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fileSharing readOnlyRecommended="1"/>
  <workbookPr filterPrivacy="1" codeName="ThisWorkbook"/>
  <xr:revisionPtr revIDLastSave="0" documentId="8_{A60AC7D8-805E-480D-A16B-03D4197B8B19}" xr6:coauthVersionLast="47" xr6:coauthVersionMax="47" xr10:uidLastSave="{00000000-0000-0000-0000-000000000000}"/>
  <bookViews>
    <workbookView xWindow="-120" yWindow="-120" windowWidth="29040" windowHeight="15720" xr2:uid="{713BE5A8-34AF-43CD-8D73-EECED1C4BDEB}"/>
  </bookViews>
  <sheets>
    <sheet name="Change Log" sheetId="236" r:id="rId1"/>
    <sheet name="Introduction " sheetId="235" r:id="rId2"/>
    <sheet name="Validation" sheetId="45" r:id="rId3"/>
    <sheet name="Lists" sheetId="46" state="hidden" r:id="rId4"/>
    <sheet name="RR &gt;&gt;" sheetId="60" r:id="rId5"/>
    <sheet name="RR27" sheetId="87" r:id="rId6"/>
    <sheet name="CW &gt;&gt;" sheetId="92" r:id="rId7"/>
    <sheet name="CW12" sheetId="109" r:id="rId8"/>
    <sheet name="CW17" sheetId="114" r:id="rId9"/>
    <sheet name="CWW &gt;&gt;" sheetId="119" r:id="rId10"/>
    <sheet name="CWW12" sheetId="136" r:id="rId11"/>
    <sheet name="CWW17" sheetId="141" r:id="rId12"/>
    <sheet name="BIO &gt;&gt;" sheetId="150" r:id="rId13"/>
    <sheet name="BIO1" sheetId="151" r:id="rId14"/>
    <sheet name="RET &gt;&gt;" sheetId="158" r:id="rId15"/>
    <sheet name="RET2" sheetId="161" r:id="rId16"/>
    <sheet name="DS &gt;&gt;" sheetId="164" r:id="rId17"/>
    <sheet name="DS4" sheetId="170" r:id="rId18"/>
    <sheet name="SUP &gt;&gt;" sheetId="199" r:id="rId19"/>
    <sheet name="SUP4" sheetId="202" r:id="rId20"/>
    <sheet name="SUP5" sheetId="203" r:id="rId21"/>
    <sheet name="SUP10" sheetId="208" r:id="rId22"/>
    <sheet name="PD &gt;&gt;" sheetId="219" r:id="rId23"/>
    <sheet name="PD1" sheetId="220" r:id="rId24"/>
    <sheet name="PD2" sheetId="221" r:id="rId25"/>
    <sheet name="PD3" sheetId="222" r:id="rId26"/>
    <sheet name="PD4" sheetId="223" r:id="rId27"/>
    <sheet name="PD5" sheetId="224" r:id="rId28"/>
    <sheet name="PD6" sheetId="225" r:id="rId29"/>
    <sheet name="PD7" sheetId="226" r:id="rId30"/>
    <sheet name="PD7a" sheetId="227" r:id="rId31"/>
    <sheet name="PD8" sheetId="228" r:id="rId32"/>
    <sheet name="PD9" sheetId="229" r:id="rId33"/>
    <sheet name="PD10" sheetId="230" r:id="rId34"/>
    <sheet name="PD11" sheetId="231" r:id="rId35"/>
    <sheet name="PD12" sheetId="232" r:id="rId36"/>
    <sheet name="F_Outputs" sheetId="234" state="hidden" r:id="rId37"/>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Order1">255</definedName>
    <definedName name="_Order2">255</definedName>
    <definedName name="App1data">#REF!</definedName>
    <definedName name="CIQWBGuid" hidden="1">"0f0259b9-6046-41aa-ac9c-7befc2576c88"</definedName>
    <definedName name="F" localSheetId="33" hidden="1">{"bal",#N/A,FALSE,"working papers";"income",#N/A,FALSE,"working papers"}</definedName>
    <definedName name="F" localSheetId="21" hidden="1">{"bal",#N/A,FALSE,"working papers";"income",#N/A,FALSE,"working papers"}</definedName>
    <definedName name="F">{"bal",#N/A,FALSE,"working papers";"income",#N/A,FALSE,"working papers"}</definedName>
    <definedName name="fdraf" localSheetId="33" hidden="1">{"bal",#N/A,FALSE,"working papers";"income",#N/A,FALSE,"working papers"}</definedName>
    <definedName name="fdraf" localSheetId="21" hidden="1">{"bal",#N/A,FALSE,"working papers";"income",#N/A,FALSE,"working papers"}</definedName>
    <definedName name="fdraf">{"bal",#N/A,FALSE,"working papers";"income",#N/A,FALSE,"working papers"}</definedName>
    <definedName name="Fdraft" localSheetId="33" hidden="1">{"bal",#N/A,FALSE,"working papers";"income",#N/A,FALSE,"working papers"}</definedName>
    <definedName name="Fdraft" localSheetId="21" hidden="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6" hidden="1">{"bal",#N/A,FALSE,"working papers";"income",#N/A,FALSE,"working papers"}</definedName>
    <definedName name="new" localSheetId="9" hidden="1">{"bal",#N/A,FALSE,"working papers";"income",#N/A,FALSE,"working papers"}</definedName>
    <definedName name="new" localSheetId="10" hidden="1">{0,0,0,0;0,0,0,0}</definedName>
    <definedName name="new" localSheetId="11" hidden="1">{"bal",#N/A,FALSE,"working papers";"income",#N/A,FALSE,"working papers"}</definedName>
    <definedName name="new" localSheetId="36" hidden="1">{"bal",#N/A,FALSE,"working papers";"income",#N/A,FALSE,"working papers"}</definedName>
    <definedName name="new" localSheetId="1" hidden="1">{"bal",#N/A,FALSE,"working papers";"income",#N/A,FALSE,"working papers"}</definedName>
    <definedName name="new" localSheetId="22" hidden="1">{"bal",#N/A,FALSE,"working papers";"income",#N/A,FALSE,"working papers"}</definedName>
    <definedName name="new" localSheetId="31" hidden="1">{"bal",#N/A,FALSE,"working papers";"income",#N/A,FALSE,"working papers"}</definedName>
    <definedName name="new" localSheetId="18" hidden="1">{"bal",#N/A,FALSE,"working papers";"income",#N/A,FALSE,"working papers"}</definedName>
    <definedName name="new" localSheetId="21" hidden="1">{"bal",#N/A,FALSE,"working papers";"income",#N/A,FALSE,"working papers"}</definedName>
    <definedName name="new" hidden="1">{"bal",#N/A,FALSE,"working papers";"income",#N/A,FALSE,"working papers"}</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wrn.papersdraft" localSheetId="33" hidden="1">{"bal",#N/A,FALSE,"working papers";"income",#N/A,FALSE,"working papers"}</definedName>
    <definedName name="wrn.papersdraft" localSheetId="21" hidden="1">{"bal",#N/A,FALSE,"working papers";"income",#N/A,FALSE,"working papers"}</definedName>
    <definedName name="wrn.papersdraft">{"bal",#N/A,FALSE,"working papers";"income",#N/A,FALSE,"working papers"}</definedName>
    <definedName name="wrn.wpapers." localSheetId="33" hidden="1">{"bal",#N/A,FALSE,"working papers";"income",#N/A,FALSE,"working papers"}</definedName>
    <definedName name="wrn.wpapers." localSheetId="21" hidden="1">{"bal",#N/A,FALSE,"working papers";"income",#N/A,FALSE,"working papers"}</definedName>
    <definedName name="wrn.wpapers.">{"bal",#N/A,FALSE,"working papers";"income",#N/A,FALSE,"working papers"}</definedName>
    <definedName name="Z_71BC5093_C9C1_4AA0_864A_AADBDC96B3C1_.wvu.PrintArea" localSheetId="33" hidden="1">'PD10'!#REF!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4" i="232" l="1"/>
  <c r="L47" i="232"/>
  <c r="K47" i="232"/>
  <c r="J47" i="232"/>
  <c r="I47" i="232"/>
  <c r="H47" i="232"/>
  <c r="G47" i="232"/>
  <c r="F47" i="232"/>
  <c r="E47" i="232"/>
  <c r="H46" i="232"/>
  <c r="G46" i="232"/>
  <c r="F46" i="232"/>
  <c r="E46" i="232"/>
  <c r="F45" i="232"/>
  <c r="G45" i="232"/>
  <c r="H45" i="232"/>
  <c r="E45" i="232"/>
  <c r="J42" i="232"/>
  <c r="I42" i="232"/>
  <c r="F41" i="232" l="1"/>
  <c r="G41" i="232"/>
  <c r="H41" i="232"/>
  <c r="I41" i="232"/>
  <c r="J41" i="232"/>
  <c r="E41" i="232"/>
  <c r="H39" i="232" l="1"/>
  <c r="G39" i="232"/>
  <c r="F39" i="232"/>
  <c r="J38" i="232"/>
  <c r="I38" i="232"/>
  <c r="F36" i="232" l="1"/>
  <c r="E36" i="232"/>
  <c r="L35" i="232"/>
  <c r="E31" i="232" l="1"/>
  <c r="L28" i="232"/>
  <c r="K28" i="232"/>
  <c r="J28" i="232"/>
  <c r="I28" i="232"/>
  <c r="J22" i="232" l="1"/>
  <c r="I22" i="232"/>
  <c r="J20" i="232"/>
  <c r="I20" i="232"/>
  <c r="J35" i="231" l="1"/>
  <c r="I35" i="231"/>
  <c r="J34" i="231"/>
  <c r="I34" i="231"/>
  <c r="F31" i="231" l="1"/>
  <c r="G31" i="231"/>
  <c r="H31" i="231"/>
  <c r="I31" i="231"/>
  <c r="J31" i="231"/>
  <c r="E31" i="231"/>
  <c r="J30" i="231"/>
  <c r="I30" i="231"/>
  <c r="H29" i="231"/>
  <c r="G29" i="231"/>
  <c r="F29" i="231"/>
  <c r="E29" i="231"/>
  <c r="J26" i="231" l="1"/>
  <c r="I26" i="231"/>
  <c r="J24" i="231" l="1"/>
  <c r="I24" i="231"/>
  <c r="G4944" i="234" l="1"/>
  <c r="G4943" i="234"/>
  <c r="G4942" i="234"/>
  <c r="G4941" i="234"/>
  <c r="G4940" i="234"/>
  <c r="G4939" i="234"/>
  <c r="G4938" i="234"/>
  <c r="G4937" i="234"/>
  <c r="G4936" i="234"/>
  <c r="G4935" i="234"/>
  <c r="G4934" i="234"/>
  <c r="G4933" i="234"/>
  <c r="G4932" i="234"/>
  <c r="G4931" i="234"/>
  <c r="G4930" i="234"/>
  <c r="G4929" i="234"/>
  <c r="G4928" i="234"/>
  <c r="G4927" i="234"/>
  <c r="G4926" i="234"/>
  <c r="G4925" i="234"/>
  <c r="G4924" i="234"/>
  <c r="G4923" i="234"/>
  <c r="G4922" i="234"/>
  <c r="G4921" i="234"/>
  <c r="G4920" i="234"/>
  <c r="G4919" i="234"/>
  <c r="G4918" i="234"/>
  <c r="G4917" i="234"/>
  <c r="G4916" i="234"/>
  <c r="G4915" i="234"/>
  <c r="G4914" i="234"/>
  <c r="G4913" i="234"/>
  <c r="G4912" i="234"/>
  <c r="G4911" i="234"/>
  <c r="G4910" i="234"/>
  <c r="G4909" i="234"/>
  <c r="G4908" i="234"/>
  <c r="G4907" i="234"/>
  <c r="G4906" i="234"/>
  <c r="G4905" i="234"/>
  <c r="G4904" i="234"/>
  <c r="G4903" i="234"/>
  <c r="G4902" i="234"/>
  <c r="G4901" i="234"/>
  <c r="G4900" i="234"/>
  <c r="G4899" i="234"/>
  <c r="G4898" i="234"/>
  <c r="G4897" i="234"/>
  <c r="G4896" i="234"/>
  <c r="G4895" i="234"/>
  <c r="G4894" i="234"/>
  <c r="G4893" i="234"/>
  <c r="G4892" i="234"/>
  <c r="G4891" i="234"/>
  <c r="G4890" i="234"/>
  <c r="G4889" i="234"/>
  <c r="AA17" i="222" l="1"/>
  <c r="AA13" i="222"/>
  <c r="AA12" i="222"/>
  <c r="AA11" i="222"/>
  <c r="AA16" i="221"/>
  <c r="AA12" i="221"/>
  <c r="AA11" i="221"/>
  <c r="AA13" i="221" s="1"/>
  <c r="C8" i="236"/>
  <c r="AA19" i="222"/>
  <c r="AA14" i="222"/>
  <c r="AA23" i="221"/>
  <c r="AA21" i="221"/>
  <c r="AA18" i="221"/>
  <c r="F5634" i="234"/>
  <c r="D5634" i="234"/>
  <c r="C5634" i="234"/>
  <c r="B5634" i="234"/>
  <c r="D5633" i="234"/>
  <c r="C5633" i="234"/>
  <c r="B5633" i="234"/>
  <c r="D5632" i="234"/>
  <c r="C5632" i="234"/>
  <c r="B5632" i="234"/>
  <c r="D5631" i="234"/>
  <c r="C5631" i="234"/>
  <c r="B5631" i="234"/>
  <c r="D5630" i="234"/>
  <c r="C5630" i="234"/>
  <c r="B5630" i="234"/>
  <c r="D5629" i="234"/>
  <c r="C5629" i="234"/>
  <c r="B5629" i="234"/>
  <c r="D5628" i="234"/>
  <c r="C5628" i="234"/>
  <c r="B5628" i="234"/>
  <c r="D5627" i="234"/>
  <c r="C5627" i="234"/>
  <c r="B5627" i="234"/>
  <c r="D5626" i="234"/>
  <c r="C5626" i="234"/>
  <c r="B5626" i="234"/>
  <c r="D5625" i="234"/>
  <c r="C5625" i="234"/>
  <c r="B5625" i="234"/>
  <c r="F5624" i="234"/>
  <c r="D5624" i="234"/>
  <c r="C5624" i="234"/>
  <c r="B5624" i="234"/>
  <c r="F5623" i="234"/>
  <c r="D5623" i="234"/>
  <c r="C5623" i="234"/>
  <c r="B5623" i="234"/>
  <c r="F5622" i="234"/>
  <c r="D5622" i="234"/>
  <c r="C5622" i="234"/>
  <c r="B5622" i="234"/>
  <c r="F5621" i="234"/>
  <c r="D5621" i="234"/>
  <c r="C5621" i="234"/>
  <c r="B5621" i="234"/>
  <c r="F5620" i="234"/>
  <c r="D5620" i="234"/>
  <c r="C5620" i="234"/>
  <c r="B5620" i="234"/>
  <c r="F5619" i="234"/>
  <c r="D5619" i="234"/>
  <c r="C5619" i="234"/>
  <c r="B5619" i="234"/>
  <c r="F5618" i="234"/>
  <c r="D5618" i="234"/>
  <c r="C5618" i="234"/>
  <c r="B5618" i="234"/>
  <c r="F5617" i="234"/>
  <c r="D5617" i="234"/>
  <c r="C5617" i="234"/>
  <c r="B5617" i="234"/>
  <c r="F5616" i="234"/>
  <c r="D5616" i="234"/>
  <c r="C5616" i="234"/>
  <c r="B5616" i="234"/>
  <c r="F5615" i="234"/>
  <c r="D5615" i="234"/>
  <c r="C5615" i="234"/>
  <c r="B5615" i="234"/>
  <c r="F5614" i="234"/>
  <c r="D5614" i="234"/>
  <c r="C5614" i="234"/>
  <c r="B5614" i="234"/>
  <c r="F5613" i="234"/>
  <c r="D5613" i="234"/>
  <c r="C5613" i="234"/>
  <c r="B5613" i="234"/>
  <c r="F5612" i="234"/>
  <c r="D5612" i="234"/>
  <c r="C5612" i="234"/>
  <c r="B5612" i="234"/>
  <c r="F5611" i="234"/>
  <c r="D5611" i="234"/>
  <c r="C5611" i="234"/>
  <c r="B5611" i="234"/>
  <c r="D5610" i="234"/>
  <c r="C5610" i="234"/>
  <c r="B5610" i="234"/>
  <c r="F5609" i="234"/>
  <c r="D5609" i="234"/>
  <c r="C5609" i="234"/>
  <c r="B5609" i="234"/>
  <c r="F5608" i="234"/>
  <c r="D5608" i="234"/>
  <c r="C5608" i="234"/>
  <c r="B5608" i="234"/>
  <c r="F5607" i="234"/>
  <c r="D5607" i="234"/>
  <c r="C5607" i="234"/>
  <c r="B5607" i="234"/>
  <c r="F5606" i="234"/>
  <c r="D5606" i="234"/>
  <c r="C5606" i="234"/>
  <c r="B5606" i="234"/>
  <c r="F5605" i="234"/>
  <c r="D5605" i="234"/>
  <c r="C5605" i="234"/>
  <c r="B5605" i="234"/>
  <c r="F5604" i="234"/>
  <c r="D5604" i="234"/>
  <c r="C5604" i="234"/>
  <c r="B5604" i="234"/>
  <c r="F5603" i="234"/>
  <c r="D5603" i="234"/>
  <c r="C5603" i="234"/>
  <c r="B5603" i="234"/>
  <c r="F5602" i="234"/>
  <c r="D5602" i="234"/>
  <c r="C5602" i="234"/>
  <c r="B5602" i="234"/>
  <c r="F5601" i="234"/>
  <c r="D5601" i="234"/>
  <c r="C5601" i="234"/>
  <c r="B5601" i="234"/>
  <c r="F5600" i="234"/>
  <c r="D5600" i="234"/>
  <c r="C5600" i="234"/>
  <c r="B5600" i="234"/>
  <c r="F5599" i="234"/>
  <c r="D5599" i="234"/>
  <c r="C5599" i="234"/>
  <c r="B5599" i="234"/>
  <c r="F5598" i="234"/>
  <c r="D5598" i="234"/>
  <c r="C5598" i="234"/>
  <c r="B5598" i="234"/>
  <c r="D5597" i="234"/>
  <c r="C5597" i="234"/>
  <c r="B5597" i="234"/>
  <c r="X26" i="222"/>
  <c r="X19" i="222"/>
  <c r="W19" i="222"/>
  <c r="X14" i="222"/>
  <c r="W14" i="222"/>
  <c r="D5596" i="234"/>
  <c r="C5596" i="234"/>
  <c r="B5596" i="234"/>
  <c r="F5595" i="234"/>
  <c r="D5595" i="234"/>
  <c r="C5595" i="234"/>
  <c r="B5595" i="234"/>
  <c r="F5594" i="234"/>
  <c r="D5594" i="234"/>
  <c r="C5594" i="234"/>
  <c r="B5594" i="234"/>
  <c r="F5593" i="234"/>
  <c r="D5593" i="234"/>
  <c r="C5593" i="234"/>
  <c r="B5593" i="234"/>
  <c r="F5592" i="234"/>
  <c r="D5592" i="234"/>
  <c r="C5592" i="234"/>
  <c r="B5592" i="234"/>
  <c r="F5591" i="234"/>
  <c r="D5591" i="234"/>
  <c r="C5591" i="234"/>
  <c r="B5591" i="234"/>
  <c r="F5590" i="234"/>
  <c r="D5590" i="234"/>
  <c r="C5590" i="234"/>
  <c r="B5590" i="234"/>
  <c r="F5589" i="234"/>
  <c r="D5589" i="234"/>
  <c r="C5589" i="234"/>
  <c r="B5589" i="234"/>
  <c r="F5588" i="234"/>
  <c r="D5588" i="234"/>
  <c r="C5588" i="234"/>
  <c r="B5588" i="234"/>
  <c r="D5587" i="234"/>
  <c r="C5587" i="234"/>
  <c r="B5587" i="234"/>
  <c r="F5586" i="234"/>
  <c r="D5586" i="234"/>
  <c r="C5586" i="234"/>
  <c r="B5586" i="234"/>
  <c r="F5585" i="234"/>
  <c r="D5585" i="234"/>
  <c r="C5585" i="234"/>
  <c r="B5585" i="234"/>
  <c r="F5584" i="234"/>
  <c r="D5584" i="234"/>
  <c r="C5584" i="234"/>
  <c r="B5584" i="234"/>
  <c r="F5583" i="234"/>
  <c r="D5583" i="234"/>
  <c r="C5583" i="234"/>
  <c r="B5583" i="234"/>
  <c r="D5582" i="234"/>
  <c r="C5582" i="234"/>
  <c r="B5582" i="234"/>
  <c r="F5581" i="234"/>
  <c r="D5581" i="234"/>
  <c r="C5581" i="234"/>
  <c r="B5581" i="234"/>
  <c r="F5580" i="234"/>
  <c r="D5580" i="234"/>
  <c r="C5580" i="234"/>
  <c r="B5580" i="234"/>
  <c r="F5579" i="234"/>
  <c r="D5579" i="234"/>
  <c r="C5579" i="234"/>
  <c r="B5579" i="234"/>
  <c r="F5578" i="234"/>
  <c r="D5578" i="234"/>
  <c r="C5578" i="234"/>
  <c r="B5578" i="234"/>
  <c r="D5577" i="234"/>
  <c r="C5577" i="234"/>
  <c r="B5577" i="234"/>
  <c r="F5576" i="234"/>
  <c r="D5576" i="234"/>
  <c r="C5576" i="234"/>
  <c r="B5576" i="234"/>
  <c r="D5575" i="234"/>
  <c r="C5575" i="234"/>
  <c r="B5575" i="234"/>
  <c r="F5574" i="234"/>
  <c r="D5574" i="234"/>
  <c r="C5574" i="234"/>
  <c r="B5574" i="234"/>
  <c r="F5573" i="234"/>
  <c r="D5573" i="234"/>
  <c r="C5573" i="234"/>
  <c r="B5573" i="234"/>
  <c r="D5572" i="234"/>
  <c r="C5572" i="234"/>
  <c r="B5572" i="234"/>
  <c r="F5571" i="234"/>
  <c r="D5571" i="234"/>
  <c r="C5571" i="234"/>
  <c r="B5571" i="234"/>
  <c r="F5570" i="234"/>
  <c r="D5570" i="234"/>
  <c r="C5570" i="234"/>
  <c r="B5570" i="234"/>
  <c r="F5569" i="234"/>
  <c r="D5569" i="234"/>
  <c r="C5569" i="234"/>
  <c r="B5569" i="234"/>
  <c r="F5568" i="234"/>
  <c r="D5568" i="234"/>
  <c r="C5568" i="234"/>
  <c r="B5568" i="234"/>
  <c r="F5567" i="234"/>
  <c r="D5567" i="234"/>
  <c r="C5567" i="234"/>
  <c r="B5567" i="234"/>
  <c r="F5566" i="234"/>
  <c r="D5566" i="234"/>
  <c r="C5566" i="234"/>
  <c r="B5566" i="234"/>
  <c r="D5565" i="234"/>
  <c r="C5565" i="234"/>
  <c r="B5565" i="234"/>
  <c r="F5564" i="234"/>
  <c r="D5564" i="234"/>
  <c r="C5564" i="234"/>
  <c r="B5564" i="234"/>
  <c r="F5563" i="234"/>
  <c r="D5563" i="234"/>
  <c r="C5563" i="234"/>
  <c r="B5563" i="234"/>
  <c r="F5562" i="234"/>
  <c r="D5562" i="234"/>
  <c r="C5562" i="234"/>
  <c r="B5562" i="234"/>
  <c r="F5561" i="234"/>
  <c r="D5561" i="234"/>
  <c r="C5561" i="234"/>
  <c r="B5561" i="234"/>
  <c r="F5560" i="234"/>
  <c r="D5560" i="234"/>
  <c r="C5560" i="234"/>
  <c r="B5560" i="234"/>
  <c r="F5559" i="234"/>
  <c r="D5559" i="234"/>
  <c r="C5559" i="234"/>
  <c r="B5559" i="234"/>
  <c r="D5558" i="234"/>
  <c r="C5558" i="234"/>
  <c r="B5558" i="234"/>
  <c r="F5557" i="234"/>
  <c r="D5557" i="234"/>
  <c r="C5557" i="234"/>
  <c r="B5557" i="234"/>
  <c r="F5556" i="234"/>
  <c r="D5556" i="234"/>
  <c r="C5556" i="234"/>
  <c r="B5556" i="234"/>
  <c r="F5555" i="234"/>
  <c r="D5555" i="234"/>
  <c r="C5555" i="234"/>
  <c r="B5555" i="234"/>
  <c r="F5554" i="234"/>
  <c r="D5554" i="234"/>
  <c r="C5554" i="234"/>
  <c r="B5554" i="234"/>
  <c r="F5553" i="234"/>
  <c r="D5553" i="234"/>
  <c r="C5553" i="234"/>
  <c r="B5553" i="234"/>
  <c r="F5552" i="234"/>
  <c r="D5552" i="234"/>
  <c r="C5552" i="234"/>
  <c r="B5552" i="234"/>
  <c r="D5551" i="234"/>
  <c r="C5551" i="234"/>
  <c r="B5551" i="234"/>
  <c r="F5550" i="234"/>
  <c r="D5550" i="234"/>
  <c r="C5550" i="234"/>
  <c r="B5550" i="234"/>
  <c r="F5549" i="234"/>
  <c r="D5549" i="234"/>
  <c r="C5549" i="234"/>
  <c r="B5549" i="234"/>
  <c r="D5548" i="234"/>
  <c r="C5548" i="234"/>
  <c r="B5548" i="234"/>
  <c r="F5547" i="234"/>
  <c r="D5547" i="234"/>
  <c r="C5547" i="234"/>
  <c r="B5547" i="234"/>
  <c r="F5546" i="234"/>
  <c r="D5546" i="234"/>
  <c r="C5546" i="234"/>
  <c r="B5546" i="234"/>
  <c r="F5545" i="234"/>
  <c r="D5545" i="234"/>
  <c r="C5545" i="234"/>
  <c r="B5545" i="234"/>
  <c r="F5544" i="234"/>
  <c r="D5544" i="234"/>
  <c r="C5544" i="234"/>
  <c r="B5544" i="234"/>
  <c r="F5543" i="234"/>
  <c r="D5543" i="234"/>
  <c r="C5543" i="234"/>
  <c r="B5543" i="234"/>
  <c r="F5542" i="234"/>
  <c r="D5542" i="234"/>
  <c r="C5542" i="234"/>
  <c r="B5542" i="234"/>
  <c r="D5541" i="234"/>
  <c r="C5541" i="234"/>
  <c r="B5541" i="234"/>
  <c r="F5540" i="234"/>
  <c r="D5540" i="234"/>
  <c r="C5540" i="234"/>
  <c r="B5540" i="234"/>
  <c r="F5539" i="234"/>
  <c r="D5539" i="234"/>
  <c r="C5539" i="234"/>
  <c r="B5539" i="234"/>
  <c r="D5538" i="234"/>
  <c r="C5538" i="234"/>
  <c r="B5538" i="234"/>
  <c r="F5537" i="234"/>
  <c r="D5537" i="234"/>
  <c r="C5537" i="234"/>
  <c r="B5537" i="234"/>
  <c r="F5536" i="234"/>
  <c r="D5536" i="234"/>
  <c r="C5536" i="234"/>
  <c r="B5536" i="234"/>
  <c r="D5535" i="234"/>
  <c r="C5535" i="234"/>
  <c r="B5535" i="234"/>
  <c r="F5534" i="234"/>
  <c r="D5534" i="234"/>
  <c r="C5534" i="234"/>
  <c r="B5534" i="234"/>
  <c r="D5533" i="234"/>
  <c r="C5533" i="234"/>
  <c r="B5533" i="234"/>
  <c r="F5532" i="234"/>
  <c r="D5532" i="234"/>
  <c r="C5532" i="234"/>
  <c r="B5532" i="234"/>
  <c r="D5531" i="234"/>
  <c r="C5531" i="234"/>
  <c r="B5531" i="234"/>
  <c r="F5530" i="234"/>
  <c r="D5530" i="234"/>
  <c r="C5530" i="234"/>
  <c r="B5530" i="234"/>
  <c r="D5529" i="234"/>
  <c r="C5529" i="234"/>
  <c r="B5529" i="234"/>
  <c r="F5528" i="234"/>
  <c r="D5528" i="234"/>
  <c r="C5528" i="234"/>
  <c r="B5528" i="234"/>
  <c r="D5527" i="234"/>
  <c r="C5527" i="234"/>
  <c r="B5527" i="234"/>
  <c r="F5526" i="234"/>
  <c r="D5526" i="234"/>
  <c r="C5526" i="234"/>
  <c r="B5526" i="234"/>
  <c r="D5525" i="234"/>
  <c r="C5525" i="234"/>
  <c r="B5525" i="234"/>
  <c r="F5524" i="234"/>
  <c r="D5524" i="234"/>
  <c r="C5524" i="234"/>
  <c r="B5524" i="234"/>
  <c r="F5523" i="234"/>
  <c r="D5523" i="234"/>
  <c r="C5523" i="234"/>
  <c r="B5523" i="234"/>
  <c r="D5522" i="234"/>
  <c r="C5522" i="234"/>
  <c r="B5522" i="234"/>
  <c r="F5521" i="234"/>
  <c r="D5521" i="234"/>
  <c r="C5521" i="234"/>
  <c r="B5521" i="234"/>
  <c r="D5520" i="234"/>
  <c r="C5520" i="234"/>
  <c r="B5520" i="234"/>
  <c r="F5519" i="234"/>
  <c r="D5519" i="234"/>
  <c r="C5519" i="234"/>
  <c r="B5519" i="234"/>
  <c r="F5518" i="234"/>
  <c r="D5518" i="234"/>
  <c r="C5518" i="234"/>
  <c r="B5518" i="234"/>
  <c r="F5517" i="234"/>
  <c r="D5517" i="234"/>
  <c r="C5517" i="234"/>
  <c r="B5517" i="234"/>
  <c r="F5516" i="234"/>
  <c r="D5516" i="234"/>
  <c r="C5516" i="234"/>
  <c r="B5516" i="234"/>
  <c r="F5515" i="234"/>
  <c r="D5515" i="234"/>
  <c r="C5515" i="234"/>
  <c r="B5515" i="234"/>
  <c r="F5514" i="234"/>
  <c r="D5514" i="234"/>
  <c r="C5514" i="234"/>
  <c r="B5514" i="234"/>
  <c r="F5513" i="234"/>
  <c r="D5513" i="234"/>
  <c r="C5513" i="234"/>
  <c r="B5513" i="234"/>
  <c r="D5512" i="234"/>
  <c r="C5512" i="234"/>
  <c r="B5512" i="234"/>
  <c r="F5511" i="234"/>
  <c r="D5511" i="234"/>
  <c r="C5511" i="234"/>
  <c r="B5511" i="234"/>
  <c r="F5510" i="234"/>
  <c r="D5510" i="234"/>
  <c r="C5510" i="234"/>
  <c r="B5510" i="234"/>
  <c r="F5509" i="234"/>
  <c r="D5509" i="234"/>
  <c r="C5509" i="234"/>
  <c r="B5509" i="234"/>
  <c r="F5508" i="234"/>
  <c r="D5508" i="234"/>
  <c r="C5508" i="234"/>
  <c r="B5508" i="234"/>
  <c r="F5507" i="234"/>
  <c r="D5507" i="234"/>
  <c r="C5507" i="234"/>
  <c r="B5507" i="234"/>
  <c r="F5506" i="234"/>
  <c r="D5506" i="234"/>
  <c r="C5506" i="234"/>
  <c r="B5506" i="234"/>
  <c r="F5505" i="234"/>
  <c r="D5505" i="234"/>
  <c r="C5505" i="234"/>
  <c r="B5505" i="234"/>
  <c r="F5504" i="234"/>
  <c r="D5504" i="234"/>
  <c r="C5504" i="234"/>
  <c r="B5504" i="234"/>
  <c r="D5503" i="234"/>
  <c r="C5503" i="234"/>
  <c r="B5503" i="234"/>
  <c r="F5502" i="234"/>
  <c r="D5502" i="234"/>
  <c r="C5502" i="234"/>
  <c r="B5502" i="234"/>
  <c r="D5501" i="234"/>
  <c r="C5501" i="234"/>
  <c r="B5501" i="234"/>
  <c r="F5500" i="234"/>
  <c r="D5500" i="234"/>
  <c r="C5500" i="234"/>
  <c r="B5500" i="234"/>
  <c r="F5499" i="234"/>
  <c r="D5499" i="234"/>
  <c r="C5499" i="234"/>
  <c r="B5499" i="234"/>
  <c r="D5498" i="234"/>
  <c r="C5498" i="234"/>
  <c r="B5498" i="234"/>
  <c r="F5497" i="234"/>
  <c r="D5497" i="234"/>
  <c r="C5497" i="234"/>
  <c r="B5497" i="234"/>
  <c r="F5496" i="234"/>
  <c r="D5496" i="234"/>
  <c r="C5496" i="234"/>
  <c r="B5496" i="234"/>
  <c r="F5495" i="234"/>
  <c r="D5495" i="234"/>
  <c r="C5495" i="234"/>
  <c r="B5495" i="234"/>
  <c r="F5494" i="234"/>
  <c r="D5494" i="234"/>
  <c r="C5494" i="234"/>
  <c r="B5494" i="234"/>
  <c r="D5493" i="234"/>
  <c r="C5493" i="234"/>
  <c r="B5493" i="234"/>
  <c r="F5492" i="234"/>
  <c r="D5492" i="234"/>
  <c r="C5492" i="234"/>
  <c r="B5492" i="234"/>
  <c r="F5491" i="234"/>
  <c r="D5491" i="234"/>
  <c r="C5491" i="234"/>
  <c r="B5491" i="234"/>
  <c r="D5490" i="234"/>
  <c r="C5490" i="234"/>
  <c r="B5490" i="234"/>
  <c r="F5489" i="234"/>
  <c r="D5489" i="234"/>
  <c r="C5489" i="234"/>
  <c r="B5489" i="234"/>
  <c r="F5488" i="234"/>
  <c r="D5488" i="234"/>
  <c r="C5488" i="234"/>
  <c r="B5488" i="234"/>
  <c r="F5487" i="234"/>
  <c r="D5487" i="234"/>
  <c r="C5487" i="234"/>
  <c r="B5487" i="234"/>
  <c r="F5486" i="234"/>
  <c r="D5486" i="234"/>
  <c r="C5486" i="234"/>
  <c r="B5486" i="234"/>
  <c r="D5485" i="234"/>
  <c r="C5485" i="234"/>
  <c r="B5485" i="234"/>
  <c r="F5484" i="234"/>
  <c r="D5484" i="234"/>
  <c r="C5484" i="234"/>
  <c r="B5484" i="234"/>
  <c r="F5483" i="234"/>
  <c r="D5483" i="234"/>
  <c r="C5483" i="234"/>
  <c r="B5483" i="234"/>
  <c r="F5482" i="234"/>
  <c r="D5482" i="234"/>
  <c r="C5482" i="234"/>
  <c r="B5482" i="234"/>
  <c r="F5481" i="234"/>
  <c r="D5481" i="234"/>
  <c r="C5481" i="234"/>
  <c r="B5481" i="234"/>
  <c r="F5480" i="234"/>
  <c r="D5480" i="234"/>
  <c r="C5480" i="234"/>
  <c r="B5480" i="234"/>
  <c r="F5479" i="234"/>
  <c r="D5479" i="234"/>
  <c r="C5479" i="234"/>
  <c r="B5479" i="234"/>
  <c r="D5478" i="234"/>
  <c r="C5478" i="234"/>
  <c r="B5478" i="234"/>
  <c r="F5477" i="234"/>
  <c r="D5477" i="234"/>
  <c r="C5477" i="234"/>
  <c r="B5477" i="234"/>
  <c r="D5476" i="234"/>
  <c r="C5476" i="234"/>
  <c r="B5476" i="234"/>
  <c r="F5475" i="234"/>
  <c r="D5475" i="234"/>
  <c r="C5475" i="234"/>
  <c r="B5475" i="234"/>
  <c r="F5474" i="234"/>
  <c r="D5474" i="234"/>
  <c r="C5474" i="234"/>
  <c r="B5474" i="234"/>
  <c r="F5473" i="234"/>
  <c r="D5473" i="234"/>
  <c r="C5473" i="234"/>
  <c r="B5473" i="234"/>
  <c r="F5472" i="234"/>
  <c r="D5472" i="234"/>
  <c r="C5472" i="234"/>
  <c r="B5472" i="234"/>
  <c r="D5471" i="234"/>
  <c r="C5471" i="234"/>
  <c r="B5471" i="234"/>
  <c r="D5470" i="234"/>
  <c r="C5470" i="234"/>
  <c r="B5470" i="234"/>
  <c r="D5469" i="234"/>
  <c r="C5469" i="234"/>
  <c r="B5469" i="234"/>
  <c r="D5468" i="234"/>
  <c r="C5468" i="234"/>
  <c r="B5468" i="234"/>
  <c r="D5467" i="234"/>
  <c r="C5467" i="234"/>
  <c r="B5467" i="234"/>
  <c r="D5466" i="234"/>
  <c r="C5466" i="234"/>
  <c r="B5466" i="234"/>
  <c r="D5465" i="234"/>
  <c r="C5465" i="234"/>
  <c r="B5465" i="234"/>
  <c r="D5464" i="234"/>
  <c r="C5464" i="234"/>
  <c r="B5464" i="234"/>
  <c r="D5463" i="234"/>
  <c r="C5463" i="234"/>
  <c r="B5463" i="234"/>
  <c r="D5462" i="234"/>
  <c r="C5462" i="234"/>
  <c r="B5462" i="234"/>
  <c r="D5461" i="234"/>
  <c r="C5461" i="234"/>
  <c r="B5461" i="234"/>
  <c r="F5460" i="234"/>
  <c r="D5460" i="234"/>
  <c r="C5460" i="234"/>
  <c r="B5460" i="234"/>
  <c r="F5459" i="234"/>
  <c r="D5459" i="234"/>
  <c r="C5459" i="234"/>
  <c r="B5459" i="234"/>
  <c r="D5458" i="234"/>
  <c r="C5458" i="234"/>
  <c r="B5458" i="234"/>
  <c r="D5457" i="234"/>
  <c r="C5457" i="234"/>
  <c r="B5457" i="234"/>
  <c r="D5456" i="234"/>
  <c r="C5456" i="234"/>
  <c r="B5456" i="234"/>
  <c r="D5455" i="234"/>
  <c r="C5455" i="234"/>
  <c r="B5455" i="234"/>
  <c r="D5454" i="234"/>
  <c r="C5454" i="234"/>
  <c r="B5454" i="234"/>
  <c r="D5453" i="234"/>
  <c r="C5453" i="234"/>
  <c r="B5453" i="234"/>
  <c r="D5452" i="234"/>
  <c r="C5452" i="234"/>
  <c r="B5452" i="234"/>
  <c r="D5451" i="234"/>
  <c r="C5451" i="234"/>
  <c r="B5451" i="234"/>
  <c r="D5450" i="234"/>
  <c r="C5450" i="234"/>
  <c r="B5450" i="234"/>
  <c r="D5449" i="234"/>
  <c r="C5449" i="234"/>
  <c r="B5449" i="234"/>
  <c r="D5448" i="234"/>
  <c r="C5448" i="234"/>
  <c r="B5448" i="234"/>
  <c r="D5447" i="234"/>
  <c r="C5447" i="234"/>
  <c r="B5447" i="234"/>
  <c r="D5446" i="234"/>
  <c r="C5446" i="234"/>
  <c r="B5446" i="234"/>
  <c r="D5445" i="234"/>
  <c r="C5445" i="234"/>
  <c r="B5445" i="234"/>
  <c r="D5444" i="234"/>
  <c r="C5444" i="234"/>
  <c r="B5444" i="234"/>
  <c r="D5443" i="234"/>
  <c r="C5443" i="234"/>
  <c r="B5443" i="234"/>
  <c r="D5442" i="234"/>
  <c r="C5442" i="234"/>
  <c r="B5442" i="234"/>
  <c r="D5441" i="234"/>
  <c r="C5441" i="234"/>
  <c r="B5441" i="234"/>
  <c r="D5440" i="234"/>
  <c r="C5440" i="234"/>
  <c r="B5440" i="234"/>
  <c r="D5439" i="234"/>
  <c r="C5439" i="234"/>
  <c r="B5439" i="234"/>
  <c r="D5438" i="234"/>
  <c r="C5438" i="234"/>
  <c r="B5438" i="234"/>
  <c r="D5437" i="234"/>
  <c r="C5437" i="234"/>
  <c r="B5437" i="234"/>
  <c r="D5436" i="234"/>
  <c r="C5436" i="234"/>
  <c r="B5436" i="234"/>
  <c r="F5435" i="234"/>
  <c r="D5435" i="234"/>
  <c r="C5435" i="234"/>
  <c r="B5435" i="234"/>
  <c r="F5434" i="234"/>
  <c r="D5434" i="234"/>
  <c r="C5434" i="234"/>
  <c r="B5434" i="234"/>
  <c r="F5433" i="234"/>
  <c r="D5433" i="234"/>
  <c r="C5433" i="234"/>
  <c r="B5433" i="234"/>
  <c r="F5432" i="234"/>
  <c r="D5432" i="234"/>
  <c r="C5432" i="234"/>
  <c r="B5432" i="234"/>
  <c r="F5431" i="234"/>
  <c r="D5431" i="234"/>
  <c r="C5431" i="234"/>
  <c r="B5431" i="234"/>
  <c r="F5430" i="234"/>
  <c r="D5430" i="234"/>
  <c r="C5430" i="234"/>
  <c r="B5430" i="234"/>
  <c r="F5429" i="234"/>
  <c r="D5429" i="234"/>
  <c r="C5429" i="234"/>
  <c r="B5429" i="234"/>
  <c r="F5428" i="234"/>
  <c r="D5428" i="234"/>
  <c r="C5428" i="234"/>
  <c r="B5428" i="234"/>
  <c r="D5427" i="234"/>
  <c r="C5427" i="234"/>
  <c r="B5427" i="234"/>
  <c r="F5426" i="234"/>
  <c r="D5426" i="234"/>
  <c r="C5426" i="234"/>
  <c r="B5426" i="234"/>
  <c r="F5425" i="234"/>
  <c r="D5425" i="234"/>
  <c r="C5425" i="234"/>
  <c r="B5425" i="234"/>
  <c r="F5424" i="234"/>
  <c r="D5424" i="234"/>
  <c r="C5424" i="234"/>
  <c r="B5424" i="234"/>
  <c r="F5423" i="234"/>
  <c r="D5423" i="234"/>
  <c r="C5423" i="234"/>
  <c r="B5423" i="234"/>
  <c r="D5422" i="234"/>
  <c r="C5422" i="234"/>
  <c r="B5422" i="234"/>
  <c r="F5421" i="234"/>
  <c r="D5421" i="234"/>
  <c r="C5421" i="234"/>
  <c r="B5421" i="234"/>
  <c r="F5420" i="234"/>
  <c r="D5420" i="234"/>
  <c r="C5420" i="234"/>
  <c r="B5420" i="234"/>
  <c r="F5419" i="234"/>
  <c r="D5419" i="234"/>
  <c r="C5419" i="234"/>
  <c r="B5419" i="234"/>
  <c r="F5418" i="234"/>
  <c r="D5418" i="234"/>
  <c r="C5418" i="234"/>
  <c r="B5418" i="234"/>
  <c r="D5417" i="234"/>
  <c r="C5417" i="234"/>
  <c r="B5417" i="234"/>
  <c r="F5416" i="234"/>
  <c r="D5416" i="234"/>
  <c r="C5416" i="234"/>
  <c r="B5416" i="234"/>
  <c r="D5415" i="234"/>
  <c r="C5415" i="234"/>
  <c r="B5415" i="234"/>
  <c r="F5414" i="234"/>
  <c r="D5414" i="234"/>
  <c r="C5414" i="234"/>
  <c r="B5414" i="234"/>
  <c r="F5413" i="234"/>
  <c r="D5413" i="234"/>
  <c r="C5413" i="234"/>
  <c r="B5413" i="234"/>
  <c r="D5412" i="234"/>
  <c r="C5412" i="234"/>
  <c r="B5412" i="234"/>
  <c r="F5411" i="234"/>
  <c r="D5411" i="234"/>
  <c r="C5411" i="234"/>
  <c r="B5411" i="234"/>
  <c r="F5410" i="234"/>
  <c r="D5410" i="234"/>
  <c r="C5410" i="234"/>
  <c r="B5410" i="234"/>
  <c r="F5409" i="234"/>
  <c r="D5409" i="234"/>
  <c r="C5409" i="234"/>
  <c r="B5409" i="234"/>
  <c r="F5408" i="234"/>
  <c r="D5408" i="234"/>
  <c r="C5408" i="234"/>
  <c r="B5408" i="234"/>
  <c r="F5407" i="234"/>
  <c r="D5407" i="234"/>
  <c r="C5407" i="234"/>
  <c r="B5407" i="234"/>
  <c r="F5406" i="234"/>
  <c r="D5406" i="234"/>
  <c r="C5406" i="234"/>
  <c r="B5406" i="234"/>
  <c r="D5405" i="234"/>
  <c r="C5405" i="234"/>
  <c r="B5405" i="234"/>
  <c r="F5404" i="234"/>
  <c r="D5404" i="234"/>
  <c r="C5404" i="234"/>
  <c r="B5404" i="234"/>
  <c r="F5403" i="234"/>
  <c r="D5403" i="234"/>
  <c r="C5403" i="234"/>
  <c r="B5403" i="234"/>
  <c r="F5402" i="234"/>
  <c r="D5402" i="234"/>
  <c r="C5402" i="234"/>
  <c r="B5402" i="234"/>
  <c r="F5401" i="234"/>
  <c r="D5401" i="234"/>
  <c r="C5401" i="234"/>
  <c r="B5401" i="234"/>
  <c r="F5400" i="234"/>
  <c r="D5400" i="234"/>
  <c r="C5400" i="234"/>
  <c r="B5400" i="234"/>
  <c r="F5399" i="234"/>
  <c r="D5399" i="234"/>
  <c r="C5399" i="234"/>
  <c r="B5399" i="234"/>
  <c r="D5398" i="234"/>
  <c r="C5398" i="234"/>
  <c r="B5398" i="234"/>
  <c r="F5397" i="234"/>
  <c r="D5397" i="234"/>
  <c r="C5397" i="234"/>
  <c r="B5397" i="234"/>
  <c r="F5396" i="234"/>
  <c r="D5396" i="234"/>
  <c r="C5396" i="234"/>
  <c r="B5396" i="234"/>
  <c r="F5395" i="234"/>
  <c r="D5395" i="234"/>
  <c r="C5395" i="234"/>
  <c r="B5395" i="234"/>
  <c r="F5394" i="234"/>
  <c r="D5394" i="234"/>
  <c r="C5394" i="234"/>
  <c r="B5394" i="234"/>
  <c r="F5393" i="234"/>
  <c r="D5393" i="234"/>
  <c r="C5393" i="234"/>
  <c r="B5393" i="234"/>
  <c r="F5392" i="234"/>
  <c r="D5392" i="234"/>
  <c r="C5392" i="234"/>
  <c r="B5392" i="234"/>
  <c r="D5391" i="234"/>
  <c r="C5391" i="234"/>
  <c r="B5391" i="234"/>
  <c r="F5390" i="234"/>
  <c r="D5390" i="234"/>
  <c r="C5390" i="234"/>
  <c r="B5390" i="234"/>
  <c r="F5389" i="234"/>
  <c r="D5389" i="234"/>
  <c r="C5389" i="234"/>
  <c r="B5389" i="234"/>
  <c r="F5388" i="234"/>
  <c r="D5388" i="234"/>
  <c r="C5388" i="234"/>
  <c r="B5388" i="234"/>
  <c r="D5387" i="234"/>
  <c r="C5387" i="234"/>
  <c r="B5387" i="234"/>
  <c r="F5386" i="234"/>
  <c r="D5386" i="234"/>
  <c r="C5386" i="234"/>
  <c r="B5386" i="234"/>
  <c r="F5385" i="234"/>
  <c r="D5385" i="234"/>
  <c r="C5385" i="234"/>
  <c r="B5385" i="234"/>
  <c r="F5384" i="234"/>
  <c r="D5384" i="234"/>
  <c r="C5384" i="234"/>
  <c r="B5384" i="234"/>
  <c r="F5383" i="234"/>
  <c r="D5383" i="234"/>
  <c r="C5383" i="234"/>
  <c r="B5383" i="234"/>
  <c r="F5382" i="234"/>
  <c r="D5382" i="234"/>
  <c r="C5382" i="234"/>
  <c r="B5382" i="234"/>
  <c r="F5381" i="234"/>
  <c r="D5381" i="234"/>
  <c r="C5381" i="234"/>
  <c r="B5381" i="234"/>
  <c r="D5380" i="234"/>
  <c r="C5380" i="234"/>
  <c r="B5380" i="234"/>
  <c r="F5379" i="234"/>
  <c r="D5379" i="234"/>
  <c r="C5379" i="234"/>
  <c r="B5379" i="234"/>
  <c r="F5378" i="234"/>
  <c r="D5378" i="234"/>
  <c r="C5378" i="234"/>
  <c r="B5378" i="234"/>
  <c r="D5377" i="234"/>
  <c r="C5377" i="234"/>
  <c r="B5377" i="234"/>
  <c r="F5376" i="234"/>
  <c r="D5376" i="234"/>
  <c r="C5376" i="234"/>
  <c r="B5376" i="234"/>
  <c r="F5375" i="234"/>
  <c r="D5375" i="234"/>
  <c r="C5375" i="234"/>
  <c r="B5375" i="234"/>
  <c r="D5374" i="234"/>
  <c r="C5374" i="234"/>
  <c r="B5374" i="234"/>
  <c r="F5373" i="234"/>
  <c r="D5373" i="234"/>
  <c r="C5373" i="234"/>
  <c r="B5373" i="234"/>
  <c r="D5372" i="234"/>
  <c r="C5372" i="234"/>
  <c r="B5372" i="234"/>
  <c r="F5371" i="234"/>
  <c r="D5371" i="234"/>
  <c r="C5371" i="234"/>
  <c r="B5371" i="234"/>
  <c r="D5370" i="234"/>
  <c r="C5370" i="234"/>
  <c r="B5370" i="234"/>
  <c r="F5369" i="234"/>
  <c r="D5369" i="234"/>
  <c r="C5369" i="234"/>
  <c r="B5369" i="234"/>
  <c r="D5368" i="234"/>
  <c r="C5368" i="234"/>
  <c r="B5368" i="234"/>
  <c r="F5367" i="234"/>
  <c r="D5367" i="234"/>
  <c r="C5367" i="234"/>
  <c r="B5367" i="234"/>
  <c r="D5366" i="234"/>
  <c r="C5366" i="234"/>
  <c r="B5366" i="234"/>
  <c r="F5365" i="234"/>
  <c r="D5365" i="234"/>
  <c r="C5365" i="234"/>
  <c r="B5365" i="234"/>
  <c r="D5364" i="234"/>
  <c r="C5364" i="234"/>
  <c r="B5364" i="234"/>
  <c r="F5363" i="234"/>
  <c r="D5363" i="234"/>
  <c r="C5363" i="234"/>
  <c r="B5363" i="234"/>
  <c r="F5362" i="234"/>
  <c r="D5362" i="234"/>
  <c r="C5362" i="234"/>
  <c r="B5362" i="234"/>
  <c r="D5361" i="234"/>
  <c r="C5361" i="234"/>
  <c r="B5361" i="234"/>
  <c r="F5360" i="234"/>
  <c r="D5360" i="234"/>
  <c r="C5360" i="234"/>
  <c r="B5360" i="234"/>
  <c r="D5359" i="234"/>
  <c r="C5359" i="234"/>
  <c r="B5359" i="234"/>
  <c r="F5358" i="234"/>
  <c r="D5358" i="234"/>
  <c r="C5358" i="234"/>
  <c r="B5358" i="234"/>
  <c r="F5357" i="234"/>
  <c r="D5357" i="234"/>
  <c r="C5357" i="234"/>
  <c r="B5357" i="234"/>
  <c r="F5356" i="234"/>
  <c r="D5356" i="234"/>
  <c r="C5356" i="234"/>
  <c r="B5356" i="234"/>
  <c r="F5355" i="234"/>
  <c r="D5355" i="234"/>
  <c r="C5355" i="234"/>
  <c r="B5355" i="234"/>
  <c r="F5354" i="234"/>
  <c r="D5354" i="234"/>
  <c r="C5354" i="234"/>
  <c r="B5354" i="234"/>
  <c r="F5353" i="234"/>
  <c r="D5353" i="234"/>
  <c r="C5353" i="234"/>
  <c r="B5353" i="234"/>
  <c r="F5352" i="234"/>
  <c r="D5352" i="234"/>
  <c r="C5352" i="234"/>
  <c r="B5352" i="234"/>
  <c r="D5351" i="234"/>
  <c r="C5351" i="234"/>
  <c r="B5351" i="234"/>
  <c r="F5350" i="234"/>
  <c r="D5350" i="234"/>
  <c r="C5350" i="234"/>
  <c r="B5350" i="234"/>
  <c r="F5349" i="234"/>
  <c r="D5349" i="234"/>
  <c r="C5349" i="234"/>
  <c r="B5349" i="234"/>
  <c r="F5348" i="234"/>
  <c r="D5348" i="234"/>
  <c r="C5348" i="234"/>
  <c r="B5348" i="234"/>
  <c r="F5347" i="234"/>
  <c r="D5347" i="234"/>
  <c r="C5347" i="234"/>
  <c r="B5347" i="234"/>
  <c r="F5346" i="234"/>
  <c r="D5346" i="234"/>
  <c r="C5346" i="234"/>
  <c r="B5346" i="234"/>
  <c r="F5345" i="234"/>
  <c r="D5345" i="234"/>
  <c r="C5345" i="234"/>
  <c r="B5345" i="234"/>
  <c r="F5344" i="234"/>
  <c r="D5344" i="234"/>
  <c r="C5344" i="234"/>
  <c r="B5344" i="234"/>
  <c r="F5343" i="234"/>
  <c r="D5343" i="234"/>
  <c r="C5343" i="234"/>
  <c r="B5343" i="234"/>
  <c r="D5342" i="234"/>
  <c r="C5342" i="234"/>
  <c r="B5342" i="234"/>
  <c r="F5341" i="234"/>
  <c r="D5341" i="234"/>
  <c r="C5341" i="234"/>
  <c r="B5341" i="234"/>
  <c r="D5340" i="234"/>
  <c r="C5340" i="234"/>
  <c r="B5340" i="234"/>
  <c r="F5339" i="234"/>
  <c r="D5339" i="234"/>
  <c r="C5339" i="234"/>
  <c r="B5339" i="234"/>
  <c r="F5338" i="234"/>
  <c r="D5338" i="234"/>
  <c r="C5338" i="234"/>
  <c r="B5338" i="234"/>
  <c r="D5337" i="234"/>
  <c r="C5337" i="234"/>
  <c r="B5337" i="234"/>
  <c r="F5336" i="234"/>
  <c r="D5336" i="234"/>
  <c r="C5336" i="234"/>
  <c r="B5336" i="234"/>
  <c r="F5335" i="234"/>
  <c r="D5335" i="234"/>
  <c r="C5335" i="234"/>
  <c r="B5335" i="234"/>
  <c r="F5334" i="234"/>
  <c r="D5334" i="234"/>
  <c r="C5334" i="234"/>
  <c r="B5334" i="234"/>
  <c r="F5333" i="234"/>
  <c r="D5333" i="234"/>
  <c r="C5333" i="234"/>
  <c r="B5333" i="234"/>
  <c r="D5332" i="234"/>
  <c r="C5332" i="234"/>
  <c r="B5332" i="234"/>
  <c r="F5331" i="234"/>
  <c r="D5331" i="234"/>
  <c r="C5331" i="234"/>
  <c r="B5331" i="234"/>
  <c r="F5330" i="234"/>
  <c r="D5330" i="234"/>
  <c r="C5330" i="234"/>
  <c r="B5330" i="234"/>
  <c r="D5329" i="234"/>
  <c r="C5329" i="234"/>
  <c r="B5329" i="234"/>
  <c r="F5328" i="234"/>
  <c r="D5328" i="234"/>
  <c r="C5328" i="234"/>
  <c r="B5328" i="234"/>
  <c r="F5327" i="234"/>
  <c r="D5327" i="234"/>
  <c r="C5327" i="234"/>
  <c r="B5327" i="234"/>
  <c r="F5326" i="234"/>
  <c r="D5326" i="234"/>
  <c r="C5326" i="234"/>
  <c r="B5326" i="234"/>
  <c r="F5325" i="234"/>
  <c r="D5325" i="234"/>
  <c r="C5325" i="234"/>
  <c r="B5325" i="234"/>
  <c r="D5324" i="234"/>
  <c r="C5324" i="234"/>
  <c r="B5324" i="234"/>
  <c r="D5323" i="234"/>
  <c r="C5323" i="234"/>
  <c r="B5323" i="234"/>
  <c r="D5322" i="234"/>
  <c r="C5322" i="234"/>
  <c r="B5322" i="234"/>
  <c r="D5321" i="234"/>
  <c r="C5321" i="234"/>
  <c r="B5321" i="234"/>
  <c r="D5320" i="234"/>
  <c r="C5320" i="234"/>
  <c r="B5320" i="234"/>
  <c r="D5319" i="234"/>
  <c r="C5319" i="234"/>
  <c r="B5319" i="234"/>
  <c r="D5318" i="234"/>
  <c r="C5318" i="234"/>
  <c r="B5318" i="234"/>
  <c r="D5317" i="234"/>
  <c r="C5317" i="234"/>
  <c r="B5317" i="234"/>
  <c r="D5316" i="234"/>
  <c r="C5316" i="234"/>
  <c r="B5316" i="234"/>
  <c r="D5315" i="234"/>
  <c r="C5315" i="234"/>
  <c r="B5315" i="234"/>
  <c r="D5314" i="234"/>
  <c r="C5314" i="234"/>
  <c r="B5314" i="234"/>
  <c r="D5313" i="234"/>
  <c r="C5313" i="234"/>
  <c r="B5313" i="234"/>
  <c r="D5312" i="234"/>
  <c r="C5312" i="234"/>
  <c r="B5312" i="234"/>
  <c r="D5311" i="234"/>
  <c r="C5311" i="234"/>
  <c r="B5311" i="234"/>
  <c r="D5310" i="234"/>
  <c r="C5310" i="234"/>
  <c r="B5310" i="234"/>
  <c r="D5309" i="234"/>
  <c r="C5309" i="234"/>
  <c r="B5309" i="234"/>
  <c r="D5308" i="234"/>
  <c r="C5308" i="234"/>
  <c r="B5308" i="234"/>
  <c r="D5307" i="234"/>
  <c r="C5307" i="234"/>
  <c r="B5307" i="234"/>
  <c r="D5306" i="234"/>
  <c r="C5306" i="234"/>
  <c r="B5306" i="234"/>
  <c r="D5305" i="234"/>
  <c r="C5305" i="234"/>
  <c r="B5305" i="234"/>
  <c r="D5304" i="234"/>
  <c r="C5304" i="234"/>
  <c r="B5304" i="234"/>
  <c r="D5303" i="234"/>
  <c r="C5303" i="234"/>
  <c r="B5303" i="234"/>
  <c r="D5302" i="234"/>
  <c r="C5302" i="234"/>
  <c r="B5302" i="234"/>
  <c r="D5301" i="234"/>
  <c r="C5301" i="234"/>
  <c r="B5301" i="234"/>
  <c r="D5300" i="234"/>
  <c r="C5300" i="234"/>
  <c r="B5300" i="234"/>
  <c r="D5299" i="234"/>
  <c r="C5299" i="234"/>
  <c r="B5299" i="234"/>
  <c r="D5298" i="234"/>
  <c r="C5298" i="234"/>
  <c r="B5298" i="234"/>
  <c r="D5297" i="234"/>
  <c r="C5297" i="234"/>
  <c r="B5297" i="234"/>
  <c r="D5296" i="234"/>
  <c r="C5296" i="234"/>
  <c r="B5296" i="234"/>
  <c r="F5295" i="234"/>
  <c r="D5295" i="234"/>
  <c r="C5295" i="234"/>
  <c r="B5295" i="234"/>
  <c r="F5294" i="234"/>
  <c r="D5294" i="234"/>
  <c r="C5294" i="234"/>
  <c r="B5294" i="234"/>
  <c r="F5293" i="234"/>
  <c r="D5293" i="234"/>
  <c r="C5293" i="234"/>
  <c r="B5293" i="234"/>
  <c r="F5292" i="234"/>
  <c r="D5292" i="234"/>
  <c r="C5292" i="234"/>
  <c r="B5292" i="234"/>
  <c r="F5291" i="234"/>
  <c r="D5291" i="234"/>
  <c r="C5291" i="234"/>
  <c r="B5291" i="234"/>
  <c r="F5290" i="234"/>
  <c r="D5290" i="234"/>
  <c r="C5290" i="234"/>
  <c r="B5290" i="234"/>
  <c r="D5289" i="234"/>
  <c r="C5289" i="234"/>
  <c r="B5289" i="234"/>
  <c r="F5288" i="234"/>
  <c r="D5288" i="234"/>
  <c r="C5288" i="234"/>
  <c r="B5288" i="234"/>
  <c r="F5287" i="234"/>
  <c r="D5287" i="234"/>
  <c r="C5287" i="234"/>
  <c r="B5287" i="234"/>
  <c r="F5286" i="234"/>
  <c r="D5286" i="234"/>
  <c r="C5286" i="234"/>
  <c r="B5286" i="234"/>
  <c r="F5285" i="234"/>
  <c r="D5285" i="234"/>
  <c r="C5285" i="234"/>
  <c r="B5285" i="234"/>
  <c r="F5284" i="234"/>
  <c r="D5284" i="234"/>
  <c r="C5284" i="234"/>
  <c r="B5284" i="234"/>
  <c r="F5283" i="234"/>
  <c r="D5283" i="234"/>
  <c r="C5283" i="234"/>
  <c r="B5283" i="234"/>
  <c r="D5282" i="234"/>
  <c r="C5282" i="234"/>
  <c r="B5282" i="234"/>
  <c r="F5281" i="234"/>
  <c r="D5281" i="234"/>
  <c r="C5281" i="234"/>
  <c r="B5281" i="234"/>
  <c r="F5280" i="234"/>
  <c r="D5280" i="234"/>
  <c r="C5280" i="234"/>
  <c r="B5280" i="234"/>
  <c r="F5279" i="234"/>
  <c r="D5279" i="234"/>
  <c r="C5279" i="234"/>
  <c r="B5279" i="234"/>
  <c r="F5278" i="234"/>
  <c r="D5278" i="234"/>
  <c r="C5278" i="234"/>
  <c r="B5278" i="234"/>
  <c r="F5277" i="234"/>
  <c r="D5277" i="234"/>
  <c r="C5277" i="234"/>
  <c r="B5277" i="234"/>
  <c r="F5276" i="234"/>
  <c r="D5276" i="234"/>
  <c r="C5276" i="234"/>
  <c r="B5276" i="234"/>
  <c r="D5275" i="234"/>
  <c r="C5275" i="234"/>
  <c r="B5275" i="234"/>
  <c r="F5274" i="234"/>
  <c r="D5274" i="234"/>
  <c r="C5274" i="234"/>
  <c r="B5274" i="234"/>
  <c r="F5273" i="234"/>
  <c r="D5273" i="234"/>
  <c r="C5273" i="234"/>
  <c r="B5273" i="234"/>
  <c r="D5272" i="234"/>
  <c r="C5272" i="234"/>
  <c r="B5272" i="234"/>
  <c r="F5271" i="234"/>
  <c r="D5271" i="234"/>
  <c r="C5271" i="234"/>
  <c r="B5271" i="234"/>
  <c r="F5270" i="234"/>
  <c r="D5270" i="234"/>
  <c r="C5270" i="234"/>
  <c r="B5270" i="234"/>
  <c r="F5269" i="234"/>
  <c r="D5269" i="234"/>
  <c r="C5269" i="234"/>
  <c r="B5269" i="234"/>
  <c r="F5268" i="234"/>
  <c r="D5268" i="234"/>
  <c r="C5268" i="234"/>
  <c r="B5268" i="234"/>
  <c r="D5267" i="234"/>
  <c r="C5267" i="234"/>
  <c r="B5267" i="234"/>
  <c r="F5266" i="234"/>
  <c r="D5266" i="234"/>
  <c r="C5266" i="234"/>
  <c r="B5266" i="234"/>
  <c r="F5265" i="234"/>
  <c r="D5265" i="234"/>
  <c r="C5265" i="234"/>
  <c r="B5265" i="234"/>
  <c r="D5264" i="234"/>
  <c r="C5264" i="234"/>
  <c r="B5264" i="234"/>
  <c r="F5263" i="234"/>
  <c r="D5263" i="234"/>
  <c r="C5263" i="234"/>
  <c r="B5263" i="234"/>
  <c r="F5262" i="234"/>
  <c r="D5262" i="234"/>
  <c r="C5262" i="234"/>
  <c r="B5262" i="234"/>
  <c r="F5261" i="234"/>
  <c r="D5261" i="234"/>
  <c r="C5261" i="234"/>
  <c r="B5261" i="234"/>
  <c r="F5260" i="234"/>
  <c r="D5260" i="234"/>
  <c r="C5260" i="234"/>
  <c r="B5260" i="234"/>
  <c r="F5259" i="234"/>
  <c r="D5259" i="234"/>
  <c r="C5259" i="234"/>
  <c r="B5259" i="234"/>
  <c r="F5258" i="234"/>
  <c r="D5258" i="234"/>
  <c r="C5258" i="234"/>
  <c r="B5258" i="234"/>
  <c r="D5257" i="234"/>
  <c r="C5257" i="234"/>
  <c r="B5257" i="234"/>
  <c r="F5256" i="234"/>
  <c r="D5256" i="234"/>
  <c r="C5256" i="234"/>
  <c r="B5256" i="234"/>
  <c r="F5255" i="234"/>
  <c r="D5255" i="234"/>
  <c r="C5255" i="234"/>
  <c r="B5255" i="234"/>
  <c r="F5254" i="234"/>
  <c r="D5254" i="234"/>
  <c r="C5254" i="234"/>
  <c r="B5254" i="234"/>
  <c r="F5253" i="234"/>
  <c r="D5253" i="234"/>
  <c r="C5253" i="234"/>
  <c r="B5253" i="234"/>
  <c r="F5252" i="234"/>
  <c r="D5252" i="234"/>
  <c r="C5252" i="234"/>
  <c r="B5252" i="234"/>
  <c r="D5251" i="234"/>
  <c r="C5251" i="234"/>
  <c r="B5251" i="234"/>
  <c r="F5250" i="234"/>
  <c r="D5250" i="234"/>
  <c r="C5250" i="234"/>
  <c r="B5250" i="234"/>
  <c r="F5249" i="234"/>
  <c r="D5249" i="234"/>
  <c r="C5249" i="234"/>
  <c r="B5249" i="234"/>
  <c r="F5248" i="234"/>
  <c r="D5248" i="234"/>
  <c r="C5248" i="234"/>
  <c r="B5248" i="234"/>
  <c r="F5247" i="234"/>
  <c r="D5247" i="234"/>
  <c r="C5247" i="234"/>
  <c r="B5247" i="234"/>
  <c r="F5246" i="234"/>
  <c r="D5246" i="234"/>
  <c r="C5246" i="234"/>
  <c r="B5246" i="234"/>
  <c r="F5245" i="234"/>
  <c r="D5245" i="234"/>
  <c r="C5245" i="234"/>
  <c r="B5245" i="234"/>
  <c r="D5244" i="234"/>
  <c r="C5244" i="234"/>
  <c r="B5244" i="234"/>
  <c r="F5243" i="234"/>
  <c r="D5243" i="234"/>
  <c r="C5243" i="234"/>
  <c r="B5243" i="234"/>
  <c r="F5242" i="234"/>
  <c r="D5242" i="234"/>
  <c r="C5242" i="234"/>
  <c r="B5242" i="234"/>
  <c r="F5241" i="234"/>
  <c r="D5241" i="234"/>
  <c r="C5241" i="234"/>
  <c r="B5241" i="234"/>
  <c r="F5240" i="234"/>
  <c r="D5240" i="234"/>
  <c r="C5240" i="234"/>
  <c r="B5240" i="234"/>
  <c r="F5239" i="234"/>
  <c r="D5239" i="234"/>
  <c r="C5239" i="234"/>
  <c r="B5239" i="234"/>
  <c r="F5238" i="234"/>
  <c r="D5238" i="234"/>
  <c r="C5238" i="234"/>
  <c r="B5238" i="234"/>
  <c r="D5237" i="234"/>
  <c r="C5237" i="234"/>
  <c r="B5237" i="234"/>
  <c r="F5236" i="234"/>
  <c r="D5236" i="234"/>
  <c r="C5236" i="234"/>
  <c r="B5236" i="234"/>
  <c r="F5235" i="234"/>
  <c r="D5235" i="234"/>
  <c r="C5235" i="234"/>
  <c r="B5235" i="234"/>
  <c r="F5234" i="234"/>
  <c r="D5234" i="234"/>
  <c r="C5234" i="234"/>
  <c r="B5234" i="234"/>
  <c r="F5233" i="234"/>
  <c r="D5233" i="234"/>
  <c r="C5233" i="234"/>
  <c r="B5233" i="234"/>
  <c r="F5232" i="234"/>
  <c r="D5232" i="234"/>
  <c r="C5232" i="234"/>
  <c r="B5232" i="234"/>
  <c r="F5231" i="234"/>
  <c r="D5231" i="234"/>
  <c r="C5231" i="234"/>
  <c r="B5231" i="234"/>
  <c r="D5230" i="234"/>
  <c r="C5230" i="234"/>
  <c r="B5230" i="234"/>
  <c r="F5229" i="234"/>
  <c r="D5229" i="234"/>
  <c r="C5229" i="234"/>
  <c r="B5229" i="234"/>
  <c r="F5228" i="234"/>
  <c r="D5228" i="234"/>
  <c r="C5228" i="234"/>
  <c r="B5228" i="234"/>
  <c r="F5227" i="234"/>
  <c r="D5227" i="234"/>
  <c r="C5227" i="234"/>
  <c r="B5227" i="234"/>
  <c r="F5226" i="234"/>
  <c r="D5226" i="234"/>
  <c r="C5226" i="234"/>
  <c r="B5226" i="234"/>
  <c r="F5225" i="234"/>
  <c r="D5225" i="234"/>
  <c r="C5225" i="234"/>
  <c r="B5225" i="234"/>
  <c r="F5224" i="234"/>
  <c r="D5224" i="234"/>
  <c r="C5224" i="234"/>
  <c r="B5224" i="234"/>
  <c r="D5223" i="234"/>
  <c r="C5223" i="234"/>
  <c r="B5223" i="234"/>
  <c r="F5222" i="234"/>
  <c r="D5222" i="234"/>
  <c r="C5222" i="234"/>
  <c r="B5222" i="234"/>
  <c r="F5221" i="234"/>
  <c r="D5221" i="234"/>
  <c r="C5221" i="234"/>
  <c r="B5221" i="234"/>
  <c r="F5220" i="234"/>
  <c r="D5220" i="234"/>
  <c r="C5220" i="234"/>
  <c r="B5220" i="234"/>
  <c r="F5219" i="234"/>
  <c r="D5219" i="234"/>
  <c r="C5219" i="234"/>
  <c r="B5219" i="234"/>
  <c r="F5218" i="234"/>
  <c r="D5218" i="234"/>
  <c r="C5218" i="234"/>
  <c r="B5218" i="234"/>
  <c r="D5217" i="234"/>
  <c r="C5217" i="234"/>
  <c r="B5217" i="234"/>
  <c r="F5216" i="234"/>
  <c r="D5216" i="234"/>
  <c r="C5216" i="234"/>
  <c r="B5216" i="234"/>
  <c r="F5215" i="234"/>
  <c r="D5215" i="234"/>
  <c r="C5215" i="234"/>
  <c r="B5215" i="234"/>
  <c r="F5214" i="234"/>
  <c r="D5214" i="234"/>
  <c r="C5214" i="234"/>
  <c r="B5214" i="234"/>
  <c r="F5213" i="234"/>
  <c r="D5213" i="234"/>
  <c r="C5213" i="234"/>
  <c r="B5213" i="234"/>
  <c r="F5212" i="234"/>
  <c r="D5212" i="234"/>
  <c r="C5212" i="234"/>
  <c r="B5212" i="234"/>
  <c r="F5211" i="234"/>
  <c r="D5211" i="234"/>
  <c r="C5211" i="234"/>
  <c r="B5211" i="234"/>
  <c r="D5210" i="234"/>
  <c r="C5210" i="234"/>
  <c r="B5210" i="234"/>
  <c r="F5209" i="234"/>
  <c r="D5209" i="234"/>
  <c r="C5209" i="234"/>
  <c r="B5209" i="234"/>
  <c r="F5208" i="234"/>
  <c r="D5208" i="234"/>
  <c r="C5208" i="234"/>
  <c r="B5208" i="234"/>
  <c r="F5207" i="234"/>
  <c r="D5207" i="234"/>
  <c r="C5207" i="234"/>
  <c r="B5207" i="234"/>
  <c r="F5206" i="234"/>
  <c r="D5206" i="234"/>
  <c r="C5206" i="234"/>
  <c r="B5206" i="234"/>
  <c r="F5205" i="234"/>
  <c r="D5205" i="234"/>
  <c r="C5205" i="234"/>
  <c r="B5205" i="234"/>
  <c r="D5204" i="234"/>
  <c r="C5204" i="234"/>
  <c r="B5204" i="234"/>
  <c r="F5203" i="234"/>
  <c r="D5203" i="234"/>
  <c r="C5203" i="234"/>
  <c r="B5203" i="234"/>
  <c r="F5202" i="234"/>
  <c r="D5202" i="234"/>
  <c r="C5202" i="234"/>
  <c r="B5202" i="234"/>
  <c r="F5201" i="234"/>
  <c r="D5201" i="234"/>
  <c r="C5201" i="234"/>
  <c r="B5201" i="234"/>
  <c r="F5200" i="234"/>
  <c r="D5200" i="234"/>
  <c r="C5200" i="234"/>
  <c r="B5200" i="234"/>
  <c r="F5199" i="234"/>
  <c r="D5199" i="234"/>
  <c r="C5199" i="234"/>
  <c r="B5199" i="234"/>
  <c r="D5198" i="234"/>
  <c r="C5198" i="234"/>
  <c r="B5198" i="234"/>
  <c r="F5197" i="234"/>
  <c r="D5197" i="234"/>
  <c r="C5197" i="234"/>
  <c r="B5197" i="234"/>
  <c r="F5196" i="234"/>
  <c r="D5196" i="234"/>
  <c r="C5196" i="234"/>
  <c r="B5196" i="234"/>
  <c r="F5195" i="234"/>
  <c r="D5195" i="234"/>
  <c r="C5195" i="234"/>
  <c r="B5195" i="234"/>
  <c r="F5194" i="234"/>
  <c r="D5194" i="234"/>
  <c r="C5194" i="234"/>
  <c r="B5194" i="234"/>
  <c r="F5193" i="234"/>
  <c r="D5193" i="234"/>
  <c r="C5193" i="234"/>
  <c r="B5193" i="234"/>
  <c r="D5192" i="234"/>
  <c r="C5192" i="234"/>
  <c r="B5192" i="234"/>
  <c r="D5191" i="234"/>
  <c r="C5191" i="234"/>
  <c r="B5191" i="234"/>
  <c r="D5190" i="234"/>
  <c r="C5190" i="234"/>
  <c r="B5190" i="234"/>
  <c r="D5189" i="234"/>
  <c r="C5189" i="234"/>
  <c r="B5189" i="234"/>
  <c r="D5188" i="234"/>
  <c r="C5188" i="234"/>
  <c r="B5188" i="234"/>
  <c r="D5187" i="234"/>
  <c r="C5187" i="234"/>
  <c r="B5187" i="234"/>
  <c r="D5186" i="234"/>
  <c r="C5186" i="234"/>
  <c r="B5186" i="234"/>
  <c r="D5185" i="234"/>
  <c r="C5185" i="234"/>
  <c r="B5185" i="234"/>
  <c r="F5184" i="234"/>
  <c r="D5184" i="234"/>
  <c r="C5184" i="234"/>
  <c r="B5184" i="234"/>
  <c r="F5183" i="234"/>
  <c r="D5183" i="234"/>
  <c r="C5183" i="234"/>
  <c r="B5183" i="234"/>
  <c r="F5182" i="234"/>
  <c r="D5182" i="234"/>
  <c r="C5182" i="234"/>
  <c r="B5182" i="234"/>
  <c r="F5181" i="234"/>
  <c r="D5181" i="234"/>
  <c r="C5181" i="234"/>
  <c r="B5181" i="234"/>
  <c r="F5180" i="234"/>
  <c r="D5180" i="234"/>
  <c r="C5180" i="234"/>
  <c r="B5180" i="234"/>
  <c r="F5179" i="234"/>
  <c r="D5179" i="234"/>
  <c r="C5179" i="234"/>
  <c r="B5179" i="234"/>
  <c r="D5178" i="234"/>
  <c r="C5178" i="234"/>
  <c r="B5178" i="234"/>
  <c r="F5177" i="234"/>
  <c r="D5177" i="234"/>
  <c r="C5177" i="234"/>
  <c r="B5177" i="234"/>
  <c r="F5176" i="234"/>
  <c r="D5176" i="234"/>
  <c r="C5176" i="234"/>
  <c r="B5176" i="234"/>
  <c r="F5175" i="234"/>
  <c r="D5175" i="234"/>
  <c r="C5175" i="234"/>
  <c r="B5175" i="234"/>
  <c r="F5174" i="234"/>
  <c r="D5174" i="234"/>
  <c r="C5174" i="234"/>
  <c r="B5174" i="234"/>
  <c r="F5173" i="234"/>
  <c r="D5173" i="234"/>
  <c r="C5173" i="234"/>
  <c r="B5173" i="234"/>
  <c r="F5172" i="234"/>
  <c r="D5172" i="234"/>
  <c r="C5172" i="234"/>
  <c r="B5172" i="234"/>
  <c r="D5171" i="234"/>
  <c r="C5171" i="234"/>
  <c r="B5171" i="234"/>
  <c r="F5170" i="234"/>
  <c r="D5170" i="234"/>
  <c r="C5170" i="234"/>
  <c r="B5170" i="234"/>
  <c r="F5169" i="234"/>
  <c r="D5169" i="234"/>
  <c r="C5169" i="234"/>
  <c r="B5169" i="234"/>
  <c r="F5168" i="234"/>
  <c r="D5168" i="234"/>
  <c r="C5168" i="234"/>
  <c r="B5168" i="234"/>
  <c r="F5167" i="234"/>
  <c r="D5167" i="234"/>
  <c r="C5167" i="234"/>
  <c r="B5167" i="234"/>
  <c r="F5166" i="234"/>
  <c r="D5166" i="234"/>
  <c r="C5166" i="234"/>
  <c r="B5166" i="234"/>
  <c r="F5165" i="234"/>
  <c r="D5165" i="234"/>
  <c r="C5165" i="234"/>
  <c r="B5165" i="234"/>
  <c r="F5164" i="234"/>
  <c r="D5164" i="234"/>
  <c r="C5164" i="234"/>
  <c r="B5164" i="234"/>
  <c r="F5163" i="234"/>
  <c r="D5163" i="234"/>
  <c r="C5163" i="234"/>
  <c r="B5163" i="234"/>
  <c r="F5162" i="234"/>
  <c r="D5162" i="234"/>
  <c r="C5162" i="234"/>
  <c r="B5162" i="234"/>
  <c r="F5161" i="234"/>
  <c r="D5161" i="234"/>
  <c r="C5161" i="234"/>
  <c r="B5161" i="234"/>
  <c r="F5160" i="234"/>
  <c r="D5160" i="234"/>
  <c r="C5160" i="234"/>
  <c r="B5160" i="234"/>
  <c r="F5159" i="234"/>
  <c r="D5159" i="234"/>
  <c r="C5159" i="234"/>
  <c r="B5159" i="234"/>
  <c r="F5158" i="234"/>
  <c r="D5158" i="234"/>
  <c r="C5158" i="234"/>
  <c r="B5158" i="234"/>
  <c r="F5157" i="234"/>
  <c r="D5157" i="234"/>
  <c r="C5157" i="234"/>
  <c r="B5157" i="234"/>
  <c r="F5156" i="234"/>
  <c r="D5156" i="234"/>
  <c r="C5156" i="234"/>
  <c r="B5156" i="234"/>
  <c r="F5155" i="234"/>
  <c r="D5155" i="234"/>
  <c r="C5155" i="234"/>
  <c r="B5155" i="234"/>
  <c r="F5154" i="234"/>
  <c r="D5154" i="234"/>
  <c r="C5154" i="234"/>
  <c r="B5154" i="234"/>
  <c r="F5153" i="234"/>
  <c r="D5153" i="234"/>
  <c r="C5153" i="234"/>
  <c r="B5153" i="234"/>
  <c r="F5152" i="234"/>
  <c r="D5152" i="234"/>
  <c r="C5152" i="234"/>
  <c r="B5152" i="234"/>
  <c r="F5151" i="234"/>
  <c r="D5151" i="234"/>
  <c r="C5151" i="234"/>
  <c r="B5151" i="234"/>
  <c r="F5150" i="234"/>
  <c r="D5150" i="234"/>
  <c r="C5150" i="234"/>
  <c r="B5150" i="234"/>
  <c r="F5149" i="234"/>
  <c r="D5149" i="234"/>
  <c r="C5149" i="234"/>
  <c r="B5149" i="234"/>
  <c r="F5148" i="234"/>
  <c r="D5148" i="234"/>
  <c r="C5148" i="234"/>
  <c r="B5148" i="234"/>
  <c r="F5147" i="234"/>
  <c r="D5147" i="234"/>
  <c r="C5147" i="234"/>
  <c r="B5147" i="234"/>
  <c r="F5146" i="234"/>
  <c r="D5146" i="234"/>
  <c r="C5146" i="234"/>
  <c r="B5146" i="234"/>
  <c r="F5145" i="234"/>
  <c r="D5145" i="234"/>
  <c r="C5145" i="234"/>
  <c r="B5145" i="234"/>
  <c r="F5144" i="234"/>
  <c r="D5144" i="234"/>
  <c r="C5144" i="234"/>
  <c r="B5144" i="234"/>
  <c r="F5143" i="234"/>
  <c r="D5143" i="234"/>
  <c r="C5143" i="234"/>
  <c r="B5143" i="234"/>
  <c r="F5142" i="234"/>
  <c r="D5142" i="234"/>
  <c r="C5142" i="234"/>
  <c r="B5142" i="234"/>
  <c r="F5141" i="234"/>
  <c r="D5141" i="234"/>
  <c r="C5141" i="234"/>
  <c r="B5141" i="234"/>
  <c r="F5140" i="234"/>
  <c r="D5140" i="234"/>
  <c r="C5140" i="234"/>
  <c r="B5140" i="234"/>
  <c r="F5139" i="234"/>
  <c r="D5139" i="234"/>
  <c r="C5139" i="234"/>
  <c r="B5139" i="234"/>
  <c r="F5138" i="234"/>
  <c r="D5138" i="234"/>
  <c r="C5138" i="234"/>
  <c r="B5138" i="234"/>
  <c r="F5137" i="234"/>
  <c r="D5137" i="234"/>
  <c r="C5137" i="234"/>
  <c r="B5137" i="234"/>
  <c r="F5136" i="234"/>
  <c r="D5136" i="234"/>
  <c r="C5136" i="234"/>
  <c r="B5136" i="234"/>
  <c r="F5135" i="234"/>
  <c r="D5135" i="234"/>
  <c r="C5135" i="234"/>
  <c r="B5135" i="234"/>
  <c r="F5134" i="234"/>
  <c r="D5134" i="234"/>
  <c r="C5134" i="234"/>
  <c r="B5134" i="234"/>
  <c r="F5133" i="234"/>
  <c r="D5133" i="234"/>
  <c r="C5133" i="234"/>
  <c r="B5133" i="234"/>
  <c r="F5132" i="234"/>
  <c r="D5132" i="234"/>
  <c r="C5132" i="234"/>
  <c r="B5132" i="234"/>
  <c r="F5131" i="234"/>
  <c r="D5131" i="234"/>
  <c r="C5131" i="234"/>
  <c r="B5131" i="234"/>
  <c r="F5130" i="234"/>
  <c r="D5130" i="234"/>
  <c r="C5130" i="234"/>
  <c r="B5130" i="234"/>
  <c r="F5129" i="234"/>
  <c r="D5129" i="234"/>
  <c r="C5129" i="234"/>
  <c r="B5129" i="234"/>
  <c r="F5128" i="234"/>
  <c r="D5128" i="234"/>
  <c r="C5128" i="234"/>
  <c r="B5128" i="234"/>
  <c r="F5127" i="234"/>
  <c r="D5127" i="234"/>
  <c r="C5127" i="234"/>
  <c r="B5127" i="234"/>
  <c r="F5126" i="234"/>
  <c r="D5126" i="234"/>
  <c r="C5126" i="234"/>
  <c r="B5126" i="234"/>
  <c r="F5125" i="234"/>
  <c r="D5125" i="234"/>
  <c r="C5125" i="234"/>
  <c r="B5125" i="234"/>
  <c r="F5124" i="234"/>
  <c r="D5124" i="234"/>
  <c r="C5124" i="234"/>
  <c r="B5124" i="234"/>
  <c r="F5123" i="234"/>
  <c r="D5123" i="234"/>
  <c r="C5123" i="234"/>
  <c r="B5123" i="234"/>
  <c r="F5122" i="234"/>
  <c r="D5122" i="234"/>
  <c r="C5122" i="234"/>
  <c r="B5122" i="234"/>
  <c r="F5121" i="234"/>
  <c r="D5121" i="234"/>
  <c r="C5121" i="234"/>
  <c r="B5121" i="234"/>
  <c r="F5120" i="234"/>
  <c r="D5120" i="234"/>
  <c r="C5120" i="234"/>
  <c r="B5120" i="234"/>
  <c r="F5119" i="234"/>
  <c r="D5119" i="234"/>
  <c r="C5119" i="234"/>
  <c r="B5119" i="234"/>
  <c r="F5118" i="234"/>
  <c r="D5118" i="234"/>
  <c r="C5118" i="234"/>
  <c r="B5118" i="234"/>
  <c r="F5117" i="234"/>
  <c r="D5117" i="234"/>
  <c r="C5117" i="234"/>
  <c r="B5117" i="234"/>
  <c r="F5116" i="234"/>
  <c r="D5116" i="234"/>
  <c r="C5116" i="234"/>
  <c r="B5116" i="234"/>
  <c r="F5115" i="234"/>
  <c r="D5115" i="234"/>
  <c r="C5115" i="234"/>
  <c r="B5115" i="234"/>
  <c r="D5114" i="234"/>
  <c r="C5114" i="234"/>
  <c r="B5114" i="234"/>
  <c r="D5113" i="234"/>
  <c r="C5113" i="234"/>
  <c r="B5113" i="234"/>
  <c r="D5112" i="234"/>
  <c r="C5112" i="234"/>
  <c r="B5112" i="234"/>
  <c r="D5111" i="234"/>
  <c r="C5111" i="234"/>
  <c r="B5111" i="234"/>
  <c r="D5110" i="234"/>
  <c r="C5110" i="234"/>
  <c r="B5110" i="234"/>
  <c r="D5109" i="234"/>
  <c r="C5109" i="234"/>
  <c r="B5109" i="234"/>
  <c r="D5108" i="234"/>
  <c r="C5108" i="234"/>
  <c r="B5108" i="234"/>
  <c r="D5107" i="234"/>
  <c r="C5107" i="234"/>
  <c r="B5107" i="234"/>
  <c r="D5106" i="234"/>
  <c r="C5106" i="234"/>
  <c r="B5106" i="234"/>
  <c r="D5105" i="234"/>
  <c r="C5105" i="234"/>
  <c r="B5105" i="234"/>
  <c r="D5104" i="234"/>
  <c r="C5104" i="234"/>
  <c r="B5104" i="234"/>
  <c r="D5103" i="234"/>
  <c r="C5103" i="234"/>
  <c r="B5103" i="234"/>
  <c r="D5102" i="234"/>
  <c r="C5102" i="234"/>
  <c r="B5102" i="234"/>
  <c r="D5101" i="234"/>
  <c r="C5101" i="234"/>
  <c r="B5101" i="234"/>
  <c r="D5100" i="234"/>
  <c r="C5100" i="234"/>
  <c r="B5100" i="234"/>
  <c r="D5099" i="234"/>
  <c r="C5099" i="234"/>
  <c r="B5099" i="234"/>
  <c r="D5098" i="234"/>
  <c r="C5098" i="234"/>
  <c r="B5098" i="234"/>
  <c r="D5097" i="234"/>
  <c r="C5097" i="234"/>
  <c r="B5097" i="234"/>
  <c r="D5096" i="234"/>
  <c r="C5096" i="234"/>
  <c r="B5096" i="234"/>
  <c r="D5095" i="234"/>
  <c r="C5095" i="234"/>
  <c r="B5095" i="234"/>
  <c r="D5094" i="234"/>
  <c r="C5094" i="234"/>
  <c r="B5094" i="234"/>
  <c r="D5093" i="234"/>
  <c r="C5093" i="234"/>
  <c r="B5093" i="234"/>
  <c r="D5092" i="234"/>
  <c r="C5092" i="234"/>
  <c r="B5092" i="234"/>
  <c r="D5091" i="234"/>
  <c r="C5091" i="234"/>
  <c r="B5091" i="234"/>
  <c r="D5090" i="234"/>
  <c r="C5090" i="234"/>
  <c r="B5090" i="234"/>
  <c r="D5089" i="234"/>
  <c r="C5089" i="234"/>
  <c r="B5089" i="234"/>
  <c r="D5088" i="234"/>
  <c r="C5088" i="234"/>
  <c r="B5088" i="234"/>
  <c r="D5087" i="234"/>
  <c r="C5087" i="234"/>
  <c r="B5087" i="234"/>
  <c r="D5086" i="234"/>
  <c r="C5086" i="234"/>
  <c r="B5086" i="234"/>
  <c r="D5085" i="234"/>
  <c r="C5085" i="234"/>
  <c r="B5085" i="234"/>
  <c r="D5084" i="234"/>
  <c r="C5084" i="234"/>
  <c r="B5084" i="234"/>
  <c r="D5083" i="234"/>
  <c r="C5083" i="234"/>
  <c r="B5083" i="234"/>
  <c r="F5082" i="234"/>
  <c r="D5082" i="234"/>
  <c r="C5082" i="234"/>
  <c r="B5082" i="234"/>
  <c r="D5081" i="234"/>
  <c r="C5081" i="234"/>
  <c r="B5081" i="234"/>
  <c r="D5080" i="234"/>
  <c r="C5080" i="234"/>
  <c r="B5080" i="234"/>
  <c r="D5079" i="234"/>
  <c r="C5079" i="234"/>
  <c r="B5079" i="234"/>
  <c r="D5078" i="234"/>
  <c r="C5078" i="234"/>
  <c r="B5078" i="234"/>
  <c r="F5077" i="234"/>
  <c r="D5077" i="234"/>
  <c r="C5077" i="234"/>
  <c r="B5077" i="234"/>
  <c r="D5076" i="234"/>
  <c r="C5076" i="234"/>
  <c r="B5076" i="234"/>
  <c r="D5075" i="234"/>
  <c r="C5075" i="234"/>
  <c r="B5075" i="234"/>
  <c r="D5074" i="234"/>
  <c r="C5074" i="234"/>
  <c r="B5074" i="234"/>
  <c r="D5073" i="234"/>
  <c r="C5073" i="234"/>
  <c r="B5073" i="234"/>
  <c r="D5072" i="234"/>
  <c r="C5072" i="234"/>
  <c r="B5072" i="234"/>
  <c r="D5071" i="234"/>
  <c r="C5071" i="234"/>
  <c r="B5071" i="234"/>
  <c r="D5070" i="234"/>
  <c r="C5070" i="234"/>
  <c r="B5070" i="234"/>
  <c r="D5069" i="234"/>
  <c r="C5069" i="234"/>
  <c r="B5069" i="234"/>
  <c r="D5068" i="234"/>
  <c r="C5068" i="234"/>
  <c r="B5068" i="234"/>
  <c r="D5067" i="234"/>
  <c r="C5067" i="234"/>
  <c r="B5067" i="234"/>
  <c r="F5066" i="234"/>
  <c r="D5066" i="234"/>
  <c r="C5066" i="234"/>
  <c r="B5066" i="234"/>
  <c r="D5065" i="234"/>
  <c r="C5065" i="234"/>
  <c r="B5065" i="234"/>
  <c r="D5064" i="234"/>
  <c r="C5064" i="234"/>
  <c r="B5064" i="234"/>
  <c r="D5063" i="234"/>
  <c r="C5063" i="234"/>
  <c r="B5063" i="234"/>
  <c r="D5062" i="234"/>
  <c r="C5062" i="234"/>
  <c r="B5062" i="234"/>
  <c r="D5061" i="234"/>
  <c r="C5061" i="234"/>
  <c r="B5061" i="234"/>
  <c r="D5060" i="234"/>
  <c r="C5060" i="234"/>
  <c r="B5060" i="234"/>
  <c r="D5059" i="234"/>
  <c r="C5059" i="234"/>
  <c r="B5059" i="234"/>
  <c r="D5058" i="234"/>
  <c r="C5058" i="234"/>
  <c r="B5058" i="234"/>
  <c r="D5057" i="234"/>
  <c r="C5057" i="234"/>
  <c r="B5057" i="234"/>
  <c r="D5056" i="234"/>
  <c r="C5056" i="234"/>
  <c r="B5056" i="234"/>
  <c r="F5055" i="234"/>
  <c r="D5055" i="234"/>
  <c r="C5055" i="234"/>
  <c r="B5055" i="234"/>
  <c r="D5054" i="234"/>
  <c r="C5054" i="234"/>
  <c r="B5054" i="234"/>
  <c r="D5053" i="234"/>
  <c r="C5053" i="234"/>
  <c r="B5053" i="234"/>
  <c r="D5052" i="234"/>
  <c r="C5052" i="234"/>
  <c r="B5052" i="234"/>
  <c r="D5051" i="234"/>
  <c r="C5051" i="234"/>
  <c r="B5051" i="234"/>
  <c r="D5050" i="234"/>
  <c r="C5050" i="234"/>
  <c r="B5050" i="234"/>
  <c r="D5049" i="234"/>
  <c r="C5049" i="234"/>
  <c r="B5049" i="234"/>
  <c r="D5048" i="234"/>
  <c r="C5048" i="234"/>
  <c r="B5048" i="234"/>
  <c r="D5047" i="234"/>
  <c r="C5047" i="234"/>
  <c r="B5047" i="234"/>
  <c r="D5046" i="234"/>
  <c r="C5046" i="234"/>
  <c r="B5046" i="234"/>
  <c r="D5045" i="234"/>
  <c r="C5045" i="234"/>
  <c r="B5045" i="234"/>
  <c r="F5044" i="234"/>
  <c r="D5044" i="234"/>
  <c r="C5044" i="234"/>
  <c r="B5044" i="234"/>
  <c r="D5043" i="234"/>
  <c r="C5043" i="234"/>
  <c r="B5043" i="234"/>
  <c r="D5042" i="234"/>
  <c r="C5042" i="234"/>
  <c r="B5042" i="234"/>
  <c r="D5041" i="234"/>
  <c r="C5041" i="234"/>
  <c r="B5041" i="234"/>
  <c r="D5040" i="234"/>
  <c r="C5040" i="234"/>
  <c r="B5040" i="234"/>
  <c r="F5039" i="234"/>
  <c r="D5039" i="234"/>
  <c r="C5039" i="234"/>
  <c r="B5039" i="234"/>
  <c r="D5038" i="234"/>
  <c r="C5038" i="234"/>
  <c r="B5038" i="234"/>
  <c r="D5037" i="234"/>
  <c r="C5037" i="234"/>
  <c r="B5037" i="234"/>
  <c r="D5036" i="234"/>
  <c r="C5036" i="234"/>
  <c r="B5036" i="234"/>
  <c r="D5035" i="234"/>
  <c r="C5035" i="234"/>
  <c r="B5035" i="234"/>
  <c r="F5034" i="234"/>
  <c r="D5034" i="234"/>
  <c r="C5034" i="234"/>
  <c r="B5034" i="234"/>
  <c r="F5033" i="234"/>
  <c r="D5033" i="234"/>
  <c r="C5033" i="234"/>
  <c r="B5033" i="234"/>
  <c r="F5032" i="234"/>
  <c r="D5032" i="234"/>
  <c r="C5032" i="234"/>
  <c r="B5032" i="234"/>
  <c r="D5031" i="234"/>
  <c r="C5031" i="234"/>
  <c r="B5031" i="234"/>
  <c r="D5030" i="234"/>
  <c r="C5030" i="234"/>
  <c r="B5030" i="234"/>
  <c r="F5029" i="234"/>
  <c r="D5029" i="234"/>
  <c r="C5029" i="234"/>
  <c r="B5029" i="234"/>
  <c r="D5028" i="234"/>
  <c r="C5028" i="234"/>
  <c r="B5028" i="234"/>
  <c r="D5027" i="234"/>
  <c r="C5027" i="234"/>
  <c r="B5027" i="234"/>
  <c r="D5026" i="234"/>
  <c r="C5026" i="234"/>
  <c r="B5026" i="234"/>
  <c r="D5025" i="234"/>
  <c r="C5025" i="234"/>
  <c r="B5025" i="234"/>
  <c r="D5024" i="234"/>
  <c r="C5024" i="234"/>
  <c r="B5024" i="234"/>
  <c r="D5023" i="234"/>
  <c r="C5023" i="234"/>
  <c r="B5023" i="234"/>
  <c r="D5022" i="234"/>
  <c r="C5022" i="234"/>
  <c r="B5022" i="234"/>
  <c r="D5021" i="234"/>
  <c r="C5021" i="234"/>
  <c r="B5021" i="234"/>
  <c r="D5020" i="234"/>
  <c r="C5020" i="234"/>
  <c r="B5020" i="234"/>
  <c r="D5019" i="234"/>
  <c r="C5019" i="234"/>
  <c r="B5019" i="234"/>
  <c r="F5018" i="234"/>
  <c r="D5018" i="234"/>
  <c r="C5018" i="234"/>
  <c r="B5018" i="234"/>
  <c r="D5017" i="234"/>
  <c r="C5017" i="234"/>
  <c r="B5017" i="234"/>
  <c r="D5016" i="234"/>
  <c r="C5016" i="234"/>
  <c r="B5016" i="234"/>
  <c r="D5015" i="234"/>
  <c r="C5015" i="234"/>
  <c r="B5015" i="234"/>
  <c r="D5014" i="234"/>
  <c r="C5014" i="234"/>
  <c r="B5014" i="234"/>
  <c r="D5013" i="234"/>
  <c r="C5013" i="234"/>
  <c r="B5013" i="234"/>
  <c r="D5012" i="234"/>
  <c r="C5012" i="234"/>
  <c r="B5012" i="234"/>
  <c r="D5011" i="234"/>
  <c r="C5011" i="234"/>
  <c r="B5011" i="234"/>
  <c r="D5010" i="234"/>
  <c r="C5010" i="234"/>
  <c r="B5010" i="234"/>
  <c r="D5009" i="234"/>
  <c r="C5009" i="234"/>
  <c r="B5009" i="234"/>
  <c r="D5008" i="234"/>
  <c r="C5008" i="234"/>
  <c r="B5008" i="234"/>
  <c r="F5007" i="234"/>
  <c r="D5007" i="234"/>
  <c r="C5007" i="234"/>
  <c r="B5007" i="234"/>
  <c r="D5006" i="234"/>
  <c r="C5006" i="234"/>
  <c r="B5006" i="234"/>
  <c r="D5005" i="234"/>
  <c r="C5005" i="234"/>
  <c r="B5005" i="234"/>
  <c r="D5004" i="234"/>
  <c r="C5004" i="234"/>
  <c r="B5004" i="234"/>
  <c r="D5003" i="234"/>
  <c r="C5003" i="234"/>
  <c r="B5003" i="234"/>
  <c r="F5002" i="234"/>
  <c r="D5002" i="234"/>
  <c r="C5002" i="234"/>
  <c r="B5002" i="234"/>
  <c r="D5001" i="234"/>
  <c r="C5001" i="234"/>
  <c r="B5001" i="234"/>
  <c r="D5000" i="234"/>
  <c r="C5000" i="234"/>
  <c r="B5000" i="234"/>
  <c r="D4999" i="234"/>
  <c r="C4999" i="234"/>
  <c r="B4999" i="234"/>
  <c r="D4998" i="234"/>
  <c r="C4998" i="234"/>
  <c r="B4998" i="234"/>
  <c r="D4997" i="234"/>
  <c r="C4997" i="234"/>
  <c r="B4997" i="234"/>
  <c r="D4996" i="234"/>
  <c r="C4996" i="234"/>
  <c r="B4996" i="234"/>
  <c r="D4995" i="234"/>
  <c r="C4995" i="234"/>
  <c r="B4995" i="234"/>
  <c r="D4994" i="234"/>
  <c r="C4994" i="234"/>
  <c r="B4994" i="234"/>
  <c r="D4993" i="234"/>
  <c r="C4993" i="234"/>
  <c r="B4993" i="234"/>
  <c r="D4992" i="234"/>
  <c r="C4992" i="234"/>
  <c r="B4992" i="234"/>
  <c r="F4991" i="234"/>
  <c r="D4991" i="234"/>
  <c r="C4991" i="234"/>
  <c r="B4991" i="234"/>
  <c r="F4990" i="234"/>
  <c r="D4990" i="234"/>
  <c r="C4990" i="234"/>
  <c r="B4990" i="234"/>
  <c r="F4989" i="234"/>
  <c r="D4989" i="234"/>
  <c r="C4989" i="234"/>
  <c r="B4989" i="234"/>
  <c r="F4988" i="234"/>
  <c r="D4988" i="234"/>
  <c r="C4988" i="234"/>
  <c r="B4988" i="234"/>
  <c r="F4987" i="234"/>
  <c r="D4987" i="234"/>
  <c r="C4987" i="234"/>
  <c r="B4987" i="234"/>
  <c r="D4986" i="234"/>
  <c r="C4986" i="234"/>
  <c r="B4986" i="234"/>
  <c r="F4985" i="234"/>
  <c r="D4985" i="234"/>
  <c r="C4985" i="234"/>
  <c r="B4985" i="234"/>
  <c r="F4984" i="234"/>
  <c r="D4984" i="234"/>
  <c r="C4984" i="234"/>
  <c r="B4984" i="234"/>
  <c r="F4983" i="234"/>
  <c r="D4983" i="234"/>
  <c r="C4983" i="234"/>
  <c r="B4983" i="234"/>
  <c r="F4982" i="234"/>
  <c r="D4982" i="234"/>
  <c r="C4982" i="234"/>
  <c r="B4982" i="234"/>
  <c r="F4981" i="234"/>
  <c r="D4981" i="234"/>
  <c r="C4981" i="234"/>
  <c r="B4981" i="234"/>
  <c r="D4980" i="234"/>
  <c r="C4980" i="234"/>
  <c r="B4980" i="234"/>
  <c r="F4979" i="234"/>
  <c r="D4979" i="234"/>
  <c r="C4979" i="234"/>
  <c r="B4979" i="234"/>
  <c r="F4978" i="234"/>
  <c r="D4978" i="234"/>
  <c r="C4978" i="234"/>
  <c r="B4978" i="234"/>
  <c r="F4977" i="234"/>
  <c r="D4977" i="234"/>
  <c r="C4977" i="234"/>
  <c r="B4977" i="234"/>
  <c r="F4976" i="234"/>
  <c r="D4976" i="234"/>
  <c r="C4976" i="234"/>
  <c r="B4976" i="234"/>
  <c r="F4975" i="234"/>
  <c r="D4975" i="234"/>
  <c r="C4975" i="234"/>
  <c r="B4975" i="234"/>
  <c r="D4974" i="234"/>
  <c r="C4974" i="234"/>
  <c r="B4974" i="234"/>
  <c r="F4973" i="234"/>
  <c r="D4973" i="234"/>
  <c r="C4973" i="234"/>
  <c r="B4973" i="234"/>
  <c r="F4972" i="234"/>
  <c r="D4972" i="234"/>
  <c r="C4972" i="234"/>
  <c r="B4972" i="234"/>
  <c r="F4971" i="234"/>
  <c r="D4971" i="234"/>
  <c r="C4971" i="234"/>
  <c r="B4971" i="234"/>
  <c r="F4970" i="234"/>
  <c r="D4970" i="234"/>
  <c r="C4970" i="234"/>
  <c r="B4970" i="234"/>
  <c r="F4969" i="234"/>
  <c r="D4969" i="234"/>
  <c r="C4969" i="234"/>
  <c r="B4969" i="234"/>
  <c r="D4968" i="234"/>
  <c r="C4968" i="234"/>
  <c r="B4968" i="234"/>
  <c r="F4967" i="234"/>
  <c r="D4967" i="234"/>
  <c r="C4967" i="234"/>
  <c r="B4967" i="234"/>
  <c r="F4966" i="234"/>
  <c r="D4966" i="234"/>
  <c r="C4966" i="234"/>
  <c r="B4966" i="234"/>
  <c r="F4965" i="234"/>
  <c r="D4965" i="234"/>
  <c r="C4965" i="234"/>
  <c r="B4965" i="234"/>
  <c r="F4964" i="234"/>
  <c r="D4964" i="234"/>
  <c r="C4964" i="234"/>
  <c r="B4964" i="234"/>
  <c r="F4963" i="234"/>
  <c r="D4963" i="234"/>
  <c r="C4963" i="234"/>
  <c r="B4963" i="234"/>
  <c r="D4962" i="234"/>
  <c r="C4962" i="234"/>
  <c r="B4962" i="234"/>
  <c r="F4961" i="234"/>
  <c r="D4961" i="234"/>
  <c r="C4961" i="234"/>
  <c r="B4961" i="234"/>
  <c r="F4960" i="234"/>
  <c r="D4960" i="234"/>
  <c r="C4960" i="234"/>
  <c r="B4960" i="234"/>
  <c r="F4959" i="234"/>
  <c r="D4959" i="234"/>
  <c r="C4959" i="234"/>
  <c r="B4959" i="234"/>
  <c r="F4958" i="234"/>
  <c r="D4958" i="234"/>
  <c r="C4958" i="234"/>
  <c r="B4958" i="234"/>
  <c r="F4957" i="234"/>
  <c r="D4957" i="234"/>
  <c r="C4957" i="234"/>
  <c r="B4957" i="234"/>
  <c r="D4956" i="234"/>
  <c r="C4956" i="234"/>
  <c r="B4956" i="234"/>
  <c r="F4955" i="234"/>
  <c r="D4955" i="234"/>
  <c r="C4955" i="234"/>
  <c r="B4955" i="234"/>
  <c r="F4954" i="234"/>
  <c r="D4954" i="234"/>
  <c r="C4954" i="234"/>
  <c r="B4954" i="234"/>
  <c r="F4953" i="234"/>
  <c r="D4953" i="234"/>
  <c r="C4953" i="234"/>
  <c r="B4953" i="234"/>
  <c r="F4952" i="234"/>
  <c r="D4952" i="234"/>
  <c r="C4952" i="234"/>
  <c r="B4952" i="234"/>
  <c r="F4951" i="234"/>
  <c r="D4951" i="234"/>
  <c r="C4951" i="234"/>
  <c r="B4951" i="234"/>
  <c r="D4950" i="234"/>
  <c r="C4950" i="234"/>
  <c r="B4950" i="234"/>
  <c r="F4949" i="234"/>
  <c r="D4949" i="234"/>
  <c r="C4949" i="234"/>
  <c r="B4949" i="234"/>
  <c r="F4948" i="234"/>
  <c r="D4948" i="234"/>
  <c r="C4948" i="234"/>
  <c r="B4948" i="234"/>
  <c r="F4947" i="234"/>
  <c r="D4947" i="234"/>
  <c r="C4947" i="234"/>
  <c r="B4947" i="234"/>
  <c r="F4946" i="234"/>
  <c r="D4946" i="234"/>
  <c r="C4946" i="234"/>
  <c r="B4946" i="234"/>
  <c r="F4945" i="234"/>
  <c r="D4945" i="234"/>
  <c r="C4945" i="234"/>
  <c r="B4945" i="234"/>
  <c r="D4944" i="234"/>
  <c r="C4944" i="234"/>
  <c r="B4944" i="234"/>
  <c r="D4943" i="234"/>
  <c r="C4943" i="234"/>
  <c r="B4943" i="234"/>
  <c r="D4942" i="234"/>
  <c r="C4942" i="234"/>
  <c r="B4942" i="234"/>
  <c r="D4941" i="234"/>
  <c r="C4941" i="234"/>
  <c r="B4941" i="234"/>
  <c r="D4940" i="234"/>
  <c r="C4940" i="234"/>
  <c r="B4940" i="234"/>
  <c r="D4939" i="234"/>
  <c r="C4939" i="234"/>
  <c r="B4939" i="234"/>
  <c r="D4938" i="234"/>
  <c r="C4938" i="234"/>
  <c r="B4938" i="234"/>
  <c r="D4937" i="234"/>
  <c r="C4937" i="234"/>
  <c r="B4937" i="234"/>
  <c r="D4936" i="234"/>
  <c r="C4936" i="234"/>
  <c r="B4936" i="234"/>
  <c r="D4935" i="234"/>
  <c r="C4935" i="234"/>
  <c r="B4935" i="234"/>
  <c r="D4934" i="234"/>
  <c r="C4934" i="234"/>
  <c r="B4934" i="234"/>
  <c r="D4933" i="234"/>
  <c r="C4933" i="234"/>
  <c r="B4933" i="234"/>
  <c r="D4932" i="234"/>
  <c r="C4932" i="234"/>
  <c r="B4932" i="234"/>
  <c r="D4931" i="234"/>
  <c r="C4931" i="234"/>
  <c r="B4931" i="234"/>
  <c r="D4930" i="234"/>
  <c r="C4930" i="234"/>
  <c r="B4930" i="234"/>
  <c r="D4929" i="234"/>
  <c r="C4929" i="234"/>
  <c r="B4929" i="234"/>
  <c r="D4928" i="234"/>
  <c r="C4928" i="234"/>
  <c r="B4928" i="234"/>
  <c r="D4927" i="234"/>
  <c r="C4927" i="234"/>
  <c r="B4927" i="234"/>
  <c r="D4926" i="234"/>
  <c r="C4926" i="234"/>
  <c r="B4926" i="234"/>
  <c r="D4925" i="234"/>
  <c r="C4925" i="234"/>
  <c r="B4925" i="234"/>
  <c r="D4924" i="234"/>
  <c r="C4924" i="234"/>
  <c r="B4924" i="234"/>
  <c r="D4923" i="234"/>
  <c r="C4923" i="234"/>
  <c r="B4923" i="234"/>
  <c r="D4922" i="234"/>
  <c r="C4922" i="234"/>
  <c r="B4922" i="234"/>
  <c r="D4921" i="234"/>
  <c r="C4921" i="234"/>
  <c r="B4921" i="234"/>
  <c r="D4920" i="234"/>
  <c r="C4920" i="234"/>
  <c r="B4920" i="234"/>
  <c r="D4919" i="234"/>
  <c r="C4919" i="234"/>
  <c r="B4919" i="234"/>
  <c r="D4918" i="234"/>
  <c r="C4918" i="234"/>
  <c r="B4918" i="234"/>
  <c r="D4917" i="234"/>
  <c r="C4917" i="234"/>
  <c r="B4917" i="234"/>
  <c r="D4916" i="234"/>
  <c r="C4916" i="234"/>
  <c r="B4916" i="234"/>
  <c r="D4915" i="234"/>
  <c r="C4915" i="234"/>
  <c r="B4915" i="234"/>
  <c r="D4914" i="234"/>
  <c r="C4914" i="234"/>
  <c r="B4914" i="234"/>
  <c r="D4913" i="234"/>
  <c r="C4913" i="234"/>
  <c r="B4913" i="234"/>
  <c r="D4912" i="234"/>
  <c r="C4912" i="234"/>
  <c r="B4912" i="234"/>
  <c r="D4911" i="234"/>
  <c r="C4911" i="234"/>
  <c r="B4911" i="234"/>
  <c r="D4910" i="234"/>
  <c r="C4910" i="234"/>
  <c r="B4910" i="234"/>
  <c r="D4909" i="234"/>
  <c r="C4909" i="234"/>
  <c r="B4909" i="234"/>
  <c r="D4908" i="234"/>
  <c r="C4908" i="234"/>
  <c r="B4908" i="234"/>
  <c r="D4907" i="234"/>
  <c r="C4907" i="234"/>
  <c r="B4907" i="234"/>
  <c r="D4906" i="234"/>
  <c r="C4906" i="234"/>
  <c r="B4906" i="234"/>
  <c r="D4905" i="234"/>
  <c r="C4905" i="234"/>
  <c r="B4905" i="234"/>
  <c r="D4904" i="234"/>
  <c r="C4904" i="234"/>
  <c r="B4904" i="234"/>
  <c r="D4903" i="234"/>
  <c r="C4903" i="234"/>
  <c r="B4903" i="234"/>
  <c r="D4902" i="234"/>
  <c r="C4902" i="234"/>
  <c r="B4902" i="234"/>
  <c r="D4901" i="234"/>
  <c r="C4901" i="234"/>
  <c r="B4901" i="234"/>
  <c r="D4900" i="234"/>
  <c r="C4900" i="234"/>
  <c r="B4900" i="234"/>
  <c r="D4899" i="234"/>
  <c r="C4899" i="234"/>
  <c r="B4899" i="234"/>
  <c r="D4898" i="234"/>
  <c r="C4898" i="234"/>
  <c r="B4898" i="234"/>
  <c r="D4897" i="234"/>
  <c r="C4897" i="234"/>
  <c r="B4897" i="234"/>
  <c r="D4896" i="234"/>
  <c r="C4896" i="234"/>
  <c r="B4896" i="234"/>
  <c r="D4895" i="234"/>
  <c r="C4895" i="234"/>
  <c r="B4895" i="234"/>
  <c r="D4894" i="234"/>
  <c r="C4894" i="234"/>
  <c r="B4894" i="234"/>
  <c r="D4893" i="234"/>
  <c r="C4893" i="234"/>
  <c r="B4893" i="234"/>
  <c r="D4892" i="234"/>
  <c r="C4892" i="234"/>
  <c r="B4892" i="234"/>
  <c r="D4891" i="234"/>
  <c r="C4891" i="234"/>
  <c r="B4891" i="234"/>
  <c r="D4890" i="234"/>
  <c r="C4890" i="234"/>
  <c r="B4890" i="234"/>
  <c r="D4889" i="234"/>
  <c r="C4889" i="234"/>
  <c r="B4889" i="234"/>
  <c r="D4888" i="234"/>
  <c r="C4888" i="234"/>
  <c r="B4888" i="234"/>
  <c r="D4887" i="234"/>
  <c r="C4887" i="234"/>
  <c r="B4887" i="234"/>
  <c r="D4886" i="234"/>
  <c r="C4886" i="234"/>
  <c r="B4886" i="234"/>
  <c r="D4885" i="234"/>
  <c r="C4885" i="234"/>
  <c r="B4885" i="234"/>
  <c r="F4884" i="234"/>
  <c r="D4884" i="234"/>
  <c r="C4884" i="234"/>
  <c r="B4884" i="234"/>
  <c r="F4883" i="234"/>
  <c r="D4883" i="234"/>
  <c r="C4883" i="234"/>
  <c r="B4883" i="234"/>
  <c r="F4882" i="234"/>
  <c r="D4882" i="234"/>
  <c r="C4882" i="234"/>
  <c r="B4882" i="234"/>
  <c r="F4881" i="234"/>
  <c r="D4881" i="234"/>
  <c r="C4881" i="234"/>
  <c r="B4881" i="234"/>
  <c r="D4880" i="234"/>
  <c r="C4880" i="234"/>
  <c r="B4880" i="234"/>
  <c r="D4879" i="234"/>
  <c r="C4879" i="234"/>
  <c r="B4879" i="234"/>
  <c r="D4878" i="234"/>
  <c r="C4878" i="234"/>
  <c r="B4878" i="234"/>
  <c r="D4877" i="234"/>
  <c r="C4877" i="234"/>
  <c r="B4877" i="234"/>
  <c r="D4876" i="234"/>
  <c r="C4876" i="234"/>
  <c r="B4876" i="234"/>
  <c r="D4875" i="234"/>
  <c r="C4875" i="234"/>
  <c r="B4875" i="234"/>
  <c r="D4874" i="234"/>
  <c r="C4874" i="234"/>
  <c r="B4874" i="234"/>
  <c r="D4873" i="234"/>
  <c r="C4873" i="234"/>
  <c r="B4873" i="234"/>
  <c r="D4872" i="234"/>
  <c r="C4872" i="234"/>
  <c r="B4872" i="234"/>
  <c r="D4871" i="234"/>
  <c r="C4871" i="234"/>
  <c r="B4871" i="234"/>
  <c r="D4870" i="234"/>
  <c r="C4870" i="234"/>
  <c r="B4870" i="234"/>
  <c r="D4869" i="234"/>
  <c r="C4869" i="234"/>
  <c r="B4869" i="234"/>
  <c r="D4868" i="234"/>
  <c r="C4868" i="234"/>
  <c r="B4868" i="234"/>
  <c r="D4867" i="234"/>
  <c r="C4867" i="234"/>
  <c r="B4867" i="234"/>
  <c r="D4866" i="234"/>
  <c r="C4866" i="234"/>
  <c r="B4866" i="234"/>
  <c r="D4865" i="234"/>
  <c r="C4865" i="234"/>
  <c r="B4865" i="234"/>
  <c r="D4864" i="234"/>
  <c r="C4864" i="234"/>
  <c r="B4864" i="234"/>
  <c r="D4863" i="234"/>
  <c r="C4863" i="234"/>
  <c r="B4863" i="234"/>
  <c r="D4862" i="234"/>
  <c r="C4862" i="234"/>
  <c r="B4862" i="234"/>
  <c r="D4861" i="234"/>
  <c r="C4861" i="234"/>
  <c r="B4861" i="234"/>
  <c r="F4860" i="234"/>
  <c r="D4860" i="234"/>
  <c r="C4860" i="234"/>
  <c r="B4860" i="234"/>
  <c r="F4859" i="234"/>
  <c r="D4859" i="234"/>
  <c r="C4859" i="234"/>
  <c r="B4859" i="234"/>
  <c r="F4858" i="234"/>
  <c r="D4858" i="234"/>
  <c r="C4858" i="234"/>
  <c r="B4858" i="234"/>
  <c r="F4857" i="234"/>
  <c r="D4857" i="234"/>
  <c r="C4857" i="234"/>
  <c r="B4857" i="234"/>
  <c r="F4856" i="234"/>
  <c r="D4856" i="234"/>
  <c r="C4856" i="234"/>
  <c r="B4856" i="234"/>
  <c r="F4855" i="234"/>
  <c r="D4855" i="234"/>
  <c r="C4855" i="234"/>
  <c r="B4855" i="234"/>
  <c r="F4854" i="234"/>
  <c r="D4854" i="234"/>
  <c r="C4854" i="234"/>
  <c r="B4854" i="234"/>
  <c r="F4853" i="234"/>
  <c r="D4853" i="234"/>
  <c r="C4853" i="234"/>
  <c r="B4853" i="234"/>
  <c r="D4852" i="234"/>
  <c r="C4852" i="234"/>
  <c r="B4852" i="234"/>
  <c r="D4851" i="234"/>
  <c r="C4851" i="234"/>
  <c r="B4851" i="234"/>
  <c r="D4850" i="234"/>
  <c r="C4850" i="234"/>
  <c r="B4850" i="234"/>
  <c r="D4849" i="234"/>
  <c r="C4849" i="234"/>
  <c r="B4849" i="234"/>
  <c r="F4848" i="234"/>
  <c r="D4848" i="234"/>
  <c r="C4848" i="234"/>
  <c r="B4848" i="234"/>
  <c r="F4847" i="234"/>
  <c r="D4847" i="234"/>
  <c r="C4847" i="234"/>
  <c r="B4847" i="234"/>
  <c r="F4846" i="234"/>
  <c r="D4846" i="234"/>
  <c r="C4846" i="234"/>
  <c r="B4846" i="234"/>
  <c r="F4845" i="234"/>
  <c r="D4845" i="234"/>
  <c r="C4845" i="234"/>
  <c r="B4845" i="234"/>
  <c r="D4844" i="234"/>
  <c r="C4844" i="234"/>
  <c r="B4844" i="234"/>
  <c r="D4843" i="234"/>
  <c r="C4843" i="234"/>
  <c r="B4843" i="234"/>
  <c r="D4842" i="234"/>
  <c r="C4842" i="234"/>
  <c r="B4842" i="234"/>
  <c r="D4841" i="234"/>
  <c r="C4841" i="234"/>
  <c r="B4841" i="234"/>
  <c r="F4840" i="234"/>
  <c r="D4840" i="234"/>
  <c r="C4840" i="234"/>
  <c r="B4840" i="234"/>
  <c r="F4839" i="234"/>
  <c r="D4839" i="234"/>
  <c r="C4839" i="234"/>
  <c r="B4839" i="234"/>
  <c r="F4838" i="234"/>
  <c r="D4838" i="234"/>
  <c r="C4838" i="234"/>
  <c r="B4838" i="234"/>
  <c r="F4837" i="234"/>
  <c r="D4837" i="234"/>
  <c r="C4837" i="234"/>
  <c r="B4837" i="234"/>
  <c r="F4836" i="234"/>
  <c r="D4836" i="234"/>
  <c r="C4836" i="234"/>
  <c r="B4836" i="234"/>
  <c r="F4835" i="234"/>
  <c r="D4835" i="234"/>
  <c r="C4835" i="234"/>
  <c r="B4835" i="234"/>
  <c r="F4834" i="234"/>
  <c r="D4834" i="234"/>
  <c r="C4834" i="234"/>
  <c r="B4834" i="234"/>
  <c r="F4833" i="234"/>
  <c r="D4833" i="234"/>
  <c r="C4833" i="234"/>
  <c r="B4833" i="234"/>
  <c r="D4832" i="234"/>
  <c r="C4832" i="234"/>
  <c r="B4832" i="234"/>
  <c r="D4831" i="234"/>
  <c r="C4831" i="234"/>
  <c r="B4831" i="234"/>
  <c r="F4830" i="234"/>
  <c r="D4830" i="234"/>
  <c r="C4830" i="234"/>
  <c r="B4830" i="234"/>
  <c r="F4829" i="234"/>
  <c r="D4829" i="234"/>
  <c r="C4829" i="234"/>
  <c r="B4829" i="234"/>
  <c r="F4828" i="234"/>
  <c r="D4828" i="234"/>
  <c r="C4828" i="234"/>
  <c r="B4828" i="234"/>
  <c r="F4827" i="234"/>
  <c r="D4827" i="234"/>
  <c r="C4827" i="234"/>
  <c r="B4827" i="234"/>
  <c r="F4826" i="234"/>
  <c r="D4826" i="234"/>
  <c r="C4826" i="234"/>
  <c r="B4826" i="234"/>
  <c r="F4825" i="234"/>
  <c r="D4825" i="234"/>
  <c r="C4825" i="234"/>
  <c r="B4825" i="234"/>
  <c r="F4824" i="234"/>
  <c r="D4824" i="234"/>
  <c r="C4824" i="234"/>
  <c r="B4824" i="234"/>
  <c r="F4823" i="234"/>
  <c r="D4823" i="234"/>
  <c r="C4823" i="234"/>
  <c r="B4823" i="234"/>
  <c r="F4822" i="234"/>
  <c r="D4822" i="234"/>
  <c r="C4822" i="234"/>
  <c r="B4822" i="234"/>
  <c r="F4821" i="234"/>
  <c r="D4821" i="234"/>
  <c r="C4821" i="234"/>
  <c r="B4821" i="234"/>
  <c r="F4820" i="234"/>
  <c r="D4820" i="234"/>
  <c r="C4820" i="234"/>
  <c r="B4820" i="234"/>
  <c r="F4819" i="234"/>
  <c r="D4819" i="234"/>
  <c r="C4819" i="234"/>
  <c r="B4819" i="234"/>
  <c r="F4818" i="234"/>
  <c r="D4818" i="234"/>
  <c r="C4818" i="234"/>
  <c r="B4818" i="234"/>
  <c r="F4817" i="234"/>
  <c r="D4817" i="234"/>
  <c r="C4817" i="234"/>
  <c r="B4817" i="234"/>
  <c r="F4816" i="234"/>
  <c r="D4816" i="234"/>
  <c r="C4816" i="234"/>
  <c r="B4816" i="234"/>
  <c r="F4815" i="234"/>
  <c r="D4815" i="234"/>
  <c r="C4815" i="234"/>
  <c r="B4815" i="234"/>
  <c r="F4814" i="234"/>
  <c r="D4814" i="234"/>
  <c r="C4814" i="234"/>
  <c r="B4814" i="234"/>
  <c r="F4813" i="234"/>
  <c r="D4813" i="234"/>
  <c r="C4813" i="234"/>
  <c r="B4813" i="234"/>
  <c r="F4812" i="234"/>
  <c r="D4812" i="234"/>
  <c r="C4812" i="234"/>
  <c r="B4812" i="234"/>
  <c r="F4811" i="234"/>
  <c r="D4811" i="234"/>
  <c r="C4811" i="234"/>
  <c r="B4811" i="234"/>
  <c r="F4810" i="234"/>
  <c r="D4810" i="234"/>
  <c r="C4810" i="234"/>
  <c r="B4810" i="234"/>
  <c r="F4809" i="234"/>
  <c r="D4809" i="234"/>
  <c r="C4809" i="234"/>
  <c r="B4809" i="234"/>
  <c r="F4808" i="234"/>
  <c r="D4808" i="234"/>
  <c r="C4808" i="234"/>
  <c r="B4808" i="234"/>
  <c r="F4807" i="234"/>
  <c r="D4807" i="234"/>
  <c r="C4807" i="234"/>
  <c r="B4807" i="234"/>
  <c r="F4806" i="234"/>
  <c r="D4806" i="234"/>
  <c r="C4806" i="234"/>
  <c r="B4806" i="234"/>
  <c r="F4805" i="234"/>
  <c r="D4805" i="234"/>
  <c r="C4805" i="234"/>
  <c r="B4805" i="234"/>
  <c r="F4804" i="234"/>
  <c r="D4804" i="234"/>
  <c r="C4804" i="234"/>
  <c r="B4804" i="234"/>
  <c r="F4803" i="234"/>
  <c r="D4803" i="234"/>
  <c r="C4803" i="234"/>
  <c r="B4803" i="234"/>
  <c r="F4802" i="234"/>
  <c r="D4802" i="234"/>
  <c r="C4802" i="234"/>
  <c r="B4802" i="234"/>
  <c r="F4801" i="234"/>
  <c r="D4801" i="234"/>
  <c r="C4801" i="234"/>
  <c r="B4801" i="234"/>
  <c r="F4800" i="234"/>
  <c r="D4800" i="234"/>
  <c r="C4800" i="234"/>
  <c r="B4800" i="234"/>
  <c r="F4799" i="234"/>
  <c r="D4799" i="234"/>
  <c r="C4799" i="234"/>
  <c r="B4799" i="234"/>
  <c r="F4798" i="234"/>
  <c r="D4798" i="234"/>
  <c r="C4798" i="234"/>
  <c r="B4798" i="234"/>
  <c r="F4797" i="234"/>
  <c r="D4797" i="234"/>
  <c r="C4797" i="234"/>
  <c r="B4797" i="234"/>
  <c r="F4796" i="234"/>
  <c r="D4796" i="234"/>
  <c r="C4796" i="234"/>
  <c r="B4796" i="234"/>
  <c r="F4795" i="234"/>
  <c r="D4795" i="234"/>
  <c r="C4795" i="234"/>
  <c r="B4795" i="234"/>
  <c r="F4794" i="234"/>
  <c r="D4794" i="234"/>
  <c r="C4794" i="234"/>
  <c r="B4794" i="234"/>
  <c r="F4793" i="234"/>
  <c r="D4793" i="234"/>
  <c r="C4793" i="234"/>
  <c r="B4793" i="234"/>
  <c r="F4792" i="234"/>
  <c r="D4792" i="234"/>
  <c r="C4792" i="234"/>
  <c r="B4792" i="234"/>
  <c r="F4791" i="234"/>
  <c r="D4791" i="234"/>
  <c r="C4791" i="234"/>
  <c r="B4791" i="234"/>
  <c r="F4790" i="234"/>
  <c r="D4790" i="234"/>
  <c r="C4790" i="234"/>
  <c r="B4790" i="234"/>
  <c r="F4789" i="234"/>
  <c r="D4789" i="234"/>
  <c r="C4789" i="234"/>
  <c r="B4789" i="234"/>
  <c r="F4788" i="234"/>
  <c r="D4788" i="234"/>
  <c r="C4788" i="234"/>
  <c r="B4788" i="234"/>
  <c r="F4787" i="234"/>
  <c r="D4787" i="234"/>
  <c r="C4787" i="234"/>
  <c r="B4787" i="234"/>
  <c r="F4786" i="234"/>
  <c r="D4786" i="234"/>
  <c r="C4786" i="234"/>
  <c r="B4786" i="234"/>
  <c r="F4785" i="234"/>
  <c r="D4785" i="234"/>
  <c r="C4785" i="234"/>
  <c r="B4785" i="234"/>
  <c r="F4784" i="234"/>
  <c r="D4784" i="234"/>
  <c r="C4784" i="234"/>
  <c r="B4784" i="234"/>
  <c r="F4783" i="234"/>
  <c r="D4783" i="234"/>
  <c r="C4783" i="234"/>
  <c r="B4783" i="234"/>
  <c r="F4782" i="234"/>
  <c r="D4782" i="234"/>
  <c r="C4782" i="234"/>
  <c r="B4782" i="234"/>
  <c r="F4781" i="234"/>
  <c r="D4781" i="234"/>
  <c r="C4781" i="234"/>
  <c r="B4781" i="234"/>
  <c r="F4780" i="234"/>
  <c r="D4780" i="234"/>
  <c r="C4780" i="234"/>
  <c r="B4780" i="234"/>
  <c r="F4779" i="234"/>
  <c r="D4779" i="234"/>
  <c r="C4779" i="234"/>
  <c r="B4779" i="234"/>
  <c r="F4778" i="234"/>
  <c r="D4778" i="234"/>
  <c r="C4778" i="234"/>
  <c r="B4778" i="234"/>
  <c r="F4777" i="234"/>
  <c r="D4777" i="234"/>
  <c r="C4777" i="234"/>
  <c r="B4777" i="234"/>
  <c r="F4776" i="234"/>
  <c r="D4776" i="234"/>
  <c r="C4776" i="234"/>
  <c r="B4776" i="234"/>
  <c r="F4775" i="234"/>
  <c r="D4775" i="234"/>
  <c r="C4775" i="234"/>
  <c r="B4775" i="234"/>
  <c r="F4774" i="234"/>
  <c r="D4774" i="234"/>
  <c r="C4774" i="234"/>
  <c r="B4774" i="234"/>
  <c r="F4773" i="234"/>
  <c r="D4773" i="234"/>
  <c r="C4773" i="234"/>
  <c r="B4773" i="234"/>
  <c r="F4772" i="234"/>
  <c r="D4772" i="234"/>
  <c r="C4772" i="234"/>
  <c r="B4772" i="234"/>
  <c r="F4771" i="234"/>
  <c r="D4771" i="234"/>
  <c r="C4771" i="234"/>
  <c r="B4771" i="234"/>
  <c r="F4770" i="234"/>
  <c r="D4770" i="234"/>
  <c r="C4770" i="234"/>
  <c r="B4770" i="234"/>
  <c r="F4769" i="234"/>
  <c r="D4769" i="234"/>
  <c r="C4769" i="234"/>
  <c r="B4769" i="234"/>
  <c r="F4768" i="234"/>
  <c r="D4768" i="234"/>
  <c r="C4768" i="234"/>
  <c r="B4768" i="234"/>
  <c r="F4767" i="234"/>
  <c r="D4767" i="234"/>
  <c r="C4767" i="234"/>
  <c r="B4767" i="234"/>
  <c r="F4766" i="234"/>
  <c r="D4766" i="234"/>
  <c r="C4766" i="234"/>
  <c r="B4766" i="234"/>
  <c r="F4765" i="234"/>
  <c r="D4765" i="234"/>
  <c r="C4765" i="234"/>
  <c r="B4765" i="234"/>
  <c r="F4764" i="234"/>
  <c r="D4764" i="234"/>
  <c r="C4764" i="234"/>
  <c r="B4764" i="234"/>
  <c r="F4763" i="234"/>
  <c r="D4763" i="234"/>
  <c r="C4763" i="234"/>
  <c r="B4763" i="234"/>
  <c r="F4762" i="234"/>
  <c r="D4762" i="234"/>
  <c r="C4762" i="234"/>
  <c r="B4762" i="234"/>
  <c r="F4761" i="234"/>
  <c r="D4761" i="234"/>
  <c r="C4761" i="234"/>
  <c r="B4761" i="234"/>
  <c r="F4760" i="234"/>
  <c r="D4760" i="234"/>
  <c r="C4760" i="234"/>
  <c r="B4760" i="234"/>
  <c r="F4759" i="234"/>
  <c r="D4759" i="234"/>
  <c r="C4759" i="234"/>
  <c r="B4759" i="234"/>
  <c r="F4758" i="234"/>
  <c r="D4758" i="234"/>
  <c r="C4758" i="234"/>
  <c r="B4758" i="234"/>
  <c r="F4757" i="234"/>
  <c r="D4757" i="234"/>
  <c r="C4757" i="234"/>
  <c r="B4757" i="234"/>
  <c r="F4756" i="234"/>
  <c r="D4756" i="234"/>
  <c r="C4756" i="234"/>
  <c r="B4756" i="234"/>
  <c r="F4755" i="234"/>
  <c r="D4755" i="234"/>
  <c r="C4755" i="234"/>
  <c r="B4755" i="234"/>
  <c r="F4754" i="234"/>
  <c r="D4754" i="234"/>
  <c r="C4754" i="234"/>
  <c r="B4754" i="234"/>
  <c r="F4753" i="234"/>
  <c r="D4753" i="234"/>
  <c r="C4753" i="234"/>
  <c r="B4753" i="234"/>
  <c r="F4752" i="234"/>
  <c r="D4752" i="234"/>
  <c r="C4752" i="234"/>
  <c r="B4752" i="234"/>
  <c r="F4751" i="234"/>
  <c r="D4751" i="234"/>
  <c r="C4751" i="234"/>
  <c r="B4751" i="234"/>
  <c r="F4750" i="234"/>
  <c r="D4750" i="234"/>
  <c r="C4750" i="234"/>
  <c r="B4750" i="234"/>
  <c r="F4749" i="234"/>
  <c r="D4749" i="234"/>
  <c r="C4749" i="234"/>
  <c r="B4749" i="234"/>
  <c r="F4748" i="234"/>
  <c r="D4748" i="234"/>
  <c r="C4748" i="234"/>
  <c r="B4748" i="234"/>
  <c r="F4747" i="234"/>
  <c r="D4747" i="234"/>
  <c r="C4747" i="234"/>
  <c r="B4747" i="234"/>
  <c r="F4746" i="234"/>
  <c r="D4746" i="234"/>
  <c r="C4746" i="234"/>
  <c r="B4746" i="234"/>
  <c r="F4745" i="234"/>
  <c r="D4745" i="234"/>
  <c r="C4745" i="234"/>
  <c r="B4745" i="234"/>
  <c r="F4744" i="234"/>
  <c r="D4744" i="234"/>
  <c r="C4744" i="234"/>
  <c r="B4744" i="234"/>
  <c r="F4743" i="234"/>
  <c r="D4743" i="234"/>
  <c r="C4743" i="234"/>
  <c r="B4743" i="234"/>
  <c r="F4742" i="234"/>
  <c r="D4742" i="234"/>
  <c r="C4742" i="234"/>
  <c r="B4742" i="234"/>
  <c r="F4741" i="234"/>
  <c r="D4741" i="234"/>
  <c r="C4741" i="234"/>
  <c r="B4741" i="234"/>
  <c r="F4740" i="234"/>
  <c r="D4740" i="234"/>
  <c r="C4740" i="234"/>
  <c r="B4740" i="234"/>
  <c r="F4739" i="234"/>
  <c r="D4739" i="234"/>
  <c r="C4739" i="234"/>
  <c r="B4739" i="234"/>
  <c r="F4738" i="234"/>
  <c r="D4738" i="234"/>
  <c r="C4738" i="234"/>
  <c r="B4738" i="234"/>
  <c r="F4737" i="234"/>
  <c r="D4737" i="234"/>
  <c r="C4737" i="234"/>
  <c r="B4737" i="234"/>
  <c r="F4736" i="234"/>
  <c r="D4736" i="234"/>
  <c r="C4736" i="234"/>
  <c r="B4736" i="234"/>
  <c r="F4735" i="234"/>
  <c r="D4735" i="234"/>
  <c r="C4735" i="234"/>
  <c r="B4735" i="234"/>
  <c r="F4734" i="234"/>
  <c r="D4734" i="234"/>
  <c r="C4734" i="234"/>
  <c r="B4734" i="234"/>
  <c r="F4733" i="234"/>
  <c r="D4733" i="234"/>
  <c r="C4733" i="234"/>
  <c r="B4733" i="234"/>
  <c r="F4732" i="234"/>
  <c r="D4732" i="234"/>
  <c r="C4732" i="234"/>
  <c r="B4732" i="234"/>
  <c r="F4731" i="234"/>
  <c r="D4731" i="234"/>
  <c r="C4731" i="234"/>
  <c r="B4731" i="234"/>
  <c r="D4730" i="234"/>
  <c r="C4730" i="234"/>
  <c r="B4730" i="234"/>
  <c r="D4729" i="234"/>
  <c r="C4729" i="234"/>
  <c r="B4729" i="234"/>
  <c r="D4728" i="234"/>
  <c r="C4728" i="234"/>
  <c r="B4728" i="234"/>
  <c r="F4727" i="234"/>
  <c r="D4727" i="234"/>
  <c r="C4727" i="234"/>
  <c r="B4727" i="234"/>
  <c r="F4726" i="234"/>
  <c r="D4726" i="234"/>
  <c r="C4726" i="234"/>
  <c r="B4726" i="234"/>
  <c r="F4725" i="234"/>
  <c r="D4725" i="234"/>
  <c r="C4725" i="234"/>
  <c r="B4725" i="234"/>
  <c r="F4724" i="234"/>
  <c r="D4724" i="234"/>
  <c r="C4724" i="234"/>
  <c r="B4724" i="234"/>
  <c r="F4723" i="234"/>
  <c r="D4723" i="234"/>
  <c r="C4723" i="234"/>
  <c r="B4723" i="234"/>
  <c r="F4722" i="234"/>
  <c r="D4722" i="234"/>
  <c r="C4722" i="234"/>
  <c r="B4722" i="234"/>
  <c r="F4721" i="234"/>
  <c r="D4721" i="234"/>
  <c r="C4721" i="234"/>
  <c r="B4721" i="234"/>
  <c r="F4720" i="234"/>
  <c r="D4720" i="234"/>
  <c r="C4720" i="234"/>
  <c r="B4720" i="234"/>
  <c r="F4719" i="234"/>
  <c r="D4719" i="234"/>
  <c r="C4719" i="234"/>
  <c r="B4719" i="234"/>
  <c r="F4718" i="234"/>
  <c r="D4718" i="234"/>
  <c r="C4718" i="234"/>
  <c r="B4718" i="234"/>
  <c r="F4717" i="234"/>
  <c r="D4717" i="234"/>
  <c r="C4717" i="234"/>
  <c r="B4717" i="234"/>
  <c r="F4716" i="234"/>
  <c r="D4716" i="234"/>
  <c r="C4716" i="234"/>
  <c r="B4716" i="234"/>
  <c r="F4715" i="234"/>
  <c r="D4715" i="234"/>
  <c r="C4715" i="234"/>
  <c r="B4715" i="234"/>
  <c r="F4714" i="234"/>
  <c r="D4714" i="234"/>
  <c r="C4714" i="234"/>
  <c r="B4714" i="234"/>
  <c r="F4713" i="234"/>
  <c r="D4713" i="234"/>
  <c r="C4713" i="234"/>
  <c r="B4713" i="234"/>
  <c r="F4712" i="234"/>
  <c r="D4712" i="234"/>
  <c r="C4712" i="234"/>
  <c r="B4712" i="234"/>
  <c r="F4711" i="234"/>
  <c r="D4711" i="234"/>
  <c r="C4711" i="234"/>
  <c r="B4711" i="234"/>
  <c r="F4710" i="234"/>
  <c r="D4710" i="234"/>
  <c r="C4710" i="234"/>
  <c r="B4710" i="234"/>
  <c r="F4709" i="234"/>
  <c r="D4709" i="234"/>
  <c r="C4709" i="234"/>
  <c r="B4709" i="234"/>
  <c r="F4708" i="234"/>
  <c r="D4708" i="234"/>
  <c r="C4708" i="234"/>
  <c r="B4708" i="234"/>
  <c r="F4707" i="234"/>
  <c r="D4707" i="234"/>
  <c r="C4707" i="234"/>
  <c r="B4707" i="234"/>
  <c r="F4706" i="234"/>
  <c r="D4706" i="234"/>
  <c r="C4706" i="234"/>
  <c r="B4706" i="234"/>
  <c r="F4705" i="234"/>
  <c r="D4705" i="234"/>
  <c r="C4705" i="234"/>
  <c r="B4705" i="234"/>
  <c r="F4704" i="234"/>
  <c r="D4704" i="234"/>
  <c r="C4704" i="234"/>
  <c r="B4704" i="234"/>
  <c r="F4703" i="234"/>
  <c r="D4703" i="234"/>
  <c r="C4703" i="234"/>
  <c r="B4703" i="234"/>
  <c r="F4702" i="234"/>
  <c r="D4702" i="234"/>
  <c r="C4702" i="234"/>
  <c r="B4702" i="234"/>
  <c r="F4701" i="234"/>
  <c r="D4701" i="234"/>
  <c r="C4701" i="234"/>
  <c r="B4701" i="234"/>
  <c r="F4700" i="234"/>
  <c r="D4700" i="234"/>
  <c r="C4700" i="234"/>
  <c r="B4700" i="234"/>
  <c r="F4699" i="234"/>
  <c r="D4699" i="234"/>
  <c r="C4699" i="234"/>
  <c r="B4699" i="234"/>
  <c r="F4698" i="234"/>
  <c r="D4698" i="234"/>
  <c r="C4698" i="234"/>
  <c r="B4698" i="234"/>
  <c r="F4697" i="234"/>
  <c r="D4697" i="234"/>
  <c r="C4697" i="234"/>
  <c r="B4697" i="234"/>
  <c r="F4696" i="234"/>
  <c r="D4696" i="234"/>
  <c r="C4696" i="234"/>
  <c r="B4696" i="234"/>
  <c r="F4695" i="234"/>
  <c r="D4695" i="234"/>
  <c r="C4695" i="234"/>
  <c r="B4695" i="234"/>
  <c r="F4694" i="234"/>
  <c r="D4694" i="234"/>
  <c r="C4694" i="234"/>
  <c r="B4694" i="234"/>
  <c r="F4693" i="234"/>
  <c r="D4693" i="234"/>
  <c r="C4693" i="234"/>
  <c r="B4693" i="234"/>
  <c r="F4692" i="234"/>
  <c r="D4692" i="234"/>
  <c r="C4692" i="234"/>
  <c r="B4692" i="234"/>
  <c r="F4691" i="234"/>
  <c r="D4691" i="234"/>
  <c r="C4691" i="234"/>
  <c r="B4691" i="234"/>
  <c r="F4690" i="234"/>
  <c r="D4690" i="234"/>
  <c r="C4690" i="234"/>
  <c r="B4690" i="234"/>
  <c r="F4689" i="234"/>
  <c r="D4689" i="234"/>
  <c r="C4689" i="234"/>
  <c r="B4689" i="234"/>
  <c r="F4688" i="234"/>
  <c r="D4688" i="234"/>
  <c r="C4688" i="234"/>
  <c r="B4688" i="234"/>
  <c r="F4687" i="234"/>
  <c r="D4687" i="234"/>
  <c r="C4687" i="234"/>
  <c r="B4687" i="234"/>
  <c r="F4686" i="234"/>
  <c r="D4686" i="234"/>
  <c r="C4686" i="234"/>
  <c r="B4686" i="234"/>
  <c r="F4685" i="234"/>
  <c r="D4685" i="234"/>
  <c r="C4685" i="234"/>
  <c r="B4685" i="234"/>
  <c r="F4684" i="234"/>
  <c r="D4684" i="234"/>
  <c r="C4684" i="234"/>
  <c r="B4684" i="234"/>
  <c r="F4683" i="234"/>
  <c r="D4683" i="234"/>
  <c r="C4683" i="234"/>
  <c r="B4683" i="234"/>
  <c r="F4682" i="234"/>
  <c r="D4682" i="234"/>
  <c r="C4682" i="234"/>
  <c r="B4682" i="234"/>
  <c r="F4681" i="234"/>
  <c r="D4681" i="234"/>
  <c r="C4681" i="234"/>
  <c r="B4681" i="234"/>
  <c r="F4680" i="234"/>
  <c r="D4680" i="234"/>
  <c r="C4680" i="234"/>
  <c r="B4680" i="234"/>
  <c r="F4679" i="234"/>
  <c r="D4679" i="234"/>
  <c r="C4679" i="234"/>
  <c r="B4679" i="234"/>
  <c r="F4678" i="234"/>
  <c r="D4678" i="234"/>
  <c r="C4678" i="234"/>
  <c r="B4678" i="234"/>
  <c r="F4677" i="234"/>
  <c r="D4677" i="234"/>
  <c r="C4677" i="234"/>
  <c r="B4677" i="234"/>
  <c r="F4676" i="234"/>
  <c r="D4676" i="234"/>
  <c r="C4676" i="234"/>
  <c r="B4676" i="234"/>
  <c r="F4675" i="234"/>
  <c r="D4675" i="234"/>
  <c r="C4675" i="234"/>
  <c r="B4675" i="234"/>
  <c r="F4674" i="234"/>
  <c r="D4674" i="234"/>
  <c r="C4674" i="234"/>
  <c r="B4674" i="234"/>
  <c r="F4673" i="234"/>
  <c r="D4673" i="234"/>
  <c r="C4673" i="234"/>
  <c r="B4673" i="234"/>
  <c r="F4672" i="234"/>
  <c r="D4672" i="234"/>
  <c r="C4672" i="234"/>
  <c r="B4672" i="234"/>
  <c r="F4671" i="234"/>
  <c r="D4671" i="234"/>
  <c r="C4671" i="234"/>
  <c r="B4671" i="234"/>
  <c r="F4670" i="234"/>
  <c r="D4670" i="234"/>
  <c r="C4670" i="234"/>
  <c r="B4670" i="234"/>
  <c r="F4669" i="234"/>
  <c r="D4669" i="234"/>
  <c r="C4669" i="234"/>
  <c r="B4669" i="234"/>
  <c r="F4668" i="234"/>
  <c r="D4668" i="234"/>
  <c r="C4668" i="234"/>
  <c r="B4668" i="234"/>
  <c r="F4667" i="234"/>
  <c r="D4667" i="234"/>
  <c r="C4667" i="234"/>
  <c r="B4667" i="234"/>
  <c r="F4666" i="234"/>
  <c r="D4666" i="234"/>
  <c r="C4666" i="234"/>
  <c r="B4666" i="234"/>
  <c r="F4665" i="234"/>
  <c r="D4665" i="234"/>
  <c r="C4665" i="234"/>
  <c r="B4665" i="234"/>
  <c r="F4664" i="234"/>
  <c r="D4664" i="234"/>
  <c r="C4664" i="234"/>
  <c r="B4664" i="234"/>
  <c r="F4663" i="234"/>
  <c r="D4663" i="234"/>
  <c r="C4663" i="234"/>
  <c r="B4663" i="234"/>
  <c r="F4662" i="234"/>
  <c r="D4662" i="234"/>
  <c r="C4662" i="234"/>
  <c r="B4662" i="234"/>
  <c r="F4661" i="234"/>
  <c r="D4661" i="234"/>
  <c r="C4661" i="234"/>
  <c r="B4661" i="234"/>
  <c r="F4660" i="234"/>
  <c r="D4660" i="234"/>
  <c r="C4660" i="234"/>
  <c r="B4660" i="234"/>
  <c r="F4659" i="234"/>
  <c r="D4659" i="234"/>
  <c r="C4659" i="234"/>
  <c r="B4659" i="234"/>
  <c r="F4658" i="234"/>
  <c r="D4658" i="234"/>
  <c r="C4658" i="234"/>
  <c r="B4658" i="234"/>
  <c r="F4657" i="234"/>
  <c r="D4657" i="234"/>
  <c r="C4657" i="234"/>
  <c r="B4657" i="234"/>
  <c r="F4656" i="234"/>
  <c r="D4656" i="234"/>
  <c r="C4656" i="234"/>
  <c r="B4656" i="234"/>
  <c r="F4655" i="234"/>
  <c r="D4655" i="234"/>
  <c r="C4655" i="234"/>
  <c r="B4655" i="234"/>
  <c r="F4654" i="234"/>
  <c r="D4654" i="234"/>
  <c r="C4654" i="234"/>
  <c r="B4654" i="234"/>
  <c r="F4653" i="234"/>
  <c r="D4653" i="234"/>
  <c r="C4653" i="234"/>
  <c r="B4653" i="234"/>
  <c r="F4652" i="234"/>
  <c r="D4652" i="234"/>
  <c r="C4652" i="234"/>
  <c r="B4652" i="234"/>
  <c r="F4651" i="234"/>
  <c r="D4651" i="234"/>
  <c r="C4651" i="234"/>
  <c r="B4651" i="234"/>
  <c r="F4650" i="234"/>
  <c r="D4650" i="234"/>
  <c r="C4650" i="234"/>
  <c r="B4650" i="234"/>
  <c r="F4649" i="234"/>
  <c r="D4649" i="234"/>
  <c r="C4649" i="234"/>
  <c r="B4649" i="234"/>
  <c r="F4648" i="234"/>
  <c r="D4648" i="234"/>
  <c r="C4648" i="234"/>
  <c r="B4648" i="234"/>
  <c r="F4647" i="234"/>
  <c r="D4647" i="234"/>
  <c r="C4647" i="234"/>
  <c r="B4647" i="234"/>
  <c r="F4646" i="234"/>
  <c r="D4646" i="234"/>
  <c r="C4646" i="234"/>
  <c r="B4646" i="234"/>
  <c r="F4645" i="234"/>
  <c r="D4645" i="234"/>
  <c r="C4645" i="234"/>
  <c r="B4645" i="234"/>
  <c r="F4644" i="234"/>
  <c r="D4644" i="234"/>
  <c r="C4644" i="234"/>
  <c r="B4644" i="234"/>
  <c r="F4643" i="234"/>
  <c r="D4643" i="234"/>
  <c r="C4643" i="234"/>
  <c r="B4643" i="234"/>
  <c r="F4642" i="234"/>
  <c r="D4642" i="234"/>
  <c r="C4642" i="234"/>
  <c r="B4642" i="234"/>
  <c r="F4641" i="234"/>
  <c r="D4641" i="234"/>
  <c r="C4641" i="234"/>
  <c r="B4641" i="234"/>
  <c r="F4640" i="234"/>
  <c r="D4640" i="234"/>
  <c r="C4640" i="234"/>
  <c r="B4640" i="234"/>
  <c r="F4639" i="234"/>
  <c r="D4639" i="234"/>
  <c r="C4639" i="234"/>
  <c r="B4639" i="234"/>
  <c r="F4638" i="234"/>
  <c r="D4638" i="234"/>
  <c r="C4638" i="234"/>
  <c r="B4638" i="234"/>
  <c r="F4637" i="234"/>
  <c r="D4637" i="234"/>
  <c r="C4637" i="234"/>
  <c r="B4637" i="234"/>
  <c r="F4636" i="234"/>
  <c r="D4636" i="234"/>
  <c r="C4636" i="234"/>
  <c r="B4636" i="234"/>
  <c r="F4635" i="234"/>
  <c r="D4635" i="234"/>
  <c r="C4635" i="234"/>
  <c r="B4635" i="234"/>
  <c r="F4634" i="234"/>
  <c r="D4634" i="234"/>
  <c r="C4634" i="234"/>
  <c r="B4634" i="234"/>
  <c r="F4633" i="234"/>
  <c r="D4633" i="234"/>
  <c r="C4633" i="234"/>
  <c r="B4633" i="234"/>
  <c r="F4632" i="234"/>
  <c r="D4632" i="234"/>
  <c r="C4632" i="234"/>
  <c r="B4632" i="234"/>
  <c r="F4631" i="234"/>
  <c r="D4631" i="234"/>
  <c r="C4631" i="234"/>
  <c r="B4631" i="234"/>
  <c r="F4630" i="234"/>
  <c r="D4630" i="234"/>
  <c r="C4630" i="234"/>
  <c r="B4630" i="234"/>
  <c r="F4629" i="234"/>
  <c r="D4629" i="234"/>
  <c r="C4629" i="234"/>
  <c r="B4629" i="234"/>
  <c r="F4628" i="234"/>
  <c r="D4628" i="234"/>
  <c r="C4628" i="234"/>
  <c r="B4628" i="234"/>
  <c r="F4627" i="234"/>
  <c r="D4627" i="234"/>
  <c r="C4627" i="234"/>
  <c r="B4627" i="234"/>
  <c r="F4626" i="234"/>
  <c r="D4626" i="234"/>
  <c r="C4626" i="234"/>
  <c r="B4626" i="234"/>
  <c r="F4625" i="234"/>
  <c r="D4625" i="234"/>
  <c r="C4625" i="234"/>
  <c r="B4625" i="234"/>
  <c r="F4624" i="234"/>
  <c r="D4624" i="234"/>
  <c r="C4624" i="234"/>
  <c r="B4624" i="234"/>
  <c r="F4623" i="234"/>
  <c r="D4623" i="234"/>
  <c r="C4623" i="234"/>
  <c r="B4623" i="234"/>
  <c r="F4622" i="234"/>
  <c r="D4622" i="234"/>
  <c r="C4622" i="234"/>
  <c r="B4622" i="234"/>
  <c r="F4621" i="234"/>
  <c r="D4621" i="234"/>
  <c r="C4621" i="234"/>
  <c r="B4621" i="234"/>
  <c r="F4620" i="234"/>
  <c r="D4620" i="234"/>
  <c r="C4620" i="234"/>
  <c r="B4620" i="234"/>
  <c r="F4619" i="234"/>
  <c r="D4619" i="234"/>
  <c r="C4619" i="234"/>
  <c r="B4619" i="234"/>
  <c r="F4618" i="234"/>
  <c r="D4618" i="234"/>
  <c r="C4618" i="234"/>
  <c r="B4618" i="234"/>
  <c r="F4617" i="234"/>
  <c r="D4617" i="234"/>
  <c r="C4617" i="234"/>
  <c r="B4617" i="234"/>
  <c r="F4616" i="234"/>
  <c r="D4616" i="234"/>
  <c r="C4616" i="234"/>
  <c r="B4616" i="234"/>
  <c r="F4615" i="234"/>
  <c r="D4615" i="234"/>
  <c r="C4615" i="234"/>
  <c r="B4615" i="234"/>
  <c r="F4614" i="234"/>
  <c r="D4614" i="234"/>
  <c r="C4614" i="234"/>
  <c r="B4614" i="234"/>
  <c r="F4613" i="234"/>
  <c r="D4613" i="234"/>
  <c r="C4613" i="234"/>
  <c r="B4613" i="234"/>
  <c r="F4612" i="234"/>
  <c r="D4612" i="234"/>
  <c r="C4612" i="234"/>
  <c r="B4612" i="234"/>
  <c r="F4611" i="234"/>
  <c r="D4611" i="234"/>
  <c r="C4611" i="234"/>
  <c r="B4611" i="234"/>
  <c r="F4610" i="234"/>
  <c r="D4610" i="234"/>
  <c r="C4610" i="234"/>
  <c r="B4610" i="234"/>
  <c r="F4609" i="234"/>
  <c r="D4609" i="234"/>
  <c r="C4609" i="234"/>
  <c r="B4609" i="234"/>
  <c r="F4608" i="234"/>
  <c r="D4608" i="234"/>
  <c r="C4608" i="234"/>
  <c r="B4608" i="234"/>
  <c r="F4607" i="234"/>
  <c r="D4607" i="234"/>
  <c r="C4607" i="234"/>
  <c r="B4607" i="234"/>
  <c r="F4606" i="234"/>
  <c r="D4606" i="234"/>
  <c r="C4606" i="234"/>
  <c r="B4606" i="234"/>
  <c r="F4605" i="234"/>
  <c r="D4605" i="234"/>
  <c r="C4605" i="234"/>
  <c r="B4605" i="234"/>
  <c r="F4604" i="234"/>
  <c r="D4604" i="234"/>
  <c r="C4604" i="234"/>
  <c r="B4604" i="234"/>
  <c r="F4603" i="234"/>
  <c r="D4603" i="234"/>
  <c r="C4603" i="234"/>
  <c r="B4603" i="234"/>
  <c r="F4602" i="234"/>
  <c r="D4602" i="234"/>
  <c r="C4602" i="234"/>
  <c r="B4602" i="234"/>
  <c r="F4601" i="234"/>
  <c r="D4601" i="234"/>
  <c r="C4601" i="234"/>
  <c r="B4601" i="234"/>
  <c r="F4600" i="234"/>
  <c r="D4600" i="234"/>
  <c r="C4600" i="234"/>
  <c r="B4600" i="234"/>
  <c r="F4599" i="234"/>
  <c r="D4599" i="234"/>
  <c r="C4599" i="234"/>
  <c r="B4599" i="234"/>
  <c r="F4598" i="234"/>
  <c r="D4598" i="234"/>
  <c r="C4598" i="234"/>
  <c r="B4598" i="234"/>
  <c r="F4597" i="234"/>
  <c r="D4597" i="234"/>
  <c r="C4597" i="234"/>
  <c r="B4597" i="234"/>
  <c r="F4596" i="234"/>
  <c r="D4596" i="234"/>
  <c r="C4596" i="234"/>
  <c r="B4596" i="234"/>
  <c r="F4595" i="234"/>
  <c r="D4595" i="234"/>
  <c r="C4595" i="234"/>
  <c r="B4595" i="234"/>
  <c r="F4594" i="234"/>
  <c r="D4594" i="234"/>
  <c r="C4594" i="234"/>
  <c r="B4594" i="234"/>
  <c r="F4593" i="234"/>
  <c r="D4593" i="234"/>
  <c r="C4593" i="234"/>
  <c r="B4593" i="234"/>
  <c r="F4592" i="234"/>
  <c r="D4592" i="234"/>
  <c r="C4592" i="234"/>
  <c r="B4592" i="234"/>
  <c r="F4591" i="234"/>
  <c r="D4591" i="234"/>
  <c r="C4591" i="234"/>
  <c r="B4591" i="234"/>
  <c r="F4590" i="234"/>
  <c r="D4590" i="234"/>
  <c r="C4590" i="234"/>
  <c r="B4590" i="234"/>
  <c r="F4589" i="234"/>
  <c r="D4589" i="234"/>
  <c r="C4589" i="234"/>
  <c r="B4589" i="234"/>
  <c r="F4588" i="234"/>
  <c r="D4588" i="234"/>
  <c r="C4588" i="234"/>
  <c r="B4588" i="234"/>
  <c r="F4587" i="234"/>
  <c r="D4587" i="234"/>
  <c r="C4587" i="234"/>
  <c r="B4587" i="234"/>
  <c r="F4586" i="234"/>
  <c r="D4586" i="234"/>
  <c r="C4586" i="234"/>
  <c r="B4586" i="234"/>
  <c r="F4585" i="234"/>
  <c r="D4585" i="234"/>
  <c r="C4585" i="234"/>
  <c r="B4585" i="234"/>
  <c r="F4584" i="234"/>
  <c r="D4584" i="234"/>
  <c r="C4584" i="234"/>
  <c r="B4584" i="234"/>
  <c r="F4583" i="234"/>
  <c r="D4583" i="234"/>
  <c r="C4583" i="234"/>
  <c r="B4583" i="234"/>
  <c r="F4582" i="234"/>
  <c r="D4582" i="234"/>
  <c r="C4582" i="234"/>
  <c r="B4582" i="234"/>
  <c r="F4581" i="234"/>
  <c r="D4581" i="234"/>
  <c r="C4581" i="234"/>
  <c r="B4581" i="234"/>
  <c r="F4580" i="234"/>
  <c r="D4580" i="234"/>
  <c r="C4580" i="234"/>
  <c r="B4580" i="234"/>
  <c r="F4579" i="234"/>
  <c r="D4579" i="234"/>
  <c r="C4579" i="234"/>
  <c r="B4579" i="234"/>
  <c r="F4578" i="234"/>
  <c r="D4578" i="234"/>
  <c r="C4578" i="234"/>
  <c r="B4578" i="234"/>
  <c r="D4577" i="234"/>
  <c r="C4577" i="234"/>
  <c r="B4577" i="234"/>
  <c r="D4576" i="234"/>
  <c r="C4576" i="234"/>
  <c r="B4576" i="234"/>
  <c r="D4575" i="234"/>
  <c r="C4575" i="234"/>
  <c r="B4575" i="234"/>
  <c r="D4574" i="234"/>
  <c r="C4574" i="234"/>
  <c r="B4574" i="234"/>
  <c r="D4573" i="234"/>
  <c r="C4573" i="234"/>
  <c r="B4573" i="234"/>
  <c r="D4572" i="234"/>
  <c r="C4572" i="234"/>
  <c r="B4572" i="234"/>
  <c r="D4571" i="234"/>
  <c r="C4571" i="234"/>
  <c r="B4571" i="234"/>
  <c r="D4570" i="234"/>
  <c r="C4570" i="234"/>
  <c r="B4570" i="234"/>
  <c r="D4569" i="234"/>
  <c r="C4569" i="234"/>
  <c r="B4569" i="234"/>
  <c r="D4568" i="234"/>
  <c r="C4568" i="234"/>
  <c r="B4568" i="234"/>
  <c r="D4567" i="234"/>
  <c r="C4567" i="234"/>
  <c r="B4567" i="234"/>
  <c r="D4566" i="234"/>
  <c r="C4566" i="234"/>
  <c r="B4566" i="234"/>
  <c r="D4565" i="234"/>
  <c r="C4565" i="234"/>
  <c r="B4565" i="234"/>
  <c r="D4564" i="234"/>
  <c r="C4564" i="234"/>
  <c r="B4564" i="234"/>
  <c r="D4563" i="234"/>
  <c r="C4563" i="234"/>
  <c r="B4563" i="234"/>
  <c r="F4562" i="234"/>
  <c r="D4562" i="234"/>
  <c r="C4562" i="234"/>
  <c r="B4562" i="234"/>
  <c r="F4561" i="234"/>
  <c r="D4561" i="234"/>
  <c r="C4561" i="234"/>
  <c r="B4561" i="234"/>
  <c r="F4560" i="234"/>
  <c r="D4560" i="234"/>
  <c r="C4560" i="234"/>
  <c r="B4560" i="234"/>
  <c r="F4559" i="234"/>
  <c r="D4559" i="234"/>
  <c r="C4559" i="234"/>
  <c r="B4559" i="234"/>
  <c r="F4558" i="234"/>
  <c r="D4558" i="234"/>
  <c r="C4558" i="234"/>
  <c r="B4558" i="234"/>
  <c r="D4557" i="234"/>
  <c r="C4557" i="234"/>
  <c r="B4557" i="234"/>
  <c r="F4556" i="234"/>
  <c r="D4556" i="234"/>
  <c r="C4556" i="234"/>
  <c r="B4556" i="234"/>
  <c r="F4555" i="234"/>
  <c r="D4555" i="234"/>
  <c r="C4555" i="234"/>
  <c r="B4555" i="234"/>
  <c r="F4554" i="234"/>
  <c r="D4554" i="234"/>
  <c r="C4554" i="234"/>
  <c r="B4554" i="234"/>
  <c r="F4553" i="234"/>
  <c r="D4553" i="234"/>
  <c r="C4553" i="234"/>
  <c r="B4553" i="234"/>
  <c r="F4552" i="234"/>
  <c r="D4552" i="234"/>
  <c r="C4552" i="234"/>
  <c r="B4552" i="234"/>
  <c r="D4551" i="234"/>
  <c r="C4551" i="234"/>
  <c r="B4551" i="234"/>
  <c r="F4550" i="234"/>
  <c r="D4550" i="234"/>
  <c r="C4550" i="234"/>
  <c r="B4550" i="234"/>
  <c r="F4549" i="234"/>
  <c r="D4549" i="234"/>
  <c r="C4549" i="234"/>
  <c r="B4549" i="234"/>
  <c r="F4548" i="234"/>
  <c r="D4548" i="234"/>
  <c r="C4548" i="234"/>
  <c r="B4548" i="234"/>
  <c r="F4547" i="234"/>
  <c r="D4547" i="234"/>
  <c r="C4547" i="234"/>
  <c r="B4547" i="234"/>
  <c r="F4546" i="234"/>
  <c r="D4546" i="234"/>
  <c r="C4546" i="234"/>
  <c r="B4546" i="234"/>
  <c r="D4545" i="234"/>
  <c r="C4545" i="234"/>
  <c r="B4545" i="234"/>
  <c r="F4544" i="234"/>
  <c r="D4544" i="234"/>
  <c r="C4544" i="234"/>
  <c r="B4544" i="234"/>
  <c r="F4543" i="234"/>
  <c r="D4543" i="234"/>
  <c r="C4543" i="234"/>
  <c r="B4543" i="234"/>
  <c r="F4542" i="234"/>
  <c r="D4542" i="234"/>
  <c r="C4542" i="234"/>
  <c r="B4542" i="234"/>
  <c r="F4541" i="234"/>
  <c r="D4541" i="234"/>
  <c r="C4541" i="234"/>
  <c r="B4541" i="234"/>
  <c r="F4540" i="234"/>
  <c r="D4540" i="234"/>
  <c r="C4540" i="234"/>
  <c r="B4540" i="234"/>
  <c r="D4539" i="234"/>
  <c r="C4539" i="234"/>
  <c r="B4539" i="234"/>
  <c r="D4538" i="234"/>
  <c r="C4538" i="234"/>
  <c r="B4538" i="234"/>
  <c r="D4537" i="234"/>
  <c r="C4537" i="234"/>
  <c r="B4537" i="234"/>
  <c r="D4536" i="234"/>
  <c r="C4536" i="234"/>
  <c r="B4536" i="234"/>
  <c r="D4535" i="234"/>
  <c r="C4535" i="234"/>
  <c r="B4535" i="234"/>
  <c r="F4534" i="234"/>
  <c r="D4534" i="234"/>
  <c r="C4534" i="234"/>
  <c r="B4534" i="234"/>
  <c r="F4533" i="234"/>
  <c r="D4533" i="234"/>
  <c r="C4533" i="234"/>
  <c r="B4533" i="234"/>
  <c r="F4532" i="234"/>
  <c r="D4532" i="234"/>
  <c r="C4532" i="234"/>
  <c r="B4532" i="234"/>
  <c r="D4531" i="234"/>
  <c r="C4531" i="234"/>
  <c r="B4531" i="234"/>
  <c r="D4530" i="234"/>
  <c r="C4530" i="234"/>
  <c r="B4530" i="234"/>
  <c r="D4529" i="234"/>
  <c r="C4529" i="234"/>
  <c r="B4529" i="234"/>
  <c r="D4528" i="234"/>
  <c r="C4528" i="234"/>
  <c r="B4528" i="234"/>
  <c r="D4527" i="234"/>
  <c r="C4527" i="234"/>
  <c r="B4527" i="234"/>
  <c r="D4526" i="234"/>
  <c r="C4526" i="234"/>
  <c r="B4526" i="234"/>
  <c r="D4525" i="234"/>
  <c r="C4525" i="234"/>
  <c r="B4525" i="234"/>
  <c r="F4524" i="234"/>
  <c r="D4524" i="234"/>
  <c r="C4524" i="234"/>
  <c r="B4524" i="234"/>
  <c r="D4523" i="234"/>
  <c r="C4523" i="234"/>
  <c r="B4523" i="234"/>
  <c r="D4522" i="234"/>
  <c r="C4522" i="234"/>
  <c r="B4522" i="234"/>
  <c r="D4521" i="234"/>
  <c r="C4521" i="234"/>
  <c r="B4521" i="234"/>
  <c r="D4520" i="234"/>
  <c r="C4520" i="234"/>
  <c r="B4520" i="234"/>
  <c r="D4519" i="234"/>
  <c r="C4519" i="234"/>
  <c r="B4519" i="234"/>
  <c r="D4518" i="234"/>
  <c r="C4518" i="234"/>
  <c r="B4518" i="234"/>
  <c r="D4517" i="234"/>
  <c r="C4517" i="234"/>
  <c r="B4517" i="234"/>
  <c r="D4516" i="234"/>
  <c r="C4516" i="234"/>
  <c r="B4516" i="234"/>
  <c r="D4515" i="234"/>
  <c r="C4515" i="234"/>
  <c r="B4515" i="234"/>
  <c r="D4514" i="234"/>
  <c r="C4514" i="234"/>
  <c r="B4514" i="234"/>
  <c r="F4513" i="234"/>
  <c r="D4513" i="234"/>
  <c r="C4513" i="234"/>
  <c r="B4513" i="234"/>
  <c r="F4512" i="234"/>
  <c r="D4512" i="234"/>
  <c r="C4512" i="234"/>
  <c r="B4512" i="234"/>
  <c r="D4511" i="234"/>
  <c r="C4511" i="234"/>
  <c r="B4511" i="234"/>
  <c r="F4510" i="234"/>
  <c r="D4510" i="234"/>
  <c r="C4510" i="234"/>
  <c r="B4510" i="234"/>
  <c r="D4509" i="234"/>
  <c r="C4509" i="234"/>
  <c r="B4509" i="234"/>
  <c r="D4508" i="234"/>
  <c r="C4508" i="234"/>
  <c r="B4508" i="234"/>
  <c r="D4507" i="234"/>
  <c r="C4507" i="234"/>
  <c r="B4507" i="234"/>
  <c r="D4506" i="234"/>
  <c r="C4506" i="234"/>
  <c r="B4506" i="234"/>
  <c r="D4505" i="234"/>
  <c r="C4505" i="234"/>
  <c r="B4505" i="234"/>
  <c r="D4504" i="234"/>
  <c r="C4504" i="234"/>
  <c r="B4504" i="234"/>
  <c r="D4503" i="234"/>
  <c r="C4503" i="234"/>
  <c r="B4503" i="234"/>
  <c r="D4502" i="234"/>
  <c r="C4502" i="234"/>
  <c r="B4502" i="234"/>
  <c r="D4501" i="234"/>
  <c r="C4501" i="234"/>
  <c r="B4501" i="234"/>
  <c r="D4500" i="234"/>
  <c r="C4500" i="234"/>
  <c r="B4500" i="234"/>
  <c r="D4499" i="234"/>
  <c r="C4499" i="234"/>
  <c r="B4499" i="234"/>
  <c r="F4498" i="234"/>
  <c r="D4498" i="234"/>
  <c r="C4498" i="234"/>
  <c r="B4498" i="234"/>
  <c r="F4497" i="234"/>
  <c r="D4497" i="234"/>
  <c r="C4497" i="234"/>
  <c r="B4497" i="234"/>
  <c r="F4496" i="234"/>
  <c r="D4496" i="234"/>
  <c r="C4496" i="234"/>
  <c r="B4496" i="234"/>
  <c r="F4495" i="234"/>
  <c r="D4495" i="234"/>
  <c r="C4495" i="234"/>
  <c r="B4495" i="234"/>
  <c r="D4494" i="234"/>
  <c r="C4494" i="234"/>
  <c r="B4494" i="234"/>
  <c r="F4493" i="234"/>
  <c r="D4493" i="234"/>
  <c r="C4493" i="234"/>
  <c r="B4493" i="234"/>
  <c r="F4492" i="234"/>
  <c r="D4492" i="234"/>
  <c r="C4492" i="234"/>
  <c r="B4492" i="234"/>
  <c r="D4491" i="234"/>
  <c r="C4491" i="234"/>
  <c r="B4491" i="234"/>
  <c r="F4490" i="234"/>
  <c r="D4490" i="234"/>
  <c r="C4490" i="234"/>
  <c r="B4490" i="234"/>
  <c r="D4489" i="234"/>
  <c r="C4489" i="234"/>
  <c r="B4489" i="234"/>
  <c r="F4488" i="234"/>
  <c r="D4488" i="234"/>
  <c r="C4488" i="234"/>
  <c r="B4488" i="234"/>
  <c r="F4487" i="234"/>
  <c r="D4487" i="234"/>
  <c r="C4487" i="234"/>
  <c r="B4487" i="234"/>
  <c r="F4486" i="234"/>
  <c r="D4486" i="234"/>
  <c r="C4486" i="234"/>
  <c r="B4486" i="234"/>
  <c r="F4485" i="234"/>
  <c r="D4485" i="234"/>
  <c r="C4485" i="234"/>
  <c r="B4485" i="234"/>
  <c r="D4484" i="234"/>
  <c r="C4484" i="234"/>
  <c r="B4484" i="234"/>
  <c r="F4483" i="234"/>
  <c r="D4483" i="234"/>
  <c r="C4483" i="234"/>
  <c r="B4483" i="234"/>
  <c r="F4482" i="234"/>
  <c r="D4482" i="234"/>
  <c r="C4482" i="234"/>
  <c r="B4482" i="234"/>
  <c r="D4481" i="234"/>
  <c r="C4481" i="234"/>
  <c r="B4481" i="234"/>
  <c r="F4480" i="234"/>
  <c r="D4480" i="234"/>
  <c r="C4480" i="234"/>
  <c r="B4480" i="234"/>
  <c r="D4479" i="234"/>
  <c r="C4479" i="234"/>
  <c r="B4479" i="234"/>
  <c r="F4478" i="234"/>
  <c r="D4478" i="234"/>
  <c r="C4478" i="234"/>
  <c r="B4478" i="234"/>
  <c r="F4477" i="234"/>
  <c r="D4477" i="234"/>
  <c r="C4477" i="234"/>
  <c r="B4477" i="234"/>
  <c r="F4476" i="234"/>
  <c r="D4476" i="234"/>
  <c r="C4476" i="234"/>
  <c r="B4476" i="234"/>
  <c r="F4475" i="234"/>
  <c r="D4475" i="234"/>
  <c r="C4475" i="234"/>
  <c r="B4475" i="234"/>
  <c r="D4474" i="234"/>
  <c r="C4474" i="234"/>
  <c r="B4474" i="234"/>
  <c r="F4473" i="234"/>
  <c r="D4473" i="234"/>
  <c r="C4473" i="234"/>
  <c r="B4473" i="234"/>
  <c r="F4472" i="234"/>
  <c r="D4472" i="234"/>
  <c r="C4472" i="234"/>
  <c r="B4472" i="234"/>
  <c r="D4471" i="234"/>
  <c r="C4471" i="234"/>
  <c r="B4471" i="234"/>
  <c r="F4470" i="234"/>
  <c r="D4470" i="234"/>
  <c r="C4470" i="234"/>
  <c r="B4470" i="234"/>
  <c r="D4469" i="234"/>
  <c r="C4469" i="234"/>
  <c r="B4469" i="234"/>
  <c r="D4468" i="234"/>
  <c r="C4468" i="234"/>
  <c r="B4468" i="234"/>
  <c r="F4467" i="234"/>
  <c r="D4467" i="234"/>
  <c r="C4467" i="234"/>
  <c r="B4467" i="234"/>
  <c r="D4466" i="234"/>
  <c r="C4466" i="234"/>
  <c r="B4466" i="234"/>
  <c r="D4465" i="234"/>
  <c r="C4465" i="234"/>
  <c r="B4465" i="234"/>
  <c r="D4464" i="234"/>
  <c r="C4464" i="234"/>
  <c r="B4464" i="234"/>
  <c r="D4463" i="234"/>
  <c r="C4463" i="234"/>
  <c r="B4463" i="234"/>
  <c r="D4462" i="234"/>
  <c r="C4462" i="234"/>
  <c r="B4462" i="234"/>
  <c r="F4461" i="234"/>
  <c r="D4461" i="234"/>
  <c r="C4461" i="234"/>
  <c r="B4461" i="234"/>
  <c r="F4460" i="234"/>
  <c r="D4460" i="234"/>
  <c r="C4460" i="234"/>
  <c r="B4460" i="234"/>
  <c r="D4459" i="234"/>
  <c r="C4459" i="234"/>
  <c r="B4459" i="234"/>
  <c r="F4458" i="234"/>
  <c r="D4458" i="234"/>
  <c r="C4458" i="234"/>
  <c r="B4458" i="234"/>
  <c r="D4457" i="234"/>
  <c r="C4457" i="234"/>
  <c r="B4457" i="234"/>
  <c r="D4456" i="234"/>
  <c r="C4456" i="234"/>
  <c r="B4456" i="234"/>
  <c r="D4455" i="234"/>
  <c r="C4455" i="234"/>
  <c r="B4455" i="234"/>
  <c r="D4454" i="234"/>
  <c r="C4454" i="234"/>
  <c r="B4454" i="234"/>
  <c r="D4453" i="234"/>
  <c r="C4453" i="234"/>
  <c r="B4453" i="234"/>
  <c r="D4452" i="234"/>
  <c r="C4452" i="234"/>
  <c r="B4452" i="234"/>
  <c r="D4451" i="234"/>
  <c r="C4451" i="234"/>
  <c r="B4451" i="234"/>
  <c r="D4450" i="234"/>
  <c r="C4450" i="234"/>
  <c r="B4450" i="234"/>
  <c r="D4449" i="234"/>
  <c r="C4449" i="234"/>
  <c r="B4449" i="234"/>
  <c r="D4448" i="234"/>
  <c r="C4448" i="234"/>
  <c r="B4448" i="234"/>
  <c r="D4447" i="234"/>
  <c r="C4447" i="234"/>
  <c r="B4447" i="234"/>
  <c r="F4446" i="234"/>
  <c r="D4446" i="234"/>
  <c r="C4446" i="234"/>
  <c r="B4446" i="234"/>
  <c r="F4445" i="234"/>
  <c r="D4445" i="234"/>
  <c r="C4445" i="234"/>
  <c r="B4445" i="234"/>
  <c r="D4444" i="234"/>
  <c r="C4444" i="234"/>
  <c r="B4444" i="234"/>
  <c r="F4443" i="234"/>
  <c r="D4443" i="234"/>
  <c r="C4443" i="234"/>
  <c r="B4443" i="234"/>
  <c r="F4442" i="234"/>
  <c r="D4442" i="234"/>
  <c r="C4442" i="234"/>
  <c r="B4442" i="234"/>
  <c r="F4441" i="234"/>
  <c r="D4441" i="234"/>
  <c r="C4441" i="234"/>
  <c r="B4441" i="234"/>
  <c r="F4440" i="234"/>
  <c r="D4440" i="234"/>
  <c r="C4440" i="234"/>
  <c r="B4440" i="234"/>
  <c r="D4439" i="234"/>
  <c r="C4439" i="234"/>
  <c r="B4439" i="234"/>
  <c r="F4438" i="234"/>
  <c r="D4438" i="234"/>
  <c r="C4438" i="234"/>
  <c r="B4438" i="234"/>
  <c r="D4437" i="234"/>
  <c r="C4437" i="234"/>
  <c r="B4437" i="234"/>
  <c r="D4436" i="234"/>
  <c r="C4436" i="234"/>
  <c r="B4436" i="234"/>
  <c r="D4435" i="234"/>
  <c r="C4435" i="234"/>
  <c r="B4435" i="234"/>
  <c r="D4434" i="234"/>
  <c r="C4434" i="234"/>
  <c r="B4434" i="234"/>
  <c r="D4433" i="234"/>
  <c r="C4433" i="234"/>
  <c r="B4433" i="234"/>
  <c r="D4432" i="234"/>
  <c r="C4432" i="234"/>
  <c r="B4432" i="234"/>
  <c r="D4431" i="234"/>
  <c r="C4431" i="234"/>
  <c r="B4431" i="234"/>
  <c r="D4430" i="234"/>
  <c r="C4430" i="234"/>
  <c r="B4430" i="234"/>
  <c r="D4429" i="234"/>
  <c r="C4429" i="234"/>
  <c r="B4429" i="234"/>
  <c r="D4428" i="234"/>
  <c r="C4428" i="234"/>
  <c r="B4428" i="234"/>
  <c r="D4427" i="234"/>
  <c r="C4427" i="234"/>
  <c r="B4427" i="234"/>
  <c r="F4426" i="234"/>
  <c r="D4426" i="234"/>
  <c r="C4426" i="234"/>
  <c r="B4426" i="234"/>
  <c r="F4425" i="234"/>
  <c r="D4425" i="234"/>
  <c r="C4425" i="234"/>
  <c r="B4425" i="234"/>
  <c r="F4424" i="234"/>
  <c r="D4424" i="234"/>
  <c r="C4424" i="234"/>
  <c r="B4424" i="234"/>
  <c r="F4423" i="234"/>
  <c r="D4423" i="234"/>
  <c r="C4423" i="234"/>
  <c r="B4423" i="234"/>
  <c r="D4422" i="234"/>
  <c r="C4422" i="234"/>
  <c r="B4422" i="234"/>
  <c r="F4421" i="234"/>
  <c r="D4421" i="234"/>
  <c r="C4421" i="234"/>
  <c r="B4421" i="234"/>
  <c r="F4420" i="234"/>
  <c r="D4420" i="234"/>
  <c r="C4420" i="234"/>
  <c r="B4420" i="234"/>
  <c r="D4419" i="234"/>
  <c r="C4419" i="234"/>
  <c r="B4419" i="234"/>
  <c r="F4418" i="234"/>
  <c r="D4418" i="234"/>
  <c r="C4418" i="234"/>
  <c r="B4418" i="234"/>
  <c r="D4417" i="234"/>
  <c r="C4417" i="234"/>
  <c r="B4417" i="234"/>
  <c r="F4416" i="234"/>
  <c r="D4416" i="234"/>
  <c r="C4416" i="234"/>
  <c r="B4416" i="234"/>
  <c r="F4415" i="234"/>
  <c r="D4415" i="234"/>
  <c r="C4415" i="234"/>
  <c r="B4415" i="234"/>
  <c r="F4414" i="234"/>
  <c r="D4414" i="234"/>
  <c r="C4414" i="234"/>
  <c r="B4414" i="234"/>
  <c r="F4413" i="234"/>
  <c r="D4413" i="234"/>
  <c r="C4413" i="234"/>
  <c r="B4413" i="234"/>
  <c r="D4412" i="234"/>
  <c r="C4412" i="234"/>
  <c r="B4412" i="234"/>
  <c r="F4411" i="234"/>
  <c r="D4411" i="234"/>
  <c r="C4411" i="234"/>
  <c r="B4411" i="234"/>
  <c r="F4410" i="234"/>
  <c r="D4410" i="234"/>
  <c r="C4410" i="234"/>
  <c r="B4410" i="234"/>
  <c r="D4409" i="234"/>
  <c r="C4409" i="234"/>
  <c r="B4409" i="234"/>
  <c r="F4408" i="234"/>
  <c r="D4408" i="234"/>
  <c r="C4408" i="234"/>
  <c r="B4408" i="234"/>
  <c r="D4407" i="234"/>
  <c r="C4407" i="234"/>
  <c r="B4407" i="234"/>
  <c r="D4406" i="234"/>
  <c r="C4406" i="234"/>
  <c r="B4406" i="234"/>
  <c r="D4405" i="234"/>
  <c r="C4405" i="234"/>
  <c r="B4405" i="234"/>
  <c r="D4404" i="234"/>
  <c r="C4404" i="234"/>
  <c r="B4404" i="234"/>
  <c r="D4403" i="234"/>
  <c r="C4403" i="234"/>
  <c r="B4403" i="234"/>
  <c r="D4402" i="234"/>
  <c r="C4402" i="234"/>
  <c r="B4402" i="234"/>
  <c r="D4401" i="234"/>
  <c r="C4401" i="234"/>
  <c r="B4401" i="234"/>
  <c r="D4400" i="234"/>
  <c r="C4400" i="234"/>
  <c r="B4400" i="234"/>
  <c r="D4399" i="234"/>
  <c r="C4399" i="234"/>
  <c r="B4399" i="234"/>
  <c r="D4398" i="234"/>
  <c r="C4398" i="234"/>
  <c r="B4398" i="234"/>
  <c r="D4397" i="234"/>
  <c r="C4397" i="234"/>
  <c r="B4397" i="234"/>
  <c r="D4396" i="234"/>
  <c r="C4396" i="234"/>
  <c r="B4396" i="234"/>
  <c r="D4395" i="234"/>
  <c r="C4395" i="234"/>
  <c r="B4395" i="234"/>
  <c r="D4394" i="234"/>
  <c r="C4394" i="234"/>
  <c r="B4394" i="234"/>
  <c r="D4393" i="234"/>
  <c r="C4393" i="234"/>
  <c r="B4393" i="234"/>
  <c r="D4392" i="234"/>
  <c r="C4392" i="234"/>
  <c r="B4392" i="234"/>
  <c r="D4391" i="234"/>
  <c r="C4391" i="234"/>
  <c r="B4391" i="234"/>
  <c r="D4390" i="234"/>
  <c r="C4390" i="234"/>
  <c r="B4390" i="234"/>
  <c r="D4389" i="234"/>
  <c r="C4389" i="234"/>
  <c r="B4389" i="234"/>
  <c r="D4388" i="234"/>
  <c r="C4388" i="234"/>
  <c r="B4388" i="234"/>
  <c r="D4387" i="234"/>
  <c r="C4387" i="234"/>
  <c r="B4387" i="234"/>
  <c r="D4386" i="234"/>
  <c r="C4386" i="234"/>
  <c r="B4386" i="234"/>
  <c r="D4385" i="234"/>
  <c r="C4385" i="234"/>
  <c r="B4385" i="234"/>
  <c r="D4384" i="234"/>
  <c r="C4384" i="234"/>
  <c r="B4384" i="234"/>
  <c r="D4383" i="234"/>
  <c r="C4383" i="234"/>
  <c r="B4383" i="234"/>
  <c r="D4382" i="234"/>
  <c r="C4382" i="234"/>
  <c r="B4382" i="234"/>
  <c r="D4381" i="234"/>
  <c r="C4381" i="234"/>
  <c r="B4381" i="234"/>
  <c r="D4380" i="234"/>
  <c r="C4380" i="234"/>
  <c r="B4380" i="234"/>
  <c r="D4379" i="234"/>
  <c r="C4379" i="234"/>
  <c r="B4379" i="234"/>
  <c r="D4378" i="234"/>
  <c r="C4378" i="234"/>
  <c r="B4378" i="234"/>
  <c r="D4377" i="234"/>
  <c r="C4377" i="234"/>
  <c r="B4377" i="234"/>
  <c r="D4376" i="234"/>
  <c r="C4376" i="234"/>
  <c r="B4376" i="234"/>
  <c r="D4375" i="234"/>
  <c r="C4375" i="234"/>
  <c r="B4375" i="234"/>
  <c r="D4374" i="234"/>
  <c r="C4374" i="234"/>
  <c r="B4374" i="234"/>
  <c r="D4373" i="234"/>
  <c r="C4373" i="234"/>
  <c r="B4373" i="234"/>
  <c r="D4372" i="234"/>
  <c r="C4372" i="234"/>
  <c r="B4372" i="234"/>
  <c r="D4371" i="234"/>
  <c r="C4371" i="234"/>
  <c r="B4371" i="234"/>
  <c r="D4370" i="234"/>
  <c r="C4370" i="234"/>
  <c r="B4370" i="234"/>
  <c r="D4369" i="234"/>
  <c r="C4369" i="234"/>
  <c r="B4369" i="234"/>
  <c r="D4368" i="234"/>
  <c r="C4368" i="234"/>
  <c r="B4368" i="234"/>
  <c r="D4367" i="234"/>
  <c r="C4367" i="234"/>
  <c r="B4367" i="234"/>
  <c r="D4366" i="234"/>
  <c r="C4366" i="234"/>
  <c r="B4366" i="234"/>
  <c r="D4365" i="234"/>
  <c r="C4365" i="234"/>
  <c r="B4365" i="234"/>
  <c r="D4364" i="234"/>
  <c r="C4364" i="234"/>
  <c r="B4364" i="234"/>
  <c r="D4363" i="234"/>
  <c r="C4363" i="234"/>
  <c r="B4363" i="234"/>
  <c r="D4362" i="234"/>
  <c r="C4362" i="234"/>
  <c r="B4362" i="234"/>
  <c r="D4361" i="234"/>
  <c r="C4361" i="234"/>
  <c r="B4361" i="234"/>
  <c r="D4360" i="234"/>
  <c r="C4360" i="234"/>
  <c r="B4360" i="234"/>
  <c r="D4359" i="234"/>
  <c r="C4359" i="234"/>
  <c r="B4359" i="234"/>
  <c r="D4358" i="234"/>
  <c r="C4358" i="234"/>
  <c r="B4358" i="234"/>
  <c r="D4357" i="234"/>
  <c r="C4357" i="234"/>
  <c r="B4357" i="234"/>
  <c r="D4356" i="234"/>
  <c r="C4356" i="234"/>
  <c r="B4356" i="234"/>
  <c r="D4355" i="234"/>
  <c r="C4355" i="234"/>
  <c r="B4355" i="234"/>
  <c r="D4354" i="234"/>
  <c r="C4354" i="234"/>
  <c r="B4354" i="234"/>
  <c r="D4353" i="234"/>
  <c r="C4353" i="234"/>
  <c r="B4353" i="234"/>
  <c r="D4352" i="234"/>
  <c r="C4352" i="234"/>
  <c r="B4352" i="234"/>
  <c r="D4351" i="234"/>
  <c r="C4351" i="234"/>
  <c r="B4351" i="234"/>
  <c r="D4350" i="234"/>
  <c r="C4350" i="234"/>
  <c r="B4350" i="234"/>
  <c r="D4349" i="234"/>
  <c r="C4349" i="234"/>
  <c r="B4349" i="234"/>
  <c r="D4348" i="234"/>
  <c r="C4348" i="234"/>
  <c r="B4348" i="234"/>
  <c r="D4347" i="234"/>
  <c r="C4347" i="234"/>
  <c r="B4347" i="234"/>
  <c r="D4346" i="234"/>
  <c r="C4346" i="234"/>
  <c r="B4346" i="234"/>
  <c r="D4345" i="234"/>
  <c r="C4345" i="234"/>
  <c r="B4345" i="234"/>
  <c r="D4344" i="234"/>
  <c r="C4344" i="234"/>
  <c r="B4344" i="234"/>
  <c r="D4343" i="234"/>
  <c r="C4343" i="234"/>
  <c r="B4343" i="234"/>
  <c r="D4342" i="234"/>
  <c r="C4342" i="234"/>
  <c r="B4342" i="234"/>
  <c r="D4341" i="234"/>
  <c r="C4341" i="234"/>
  <c r="B4341" i="234"/>
  <c r="D4340" i="234"/>
  <c r="C4340" i="234"/>
  <c r="B4340" i="234"/>
  <c r="D4339" i="234"/>
  <c r="C4339" i="234"/>
  <c r="B4339" i="234"/>
  <c r="D4338" i="234"/>
  <c r="C4338" i="234"/>
  <c r="B4338" i="234"/>
  <c r="D4337" i="234"/>
  <c r="C4337" i="234"/>
  <c r="B4337" i="234"/>
  <c r="D4336" i="234"/>
  <c r="C4336" i="234"/>
  <c r="B4336" i="234"/>
  <c r="D4335" i="234"/>
  <c r="C4335" i="234"/>
  <c r="B4335" i="234"/>
  <c r="D4334" i="234"/>
  <c r="C4334" i="234"/>
  <c r="B4334" i="234"/>
  <c r="F4333" i="234"/>
  <c r="D4333" i="234"/>
  <c r="C4333" i="234"/>
  <c r="B4333" i="234"/>
  <c r="F4332" i="234"/>
  <c r="D4332" i="234"/>
  <c r="C4332" i="234"/>
  <c r="B4332" i="234"/>
  <c r="F4331" i="234"/>
  <c r="D4331" i="234"/>
  <c r="C4331" i="234"/>
  <c r="B4331" i="234"/>
  <c r="F4330" i="234"/>
  <c r="D4330" i="234"/>
  <c r="C4330" i="234"/>
  <c r="B4330" i="234"/>
  <c r="F4329" i="234"/>
  <c r="D4329" i="234"/>
  <c r="C4329" i="234"/>
  <c r="B4329" i="234"/>
  <c r="F4328" i="234"/>
  <c r="D4328" i="234"/>
  <c r="C4328" i="234"/>
  <c r="B4328" i="234"/>
  <c r="F4327" i="234"/>
  <c r="D4327" i="234"/>
  <c r="C4327" i="234"/>
  <c r="B4327" i="234"/>
  <c r="F4326" i="234"/>
  <c r="D4326" i="234"/>
  <c r="C4326" i="234"/>
  <c r="B4326" i="234"/>
  <c r="D4325" i="234"/>
  <c r="C4325" i="234"/>
  <c r="B4325" i="234"/>
  <c r="F4324" i="234"/>
  <c r="D4324" i="234"/>
  <c r="C4324" i="234"/>
  <c r="B4324" i="234"/>
  <c r="F4323" i="234"/>
  <c r="D4323" i="234"/>
  <c r="C4323" i="234"/>
  <c r="B4323" i="234"/>
  <c r="F4322" i="234"/>
  <c r="D4322" i="234"/>
  <c r="C4322" i="234"/>
  <c r="B4322" i="234"/>
  <c r="F4321" i="234"/>
  <c r="D4321" i="234"/>
  <c r="C4321" i="234"/>
  <c r="B4321" i="234"/>
  <c r="F4320" i="234"/>
  <c r="D4320" i="234"/>
  <c r="C4320" i="234"/>
  <c r="B4320" i="234"/>
  <c r="F4319" i="234"/>
  <c r="D4319" i="234"/>
  <c r="C4319" i="234"/>
  <c r="B4319" i="234"/>
  <c r="F4318" i="234"/>
  <c r="D4318" i="234"/>
  <c r="C4318" i="234"/>
  <c r="B4318" i="234"/>
  <c r="F4317" i="234"/>
  <c r="D4317" i="234"/>
  <c r="C4317" i="234"/>
  <c r="B4317" i="234"/>
  <c r="D4316" i="234"/>
  <c r="C4316" i="234"/>
  <c r="B4316" i="234"/>
  <c r="F4315" i="234"/>
  <c r="D4315" i="234"/>
  <c r="C4315" i="234"/>
  <c r="B4315" i="234"/>
  <c r="F4314" i="234"/>
  <c r="D4314" i="234"/>
  <c r="C4314" i="234"/>
  <c r="B4314" i="234"/>
  <c r="F4313" i="234"/>
  <c r="D4313" i="234"/>
  <c r="C4313" i="234"/>
  <c r="B4313" i="234"/>
  <c r="F4312" i="234"/>
  <c r="D4312" i="234"/>
  <c r="C4312" i="234"/>
  <c r="B4312" i="234"/>
  <c r="F4311" i="234"/>
  <c r="D4311" i="234"/>
  <c r="C4311" i="234"/>
  <c r="B4311" i="234"/>
  <c r="F4310" i="234"/>
  <c r="D4310" i="234"/>
  <c r="C4310" i="234"/>
  <c r="B4310" i="234"/>
  <c r="F4309" i="234"/>
  <c r="D4309" i="234"/>
  <c r="C4309" i="234"/>
  <c r="B4309" i="234"/>
  <c r="F4308" i="234"/>
  <c r="D4308" i="234"/>
  <c r="C4308" i="234"/>
  <c r="B4308" i="234"/>
  <c r="D4307" i="234"/>
  <c r="C4307" i="234"/>
  <c r="B4307" i="234"/>
  <c r="F4306" i="234"/>
  <c r="D4306" i="234"/>
  <c r="C4306" i="234"/>
  <c r="B4306" i="234"/>
  <c r="F4305" i="234"/>
  <c r="D4305" i="234"/>
  <c r="C4305" i="234"/>
  <c r="B4305" i="234"/>
  <c r="F4304" i="234"/>
  <c r="D4304" i="234"/>
  <c r="C4304" i="234"/>
  <c r="B4304" i="234"/>
  <c r="F4303" i="234"/>
  <c r="D4303" i="234"/>
  <c r="C4303" i="234"/>
  <c r="B4303" i="234"/>
  <c r="F4302" i="234"/>
  <c r="D4302" i="234"/>
  <c r="C4302" i="234"/>
  <c r="B4302" i="234"/>
  <c r="F4301" i="234"/>
  <c r="D4301" i="234"/>
  <c r="C4301" i="234"/>
  <c r="B4301" i="234"/>
  <c r="F4300" i="234"/>
  <c r="D4300" i="234"/>
  <c r="C4300" i="234"/>
  <c r="B4300" i="234"/>
  <c r="F4299" i="234"/>
  <c r="D4299" i="234"/>
  <c r="C4299" i="234"/>
  <c r="B4299" i="234"/>
  <c r="D4298" i="234"/>
  <c r="C4298" i="234"/>
  <c r="B4298" i="234"/>
  <c r="D4297" i="234"/>
  <c r="C4297" i="234"/>
  <c r="B4297" i="234"/>
  <c r="D4296" i="234"/>
  <c r="C4296" i="234"/>
  <c r="B4296" i="234"/>
  <c r="D4295" i="234"/>
  <c r="C4295" i="234"/>
  <c r="B4295" i="234"/>
  <c r="D4294" i="234"/>
  <c r="C4294" i="234"/>
  <c r="B4294" i="234"/>
  <c r="D4293" i="234"/>
  <c r="C4293" i="234"/>
  <c r="B4293" i="234"/>
  <c r="D4292" i="234"/>
  <c r="C4292" i="234"/>
  <c r="B4292" i="234"/>
  <c r="D4291" i="234"/>
  <c r="C4291" i="234"/>
  <c r="B4291" i="234"/>
  <c r="D4290" i="234"/>
  <c r="C4290" i="234"/>
  <c r="B4290" i="234"/>
  <c r="D4289" i="234"/>
  <c r="C4289" i="234"/>
  <c r="B4289" i="234"/>
  <c r="D4288" i="234"/>
  <c r="C4288" i="234"/>
  <c r="B4288" i="234"/>
  <c r="D4287" i="234"/>
  <c r="C4287" i="234"/>
  <c r="B4287" i="234"/>
  <c r="D4286" i="234"/>
  <c r="C4286" i="234"/>
  <c r="B4286" i="234"/>
  <c r="D4285" i="234"/>
  <c r="C4285" i="234"/>
  <c r="B4285" i="234"/>
  <c r="D4284" i="234"/>
  <c r="C4284" i="234"/>
  <c r="B4284" i="234"/>
  <c r="D4283" i="234"/>
  <c r="C4283" i="234"/>
  <c r="B4283" i="234"/>
  <c r="D4282" i="234"/>
  <c r="C4282" i="234"/>
  <c r="B4282" i="234"/>
  <c r="D4281" i="234"/>
  <c r="C4281" i="234"/>
  <c r="B4281" i="234"/>
  <c r="D4280" i="234"/>
  <c r="C4280" i="234"/>
  <c r="B4280" i="234"/>
  <c r="F4279" i="234"/>
  <c r="D4279" i="234"/>
  <c r="C4279" i="234"/>
  <c r="B4279" i="234"/>
  <c r="F4278" i="234"/>
  <c r="D4278" i="234"/>
  <c r="C4278" i="234"/>
  <c r="B4278" i="234"/>
  <c r="F4277" i="234"/>
  <c r="D4277" i="234"/>
  <c r="C4277" i="234"/>
  <c r="B4277" i="234"/>
  <c r="F4276" i="234"/>
  <c r="D4276" i="234"/>
  <c r="C4276" i="234"/>
  <c r="B4276" i="234"/>
  <c r="F4275" i="234"/>
  <c r="D4275" i="234"/>
  <c r="C4275" i="234"/>
  <c r="B4275" i="234"/>
  <c r="F4274" i="234"/>
  <c r="D4274" i="234"/>
  <c r="C4274" i="234"/>
  <c r="B4274" i="234"/>
  <c r="F4273" i="234"/>
  <c r="D4273" i="234"/>
  <c r="C4273" i="234"/>
  <c r="B4273" i="234"/>
  <c r="F4272" i="234"/>
  <c r="D4272" i="234"/>
  <c r="C4272" i="234"/>
  <c r="B4272" i="234"/>
  <c r="D4271" i="234"/>
  <c r="C4271" i="234"/>
  <c r="B4271" i="234"/>
  <c r="F4270" i="234"/>
  <c r="D4270" i="234"/>
  <c r="C4270" i="234"/>
  <c r="B4270" i="234"/>
  <c r="F4269" i="234"/>
  <c r="D4269" i="234"/>
  <c r="C4269" i="234"/>
  <c r="B4269" i="234"/>
  <c r="F4268" i="234"/>
  <c r="D4268" i="234"/>
  <c r="C4268" i="234"/>
  <c r="B4268" i="234"/>
  <c r="F4267" i="234"/>
  <c r="D4267" i="234"/>
  <c r="C4267" i="234"/>
  <c r="B4267" i="234"/>
  <c r="F4266" i="234"/>
  <c r="D4266" i="234"/>
  <c r="C4266" i="234"/>
  <c r="B4266" i="234"/>
  <c r="F4265" i="234"/>
  <c r="D4265" i="234"/>
  <c r="C4265" i="234"/>
  <c r="B4265" i="234"/>
  <c r="F4264" i="234"/>
  <c r="D4264" i="234"/>
  <c r="C4264" i="234"/>
  <c r="B4264" i="234"/>
  <c r="F4263" i="234"/>
  <c r="D4263" i="234"/>
  <c r="C4263" i="234"/>
  <c r="B4263" i="234"/>
  <c r="D4262" i="234"/>
  <c r="C4262" i="234"/>
  <c r="B4262" i="234"/>
  <c r="F4261" i="234"/>
  <c r="D4261" i="234"/>
  <c r="C4261" i="234"/>
  <c r="B4261" i="234"/>
  <c r="F4260" i="234"/>
  <c r="D4260" i="234"/>
  <c r="C4260" i="234"/>
  <c r="B4260" i="234"/>
  <c r="F4259" i="234"/>
  <c r="D4259" i="234"/>
  <c r="C4259" i="234"/>
  <c r="B4259" i="234"/>
  <c r="F4258" i="234"/>
  <c r="D4258" i="234"/>
  <c r="C4258" i="234"/>
  <c r="B4258" i="234"/>
  <c r="F4257" i="234"/>
  <c r="D4257" i="234"/>
  <c r="C4257" i="234"/>
  <c r="B4257" i="234"/>
  <c r="F4256" i="234"/>
  <c r="D4256" i="234"/>
  <c r="C4256" i="234"/>
  <c r="B4256" i="234"/>
  <c r="F4255" i="234"/>
  <c r="D4255" i="234"/>
  <c r="C4255" i="234"/>
  <c r="B4255" i="234"/>
  <c r="F4254" i="234"/>
  <c r="D4254" i="234"/>
  <c r="C4254" i="234"/>
  <c r="B4254" i="234"/>
  <c r="D4253" i="234"/>
  <c r="C4253" i="234"/>
  <c r="B4253" i="234"/>
  <c r="F4252" i="234"/>
  <c r="D4252" i="234"/>
  <c r="C4252" i="234"/>
  <c r="B4252" i="234"/>
  <c r="F4251" i="234"/>
  <c r="D4251" i="234"/>
  <c r="C4251" i="234"/>
  <c r="B4251" i="234"/>
  <c r="F4250" i="234"/>
  <c r="D4250" i="234"/>
  <c r="C4250" i="234"/>
  <c r="B4250" i="234"/>
  <c r="F4249" i="234"/>
  <c r="D4249" i="234"/>
  <c r="C4249" i="234"/>
  <c r="B4249" i="234"/>
  <c r="F4248" i="234"/>
  <c r="D4248" i="234"/>
  <c r="C4248" i="234"/>
  <c r="B4248" i="234"/>
  <c r="F4247" i="234"/>
  <c r="D4247" i="234"/>
  <c r="C4247" i="234"/>
  <c r="B4247" i="234"/>
  <c r="F4246" i="234"/>
  <c r="D4246" i="234"/>
  <c r="C4246" i="234"/>
  <c r="B4246" i="234"/>
  <c r="F4245" i="234"/>
  <c r="D4245" i="234"/>
  <c r="C4245" i="234"/>
  <c r="B4245" i="234"/>
  <c r="D4244" i="234"/>
  <c r="C4244" i="234"/>
  <c r="B4244" i="234"/>
  <c r="D4243" i="234"/>
  <c r="C4243" i="234"/>
  <c r="B4243" i="234"/>
  <c r="D4242" i="234"/>
  <c r="C4242" i="234"/>
  <c r="B4242" i="234"/>
  <c r="D4241" i="234"/>
  <c r="C4241" i="234"/>
  <c r="B4241" i="234"/>
  <c r="D4240" i="234"/>
  <c r="C4240" i="234"/>
  <c r="B4240" i="234"/>
  <c r="D4239" i="234"/>
  <c r="C4239" i="234"/>
  <c r="B4239" i="234"/>
  <c r="D4238" i="234"/>
  <c r="C4238" i="234"/>
  <c r="B4238" i="234"/>
  <c r="D4237" i="234"/>
  <c r="C4237" i="234"/>
  <c r="B4237" i="234"/>
  <c r="D4236" i="234"/>
  <c r="C4236" i="234"/>
  <c r="B4236" i="234"/>
  <c r="D4235" i="234"/>
  <c r="C4235" i="234"/>
  <c r="B4235" i="234"/>
  <c r="D4234" i="234"/>
  <c r="C4234" i="234"/>
  <c r="B4234" i="234"/>
  <c r="D4233" i="234"/>
  <c r="C4233" i="234"/>
  <c r="B4233" i="234"/>
  <c r="D4232" i="234"/>
  <c r="C4232" i="234"/>
  <c r="B4232" i="234"/>
  <c r="D4231" i="234"/>
  <c r="C4231" i="234"/>
  <c r="B4231" i="234"/>
  <c r="D4230" i="234"/>
  <c r="C4230" i="234"/>
  <c r="B4230" i="234"/>
  <c r="D4229" i="234"/>
  <c r="C4229" i="234"/>
  <c r="B4229" i="234"/>
  <c r="D4228" i="234"/>
  <c r="C4228" i="234"/>
  <c r="B4228" i="234"/>
  <c r="D4227" i="234"/>
  <c r="C4227" i="234"/>
  <c r="B4227" i="234"/>
  <c r="D4226" i="234"/>
  <c r="C4226" i="234"/>
  <c r="B4226" i="234"/>
  <c r="F4225" i="234"/>
  <c r="D4225" i="234"/>
  <c r="C4225" i="234"/>
  <c r="B4225" i="234"/>
  <c r="F4224" i="234"/>
  <c r="D4224" i="234"/>
  <c r="C4224" i="234"/>
  <c r="B4224" i="234"/>
  <c r="F4223" i="234"/>
  <c r="D4223" i="234"/>
  <c r="C4223" i="234"/>
  <c r="B4223" i="234"/>
  <c r="F4222" i="234"/>
  <c r="D4222" i="234"/>
  <c r="C4222" i="234"/>
  <c r="B4222" i="234"/>
  <c r="F4221" i="234"/>
  <c r="D4221" i="234"/>
  <c r="C4221" i="234"/>
  <c r="B4221" i="234"/>
  <c r="F4220" i="234"/>
  <c r="D4220" i="234"/>
  <c r="C4220" i="234"/>
  <c r="B4220" i="234"/>
  <c r="F4219" i="234"/>
  <c r="D4219" i="234"/>
  <c r="C4219" i="234"/>
  <c r="B4219" i="234"/>
  <c r="F4218" i="234"/>
  <c r="D4218" i="234"/>
  <c r="C4218" i="234"/>
  <c r="B4218" i="234"/>
  <c r="D4217" i="234"/>
  <c r="C4217" i="234"/>
  <c r="B4217" i="234"/>
  <c r="F4216" i="234"/>
  <c r="D4216" i="234"/>
  <c r="C4216" i="234"/>
  <c r="B4216" i="234"/>
  <c r="F4215" i="234"/>
  <c r="D4215" i="234"/>
  <c r="C4215" i="234"/>
  <c r="B4215" i="234"/>
  <c r="F4214" i="234"/>
  <c r="D4214" i="234"/>
  <c r="C4214" i="234"/>
  <c r="B4214" i="234"/>
  <c r="F4213" i="234"/>
  <c r="D4213" i="234"/>
  <c r="C4213" i="234"/>
  <c r="B4213" i="234"/>
  <c r="F4212" i="234"/>
  <c r="D4212" i="234"/>
  <c r="C4212" i="234"/>
  <c r="B4212" i="234"/>
  <c r="F4211" i="234"/>
  <c r="D4211" i="234"/>
  <c r="C4211" i="234"/>
  <c r="B4211" i="234"/>
  <c r="F4210" i="234"/>
  <c r="D4210" i="234"/>
  <c r="C4210" i="234"/>
  <c r="B4210" i="234"/>
  <c r="F4209" i="234"/>
  <c r="D4209" i="234"/>
  <c r="C4209" i="234"/>
  <c r="B4209" i="234"/>
  <c r="D4208" i="234"/>
  <c r="C4208" i="234"/>
  <c r="B4208" i="234"/>
  <c r="F4207" i="234"/>
  <c r="D4207" i="234"/>
  <c r="C4207" i="234"/>
  <c r="B4207" i="234"/>
  <c r="F4206" i="234"/>
  <c r="D4206" i="234"/>
  <c r="C4206" i="234"/>
  <c r="B4206" i="234"/>
  <c r="F4205" i="234"/>
  <c r="D4205" i="234"/>
  <c r="C4205" i="234"/>
  <c r="B4205" i="234"/>
  <c r="F4204" i="234"/>
  <c r="D4204" i="234"/>
  <c r="C4204" i="234"/>
  <c r="B4204" i="234"/>
  <c r="F4203" i="234"/>
  <c r="D4203" i="234"/>
  <c r="C4203" i="234"/>
  <c r="B4203" i="234"/>
  <c r="F4202" i="234"/>
  <c r="D4202" i="234"/>
  <c r="C4202" i="234"/>
  <c r="B4202" i="234"/>
  <c r="F4201" i="234"/>
  <c r="D4201" i="234"/>
  <c r="C4201" i="234"/>
  <c r="B4201" i="234"/>
  <c r="F4200" i="234"/>
  <c r="D4200" i="234"/>
  <c r="C4200" i="234"/>
  <c r="B4200" i="234"/>
  <c r="D4199" i="234"/>
  <c r="C4199" i="234"/>
  <c r="B4199" i="234"/>
  <c r="F4198" i="234"/>
  <c r="D4198" i="234"/>
  <c r="C4198" i="234"/>
  <c r="B4198" i="234"/>
  <c r="F4197" i="234"/>
  <c r="D4197" i="234"/>
  <c r="C4197" i="234"/>
  <c r="B4197" i="234"/>
  <c r="F4196" i="234"/>
  <c r="D4196" i="234"/>
  <c r="C4196" i="234"/>
  <c r="B4196" i="234"/>
  <c r="F4195" i="234"/>
  <c r="D4195" i="234"/>
  <c r="C4195" i="234"/>
  <c r="B4195" i="234"/>
  <c r="F4194" i="234"/>
  <c r="D4194" i="234"/>
  <c r="C4194" i="234"/>
  <c r="B4194" i="234"/>
  <c r="F4193" i="234"/>
  <c r="D4193" i="234"/>
  <c r="C4193" i="234"/>
  <c r="B4193" i="234"/>
  <c r="F4192" i="234"/>
  <c r="D4192" i="234"/>
  <c r="C4192" i="234"/>
  <c r="B4192" i="234"/>
  <c r="F4191" i="234"/>
  <c r="D4191" i="234"/>
  <c r="C4191" i="234"/>
  <c r="B4191" i="234"/>
  <c r="D4190" i="234"/>
  <c r="C4190" i="234"/>
  <c r="B4190" i="234"/>
  <c r="D4189" i="234"/>
  <c r="C4189" i="234"/>
  <c r="B4189" i="234"/>
  <c r="D4188" i="234"/>
  <c r="C4188" i="234"/>
  <c r="B4188" i="234"/>
  <c r="D4187" i="234"/>
  <c r="C4187" i="234"/>
  <c r="B4187" i="234"/>
  <c r="D4186" i="234"/>
  <c r="C4186" i="234"/>
  <c r="B4186" i="234"/>
  <c r="D4185" i="234"/>
  <c r="C4185" i="234"/>
  <c r="B4185" i="234"/>
  <c r="D4184" i="234"/>
  <c r="C4184" i="234"/>
  <c r="B4184" i="234"/>
  <c r="D4183" i="234"/>
  <c r="C4183" i="234"/>
  <c r="B4183" i="234"/>
  <c r="D4182" i="234"/>
  <c r="C4182" i="234"/>
  <c r="B4182" i="234"/>
  <c r="D4181" i="234"/>
  <c r="C4181" i="234"/>
  <c r="B4181" i="234"/>
  <c r="D4180" i="234"/>
  <c r="C4180" i="234"/>
  <c r="B4180" i="234"/>
  <c r="D4179" i="234"/>
  <c r="C4179" i="234"/>
  <c r="B4179" i="234"/>
  <c r="D4178" i="234"/>
  <c r="C4178" i="234"/>
  <c r="B4178" i="234"/>
  <c r="D4177" i="234"/>
  <c r="C4177" i="234"/>
  <c r="B4177" i="234"/>
  <c r="D4176" i="234"/>
  <c r="C4176" i="234"/>
  <c r="B4176" i="234"/>
  <c r="D4175" i="234"/>
  <c r="C4175" i="234"/>
  <c r="B4175" i="234"/>
  <c r="D4174" i="234"/>
  <c r="C4174" i="234"/>
  <c r="B4174" i="234"/>
  <c r="D4173" i="234"/>
  <c r="C4173" i="234"/>
  <c r="B4173" i="234"/>
  <c r="D4172" i="234"/>
  <c r="C4172" i="234"/>
  <c r="B4172" i="234"/>
  <c r="F4171" i="234"/>
  <c r="D4171" i="234"/>
  <c r="C4171" i="234"/>
  <c r="B4171" i="234"/>
  <c r="F4170" i="234"/>
  <c r="D4170" i="234"/>
  <c r="C4170" i="234"/>
  <c r="B4170" i="234"/>
  <c r="F4169" i="234"/>
  <c r="D4169" i="234"/>
  <c r="C4169" i="234"/>
  <c r="B4169" i="234"/>
  <c r="F4168" i="234"/>
  <c r="D4168" i="234"/>
  <c r="C4168" i="234"/>
  <c r="B4168" i="234"/>
  <c r="F4167" i="234"/>
  <c r="D4167" i="234"/>
  <c r="C4167" i="234"/>
  <c r="B4167" i="234"/>
  <c r="F4166" i="234"/>
  <c r="D4166" i="234"/>
  <c r="C4166" i="234"/>
  <c r="B4166" i="234"/>
  <c r="F4165" i="234"/>
  <c r="D4165" i="234"/>
  <c r="C4165" i="234"/>
  <c r="B4165" i="234"/>
  <c r="F4164" i="234"/>
  <c r="D4164" i="234"/>
  <c r="C4164" i="234"/>
  <c r="B4164" i="234"/>
  <c r="D4163" i="234"/>
  <c r="C4163" i="234"/>
  <c r="B4163" i="234"/>
  <c r="F4162" i="234"/>
  <c r="D4162" i="234"/>
  <c r="C4162" i="234"/>
  <c r="B4162" i="234"/>
  <c r="F4161" i="234"/>
  <c r="D4161" i="234"/>
  <c r="C4161" i="234"/>
  <c r="B4161" i="234"/>
  <c r="F4160" i="234"/>
  <c r="D4160" i="234"/>
  <c r="C4160" i="234"/>
  <c r="B4160" i="234"/>
  <c r="F4159" i="234"/>
  <c r="D4159" i="234"/>
  <c r="C4159" i="234"/>
  <c r="B4159" i="234"/>
  <c r="F4158" i="234"/>
  <c r="D4158" i="234"/>
  <c r="C4158" i="234"/>
  <c r="B4158" i="234"/>
  <c r="F4157" i="234"/>
  <c r="D4157" i="234"/>
  <c r="C4157" i="234"/>
  <c r="B4157" i="234"/>
  <c r="F4156" i="234"/>
  <c r="D4156" i="234"/>
  <c r="C4156" i="234"/>
  <c r="B4156" i="234"/>
  <c r="F4155" i="234"/>
  <c r="D4155" i="234"/>
  <c r="C4155" i="234"/>
  <c r="B4155" i="234"/>
  <c r="D4154" i="234"/>
  <c r="C4154" i="234"/>
  <c r="B4154" i="234"/>
  <c r="F4153" i="234"/>
  <c r="D4153" i="234"/>
  <c r="C4153" i="234"/>
  <c r="B4153" i="234"/>
  <c r="F4152" i="234"/>
  <c r="D4152" i="234"/>
  <c r="C4152" i="234"/>
  <c r="B4152" i="234"/>
  <c r="F4151" i="234"/>
  <c r="D4151" i="234"/>
  <c r="C4151" i="234"/>
  <c r="B4151" i="234"/>
  <c r="F4150" i="234"/>
  <c r="D4150" i="234"/>
  <c r="C4150" i="234"/>
  <c r="B4150" i="234"/>
  <c r="F4149" i="234"/>
  <c r="D4149" i="234"/>
  <c r="C4149" i="234"/>
  <c r="B4149" i="234"/>
  <c r="F4148" i="234"/>
  <c r="D4148" i="234"/>
  <c r="C4148" i="234"/>
  <c r="B4148" i="234"/>
  <c r="F4147" i="234"/>
  <c r="D4147" i="234"/>
  <c r="C4147" i="234"/>
  <c r="B4147" i="234"/>
  <c r="F4146" i="234"/>
  <c r="D4146" i="234"/>
  <c r="C4146" i="234"/>
  <c r="B4146" i="234"/>
  <c r="D4145" i="234"/>
  <c r="C4145" i="234"/>
  <c r="B4145" i="234"/>
  <c r="F4144" i="234"/>
  <c r="D4144" i="234"/>
  <c r="C4144" i="234"/>
  <c r="B4144" i="234"/>
  <c r="F4143" i="234"/>
  <c r="D4143" i="234"/>
  <c r="C4143" i="234"/>
  <c r="B4143" i="234"/>
  <c r="F4142" i="234"/>
  <c r="D4142" i="234"/>
  <c r="C4142" i="234"/>
  <c r="B4142" i="234"/>
  <c r="F4141" i="234"/>
  <c r="D4141" i="234"/>
  <c r="C4141" i="234"/>
  <c r="B4141" i="234"/>
  <c r="F4140" i="234"/>
  <c r="D4140" i="234"/>
  <c r="C4140" i="234"/>
  <c r="B4140" i="234"/>
  <c r="F4139" i="234"/>
  <c r="D4139" i="234"/>
  <c r="C4139" i="234"/>
  <c r="B4139" i="234"/>
  <c r="F4138" i="234"/>
  <c r="D4138" i="234"/>
  <c r="C4138" i="234"/>
  <c r="B4138" i="234"/>
  <c r="F4137" i="234"/>
  <c r="D4137" i="234"/>
  <c r="C4137" i="234"/>
  <c r="B4137" i="234"/>
  <c r="D4136" i="234"/>
  <c r="C4136" i="234"/>
  <c r="B4136" i="234"/>
  <c r="D4135" i="234"/>
  <c r="C4135" i="234"/>
  <c r="B4135" i="234"/>
  <c r="D4134" i="234"/>
  <c r="C4134" i="234"/>
  <c r="B4134" i="234"/>
  <c r="D4133" i="234"/>
  <c r="C4133" i="234"/>
  <c r="B4133" i="234"/>
  <c r="D4132" i="234"/>
  <c r="C4132" i="234"/>
  <c r="B4132" i="234"/>
  <c r="D4131" i="234"/>
  <c r="C4131" i="234"/>
  <c r="B4131" i="234"/>
  <c r="D4130" i="234"/>
  <c r="C4130" i="234"/>
  <c r="B4130" i="234"/>
  <c r="D4129" i="234"/>
  <c r="C4129" i="234"/>
  <c r="B4129" i="234"/>
  <c r="D4128" i="234"/>
  <c r="C4128" i="234"/>
  <c r="B4128" i="234"/>
  <c r="D4127" i="234"/>
  <c r="C4127" i="234"/>
  <c r="B4127" i="234"/>
  <c r="D4126" i="234"/>
  <c r="C4126" i="234"/>
  <c r="B4126" i="234"/>
  <c r="D4125" i="234"/>
  <c r="C4125" i="234"/>
  <c r="B4125" i="234"/>
  <c r="D4124" i="234"/>
  <c r="C4124" i="234"/>
  <c r="B4124" i="234"/>
  <c r="D4123" i="234"/>
  <c r="C4123" i="234"/>
  <c r="B4123" i="234"/>
  <c r="D4122" i="234"/>
  <c r="C4122" i="234"/>
  <c r="B4122" i="234"/>
  <c r="D4121" i="234"/>
  <c r="C4121" i="234"/>
  <c r="B4121" i="234"/>
  <c r="D4120" i="234"/>
  <c r="C4120" i="234"/>
  <c r="B4120" i="234"/>
  <c r="D4119" i="234"/>
  <c r="C4119" i="234"/>
  <c r="B4119" i="234"/>
  <c r="D4118" i="234"/>
  <c r="C4118" i="234"/>
  <c r="B4118" i="234"/>
  <c r="D4117" i="234"/>
  <c r="C4117" i="234"/>
  <c r="B4117" i="234"/>
  <c r="D4116" i="234"/>
  <c r="C4116" i="234"/>
  <c r="B4116" i="234"/>
  <c r="D4115" i="234"/>
  <c r="C4115" i="234"/>
  <c r="B4115" i="234"/>
  <c r="D4114" i="234"/>
  <c r="C4114" i="234"/>
  <c r="B4114" i="234"/>
  <c r="D4113" i="234"/>
  <c r="C4113" i="234"/>
  <c r="B4113" i="234"/>
  <c r="D4112" i="234"/>
  <c r="C4112" i="234"/>
  <c r="B4112" i="234"/>
  <c r="D4111" i="234"/>
  <c r="C4111" i="234"/>
  <c r="B4111" i="234"/>
  <c r="D4110" i="234"/>
  <c r="C4110" i="234"/>
  <c r="B4110" i="234"/>
  <c r="D4109" i="234"/>
  <c r="C4109" i="234"/>
  <c r="B4109" i="234"/>
  <c r="D4108" i="234"/>
  <c r="C4108" i="234"/>
  <c r="B4108" i="234"/>
  <c r="D4107" i="234"/>
  <c r="C4107" i="234"/>
  <c r="B4107" i="234"/>
  <c r="D4106" i="234"/>
  <c r="C4106" i="234"/>
  <c r="B4106" i="234"/>
  <c r="D4105" i="234"/>
  <c r="C4105" i="234"/>
  <c r="B4105" i="234"/>
  <c r="D4104" i="234"/>
  <c r="C4104" i="234"/>
  <c r="B4104" i="234"/>
  <c r="D4103" i="234"/>
  <c r="C4103" i="234"/>
  <c r="B4103" i="234"/>
  <c r="D4102" i="234"/>
  <c r="C4102" i="234"/>
  <c r="B4102" i="234"/>
  <c r="D4101" i="234"/>
  <c r="C4101" i="234"/>
  <c r="B4101" i="234"/>
  <c r="D4100" i="234"/>
  <c r="C4100" i="234"/>
  <c r="B4100" i="234"/>
  <c r="D4099" i="234"/>
  <c r="C4099" i="234"/>
  <c r="B4099" i="234"/>
  <c r="D4098" i="234"/>
  <c r="C4098" i="234"/>
  <c r="B4098" i="234"/>
  <c r="D4097" i="234"/>
  <c r="C4097" i="234"/>
  <c r="B4097" i="234"/>
  <c r="D4096" i="234"/>
  <c r="C4096" i="234"/>
  <c r="B4096" i="234"/>
  <c r="D4095" i="234"/>
  <c r="C4095" i="234"/>
  <c r="B4095" i="234"/>
  <c r="D4094" i="234"/>
  <c r="C4094" i="234"/>
  <c r="B4094" i="234"/>
  <c r="D4093" i="234"/>
  <c r="C4093" i="234"/>
  <c r="B4093" i="234"/>
  <c r="D4092" i="234"/>
  <c r="C4092" i="234"/>
  <c r="B4092" i="234"/>
  <c r="D4091" i="234"/>
  <c r="C4091" i="234"/>
  <c r="B4091" i="234"/>
  <c r="D4090" i="234"/>
  <c r="C4090" i="234"/>
  <c r="B4090" i="234"/>
  <c r="D4089" i="234"/>
  <c r="C4089" i="234"/>
  <c r="B4089" i="234"/>
  <c r="D4088" i="234"/>
  <c r="C4088" i="234"/>
  <c r="B4088" i="234"/>
  <c r="F4087" i="234"/>
  <c r="D4087" i="234"/>
  <c r="C4087" i="234"/>
  <c r="B4087" i="234"/>
  <c r="F4086" i="234"/>
  <c r="D4086" i="234"/>
  <c r="C4086" i="234"/>
  <c r="B4086" i="234"/>
  <c r="F4085" i="234"/>
  <c r="D4085" i="234"/>
  <c r="C4085" i="234"/>
  <c r="B4085" i="234"/>
  <c r="F4084" i="234"/>
  <c r="D4084" i="234"/>
  <c r="C4084" i="234"/>
  <c r="B4084" i="234"/>
  <c r="F4083" i="234"/>
  <c r="D4083" i="234"/>
  <c r="C4083" i="234"/>
  <c r="B4083" i="234"/>
  <c r="D4082" i="234"/>
  <c r="C4082" i="234"/>
  <c r="B4082" i="234"/>
  <c r="F4081" i="234"/>
  <c r="D4081" i="234"/>
  <c r="C4081" i="234"/>
  <c r="B4081" i="234"/>
  <c r="F4080" i="234"/>
  <c r="D4080" i="234"/>
  <c r="C4080" i="234"/>
  <c r="B4080" i="234"/>
  <c r="F4079" i="234"/>
  <c r="D4079" i="234"/>
  <c r="C4079" i="234"/>
  <c r="B4079" i="234"/>
  <c r="F4078" i="234"/>
  <c r="D4078" i="234"/>
  <c r="C4078" i="234"/>
  <c r="B4078" i="234"/>
  <c r="F4077" i="234"/>
  <c r="D4077" i="234"/>
  <c r="C4077" i="234"/>
  <c r="B4077" i="234"/>
  <c r="D4076" i="234"/>
  <c r="C4076" i="234"/>
  <c r="B4076" i="234"/>
  <c r="F4075" i="234"/>
  <c r="D4075" i="234"/>
  <c r="C4075" i="234"/>
  <c r="B4075" i="234"/>
  <c r="F4074" i="234"/>
  <c r="D4074" i="234"/>
  <c r="C4074" i="234"/>
  <c r="B4074" i="234"/>
  <c r="F4073" i="234"/>
  <c r="D4073" i="234"/>
  <c r="C4073" i="234"/>
  <c r="B4073" i="234"/>
  <c r="F4072" i="234"/>
  <c r="D4072" i="234"/>
  <c r="C4072" i="234"/>
  <c r="B4072" i="234"/>
  <c r="F4071" i="234"/>
  <c r="D4071" i="234"/>
  <c r="C4071" i="234"/>
  <c r="B4071" i="234"/>
  <c r="D4070" i="234"/>
  <c r="C4070" i="234"/>
  <c r="B4070" i="234"/>
  <c r="F4069" i="234"/>
  <c r="D4069" i="234"/>
  <c r="C4069" i="234"/>
  <c r="B4069" i="234"/>
  <c r="F4068" i="234"/>
  <c r="D4068" i="234"/>
  <c r="C4068" i="234"/>
  <c r="B4068" i="234"/>
  <c r="F4067" i="234"/>
  <c r="D4067" i="234"/>
  <c r="C4067" i="234"/>
  <c r="B4067" i="234"/>
  <c r="F4066" i="234"/>
  <c r="D4066" i="234"/>
  <c r="C4066" i="234"/>
  <c r="B4066" i="234"/>
  <c r="F4065" i="234"/>
  <c r="D4065" i="234"/>
  <c r="C4065" i="234"/>
  <c r="B4065" i="234"/>
  <c r="D4064" i="234"/>
  <c r="C4064" i="234"/>
  <c r="B4064" i="234"/>
  <c r="D4063" i="234"/>
  <c r="C4063" i="234"/>
  <c r="B4063" i="234"/>
  <c r="D4062" i="234"/>
  <c r="C4062" i="234"/>
  <c r="B4062" i="234"/>
  <c r="D4061" i="234"/>
  <c r="C4061" i="234"/>
  <c r="B4061" i="234"/>
  <c r="D4060" i="234"/>
  <c r="C4060" i="234"/>
  <c r="B4060" i="234"/>
  <c r="D4059" i="234"/>
  <c r="C4059" i="234"/>
  <c r="B4059" i="234"/>
  <c r="D4058" i="234"/>
  <c r="C4058" i="234"/>
  <c r="B4058" i="234"/>
  <c r="D4057" i="234"/>
  <c r="C4057" i="234"/>
  <c r="B4057" i="234"/>
  <c r="D4056" i="234"/>
  <c r="C4056" i="234"/>
  <c r="B4056" i="234"/>
  <c r="D4055" i="234"/>
  <c r="C4055" i="234"/>
  <c r="B4055" i="234"/>
  <c r="D4054" i="234"/>
  <c r="C4054" i="234"/>
  <c r="B4054" i="234"/>
  <c r="D4053" i="234"/>
  <c r="C4053" i="234"/>
  <c r="B4053" i="234"/>
  <c r="D4052" i="234"/>
  <c r="C4052" i="234"/>
  <c r="B4052" i="234"/>
  <c r="F4051" i="234"/>
  <c r="D4051" i="234"/>
  <c r="C4051" i="234"/>
  <c r="B4051" i="234"/>
  <c r="F4050" i="234"/>
  <c r="D4050" i="234"/>
  <c r="C4050" i="234"/>
  <c r="B4050" i="234"/>
  <c r="F4049" i="234"/>
  <c r="D4049" i="234"/>
  <c r="C4049" i="234"/>
  <c r="B4049" i="234"/>
  <c r="F4048" i="234"/>
  <c r="D4048" i="234"/>
  <c r="C4048" i="234"/>
  <c r="B4048" i="234"/>
  <c r="F4047" i="234"/>
  <c r="D4047" i="234"/>
  <c r="C4047" i="234"/>
  <c r="B4047" i="234"/>
  <c r="D4046" i="234"/>
  <c r="C4046" i="234"/>
  <c r="B4046" i="234"/>
  <c r="F4045" i="234"/>
  <c r="D4045" i="234"/>
  <c r="C4045" i="234"/>
  <c r="B4045" i="234"/>
  <c r="F4044" i="234"/>
  <c r="D4044" i="234"/>
  <c r="C4044" i="234"/>
  <c r="B4044" i="234"/>
  <c r="F4043" i="234"/>
  <c r="D4043" i="234"/>
  <c r="C4043" i="234"/>
  <c r="B4043" i="234"/>
  <c r="F4042" i="234"/>
  <c r="D4042" i="234"/>
  <c r="C4042" i="234"/>
  <c r="B4042" i="234"/>
  <c r="F4041" i="234"/>
  <c r="D4041" i="234"/>
  <c r="C4041" i="234"/>
  <c r="B4041" i="234"/>
  <c r="D4040" i="234"/>
  <c r="C4040" i="234"/>
  <c r="B4040" i="234"/>
  <c r="F4039" i="234"/>
  <c r="D4039" i="234"/>
  <c r="C4039" i="234"/>
  <c r="B4039" i="234"/>
  <c r="F4038" i="234"/>
  <c r="D4038" i="234"/>
  <c r="C4038" i="234"/>
  <c r="B4038" i="234"/>
  <c r="F4037" i="234"/>
  <c r="D4037" i="234"/>
  <c r="C4037" i="234"/>
  <c r="B4037" i="234"/>
  <c r="F4036" i="234"/>
  <c r="D4036" i="234"/>
  <c r="C4036" i="234"/>
  <c r="B4036" i="234"/>
  <c r="F4035" i="234"/>
  <c r="D4035" i="234"/>
  <c r="C4035" i="234"/>
  <c r="B4035" i="234"/>
  <c r="D4034" i="234"/>
  <c r="C4034" i="234"/>
  <c r="B4034" i="234"/>
  <c r="F4033" i="234"/>
  <c r="D4033" i="234"/>
  <c r="C4033" i="234"/>
  <c r="B4033" i="234"/>
  <c r="F4032" i="234"/>
  <c r="D4032" i="234"/>
  <c r="C4032" i="234"/>
  <c r="B4032" i="234"/>
  <c r="F4031" i="234"/>
  <c r="D4031" i="234"/>
  <c r="C4031" i="234"/>
  <c r="B4031" i="234"/>
  <c r="F4030" i="234"/>
  <c r="D4030" i="234"/>
  <c r="C4030" i="234"/>
  <c r="B4030" i="234"/>
  <c r="F4029" i="234"/>
  <c r="D4029" i="234"/>
  <c r="C4029" i="234"/>
  <c r="B4029" i="234"/>
  <c r="D4028" i="234"/>
  <c r="C4028" i="234"/>
  <c r="B4028" i="234"/>
  <c r="D4027" i="234"/>
  <c r="C4027" i="234"/>
  <c r="B4027" i="234"/>
  <c r="D4026" i="234"/>
  <c r="C4026" i="234"/>
  <c r="B4026" i="234"/>
  <c r="D4025" i="234"/>
  <c r="C4025" i="234"/>
  <c r="B4025" i="234"/>
  <c r="D4024" i="234"/>
  <c r="C4024" i="234"/>
  <c r="B4024" i="234"/>
  <c r="D4023" i="234"/>
  <c r="C4023" i="234"/>
  <c r="B4023" i="234"/>
  <c r="D4022" i="234"/>
  <c r="C4022" i="234"/>
  <c r="B4022" i="234"/>
  <c r="D4021" i="234"/>
  <c r="C4021" i="234"/>
  <c r="B4021" i="234"/>
  <c r="D4020" i="234"/>
  <c r="C4020" i="234"/>
  <c r="B4020" i="234"/>
  <c r="D4019" i="234"/>
  <c r="C4019" i="234"/>
  <c r="B4019" i="234"/>
  <c r="D4018" i="234"/>
  <c r="C4018" i="234"/>
  <c r="B4018" i="234"/>
  <c r="D4017" i="234"/>
  <c r="C4017" i="234"/>
  <c r="B4017" i="234"/>
  <c r="D4016" i="234"/>
  <c r="C4016" i="234"/>
  <c r="B4016" i="234"/>
  <c r="F4015" i="234"/>
  <c r="D4015" i="234"/>
  <c r="C4015" i="234"/>
  <c r="B4015" i="234"/>
  <c r="F4014" i="234"/>
  <c r="D4014" i="234"/>
  <c r="C4014" i="234"/>
  <c r="B4014" i="234"/>
  <c r="F4013" i="234"/>
  <c r="D4013" i="234"/>
  <c r="C4013" i="234"/>
  <c r="B4013" i="234"/>
  <c r="F4012" i="234"/>
  <c r="D4012" i="234"/>
  <c r="C4012" i="234"/>
  <c r="B4012" i="234"/>
  <c r="F4011" i="234"/>
  <c r="D4011" i="234"/>
  <c r="C4011" i="234"/>
  <c r="B4011" i="234"/>
  <c r="D4010" i="234"/>
  <c r="C4010" i="234"/>
  <c r="B4010" i="234"/>
  <c r="F4009" i="234"/>
  <c r="D4009" i="234"/>
  <c r="C4009" i="234"/>
  <c r="B4009" i="234"/>
  <c r="F4008" i="234"/>
  <c r="D4008" i="234"/>
  <c r="C4008" i="234"/>
  <c r="B4008" i="234"/>
  <c r="F4007" i="234"/>
  <c r="D4007" i="234"/>
  <c r="C4007" i="234"/>
  <c r="B4007" i="234"/>
  <c r="F4006" i="234"/>
  <c r="D4006" i="234"/>
  <c r="C4006" i="234"/>
  <c r="B4006" i="234"/>
  <c r="F4005" i="234"/>
  <c r="D4005" i="234"/>
  <c r="C4005" i="234"/>
  <c r="B4005" i="234"/>
  <c r="D4004" i="234"/>
  <c r="C4004" i="234"/>
  <c r="B4004" i="234"/>
  <c r="F4003" i="234"/>
  <c r="D4003" i="234"/>
  <c r="C4003" i="234"/>
  <c r="B4003" i="234"/>
  <c r="F4002" i="234"/>
  <c r="D4002" i="234"/>
  <c r="C4002" i="234"/>
  <c r="B4002" i="234"/>
  <c r="F4001" i="234"/>
  <c r="D4001" i="234"/>
  <c r="C4001" i="234"/>
  <c r="B4001" i="234"/>
  <c r="F4000" i="234"/>
  <c r="D4000" i="234"/>
  <c r="C4000" i="234"/>
  <c r="B4000" i="234"/>
  <c r="F3999" i="234"/>
  <c r="D3999" i="234"/>
  <c r="C3999" i="234"/>
  <c r="B3999" i="234"/>
  <c r="D3998" i="234"/>
  <c r="C3998" i="234"/>
  <c r="B3998" i="234"/>
  <c r="F3997" i="234"/>
  <c r="D3997" i="234"/>
  <c r="C3997" i="234"/>
  <c r="B3997" i="234"/>
  <c r="F3996" i="234"/>
  <c r="D3996" i="234"/>
  <c r="C3996" i="234"/>
  <c r="B3996" i="234"/>
  <c r="F3995" i="234"/>
  <c r="D3995" i="234"/>
  <c r="C3995" i="234"/>
  <c r="B3995" i="234"/>
  <c r="F3994" i="234"/>
  <c r="D3994" i="234"/>
  <c r="C3994" i="234"/>
  <c r="B3994" i="234"/>
  <c r="F3993" i="234"/>
  <c r="D3993" i="234"/>
  <c r="C3993" i="234"/>
  <c r="B3993" i="234"/>
  <c r="D3992" i="234"/>
  <c r="C3992" i="234"/>
  <c r="B3992" i="234"/>
  <c r="D3991" i="234"/>
  <c r="C3991" i="234"/>
  <c r="B3991" i="234"/>
  <c r="D3990" i="234"/>
  <c r="C3990" i="234"/>
  <c r="B3990" i="234"/>
  <c r="D3989" i="234"/>
  <c r="C3989" i="234"/>
  <c r="B3989" i="234"/>
  <c r="D3988" i="234"/>
  <c r="C3988" i="234"/>
  <c r="B3988" i="234"/>
  <c r="D3987" i="234"/>
  <c r="C3987" i="234"/>
  <c r="B3987" i="234"/>
  <c r="D3986" i="234"/>
  <c r="C3986" i="234"/>
  <c r="B3986" i="234"/>
  <c r="D3985" i="234"/>
  <c r="C3985" i="234"/>
  <c r="B3985" i="234"/>
  <c r="D3984" i="234"/>
  <c r="C3984" i="234"/>
  <c r="B3984" i="234"/>
  <c r="D3983" i="234"/>
  <c r="C3983" i="234"/>
  <c r="B3983" i="234"/>
  <c r="D3982" i="234"/>
  <c r="C3982" i="234"/>
  <c r="B3982" i="234"/>
  <c r="D3981" i="234"/>
  <c r="C3981" i="234"/>
  <c r="B3981" i="234"/>
  <c r="D3980" i="234"/>
  <c r="C3980" i="234"/>
  <c r="B3980" i="234"/>
  <c r="F3979" i="234"/>
  <c r="D3979" i="234"/>
  <c r="C3979" i="234"/>
  <c r="B3979" i="234"/>
  <c r="F3978" i="234"/>
  <c r="D3978" i="234"/>
  <c r="C3978" i="234"/>
  <c r="B3978" i="234"/>
  <c r="F3977" i="234"/>
  <c r="D3977" i="234"/>
  <c r="C3977" i="234"/>
  <c r="B3977" i="234"/>
  <c r="F3976" i="234"/>
  <c r="D3976" i="234"/>
  <c r="C3976" i="234"/>
  <c r="B3976" i="234"/>
  <c r="F3975" i="234"/>
  <c r="D3975" i="234"/>
  <c r="C3975" i="234"/>
  <c r="B3975" i="234"/>
  <c r="D3974" i="234"/>
  <c r="C3974" i="234"/>
  <c r="B3974" i="234"/>
  <c r="F3973" i="234"/>
  <c r="D3973" i="234"/>
  <c r="C3973" i="234"/>
  <c r="B3973" i="234"/>
  <c r="F3972" i="234"/>
  <c r="D3972" i="234"/>
  <c r="C3972" i="234"/>
  <c r="B3972" i="234"/>
  <c r="F3971" i="234"/>
  <c r="D3971" i="234"/>
  <c r="C3971" i="234"/>
  <c r="B3971" i="234"/>
  <c r="F3970" i="234"/>
  <c r="D3970" i="234"/>
  <c r="C3970" i="234"/>
  <c r="B3970" i="234"/>
  <c r="F3969" i="234"/>
  <c r="D3969" i="234"/>
  <c r="C3969" i="234"/>
  <c r="B3969" i="234"/>
  <c r="D3968" i="234"/>
  <c r="C3968" i="234"/>
  <c r="B3968" i="234"/>
  <c r="F3967" i="234"/>
  <c r="D3967" i="234"/>
  <c r="C3967" i="234"/>
  <c r="B3967" i="234"/>
  <c r="F3966" i="234"/>
  <c r="D3966" i="234"/>
  <c r="C3966" i="234"/>
  <c r="B3966" i="234"/>
  <c r="F3965" i="234"/>
  <c r="D3965" i="234"/>
  <c r="C3965" i="234"/>
  <c r="B3965" i="234"/>
  <c r="F3964" i="234"/>
  <c r="D3964" i="234"/>
  <c r="C3964" i="234"/>
  <c r="B3964" i="234"/>
  <c r="F3963" i="234"/>
  <c r="D3963" i="234"/>
  <c r="C3963" i="234"/>
  <c r="B3963" i="234"/>
  <c r="D3962" i="234"/>
  <c r="C3962" i="234"/>
  <c r="B3962" i="234"/>
  <c r="F3961" i="234"/>
  <c r="D3961" i="234"/>
  <c r="C3961" i="234"/>
  <c r="B3961" i="234"/>
  <c r="F3960" i="234"/>
  <c r="D3960" i="234"/>
  <c r="C3960" i="234"/>
  <c r="B3960" i="234"/>
  <c r="F3959" i="234"/>
  <c r="D3959" i="234"/>
  <c r="C3959" i="234"/>
  <c r="B3959" i="234"/>
  <c r="F3958" i="234"/>
  <c r="D3958" i="234"/>
  <c r="C3958" i="234"/>
  <c r="B3958" i="234"/>
  <c r="F3957" i="234"/>
  <c r="D3957" i="234"/>
  <c r="C3957" i="234"/>
  <c r="B3957" i="234"/>
  <c r="F3956" i="234"/>
  <c r="D3956" i="234"/>
  <c r="C3956" i="234"/>
  <c r="B3956" i="234"/>
  <c r="F3955" i="234"/>
  <c r="D3955" i="234"/>
  <c r="C3955" i="234"/>
  <c r="B3955" i="234"/>
  <c r="F3954" i="234"/>
  <c r="D3954" i="234"/>
  <c r="C3954" i="234"/>
  <c r="B3954" i="234"/>
  <c r="D3953" i="234"/>
  <c r="C3953" i="234"/>
  <c r="B3953" i="234"/>
  <c r="D3952" i="234"/>
  <c r="C3952" i="234"/>
  <c r="B3952" i="234"/>
  <c r="D3951" i="234"/>
  <c r="C3951" i="234"/>
  <c r="B3951" i="234"/>
  <c r="D3950" i="234"/>
  <c r="C3950" i="234"/>
  <c r="B3950" i="234"/>
  <c r="D3949" i="234"/>
  <c r="C3949" i="234"/>
  <c r="B3949" i="234"/>
  <c r="D3948" i="234"/>
  <c r="C3948" i="234"/>
  <c r="B3948" i="234"/>
  <c r="D3947" i="234"/>
  <c r="C3947" i="234"/>
  <c r="B3947" i="234"/>
  <c r="F3946" i="234"/>
  <c r="D3946" i="234"/>
  <c r="C3946" i="234"/>
  <c r="B3946" i="234"/>
  <c r="F3945" i="234"/>
  <c r="D3945" i="234"/>
  <c r="C3945" i="234"/>
  <c r="B3945" i="234"/>
  <c r="D3944" i="234"/>
  <c r="C3944" i="234"/>
  <c r="B3944" i="234"/>
  <c r="F3943" i="234"/>
  <c r="D3943" i="234"/>
  <c r="C3943" i="234"/>
  <c r="B3943" i="234"/>
  <c r="F3942" i="234"/>
  <c r="D3942" i="234"/>
  <c r="C3942" i="234"/>
  <c r="B3942" i="234"/>
  <c r="D3941" i="234"/>
  <c r="C3941" i="234"/>
  <c r="B3941" i="234"/>
  <c r="D3940" i="234"/>
  <c r="C3940" i="234"/>
  <c r="B3940" i="234"/>
  <c r="D3939" i="234"/>
  <c r="C3939" i="234"/>
  <c r="B3939" i="234"/>
  <c r="D3938" i="234"/>
  <c r="C3938" i="234"/>
  <c r="B3938" i="234"/>
  <c r="F3937" i="234"/>
  <c r="D3937" i="234"/>
  <c r="C3937" i="234"/>
  <c r="B3937" i="234"/>
  <c r="F3936" i="234"/>
  <c r="D3936" i="234"/>
  <c r="C3936" i="234"/>
  <c r="B3936" i="234"/>
  <c r="D3935" i="234"/>
  <c r="C3935" i="234"/>
  <c r="B3935" i="234"/>
  <c r="F3934" i="234"/>
  <c r="D3934" i="234"/>
  <c r="C3934" i="234"/>
  <c r="B3934" i="234"/>
  <c r="F3933" i="234"/>
  <c r="D3933" i="234"/>
  <c r="C3933" i="234"/>
  <c r="B3933" i="234"/>
  <c r="F3932" i="234"/>
  <c r="D3932" i="234"/>
  <c r="C3932" i="234"/>
  <c r="B3932" i="234"/>
  <c r="D3931" i="234"/>
  <c r="C3931" i="234"/>
  <c r="B3931" i="234"/>
  <c r="D3930" i="234"/>
  <c r="C3930" i="234"/>
  <c r="B3930" i="234"/>
  <c r="D3929" i="234"/>
  <c r="C3929" i="234"/>
  <c r="B3929" i="234"/>
  <c r="D3928" i="234"/>
  <c r="C3928" i="234"/>
  <c r="B3928" i="234"/>
  <c r="F3927" i="234"/>
  <c r="D3927" i="234"/>
  <c r="C3927" i="234"/>
  <c r="B3927" i="234"/>
  <c r="F3926" i="234"/>
  <c r="D3926" i="234"/>
  <c r="C3926" i="234"/>
  <c r="B3926" i="234"/>
  <c r="D3925" i="234"/>
  <c r="C3925" i="234"/>
  <c r="B3925" i="234"/>
  <c r="F3924" i="234"/>
  <c r="D3924" i="234"/>
  <c r="C3924" i="234"/>
  <c r="B3924" i="234"/>
  <c r="F3923" i="234"/>
  <c r="D3923" i="234"/>
  <c r="C3923" i="234"/>
  <c r="B3923" i="234"/>
  <c r="D3922" i="234"/>
  <c r="C3922" i="234"/>
  <c r="B3922" i="234"/>
  <c r="D3921" i="234"/>
  <c r="C3921" i="234"/>
  <c r="B3921" i="234"/>
  <c r="F3920" i="234"/>
  <c r="D3920" i="234"/>
  <c r="C3920" i="234"/>
  <c r="B3920" i="234"/>
  <c r="F3919" i="234"/>
  <c r="D3919" i="234"/>
  <c r="C3919" i="234"/>
  <c r="B3919" i="234"/>
  <c r="F3918" i="234"/>
  <c r="D3918" i="234"/>
  <c r="C3918" i="234"/>
  <c r="B3918" i="234"/>
  <c r="D3917" i="234"/>
  <c r="C3917" i="234"/>
  <c r="B3917" i="234"/>
  <c r="F3916" i="234"/>
  <c r="D3916" i="234"/>
  <c r="C3916" i="234"/>
  <c r="B3916" i="234"/>
  <c r="F3915" i="234"/>
  <c r="D3915" i="234"/>
  <c r="C3915" i="234"/>
  <c r="B3915" i="234"/>
  <c r="F3914" i="234"/>
  <c r="D3914" i="234"/>
  <c r="C3914" i="234"/>
  <c r="B3914" i="234"/>
  <c r="F3913" i="234"/>
  <c r="D3913" i="234"/>
  <c r="C3913" i="234"/>
  <c r="B3913" i="234"/>
  <c r="F3912" i="234"/>
  <c r="D3912" i="234"/>
  <c r="C3912" i="234"/>
  <c r="B3912" i="234"/>
  <c r="F3911" i="234"/>
  <c r="D3911" i="234"/>
  <c r="C3911" i="234"/>
  <c r="B3911" i="234"/>
  <c r="F3910" i="234"/>
  <c r="D3910" i="234"/>
  <c r="C3910" i="234"/>
  <c r="B3910" i="234"/>
  <c r="D3909" i="234"/>
  <c r="C3909" i="234"/>
  <c r="B3909" i="234"/>
  <c r="F3908" i="234"/>
  <c r="D3908" i="234"/>
  <c r="C3908" i="234"/>
  <c r="B3908" i="234"/>
  <c r="F3907" i="234"/>
  <c r="D3907" i="234"/>
  <c r="C3907" i="234"/>
  <c r="B3907" i="234"/>
  <c r="F3906" i="234"/>
  <c r="D3906" i="234"/>
  <c r="C3906" i="234"/>
  <c r="B3906" i="234"/>
  <c r="F3905" i="234"/>
  <c r="D3905" i="234"/>
  <c r="C3905" i="234"/>
  <c r="B3905" i="234"/>
  <c r="D3904" i="234"/>
  <c r="C3904" i="234"/>
  <c r="B3904" i="234"/>
  <c r="F3903" i="234"/>
  <c r="D3903" i="234"/>
  <c r="C3903" i="234"/>
  <c r="B3903" i="234"/>
  <c r="F3902" i="234"/>
  <c r="D3902" i="234"/>
  <c r="C3902" i="234"/>
  <c r="B3902" i="234"/>
  <c r="F3901" i="234"/>
  <c r="D3901" i="234"/>
  <c r="C3901" i="234"/>
  <c r="B3901" i="234"/>
  <c r="D3900" i="234"/>
  <c r="C3900" i="234"/>
  <c r="B3900" i="234"/>
  <c r="F3899" i="234"/>
  <c r="D3899" i="234"/>
  <c r="C3899" i="234"/>
  <c r="B3899" i="234"/>
  <c r="F3898" i="234"/>
  <c r="D3898" i="234"/>
  <c r="C3898" i="234"/>
  <c r="B3898" i="234"/>
  <c r="F3897" i="234"/>
  <c r="D3897" i="234"/>
  <c r="C3897" i="234"/>
  <c r="B3897" i="234"/>
  <c r="F3896" i="234"/>
  <c r="D3896" i="234"/>
  <c r="C3896" i="234"/>
  <c r="B3896" i="234"/>
  <c r="D3895" i="234"/>
  <c r="C3895" i="234"/>
  <c r="B3895" i="234"/>
  <c r="F3894" i="234"/>
  <c r="D3894" i="234"/>
  <c r="C3894" i="234"/>
  <c r="B3894" i="234"/>
  <c r="F3893" i="234"/>
  <c r="D3893" i="234"/>
  <c r="C3893" i="234"/>
  <c r="B3893" i="234"/>
  <c r="D3892" i="234"/>
  <c r="C3892" i="234"/>
  <c r="B3892" i="234"/>
  <c r="D3891" i="234"/>
  <c r="C3891" i="234"/>
  <c r="B3891" i="234"/>
  <c r="D3890" i="234"/>
  <c r="C3890" i="234"/>
  <c r="B3890" i="234"/>
  <c r="D3889" i="234"/>
  <c r="C3889" i="234"/>
  <c r="B3889" i="234"/>
  <c r="D3888" i="234"/>
  <c r="C3888" i="234"/>
  <c r="B3888" i="234"/>
  <c r="D3887" i="234"/>
  <c r="C3887" i="234"/>
  <c r="B3887" i="234"/>
  <c r="D3886" i="234"/>
  <c r="C3886" i="234"/>
  <c r="B3886" i="234"/>
  <c r="D3885" i="234"/>
  <c r="C3885" i="234"/>
  <c r="B3885" i="234"/>
  <c r="D3884" i="234"/>
  <c r="C3884" i="234"/>
  <c r="B3884" i="234"/>
  <c r="D3883" i="234"/>
  <c r="C3883" i="234"/>
  <c r="B3883" i="234"/>
  <c r="D3882" i="234"/>
  <c r="C3882" i="234"/>
  <c r="B3882" i="234"/>
  <c r="D3881" i="234"/>
  <c r="C3881" i="234"/>
  <c r="B3881" i="234"/>
  <c r="D3880" i="234"/>
  <c r="C3880" i="234"/>
  <c r="B3880" i="234"/>
  <c r="D3879" i="234"/>
  <c r="C3879" i="234"/>
  <c r="B3879" i="234"/>
  <c r="D3878" i="234"/>
  <c r="C3878" i="234"/>
  <c r="B3878" i="234"/>
  <c r="D3877" i="234"/>
  <c r="C3877" i="234"/>
  <c r="B3877" i="234"/>
  <c r="D3876" i="234"/>
  <c r="C3876" i="234"/>
  <c r="B3876" i="234"/>
  <c r="D3875" i="234"/>
  <c r="C3875" i="234"/>
  <c r="B3875" i="234"/>
  <c r="D3874" i="234"/>
  <c r="C3874" i="234"/>
  <c r="B3874" i="234"/>
  <c r="D3873" i="234"/>
  <c r="C3873" i="234"/>
  <c r="B3873" i="234"/>
  <c r="D3872" i="234"/>
  <c r="C3872" i="234"/>
  <c r="B3872" i="234"/>
  <c r="D3871" i="234"/>
  <c r="C3871" i="234"/>
  <c r="B3871" i="234"/>
  <c r="D3870" i="234"/>
  <c r="C3870" i="234"/>
  <c r="B3870" i="234"/>
  <c r="D3869" i="234"/>
  <c r="C3869" i="234"/>
  <c r="B3869" i="234"/>
  <c r="D3868" i="234"/>
  <c r="C3868" i="234"/>
  <c r="B3868" i="234"/>
  <c r="D3867" i="234"/>
  <c r="C3867" i="234"/>
  <c r="B3867" i="234"/>
  <c r="D3866" i="234"/>
  <c r="C3866" i="234"/>
  <c r="B3866" i="234"/>
  <c r="D3865" i="234"/>
  <c r="C3865" i="234"/>
  <c r="B3865" i="234"/>
  <c r="D3864" i="234"/>
  <c r="C3864" i="234"/>
  <c r="B3864" i="234"/>
  <c r="D3863" i="234"/>
  <c r="C3863" i="234"/>
  <c r="B3863" i="234"/>
  <c r="D3862" i="234"/>
  <c r="C3862" i="234"/>
  <c r="B3862" i="234"/>
  <c r="F3861" i="234"/>
  <c r="D3861" i="234"/>
  <c r="C3861" i="234"/>
  <c r="B3861" i="234"/>
  <c r="F3860" i="234"/>
  <c r="D3860" i="234"/>
  <c r="C3860" i="234"/>
  <c r="B3860" i="234"/>
  <c r="F3859" i="234"/>
  <c r="D3859" i="234"/>
  <c r="C3859" i="234"/>
  <c r="B3859" i="234"/>
  <c r="F3858" i="234"/>
  <c r="D3858" i="234"/>
  <c r="C3858" i="234"/>
  <c r="B3858" i="234"/>
  <c r="F3857" i="234"/>
  <c r="D3857" i="234"/>
  <c r="C3857" i="234"/>
  <c r="B3857" i="234"/>
  <c r="D3856" i="234"/>
  <c r="C3856" i="234"/>
  <c r="B3856" i="234"/>
  <c r="F3855" i="234"/>
  <c r="D3855" i="234"/>
  <c r="C3855" i="234"/>
  <c r="B3855" i="234"/>
  <c r="F3854" i="234"/>
  <c r="D3854" i="234"/>
  <c r="C3854" i="234"/>
  <c r="B3854" i="234"/>
  <c r="F3853" i="234"/>
  <c r="D3853" i="234"/>
  <c r="C3853" i="234"/>
  <c r="B3853" i="234"/>
  <c r="F3852" i="234"/>
  <c r="D3852" i="234"/>
  <c r="C3852" i="234"/>
  <c r="B3852" i="234"/>
  <c r="F3851" i="234"/>
  <c r="D3851" i="234"/>
  <c r="C3851" i="234"/>
  <c r="B3851" i="234"/>
  <c r="D3850" i="234"/>
  <c r="C3850" i="234"/>
  <c r="B3850" i="234"/>
  <c r="F3849" i="234"/>
  <c r="D3849" i="234"/>
  <c r="C3849" i="234"/>
  <c r="B3849" i="234"/>
  <c r="F3848" i="234"/>
  <c r="D3848" i="234"/>
  <c r="C3848" i="234"/>
  <c r="B3848" i="234"/>
  <c r="F3847" i="234"/>
  <c r="D3847" i="234"/>
  <c r="C3847" i="234"/>
  <c r="B3847" i="234"/>
  <c r="F3846" i="234"/>
  <c r="D3846" i="234"/>
  <c r="C3846" i="234"/>
  <c r="B3846" i="234"/>
  <c r="F3845" i="234"/>
  <c r="D3845" i="234"/>
  <c r="C3845" i="234"/>
  <c r="B3845" i="234"/>
  <c r="D3844" i="234"/>
  <c r="C3844" i="234"/>
  <c r="B3844" i="234"/>
  <c r="F3843" i="234"/>
  <c r="D3843" i="234"/>
  <c r="C3843" i="234"/>
  <c r="B3843" i="234"/>
  <c r="F3842" i="234"/>
  <c r="D3842" i="234"/>
  <c r="C3842" i="234"/>
  <c r="B3842" i="234"/>
  <c r="F3841" i="234"/>
  <c r="D3841" i="234"/>
  <c r="C3841" i="234"/>
  <c r="B3841" i="234"/>
  <c r="F3840" i="234"/>
  <c r="D3840" i="234"/>
  <c r="C3840" i="234"/>
  <c r="B3840" i="234"/>
  <c r="F3839" i="234"/>
  <c r="D3839" i="234"/>
  <c r="C3839" i="234"/>
  <c r="B3839" i="234"/>
  <c r="D3838" i="234"/>
  <c r="C3838" i="234"/>
  <c r="B3838" i="234"/>
  <c r="F3837" i="234"/>
  <c r="D3837" i="234"/>
  <c r="C3837" i="234"/>
  <c r="B3837" i="234"/>
  <c r="F3836" i="234"/>
  <c r="D3836" i="234"/>
  <c r="C3836" i="234"/>
  <c r="B3836" i="234"/>
  <c r="F3835" i="234"/>
  <c r="D3835" i="234"/>
  <c r="C3835" i="234"/>
  <c r="B3835" i="234"/>
  <c r="F3834" i="234"/>
  <c r="D3834" i="234"/>
  <c r="C3834" i="234"/>
  <c r="B3834" i="234"/>
  <c r="F3833" i="234"/>
  <c r="D3833" i="234"/>
  <c r="C3833" i="234"/>
  <c r="B3833" i="234"/>
  <c r="D3832" i="234"/>
  <c r="C3832" i="234"/>
  <c r="B3832" i="234"/>
  <c r="F3831" i="234"/>
  <c r="D3831" i="234"/>
  <c r="C3831" i="234"/>
  <c r="B3831" i="234"/>
  <c r="F3830" i="234"/>
  <c r="D3830" i="234"/>
  <c r="C3830" i="234"/>
  <c r="B3830" i="234"/>
  <c r="F3829" i="234"/>
  <c r="D3829" i="234"/>
  <c r="C3829" i="234"/>
  <c r="B3829" i="234"/>
  <c r="F3828" i="234"/>
  <c r="D3828" i="234"/>
  <c r="C3828" i="234"/>
  <c r="B3828" i="234"/>
  <c r="F3827" i="234"/>
  <c r="D3827" i="234"/>
  <c r="C3827" i="234"/>
  <c r="B3827" i="234"/>
  <c r="D3826" i="234"/>
  <c r="C3826" i="234"/>
  <c r="B3826" i="234"/>
  <c r="F3825" i="234"/>
  <c r="D3825" i="234"/>
  <c r="C3825" i="234"/>
  <c r="B3825" i="234"/>
  <c r="F3824" i="234"/>
  <c r="D3824" i="234"/>
  <c r="C3824" i="234"/>
  <c r="B3824" i="234"/>
  <c r="F3823" i="234"/>
  <c r="D3823" i="234"/>
  <c r="C3823" i="234"/>
  <c r="B3823" i="234"/>
  <c r="F3822" i="234"/>
  <c r="D3822" i="234"/>
  <c r="C3822" i="234"/>
  <c r="B3822" i="234"/>
  <c r="F3821" i="234"/>
  <c r="D3821" i="234"/>
  <c r="C3821" i="234"/>
  <c r="B3821" i="234"/>
  <c r="D3820" i="234"/>
  <c r="C3820" i="234"/>
  <c r="B3820" i="234"/>
  <c r="F3819" i="234"/>
  <c r="D3819" i="234"/>
  <c r="C3819" i="234"/>
  <c r="B3819" i="234"/>
  <c r="F3818" i="234"/>
  <c r="D3818" i="234"/>
  <c r="C3818" i="234"/>
  <c r="B3818" i="234"/>
  <c r="F3817" i="234"/>
  <c r="D3817" i="234"/>
  <c r="C3817" i="234"/>
  <c r="B3817" i="234"/>
  <c r="F3816" i="234"/>
  <c r="D3816" i="234"/>
  <c r="C3816" i="234"/>
  <c r="B3816" i="234"/>
  <c r="F3815" i="234"/>
  <c r="D3815" i="234"/>
  <c r="C3815" i="234"/>
  <c r="B3815" i="234"/>
  <c r="D3814" i="234"/>
  <c r="C3814" i="234"/>
  <c r="B3814" i="234"/>
  <c r="F3813" i="234"/>
  <c r="D3813" i="234"/>
  <c r="C3813" i="234"/>
  <c r="B3813" i="234"/>
  <c r="F3812" i="234"/>
  <c r="D3812" i="234"/>
  <c r="C3812" i="234"/>
  <c r="B3812" i="234"/>
  <c r="F3811" i="234"/>
  <c r="D3811" i="234"/>
  <c r="C3811" i="234"/>
  <c r="B3811" i="234"/>
  <c r="F3810" i="234"/>
  <c r="D3810" i="234"/>
  <c r="C3810" i="234"/>
  <c r="B3810" i="234"/>
  <c r="F3809" i="234"/>
  <c r="D3809" i="234"/>
  <c r="C3809" i="234"/>
  <c r="B3809" i="234"/>
  <c r="D3808" i="234"/>
  <c r="C3808" i="234"/>
  <c r="B3808" i="234"/>
  <c r="F3807" i="234"/>
  <c r="D3807" i="234"/>
  <c r="C3807" i="234"/>
  <c r="B3807" i="234"/>
  <c r="F3806" i="234"/>
  <c r="D3806" i="234"/>
  <c r="C3806" i="234"/>
  <c r="B3806" i="234"/>
  <c r="F3805" i="234"/>
  <c r="D3805" i="234"/>
  <c r="C3805" i="234"/>
  <c r="B3805" i="234"/>
  <c r="F3804" i="234"/>
  <c r="D3804" i="234"/>
  <c r="C3804" i="234"/>
  <c r="B3804" i="234"/>
  <c r="F3803" i="234"/>
  <c r="D3803" i="234"/>
  <c r="C3803" i="234"/>
  <c r="B3803" i="234"/>
  <c r="D3802" i="234"/>
  <c r="C3802" i="234"/>
  <c r="B3802" i="234"/>
  <c r="D3801" i="234"/>
  <c r="C3801" i="234"/>
  <c r="B3801" i="234"/>
  <c r="D3800" i="234"/>
  <c r="C3800" i="234"/>
  <c r="B3800" i="234"/>
  <c r="D3799" i="234"/>
  <c r="C3799" i="234"/>
  <c r="B3799" i="234"/>
  <c r="D3798" i="234"/>
  <c r="C3798" i="234"/>
  <c r="B3798" i="234"/>
  <c r="D3797" i="234"/>
  <c r="C3797" i="234"/>
  <c r="B3797" i="234"/>
  <c r="D3796" i="234"/>
  <c r="C3796" i="234"/>
  <c r="B3796" i="234"/>
  <c r="D3795" i="234"/>
  <c r="C3795" i="234"/>
  <c r="B3795" i="234"/>
  <c r="D3794" i="234"/>
  <c r="C3794" i="234"/>
  <c r="B3794" i="234"/>
  <c r="D3793" i="234"/>
  <c r="C3793" i="234"/>
  <c r="B3793" i="234"/>
  <c r="D3792" i="234"/>
  <c r="C3792" i="234"/>
  <c r="B3792" i="234"/>
  <c r="D3791" i="234"/>
  <c r="C3791" i="234"/>
  <c r="B3791" i="234"/>
  <c r="D3790" i="234"/>
  <c r="C3790" i="234"/>
  <c r="B3790" i="234"/>
  <c r="F3789" i="234"/>
  <c r="D3789" i="234"/>
  <c r="C3789" i="234"/>
  <c r="B3789" i="234"/>
  <c r="F3788" i="234"/>
  <c r="D3788" i="234"/>
  <c r="C3788" i="234"/>
  <c r="B3788" i="234"/>
  <c r="F3787" i="234"/>
  <c r="D3787" i="234"/>
  <c r="C3787" i="234"/>
  <c r="B3787" i="234"/>
  <c r="F3786" i="234"/>
  <c r="D3786" i="234"/>
  <c r="C3786" i="234"/>
  <c r="B3786" i="234"/>
  <c r="F3785" i="234"/>
  <c r="D3785" i="234"/>
  <c r="C3785" i="234"/>
  <c r="B3785" i="234"/>
  <c r="D3784" i="234"/>
  <c r="C3784" i="234"/>
  <c r="B3784" i="234"/>
  <c r="F3783" i="234"/>
  <c r="D3783" i="234"/>
  <c r="C3783" i="234"/>
  <c r="B3783" i="234"/>
  <c r="F3782" i="234"/>
  <c r="D3782" i="234"/>
  <c r="C3782" i="234"/>
  <c r="B3782" i="234"/>
  <c r="F3781" i="234"/>
  <c r="D3781" i="234"/>
  <c r="C3781" i="234"/>
  <c r="B3781" i="234"/>
  <c r="F3780" i="234"/>
  <c r="D3780" i="234"/>
  <c r="C3780" i="234"/>
  <c r="B3780" i="234"/>
  <c r="F3779" i="234"/>
  <c r="D3779" i="234"/>
  <c r="C3779" i="234"/>
  <c r="B3779" i="234"/>
  <c r="D3778" i="234"/>
  <c r="C3778" i="234"/>
  <c r="B3778" i="234"/>
  <c r="D3777" i="234"/>
  <c r="C3777" i="234"/>
  <c r="B3777" i="234"/>
  <c r="D3776" i="234"/>
  <c r="C3776" i="234"/>
  <c r="B3776" i="234"/>
  <c r="D3775" i="234"/>
  <c r="C3775" i="234"/>
  <c r="B3775" i="234"/>
  <c r="D3774" i="234"/>
  <c r="C3774" i="234"/>
  <c r="B3774" i="234"/>
  <c r="D3773" i="234"/>
  <c r="C3773" i="234"/>
  <c r="B3773" i="234"/>
  <c r="D3772" i="234"/>
  <c r="C3772" i="234"/>
  <c r="B3772" i="234"/>
  <c r="F3771" i="234"/>
  <c r="D3771" i="234"/>
  <c r="C3771" i="234"/>
  <c r="B3771" i="234"/>
  <c r="F3770" i="234"/>
  <c r="D3770" i="234"/>
  <c r="C3770" i="234"/>
  <c r="B3770" i="234"/>
  <c r="F3769" i="234"/>
  <c r="D3769" i="234"/>
  <c r="C3769" i="234"/>
  <c r="B3769" i="234"/>
  <c r="F3768" i="234"/>
  <c r="D3768" i="234"/>
  <c r="C3768" i="234"/>
  <c r="B3768" i="234"/>
  <c r="F3767" i="234"/>
  <c r="D3767" i="234"/>
  <c r="C3767" i="234"/>
  <c r="B3767" i="234"/>
  <c r="D3766" i="234"/>
  <c r="C3766" i="234"/>
  <c r="B3766" i="234"/>
  <c r="F3765" i="234"/>
  <c r="D3765" i="234"/>
  <c r="C3765" i="234"/>
  <c r="B3765" i="234"/>
  <c r="F3764" i="234"/>
  <c r="D3764" i="234"/>
  <c r="C3764" i="234"/>
  <c r="B3764" i="234"/>
  <c r="F3763" i="234"/>
  <c r="D3763" i="234"/>
  <c r="C3763" i="234"/>
  <c r="B3763" i="234"/>
  <c r="F3762" i="234"/>
  <c r="D3762" i="234"/>
  <c r="C3762" i="234"/>
  <c r="B3762" i="234"/>
  <c r="F3761" i="234"/>
  <c r="D3761" i="234"/>
  <c r="C3761" i="234"/>
  <c r="B3761" i="234"/>
  <c r="D3760" i="234"/>
  <c r="C3760" i="234"/>
  <c r="B3760" i="234"/>
  <c r="D3759" i="234"/>
  <c r="C3759" i="234"/>
  <c r="B3759" i="234"/>
  <c r="D3758" i="234"/>
  <c r="C3758" i="234"/>
  <c r="B3758" i="234"/>
  <c r="D3757" i="234"/>
  <c r="C3757" i="234"/>
  <c r="B3757" i="234"/>
  <c r="D3756" i="234"/>
  <c r="C3756" i="234"/>
  <c r="B3756" i="234"/>
  <c r="D3755" i="234"/>
  <c r="C3755" i="234"/>
  <c r="B3755" i="234"/>
  <c r="D3754" i="234"/>
  <c r="C3754" i="234"/>
  <c r="B3754" i="234"/>
  <c r="F3753" i="234"/>
  <c r="D3753" i="234"/>
  <c r="C3753" i="234"/>
  <c r="B3753" i="234"/>
  <c r="F3752" i="234"/>
  <c r="D3752" i="234"/>
  <c r="C3752" i="234"/>
  <c r="B3752" i="234"/>
  <c r="F3751" i="234"/>
  <c r="D3751" i="234"/>
  <c r="C3751" i="234"/>
  <c r="B3751" i="234"/>
  <c r="F3750" i="234"/>
  <c r="D3750" i="234"/>
  <c r="C3750" i="234"/>
  <c r="B3750" i="234"/>
  <c r="F3749" i="234"/>
  <c r="D3749" i="234"/>
  <c r="C3749" i="234"/>
  <c r="B3749" i="234"/>
  <c r="D3748" i="234"/>
  <c r="C3748" i="234"/>
  <c r="B3748" i="234"/>
  <c r="F3747" i="234"/>
  <c r="D3747" i="234"/>
  <c r="C3747" i="234"/>
  <c r="B3747" i="234"/>
  <c r="F3746" i="234"/>
  <c r="D3746" i="234"/>
  <c r="C3746" i="234"/>
  <c r="B3746" i="234"/>
  <c r="F3745" i="234"/>
  <c r="D3745" i="234"/>
  <c r="C3745" i="234"/>
  <c r="B3745" i="234"/>
  <c r="F3744" i="234"/>
  <c r="D3744" i="234"/>
  <c r="C3744" i="234"/>
  <c r="B3744" i="234"/>
  <c r="F3743" i="234"/>
  <c r="D3743" i="234"/>
  <c r="C3743" i="234"/>
  <c r="B3743" i="234"/>
  <c r="D3742" i="234"/>
  <c r="C3742" i="234"/>
  <c r="B3742" i="234"/>
  <c r="D3741" i="234"/>
  <c r="C3741" i="234"/>
  <c r="B3741" i="234"/>
  <c r="D3740" i="234"/>
  <c r="C3740" i="234"/>
  <c r="B3740" i="234"/>
  <c r="D3739" i="234"/>
  <c r="C3739" i="234"/>
  <c r="B3739" i="234"/>
  <c r="D3738" i="234"/>
  <c r="C3738" i="234"/>
  <c r="B3738" i="234"/>
  <c r="D3737" i="234"/>
  <c r="C3737" i="234"/>
  <c r="B3737" i="234"/>
  <c r="D3736" i="234"/>
  <c r="C3736" i="234"/>
  <c r="B3736" i="234"/>
  <c r="F3735" i="234"/>
  <c r="D3735" i="234"/>
  <c r="C3735" i="234"/>
  <c r="B3735" i="234"/>
  <c r="F3734" i="234"/>
  <c r="D3734" i="234"/>
  <c r="C3734" i="234"/>
  <c r="B3734" i="234"/>
  <c r="F3733" i="234"/>
  <c r="D3733" i="234"/>
  <c r="C3733" i="234"/>
  <c r="B3733" i="234"/>
  <c r="F3732" i="234"/>
  <c r="D3732" i="234"/>
  <c r="C3732" i="234"/>
  <c r="B3732" i="234"/>
  <c r="F3731" i="234"/>
  <c r="D3731" i="234"/>
  <c r="C3731" i="234"/>
  <c r="B3731" i="234"/>
  <c r="D3730" i="234"/>
  <c r="C3730" i="234"/>
  <c r="B3730" i="234"/>
  <c r="F3729" i="234"/>
  <c r="D3729" i="234"/>
  <c r="C3729" i="234"/>
  <c r="B3729" i="234"/>
  <c r="F3728" i="234"/>
  <c r="D3728" i="234"/>
  <c r="C3728" i="234"/>
  <c r="B3728" i="234"/>
  <c r="F3727" i="234"/>
  <c r="D3727" i="234"/>
  <c r="C3727" i="234"/>
  <c r="B3727" i="234"/>
  <c r="F3726" i="234"/>
  <c r="D3726" i="234"/>
  <c r="C3726" i="234"/>
  <c r="B3726" i="234"/>
  <c r="F3725" i="234"/>
  <c r="D3725" i="234"/>
  <c r="C3725" i="234"/>
  <c r="B3725" i="234"/>
  <c r="D3724" i="234"/>
  <c r="C3724" i="234"/>
  <c r="B3724" i="234"/>
  <c r="D3723" i="234"/>
  <c r="C3723" i="234"/>
  <c r="B3723" i="234"/>
  <c r="D3722" i="234"/>
  <c r="C3722" i="234"/>
  <c r="B3722" i="234"/>
  <c r="D3721" i="234"/>
  <c r="C3721" i="234"/>
  <c r="B3721" i="234"/>
  <c r="D3720" i="234"/>
  <c r="C3720" i="234"/>
  <c r="B3720" i="234"/>
  <c r="D3719" i="234"/>
  <c r="C3719" i="234"/>
  <c r="B3719" i="234"/>
  <c r="D3718" i="234"/>
  <c r="C3718" i="234"/>
  <c r="B3718" i="234"/>
  <c r="F3717" i="234"/>
  <c r="D3717" i="234"/>
  <c r="C3717" i="234"/>
  <c r="B3717" i="234"/>
  <c r="F3716" i="234"/>
  <c r="D3716" i="234"/>
  <c r="C3716" i="234"/>
  <c r="B3716" i="234"/>
  <c r="F3715" i="234"/>
  <c r="D3715" i="234"/>
  <c r="C3715" i="234"/>
  <c r="B3715" i="234"/>
  <c r="F3714" i="234"/>
  <c r="D3714" i="234"/>
  <c r="C3714" i="234"/>
  <c r="B3714" i="234"/>
  <c r="F3713" i="234"/>
  <c r="D3713" i="234"/>
  <c r="C3713" i="234"/>
  <c r="B3713" i="234"/>
  <c r="D3712" i="234"/>
  <c r="C3712" i="234"/>
  <c r="B3712" i="234"/>
  <c r="F3711" i="234"/>
  <c r="D3711" i="234"/>
  <c r="C3711" i="234"/>
  <c r="B3711" i="234"/>
  <c r="F3710" i="234"/>
  <c r="D3710" i="234"/>
  <c r="C3710" i="234"/>
  <c r="B3710" i="234"/>
  <c r="F3709" i="234"/>
  <c r="D3709" i="234"/>
  <c r="C3709" i="234"/>
  <c r="B3709" i="234"/>
  <c r="F3708" i="234"/>
  <c r="D3708" i="234"/>
  <c r="C3708" i="234"/>
  <c r="B3708" i="234"/>
  <c r="F3707" i="234"/>
  <c r="D3707" i="234"/>
  <c r="C3707" i="234"/>
  <c r="B3707" i="234"/>
  <c r="D3706" i="234"/>
  <c r="C3706" i="234"/>
  <c r="B3706" i="234"/>
  <c r="D3705" i="234"/>
  <c r="C3705" i="234"/>
  <c r="B3705" i="234"/>
  <c r="D3704" i="234"/>
  <c r="C3704" i="234"/>
  <c r="B3704" i="234"/>
  <c r="D3703" i="234"/>
  <c r="C3703" i="234"/>
  <c r="B3703" i="234"/>
  <c r="D3702" i="234"/>
  <c r="C3702" i="234"/>
  <c r="B3702" i="234"/>
  <c r="D3701" i="234"/>
  <c r="C3701" i="234"/>
  <c r="B3701" i="234"/>
  <c r="D3700" i="234"/>
  <c r="C3700" i="234"/>
  <c r="B3700" i="234"/>
  <c r="F3699" i="234"/>
  <c r="D3699" i="234"/>
  <c r="C3699" i="234"/>
  <c r="B3699" i="234"/>
  <c r="F3698" i="234"/>
  <c r="D3698" i="234"/>
  <c r="C3698" i="234"/>
  <c r="B3698" i="234"/>
  <c r="F3697" i="234"/>
  <c r="D3697" i="234"/>
  <c r="C3697" i="234"/>
  <c r="B3697" i="234"/>
  <c r="F3696" i="234"/>
  <c r="D3696" i="234"/>
  <c r="C3696" i="234"/>
  <c r="B3696" i="234"/>
  <c r="F3695" i="234"/>
  <c r="D3695" i="234"/>
  <c r="C3695" i="234"/>
  <c r="B3695" i="234"/>
  <c r="D3694" i="234"/>
  <c r="C3694" i="234"/>
  <c r="B3694" i="234"/>
  <c r="F3693" i="234"/>
  <c r="D3693" i="234"/>
  <c r="C3693" i="234"/>
  <c r="B3693" i="234"/>
  <c r="F3692" i="234"/>
  <c r="D3692" i="234"/>
  <c r="C3692" i="234"/>
  <c r="B3692" i="234"/>
  <c r="F3691" i="234"/>
  <c r="D3691" i="234"/>
  <c r="C3691" i="234"/>
  <c r="B3691" i="234"/>
  <c r="F3690" i="234"/>
  <c r="D3690" i="234"/>
  <c r="C3690" i="234"/>
  <c r="B3690" i="234"/>
  <c r="F3689" i="234"/>
  <c r="D3689" i="234"/>
  <c r="C3689" i="234"/>
  <c r="B3689" i="234"/>
  <c r="D3688" i="234"/>
  <c r="C3688" i="234"/>
  <c r="B3688" i="234"/>
  <c r="D3687" i="234"/>
  <c r="C3687" i="234"/>
  <c r="B3687" i="234"/>
  <c r="D3686" i="234"/>
  <c r="C3686" i="234"/>
  <c r="B3686" i="234"/>
  <c r="D3685" i="234"/>
  <c r="C3685" i="234"/>
  <c r="B3685" i="234"/>
  <c r="D3684" i="234"/>
  <c r="C3684" i="234"/>
  <c r="B3684" i="234"/>
  <c r="D3683" i="234"/>
  <c r="C3683" i="234"/>
  <c r="B3683" i="234"/>
  <c r="D3682" i="234"/>
  <c r="C3682" i="234"/>
  <c r="B3682" i="234"/>
  <c r="F3681" i="234"/>
  <c r="D3681" i="234"/>
  <c r="C3681" i="234"/>
  <c r="B3681" i="234"/>
  <c r="F3680" i="234"/>
  <c r="D3680" i="234"/>
  <c r="C3680" i="234"/>
  <c r="B3680" i="234"/>
  <c r="F3679" i="234"/>
  <c r="D3679" i="234"/>
  <c r="C3679" i="234"/>
  <c r="B3679" i="234"/>
  <c r="F3678" i="234"/>
  <c r="D3678" i="234"/>
  <c r="C3678" i="234"/>
  <c r="B3678" i="234"/>
  <c r="F3677" i="234"/>
  <c r="D3677" i="234"/>
  <c r="C3677" i="234"/>
  <c r="B3677" i="234"/>
  <c r="D3676" i="234"/>
  <c r="C3676" i="234"/>
  <c r="B3676" i="234"/>
  <c r="F3675" i="234"/>
  <c r="D3675" i="234"/>
  <c r="C3675" i="234"/>
  <c r="B3675" i="234"/>
  <c r="F3674" i="234"/>
  <c r="D3674" i="234"/>
  <c r="C3674" i="234"/>
  <c r="B3674" i="234"/>
  <c r="F3673" i="234"/>
  <c r="D3673" i="234"/>
  <c r="C3673" i="234"/>
  <c r="B3673" i="234"/>
  <c r="F3672" i="234"/>
  <c r="D3672" i="234"/>
  <c r="C3672" i="234"/>
  <c r="B3672" i="234"/>
  <c r="F3671" i="234"/>
  <c r="D3671" i="234"/>
  <c r="C3671" i="234"/>
  <c r="B3671" i="234"/>
  <c r="D3670" i="234"/>
  <c r="C3670" i="234"/>
  <c r="B3670" i="234"/>
  <c r="D3669" i="234"/>
  <c r="C3669" i="234"/>
  <c r="B3669" i="234"/>
  <c r="D3668" i="234"/>
  <c r="C3668" i="234"/>
  <c r="B3668" i="234"/>
  <c r="D3667" i="234"/>
  <c r="C3667" i="234"/>
  <c r="B3667" i="234"/>
  <c r="D3666" i="234"/>
  <c r="C3666" i="234"/>
  <c r="B3666" i="234"/>
  <c r="D3665" i="234"/>
  <c r="C3665" i="234"/>
  <c r="B3665" i="234"/>
  <c r="D3664" i="234"/>
  <c r="C3664" i="234"/>
  <c r="B3664" i="234"/>
  <c r="F3663" i="234"/>
  <c r="D3663" i="234"/>
  <c r="C3663" i="234"/>
  <c r="B3663" i="234"/>
  <c r="F3662" i="234"/>
  <c r="D3662" i="234"/>
  <c r="C3662" i="234"/>
  <c r="B3662" i="234"/>
  <c r="F3661" i="234"/>
  <c r="D3661" i="234"/>
  <c r="C3661" i="234"/>
  <c r="B3661" i="234"/>
  <c r="F3660" i="234"/>
  <c r="D3660" i="234"/>
  <c r="C3660" i="234"/>
  <c r="B3660" i="234"/>
  <c r="F3659" i="234"/>
  <c r="D3659" i="234"/>
  <c r="C3659" i="234"/>
  <c r="B3659" i="234"/>
  <c r="D3658" i="234"/>
  <c r="C3658" i="234"/>
  <c r="B3658" i="234"/>
  <c r="F3657" i="234"/>
  <c r="D3657" i="234"/>
  <c r="C3657" i="234"/>
  <c r="B3657" i="234"/>
  <c r="F3656" i="234"/>
  <c r="D3656" i="234"/>
  <c r="C3656" i="234"/>
  <c r="B3656" i="234"/>
  <c r="F3655" i="234"/>
  <c r="D3655" i="234"/>
  <c r="C3655" i="234"/>
  <c r="B3655" i="234"/>
  <c r="F3654" i="234"/>
  <c r="D3654" i="234"/>
  <c r="C3654" i="234"/>
  <c r="B3654" i="234"/>
  <c r="F3653" i="234"/>
  <c r="D3653" i="234"/>
  <c r="C3653" i="234"/>
  <c r="B3653" i="234"/>
  <c r="D3652" i="234"/>
  <c r="C3652" i="234"/>
  <c r="B3652" i="234"/>
  <c r="D3651" i="234"/>
  <c r="C3651" i="234"/>
  <c r="B3651" i="234"/>
  <c r="D3650" i="234"/>
  <c r="C3650" i="234"/>
  <c r="B3650" i="234"/>
  <c r="D3649" i="234"/>
  <c r="C3649" i="234"/>
  <c r="B3649" i="234"/>
  <c r="D3648" i="234"/>
  <c r="C3648" i="234"/>
  <c r="B3648" i="234"/>
  <c r="D3647" i="234"/>
  <c r="C3647" i="234"/>
  <c r="B3647" i="234"/>
  <c r="D3646" i="234"/>
  <c r="C3646" i="234"/>
  <c r="B3646" i="234"/>
  <c r="F3645" i="234"/>
  <c r="D3645" i="234"/>
  <c r="C3645" i="234"/>
  <c r="B3645" i="234"/>
  <c r="F3644" i="234"/>
  <c r="D3644" i="234"/>
  <c r="C3644" i="234"/>
  <c r="B3644" i="234"/>
  <c r="F3643" i="234"/>
  <c r="D3643" i="234"/>
  <c r="C3643" i="234"/>
  <c r="B3643" i="234"/>
  <c r="F3642" i="234"/>
  <c r="D3642" i="234"/>
  <c r="C3642" i="234"/>
  <c r="B3642" i="234"/>
  <c r="F3641" i="234"/>
  <c r="D3641" i="234"/>
  <c r="C3641" i="234"/>
  <c r="B3641" i="234"/>
  <c r="D3640" i="234"/>
  <c r="C3640" i="234"/>
  <c r="B3640" i="234"/>
  <c r="F3639" i="234"/>
  <c r="D3639" i="234"/>
  <c r="C3639" i="234"/>
  <c r="B3639" i="234"/>
  <c r="F3638" i="234"/>
  <c r="D3638" i="234"/>
  <c r="C3638" i="234"/>
  <c r="B3638" i="234"/>
  <c r="F3637" i="234"/>
  <c r="D3637" i="234"/>
  <c r="C3637" i="234"/>
  <c r="B3637" i="234"/>
  <c r="F3636" i="234"/>
  <c r="D3636" i="234"/>
  <c r="C3636" i="234"/>
  <c r="B3636" i="234"/>
  <c r="F3635" i="234"/>
  <c r="D3635" i="234"/>
  <c r="C3635" i="234"/>
  <c r="B3635" i="234"/>
  <c r="D3634" i="234"/>
  <c r="C3634" i="234"/>
  <c r="B3634" i="234"/>
  <c r="D3633" i="234"/>
  <c r="C3633" i="234"/>
  <c r="B3633" i="234"/>
  <c r="D3632" i="234"/>
  <c r="C3632" i="234"/>
  <c r="B3632" i="234"/>
  <c r="D3631" i="234"/>
  <c r="C3631" i="234"/>
  <c r="B3631" i="234"/>
  <c r="D3630" i="234"/>
  <c r="C3630" i="234"/>
  <c r="B3630" i="234"/>
  <c r="D3629" i="234"/>
  <c r="C3629" i="234"/>
  <c r="B3629" i="234"/>
  <c r="D3628" i="234"/>
  <c r="C3628" i="234"/>
  <c r="B3628" i="234"/>
  <c r="D3627" i="234"/>
  <c r="C3627" i="234"/>
  <c r="B3627" i="234"/>
  <c r="D3626" i="234"/>
  <c r="C3626" i="234"/>
  <c r="B3626" i="234"/>
  <c r="D3625" i="234"/>
  <c r="C3625" i="234"/>
  <c r="B3625" i="234"/>
  <c r="D3624" i="234"/>
  <c r="C3624" i="234"/>
  <c r="B3624" i="234"/>
  <c r="D3623" i="234"/>
  <c r="C3623" i="234"/>
  <c r="B3623" i="234"/>
  <c r="D3622" i="234"/>
  <c r="C3622" i="234"/>
  <c r="B3622" i="234"/>
  <c r="F3621" i="234"/>
  <c r="D3621" i="234"/>
  <c r="C3621" i="234"/>
  <c r="B3621" i="234"/>
  <c r="F3620" i="234"/>
  <c r="D3620" i="234"/>
  <c r="C3620" i="234"/>
  <c r="B3620" i="234"/>
  <c r="F3619" i="234"/>
  <c r="D3619" i="234"/>
  <c r="C3619" i="234"/>
  <c r="B3619" i="234"/>
  <c r="F3618" i="234"/>
  <c r="D3618" i="234"/>
  <c r="C3618" i="234"/>
  <c r="B3618" i="234"/>
  <c r="F3617" i="234"/>
  <c r="D3617" i="234"/>
  <c r="C3617" i="234"/>
  <c r="B3617" i="234"/>
  <c r="D3616" i="234"/>
  <c r="C3616" i="234"/>
  <c r="B3616" i="234"/>
  <c r="F3615" i="234"/>
  <c r="D3615" i="234"/>
  <c r="C3615" i="234"/>
  <c r="B3615" i="234"/>
  <c r="F3614" i="234"/>
  <c r="D3614" i="234"/>
  <c r="C3614" i="234"/>
  <c r="B3614" i="234"/>
  <c r="F3613" i="234"/>
  <c r="D3613" i="234"/>
  <c r="C3613" i="234"/>
  <c r="B3613" i="234"/>
  <c r="F3612" i="234"/>
  <c r="D3612" i="234"/>
  <c r="C3612" i="234"/>
  <c r="B3612" i="234"/>
  <c r="F3611" i="234"/>
  <c r="D3611" i="234"/>
  <c r="C3611" i="234"/>
  <c r="B3611" i="234"/>
  <c r="D3610" i="234"/>
  <c r="C3610" i="234"/>
  <c r="B3610" i="234"/>
  <c r="D3609" i="234"/>
  <c r="C3609" i="234"/>
  <c r="B3609" i="234"/>
  <c r="D3608" i="234"/>
  <c r="C3608" i="234"/>
  <c r="B3608" i="234"/>
  <c r="D3607" i="234"/>
  <c r="C3607" i="234"/>
  <c r="B3607" i="234"/>
  <c r="D3606" i="234"/>
  <c r="C3606" i="234"/>
  <c r="B3606" i="234"/>
  <c r="D3605" i="234"/>
  <c r="C3605" i="234"/>
  <c r="B3605" i="234"/>
  <c r="D3604" i="234"/>
  <c r="C3604" i="234"/>
  <c r="B3604" i="234"/>
  <c r="F3603" i="234"/>
  <c r="D3603" i="234"/>
  <c r="C3603" i="234"/>
  <c r="B3603" i="234"/>
  <c r="F3602" i="234"/>
  <c r="D3602" i="234"/>
  <c r="C3602" i="234"/>
  <c r="B3602" i="234"/>
  <c r="F3601" i="234"/>
  <c r="D3601" i="234"/>
  <c r="C3601" i="234"/>
  <c r="B3601" i="234"/>
  <c r="F3600" i="234"/>
  <c r="D3600" i="234"/>
  <c r="C3600" i="234"/>
  <c r="B3600" i="234"/>
  <c r="F3599" i="234"/>
  <c r="D3599" i="234"/>
  <c r="C3599" i="234"/>
  <c r="B3599" i="234"/>
  <c r="D3598" i="234"/>
  <c r="C3598" i="234"/>
  <c r="B3598" i="234"/>
  <c r="F3597" i="234"/>
  <c r="D3597" i="234"/>
  <c r="C3597" i="234"/>
  <c r="B3597" i="234"/>
  <c r="F3596" i="234"/>
  <c r="D3596" i="234"/>
  <c r="C3596" i="234"/>
  <c r="B3596" i="234"/>
  <c r="F3595" i="234"/>
  <c r="D3595" i="234"/>
  <c r="C3595" i="234"/>
  <c r="B3595" i="234"/>
  <c r="F3594" i="234"/>
  <c r="D3594" i="234"/>
  <c r="C3594" i="234"/>
  <c r="B3594" i="234"/>
  <c r="F3593" i="234"/>
  <c r="D3593" i="234"/>
  <c r="C3593" i="234"/>
  <c r="B3593" i="234"/>
  <c r="D3592" i="234"/>
  <c r="C3592" i="234"/>
  <c r="B3592" i="234"/>
  <c r="D3591" i="234"/>
  <c r="C3591" i="234"/>
  <c r="B3591" i="234"/>
  <c r="D3590" i="234"/>
  <c r="C3590" i="234"/>
  <c r="B3590" i="234"/>
  <c r="D3589" i="234"/>
  <c r="C3589" i="234"/>
  <c r="B3589" i="234"/>
  <c r="D3588" i="234"/>
  <c r="C3588" i="234"/>
  <c r="B3588" i="234"/>
  <c r="D3587" i="234"/>
  <c r="C3587" i="234"/>
  <c r="B3587" i="234"/>
  <c r="D3586" i="234"/>
  <c r="C3586" i="234"/>
  <c r="B3586" i="234"/>
  <c r="F3585" i="234"/>
  <c r="D3585" i="234"/>
  <c r="C3585" i="234"/>
  <c r="B3585" i="234"/>
  <c r="F3584" i="234"/>
  <c r="D3584" i="234"/>
  <c r="C3584" i="234"/>
  <c r="B3584" i="234"/>
  <c r="F3583" i="234"/>
  <c r="D3583" i="234"/>
  <c r="C3583" i="234"/>
  <c r="B3583" i="234"/>
  <c r="F3582" i="234"/>
  <c r="D3582" i="234"/>
  <c r="C3582" i="234"/>
  <c r="B3582" i="234"/>
  <c r="F3581" i="234"/>
  <c r="D3581" i="234"/>
  <c r="C3581" i="234"/>
  <c r="B3581" i="234"/>
  <c r="D3580" i="234"/>
  <c r="C3580" i="234"/>
  <c r="B3580" i="234"/>
  <c r="F3579" i="234"/>
  <c r="D3579" i="234"/>
  <c r="C3579" i="234"/>
  <c r="B3579" i="234"/>
  <c r="F3578" i="234"/>
  <c r="D3578" i="234"/>
  <c r="C3578" i="234"/>
  <c r="B3578" i="234"/>
  <c r="F3577" i="234"/>
  <c r="D3577" i="234"/>
  <c r="C3577" i="234"/>
  <c r="B3577" i="234"/>
  <c r="F3576" i="234"/>
  <c r="D3576" i="234"/>
  <c r="C3576" i="234"/>
  <c r="B3576" i="234"/>
  <c r="F3575" i="234"/>
  <c r="D3575" i="234"/>
  <c r="C3575" i="234"/>
  <c r="B3575" i="234"/>
  <c r="D3574" i="234"/>
  <c r="C3574" i="234"/>
  <c r="B3574" i="234"/>
  <c r="D3573" i="234"/>
  <c r="C3573" i="234"/>
  <c r="B3573" i="234"/>
  <c r="D3572" i="234"/>
  <c r="C3572" i="234"/>
  <c r="B3572" i="234"/>
  <c r="D3571" i="234"/>
  <c r="C3571" i="234"/>
  <c r="B3571" i="234"/>
  <c r="D3570" i="234"/>
  <c r="C3570" i="234"/>
  <c r="B3570" i="234"/>
  <c r="D3569" i="234"/>
  <c r="C3569" i="234"/>
  <c r="B3569" i="234"/>
  <c r="D3568" i="234"/>
  <c r="C3568" i="234"/>
  <c r="B3568" i="234"/>
  <c r="F3567" i="234"/>
  <c r="D3567" i="234"/>
  <c r="C3567" i="234"/>
  <c r="B3567" i="234"/>
  <c r="F3566" i="234"/>
  <c r="D3566" i="234"/>
  <c r="C3566" i="234"/>
  <c r="B3566" i="234"/>
  <c r="F3565" i="234"/>
  <c r="D3565" i="234"/>
  <c r="C3565" i="234"/>
  <c r="B3565" i="234"/>
  <c r="F3564" i="234"/>
  <c r="D3564" i="234"/>
  <c r="C3564" i="234"/>
  <c r="B3564" i="234"/>
  <c r="F3563" i="234"/>
  <c r="D3563" i="234"/>
  <c r="C3563" i="234"/>
  <c r="B3563" i="234"/>
  <c r="D3562" i="234"/>
  <c r="C3562" i="234"/>
  <c r="B3562" i="234"/>
  <c r="F3561" i="234"/>
  <c r="D3561" i="234"/>
  <c r="C3561" i="234"/>
  <c r="B3561" i="234"/>
  <c r="F3560" i="234"/>
  <c r="D3560" i="234"/>
  <c r="C3560" i="234"/>
  <c r="B3560" i="234"/>
  <c r="F3559" i="234"/>
  <c r="D3559" i="234"/>
  <c r="C3559" i="234"/>
  <c r="B3559" i="234"/>
  <c r="F3558" i="234"/>
  <c r="D3558" i="234"/>
  <c r="C3558" i="234"/>
  <c r="B3558" i="234"/>
  <c r="F3557" i="234"/>
  <c r="D3557" i="234"/>
  <c r="C3557" i="234"/>
  <c r="B3557" i="234"/>
  <c r="D3556" i="234"/>
  <c r="C3556" i="234"/>
  <c r="B3556" i="234"/>
  <c r="D3555" i="234"/>
  <c r="C3555" i="234"/>
  <c r="B3555" i="234"/>
  <c r="D3554" i="234"/>
  <c r="C3554" i="234"/>
  <c r="B3554" i="234"/>
  <c r="D3553" i="234"/>
  <c r="C3553" i="234"/>
  <c r="B3553" i="234"/>
  <c r="D3552" i="234"/>
  <c r="C3552" i="234"/>
  <c r="B3552" i="234"/>
  <c r="D3551" i="234"/>
  <c r="C3551" i="234"/>
  <c r="B3551" i="234"/>
  <c r="D3550" i="234"/>
  <c r="C3550" i="234"/>
  <c r="B3550" i="234"/>
  <c r="F3549" i="234"/>
  <c r="D3549" i="234"/>
  <c r="C3549" i="234"/>
  <c r="B3549" i="234"/>
  <c r="F3548" i="234"/>
  <c r="D3548" i="234"/>
  <c r="C3548" i="234"/>
  <c r="B3548" i="234"/>
  <c r="F3547" i="234"/>
  <c r="D3547" i="234"/>
  <c r="C3547" i="234"/>
  <c r="B3547" i="234"/>
  <c r="F3546" i="234"/>
  <c r="D3546" i="234"/>
  <c r="C3546" i="234"/>
  <c r="B3546" i="234"/>
  <c r="F3545" i="234"/>
  <c r="D3545" i="234"/>
  <c r="C3545" i="234"/>
  <c r="B3545" i="234"/>
  <c r="D3544" i="234"/>
  <c r="C3544" i="234"/>
  <c r="B3544" i="234"/>
  <c r="F3543" i="234"/>
  <c r="D3543" i="234"/>
  <c r="C3543" i="234"/>
  <c r="B3543" i="234"/>
  <c r="F3542" i="234"/>
  <c r="D3542" i="234"/>
  <c r="C3542" i="234"/>
  <c r="B3542" i="234"/>
  <c r="F3541" i="234"/>
  <c r="D3541" i="234"/>
  <c r="C3541" i="234"/>
  <c r="B3541" i="234"/>
  <c r="F3540" i="234"/>
  <c r="D3540" i="234"/>
  <c r="C3540" i="234"/>
  <c r="B3540" i="234"/>
  <c r="F3539" i="234"/>
  <c r="D3539" i="234"/>
  <c r="C3539" i="234"/>
  <c r="B3539" i="234"/>
  <c r="D3538" i="234"/>
  <c r="C3538" i="234"/>
  <c r="B3538" i="234"/>
  <c r="D3537" i="234"/>
  <c r="C3537" i="234"/>
  <c r="B3537" i="234"/>
  <c r="D3536" i="234"/>
  <c r="C3536" i="234"/>
  <c r="B3536" i="234"/>
  <c r="D3535" i="234"/>
  <c r="C3535" i="234"/>
  <c r="B3535" i="234"/>
  <c r="D3534" i="234"/>
  <c r="C3534" i="234"/>
  <c r="B3534" i="234"/>
  <c r="D3533" i="234"/>
  <c r="C3533" i="234"/>
  <c r="B3533" i="234"/>
  <c r="D3532" i="234"/>
  <c r="C3532" i="234"/>
  <c r="B3532" i="234"/>
  <c r="F3531" i="234"/>
  <c r="D3531" i="234"/>
  <c r="C3531" i="234"/>
  <c r="B3531" i="234"/>
  <c r="F3530" i="234"/>
  <c r="D3530" i="234"/>
  <c r="C3530" i="234"/>
  <c r="B3530" i="234"/>
  <c r="F3529" i="234"/>
  <c r="D3529" i="234"/>
  <c r="C3529" i="234"/>
  <c r="B3529" i="234"/>
  <c r="F3528" i="234"/>
  <c r="D3528" i="234"/>
  <c r="C3528" i="234"/>
  <c r="B3528" i="234"/>
  <c r="F3527" i="234"/>
  <c r="D3527" i="234"/>
  <c r="C3527" i="234"/>
  <c r="B3527" i="234"/>
  <c r="D3526" i="234"/>
  <c r="C3526" i="234"/>
  <c r="B3526" i="234"/>
  <c r="F3525" i="234"/>
  <c r="D3525" i="234"/>
  <c r="C3525" i="234"/>
  <c r="B3525" i="234"/>
  <c r="F3524" i="234"/>
  <c r="D3524" i="234"/>
  <c r="C3524" i="234"/>
  <c r="B3524" i="234"/>
  <c r="F3523" i="234"/>
  <c r="D3523" i="234"/>
  <c r="C3523" i="234"/>
  <c r="B3523" i="234"/>
  <c r="F3522" i="234"/>
  <c r="D3522" i="234"/>
  <c r="C3522" i="234"/>
  <c r="B3522" i="234"/>
  <c r="F3521" i="234"/>
  <c r="D3521" i="234"/>
  <c r="C3521" i="234"/>
  <c r="B3521" i="234"/>
  <c r="D3520" i="234"/>
  <c r="C3520" i="234"/>
  <c r="B3520" i="234"/>
  <c r="D3519" i="234"/>
  <c r="C3519" i="234"/>
  <c r="B3519" i="234"/>
  <c r="D3518" i="234"/>
  <c r="C3518" i="234"/>
  <c r="B3518" i="234"/>
  <c r="D3517" i="234"/>
  <c r="C3517" i="234"/>
  <c r="B3517" i="234"/>
  <c r="D3516" i="234"/>
  <c r="C3516" i="234"/>
  <c r="B3516" i="234"/>
  <c r="D3515" i="234"/>
  <c r="C3515" i="234"/>
  <c r="B3515" i="234"/>
  <c r="D3514" i="234"/>
  <c r="C3514" i="234"/>
  <c r="B3514" i="234"/>
  <c r="F3513" i="234"/>
  <c r="D3513" i="234"/>
  <c r="C3513" i="234"/>
  <c r="B3513" i="234"/>
  <c r="F3512" i="234"/>
  <c r="D3512" i="234"/>
  <c r="C3512" i="234"/>
  <c r="B3512" i="234"/>
  <c r="F3511" i="234"/>
  <c r="D3511" i="234"/>
  <c r="C3511" i="234"/>
  <c r="B3511" i="234"/>
  <c r="F3510" i="234"/>
  <c r="D3510" i="234"/>
  <c r="C3510" i="234"/>
  <c r="B3510" i="234"/>
  <c r="F3509" i="234"/>
  <c r="D3509" i="234"/>
  <c r="C3509" i="234"/>
  <c r="B3509" i="234"/>
  <c r="D3508" i="234"/>
  <c r="C3508" i="234"/>
  <c r="B3508" i="234"/>
  <c r="F3507" i="234"/>
  <c r="D3507" i="234"/>
  <c r="C3507" i="234"/>
  <c r="B3507" i="234"/>
  <c r="F3506" i="234"/>
  <c r="D3506" i="234"/>
  <c r="C3506" i="234"/>
  <c r="B3506" i="234"/>
  <c r="F3505" i="234"/>
  <c r="D3505" i="234"/>
  <c r="C3505" i="234"/>
  <c r="B3505" i="234"/>
  <c r="F3504" i="234"/>
  <c r="D3504" i="234"/>
  <c r="C3504" i="234"/>
  <c r="B3504" i="234"/>
  <c r="F3503" i="234"/>
  <c r="D3503" i="234"/>
  <c r="C3503" i="234"/>
  <c r="B3503" i="234"/>
  <c r="D3502" i="234"/>
  <c r="C3502" i="234"/>
  <c r="B3502" i="234"/>
  <c r="D3501" i="234"/>
  <c r="C3501" i="234"/>
  <c r="B3501" i="234"/>
  <c r="D3500" i="234"/>
  <c r="C3500" i="234"/>
  <c r="B3500" i="234"/>
  <c r="D3499" i="234"/>
  <c r="C3499" i="234"/>
  <c r="B3499" i="234"/>
  <c r="D3498" i="234"/>
  <c r="C3498" i="234"/>
  <c r="B3498" i="234"/>
  <c r="D3497" i="234"/>
  <c r="C3497" i="234"/>
  <c r="B3497" i="234"/>
  <c r="D3496" i="234"/>
  <c r="C3496" i="234"/>
  <c r="B3496" i="234"/>
  <c r="D3495" i="234"/>
  <c r="C3495" i="234"/>
  <c r="B3495" i="234"/>
  <c r="D3494" i="234"/>
  <c r="C3494" i="234"/>
  <c r="B3494" i="234"/>
  <c r="D3493" i="234"/>
  <c r="C3493" i="234"/>
  <c r="B3493" i="234"/>
  <c r="D3492" i="234"/>
  <c r="C3492" i="234"/>
  <c r="B3492" i="234"/>
  <c r="D3491" i="234"/>
  <c r="C3491" i="234"/>
  <c r="B3491" i="234"/>
  <c r="D3490" i="234"/>
  <c r="C3490" i="234"/>
  <c r="B3490" i="234"/>
  <c r="F3489" i="234"/>
  <c r="D3489" i="234"/>
  <c r="C3489" i="234"/>
  <c r="B3489" i="234"/>
  <c r="F3488" i="234"/>
  <c r="D3488" i="234"/>
  <c r="C3488" i="234"/>
  <c r="B3488" i="234"/>
  <c r="F3487" i="234"/>
  <c r="D3487" i="234"/>
  <c r="C3487" i="234"/>
  <c r="B3487" i="234"/>
  <c r="F3486" i="234"/>
  <c r="D3486" i="234"/>
  <c r="C3486" i="234"/>
  <c r="B3486" i="234"/>
  <c r="F3485" i="234"/>
  <c r="D3485" i="234"/>
  <c r="C3485" i="234"/>
  <c r="B3485" i="234"/>
  <c r="D3484" i="234"/>
  <c r="C3484" i="234"/>
  <c r="B3484" i="234"/>
  <c r="F3483" i="234"/>
  <c r="D3483" i="234"/>
  <c r="C3483" i="234"/>
  <c r="B3483" i="234"/>
  <c r="F3482" i="234"/>
  <c r="D3482" i="234"/>
  <c r="C3482" i="234"/>
  <c r="B3482" i="234"/>
  <c r="F3481" i="234"/>
  <c r="D3481" i="234"/>
  <c r="C3481" i="234"/>
  <c r="B3481" i="234"/>
  <c r="F3480" i="234"/>
  <c r="D3480" i="234"/>
  <c r="C3480" i="234"/>
  <c r="B3480" i="234"/>
  <c r="F3479" i="234"/>
  <c r="D3479" i="234"/>
  <c r="C3479" i="234"/>
  <c r="B3479" i="234"/>
  <c r="D3478" i="234"/>
  <c r="C3478" i="234"/>
  <c r="B3478" i="234"/>
  <c r="D3477" i="234"/>
  <c r="C3477" i="234"/>
  <c r="B3477" i="234"/>
  <c r="D3476" i="234"/>
  <c r="C3476" i="234"/>
  <c r="B3476" i="234"/>
  <c r="D3475" i="234"/>
  <c r="C3475" i="234"/>
  <c r="B3475" i="234"/>
  <c r="D3474" i="234"/>
  <c r="C3474" i="234"/>
  <c r="B3474" i="234"/>
  <c r="D3473" i="234"/>
  <c r="C3473" i="234"/>
  <c r="B3473" i="234"/>
  <c r="D3472" i="234"/>
  <c r="C3472" i="234"/>
  <c r="B3472" i="234"/>
  <c r="F3471" i="234"/>
  <c r="D3471" i="234"/>
  <c r="C3471" i="234"/>
  <c r="B3471" i="234"/>
  <c r="F3470" i="234"/>
  <c r="D3470" i="234"/>
  <c r="C3470" i="234"/>
  <c r="B3470" i="234"/>
  <c r="F3469" i="234"/>
  <c r="D3469" i="234"/>
  <c r="C3469" i="234"/>
  <c r="B3469" i="234"/>
  <c r="F3468" i="234"/>
  <c r="D3468" i="234"/>
  <c r="C3468" i="234"/>
  <c r="B3468" i="234"/>
  <c r="F3467" i="234"/>
  <c r="D3467" i="234"/>
  <c r="C3467" i="234"/>
  <c r="B3467" i="234"/>
  <c r="D3466" i="234"/>
  <c r="C3466" i="234"/>
  <c r="B3466" i="234"/>
  <c r="F3465" i="234"/>
  <c r="D3465" i="234"/>
  <c r="C3465" i="234"/>
  <c r="B3465" i="234"/>
  <c r="F3464" i="234"/>
  <c r="D3464" i="234"/>
  <c r="C3464" i="234"/>
  <c r="B3464" i="234"/>
  <c r="F3463" i="234"/>
  <c r="D3463" i="234"/>
  <c r="C3463" i="234"/>
  <c r="B3463" i="234"/>
  <c r="F3462" i="234"/>
  <c r="D3462" i="234"/>
  <c r="C3462" i="234"/>
  <c r="B3462" i="234"/>
  <c r="F3461" i="234"/>
  <c r="D3461" i="234"/>
  <c r="C3461" i="234"/>
  <c r="B3461" i="234"/>
  <c r="D3460" i="234"/>
  <c r="C3460" i="234"/>
  <c r="B3460" i="234"/>
  <c r="D3459" i="234"/>
  <c r="C3459" i="234"/>
  <c r="B3459" i="234"/>
  <c r="D3458" i="234"/>
  <c r="C3458" i="234"/>
  <c r="B3458" i="234"/>
  <c r="D3457" i="234"/>
  <c r="C3457" i="234"/>
  <c r="B3457" i="234"/>
  <c r="D3456" i="234"/>
  <c r="C3456" i="234"/>
  <c r="B3456" i="234"/>
  <c r="D3455" i="234"/>
  <c r="C3455" i="234"/>
  <c r="B3455" i="234"/>
  <c r="D3454" i="234"/>
  <c r="C3454" i="234"/>
  <c r="B3454" i="234"/>
  <c r="F3453" i="234"/>
  <c r="D3453" i="234"/>
  <c r="C3453" i="234"/>
  <c r="B3453" i="234"/>
  <c r="F3452" i="234"/>
  <c r="D3452" i="234"/>
  <c r="C3452" i="234"/>
  <c r="B3452" i="234"/>
  <c r="F3451" i="234"/>
  <c r="D3451" i="234"/>
  <c r="C3451" i="234"/>
  <c r="B3451" i="234"/>
  <c r="F3450" i="234"/>
  <c r="D3450" i="234"/>
  <c r="C3450" i="234"/>
  <c r="B3450" i="234"/>
  <c r="F3449" i="234"/>
  <c r="D3449" i="234"/>
  <c r="C3449" i="234"/>
  <c r="B3449" i="234"/>
  <c r="D3448" i="234"/>
  <c r="C3448" i="234"/>
  <c r="B3448" i="234"/>
  <c r="F3447" i="234"/>
  <c r="D3447" i="234"/>
  <c r="C3447" i="234"/>
  <c r="B3447" i="234"/>
  <c r="F3446" i="234"/>
  <c r="D3446" i="234"/>
  <c r="C3446" i="234"/>
  <c r="B3446" i="234"/>
  <c r="F3445" i="234"/>
  <c r="D3445" i="234"/>
  <c r="C3445" i="234"/>
  <c r="B3445" i="234"/>
  <c r="F3444" i="234"/>
  <c r="D3444" i="234"/>
  <c r="C3444" i="234"/>
  <c r="B3444" i="234"/>
  <c r="F3443" i="234"/>
  <c r="D3443" i="234"/>
  <c r="C3443" i="234"/>
  <c r="B3443" i="234"/>
  <c r="D3442" i="234"/>
  <c r="C3442" i="234"/>
  <c r="B3442" i="234"/>
  <c r="D3441" i="234"/>
  <c r="C3441" i="234"/>
  <c r="B3441" i="234"/>
  <c r="D3440" i="234"/>
  <c r="C3440" i="234"/>
  <c r="B3440" i="234"/>
  <c r="D3439" i="234"/>
  <c r="C3439" i="234"/>
  <c r="B3439" i="234"/>
  <c r="D3438" i="234"/>
  <c r="C3438" i="234"/>
  <c r="B3438" i="234"/>
  <c r="D3437" i="234"/>
  <c r="C3437" i="234"/>
  <c r="B3437" i="234"/>
  <c r="D3436" i="234"/>
  <c r="C3436" i="234"/>
  <c r="B3436" i="234"/>
  <c r="F3435" i="234"/>
  <c r="D3435" i="234"/>
  <c r="C3435" i="234"/>
  <c r="B3435" i="234"/>
  <c r="F3434" i="234"/>
  <c r="D3434" i="234"/>
  <c r="C3434" i="234"/>
  <c r="B3434" i="234"/>
  <c r="F3433" i="234"/>
  <c r="D3433" i="234"/>
  <c r="C3433" i="234"/>
  <c r="B3433" i="234"/>
  <c r="F3432" i="234"/>
  <c r="D3432" i="234"/>
  <c r="C3432" i="234"/>
  <c r="B3432" i="234"/>
  <c r="F3431" i="234"/>
  <c r="D3431" i="234"/>
  <c r="C3431" i="234"/>
  <c r="B3431" i="234"/>
  <c r="D3430" i="234"/>
  <c r="C3430" i="234"/>
  <c r="B3430" i="234"/>
  <c r="F3429" i="234"/>
  <c r="D3429" i="234"/>
  <c r="C3429" i="234"/>
  <c r="B3429" i="234"/>
  <c r="F3428" i="234"/>
  <c r="D3428" i="234"/>
  <c r="C3428" i="234"/>
  <c r="B3428" i="234"/>
  <c r="F3427" i="234"/>
  <c r="D3427" i="234"/>
  <c r="C3427" i="234"/>
  <c r="B3427" i="234"/>
  <c r="F3426" i="234"/>
  <c r="D3426" i="234"/>
  <c r="C3426" i="234"/>
  <c r="B3426" i="234"/>
  <c r="F3425" i="234"/>
  <c r="D3425" i="234"/>
  <c r="C3425" i="234"/>
  <c r="B3425" i="234"/>
  <c r="D3424" i="234"/>
  <c r="C3424" i="234"/>
  <c r="B3424" i="234"/>
  <c r="D3423" i="234"/>
  <c r="C3423" i="234"/>
  <c r="B3423" i="234"/>
  <c r="D3422" i="234"/>
  <c r="C3422" i="234"/>
  <c r="B3422" i="234"/>
  <c r="D3421" i="234"/>
  <c r="C3421" i="234"/>
  <c r="B3421" i="234"/>
  <c r="D3420" i="234"/>
  <c r="C3420" i="234"/>
  <c r="B3420" i="234"/>
  <c r="D3419" i="234"/>
  <c r="C3419" i="234"/>
  <c r="B3419" i="234"/>
  <c r="D3418" i="234"/>
  <c r="C3418" i="234"/>
  <c r="B3418" i="234"/>
  <c r="F3417" i="234"/>
  <c r="D3417" i="234"/>
  <c r="C3417" i="234"/>
  <c r="B3417" i="234"/>
  <c r="F3416" i="234"/>
  <c r="D3416" i="234"/>
  <c r="C3416" i="234"/>
  <c r="B3416" i="234"/>
  <c r="F3415" i="234"/>
  <c r="D3415" i="234"/>
  <c r="C3415" i="234"/>
  <c r="B3415" i="234"/>
  <c r="F3414" i="234"/>
  <c r="D3414" i="234"/>
  <c r="C3414" i="234"/>
  <c r="B3414" i="234"/>
  <c r="F3413" i="234"/>
  <c r="D3413" i="234"/>
  <c r="C3413" i="234"/>
  <c r="B3413" i="234"/>
  <c r="D3412" i="234"/>
  <c r="C3412" i="234"/>
  <c r="B3412" i="234"/>
  <c r="F3411" i="234"/>
  <c r="D3411" i="234"/>
  <c r="C3411" i="234"/>
  <c r="B3411" i="234"/>
  <c r="F3410" i="234"/>
  <c r="D3410" i="234"/>
  <c r="C3410" i="234"/>
  <c r="B3410" i="234"/>
  <c r="F3409" i="234"/>
  <c r="D3409" i="234"/>
  <c r="C3409" i="234"/>
  <c r="B3409" i="234"/>
  <c r="F3408" i="234"/>
  <c r="D3408" i="234"/>
  <c r="C3408" i="234"/>
  <c r="B3408" i="234"/>
  <c r="F3407" i="234"/>
  <c r="D3407" i="234"/>
  <c r="C3407" i="234"/>
  <c r="B3407" i="234"/>
  <c r="D3406" i="234"/>
  <c r="C3406" i="234"/>
  <c r="B3406" i="234"/>
  <c r="D3405" i="234"/>
  <c r="C3405" i="234"/>
  <c r="B3405" i="234"/>
  <c r="D3404" i="234"/>
  <c r="C3404" i="234"/>
  <c r="B3404" i="234"/>
  <c r="D3403" i="234"/>
  <c r="C3403" i="234"/>
  <c r="B3403" i="234"/>
  <c r="D3402" i="234"/>
  <c r="C3402" i="234"/>
  <c r="B3402" i="234"/>
  <c r="D3401" i="234"/>
  <c r="C3401" i="234"/>
  <c r="B3401" i="234"/>
  <c r="D3400" i="234"/>
  <c r="C3400" i="234"/>
  <c r="B3400" i="234"/>
  <c r="D3399" i="234"/>
  <c r="C3399" i="234"/>
  <c r="B3399" i="234"/>
  <c r="D3398" i="234"/>
  <c r="C3398" i="234"/>
  <c r="B3398" i="234"/>
  <c r="D3397" i="234"/>
  <c r="C3397" i="234"/>
  <c r="B3397" i="234"/>
  <c r="D3396" i="234"/>
  <c r="C3396" i="234"/>
  <c r="B3396" i="234"/>
  <c r="D3395" i="234"/>
  <c r="C3395" i="234"/>
  <c r="B3395" i="234"/>
  <c r="D3394" i="234"/>
  <c r="C3394" i="234"/>
  <c r="B3394" i="234"/>
  <c r="D3393" i="234"/>
  <c r="C3393" i="234"/>
  <c r="B3393" i="234"/>
  <c r="D3392" i="234"/>
  <c r="C3392" i="234"/>
  <c r="B3392" i="234"/>
  <c r="D3391" i="234"/>
  <c r="C3391" i="234"/>
  <c r="B3391" i="234"/>
  <c r="D3390" i="234"/>
  <c r="C3390" i="234"/>
  <c r="B3390" i="234"/>
  <c r="D3389" i="234"/>
  <c r="C3389" i="234"/>
  <c r="B3389" i="234"/>
  <c r="D3388" i="234"/>
  <c r="C3388" i="234"/>
  <c r="B3388" i="234"/>
  <c r="D3387" i="234"/>
  <c r="C3387" i="234"/>
  <c r="B3387" i="234"/>
  <c r="D3386" i="234"/>
  <c r="C3386" i="234"/>
  <c r="B3386" i="234"/>
  <c r="D3385" i="234"/>
  <c r="C3385" i="234"/>
  <c r="B3385" i="234"/>
  <c r="D3384" i="234"/>
  <c r="C3384" i="234"/>
  <c r="B3384" i="234"/>
  <c r="D3383" i="234"/>
  <c r="C3383" i="234"/>
  <c r="B3383" i="234"/>
  <c r="D3382" i="234"/>
  <c r="C3382" i="234"/>
  <c r="B3382" i="234"/>
  <c r="F3381" i="234"/>
  <c r="D3381" i="234"/>
  <c r="C3381" i="234"/>
  <c r="B3381" i="234"/>
  <c r="F3380" i="234"/>
  <c r="D3380" i="234"/>
  <c r="C3380" i="234"/>
  <c r="B3380" i="234"/>
  <c r="F3379" i="234"/>
  <c r="D3379" i="234"/>
  <c r="C3379" i="234"/>
  <c r="B3379" i="234"/>
  <c r="F3378" i="234"/>
  <c r="D3378" i="234"/>
  <c r="C3378" i="234"/>
  <c r="B3378" i="234"/>
  <c r="F3377" i="234"/>
  <c r="D3377" i="234"/>
  <c r="C3377" i="234"/>
  <c r="B3377" i="234"/>
  <c r="D3376" i="234"/>
  <c r="C3376" i="234"/>
  <c r="B3376" i="234"/>
  <c r="F3375" i="234"/>
  <c r="D3375" i="234"/>
  <c r="C3375" i="234"/>
  <c r="B3375" i="234"/>
  <c r="F3374" i="234"/>
  <c r="D3374" i="234"/>
  <c r="C3374" i="234"/>
  <c r="B3374" i="234"/>
  <c r="F3373" i="234"/>
  <c r="D3373" i="234"/>
  <c r="C3373" i="234"/>
  <c r="B3373" i="234"/>
  <c r="F3372" i="234"/>
  <c r="D3372" i="234"/>
  <c r="C3372" i="234"/>
  <c r="B3372" i="234"/>
  <c r="F3371" i="234"/>
  <c r="D3371" i="234"/>
  <c r="C3371" i="234"/>
  <c r="B3371" i="234"/>
  <c r="D3370" i="234"/>
  <c r="C3370" i="234"/>
  <c r="B3370" i="234"/>
  <c r="D3369" i="234"/>
  <c r="C3369" i="234"/>
  <c r="B3369" i="234"/>
  <c r="D3368" i="234"/>
  <c r="C3368" i="234"/>
  <c r="B3368" i="234"/>
  <c r="D3367" i="234"/>
  <c r="C3367" i="234"/>
  <c r="B3367" i="234"/>
  <c r="D3366" i="234"/>
  <c r="C3366" i="234"/>
  <c r="B3366" i="234"/>
  <c r="D3365" i="234"/>
  <c r="C3365" i="234"/>
  <c r="B3365" i="234"/>
  <c r="D3364" i="234"/>
  <c r="C3364" i="234"/>
  <c r="B3364" i="234"/>
  <c r="F3363" i="234"/>
  <c r="D3363" i="234"/>
  <c r="C3363" i="234"/>
  <c r="B3363" i="234"/>
  <c r="F3362" i="234"/>
  <c r="D3362" i="234"/>
  <c r="C3362" i="234"/>
  <c r="B3362" i="234"/>
  <c r="F3361" i="234"/>
  <c r="D3361" i="234"/>
  <c r="C3361" i="234"/>
  <c r="B3361" i="234"/>
  <c r="F3360" i="234"/>
  <c r="D3360" i="234"/>
  <c r="C3360" i="234"/>
  <c r="B3360" i="234"/>
  <c r="F3359" i="234"/>
  <c r="D3359" i="234"/>
  <c r="C3359" i="234"/>
  <c r="B3359" i="234"/>
  <c r="D3358" i="234"/>
  <c r="C3358" i="234"/>
  <c r="B3358" i="234"/>
  <c r="F3357" i="234"/>
  <c r="D3357" i="234"/>
  <c r="C3357" i="234"/>
  <c r="B3357" i="234"/>
  <c r="F3356" i="234"/>
  <c r="D3356" i="234"/>
  <c r="C3356" i="234"/>
  <c r="B3356" i="234"/>
  <c r="F3355" i="234"/>
  <c r="D3355" i="234"/>
  <c r="C3355" i="234"/>
  <c r="B3355" i="234"/>
  <c r="F3354" i="234"/>
  <c r="D3354" i="234"/>
  <c r="C3354" i="234"/>
  <c r="B3354" i="234"/>
  <c r="F3353" i="234"/>
  <c r="D3353" i="234"/>
  <c r="C3353" i="234"/>
  <c r="B3353" i="234"/>
  <c r="D3352" i="234"/>
  <c r="C3352" i="234"/>
  <c r="B3352" i="234"/>
  <c r="D3351" i="234"/>
  <c r="C3351" i="234"/>
  <c r="B3351" i="234"/>
  <c r="D3350" i="234"/>
  <c r="C3350" i="234"/>
  <c r="B3350" i="234"/>
  <c r="D3349" i="234"/>
  <c r="C3349" i="234"/>
  <c r="B3349" i="234"/>
  <c r="D3348" i="234"/>
  <c r="C3348" i="234"/>
  <c r="B3348" i="234"/>
  <c r="D3347" i="234"/>
  <c r="C3347" i="234"/>
  <c r="B3347" i="234"/>
  <c r="D3346" i="234"/>
  <c r="C3346" i="234"/>
  <c r="B3346" i="234"/>
  <c r="F3345" i="234"/>
  <c r="D3345" i="234"/>
  <c r="C3345" i="234"/>
  <c r="B3345" i="234"/>
  <c r="F3344" i="234"/>
  <c r="D3344" i="234"/>
  <c r="C3344" i="234"/>
  <c r="B3344" i="234"/>
  <c r="F3343" i="234"/>
  <c r="D3343" i="234"/>
  <c r="C3343" i="234"/>
  <c r="B3343" i="234"/>
  <c r="F3342" i="234"/>
  <c r="D3342" i="234"/>
  <c r="C3342" i="234"/>
  <c r="B3342" i="234"/>
  <c r="F3341" i="234"/>
  <c r="D3341" i="234"/>
  <c r="C3341" i="234"/>
  <c r="B3341" i="234"/>
  <c r="D3340" i="234"/>
  <c r="C3340" i="234"/>
  <c r="B3340" i="234"/>
  <c r="F3339" i="234"/>
  <c r="D3339" i="234"/>
  <c r="C3339" i="234"/>
  <c r="B3339" i="234"/>
  <c r="F3338" i="234"/>
  <c r="D3338" i="234"/>
  <c r="C3338" i="234"/>
  <c r="B3338" i="234"/>
  <c r="F3337" i="234"/>
  <c r="D3337" i="234"/>
  <c r="C3337" i="234"/>
  <c r="B3337" i="234"/>
  <c r="F3336" i="234"/>
  <c r="D3336" i="234"/>
  <c r="C3336" i="234"/>
  <c r="B3336" i="234"/>
  <c r="F3335" i="234"/>
  <c r="D3335" i="234"/>
  <c r="C3335" i="234"/>
  <c r="B3335" i="234"/>
  <c r="D3334" i="234"/>
  <c r="C3334" i="234"/>
  <c r="B3334" i="234"/>
  <c r="D3333" i="234"/>
  <c r="C3333" i="234"/>
  <c r="B3333" i="234"/>
  <c r="D3332" i="234"/>
  <c r="C3332" i="234"/>
  <c r="B3332" i="234"/>
  <c r="D3331" i="234"/>
  <c r="C3331" i="234"/>
  <c r="B3331" i="234"/>
  <c r="D3330" i="234"/>
  <c r="C3330" i="234"/>
  <c r="B3330" i="234"/>
  <c r="D3329" i="234"/>
  <c r="C3329" i="234"/>
  <c r="B3329" i="234"/>
  <c r="D3328" i="234"/>
  <c r="C3328" i="234"/>
  <c r="B3328" i="234"/>
  <c r="F3327" i="234"/>
  <c r="D3327" i="234"/>
  <c r="C3327" i="234"/>
  <c r="B3327" i="234"/>
  <c r="F3326" i="234"/>
  <c r="D3326" i="234"/>
  <c r="C3326" i="234"/>
  <c r="B3326" i="234"/>
  <c r="F3325" i="234"/>
  <c r="D3325" i="234"/>
  <c r="C3325" i="234"/>
  <c r="B3325" i="234"/>
  <c r="F3324" i="234"/>
  <c r="D3324" i="234"/>
  <c r="C3324" i="234"/>
  <c r="B3324" i="234"/>
  <c r="F3323" i="234"/>
  <c r="D3323" i="234"/>
  <c r="C3323" i="234"/>
  <c r="B3323" i="234"/>
  <c r="D3322" i="234"/>
  <c r="C3322" i="234"/>
  <c r="B3322" i="234"/>
  <c r="F3321" i="234"/>
  <c r="D3321" i="234"/>
  <c r="C3321" i="234"/>
  <c r="B3321" i="234"/>
  <c r="F3320" i="234"/>
  <c r="D3320" i="234"/>
  <c r="C3320" i="234"/>
  <c r="B3320" i="234"/>
  <c r="F3319" i="234"/>
  <c r="D3319" i="234"/>
  <c r="C3319" i="234"/>
  <c r="B3319" i="234"/>
  <c r="F3318" i="234"/>
  <c r="D3318" i="234"/>
  <c r="C3318" i="234"/>
  <c r="B3318" i="234"/>
  <c r="F3317" i="234"/>
  <c r="D3317" i="234"/>
  <c r="C3317" i="234"/>
  <c r="B3317" i="234"/>
  <c r="D3316" i="234"/>
  <c r="C3316" i="234"/>
  <c r="B3316" i="234"/>
  <c r="D3315" i="234"/>
  <c r="C3315" i="234"/>
  <c r="B3315" i="234"/>
  <c r="D3314" i="234"/>
  <c r="C3314" i="234"/>
  <c r="B3314" i="234"/>
  <c r="D3313" i="234"/>
  <c r="C3313" i="234"/>
  <c r="B3313" i="234"/>
  <c r="D3312" i="234"/>
  <c r="C3312" i="234"/>
  <c r="B3312" i="234"/>
  <c r="D3311" i="234"/>
  <c r="C3311" i="234"/>
  <c r="B3311" i="234"/>
  <c r="D3310" i="234"/>
  <c r="C3310" i="234"/>
  <c r="B3310" i="234"/>
  <c r="F3309" i="234"/>
  <c r="D3309" i="234"/>
  <c r="C3309" i="234"/>
  <c r="B3309" i="234"/>
  <c r="F3308" i="234"/>
  <c r="D3308" i="234"/>
  <c r="C3308" i="234"/>
  <c r="B3308" i="234"/>
  <c r="F3307" i="234"/>
  <c r="D3307" i="234"/>
  <c r="C3307" i="234"/>
  <c r="B3307" i="234"/>
  <c r="F3306" i="234"/>
  <c r="D3306" i="234"/>
  <c r="C3306" i="234"/>
  <c r="B3306" i="234"/>
  <c r="F3305" i="234"/>
  <c r="D3305" i="234"/>
  <c r="C3305" i="234"/>
  <c r="B3305" i="234"/>
  <c r="D3304" i="234"/>
  <c r="C3304" i="234"/>
  <c r="B3304" i="234"/>
  <c r="F3303" i="234"/>
  <c r="D3303" i="234"/>
  <c r="C3303" i="234"/>
  <c r="B3303" i="234"/>
  <c r="F3302" i="234"/>
  <c r="D3302" i="234"/>
  <c r="C3302" i="234"/>
  <c r="B3302" i="234"/>
  <c r="F3301" i="234"/>
  <c r="D3301" i="234"/>
  <c r="C3301" i="234"/>
  <c r="B3301" i="234"/>
  <c r="F3300" i="234"/>
  <c r="D3300" i="234"/>
  <c r="C3300" i="234"/>
  <c r="B3300" i="234"/>
  <c r="F3299" i="234"/>
  <c r="D3299" i="234"/>
  <c r="C3299" i="234"/>
  <c r="B3299" i="234"/>
  <c r="D3298" i="234"/>
  <c r="C3298" i="234"/>
  <c r="B3298" i="234"/>
  <c r="D3297" i="234"/>
  <c r="C3297" i="234"/>
  <c r="B3297" i="234"/>
  <c r="D3296" i="234"/>
  <c r="C3296" i="234"/>
  <c r="B3296" i="234"/>
  <c r="D3295" i="234"/>
  <c r="C3295" i="234"/>
  <c r="B3295" i="234"/>
  <c r="D3294" i="234"/>
  <c r="C3294" i="234"/>
  <c r="B3294" i="234"/>
  <c r="D3293" i="234"/>
  <c r="C3293" i="234"/>
  <c r="B3293" i="234"/>
  <c r="D3292" i="234"/>
  <c r="C3292" i="234"/>
  <c r="B3292" i="234"/>
  <c r="F3291" i="234"/>
  <c r="D3291" i="234"/>
  <c r="C3291" i="234"/>
  <c r="B3291" i="234"/>
  <c r="F3290" i="234"/>
  <c r="D3290" i="234"/>
  <c r="C3290" i="234"/>
  <c r="B3290" i="234"/>
  <c r="F3289" i="234"/>
  <c r="D3289" i="234"/>
  <c r="C3289" i="234"/>
  <c r="B3289" i="234"/>
  <c r="F3288" i="234"/>
  <c r="D3288" i="234"/>
  <c r="C3288" i="234"/>
  <c r="B3288" i="234"/>
  <c r="F3287" i="234"/>
  <c r="D3287" i="234"/>
  <c r="C3287" i="234"/>
  <c r="B3287" i="234"/>
  <c r="D3286" i="234"/>
  <c r="C3286" i="234"/>
  <c r="B3286" i="234"/>
  <c r="F3285" i="234"/>
  <c r="D3285" i="234"/>
  <c r="C3285" i="234"/>
  <c r="B3285" i="234"/>
  <c r="F3284" i="234"/>
  <c r="D3284" i="234"/>
  <c r="C3284" i="234"/>
  <c r="B3284" i="234"/>
  <c r="F3283" i="234"/>
  <c r="D3283" i="234"/>
  <c r="C3283" i="234"/>
  <c r="B3283" i="234"/>
  <c r="F3282" i="234"/>
  <c r="D3282" i="234"/>
  <c r="C3282" i="234"/>
  <c r="B3282" i="234"/>
  <c r="F3281" i="234"/>
  <c r="D3281" i="234"/>
  <c r="C3281" i="234"/>
  <c r="B3281" i="234"/>
  <c r="D3280" i="234"/>
  <c r="C3280" i="234"/>
  <c r="B3280" i="234"/>
  <c r="D3279" i="234"/>
  <c r="C3279" i="234"/>
  <c r="B3279" i="234"/>
  <c r="D3278" i="234"/>
  <c r="C3278" i="234"/>
  <c r="B3278" i="234"/>
  <c r="D3277" i="234"/>
  <c r="C3277" i="234"/>
  <c r="B3277" i="234"/>
  <c r="D3276" i="234"/>
  <c r="C3276" i="234"/>
  <c r="B3276" i="234"/>
  <c r="D3275" i="234"/>
  <c r="C3275" i="234"/>
  <c r="B3275" i="234"/>
  <c r="D3274" i="234"/>
  <c r="C3274" i="234"/>
  <c r="B3274" i="234"/>
  <c r="F3273" i="234"/>
  <c r="D3273" i="234"/>
  <c r="C3273" i="234"/>
  <c r="B3273" i="234"/>
  <c r="F3272" i="234"/>
  <c r="D3272" i="234"/>
  <c r="C3272" i="234"/>
  <c r="B3272" i="234"/>
  <c r="F3271" i="234"/>
  <c r="D3271" i="234"/>
  <c r="C3271" i="234"/>
  <c r="B3271" i="234"/>
  <c r="F3270" i="234"/>
  <c r="D3270" i="234"/>
  <c r="C3270" i="234"/>
  <c r="B3270" i="234"/>
  <c r="F3269" i="234"/>
  <c r="D3269" i="234"/>
  <c r="C3269" i="234"/>
  <c r="B3269" i="234"/>
  <c r="D3268" i="234"/>
  <c r="C3268" i="234"/>
  <c r="B3268" i="234"/>
  <c r="F3267" i="234"/>
  <c r="D3267" i="234"/>
  <c r="C3267" i="234"/>
  <c r="B3267" i="234"/>
  <c r="F3266" i="234"/>
  <c r="D3266" i="234"/>
  <c r="C3266" i="234"/>
  <c r="B3266" i="234"/>
  <c r="F3265" i="234"/>
  <c r="D3265" i="234"/>
  <c r="C3265" i="234"/>
  <c r="B3265" i="234"/>
  <c r="F3264" i="234"/>
  <c r="D3264" i="234"/>
  <c r="C3264" i="234"/>
  <c r="B3264" i="234"/>
  <c r="F3263" i="234"/>
  <c r="D3263" i="234"/>
  <c r="C3263" i="234"/>
  <c r="B3263" i="234"/>
  <c r="D3262" i="234"/>
  <c r="C3262" i="234"/>
  <c r="B3262" i="234"/>
  <c r="D3261" i="234"/>
  <c r="C3261" i="234"/>
  <c r="B3261" i="234"/>
  <c r="D3260" i="234"/>
  <c r="C3260" i="234"/>
  <c r="B3260" i="234"/>
  <c r="D3259" i="234"/>
  <c r="C3259" i="234"/>
  <c r="B3259" i="234"/>
  <c r="D3258" i="234"/>
  <c r="C3258" i="234"/>
  <c r="B3258" i="234"/>
  <c r="D3257" i="234"/>
  <c r="C3257" i="234"/>
  <c r="B3257" i="234"/>
  <c r="D3256" i="234"/>
  <c r="C3256" i="234"/>
  <c r="B3256" i="234"/>
  <c r="F3255" i="234"/>
  <c r="D3255" i="234"/>
  <c r="C3255" i="234"/>
  <c r="B3255" i="234"/>
  <c r="F3254" i="234"/>
  <c r="D3254" i="234"/>
  <c r="C3254" i="234"/>
  <c r="B3254" i="234"/>
  <c r="F3253" i="234"/>
  <c r="D3253" i="234"/>
  <c r="C3253" i="234"/>
  <c r="B3253" i="234"/>
  <c r="F3252" i="234"/>
  <c r="D3252" i="234"/>
  <c r="C3252" i="234"/>
  <c r="B3252" i="234"/>
  <c r="F3251" i="234"/>
  <c r="D3251" i="234"/>
  <c r="C3251" i="234"/>
  <c r="B3251" i="234"/>
  <c r="D3250" i="234"/>
  <c r="C3250" i="234"/>
  <c r="B3250" i="234"/>
  <c r="F3249" i="234"/>
  <c r="D3249" i="234"/>
  <c r="C3249" i="234"/>
  <c r="B3249" i="234"/>
  <c r="F3248" i="234"/>
  <c r="D3248" i="234"/>
  <c r="C3248" i="234"/>
  <c r="B3248" i="234"/>
  <c r="F3247" i="234"/>
  <c r="D3247" i="234"/>
  <c r="C3247" i="234"/>
  <c r="B3247" i="234"/>
  <c r="F3246" i="234"/>
  <c r="D3246" i="234"/>
  <c r="C3246" i="234"/>
  <c r="B3246" i="234"/>
  <c r="F3245" i="234"/>
  <c r="D3245" i="234"/>
  <c r="C3245" i="234"/>
  <c r="B3245" i="234"/>
  <c r="D3244" i="234"/>
  <c r="C3244" i="234"/>
  <c r="B3244" i="234"/>
  <c r="D3243" i="234"/>
  <c r="C3243" i="234"/>
  <c r="B3243" i="234"/>
  <c r="D3242" i="234"/>
  <c r="C3242" i="234"/>
  <c r="B3242" i="234"/>
  <c r="D3241" i="234"/>
  <c r="C3241" i="234"/>
  <c r="B3241" i="234"/>
  <c r="D3240" i="234"/>
  <c r="C3240" i="234"/>
  <c r="B3240" i="234"/>
  <c r="D3239" i="234"/>
  <c r="C3239" i="234"/>
  <c r="B3239" i="234"/>
  <c r="D3238" i="234"/>
  <c r="C3238" i="234"/>
  <c r="B3238" i="234"/>
  <c r="F3237" i="234"/>
  <c r="D3237" i="234"/>
  <c r="C3237" i="234"/>
  <c r="B3237" i="234"/>
  <c r="F3236" i="234"/>
  <c r="D3236" i="234"/>
  <c r="C3236" i="234"/>
  <c r="B3236" i="234"/>
  <c r="F3235" i="234"/>
  <c r="D3235" i="234"/>
  <c r="C3235" i="234"/>
  <c r="B3235" i="234"/>
  <c r="F3234" i="234"/>
  <c r="D3234" i="234"/>
  <c r="C3234" i="234"/>
  <c r="B3234" i="234"/>
  <c r="F3233" i="234"/>
  <c r="D3233" i="234"/>
  <c r="C3233" i="234"/>
  <c r="B3233" i="234"/>
  <c r="D3232" i="234"/>
  <c r="C3232" i="234"/>
  <c r="B3232" i="234"/>
  <c r="F3231" i="234"/>
  <c r="D3231" i="234"/>
  <c r="C3231" i="234"/>
  <c r="B3231" i="234"/>
  <c r="F3230" i="234"/>
  <c r="D3230" i="234"/>
  <c r="C3230" i="234"/>
  <c r="B3230" i="234"/>
  <c r="F3229" i="234"/>
  <c r="D3229" i="234"/>
  <c r="C3229" i="234"/>
  <c r="B3229" i="234"/>
  <c r="F3228" i="234"/>
  <c r="D3228" i="234"/>
  <c r="C3228" i="234"/>
  <c r="B3228" i="234"/>
  <c r="F3227" i="234"/>
  <c r="D3227" i="234"/>
  <c r="C3227" i="234"/>
  <c r="B3227" i="234"/>
  <c r="D3226" i="234"/>
  <c r="C3226" i="234"/>
  <c r="B3226" i="234"/>
  <c r="D3225" i="234"/>
  <c r="C3225" i="234"/>
  <c r="B3225" i="234"/>
  <c r="D3224" i="234"/>
  <c r="C3224" i="234"/>
  <c r="B3224" i="234"/>
  <c r="D3223" i="234"/>
  <c r="C3223" i="234"/>
  <c r="B3223" i="234"/>
  <c r="D3222" i="234"/>
  <c r="C3222" i="234"/>
  <c r="B3222" i="234"/>
  <c r="D3221" i="234"/>
  <c r="C3221" i="234"/>
  <c r="B3221" i="234"/>
  <c r="D3220" i="234"/>
  <c r="C3220" i="234"/>
  <c r="B3220" i="234"/>
  <c r="F3219" i="234"/>
  <c r="D3219" i="234"/>
  <c r="C3219" i="234"/>
  <c r="B3219" i="234"/>
  <c r="F3218" i="234"/>
  <c r="D3218" i="234"/>
  <c r="C3218" i="234"/>
  <c r="B3218" i="234"/>
  <c r="F3217" i="234"/>
  <c r="D3217" i="234"/>
  <c r="C3217" i="234"/>
  <c r="B3217" i="234"/>
  <c r="F3216" i="234"/>
  <c r="D3216" i="234"/>
  <c r="C3216" i="234"/>
  <c r="B3216" i="234"/>
  <c r="F3215" i="234"/>
  <c r="D3215" i="234"/>
  <c r="C3215" i="234"/>
  <c r="B3215" i="234"/>
  <c r="D3214" i="234"/>
  <c r="C3214" i="234"/>
  <c r="B3214" i="234"/>
  <c r="F3213" i="234"/>
  <c r="D3213" i="234"/>
  <c r="C3213" i="234"/>
  <c r="B3213" i="234"/>
  <c r="F3212" i="234"/>
  <c r="D3212" i="234"/>
  <c r="C3212" i="234"/>
  <c r="B3212" i="234"/>
  <c r="F3211" i="234"/>
  <c r="D3211" i="234"/>
  <c r="C3211" i="234"/>
  <c r="B3211" i="234"/>
  <c r="F3210" i="234"/>
  <c r="D3210" i="234"/>
  <c r="C3210" i="234"/>
  <c r="B3210" i="234"/>
  <c r="F3209" i="234"/>
  <c r="D3209" i="234"/>
  <c r="C3209" i="234"/>
  <c r="B3209" i="234"/>
  <c r="D3208" i="234"/>
  <c r="C3208" i="234"/>
  <c r="B3208" i="234"/>
  <c r="D3207" i="234"/>
  <c r="C3207" i="234"/>
  <c r="B3207" i="234"/>
  <c r="D3206" i="234"/>
  <c r="C3206" i="234"/>
  <c r="B3206" i="234"/>
  <c r="D3205" i="234"/>
  <c r="C3205" i="234"/>
  <c r="B3205" i="234"/>
  <c r="D3204" i="234"/>
  <c r="C3204" i="234"/>
  <c r="B3204" i="234"/>
  <c r="D3203" i="234"/>
  <c r="C3203" i="234"/>
  <c r="B3203" i="234"/>
  <c r="D3202" i="234"/>
  <c r="C3202" i="234"/>
  <c r="B3202" i="234"/>
  <c r="F3201" i="234"/>
  <c r="D3201" i="234"/>
  <c r="C3201" i="234"/>
  <c r="B3201" i="234"/>
  <c r="F3200" i="234"/>
  <c r="D3200" i="234"/>
  <c r="C3200" i="234"/>
  <c r="B3200" i="234"/>
  <c r="F3199" i="234"/>
  <c r="D3199" i="234"/>
  <c r="C3199" i="234"/>
  <c r="B3199" i="234"/>
  <c r="F3198" i="234"/>
  <c r="D3198" i="234"/>
  <c r="C3198" i="234"/>
  <c r="B3198" i="234"/>
  <c r="F3197" i="234"/>
  <c r="D3197" i="234"/>
  <c r="C3197" i="234"/>
  <c r="B3197" i="234"/>
  <c r="D3196" i="234"/>
  <c r="C3196" i="234"/>
  <c r="B3196" i="234"/>
  <c r="F3195" i="234"/>
  <c r="D3195" i="234"/>
  <c r="C3195" i="234"/>
  <c r="B3195" i="234"/>
  <c r="F3194" i="234"/>
  <c r="D3194" i="234"/>
  <c r="C3194" i="234"/>
  <c r="B3194" i="234"/>
  <c r="F3193" i="234"/>
  <c r="D3193" i="234"/>
  <c r="C3193" i="234"/>
  <c r="B3193" i="234"/>
  <c r="F3192" i="234"/>
  <c r="D3192" i="234"/>
  <c r="C3192" i="234"/>
  <c r="B3192" i="234"/>
  <c r="F3191" i="234"/>
  <c r="D3191" i="234"/>
  <c r="C3191" i="234"/>
  <c r="B3191" i="234"/>
  <c r="D3190" i="234"/>
  <c r="C3190" i="234"/>
  <c r="B3190" i="234"/>
  <c r="D3189" i="234"/>
  <c r="C3189" i="234"/>
  <c r="B3189" i="234"/>
  <c r="D3188" i="234"/>
  <c r="C3188" i="234"/>
  <c r="B3188" i="234"/>
  <c r="D3187" i="234"/>
  <c r="C3187" i="234"/>
  <c r="B3187" i="234"/>
  <c r="D3186" i="234"/>
  <c r="C3186" i="234"/>
  <c r="B3186" i="234"/>
  <c r="D3185" i="234"/>
  <c r="C3185" i="234"/>
  <c r="B3185" i="234"/>
  <c r="D3184" i="234"/>
  <c r="C3184" i="234"/>
  <c r="B3184" i="234"/>
  <c r="F3183" i="234"/>
  <c r="D3183" i="234"/>
  <c r="C3183" i="234"/>
  <c r="B3183" i="234"/>
  <c r="F3182" i="234"/>
  <c r="D3182" i="234"/>
  <c r="C3182" i="234"/>
  <c r="B3182" i="234"/>
  <c r="F3181" i="234"/>
  <c r="D3181" i="234"/>
  <c r="C3181" i="234"/>
  <c r="B3181" i="234"/>
  <c r="F3180" i="234"/>
  <c r="D3180" i="234"/>
  <c r="C3180" i="234"/>
  <c r="B3180" i="234"/>
  <c r="F3179" i="234"/>
  <c r="D3179" i="234"/>
  <c r="C3179" i="234"/>
  <c r="B3179" i="234"/>
  <c r="D3178" i="234"/>
  <c r="C3178" i="234"/>
  <c r="B3178" i="234"/>
  <c r="F3177" i="234"/>
  <c r="D3177" i="234"/>
  <c r="C3177" i="234"/>
  <c r="B3177" i="234"/>
  <c r="F3176" i="234"/>
  <c r="D3176" i="234"/>
  <c r="C3176" i="234"/>
  <c r="B3176" i="234"/>
  <c r="F3175" i="234"/>
  <c r="D3175" i="234"/>
  <c r="C3175" i="234"/>
  <c r="B3175" i="234"/>
  <c r="F3174" i="234"/>
  <c r="D3174" i="234"/>
  <c r="C3174" i="234"/>
  <c r="B3174" i="234"/>
  <c r="F3173" i="234"/>
  <c r="D3173" i="234"/>
  <c r="C3173" i="234"/>
  <c r="B3173" i="234"/>
  <c r="D3172" i="234"/>
  <c r="C3172" i="234"/>
  <c r="B3172" i="234"/>
  <c r="D3171" i="234"/>
  <c r="C3171" i="234"/>
  <c r="B3171" i="234"/>
  <c r="D3170" i="234"/>
  <c r="C3170" i="234"/>
  <c r="B3170" i="234"/>
  <c r="D3169" i="234"/>
  <c r="C3169" i="234"/>
  <c r="B3169" i="234"/>
  <c r="D3168" i="234"/>
  <c r="C3168" i="234"/>
  <c r="B3168" i="234"/>
  <c r="D3167" i="234"/>
  <c r="C3167" i="234"/>
  <c r="B3167" i="234"/>
  <c r="D3166" i="234"/>
  <c r="C3166" i="234"/>
  <c r="B3166" i="234"/>
  <c r="F3165" i="234"/>
  <c r="D3165" i="234"/>
  <c r="C3165" i="234"/>
  <c r="B3165" i="234"/>
  <c r="F3164" i="234"/>
  <c r="D3164" i="234"/>
  <c r="C3164" i="234"/>
  <c r="B3164" i="234"/>
  <c r="F3163" i="234"/>
  <c r="D3163" i="234"/>
  <c r="C3163" i="234"/>
  <c r="B3163" i="234"/>
  <c r="F3162" i="234"/>
  <c r="D3162" i="234"/>
  <c r="C3162" i="234"/>
  <c r="B3162" i="234"/>
  <c r="F3161" i="234"/>
  <c r="D3161" i="234"/>
  <c r="C3161" i="234"/>
  <c r="B3161" i="234"/>
  <c r="D3160" i="234"/>
  <c r="C3160" i="234"/>
  <c r="B3160" i="234"/>
  <c r="F3159" i="234"/>
  <c r="D3159" i="234"/>
  <c r="C3159" i="234"/>
  <c r="B3159" i="234"/>
  <c r="F3158" i="234"/>
  <c r="D3158" i="234"/>
  <c r="C3158" i="234"/>
  <c r="B3158" i="234"/>
  <c r="F3157" i="234"/>
  <c r="D3157" i="234"/>
  <c r="C3157" i="234"/>
  <c r="B3157" i="234"/>
  <c r="F3156" i="234"/>
  <c r="D3156" i="234"/>
  <c r="C3156" i="234"/>
  <c r="B3156" i="234"/>
  <c r="F3155" i="234"/>
  <c r="D3155" i="234"/>
  <c r="C3155" i="234"/>
  <c r="B3155" i="234"/>
  <c r="D3154" i="234"/>
  <c r="C3154" i="234"/>
  <c r="B3154" i="234"/>
  <c r="D3153" i="234"/>
  <c r="C3153" i="234"/>
  <c r="B3153" i="234"/>
  <c r="D3152" i="234"/>
  <c r="C3152" i="234"/>
  <c r="B3152" i="234"/>
  <c r="D3151" i="234"/>
  <c r="C3151" i="234"/>
  <c r="B3151" i="234"/>
  <c r="D3150" i="234"/>
  <c r="C3150" i="234"/>
  <c r="B3150" i="234"/>
  <c r="D3149" i="234"/>
  <c r="C3149" i="234"/>
  <c r="B3149" i="234"/>
  <c r="D3148" i="234"/>
  <c r="C3148" i="234"/>
  <c r="B3148" i="234"/>
  <c r="F3147" i="234"/>
  <c r="D3147" i="234"/>
  <c r="C3147" i="234"/>
  <c r="B3147" i="234"/>
  <c r="F3146" i="234"/>
  <c r="D3146" i="234"/>
  <c r="C3146" i="234"/>
  <c r="B3146" i="234"/>
  <c r="F3145" i="234"/>
  <c r="D3145" i="234"/>
  <c r="C3145" i="234"/>
  <c r="B3145" i="234"/>
  <c r="F3144" i="234"/>
  <c r="D3144" i="234"/>
  <c r="C3144" i="234"/>
  <c r="B3144" i="234"/>
  <c r="F3143" i="234"/>
  <c r="D3143" i="234"/>
  <c r="C3143" i="234"/>
  <c r="B3143" i="234"/>
  <c r="D3142" i="234"/>
  <c r="C3142" i="234"/>
  <c r="B3142" i="234"/>
  <c r="F3141" i="234"/>
  <c r="D3141" i="234"/>
  <c r="C3141" i="234"/>
  <c r="B3141" i="234"/>
  <c r="F3140" i="234"/>
  <c r="D3140" i="234"/>
  <c r="C3140" i="234"/>
  <c r="B3140" i="234"/>
  <c r="F3139" i="234"/>
  <c r="D3139" i="234"/>
  <c r="C3139" i="234"/>
  <c r="B3139" i="234"/>
  <c r="F3138" i="234"/>
  <c r="D3138" i="234"/>
  <c r="C3138" i="234"/>
  <c r="B3138" i="234"/>
  <c r="F3137" i="234"/>
  <c r="D3137" i="234"/>
  <c r="C3137" i="234"/>
  <c r="B3137" i="234"/>
  <c r="D3136" i="234"/>
  <c r="C3136" i="234"/>
  <c r="B3136" i="234"/>
  <c r="D3135" i="234"/>
  <c r="C3135" i="234"/>
  <c r="B3135" i="234"/>
  <c r="D3134" i="234"/>
  <c r="C3134" i="234"/>
  <c r="B3134" i="234"/>
  <c r="D3133" i="234"/>
  <c r="C3133" i="234"/>
  <c r="B3133" i="234"/>
  <c r="D3132" i="234"/>
  <c r="C3132" i="234"/>
  <c r="B3132" i="234"/>
  <c r="D3131" i="234"/>
  <c r="C3131" i="234"/>
  <c r="B3131" i="234"/>
  <c r="D3130" i="234"/>
  <c r="C3130" i="234"/>
  <c r="B3130" i="234"/>
  <c r="F3129" i="234"/>
  <c r="D3129" i="234"/>
  <c r="C3129" i="234"/>
  <c r="B3129" i="234"/>
  <c r="F3128" i="234"/>
  <c r="D3128" i="234"/>
  <c r="C3128" i="234"/>
  <c r="B3128" i="234"/>
  <c r="F3127" i="234"/>
  <c r="D3127" i="234"/>
  <c r="C3127" i="234"/>
  <c r="B3127" i="234"/>
  <c r="F3126" i="234"/>
  <c r="D3126" i="234"/>
  <c r="C3126" i="234"/>
  <c r="B3126" i="234"/>
  <c r="F3125" i="234"/>
  <c r="D3125" i="234"/>
  <c r="C3125" i="234"/>
  <c r="B3125" i="234"/>
  <c r="D3124" i="234"/>
  <c r="C3124" i="234"/>
  <c r="B3124" i="234"/>
  <c r="F3123" i="234"/>
  <c r="D3123" i="234"/>
  <c r="C3123" i="234"/>
  <c r="B3123" i="234"/>
  <c r="F3122" i="234"/>
  <c r="D3122" i="234"/>
  <c r="C3122" i="234"/>
  <c r="B3122" i="234"/>
  <c r="F3121" i="234"/>
  <c r="D3121" i="234"/>
  <c r="C3121" i="234"/>
  <c r="B3121" i="234"/>
  <c r="F3120" i="234"/>
  <c r="D3120" i="234"/>
  <c r="C3120" i="234"/>
  <c r="B3120" i="234"/>
  <c r="F3119" i="234"/>
  <c r="D3119" i="234"/>
  <c r="C3119" i="234"/>
  <c r="B3119" i="234"/>
  <c r="D3118" i="234"/>
  <c r="C3118" i="234"/>
  <c r="B3118" i="234"/>
  <c r="D3117" i="234"/>
  <c r="C3117" i="234"/>
  <c r="B3117" i="234"/>
  <c r="D3116" i="234"/>
  <c r="C3116" i="234"/>
  <c r="B3116" i="234"/>
  <c r="D3115" i="234"/>
  <c r="C3115" i="234"/>
  <c r="B3115" i="234"/>
  <c r="D3114" i="234"/>
  <c r="C3114" i="234"/>
  <c r="B3114" i="234"/>
  <c r="D3113" i="234"/>
  <c r="C3113" i="234"/>
  <c r="B3113" i="234"/>
  <c r="D3112" i="234"/>
  <c r="C3112" i="234"/>
  <c r="B3112" i="234"/>
  <c r="F3111" i="234"/>
  <c r="D3111" i="234"/>
  <c r="C3111" i="234"/>
  <c r="B3111" i="234"/>
  <c r="F3110" i="234"/>
  <c r="D3110" i="234"/>
  <c r="C3110" i="234"/>
  <c r="B3110" i="234"/>
  <c r="F3109" i="234"/>
  <c r="D3109" i="234"/>
  <c r="C3109" i="234"/>
  <c r="B3109" i="234"/>
  <c r="F3108" i="234"/>
  <c r="D3108" i="234"/>
  <c r="C3108" i="234"/>
  <c r="B3108" i="234"/>
  <c r="F3107" i="234"/>
  <c r="D3107" i="234"/>
  <c r="C3107" i="234"/>
  <c r="B3107" i="234"/>
  <c r="D3106" i="234"/>
  <c r="C3106" i="234"/>
  <c r="B3106" i="234"/>
  <c r="F3105" i="234"/>
  <c r="D3105" i="234"/>
  <c r="C3105" i="234"/>
  <c r="B3105" i="234"/>
  <c r="F3104" i="234"/>
  <c r="D3104" i="234"/>
  <c r="C3104" i="234"/>
  <c r="B3104" i="234"/>
  <c r="F3103" i="234"/>
  <c r="D3103" i="234"/>
  <c r="C3103" i="234"/>
  <c r="B3103" i="234"/>
  <c r="F3102" i="234"/>
  <c r="D3102" i="234"/>
  <c r="C3102" i="234"/>
  <c r="B3102" i="234"/>
  <c r="F3101" i="234"/>
  <c r="D3101" i="234"/>
  <c r="C3101" i="234"/>
  <c r="B3101" i="234"/>
  <c r="D3100" i="234"/>
  <c r="C3100" i="234"/>
  <c r="B3100" i="234"/>
  <c r="D3099" i="234"/>
  <c r="C3099" i="234"/>
  <c r="B3099" i="234"/>
  <c r="D3098" i="234"/>
  <c r="C3098" i="234"/>
  <c r="B3098" i="234"/>
  <c r="D3097" i="234"/>
  <c r="C3097" i="234"/>
  <c r="B3097" i="234"/>
  <c r="D3096" i="234"/>
  <c r="C3096" i="234"/>
  <c r="B3096" i="234"/>
  <c r="D3095" i="234"/>
  <c r="C3095" i="234"/>
  <c r="B3095" i="234"/>
  <c r="D3094" i="234"/>
  <c r="C3094" i="234"/>
  <c r="B3094" i="234"/>
  <c r="F3093" i="234"/>
  <c r="D3093" i="234"/>
  <c r="C3093" i="234"/>
  <c r="B3093" i="234"/>
  <c r="F3092" i="234"/>
  <c r="D3092" i="234"/>
  <c r="C3092" i="234"/>
  <c r="B3092" i="234"/>
  <c r="F3091" i="234"/>
  <c r="D3091" i="234"/>
  <c r="C3091" i="234"/>
  <c r="B3091" i="234"/>
  <c r="F3090" i="234"/>
  <c r="D3090" i="234"/>
  <c r="C3090" i="234"/>
  <c r="B3090" i="234"/>
  <c r="F3089" i="234"/>
  <c r="D3089" i="234"/>
  <c r="C3089" i="234"/>
  <c r="B3089" i="234"/>
  <c r="D3088" i="234"/>
  <c r="C3088" i="234"/>
  <c r="B3088" i="234"/>
  <c r="F3087" i="234"/>
  <c r="D3087" i="234"/>
  <c r="C3087" i="234"/>
  <c r="B3087" i="234"/>
  <c r="F3086" i="234"/>
  <c r="D3086" i="234"/>
  <c r="C3086" i="234"/>
  <c r="B3086" i="234"/>
  <c r="F3085" i="234"/>
  <c r="D3085" i="234"/>
  <c r="C3085" i="234"/>
  <c r="B3085" i="234"/>
  <c r="F3084" i="234"/>
  <c r="D3084" i="234"/>
  <c r="C3084" i="234"/>
  <c r="B3084" i="234"/>
  <c r="F3083" i="234"/>
  <c r="D3083" i="234"/>
  <c r="C3083" i="234"/>
  <c r="B3083" i="234"/>
  <c r="D3082" i="234"/>
  <c r="C3082" i="234"/>
  <c r="B3082" i="234"/>
  <c r="D3081" i="234"/>
  <c r="C3081" i="234"/>
  <c r="B3081" i="234"/>
  <c r="D3080" i="234"/>
  <c r="C3080" i="234"/>
  <c r="B3080" i="234"/>
  <c r="D3079" i="234"/>
  <c r="C3079" i="234"/>
  <c r="B3079" i="234"/>
  <c r="D3078" i="234"/>
  <c r="C3078" i="234"/>
  <c r="B3078" i="234"/>
  <c r="D3077" i="234"/>
  <c r="C3077" i="234"/>
  <c r="B3077" i="234"/>
  <c r="D3076" i="234"/>
  <c r="C3076" i="234"/>
  <c r="B3076" i="234"/>
  <c r="F3075" i="234"/>
  <c r="D3075" i="234"/>
  <c r="C3075" i="234"/>
  <c r="B3075" i="234"/>
  <c r="F3074" i="234"/>
  <c r="D3074" i="234"/>
  <c r="C3074" i="234"/>
  <c r="B3074" i="234"/>
  <c r="F3073" i="234"/>
  <c r="D3073" i="234"/>
  <c r="C3073" i="234"/>
  <c r="B3073" i="234"/>
  <c r="F3072" i="234"/>
  <c r="D3072" i="234"/>
  <c r="C3072" i="234"/>
  <c r="B3072" i="234"/>
  <c r="F3071" i="234"/>
  <c r="D3071" i="234"/>
  <c r="C3071" i="234"/>
  <c r="B3071" i="234"/>
  <c r="D3070" i="234"/>
  <c r="C3070" i="234"/>
  <c r="B3070" i="234"/>
  <c r="F3069" i="234"/>
  <c r="D3069" i="234"/>
  <c r="C3069" i="234"/>
  <c r="B3069" i="234"/>
  <c r="F3068" i="234"/>
  <c r="D3068" i="234"/>
  <c r="C3068" i="234"/>
  <c r="B3068" i="234"/>
  <c r="F3067" i="234"/>
  <c r="D3067" i="234"/>
  <c r="C3067" i="234"/>
  <c r="B3067" i="234"/>
  <c r="F3066" i="234"/>
  <c r="D3066" i="234"/>
  <c r="C3066" i="234"/>
  <c r="B3066" i="234"/>
  <c r="F3065" i="234"/>
  <c r="D3065" i="234"/>
  <c r="C3065" i="234"/>
  <c r="B3065" i="234"/>
  <c r="D3064" i="234"/>
  <c r="C3064" i="234"/>
  <c r="B3064" i="234"/>
  <c r="D3063" i="234"/>
  <c r="C3063" i="234"/>
  <c r="B3063" i="234"/>
  <c r="D3062" i="234"/>
  <c r="C3062" i="234"/>
  <c r="B3062" i="234"/>
  <c r="D3061" i="234"/>
  <c r="C3061" i="234"/>
  <c r="B3061" i="234"/>
  <c r="D3060" i="234"/>
  <c r="C3060" i="234"/>
  <c r="B3060" i="234"/>
  <c r="D3059" i="234"/>
  <c r="C3059" i="234"/>
  <c r="B3059" i="234"/>
  <c r="D3058" i="234"/>
  <c r="C3058" i="234"/>
  <c r="B3058" i="234"/>
  <c r="F3057" i="234"/>
  <c r="D3057" i="234"/>
  <c r="C3057" i="234"/>
  <c r="B3057" i="234"/>
  <c r="F3056" i="234"/>
  <c r="D3056" i="234"/>
  <c r="C3056" i="234"/>
  <c r="B3056" i="234"/>
  <c r="F3055" i="234"/>
  <c r="D3055" i="234"/>
  <c r="C3055" i="234"/>
  <c r="B3055" i="234"/>
  <c r="F3054" i="234"/>
  <c r="D3054" i="234"/>
  <c r="C3054" i="234"/>
  <c r="B3054" i="234"/>
  <c r="F3053" i="234"/>
  <c r="D3053" i="234"/>
  <c r="C3053" i="234"/>
  <c r="B3053" i="234"/>
  <c r="D3052" i="234"/>
  <c r="C3052" i="234"/>
  <c r="B3052" i="234"/>
  <c r="F3051" i="234"/>
  <c r="D3051" i="234"/>
  <c r="C3051" i="234"/>
  <c r="B3051" i="234"/>
  <c r="F3050" i="234"/>
  <c r="D3050" i="234"/>
  <c r="C3050" i="234"/>
  <c r="B3050" i="234"/>
  <c r="F3049" i="234"/>
  <c r="D3049" i="234"/>
  <c r="C3049" i="234"/>
  <c r="B3049" i="234"/>
  <c r="F3048" i="234"/>
  <c r="D3048" i="234"/>
  <c r="C3048" i="234"/>
  <c r="B3048" i="234"/>
  <c r="F3047" i="234"/>
  <c r="D3047" i="234"/>
  <c r="C3047" i="234"/>
  <c r="B3047" i="234"/>
  <c r="D3046" i="234"/>
  <c r="C3046" i="234"/>
  <c r="B3046" i="234"/>
  <c r="D3045" i="234"/>
  <c r="C3045" i="234"/>
  <c r="B3045" i="234"/>
  <c r="D3044" i="234"/>
  <c r="C3044" i="234"/>
  <c r="B3044" i="234"/>
  <c r="D3043" i="234"/>
  <c r="C3043" i="234"/>
  <c r="B3043" i="234"/>
  <c r="D3042" i="234"/>
  <c r="C3042" i="234"/>
  <c r="B3042" i="234"/>
  <c r="D3041" i="234"/>
  <c r="C3041" i="234"/>
  <c r="B3041" i="234"/>
  <c r="D3040" i="234"/>
  <c r="C3040" i="234"/>
  <c r="B3040" i="234"/>
  <c r="F3039" i="234"/>
  <c r="D3039" i="234"/>
  <c r="C3039" i="234"/>
  <c r="B3039" i="234"/>
  <c r="F3038" i="234"/>
  <c r="D3038" i="234"/>
  <c r="C3038" i="234"/>
  <c r="B3038" i="234"/>
  <c r="F3037" i="234"/>
  <c r="D3037" i="234"/>
  <c r="C3037" i="234"/>
  <c r="B3037" i="234"/>
  <c r="F3036" i="234"/>
  <c r="D3036" i="234"/>
  <c r="C3036" i="234"/>
  <c r="B3036" i="234"/>
  <c r="F3035" i="234"/>
  <c r="D3035" i="234"/>
  <c r="C3035" i="234"/>
  <c r="B3035" i="234"/>
  <c r="D3034" i="234"/>
  <c r="C3034" i="234"/>
  <c r="B3034" i="234"/>
  <c r="F3033" i="234"/>
  <c r="D3033" i="234"/>
  <c r="C3033" i="234"/>
  <c r="B3033" i="234"/>
  <c r="F3032" i="234"/>
  <c r="D3032" i="234"/>
  <c r="C3032" i="234"/>
  <c r="B3032" i="234"/>
  <c r="F3031" i="234"/>
  <c r="D3031" i="234"/>
  <c r="C3031" i="234"/>
  <c r="B3031" i="234"/>
  <c r="F3030" i="234"/>
  <c r="D3030" i="234"/>
  <c r="C3030" i="234"/>
  <c r="B3030" i="234"/>
  <c r="F3029" i="234"/>
  <c r="D3029" i="234"/>
  <c r="C3029" i="234"/>
  <c r="B3029" i="234"/>
  <c r="D3028" i="234"/>
  <c r="C3028" i="234"/>
  <c r="B3028" i="234"/>
  <c r="D3027" i="234"/>
  <c r="C3027" i="234"/>
  <c r="B3027" i="234"/>
  <c r="D3026" i="234"/>
  <c r="C3026" i="234"/>
  <c r="B3026" i="234"/>
  <c r="D3025" i="234"/>
  <c r="C3025" i="234"/>
  <c r="B3025" i="234"/>
  <c r="D3024" i="234"/>
  <c r="C3024" i="234"/>
  <c r="B3024" i="234"/>
  <c r="D3023" i="234"/>
  <c r="C3023" i="234"/>
  <c r="B3023" i="234"/>
  <c r="D3022" i="234"/>
  <c r="C3022" i="234"/>
  <c r="B3022" i="234"/>
  <c r="F3021" i="234"/>
  <c r="D3021" i="234"/>
  <c r="C3021" i="234"/>
  <c r="B3021" i="234"/>
  <c r="F3020" i="234"/>
  <c r="D3020" i="234"/>
  <c r="C3020" i="234"/>
  <c r="B3020" i="234"/>
  <c r="F3019" i="234"/>
  <c r="D3019" i="234"/>
  <c r="C3019" i="234"/>
  <c r="B3019" i="234"/>
  <c r="F3018" i="234"/>
  <c r="D3018" i="234"/>
  <c r="C3018" i="234"/>
  <c r="B3018" i="234"/>
  <c r="F3017" i="234"/>
  <c r="D3017" i="234"/>
  <c r="C3017" i="234"/>
  <c r="B3017" i="234"/>
  <c r="D3016" i="234"/>
  <c r="C3016" i="234"/>
  <c r="B3016" i="234"/>
  <c r="F3015" i="234"/>
  <c r="D3015" i="234"/>
  <c r="C3015" i="234"/>
  <c r="B3015" i="234"/>
  <c r="F3014" i="234"/>
  <c r="D3014" i="234"/>
  <c r="C3014" i="234"/>
  <c r="B3014" i="234"/>
  <c r="F3013" i="234"/>
  <c r="D3013" i="234"/>
  <c r="C3013" i="234"/>
  <c r="B3013" i="234"/>
  <c r="F3012" i="234"/>
  <c r="D3012" i="234"/>
  <c r="C3012" i="234"/>
  <c r="B3012" i="234"/>
  <c r="F3011" i="234"/>
  <c r="D3011" i="234"/>
  <c r="C3011" i="234"/>
  <c r="B3011" i="234"/>
  <c r="D3010" i="234"/>
  <c r="C3010" i="234"/>
  <c r="B3010" i="234"/>
  <c r="D3009" i="234"/>
  <c r="C3009" i="234"/>
  <c r="B3009" i="234"/>
  <c r="D3008" i="234"/>
  <c r="C3008" i="234"/>
  <c r="B3008" i="234"/>
  <c r="D3007" i="234"/>
  <c r="C3007" i="234"/>
  <c r="B3007" i="234"/>
  <c r="D3006" i="234"/>
  <c r="C3006" i="234"/>
  <c r="B3006" i="234"/>
  <c r="D3005" i="234"/>
  <c r="C3005" i="234"/>
  <c r="B3005" i="234"/>
  <c r="D3004" i="234"/>
  <c r="C3004" i="234"/>
  <c r="B3004" i="234"/>
  <c r="F3003" i="234"/>
  <c r="D3003" i="234"/>
  <c r="C3003" i="234"/>
  <c r="B3003" i="234"/>
  <c r="F3002" i="234"/>
  <c r="D3002" i="234"/>
  <c r="C3002" i="234"/>
  <c r="B3002" i="234"/>
  <c r="F3001" i="234"/>
  <c r="D3001" i="234"/>
  <c r="C3001" i="234"/>
  <c r="B3001" i="234"/>
  <c r="F3000" i="234"/>
  <c r="D3000" i="234"/>
  <c r="C3000" i="234"/>
  <c r="B3000" i="234"/>
  <c r="F2999" i="234"/>
  <c r="D2999" i="234"/>
  <c r="C2999" i="234"/>
  <c r="B2999" i="234"/>
  <c r="D2998" i="234"/>
  <c r="C2998" i="234"/>
  <c r="B2998" i="234"/>
  <c r="F2997" i="234"/>
  <c r="D2997" i="234"/>
  <c r="C2997" i="234"/>
  <c r="B2997" i="234"/>
  <c r="F2996" i="234"/>
  <c r="D2996" i="234"/>
  <c r="C2996" i="234"/>
  <c r="B2996" i="234"/>
  <c r="F2995" i="234"/>
  <c r="D2995" i="234"/>
  <c r="C2995" i="234"/>
  <c r="B2995" i="234"/>
  <c r="F2994" i="234"/>
  <c r="D2994" i="234"/>
  <c r="C2994" i="234"/>
  <c r="B2994" i="234"/>
  <c r="F2993" i="234"/>
  <c r="D2993" i="234"/>
  <c r="C2993" i="234"/>
  <c r="B2993" i="234"/>
  <c r="D2992" i="234"/>
  <c r="C2992" i="234"/>
  <c r="B2992" i="234"/>
  <c r="D2991" i="234"/>
  <c r="C2991" i="234"/>
  <c r="B2991" i="234"/>
  <c r="D2990" i="234"/>
  <c r="C2990" i="234"/>
  <c r="B2990" i="234"/>
  <c r="D2989" i="234"/>
  <c r="C2989" i="234"/>
  <c r="B2989" i="234"/>
  <c r="D2988" i="234"/>
  <c r="C2988" i="234"/>
  <c r="B2988" i="234"/>
  <c r="D2987" i="234"/>
  <c r="C2987" i="234"/>
  <c r="B2987" i="234"/>
  <c r="D2986" i="234"/>
  <c r="C2986" i="234"/>
  <c r="B2986" i="234"/>
  <c r="F2985" i="234"/>
  <c r="D2985" i="234"/>
  <c r="C2985" i="234"/>
  <c r="B2985" i="234"/>
  <c r="F2984" i="234"/>
  <c r="D2984" i="234"/>
  <c r="C2984" i="234"/>
  <c r="B2984" i="234"/>
  <c r="F2983" i="234"/>
  <c r="D2983" i="234"/>
  <c r="C2983" i="234"/>
  <c r="B2983" i="234"/>
  <c r="F2982" i="234"/>
  <c r="D2982" i="234"/>
  <c r="C2982" i="234"/>
  <c r="B2982" i="234"/>
  <c r="F2981" i="234"/>
  <c r="D2981" i="234"/>
  <c r="C2981" i="234"/>
  <c r="B2981" i="234"/>
  <c r="D2980" i="234"/>
  <c r="C2980" i="234"/>
  <c r="B2980" i="234"/>
  <c r="F2979" i="234"/>
  <c r="D2979" i="234"/>
  <c r="C2979" i="234"/>
  <c r="B2979" i="234"/>
  <c r="F2978" i="234"/>
  <c r="D2978" i="234"/>
  <c r="C2978" i="234"/>
  <c r="B2978" i="234"/>
  <c r="F2977" i="234"/>
  <c r="D2977" i="234"/>
  <c r="C2977" i="234"/>
  <c r="B2977" i="234"/>
  <c r="F2976" i="234"/>
  <c r="D2976" i="234"/>
  <c r="C2976" i="234"/>
  <c r="B2976" i="234"/>
  <c r="F2975" i="234"/>
  <c r="D2975" i="234"/>
  <c r="C2975" i="234"/>
  <c r="B2975" i="234"/>
  <c r="D2974" i="234"/>
  <c r="C2974" i="234"/>
  <c r="B2974" i="234"/>
  <c r="D2973" i="234"/>
  <c r="C2973" i="234"/>
  <c r="B2973" i="234"/>
  <c r="D2972" i="234"/>
  <c r="C2972" i="234"/>
  <c r="B2972" i="234"/>
  <c r="D2971" i="234"/>
  <c r="C2971" i="234"/>
  <c r="B2971" i="234"/>
  <c r="D2970" i="234"/>
  <c r="C2970" i="234"/>
  <c r="B2970" i="234"/>
  <c r="D2969" i="234"/>
  <c r="C2969" i="234"/>
  <c r="B2969" i="234"/>
  <c r="D2968" i="234"/>
  <c r="C2968" i="234"/>
  <c r="B2968" i="234"/>
  <c r="F2967" i="234"/>
  <c r="D2967" i="234"/>
  <c r="C2967" i="234"/>
  <c r="B2967" i="234"/>
  <c r="F2966" i="234"/>
  <c r="D2966" i="234"/>
  <c r="C2966" i="234"/>
  <c r="B2966" i="234"/>
  <c r="F2965" i="234"/>
  <c r="D2965" i="234"/>
  <c r="C2965" i="234"/>
  <c r="B2965" i="234"/>
  <c r="F2964" i="234"/>
  <c r="D2964" i="234"/>
  <c r="C2964" i="234"/>
  <c r="B2964" i="234"/>
  <c r="F2963" i="234"/>
  <c r="D2963" i="234"/>
  <c r="C2963" i="234"/>
  <c r="B2963" i="234"/>
  <c r="D2962" i="234"/>
  <c r="C2962" i="234"/>
  <c r="B2962" i="234"/>
  <c r="F2961" i="234"/>
  <c r="D2961" i="234"/>
  <c r="C2961" i="234"/>
  <c r="B2961" i="234"/>
  <c r="F2960" i="234"/>
  <c r="D2960" i="234"/>
  <c r="C2960" i="234"/>
  <c r="B2960" i="234"/>
  <c r="F2959" i="234"/>
  <c r="D2959" i="234"/>
  <c r="C2959" i="234"/>
  <c r="B2959" i="234"/>
  <c r="F2958" i="234"/>
  <c r="D2958" i="234"/>
  <c r="C2958" i="234"/>
  <c r="B2958" i="234"/>
  <c r="F2957" i="234"/>
  <c r="D2957" i="234"/>
  <c r="C2957" i="234"/>
  <c r="B2957" i="234"/>
  <c r="D2956" i="234"/>
  <c r="C2956" i="234"/>
  <c r="B2956" i="234"/>
  <c r="D2955" i="234"/>
  <c r="C2955" i="234"/>
  <c r="B2955" i="234"/>
  <c r="D2954" i="234"/>
  <c r="C2954" i="234"/>
  <c r="B2954" i="234"/>
  <c r="D2953" i="234"/>
  <c r="C2953" i="234"/>
  <c r="B2953" i="234"/>
  <c r="D2952" i="234"/>
  <c r="C2952" i="234"/>
  <c r="B2952" i="234"/>
  <c r="D2951" i="234"/>
  <c r="C2951" i="234"/>
  <c r="B2951" i="234"/>
  <c r="D2950" i="234"/>
  <c r="C2950" i="234"/>
  <c r="B2950" i="234"/>
  <c r="F2949" i="234"/>
  <c r="D2949" i="234"/>
  <c r="C2949" i="234"/>
  <c r="B2949" i="234"/>
  <c r="F2948" i="234"/>
  <c r="D2948" i="234"/>
  <c r="C2948" i="234"/>
  <c r="B2948" i="234"/>
  <c r="F2947" i="234"/>
  <c r="D2947" i="234"/>
  <c r="C2947" i="234"/>
  <c r="B2947" i="234"/>
  <c r="F2946" i="234"/>
  <c r="D2946" i="234"/>
  <c r="C2946" i="234"/>
  <c r="B2946" i="234"/>
  <c r="F2945" i="234"/>
  <c r="D2945" i="234"/>
  <c r="C2945" i="234"/>
  <c r="B2945" i="234"/>
  <c r="D2944" i="234"/>
  <c r="C2944" i="234"/>
  <c r="B2944" i="234"/>
  <c r="F2943" i="234"/>
  <c r="D2943" i="234"/>
  <c r="C2943" i="234"/>
  <c r="B2943" i="234"/>
  <c r="F2942" i="234"/>
  <c r="D2942" i="234"/>
  <c r="C2942" i="234"/>
  <c r="B2942" i="234"/>
  <c r="F2941" i="234"/>
  <c r="D2941" i="234"/>
  <c r="C2941" i="234"/>
  <c r="B2941" i="234"/>
  <c r="F2940" i="234"/>
  <c r="D2940" i="234"/>
  <c r="C2940" i="234"/>
  <c r="B2940" i="234"/>
  <c r="F2939" i="234"/>
  <c r="D2939" i="234"/>
  <c r="C2939" i="234"/>
  <c r="B2939" i="234"/>
  <c r="D2938" i="234"/>
  <c r="C2938" i="234"/>
  <c r="B2938" i="234"/>
  <c r="D2937" i="234"/>
  <c r="C2937" i="234"/>
  <c r="B2937" i="234"/>
  <c r="D2936" i="234"/>
  <c r="C2936" i="234"/>
  <c r="B2936" i="234"/>
  <c r="D2935" i="234"/>
  <c r="C2935" i="234"/>
  <c r="B2935" i="234"/>
  <c r="D2934" i="234"/>
  <c r="C2934" i="234"/>
  <c r="B2934" i="234"/>
  <c r="D2933" i="234"/>
  <c r="C2933" i="234"/>
  <c r="B2933" i="234"/>
  <c r="D2932" i="234"/>
  <c r="C2932" i="234"/>
  <c r="B2932" i="234"/>
  <c r="F2931" i="234"/>
  <c r="D2931" i="234"/>
  <c r="C2931" i="234"/>
  <c r="B2931" i="234"/>
  <c r="F2930" i="234"/>
  <c r="D2930" i="234"/>
  <c r="C2930" i="234"/>
  <c r="B2930" i="234"/>
  <c r="F2929" i="234"/>
  <c r="D2929" i="234"/>
  <c r="C2929" i="234"/>
  <c r="B2929" i="234"/>
  <c r="F2928" i="234"/>
  <c r="D2928" i="234"/>
  <c r="C2928" i="234"/>
  <c r="B2928" i="234"/>
  <c r="F2927" i="234"/>
  <c r="D2927" i="234"/>
  <c r="C2927" i="234"/>
  <c r="B2927" i="234"/>
  <c r="D2926" i="234"/>
  <c r="C2926" i="234"/>
  <c r="B2926" i="234"/>
  <c r="F2925" i="234"/>
  <c r="D2925" i="234"/>
  <c r="C2925" i="234"/>
  <c r="B2925" i="234"/>
  <c r="F2924" i="234"/>
  <c r="D2924" i="234"/>
  <c r="C2924" i="234"/>
  <c r="B2924" i="234"/>
  <c r="F2923" i="234"/>
  <c r="D2923" i="234"/>
  <c r="C2923" i="234"/>
  <c r="B2923" i="234"/>
  <c r="F2922" i="234"/>
  <c r="D2922" i="234"/>
  <c r="C2922" i="234"/>
  <c r="B2922" i="234"/>
  <c r="F2921" i="234"/>
  <c r="D2921" i="234"/>
  <c r="C2921" i="234"/>
  <c r="B2921" i="234"/>
  <c r="D2920" i="234"/>
  <c r="C2920" i="234"/>
  <c r="B2920" i="234"/>
  <c r="D2919" i="234"/>
  <c r="C2919" i="234"/>
  <c r="B2919" i="234"/>
  <c r="D2918" i="234"/>
  <c r="C2918" i="234"/>
  <c r="B2918" i="234"/>
  <c r="D2917" i="234"/>
  <c r="C2917" i="234"/>
  <c r="B2917" i="234"/>
  <c r="D2916" i="234"/>
  <c r="C2916" i="234"/>
  <c r="B2916" i="234"/>
  <c r="D2915" i="234"/>
  <c r="C2915" i="234"/>
  <c r="B2915" i="234"/>
  <c r="D2914" i="234"/>
  <c r="C2914" i="234"/>
  <c r="B2914" i="234"/>
  <c r="F2913" i="234"/>
  <c r="D2913" i="234"/>
  <c r="C2913" i="234"/>
  <c r="B2913" i="234"/>
  <c r="F2912" i="234"/>
  <c r="D2912" i="234"/>
  <c r="C2912" i="234"/>
  <c r="B2912" i="234"/>
  <c r="F2911" i="234"/>
  <c r="D2911" i="234"/>
  <c r="C2911" i="234"/>
  <c r="B2911" i="234"/>
  <c r="F2910" i="234"/>
  <c r="D2910" i="234"/>
  <c r="C2910" i="234"/>
  <c r="B2910" i="234"/>
  <c r="F2909" i="234"/>
  <c r="D2909" i="234"/>
  <c r="C2909" i="234"/>
  <c r="B2909" i="234"/>
  <c r="D2908" i="234"/>
  <c r="C2908" i="234"/>
  <c r="B2908" i="234"/>
  <c r="F2907" i="234"/>
  <c r="D2907" i="234"/>
  <c r="C2907" i="234"/>
  <c r="B2907" i="234"/>
  <c r="F2906" i="234"/>
  <c r="D2906" i="234"/>
  <c r="C2906" i="234"/>
  <c r="B2906" i="234"/>
  <c r="F2905" i="234"/>
  <c r="D2905" i="234"/>
  <c r="C2905" i="234"/>
  <c r="B2905" i="234"/>
  <c r="F2904" i="234"/>
  <c r="D2904" i="234"/>
  <c r="C2904" i="234"/>
  <c r="B2904" i="234"/>
  <c r="F2903" i="234"/>
  <c r="D2903" i="234"/>
  <c r="C2903" i="234"/>
  <c r="B2903" i="234"/>
  <c r="D2902" i="234"/>
  <c r="C2902" i="234"/>
  <c r="B2902" i="234"/>
  <c r="D2901" i="234"/>
  <c r="C2901" i="234"/>
  <c r="B2901" i="234"/>
  <c r="D2900" i="234"/>
  <c r="C2900" i="234"/>
  <c r="B2900" i="234"/>
  <c r="D2899" i="234"/>
  <c r="C2899" i="234"/>
  <c r="B2899" i="234"/>
  <c r="D2898" i="234"/>
  <c r="C2898" i="234"/>
  <c r="B2898" i="234"/>
  <c r="D2897" i="234"/>
  <c r="C2897" i="234"/>
  <c r="B2897" i="234"/>
  <c r="D2896" i="234"/>
  <c r="C2896" i="234"/>
  <c r="B2896" i="234"/>
  <c r="F2895" i="234"/>
  <c r="D2895" i="234"/>
  <c r="C2895" i="234"/>
  <c r="B2895" i="234"/>
  <c r="F2894" i="234"/>
  <c r="D2894" i="234"/>
  <c r="C2894" i="234"/>
  <c r="B2894" i="234"/>
  <c r="F2893" i="234"/>
  <c r="D2893" i="234"/>
  <c r="C2893" i="234"/>
  <c r="B2893" i="234"/>
  <c r="F2892" i="234"/>
  <c r="D2892" i="234"/>
  <c r="C2892" i="234"/>
  <c r="B2892" i="234"/>
  <c r="F2891" i="234"/>
  <c r="D2891" i="234"/>
  <c r="C2891" i="234"/>
  <c r="B2891" i="234"/>
  <c r="D2890" i="234"/>
  <c r="C2890" i="234"/>
  <c r="B2890" i="234"/>
  <c r="F2889" i="234"/>
  <c r="D2889" i="234"/>
  <c r="C2889" i="234"/>
  <c r="B2889" i="234"/>
  <c r="F2888" i="234"/>
  <c r="D2888" i="234"/>
  <c r="C2888" i="234"/>
  <c r="B2888" i="234"/>
  <c r="F2887" i="234"/>
  <c r="D2887" i="234"/>
  <c r="C2887" i="234"/>
  <c r="B2887" i="234"/>
  <c r="F2886" i="234"/>
  <c r="D2886" i="234"/>
  <c r="C2886" i="234"/>
  <c r="B2886" i="234"/>
  <c r="F2885" i="234"/>
  <c r="D2885" i="234"/>
  <c r="C2885" i="234"/>
  <c r="B2885" i="234"/>
  <c r="D2884" i="234"/>
  <c r="C2884" i="234"/>
  <c r="B2884" i="234"/>
  <c r="D2883" i="234"/>
  <c r="C2883" i="234"/>
  <c r="B2883" i="234"/>
  <c r="D2882" i="234"/>
  <c r="C2882" i="234"/>
  <c r="B2882" i="234"/>
  <c r="D2881" i="234"/>
  <c r="C2881" i="234"/>
  <c r="B2881" i="234"/>
  <c r="D2880" i="234"/>
  <c r="C2880" i="234"/>
  <c r="B2880" i="234"/>
  <c r="D2879" i="234"/>
  <c r="C2879" i="234"/>
  <c r="B2879" i="234"/>
  <c r="D2878" i="234"/>
  <c r="C2878" i="234"/>
  <c r="B2878" i="234"/>
  <c r="F2877" i="234"/>
  <c r="D2877" i="234"/>
  <c r="C2877" i="234"/>
  <c r="B2877" i="234"/>
  <c r="F2876" i="234"/>
  <c r="D2876" i="234"/>
  <c r="C2876" i="234"/>
  <c r="B2876" i="234"/>
  <c r="F2875" i="234"/>
  <c r="D2875" i="234"/>
  <c r="C2875" i="234"/>
  <c r="B2875" i="234"/>
  <c r="F2874" i="234"/>
  <c r="D2874" i="234"/>
  <c r="C2874" i="234"/>
  <c r="B2874" i="234"/>
  <c r="F2873" i="234"/>
  <c r="D2873" i="234"/>
  <c r="C2873" i="234"/>
  <c r="B2873" i="234"/>
  <c r="D2872" i="234"/>
  <c r="C2872" i="234"/>
  <c r="B2872" i="234"/>
  <c r="F2871" i="234"/>
  <c r="D2871" i="234"/>
  <c r="C2871" i="234"/>
  <c r="B2871" i="234"/>
  <c r="F2870" i="234"/>
  <c r="D2870" i="234"/>
  <c r="C2870" i="234"/>
  <c r="B2870" i="234"/>
  <c r="F2869" i="234"/>
  <c r="D2869" i="234"/>
  <c r="C2869" i="234"/>
  <c r="B2869" i="234"/>
  <c r="F2868" i="234"/>
  <c r="D2868" i="234"/>
  <c r="C2868" i="234"/>
  <c r="B2868" i="234"/>
  <c r="F2867" i="234"/>
  <c r="D2867" i="234"/>
  <c r="C2867" i="234"/>
  <c r="B2867" i="234"/>
  <c r="D2866" i="234"/>
  <c r="C2866" i="234"/>
  <c r="B2866" i="234"/>
  <c r="D2865" i="234"/>
  <c r="C2865" i="234"/>
  <c r="B2865" i="234"/>
  <c r="D2864" i="234"/>
  <c r="C2864" i="234"/>
  <c r="B2864" i="234"/>
  <c r="D2863" i="234"/>
  <c r="C2863" i="234"/>
  <c r="B2863" i="234"/>
  <c r="D2862" i="234"/>
  <c r="C2862" i="234"/>
  <c r="B2862" i="234"/>
  <c r="D2861" i="234"/>
  <c r="C2861" i="234"/>
  <c r="B2861" i="234"/>
  <c r="D2860" i="234"/>
  <c r="C2860" i="234"/>
  <c r="B2860" i="234"/>
  <c r="F2859" i="234"/>
  <c r="D2859" i="234"/>
  <c r="C2859" i="234"/>
  <c r="B2859" i="234"/>
  <c r="F2858" i="234"/>
  <c r="D2858" i="234"/>
  <c r="C2858" i="234"/>
  <c r="B2858" i="234"/>
  <c r="F2857" i="234"/>
  <c r="D2857" i="234"/>
  <c r="C2857" i="234"/>
  <c r="B2857" i="234"/>
  <c r="F2856" i="234"/>
  <c r="D2856" i="234"/>
  <c r="C2856" i="234"/>
  <c r="B2856" i="234"/>
  <c r="F2855" i="234"/>
  <c r="D2855" i="234"/>
  <c r="C2855" i="234"/>
  <c r="B2855" i="234"/>
  <c r="D2854" i="234"/>
  <c r="C2854" i="234"/>
  <c r="B2854" i="234"/>
  <c r="F2853" i="234"/>
  <c r="D2853" i="234"/>
  <c r="C2853" i="234"/>
  <c r="B2853" i="234"/>
  <c r="F2852" i="234"/>
  <c r="D2852" i="234"/>
  <c r="C2852" i="234"/>
  <c r="B2852" i="234"/>
  <c r="F2851" i="234"/>
  <c r="D2851" i="234"/>
  <c r="C2851" i="234"/>
  <c r="B2851" i="234"/>
  <c r="F2850" i="234"/>
  <c r="D2850" i="234"/>
  <c r="C2850" i="234"/>
  <c r="B2850" i="234"/>
  <c r="F2849" i="234"/>
  <c r="D2849" i="234"/>
  <c r="C2849" i="234"/>
  <c r="B2849" i="234"/>
  <c r="D2848" i="234"/>
  <c r="C2848" i="234"/>
  <c r="B2848" i="234"/>
  <c r="D2847" i="234"/>
  <c r="C2847" i="234"/>
  <c r="B2847" i="234"/>
  <c r="D2846" i="234"/>
  <c r="C2846" i="234"/>
  <c r="B2846" i="234"/>
  <c r="D2845" i="234"/>
  <c r="C2845" i="234"/>
  <c r="B2845" i="234"/>
  <c r="D2844" i="234"/>
  <c r="C2844" i="234"/>
  <c r="B2844" i="234"/>
  <c r="D2843" i="234"/>
  <c r="C2843" i="234"/>
  <c r="B2843" i="234"/>
  <c r="D2842" i="234"/>
  <c r="C2842" i="234"/>
  <c r="B2842" i="234"/>
  <c r="F2841" i="234"/>
  <c r="D2841" i="234"/>
  <c r="C2841" i="234"/>
  <c r="B2841" i="234"/>
  <c r="F2840" i="234"/>
  <c r="D2840" i="234"/>
  <c r="C2840" i="234"/>
  <c r="B2840" i="234"/>
  <c r="F2839" i="234"/>
  <c r="D2839" i="234"/>
  <c r="C2839" i="234"/>
  <c r="B2839" i="234"/>
  <c r="F2838" i="234"/>
  <c r="D2838" i="234"/>
  <c r="C2838" i="234"/>
  <c r="B2838" i="234"/>
  <c r="F2837" i="234"/>
  <c r="D2837" i="234"/>
  <c r="C2837" i="234"/>
  <c r="B2837" i="234"/>
  <c r="D2836" i="234"/>
  <c r="C2836" i="234"/>
  <c r="B2836" i="234"/>
  <c r="F2835" i="234"/>
  <c r="D2835" i="234"/>
  <c r="C2835" i="234"/>
  <c r="B2835" i="234"/>
  <c r="F2834" i="234"/>
  <c r="D2834" i="234"/>
  <c r="C2834" i="234"/>
  <c r="B2834" i="234"/>
  <c r="F2833" i="234"/>
  <c r="D2833" i="234"/>
  <c r="C2833" i="234"/>
  <c r="B2833" i="234"/>
  <c r="F2832" i="234"/>
  <c r="D2832" i="234"/>
  <c r="C2832" i="234"/>
  <c r="B2832" i="234"/>
  <c r="F2831" i="234"/>
  <c r="D2831" i="234"/>
  <c r="C2831" i="234"/>
  <c r="B2831" i="234"/>
  <c r="D2830" i="234"/>
  <c r="C2830" i="234"/>
  <c r="B2830" i="234"/>
  <c r="D2829" i="234"/>
  <c r="C2829" i="234"/>
  <c r="B2829" i="234"/>
  <c r="D2828" i="234"/>
  <c r="C2828" i="234"/>
  <c r="B2828" i="234"/>
  <c r="D2827" i="234"/>
  <c r="C2827" i="234"/>
  <c r="B2827" i="234"/>
  <c r="D2826" i="234"/>
  <c r="C2826" i="234"/>
  <c r="B2826" i="234"/>
  <c r="D2825" i="234"/>
  <c r="C2825" i="234"/>
  <c r="B2825" i="234"/>
  <c r="D2824" i="234"/>
  <c r="C2824" i="234"/>
  <c r="B2824" i="234"/>
  <c r="F2823" i="234"/>
  <c r="D2823" i="234"/>
  <c r="C2823" i="234"/>
  <c r="B2823" i="234"/>
  <c r="F2822" i="234"/>
  <c r="D2822" i="234"/>
  <c r="C2822" i="234"/>
  <c r="B2822" i="234"/>
  <c r="F2821" i="234"/>
  <c r="D2821" i="234"/>
  <c r="C2821" i="234"/>
  <c r="B2821" i="234"/>
  <c r="F2820" i="234"/>
  <c r="D2820" i="234"/>
  <c r="C2820" i="234"/>
  <c r="B2820" i="234"/>
  <c r="F2819" i="234"/>
  <c r="D2819" i="234"/>
  <c r="C2819" i="234"/>
  <c r="B2819" i="234"/>
  <c r="D2818" i="234"/>
  <c r="C2818" i="234"/>
  <c r="B2818" i="234"/>
  <c r="F2817" i="234"/>
  <c r="D2817" i="234"/>
  <c r="C2817" i="234"/>
  <c r="B2817" i="234"/>
  <c r="F2816" i="234"/>
  <c r="D2816" i="234"/>
  <c r="C2816" i="234"/>
  <c r="B2816" i="234"/>
  <c r="F2815" i="234"/>
  <c r="D2815" i="234"/>
  <c r="C2815" i="234"/>
  <c r="B2815" i="234"/>
  <c r="F2814" i="234"/>
  <c r="D2814" i="234"/>
  <c r="C2814" i="234"/>
  <c r="B2814" i="234"/>
  <c r="F2813" i="234"/>
  <c r="D2813" i="234"/>
  <c r="C2813" i="234"/>
  <c r="B2813" i="234"/>
  <c r="D2812" i="234"/>
  <c r="C2812" i="234"/>
  <c r="B2812" i="234"/>
  <c r="D2811" i="234"/>
  <c r="C2811" i="234"/>
  <c r="B2811" i="234"/>
  <c r="D2810" i="234"/>
  <c r="C2810" i="234"/>
  <c r="B2810" i="234"/>
  <c r="D2809" i="234"/>
  <c r="C2809" i="234"/>
  <c r="B2809" i="234"/>
  <c r="D2808" i="234"/>
  <c r="C2808" i="234"/>
  <c r="B2808" i="234"/>
  <c r="D2807" i="234"/>
  <c r="C2807" i="234"/>
  <c r="B2807" i="234"/>
  <c r="D2806" i="234"/>
  <c r="C2806" i="234"/>
  <c r="B2806" i="234"/>
  <c r="F2805" i="234"/>
  <c r="D2805" i="234"/>
  <c r="C2805" i="234"/>
  <c r="B2805" i="234"/>
  <c r="F2804" i="234"/>
  <c r="D2804" i="234"/>
  <c r="C2804" i="234"/>
  <c r="B2804" i="234"/>
  <c r="F2803" i="234"/>
  <c r="D2803" i="234"/>
  <c r="C2803" i="234"/>
  <c r="B2803" i="234"/>
  <c r="F2802" i="234"/>
  <c r="D2802" i="234"/>
  <c r="C2802" i="234"/>
  <c r="B2802" i="234"/>
  <c r="F2801" i="234"/>
  <c r="D2801" i="234"/>
  <c r="C2801" i="234"/>
  <c r="B2801" i="234"/>
  <c r="D2800" i="234"/>
  <c r="C2800" i="234"/>
  <c r="B2800" i="234"/>
  <c r="F2799" i="234"/>
  <c r="D2799" i="234"/>
  <c r="C2799" i="234"/>
  <c r="B2799" i="234"/>
  <c r="F2798" i="234"/>
  <c r="D2798" i="234"/>
  <c r="C2798" i="234"/>
  <c r="B2798" i="234"/>
  <c r="F2797" i="234"/>
  <c r="D2797" i="234"/>
  <c r="C2797" i="234"/>
  <c r="B2797" i="234"/>
  <c r="F2796" i="234"/>
  <c r="D2796" i="234"/>
  <c r="C2796" i="234"/>
  <c r="B2796" i="234"/>
  <c r="F2795" i="234"/>
  <c r="D2795" i="234"/>
  <c r="C2795" i="234"/>
  <c r="B2795" i="234"/>
  <c r="D2794" i="234"/>
  <c r="C2794" i="234"/>
  <c r="B2794" i="234"/>
  <c r="D2793" i="234"/>
  <c r="C2793" i="234"/>
  <c r="B2793" i="234"/>
  <c r="D2792" i="234"/>
  <c r="C2792" i="234"/>
  <c r="B2792" i="234"/>
  <c r="D2791" i="234"/>
  <c r="C2791" i="234"/>
  <c r="B2791" i="234"/>
  <c r="D2790" i="234"/>
  <c r="C2790" i="234"/>
  <c r="B2790" i="234"/>
  <c r="D2789" i="234"/>
  <c r="C2789" i="234"/>
  <c r="B2789" i="234"/>
  <c r="D2788" i="234"/>
  <c r="C2788" i="234"/>
  <c r="B2788" i="234"/>
  <c r="F2787" i="234"/>
  <c r="D2787" i="234"/>
  <c r="C2787" i="234"/>
  <c r="B2787" i="234"/>
  <c r="F2786" i="234"/>
  <c r="D2786" i="234"/>
  <c r="C2786" i="234"/>
  <c r="B2786" i="234"/>
  <c r="F2785" i="234"/>
  <c r="D2785" i="234"/>
  <c r="C2785" i="234"/>
  <c r="B2785" i="234"/>
  <c r="F2784" i="234"/>
  <c r="D2784" i="234"/>
  <c r="C2784" i="234"/>
  <c r="B2784" i="234"/>
  <c r="F2783" i="234"/>
  <c r="D2783" i="234"/>
  <c r="C2783" i="234"/>
  <c r="B2783" i="234"/>
  <c r="D2782" i="234"/>
  <c r="C2782" i="234"/>
  <c r="B2782" i="234"/>
  <c r="F2781" i="234"/>
  <c r="D2781" i="234"/>
  <c r="C2781" i="234"/>
  <c r="B2781" i="234"/>
  <c r="F2780" i="234"/>
  <c r="D2780" i="234"/>
  <c r="C2780" i="234"/>
  <c r="B2780" i="234"/>
  <c r="F2779" i="234"/>
  <c r="D2779" i="234"/>
  <c r="C2779" i="234"/>
  <c r="B2779" i="234"/>
  <c r="F2778" i="234"/>
  <c r="D2778" i="234"/>
  <c r="C2778" i="234"/>
  <c r="B2778" i="234"/>
  <c r="F2777" i="234"/>
  <c r="D2777" i="234"/>
  <c r="C2777" i="234"/>
  <c r="B2777" i="234"/>
  <c r="D2776" i="234"/>
  <c r="C2776" i="234"/>
  <c r="B2776" i="234"/>
  <c r="D2775" i="234"/>
  <c r="C2775" i="234"/>
  <c r="B2775" i="234"/>
  <c r="D2774" i="234"/>
  <c r="C2774" i="234"/>
  <c r="B2774" i="234"/>
  <c r="D2773" i="234"/>
  <c r="C2773" i="234"/>
  <c r="B2773" i="234"/>
  <c r="D2772" i="234"/>
  <c r="C2772" i="234"/>
  <c r="B2772" i="234"/>
  <c r="D2771" i="234"/>
  <c r="C2771" i="234"/>
  <c r="B2771" i="234"/>
  <c r="D2770" i="234"/>
  <c r="C2770" i="234"/>
  <c r="B2770" i="234"/>
  <c r="F2769" i="234"/>
  <c r="D2769" i="234"/>
  <c r="C2769" i="234"/>
  <c r="B2769" i="234"/>
  <c r="F2768" i="234"/>
  <c r="D2768" i="234"/>
  <c r="C2768" i="234"/>
  <c r="B2768" i="234"/>
  <c r="F2767" i="234"/>
  <c r="D2767" i="234"/>
  <c r="C2767" i="234"/>
  <c r="B2767" i="234"/>
  <c r="F2766" i="234"/>
  <c r="D2766" i="234"/>
  <c r="C2766" i="234"/>
  <c r="B2766" i="234"/>
  <c r="F2765" i="234"/>
  <c r="D2765" i="234"/>
  <c r="C2765" i="234"/>
  <c r="B2765" i="234"/>
  <c r="D2764" i="234"/>
  <c r="C2764" i="234"/>
  <c r="B2764" i="234"/>
  <c r="F2763" i="234"/>
  <c r="D2763" i="234"/>
  <c r="C2763" i="234"/>
  <c r="B2763" i="234"/>
  <c r="F2762" i="234"/>
  <c r="D2762" i="234"/>
  <c r="C2762" i="234"/>
  <c r="B2762" i="234"/>
  <c r="F2761" i="234"/>
  <c r="D2761" i="234"/>
  <c r="C2761" i="234"/>
  <c r="B2761" i="234"/>
  <c r="F2760" i="234"/>
  <c r="D2760" i="234"/>
  <c r="C2760" i="234"/>
  <c r="B2760" i="234"/>
  <c r="F2759" i="234"/>
  <c r="D2759" i="234"/>
  <c r="C2759" i="234"/>
  <c r="B2759" i="234"/>
  <c r="D2758" i="234"/>
  <c r="C2758" i="234"/>
  <c r="B2758" i="234"/>
  <c r="D2757" i="234"/>
  <c r="C2757" i="234"/>
  <c r="B2757" i="234"/>
  <c r="D2756" i="234"/>
  <c r="C2756" i="234"/>
  <c r="B2756" i="234"/>
  <c r="D2755" i="234"/>
  <c r="C2755" i="234"/>
  <c r="B2755" i="234"/>
  <c r="D2754" i="234"/>
  <c r="C2754" i="234"/>
  <c r="B2754" i="234"/>
  <c r="D2753" i="234"/>
  <c r="C2753" i="234"/>
  <c r="B2753" i="234"/>
  <c r="D2752" i="234"/>
  <c r="C2752" i="234"/>
  <c r="B2752" i="234"/>
  <c r="F2751" i="234"/>
  <c r="D2751" i="234"/>
  <c r="C2751" i="234"/>
  <c r="B2751" i="234"/>
  <c r="F2750" i="234"/>
  <c r="D2750" i="234"/>
  <c r="C2750" i="234"/>
  <c r="B2750" i="234"/>
  <c r="F2749" i="234"/>
  <c r="D2749" i="234"/>
  <c r="C2749" i="234"/>
  <c r="B2749" i="234"/>
  <c r="F2748" i="234"/>
  <c r="D2748" i="234"/>
  <c r="C2748" i="234"/>
  <c r="B2748" i="234"/>
  <c r="F2747" i="234"/>
  <c r="D2747" i="234"/>
  <c r="C2747" i="234"/>
  <c r="B2747" i="234"/>
  <c r="D2746" i="234"/>
  <c r="C2746" i="234"/>
  <c r="B2746" i="234"/>
  <c r="F2745" i="234"/>
  <c r="D2745" i="234"/>
  <c r="C2745" i="234"/>
  <c r="B2745" i="234"/>
  <c r="F2744" i="234"/>
  <c r="D2744" i="234"/>
  <c r="C2744" i="234"/>
  <c r="B2744" i="234"/>
  <c r="F2743" i="234"/>
  <c r="D2743" i="234"/>
  <c r="C2743" i="234"/>
  <c r="B2743" i="234"/>
  <c r="F2742" i="234"/>
  <c r="D2742" i="234"/>
  <c r="C2742" i="234"/>
  <c r="B2742" i="234"/>
  <c r="F2741" i="234"/>
  <c r="D2741" i="234"/>
  <c r="C2741" i="234"/>
  <c r="B2741" i="234"/>
  <c r="D2740" i="234"/>
  <c r="C2740" i="234"/>
  <c r="B2740" i="234"/>
  <c r="D2739" i="234"/>
  <c r="C2739" i="234"/>
  <c r="B2739" i="234"/>
  <c r="D2738" i="234"/>
  <c r="C2738" i="234"/>
  <c r="B2738" i="234"/>
  <c r="D2737" i="234"/>
  <c r="C2737" i="234"/>
  <c r="B2737" i="234"/>
  <c r="D2736" i="234"/>
  <c r="C2736" i="234"/>
  <c r="B2736" i="234"/>
  <c r="D2735" i="234"/>
  <c r="C2735" i="234"/>
  <c r="B2735" i="234"/>
  <c r="D2734" i="234"/>
  <c r="C2734" i="234"/>
  <c r="B2734" i="234"/>
  <c r="F2733" i="234"/>
  <c r="D2733" i="234"/>
  <c r="C2733" i="234"/>
  <c r="B2733" i="234"/>
  <c r="F2732" i="234"/>
  <c r="D2732" i="234"/>
  <c r="C2732" i="234"/>
  <c r="B2732" i="234"/>
  <c r="F2731" i="234"/>
  <c r="D2731" i="234"/>
  <c r="C2731" i="234"/>
  <c r="B2731" i="234"/>
  <c r="F2730" i="234"/>
  <c r="D2730" i="234"/>
  <c r="C2730" i="234"/>
  <c r="B2730" i="234"/>
  <c r="F2729" i="234"/>
  <c r="D2729" i="234"/>
  <c r="C2729" i="234"/>
  <c r="B2729" i="234"/>
  <c r="D2728" i="234"/>
  <c r="C2728" i="234"/>
  <c r="B2728" i="234"/>
  <c r="F2727" i="234"/>
  <c r="D2727" i="234"/>
  <c r="C2727" i="234"/>
  <c r="B2727" i="234"/>
  <c r="F2726" i="234"/>
  <c r="D2726" i="234"/>
  <c r="C2726" i="234"/>
  <c r="B2726" i="234"/>
  <c r="F2725" i="234"/>
  <c r="D2725" i="234"/>
  <c r="C2725" i="234"/>
  <c r="B2725" i="234"/>
  <c r="F2724" i="234"/>
  <c r="D2724" i="234"/>
  <c r="C2724" i="234"/>
  <c r="B2724" i="234"/>
  <c r="F2723" i="234"/>
  <c r="D2723" i="234"/>
  <c r="C2723" i="234"/>
  <c r="B2723" i="234"/>
  <c r="D2722" i="234"/>
  <c r="C2722" i="234"/>
  <c r="B2722" i="234"/>
  <c r="D2721" i="234"/>
  <c r="C2721" i="234"/>
  <c r="B2721" i="234"/>
  <c r="D2720" i="234"/>
  <c r="C2720" i="234"/>
  <c r="B2720" i="234"/>
  <c r="D2719" i="234"/>
  <c r="C2719" i="234"/>
  <c r="B2719" i="234"/>
  <c r="D2718" i="234"/>
  <c r="C2718" i="234"/>
  <c r="B2718" i="234"/>
  <c r="D2717" i="234"/>
  <c r="C2717" i="234"/>
  <c r="B2717" i="234"/>
  <c r="D2716" i="234"/>
  <c r="C2716" i="234"/>
  <c r="B2716" i="234"/>
  <c r="D2715" i="234"/>
  <c r="C2715" i="234"/>
  <c r="B2715" i="234"/>
  <c r="D2714" i="234"/>
  <c r="C2714" i="234"/>
  <c r="B2714" i="234"/>
  <c r="D2713" i="234"/>
  <c r="C2713" i="234"/>
  <c r="B2713" i="234"/>
  <c r="D2712" i="234"/>
  <c r="C2712" i="234"/>
  <c r="B2712" i="234"/>
  <c r="D2711" i="234"/>
  <c r="C2711" i="234"/>
  <c r="B2711" i="234"/>
  <c r="D2710" i="234"/>
  <c r="C2710" i="234"/>
  <c r="B2710" i="234"/>
  <c r="D2709" i="234"/>
  <c r="C2709" i="234"/>
  <c r="B2709" i="234"/>
  <c r="D2708" i="234"/>
  <c r="C2708" i="234"/>
  <c r="B2708" i="234"/>
  <c r="D2707" i="234"/>
  <c r="C2707" i="234"/>
  <c r="B2707" i="234"/>
  <c r="D2706" i="234"/>
  <c r="C2706" i="234"/>
  <c r="B2706" i="234"/>
  <c r="D2705" i="234"/>
  <c r="C2705" i="234"/>
  <c r="B2705" i="234"/>
  <c r="D2704" i="234"/>
  <c r="C2704" i="234"/>
  <c r="B2704" i="234"/>
  <c r="D2703" i="234"/>
  <c r="C2703" i="234"/>
  <c r="B2703" i="234"/>
  <c r="D2702" i="234"/>
  <c r="C2702" i="234"/>
  <c r="B2702" i="234"/>
  <c r="D2701" i="234"/>
  <c r="C2701" i="234"/>
  <c r="B2701" i="234"/>
  <c r="D2700" i="234"/>
  <c r="C2700" i="234"/>
  <c r="B2700" i="234"/>
  <c r="D2699" i="234"/>
  <c r="C2699" i="234"/>
  <c r="B2699" i="234"/>
  <c r="D2698" i="234"/>
  <c r="C2698" i="234"/>
  <c r="B2698" i="234"/>
  <c r="D2697" i="234"/>
  <c r="C2697" i="234"/>
  <c r="B2697" i="234"/>
  <c r="D2696" i="234"/>
  <c r="C2696" i="234"/>
  <c r="B2696" i="234"/>
  <c r="D2695" i="234"/>
  <c r="C2695" i="234"/>
  <c r="B2695" i="234"/>
  <c r="D2694" i="234"/>
  <c r="C2694" i="234"/>
  <c r="B2694" i="234"/>
  <c r="D2693" i="234"/>
  <c r="C2693" i="234"/>
  <c r="B2693" i="234"/>
  <c r="D2692" i="234"/>
  <c r="C2692" i="234"/>
  <c r="B2692" i="234"/>
  <c r="F2691" i="234"/>
  <c r="D2691" i="234"/>
  <c r="C2691" i="234"/>
  <c r="B2691" i="234"/>
  <c r="F2690" i="234"/>
  <c r="D2690" i="234"/>
  <c r="C2690" i="234"/>
  <c r="B2690" i="234"/>
  <c r="F2689" i="234"/>
  <c r="D2689" i="234"/>
  <c r="C2689" i="234"/>
  <c r="B2689" i="234"/>
  <c r="F2688" i="234"/>
  <c r="D2688" i="234"/>
  <c r="C2688" i="234"/>
  <c r="B2688" i="234"/>
  <c r="F2687" i="234"/>
  <c r="D2687" i="234"/>
  <c r="C2687" i="234"/>
  <c r="B2687" i="234"/>
  <c r="D2686" i="234"/>
  <c r="C2686" i="234"/>
  <c r="B2686" i="234"/>
  <c r="F2685" i="234"/>
  <c r="D2685" i="234"/>
  <c r="C2685" i="234"/>
  <c r="B2685" i="234"/>
  <c r="F2684" i="234"/>
  <c r="D2684" i="234"/>
  <c r="C2684" i="234"/>
  <c r="B2684" i="234"/>
  <c r="F2683" i="234"/>
  <c r="D2683" i="234"/>
  <c r="C2683" i="234"/>
  <c r="B2683" i="234"/>
  <c r="F2682" i="234"/>
  <c r="D2682" i="234"/>
  <c r="C2682" i="234"/>
  <c r="B2682" i="234"/>
  <c r="F2681" i="234"/>
  <c r="D2681" i="234"/>
  <c r="C2681" i="234"/>
  <c r="B2681" i="234"/>
  <c r="D2680" i="234"/>
  <c r="C2680" i="234"/>
  <c r="B2680" i="234"/>
  <c r="F2679" i="234"/>
  <c r="D2679" i="234"/>
  <c r="C2679" i="234"/>
  <c r="B2679" i="234"/>
  <c r="F2678" i="234"/>
  <c r="D2678" i="234"/>
  <c r="C2678" i="234"/>
  <c r="B2678" i="234"/>
  <c r="F2677" i="234"/>
  <c r="D2677" i="234"/>
  <c r="C2677" i="234"/>
  <c r="B2677" i="234"/>
  <c r="F2676" i="234"/>
  <c r="D2676" i="234"/>
  <c r="C2676" i="234"/>
  <c r="B2676" i="234"/>
  <c r="F2675" i="234"/>
  <c r="D2675" i="234"/>
  <c r="C2675" i="234"/>
  <c r="B2675" i="234"/>
  <c r="D2674" i="234"/>
  <c r="C2674" i="234"/>
  <c r="B2674" i="234"/>
  <c r="F2673" i="234"/>
  <c r="D2673" i="234"/>
  <c r="C2673" i="234"/>
  <c r="B2673" i="234"/>
  <c r="F2672" i="234"/>
  <c r="D2672" i="234"/>
  <c r="C2672" i="234"/>
  <c r="B2672" i="234"/>
  <c r="F2671" i="234"/>
  <c r="D2671" i="234"/>
  <c r="C2671" i="234"/>
  <c r="B2671" i="234"/>
  <c r="F2670" i="234"/>
  <c r="D2670" i="234"/>
  <c r="C2670" i="234"/>
  <c r="B2670" i="234"/>
  <c r="F2669" i="234"/>
  <c r="D2669" i="234"/>
  <c r="C2669" i="234"/>
  <c r="B2669" i="234"/>
  <c r="D2668" i="234"/>
  <c r="C2668" i="234"/>
  <c r="B2668" i="234"/>
  <c r="F2667" i="234"/>
  <c r="D2667" i="234"/>
  <c r="C2667" i="234"/>
  <c r="B2667" i="234"/>
  <c r="F2666" i="234"/>
  <c r="D2666" i="234"/>
  <c r="C2666" i="234"/>
  <c r="B2666" i="234"/>
  <c r="F2665" i="234"/>
  <c r="D2665" i="234"/>
  <c r="C2665" i="234"/>
  <c r="B2665" i="234"/>
  <c r="F2664" i="234"/>
  <c r="D2664" i="234"/>
  <c r="C2664" i="234"/>
  <c r="B2664" i="234"/>
  <c r="F2663" i="234"/>
  <c r="D2663" i="234"/>
  <c r="C2663" i="234"/>
  <c r="B2663" i="234"/>
  <c r="D2662" i="234"/>
  <c r="C2662" i="234"/>
  <c r="B2662" i="234"/>
  <c r="F2661" i="234"/>
  <c r="D2661" i="234"/>
  <c r="C2661" i="234"/>
  <c r="B2661" i="234"/>
  <c r="F2660" i="234"/>
  <c r="D2660" i="234"/>
  <c r="C2660" i="234"/>
  <c r="B2660" i="234"/>
  <c r="F2659" i="234"/>
  <c r="D2659" i="234"/>
  <c r="C2659" i="234"/>
  <c r="B2659" i="234"/>
  <c r="F2658" i="234"/>
  <c r="D2658" i="234"/>
  <c r="C2658" i="234"/>
  <c r="B2658" i="234"/>
  <c r="F2657" i="234"/>
  <c r="D2657" i="234"/>
  <c r="C2657" i="234"/>
  <c r="B2657" i="234"/>
  <c r="D2656" i="234"/>
  <c r="C2656" i="234"/>
  <c r="B2656" i="234"/>
  <c r="F2655" i="234"/>
  <c r="D2655" i="234"/>
  <c r="C2655" i="234"/>
  <c r="B2655" i="234"/>
  <c r="F2654" i="234"/>
  <c r="D2654" i="234"/>
  <c r="C2654" i="234"/>
  <c r="B2654" i="234"/>
  <c r="F2653" i="234"/>
  <c r="D2653" i="234"/>
  <c r="C2653" i="234"/>
  <c r="B2653" i="234"/>
  <c r="F2652" i="234"/>
  <c r="D2652" i="234"/>
  <c r="C2652" i="234"/>
  <c r="B2652" i="234"/>
  <c r="F2651" i="234"/>
  <c r="D2651" i="234"/>
  <c r="C2651" i="234"/>
  <c r="B2651" i="234"/>
  <c r="D2650" i="234"/>
  <c r="C2650" i="234"/>
  <c r="B2650" i="234"/>
  <c r="F2649" i="234"/>
  <c r="D2649" i="234"/>
  <c r="C2649" i="234"/>
  <c r="B2649" i="234"/>
  <c r="F2648" i="234"/>
  <c r="D2648" i="234"/>
  <c r="C2648" i="234"/>
  <c r="B2648" i="234"/>
  <c r="F2647" i="234"/>
  <c r="D2647" i="234"/>
  <c r="C2647" i="234"/>
  <c r="B2647" i="234"/>
  <c r="F2646" i="234"/>
  <c r="D2646" i="234"/>
  <c r="C2646" i="234"/>
  <c r="B2646" i="234"/>
  <c r="F2645" i="234"/>
  <c r="D2645" i="234"/>
  <c r="C2645" i="234"/>
  <c r="B2645" i="234"/>
  <c r="D2644" i="234"/>
  <c r="C2644" i="234"/>
  <c r="B2644" i="234"/>
  <c r="F2643" i="234"/>
  <c r="D2643" i="234"/>
  <c r="C2643" i="234"/>
  <c r="B2643" i="234"/>
  <c r="F2642" i="234"/>
  <c r="D2642" i="234"/>
  <c r="C2642" i="234"/>
  <c r="B2642" i="234"/>
  <c r="F2641" i="234"/>
  <c r="D2641" i="234"/>
  <c r="C2641" i="234"/>
  <c r="B2641" i="234"/>
  <c r="F2640" i="234"/>
  <c r="D2640" i="234"/>
  <c r="C2640" i="234"/>
  <c r="B2640" i="234"/>
  <c r="F2639" i="234"/>
  <c r="D2639" i="234"/>
  <c r="C2639" i="234"/>
  <c r="B2639" i="234"/>
  <c r="D2638" i="234"/>
  <c r="C2638" i="234"/>
  <c r="B2638" i="234"/>
  <c r="F2637" i="234"/>
  <c r="D2637" i="234"/>
  <c r="C2637" i="234"/>
  <c r="B2637" i="234"/>
  <c r="F2636" i="234"/>
  <c r="D2636" i="234"/>
  <c r="C2636" i="234"/>
  <c r="B2636" i="234"/>
  <c r="F2635" i="234"/>
  <c r="D2635" i="234"/>
  <c r="C2635" i="234"/>
  <c r="B2635" i="234"/>
  <c r="F2634" i="234"/>
  <c r="D2634" i="234"/>
  <c r="C2634" i="234"/>
  <c r="B2634" i="234"/>
  <c r="F2633" i="234"/>
  <c r="D2633" i="234"/>
  <c r="C2633" i="234"/>
  <c r="B2633" i="234"/>
  <c r="D2632" i="234"/>
  <c r="C2632" i="234"/>
  <c r="B2632" i="234"/>
  <c r="D2631" i="234"/>
  <c r="C2631" i="234"/>
  <c r="B2631" i="234"/>
  <c r="D2630" i="234"/>
  <c r="C2630" i="234"/>
  <c r="B2630" i="234"/>
  <c r="D2629" i="234"/>
  <c r="C2629" i="234"/>
  <c r="B2629" i="234"/>
  <c r="D2628" i="234"/>
  <c r="C2628" i="234"/>
  <c r="B2628" i="234"/>
  <c r="D2627" i="234"/>
  <c r="C2627" i="234"/>
  <c r="B2627" i="234"/>
  <c r="D2626" i="234"/>
  <c r="C2626" i="234"/>
  <c r="B2626" i="234"/>
  <c r="D2625" i="234"/>
  <c r="C2625" i="234"/>
  <c r="B2625" i="234"/>
  <c r="D2624" i="234"/>
  <c r="C2624" i="234"/>
  <c r="B2624" i="234"/>
  <c r="D2623" i="234"/>
  <c r="C2623" i="234"/>
  <c r="B2623" i="234"/>
  <c r="D2622" i="234"/>
  <c r="C2622" i="234"/>
  <c r="B2622" i="234"/>
  <c r="D2621" i="234"/>
  <c r="C2621" i="234"/>
  <c r="B2621" i="234"/>
  <c r="D2620" i="234"/>
  <c r="C2620" i="234"/>
  <c r="B2620" i="234"/>
  <c r="F2619" i="234"/>
  <c r="D2619" i="234"/>
  <c r="C2619" i="234"/>
  <c r="B2619" i="234"/>
  <c r="F2618" i="234"/>
  <c r="D2618" i="234"/>
  <c r="C2618" i="234"/>
  <c r="B2618" i="234"/>
  <c r="F2617" i="234"/>
  <c r="D2617" i="234"/>
  <c r="C2617" i="234"/>
  <c r="B2617" i="234"/>
  <c r="F2616" i="234"/>
  <c r="D2616" i="234"/>
  <c r="C2616" i="234"/>
  <c r="B2616" i="234"/>
  <c r="F2615" i="234"/>
  <c r="D2615" i="234"/>
  <c r="C2615" i="234"/>
  <c r="B2615" i="234"/>
  <c r="D2614" i="234"/>
  <c r="C2614" i="234"/>
  <c r="B2614" i="234"/>
  <c r="F2613" i="234"/>
  <c r="D2613" i="234"/>
  <c r="C2613" i="234"/>
  <c r="B2613" i="234"/>
  <c r="F2612" i="234"/>
  <c r="D2612" i="234"/>
  <c r="C2612" i="234"/>
  <c r="B2612" i="234"/>
  <c r="F2611" i="234"/>
  <c r="D2611" i="234"/>
  <c r="C2611" i="234"/>
  <c r="B2611" i="234"/>
  <c r="F2610" i="234"/>
  <c r="D2610" i="234"/>
  <c r="C2610" i="234"/>
  <c r="B2610" i="234"/>
  <c r="F2609" i="234"/>
  <c r="D2609" i="234"/>
  <c r="C2609" i="234"/>
  <c r="B2609" i="234"/>
  <c r="D2608" i="234"/>
  <c r="C2608" i="234"/>
  <c r="B2608" i="234"/>
  <c r="D2607" i="234"/>
  <c r="C2607" i="234"/>
  <c r="B2607" i="234"/>
  <c r="D2606" i="234"/>
  <c r="C2606" i="234"/>
  <c r="B2606" i="234"/>
  <c r="D2605" i="234"/>
  <c r="C2605" i="234"/>
  <c r="B2605" i="234"/>
  <c r="D2604" i="234"/>
  <c r="C2604" i="234"/>
  <c r="B2604" i="234"/>
  <c r="D2603" i="234"/>
  <c r="C2603" i="234"/>
  <c r="B2603" i="234"/>
  <c r="D2602" i="234"/>
  <c r="C2602" i="234"/>
  <c r="B2602" i="234"/>
  <c r="F2601" i="234"/>
  <c r="D2601" i="234"/>
  <c r="C2601" i="234"/>
  <c r="B2601" i="234"/>
  <c r="F2600" i="234"/>
  <c r="D2600" i="234"/>
  <c r="C2600" i="234"/>
  <c r="B2600" i="234"/>
  <c r="F2599" i="234"/>
  <c r="D2599" i="234"/>
  <c r="C2599" i="234"/>
  <c r="B2599" i="234"/>
  <c r="F2598" i="234"/>
  <c r="D2598" i="234"/>
  <c r="C2598" i="234"/>
  <c r="B2598" i="234"/>
  <c r="F2597" i="234"/>
  <c r="D2597" i="234"/>
  <c r="C2597" i="234"/>
  <c r="B2597" i="234"/>
  <c r="D2596" i="234"/>
  <c r="C2596" i="234"/>
  <c r="B2596" i="234"/>
  <c r="F2595" i="234"/>
  <c r="D2595" i="234"/>
  <c r="C2595" i="234"/>
  <c r="B2595" i="234"/>
  <c r="F2594" i="234"/>
  <c r="D2594" i="234"/>
  <c r="C2594" i="234"/>
  <c r="B2594" i="234"/>
  <c r="F2593" i="234"/>
  <c r="D2593" i="234"/>
  <c r="C2593" i="234"/>
  <c r="B2593" i="234"/>
  <c r="F2592" i="234"/>
  <c r="D2592" i="234"/>
  <c r="C2592" i="234"/>
  <c r="B2592" i="234"/>
  <c r="F2591" i="234"/>
  <c r="D2591" i="234"/>
  <c r="C2591" i="234"/>
  <c r="B2591" i="234"/>
  <c r="D2590" i="234"/>
  <c r="C2590" i="234"/>
  <c r="B2590" i="234"/>
  <c r="D2589" i="234"/>
  <c r="C2589" i="234"/>
  <c r="B2589" i="234"/>
  <c r="D2588" i="234"/>
  <c r="C2588" i="234"/>
  <c r="B2588" i="234"/>
  <c r="D2587" i="234"/>
  <c r="C2587" i="234"/>
  <c r="B2587" i="234"/>
  <c r="D2586" i="234"/>
  <c r="C2586" i="234"/>
  <c r="B2586" i="234"/>
  <c r="D2585" i="234"/>
  <c r="C2585" i="234"/>
  <c r="B2585" i="234"/>
  <c r="D2584" i="234"/>
  <c r="C2584" i="234"/>
  <c r="B2584" i="234"/>
  <c r="F2583" i="234"/>
  <c r="D2583" i="234"/>
  <c r="C2583" i="234"/>
  <c r="B2583" i="234"/>
  <c r="F2582" i="234"/>
  <c r="D2582" i="234"/>
  <c r="C2582" i="234"/>
  <c r="B2582" i="234"/>
  <c r="F2581" i="234"/>
  <c r="D2581" i="234"/>
  <c r="C2581" i="234"/>
  <c r="B2581" i="234"/>
  <c r="F2580" i="234"/>
  <c r="D2580" i="234"/>
  <c r="C2580" i="234"/>
  <c r="B2580" i="234"/>
  <c r="F2579" i="234"/>
  <c r="D2579" i="234"/>
  <c r="C2579" i="234"/>
  <c r="B2579" i="234"/>
  <c r="D2578" i="234"/>
  <c r="C2578" i="234"/>
  <c r="B2578" i="234"/>
  <c r="F2577" i="234"/>
  <c r="D2577" i="234"/>
  <c r="C2577" i="234"/>
  <c r="B2577" i="234"/>
  <c r="F2576" i="234"/>
  <c r="D2576" i="234"/>
  <c r="C2576" i="234"/>
  <c r="B2576" i="234"/>
  <c r="F2575" i="234"/>
  <c r="D2575" i="234"/>
  <c r="C2575" i="234"/>
  <c r="B2575" i="234"/>
  <c r="F2574" i="234"/>
  <c r="D2574" i="234"/>
  <c r="C2574" i="234"/>
  <c r="B2574" i="234"/>
  <c r="F2573" i="234"/>
  <c r="D2573" i="234"/>
  <c r="C2573" i="234"/>
  <c r="B2573" i="234"/>
  <c r="D2572" i="234"/>
  <c r="C2572" i="234"/>
  <c r="B2572" i="234"/>
  <c r="D2571" i="234"/>
  <c r="C2571" i="234"/>
  <c r="B2571" i="234"/>
  <c r="D2570" i="234"/>
  <c r="C2570" i="234"/>
  <c r="B2570" i="234"/>
  <c r="D2569" i="234"/>
  <c r="C2569" i="234"/>
  <c r="B2569" i="234"/>
  <c r="D2568" i="234"/>
  <c r="C2568" i="234"/>
  <c r="B2568" i="234"/>
  <c r="D2567" i="234"/>
  <c r="C2567" i="234"/>
  <c r="B2567" i="234"/>
  <c r="D2566" i="234"/>
  <c r="C2566" i="234"/>
  <c r="B2566" i="234"/>
  <c r="F2565" i="234"/>
  <c r="D2565" i="234"/>
  <c r="C2565" i="234"/>
  <c r="B2565" i="234"/>
  <c r="F2564" i="234"/>
  <c r="D2564" i="234"/>
  <c r="C2564" i="234"/>
  <c r="B2564" i="234"/>
  <c r="F2563" i="234"/>
  <c r="D2563" i="234"/>
  <c r="C2563" i="234"/>
  <c r="B2563" i="234"/>
  <c r="F2562" i="234"/>
  <c r="D2562" i="234"/>
  <c r="C2562" i="234"/>
  <c r="B2562" i="234"/>
  <c r="F2561" i="234"/>
  <c r="D2561" i="234"/>
  <c r="C2561" i="234"/>
  <c r="B2561" i="234"/>
  <c r="D2560" i="234"/>
  <c r="C2560" i="234"/>
  <c r="B2560" i="234"/>
  <c r="F2559" i="234"/>
  <c r="D2559" i="234"/>
  <c r="C2559" i="234"/>
  <c r="B2559" i="234"/>
  <c r="F2558" i="234"/>
  <c r="D2558" i="234"/>
  <c r="C2558" i="234"/>
  <c r="B2558" i="234"/>
  <c r="F2557" i="234"/>
  <c r="D2557" i="234"/>
  <c r="C2557" i="234"/>
  <c r="B2557" i="234"/>
  <c r="F2556" i="234"/>
  <c r="D2556" i="234"/>
  <c r="C2556" i="234"/>
  <c r="B2556" i="234"/>
  <c r="F2555" i="234"/>
  <c r="D2555" i="234"/>
  <c r="C2555" i="234"/>
  <c r="B2555" i="234"/>
  <c r="D2554" i="234"/>
  <c r="C2554" i="234"/>
  <c r="B2554" i="234"/>
  <c r="D2553" i="234"/>
  <c r="C2553" i="234"/>
  <c r="B2553" i="234"/>
  <c r="D2552" i="234"/>
  <c r="C2552" i="234"/>
  <c r="B2552" i="234"/>
  <c r="D2551" i="234"/>
  <c r="C2551" i="234"/>
  <c r="B2551" i="234"/>
  <c r="D2550" i="234"/>
  <c r="C2550" i="234"/>
  <c r="B2550" i="234"/>
  <c r="D2549" i="234"/>
  <c r="C2549" i="234"/>
  <c r="B2549" i="234"/>
  <c r="D2548" i="234"/>
  <c r="C2548" i="234"/>
  <c r="B2548" i="234"/>
  <c r="F2547" i="234"/>
  <c r="D2547" i="234"/>
  <c r="C2547" i="234"/>
  <c r="B2547" i="234"/>
  <c r="F2546" i="234"/>
  <c r="D2546" i="234"/>
  <c r="C2546" i="234"/>
  <c r="B2546" i="234"/>
  <c r="F2545" i="234"/>
  <c r="D2545" i="234"/>
  <c r="C2545" i="234"/>
  <c r="B2545" i="234"/>
  <c r="F2544" i="234"/>
  <c r="D2544" i="234"/>
  <c r="C2544" i="234"/>
  <c r="B2544" i="234"/>
  <c r="F2543" i="234"/>
  <c r="D2543" i="234"/>
  <c r="C2543" i="234"/>
  <c r="B2543" i="234"/>
  <c r="D2542" i="234"/>
  <c r="C2542" i="234"/>
  <c r="B2542" i="234"/>
  <c r="F2541" i="234"/>
  <c r="D2541" i="234"/>
  <c r="C2541" i="234"/>
  <c r="B2541" i="234"/>
  <c r="F2540" i="234"/>
  <c r="D2540" i="234"/>
  <c r="C2540" i="234"/>
  <c r="B2540" i="234"/>
  <c r="F2539" i="234"/>
  <c r="D2539" i="234"/>
  <c r="C2539" i="234"/>
  <c r="B2539" i="234"/>
  <c r="F2538" i="234"/>
  <c r="D2538" i="234"/>
  <c r="C2538" i="234"/>
  <c r="B2538" i="234"/>
  <c r="F2537" i="234"/>
  <c r="D2537" i="234"/>
  <c r="C2537" i="234"/>
  <c r="B2537" i="234"/>
  <c r="D2536" i="234"/>
  <c r="C2536" i="234"/>
  <c r="B2536" i="234"/>
  <c r="D2535" i="234"/>
  <c r="C2535" i="234"/>
  <c r="B2535" i="234"/>
  <c r="D2534" i="234"/>
  <c r="C2534" i="234"/>
  <c r="B2534" i="234"/>
  <c r="D2533" i="234"/>
  <c r="C2533" i="234"/>
  <c r="B2533" i="234"/>
  <c r="D2532" i="234"/>
  <c r="C2532" i="234"/>
  <c r="B2532" i="234"/>
  <c r="D2531" i="234"/>
  <c r="C2531" i="234"/>
  <c r="B2531" i="234"/>
  <c r="D2530" i="234"/>
  <c r="C2530" i="234"/>
  <c r="B2530" i="234"/>
  <c r="F2529" i="234"/>
  <c r="D2529" i="234"/>
  <c r="C2529" i="234"/>
  <c r="B2529" i="234"/>
  <c r="F2528" i="234"/>
  <c r="D2528" i="234"/>
  <c r="C2528" i="234"/>
  <c r="B2528" i="234"/>
  <c r="F2527" i="234"/>
  <c r="D2527" i="234"/>
  <c r="C2527" i="234"/>
  <c r="B2527" i="234"/>
  <c r="F2526" i="234"/>
  <c r="D2526" i="234"/>
  <c r="C2526" i="234"/>
  <c r="B2526" i="234"/>
  <c r="F2525" i="234"/>
  <c r="D2525" i="234"/>
  <c r="C2525" i="234"/>
  <c r="B2525" i="234"/>
  <c r="D2524" i="234"/>
  <c r="C2524" i="234"/>
  <c r="B2524" i="234"/>
  <c r="F2523" i="234"/>
  <c r="D2523" i="234"/>
  <c r="C2523" i="234"/>
  <c r="B2523" i="234"/>
  <c r="F2522" i="234"/>
  <c r="D2522" i="234"/>
  <c r="C2522" i="234"/>
  <c r="B2522" i="234"/>
  <c r="F2521" i="234"/>
  <c r="D2521" i="234"/>
  <c r="C2521" i="234"/>
  <c r="B2521" i="234"/>
  <c r="F2520" i="234"/>
  <c r="D2520" i="234"/>
  <c r="C2520" i="234"/>
  <c r="B2520" i="234"/>
  <c r="F2519" i="234"/>
  <c r="D2519" i="234"/>
  <c r="C2519" i="234"/>
  <c r="B2519" i="234"/>
  <c r="D2518" i="234"/>
  <c r="C2518" i="234"/>
  <c r="B2518" i="234"/>
  <c r="D2517" i="234"/>
  <c r="C2517" i="234"/>
  <c r="B2517" i="234"/>
  <c r="D2516" i="234"/>
  <c r="C2516" i="234"/>
  <c r="B2516" i="234"/>
  <c r="D2515" i="234"/>
  <c r="C2515" i="234"/>
  <c r="B2515" i="234"/>
  <c r="D2514" i="234"/>
  <c r="C2514" i="234"/>
  <c r="B2514" i="234"/>
  <c r="D2513" i="234"/>
  <c r="C2513" i="234"/>
  <c r="B2513" i="234"/>
  <c r="D2512" i="234"/>
  <c r="C2512" i="234"/>
  <c r="B2512" i="234"/>
  <c r="F2511" i="234"/>
  <c r="D2511" i="234"/>
  <c r="C2511" i="234"/>
  <c r="B2511" i="234"/>
  <c r="F2510" i="234"/>
  <c r="D2510" i="234"/>
  <c r="C2510" i="234"/>
  <c r="B2510" i="234"/>
  <c r="F2509" i="234"/>
  <c r="D2509" i="234"/>
  <c r="C2509" i="234"/>
  <c r="B2509" i="234"/>
  <c r="F2508" i="234"/>
  <c r="D2508" i="234"/>
  <c r="C2508" i="234"/>
  <c r="B2508" i="234"/>
  <c r="F2507" i="234"/>
  <c r="D2507" i="234"/>
  <c r="C2507" i="234"/>
  <c r="B2507" i="234"/>
  <c r="D2506" i="234"/>
  <c r="C2506" i="234"/>
  <c r="B2506" i="234"/>
  <c r="F2505" i="234"/>
  <c r="D2505" i="234"/>
  <c r="C2505" i="234"/>
  <c r="B2505" i="234"/>
  <c r="F2504" i="234"/>
  <c r="D2504" i="234"/>
  <c r="C2504" i="234"/>
  <c r="B2504" i="234"/>
  <c r="F2503" i="234"/>
  <c r="D2503" i="234"/>
  <c r="C2503" i="234"/>
  <c r="B2503" i="234"/>
  <c r="F2502" i="234"/>
  <c r="D2502" i="234"/>
  <c r="C2502" i="234"/>
  <c r="B2502" i="234"/>
  <c r="F2501" i="234"/>
  <c r="D2501" i="234"/>
  <c r="C2501" i="234"/>
  <c r="B2501" i="234"/>
  <c r="D2500" i="234"/>
  <c r="C2500" i="234"/>
  <c r="B2500" i="234"/>
  <c r="D2499" i="234"/>
  <c r="C2499" i="234"/>
  <c r="B2499" i="234"/>
  <c r="D2498" i="234"/>
  <c r="C2498" i="234"/>
  <c r="B2498" i="234"/>
  <c r="D2497" i="234"/>
  <c r="C2497" i="234"/>
  <c r="B2497" i="234"/>
  <c r="D2496" i="234"/>
  <c r="C2496" i="234"/>
  <c r="B2496" i="234"/>
  <c r="D2495" i="234"/>
  <c r="C2495" i="234"/>
  <c r="B2495" i="234"/>
  <c r="D2494" i="234"/>
  <c r="C2494" i="234"/>
  <c r="B2494" i="234"/>
  <c r="F2493" i="234"/>
  <c r="D2493" i="234"/>
  <c r="C2493" i="234"/>
  <c r="B2493" i="234"/>
  <c r="F2492" i="234"/>
  <c r="D2492" i="234"/>
  <c r="C2492" i="234"/>
  <c r="B2492" i="234"/>
  <c r="F2491" i="234"/>
  <c r="D2491" i="234"/>
  <c r="C2491" i="234"/>
  <c r="B2491" i="234"/>
  <c r="F2490" i="234"/>
  <c r="D2490" i="234"/>
  <c r="C2490" i="234"/>
  <c r="B2490" i="234"/>
  <c r="F2489" i="234"/>
  <c r="D2489" i="234"/>
  <c r="C2489" i="234"/>
  <c r="B2489" i="234"/>
  <c r="D2488" i="234"/>
  <c r="C2488" i="234"/>
  <c r="B2488" i="234"/>
  <c r="F2487" i="234"/>
  <c r="D2487" i="234"/>
  <c r="C2487" i="234"/>
  <c r="B2487" i="234"/>
  <c r="F2486" i="234"/>
  <c r="D2486" i="234"/>
  <c r="C2486" i="234"/>
  <c r="B2486" i="234"/>
  <c r="F2485" i="234"/>
  <c r="D2485" i="234"/>
  <c r="C2485" i="234"/>
  <c r="B2485" i="234"/>
  <c r="F2484" i="234"/>
  <c r="D2484" i="234"/>
  <c r="C2484" i="234"/>
  <c r="B2484" i="234"/>
  <c r="F2483" i="234"/>
  <c r="D2483" i="234"/>
  <c r="C2483" i="234"/>
  <c r="B2483" i="234"/>
  <c r="D2482" i="234"/>
  <c r="C2482" i="234"/>
  <c r="B2482" i="234"/>
  <c r="D2481" i="234"/>
  <c r="C2481" i="234"/>
  <c r="B2481" i="234"/>
  <c r="D2480" i="234"/>
  <c r="C2480" i="234"/>
  <c r="B2480" i="234"/>
  <c r="D2479" i="234"/>
  <c r="C2479" i="234"/>
  <c r="B2479" i="234"/>
  <c r="D2478" i="234"/>
  <c r="C2478" i="234"/>
  <c r="B2478" i="234"/>
  <c r="D2477" i="234"/>
  <c r="C2477" i="234"/>
  <c r="B2477" i="234"/>
  <c r="D2476" i="234"/>
  <c r="C2476" i="234"/>
  <c r="B2476" i="234"/>
  <c r="F2475" i="234"/>
  <c r="D2475" i="234"/>
  <c r="C2475" i="234"/>
  <c r="B2475" i="234"/>
  <c r="F2474" i="234"/>
  <c r="D2474" i="234"/>
  <c r="C2474" i="234"/>
  <c r="B2474" i="234"/>
  <c r="F2473" i="234"/>
  <c r="D2473" i="234"/>
  <c r="C2473" i="234"/>
  <c r="B2473" i="234"/>
  <c r="F2472" i="234"/>
  <c r="D2472" i="234"/>
  <c r="C2472" i="234"/>
  <c r="B2472" i="234"/>
  <c r="F2471" i="234"/>
  <c r="D2471" i="234"/>
  <c r="C2471" i="234"/>
  <c r="B2471" i="234"/>
  <c r="D2470" i="234"/>
  <c r="C2470" i="234"/>
  <c r="B2470" i="234"/>
  <c r="F2469" i="234"/>
  <c r="D2469" i="234"/>
  <c r="C2469" i="234"/>
  <c r="B2469" i="234"/>
  <c r="F2468" i="234"/>
  <c r="D2468" i="234"/>
  <c r="C2468" i="234"/>
  <c r="B2468" i="234"/>
  <c r="F2467" i="234"/>
  <c r="D2467" i="234"/>
  <c r="C2467" i="234"/>
  <c r="B2467" i="234"/>
  <c r="F2466" i="234"/>
  <c r="D2466" i="234"/>
  <c r="C2466" i="234"/>
  <c r="B2466" i="234"/>
  <c r="F2465" i="234"/>
  <c r="D2465" i="234"/>
  <c r="C2465" i="234"/>
  <c r="B2465" i="234"/>
  <c r="D2464" i="234"/>
  <c r="C2464" i="234"/>
  <c r="B2464" i="234"/>
  <c r="D2463" i="234"/>
  <c r="C2463" i="234"/>
  <c r="B2463" i="234"/>
  <c r="D2462" i="234"/>
  <c r="C2462" i="234"/>
  <c r="B2462" i="234"/>
  <c r="D2461" i="234"/>
  <c r="C2461" i="234"/>
  <c r="B2461" i="234"/>
  <c r="D2460" i="234"/>
  <c r="C2460" i="234"/>
  <c r="B2460" i="234"/>
  <c r="D2459" i="234"/>
  <c r="C2459" i="234"/>
  <c r="B2459" i="234"/>
  <c r="D2458" i="234"/>
  <c r="C2458" i="234"/>
  <c r="B2458" i="234"/>
  <c r="D2457" i="234"/>
  <c r="C2457" i="234"/>
  <c r="B2457" i="234"/>
  <c r="D2456" i="234"/>
  <c r="C2456" i="234"/>
  <c r="B2456" i="234"/>
  <c r="D2455" i="234"/>
  <c r="C2455" i="234"/>
  <c r="B2455" i="234"/>
  <c r="D2454" i="234"/>
  <c r="C2454" i="234"/>
  <c r="B2454" i="234"/>
  <c r="D2453" i="234"/>
  <c r="C2453" i="234"/>
  <c r="B2453" i="234"/>
  <c r="D2452" i="234"/>
  <c r="C2452" i="234"/>
  <c r="B2452" i="234"/>
  <c r="F2451" i="234"/>
  <c r="D2451" i="234"/>
  <c r="C2451" i="234"/>
  <c r="B2451" i="234"/>
  <c r="F2450" i="234"/>
  <c r="D2450" i="234"/>
  <c r="C2450" i="234"/>
  <c r="B2450" i="234"/>
  <c r="F2449" i="234"/>
  <c r="D2449" i="234"/>
  <c r="C2449" i="234"/>
  <c r="B2449" i="234"/>
  <c r="F2448" i="234"/>
  <c r="D2448" i="234"/>
  <c r="C2448" i="234"/>
  <c r="B2448" i="234"/>
  <c r="F2447" i="234"/>
  <c r="D2447" i="234"/>
  <c r="C2447" i="234"/>
  <c r="B2447" i="234"/>
  <c r="D2446" i="234"/>
  <c r="C2446" i="234"/>
  <c r="B2446" i="234"/>
  <c r="F2445" i="234"/>
  <c r="D2445" i="234"/>
  <c r="C2445" i="234"/>
  <c r="B2445" i="234"/>
  <c r="F2444" i="234"/>
  <c r="D2444" i="234"/>
  <c r="C2444" i="234"/>
  <c r="B2444" i="234"/>
  <c r="F2443" i="234"/>
  <c r="D2443" i="234"/>
  <c r="C2443" i="234"/>
  <c r="B2443" i="234"/>
  <c r="F2442" i="234"/>
  <c r="D2442" i="234"/>
  <c r="C2442" i="234"/>
  <c r="B2442" i="234"/>
  <c r="F2441" i="234"/>
  <c r="D2441" i="234"/>
  <c r="C2441" i="234"/>
  <c r="B2441" i="234"/>
  <c r="D2440" i="234"/>
  <c r="C2440" i="234"/>
  <c r="B2440" i="234"/>
  <c r="D2439" i="234"/>
  <c r="C2439" i="234"/>
  <c r="B2439" i="234"/>
  <c r="D2438" i="234"/>
  <c r="C2438" i="234"/>
  <c r="B2438" i="234"/>
  <c r="D2437" i="234"/>
  <c r="C2437" i="234"/>
  <c r="B2437" i="234"/>
  <c r="D2436" i="234"/>
  <c r="C2436" i="234"/>
  <c r="B2436" i="234"/>
  <c r="D2435" i="234"/>
  <c r="C2435" i="234"/>
  <c r="B2435" i="234"/>
  <c r="D2434" i="234"/>
  <c r="C2434" i="234"/>
  <c r="B2434" i="234"/>
  <c r="F2433" i="234"/>
  <c r="D2433" i="234"/>
  <c r="C2433" i="234"/>
  <c r="B2433" i="234"/>
  <c r="F2432" i="234"/>
  <c r="D2432" i="234"/>
  <c r="C2432" i="234"/>
  <c r="B2432" i="234"/>
  <c r="F2431" i="234"/>
  <c r="D2431" i="234"/>
  <c r="C2431" i="234"/>
  <c r="B2431" i="234"/>
  <c r="F2430" i="234"/>
  <c r="D2430" i="234"/>
  <c r="C2430" i="234"/>
  <c r="B2430" i="234"/>
  <c r="F2429" i="234"/>
  <c r="D2429" i="234"/>
  <c r="C2429" i="234"/>
  <c r="B2429" i="234"/>
  <c r="D2428" i="234"/>
  <c r="C2428" i="234"/>
  <c r="B2428" i="234"/>
  <c r="F2427" i="234"/>
  <c r="D2427" i="234"/>
  <c r="C2427" i="234"/>
  <c r="B2427" i="234"/>
  <c r="F2426" i="234"/>
  <c r="D2426" i="234"/>
  <c r="C2426" i="234"/>
  <c r="B2426" i="234"/>
  <c r="F2425" i="234"/>
  <c r="D2425" i="234"/>
  <c r="C2425" i="234"/>
  <c r="B2425" i="234"/>
  <c r="F2424" i="234"/>
  <c r="D2424" i="234"/>
  <c r="C2424" i="234"/>
  <c r="B2424" i="234"/>
  <c r="F2423" i="234"/>
  <c r="D2423" i="234"/>
  <c r="C2423" i="234"/>
  <c r="B2423" i="234"/>
  <c r="D2422" i="234"/>
  <c r="C2422" i="234"/>
  <c r="B2422" i="234"/>
  <c r="D2421" i="234"/>
  <c r="C2421" i="234"/>
  <c r="B2421" i="234"/>
  <c r="D2420" i="234"/>
  <c r="C2420" i="234"/>
  <c r="B2420" i="234"/>
  <c r="D2419" i="234"/>
  <c r="C2419" i="234"/>
  <c r="B2419" i="234"/>
  <c r="D2418" i="234"/>
  <c r="C2418" i="234"/>
  <c r="B2418" i="234"/>
  <c r="D2417" i="234"/>
  <c r="C2417" i="234"/>
  <c r="B2417" i="234"/>
  <c r="D2416" i="234"/>
  <c r="C2416" i="234"/>
  <c r="B2416" i="234"/>
  <c r="F2415" i="234"/>
  <c r="D2415" i="234"/>
  <c r="C2415" i="234"/>
  <c r="B2415" i="234"/>
  <c r="F2414" i="234"/>
  <c r="D2414" i="234"/>
  <c r="C2414" i="234"/>
  <c r="B2414" i="234"/>
  <c r="F2413" i="234"/>
  <c r="D2413" i="234"/>
  <c r="C2413" i="234"/>
  <c r="B2413" i="234"/>
  <c r="F2412" i="234"/>
  <c r="D2412" i="234"/>
  <c r="C2412" i="234"/>
  <c r="B2412" i="234"/>
  <c r="F2411" i="234"/>
  <c r="D2411" i="234"/>
  <c r="C2411" i="234"/>
  <c r="B2411" i="234"/>
  <c r="D2410" i="234"/>
  <c r="C2410" i="234"/>
  <c r="B2410" i="234"/>
  <c r="F2409" i="234"/>
  <c r="D2409" i="234"/>
  <c r="C2409" i="234"/>
  <c r="B2409" i="234"/>
  <c r="F2408" i="234"/>
  <c r="D2408" i="234"/>
  <c r="C2408" i="234"/>
  <c r="B2408" i="234"/>
  <c r="F2407" i="234"/>
  <c r="D2407" i="234"/>
  <c r="C2407" i="234"/>
  <c r="B2407" i="234"/>
  <c r="F2406" i="234"/>
  <c r="D2406" i="234"/>
  <c r="C2406" i="234"/>
  <c r="B2406" i="234"/>
  <c r="F2405" i="234"/>
  <c r="D2405" i="234"/>
  <c r="C2405" i="234"/>
  <c r="B2405" i="234"/>
  <c r="D2404" i="234"/>
  <c r="C2404" i="234"/>
  <c r="B2404" i="234"/>
  <c r="D2403" i="234"/>
  <c r="C2403" i="234"/>
  <c r="B2403" i="234"/>
  <c r="D2402" i="234"/>
  <c r="C2402" i="234"/>
  <c r="B2402" i="234"/>
  <c r="D2401" i="234"/>
  <c r="C2401" i="234"/>
  <c r="B2401" i="234"/>
  <c r="D2400" i="234"/>
  <c r="C2400" i="234"/>
  <c r="B2400" i="234"/>
  <c r="D2399" i="234"/>
  <c r="C2399" i="234"/>
  <c r="B2399" i="234"/>
  <c r="D2398" i="234"/>
  <c r="C2398" i="234"/>
  <c r="B2398" i="234"/>
  <c r="F2397" i="234"/>
  <c r="D2397" i="234"/>
  <c r="C2397" i="234"/>
  <c r="B2397" i="234"/>
  <c r="F2396" i="234"/>
  <c r="D2396" i="234"/>
  <c r="C2396" i="234"/>
  <c r="B2396" i="234"/>
  <c r="F2395" i="234"/>
  <c r="D2395" i="234"/>
  <c r="C2395" i="234"/>
  <c r="B2395" i="234"/>
  <c r="F2394" i="234"/>
  <c r="D2394" i="234"/>
  <c r="C2394" i="234"/>
  <c r="B2394" i="234"/>
  <c r="F2393" i="234"/>
  <c r="D2393" i="234"/>
  <c r="C2393" i="234"/>
  <c r="B2393" i="234"/>
  <c r="D2392" i="234"/>
  <c r="C2392" i="234"/>
  <c r="B2392" i="234"/>
  <c r="F2391" i="234"/>
  <c r="D2391" i="234"/>
  <c r="C2391" i="234"/>
  <c r="B2391" i="234"/>
  <c r="F2390" i="234"/>
  <c r="D2390" i="234"/>
  <c r="C2390" i="234"/>
  <c r="B2390" i="234"/>
  <c r="F2389" i="234"/>
  <c r="D2389" i="234"/>
  <c r="C2389" i="234"/>
  <c r="B2389" i="234"/>
  <c r="F2388" i="234"/>
  <c r="D2388" i="234"/>
  <c r="C2388" i="234"/>
  <c r="B2388" i="234"/>
  <c r="F2387" i="234"/>
  <c r="D2387" i="234"/>
  <c r="C2387" i="234"/>
  <c r="B2387" i="234"/>
  <c r="D2386" i="234"/>
  <c r="C2386" i="234"/>
  <c r="B2386" i="234"/>
  <c r="D2385" i="234"/>
  <c r="C2385" i="234"/>
  <c r="B2385" i="234"/>
  <c r="D2384" i="234"/>
  <c r="C2384" i="234"/>
  <c r="B2384" i="234"/>
  <c r="D2383" i="234"/>
  <c r="C2383" i="234"/>
  <c r="B2383" i="234"/>
  <c r="D2382" i="234"/>
  <c r="C2382" i="234"/>
  <c r="B2382" i="234"/>
  <c r="D2381" i="234"/>
  <c r="C2381" i="234"/>
  <c r="B2381" i="234"/>
  <c r="D2380" i="234"/>
  <c r="C2380" i="234"/>
  <c r="B2380" i="234"/>
  <c r="F2379" i="234"/>
  <c r="D2379" i="234"/>
  <c r="C2379" i="234"/>
  <c r="B2379" i="234"/>
  <c r="F2378" i="234"/>
  <c r="D2378" i="234"/>
  <c r="C2378" i="234"/>
  <c r="B2378" i="234"/>
  <c r="F2377" i="234"/>
  <c r="D2377" i="234"/>
  <c r="C2377" i="234"/>
  <c r="B2377" i="234"/>
  <c r="F2376" i="234"/>
  <c r="D2376" i="234"/>
  <c r="C2376" i="234"/>
  <c r="B2376" i="234"/>
  <c r="F2375" i="234"/>
  <c r="D2375" i="234"/>
  <c r="C2375" i="234"/>
  <c r="B2375" i="234"/>
  <c r="D2374" i="234"/>
  <c r="C2374" i="234"/>
  <c r="B2374" i="234"/>
  <c r="F2373" i="234"/>
  <c r="D2373" i="234"/>
  <c r="C2373" i="234"/>
  <c r="B2373" i="234"/>
  <c r="F2372" i="234"/>
  <c r="D2372" i="234"/>
  <c r="C2372" i="234"/>
  <c r="B2372" i="234"/>
  <c r="F2371" i="234"/>
  <c r="D2371" i="234"/>
  <c r="C2371" i="234"/>
  <c r="B2371" i="234"/>
  <c r="F2370" i="234"/>
  <c r="D2370" i="234"/>
  <c r="C2370" i="234"/>
  <c r="B2370" i="234"/>
  <c r="F2369" i="234"/>
  <c r="D2369" i="234"/>
  <c r="C2369" i="234"/>
  <c r="B2369" i="234"/>
  <c r="D2368" i="234"/>
  <c r="C2368" i="234"/>
  <c r="B2368" i="234"/>
  <c r="D2367" i="234"/>
  <c r="C2367" i="234"/>
  <c r="B2367" i="234"/>
  <c r="D2366" i="234"/>
  <c r="C2366" i="234"/>
  <c r="B2366" i="234"/>
  <c r="D2365" i="234"/>
  <c r="C2365" i="234"/>
  <c r="B2365" i="234"/>
  <c r="D2364" i="234"/>
  <c r="C2364" i="234"/>
  <c r="B2364" i="234"/>
  <c r="D2363" i="234"/>
  <c r="C2363" i="234"/>
  <c r="B2363" i="234"/>
  <c r="D2362" i="234"/>
  <c r="C2362" i="234"/>
  <c r="B2362" i="234"/>
  <c r="F2361" i="234"/>
  <c r="D2361" i="234"/>
  <c r="C2361" i="234"/>
  <c r="B2361" i="234"/>
  <c r="F2360" i="234"/>
  <c r="D2360" i="234"/>
  <c r="C2360" i="234"/>
  <c r="B2360" i="234"/>
  <c r="F2359" i="234"/>
  <c r="D2359" i="234"/>
  <c r="C2359" i="234"/>
  <c r="B2359" i="234"/>
  <c r="F2358" i="234"/>
  <c r="D2358" i="234"/>
  <c r="C2358" i="234"/>
  <c r="B2358" i="234"/>
  <c r="F2357" i="234"/>
  <c r="D2357" i="234"/>
  <c r="C2357" i="234"/>
  <c r="B2357" i="234"/>
  <c r="D2356" i="234"/>
  <c r="C2356" i="234"/>
  <c r="B2356" i="234"/>
  <c r="F2355" i="234"/>
  <c r="D2355" i="234"/>
  <c r="C2355" i="234"/>
  <c r="B2355" i="234"/>
  <c r="F2354" i="234"/>
  <c r="D2354" i="234"/>
  <c r="C2354" i="234"/>
  <c r="B2354" i="234"/>
  <c r="F2353" i="234"/>
  <c r="D2353" i="234"/>
  <c r="C2353" i="234"/>
  <c r="B2353" i="234"/>
  <c r="F2352" i="234"/>
  <c r="D2352" i="234"/>
  <c r="C2352" i="234"/>
  <c r="B2352" i="234"/>
  <c r="F2351" i="234"/>
  <c r="D2351" i="234"/>
  <c r="C2351" i="234"/>
  <c r="B2351" i="234"/>
  <c r="D2350" i="234"/>
  <c r="C2350" i="234"/>
  <c r="B2350" i="234"/>
  <c r="D2349" i="234"/>
  <c r="C2349" i="234"/>
  <c r="B2349" i="234"/>
  <c r="D2348" i="234"/>
  <c r="C2348" i="234"/>
  <c r="B2348" i="234"/>
  <c r="D2347" i="234"/>
  <c r="C2347" i="234"/>
  <c r="B2347" i="234"/>
  <c r="D2346" i="234"/>
  <c r="C2346" i="234"/>
  <c r="B2346" i="234"/>
  <c r="D2345" i="234"/>
  <c r="C2345" i="234"/>
  <c r="B2345" i="234"/>
  <c r="D2344" i="234"/>
  <c r="C2344" i="234"/>
  <c r="B2344" i="234"/>
  <c r="F2343" i="234"/>
  <c r="D2343" i="234"/>
  <c r="C2343" i="234"/>
  <c r="B2343" i="234"/>
  <c r="F2342" i="234"/>
  <c r="D2342" i="234"/>
  <c r="C2342" i="234"/>
  <c r="B2342" i="234"/>
  <c r="F2341" i="234"/>
  <c r="D2341" i="234"/>
  <c r="C2341" i="234"/>
  <c r="B2341" i="234"/>
  <c r="F2340" i="234"/>
  <c r="D2340" i="234"/>
  <c r="C2340" i="234"/>
  <c r="B2340" i="234"/>
  <c r="F2339" i="234"/>
  <c r="D2339" i="234"/>
  <c r="C2339" i="234"/>
  <c r="B2339" i="234"/>
  <c r="D2338" i="234"/>
  <c r="C2338" i="234"/>
  <c r="B2338" i="234"/>
  <c r="F2337" i="234"/>
  <c r="D2337" i="234"/>
  <c r="C2337" i="234"/>
  <c r="B2337" i="234"/>
  <c r="F2336" i="234"/>
  <c r="D2336" i="234"/>
  <c r="C2336" i="234"/>
  <c r="B2336" i="234"/>
  <c r="F2335" i="234"/>
  <c r="D2335" i="234"/>
  <c r="C2335" i="234"/>
  <c r="B2335" i="234"/>
  <c r="F2334" i="234"/>
  <c r="D2334" i="234"/>
  <c r="C2334" i="234"/>
  <c r="B2334" i="234"/>
  <c r="F2333" i="234"/>
  <c r="D2333" i="234"/>
  <c r="C2333" i="234"/>
  <c r="B2333" i="234"/>
  <c r="D2332" i="234"/>
  <c r="C2332" i="234"/>
  <c r="B2332" i="234"/>
  <c r="D2331" i="234"/>
  <c r="C2331" i="234"/>
  <c r="B2331" i="234"/>
  <c r="D2330" i="234"/>
  <c r="C2330" i="234"/>
  <c r="B2330" i="234"/>
  <c r="D2329" i="234"/>
  <c r="C2329" i="234"/>
  <c r="B2329" i="234"/>
  <c r="D2328" i="234"/>
  <c r="C2328" i="234"/>
  <c r="B2328" i="234"/>
  <c r="D2327" i="234"/>
  <c r="C2327" i="234"/>
  <c r="B2327" i="234"/>
  <c r="D2326" i="234"/>
  <c r="C2326" i="234"/>
  <c r="B2326" i="234"/>
  <c r="D2325" i="234"/>
  <c r="C2325" i="234"/>
  <c r="B2325" i="234"/>
  <c r="D2324" i="234"/>
  <c r="C2324" i="234"/>
  <c r="B2324" i="234"/>
  <c r="D2323" i="234"/>
  <c r="C2323" i="234"/>
  <c r="B2323" i="234"/>
  <c r="D2322" i="234"/>
  <c r="C2322" i="234"/>
  <c r="B2322" i="234"/>
  <c r="D2321" i="234"/>
  <c r="C2321" i="234"/>
  <c r="B2321" i="234"/>
  <c r="D2320" i="234"/>
  <c r="C2320" i="234"/>
  <c r="B2320" i="234"/>
  <c r="F2319" i="234"/>
  <c r="D2319" i="234"/>
  <c r="C2319" i="234"/>
  <c r="B2319" i="234"/>
  <c r="F2318" i="234"/>
  <c r="D2318" i="234"/>
  <c r="C2318" i="234"/>
  <c r="B2318" i="234"/>
  <c r="F2317" i="234"/>
  <c r="D2317" i="234"/>
  <c r="C2317" i="234"/>
  <c r="B2317" i="234"/>
  <c r="F2316" i="234"/>
  <c r="D2316" i="234"/>
  <c r="C2316" i="234"/>
  <c r="B2316" i="234"/>
  <c r="F2315" i="234"/>
  <c r="D2315" i="234"/>
  <c r="C2315" i="234"/>
  <c r="B2315" i="234"/>
  <c r="D2314" i="234"/>
  <c r="C2314" i="234"/>
  <c r="B2314" i="234"/>
  <c r="F2313" i="234"/>
  <c r="D2313" i="234"/>
  <c r="C2313" i="234"/>
  <c r="B2313" i="234"/>
  <c r="F2312" i="234"/>
  <c r="D2312" i="234"/>
  <c r="C2312" i="234"/>
  <c r="B2312" i="234"/>
  <c r="F2311" i="234"/>
  <c r="D2311" i="234"/>
  <c r="C2311" i="234"/>
  <c r="B2311" i="234"/>
  <c r="F2310" i="234"/>
  <c r="D2310" i="234"/>
  <c r="C2310" i="234"/>
  <c r="B2310" i="234"/>
  <c r="F2309" i="234"/>
  <c r="D2309" i="234"/>
  <c r="C2309" i="234"/>
  <c r="B2309" i="234"/>
  <c r="D2308" i="234"/>
  <c r="C2308" i="234"/>
  <c r="B2308" i="234"/>
  <c r="D2307" i="234"/>
  <c r="C2307" i="234"/>
  <c r="B2307" i="234"/>
  <c r="D2306" i="234"/>
  <c r="C2306" i="234"/>
  <c r="B2306" i="234"/>
  <c r="D2305" i="234"/>
  <c r="C2305" i="234"/>
  <c r="B2305" i="234"/>
  <c r="D2304" i="234"/>
  <c r="C2304" i="234"/>
  <c r="B2304" i="234"/>
  <c r="D2303" i="234"/>
  <c r="C2303" i="234"/>
  <c r="B2303" i="234"/>
  <c r="D2302" i="234"/>
  <c r="C2302" i="234"/>
  <c r="B2302" i="234"/>
  <c r="F2301" i="234"/>
  <c r="D2301" i="234"/>
  <c r="C2301" i="234"/>
  <c r="B2301" i="234"/>
  <c r="F2300" i="234"/>
  <c r="D2300" i="234"/>
  <c r="C2300" i="234"/>
  <c r="B2300" i="234"/>
  <c r="F2299" i="234"/>
  <c r="D2299" i="234"/>
  <c r="C2299" i="234"/>
  <c r="B2299" i="234"/>
  <c r="F2298" i="234"/>
  <c r="D2298" i="234"/>
  <c r="C2298" i="234"/>
  <c r="B2298" i="234"/>
  <c r="F2297" i="234"/>
  <c r="D2297" i="234"/>
  <c r="C2297" i="234"/>
  <c r="B2297" i="234"/>
  <c r="D2296" i="234"/>
  <c r="C2296" i="234"/>
  <c r="B2296" i="234"/>
  <c r="F2295" i="234"/>
  <c r="D2295" i="234"/>
  <c r="C2295" i="234"/>
  <c r="B2295" i="234"/>
  <c r="F2294" i="234"/>
  <c r="D2294" i="234"/>
  <c r="C2294" i="234"/>
  <c r="B2294" i="234"/>
  <c r="F2293" i="234"/>
  <c r="D2293" i="234"/>
  <c r="C2293" i="234"/>
  <c r="B2293" i="234"/>
  <c r="F2292" i="234"/>
  <c r="D2292" i="234"/>
  <c r="C2292" i="234"/>
  <c r="B2292" i="234"/>
  <c r="F2291" i="234"/>
  <c r="D2291" i="234"/>
  <c r="C2291" i="234"/>
  <c r="B2291" i="234"/>
  <c r="D2290" i="234"/>
  <c r="C2290" i="234"/>
  <c r="B2290" i="234"/>
  <c r="D2289" i="234"/>
  <c r="C2289" i="234"/>
  <c r="B2289" i="234"/>
  <c r="D2288" i="234"/>
  <c r="C2288" i="234"/>
  <c r="B2288" i="234"/>
  <c r="D2287" i="234"/>
  <c r="C2287" i="234"/>
  <c r="B2287" i="234"/>
  <c r="D2286" i="234"/>
  <c r="C2286" i="234"/>
  <c r="B2286" i="234"/>
  <c r="D2285" i="234"/>
  <c r="C2285" i="234"/>
  <c r="B2285" i="234"/>
  <c r="D2284" i="234"/>
  <c r="C2284" i="234"/>
  <c r="B2284" i="234"/>
  <c r="F2283" i="234"/>
  <c r="D2283" i="234"/>
  <c r="C2283" i="234"/>
  <c r="B2283" i="234"/>
  <c r="F2282" i="234"/>
  <c r="D2282" i="234"/>
  <c r="C2282" i="234"/>
  <c r="B2282" i="234"/>
  <c r="F2281" i="234"/>
  <c r="D2281" i="234"/>
  <c r="C2281" i="234"/>
  <c r="B2281" i="234"/>
  <c r="F2280" i="234"/>
  <c r="D2280" i="234"/>
  <c r="C2280" i="234"/>
  <c r="B2280" i="234"/>
  <c r="F2279" i="234"/>
  <c r="D2279" i="234"/>
  <c r="C2279" i="234"/>
  <c r="B2279" i="234"/>
  <c r="D2278" i="234"/>
  <c r="C2278" i="234"/>
  <c r="B2278" i="234"/>
  <c r="F2277" i="234"/>
  <c r="D2277" i="234"/>
  <c r="C2277" i="234"/>
  <c r="B2277" i="234"/>
  <c r="F2276" i="234"/>
  <c r="D2276" i="234"/>
  <c r="C2276" i="234"/>
  <c r="B2276" i="234"/>
  <c r="F2275" i="234"/>
  <c r="D2275" i="234"/>
  <c r="C2275" i="234"/>
  <c r="B2275" i="234"/>
  <c r="F2274" i="234"/>
  <c r="D2274" i="234"/>
  <c r="C2274" i="234"/>
  <c r="B2274" i="234"/>
  <c r="F2273" i="234"/>
  <c r="D2273" i="234"/>
  <c r="C2273" i="234"/>
  <c r="B2273" i="234"/>
  <c r="D2272" i="234"/>
  <c r="C2272" i="234"/>
  <c r="B2272" i="234"/>
  <c r="D2271" i="234"/>
  <c r="C2271" i="234"/>
  <c r="B2271" i="234"/>
  <c r="D2270" i="234"/>
  <c r="C2270" i="234"/>
  <c r="B2270" i="234"/>
  <c r="D2269" i="234"/>
  <c r="C2269" i="234"/>
  <c r="B2269" i="234"/>
  <c r="D2268" i="234"/>
  <c r="C2268" i="234"/>
  <c r="B2268" i="234"/>
  <c r="D2267" i="234"/>
  <c r="C2267" i="234"/>
  <c r="B2267" i="234"/>
  <c r="D2266" i="234"/>
  <c r="C2266" i="234"/>
  <c r="B2266" i="234"/>
  <c r="F2265" i="234"/>
  <c r="D2265" i="234"/>
  <c r="C2265" i="234"/>
  <c r="B2265" i="234"/>
  <c r="F2264" i="234"/>
  <c r="D2264" i="234"/>
  <c r="C2264" i="234"/>
  <c r="B2264" i="234"/>
  <c r="F2263" i="234"/>
  <c r="D2263" i="234"/>
  <c r="C2263" i="234"/>
  <c r="B2263" i="234"/>
  <c r="F2262" i="234"/>
  <c r="D2262" i="234"/>
  <c r="C2262" i="234"/>
  <c r="B2262" i="234"/>
  <c r="F2261" i="234"/>
  <c r="D2261" i="234"/>
  <c r="C2261" i="234"/>
  <c r="B2261" i="234"/>
  <c r="D2260" i="234"/>
  <c r="C2260" i="234"/>
  <c r="B2260" i="234"/>
  <c r="F2259" i="234"/>
  <c r="D2259" i="234"/>
  <c r="C2259" i="234"/>
  <c r="B2259" i="234"/>
  <c r="F2258" i="234"/>
  <c r="D2258" i="234"/>
  <c r="C2258" i="234"/>
  <c r="B2258" i="234"/>
  <c r="F2257" i="234"/>
  <c r="D2257" i="234"/>
  <c r="C2257" i="234"/>
  <c r="B2257" i="234"/>
  <c r="F2256" i="234"/>
  <c r="D2256" i="234"/>
  <c r="C2256" i="234"/>
  <c r="B2256" i="234"/>
  <c r="F2255" i="234"/>
  <c r="D2255" i="234"/>
  <c r="C2255" i="234"/>
  <c r="B2255" i="234"/>
  <c r="D2254" i="234"/>
  <c r="C2254" i="234"/>
  <c r="B2254" i="234"/>
  <c r="D2253" i="234"/>
  <c r="C2253" i="234"/>
  <c r="B2253" i="234"/>
  <c r="D2252" i="234"/>
  <c r="C2252" i="234"/>
  <c r="B2252" i="234"/>
  <c r="D2251" i="234"/>
  <c r="C2251" i="234"/>
  <c r="B2251" i="234"/>
  <c r="D2250" i="234"/>
  <c r="C2250" i="234"/>
  <c r="B2250" i="234"/>
  <c r="D2249" i="234"/>
  <c r="C2249" i="234"/>
  <c r="B2249" i="234"/>
  <c r="D2248" i="234"/>
  <c r="C2248" i="234"/>
  <c r="B2248" i="234"/>
  <c r="F2247" i="234"/>
  <c r="D2247" i="234"/>
  <c r="C2247" i="234"/>
  <c r="B2247" i="234"/>
  <c r="F2246" i="234"/>
  <c r="D2246" i="234"/>
  <c r="C2246" i="234"/>
  <c r="B2246" i="234"/>
  <c r="F2245" i="234"/>
  <c r="D2245" i="234"/>
  <c r="C2245" i="234"/>
  <c r="B2245" i="234"/>
  <c r="F2244" i="234"/>
  <c r="D2244" i="234"/>
  <c r="C2244" i="234"/>
  <c r="B2244" i="234"/>
  <c r="F2243" i="234"/>
  <c r="D2243" i="234"/>
  <c r="C2243" i="234"/>
  <c r="B2243" i="234"/>
  <c r="D2242" i="234"/>
  <c r="C2242" i="234"/>
  <c r="B2242" i="234"/>
  <c r="F2241" i="234"/>
  <c r="D2241" i="234"/>
  <c r="C2241" i="234"/>
  <c r="B2241" i="234"/>
  <c r="F2240" i="234"/>
  <c r="D2240" i="234"/>
  <c r="C2240" i="234"/>
  <c r="B2240" i="234"/>
  <c r="F2239" i="234"/>
  <c r="D2239" i="234"/>
  <c r="C2239" i="234"/>
  <c r="B2239" i="234"/>
  <c r="F2238" i="234"/>
  <c r="D2238" i="234"/>
  <c r="C2238" i="234"/>
  <c r="B2238" i="234"/>
  <c r="F2237" i="234"/>
  <c r="D2237" i="234"/>
  <c r="C2237" i="234"/>
  <c r="B2237" i="234"/>
  <c r="D2236" i="234"/>
  <c r="C2236" i="234"/>
  <c r="B2236" i="234"/>
  <c r="D2235" i="234"/>
  <c r="C2235" i="234"/>
  <c r="B2235" i="234"/>
  <c r="D2234" i="234"/>
  <c r="C2234" i="234"/>
  <c r="B2234" i="234"/>
  <c r="D2233" i="234"/>
  <c r="C2233" i="234"/>
  <c r="B2233" i="234"/>
  <c r="D2232" i="234"/>
  <c r="C2232" i="234"/>
  <c r="B2232" i="234"/>
  <c r="D2231" i="234"/>
  <c r="C2231" i="234"/>
  <c r="B2231" i="234"/>
  <c r="D2230" i="234"/>
  <c r="C2230" i="234"/>
  <c r="B2230" i="234"/>
  <c r="D2229" i="234"/>
  <c r="C2229" i="234"/>
  <c r="B2229" i="234"/>
  <c r="D2228" i="234"/>
  <c r="C2228" i="234"/>
  <c r="B2228" i="234"/>
  <c r="D2227" i="234"/>
  <c r="C2227" i="234"/>
  <c r="B2227" i="234"/>
  <c r="D2226" i="234"/>
  <c r="C2226" i="234"/>
  <c r="B2226" i="234"/>
  <c r="D2225" i="234"/>
  <c r="C2225" i="234"/>
  <c r="B2225" i="234"/>
  <c r="D2224" i="234"/>
  <c r="C2224" i="234"/>
  <c r="B2224" i="234"/>
  <c r="D2223" i="234"/>
  <c r="C2223" i="234"/>
  <c r="B2223" i="234"/>
  <c r="D2222" i="234"/>
  <c r="C2222" i="234"/>
  <c r="B2222" i="234"/>
  <c r="D2221" i="234"/>
  <c r="C2221" i="234"/>
  <c r="B2221" i="234"/>
  <c r="D2220" i="234"/>
  <c r="C2220" i="234"/>
  <c r="B2220" i="234"/>
  <c r="D2219" i="234"/>
  <c r="C2219" i="234"/>
  <c r="B2219" i="234"/>
  <c r="D2218" i="234"/>
  <c r="C2218" i="234"/>
  <c r="B2218" i="234"/>
  <c r="D2217" i="234"/>
  <c r="C2217" i="234"/>
  <c r="B2217" i="234"/>
  <c r="D2216" i="234"/>
  <c r="C2216" i="234"/>
  <c r="B2216" i="234"/>
  <c r="D2215" i="234"/>
  <c r="C2215" i="234"/>
  <c r="B2215" i="234"/>
  <c r="D2214" i="234"/>
  <c r="C2214" i="234"/>
  <c r="B2214" i="234"/>
  <c r="D2213" i="234"/>
  <c r="C2213" i="234"/>
  <c r="B2213" i="234"/>
  <c r="D2212" i="234"/>
  <c r="C2212" i="234"/>
  <c r="B2212" i="234"/>
  <c r="F2211" i="234"/>
  <c r="D2211" i="234"/>
  <c r="C2211" i="234"/>
  <c r="B2211" i="234"/>
  <c r="F2210" i="234"/>
  <c r="D2210" i="234"/>
  <c r="C2210" i="234"/>
  <c r="B2210" i="234"/>
  <c r="F2209" i="234"/>
  <c r="D2209" i="234"/>
  <c r="C2209" i="234"/>
  <c r="B2209" i="234"/>
  <c r="F2208" i="234"/>
  <c r="D2208" i="234"/>
  <c r="C2208" i="234"/>
  <c r="B2208" i="234"/>
  <c r="F2207" i="234"/>
  <c r="D2207" i="234"/>
  <c r="C2207" i="234"/>
  <c r="B2207" i="234"/>
  <c r="D2206" i="234"/>
  <c r="C2206" i="234"/>
  <c r="B2206" i="234"/>
  <c r="F2205" i="234"/>
  <c r="D2205" i="234"/>
  <c r="C2205" i="234"/>
  <c r="B2205" i="234"/>
  <c r="F2204" i="234"/>
  <c r="D2204" i="234"/>
  <c r="C2204" i="234"/>
  <c r="B2204" i="234"/>
  <c r="F2203" i="234"/>
  <c r="D2203" i="234"/>
  <c r="C2203" i="234"/>
  <c r="B2203" i="234"/>
  <c r="F2202" i="234"/>
  <c r="D2202" i="234"/>
  <c r="C2202" i="234"/>
  <c r="B2202" i="234"/>
  <c r="F2201" i="234"/>
  <c r="D2201" i="234"/>
  <c r="C2201" i="234"/>
  <c r="B2201" i="234"/>
  <c r="D2200" i="234"/>
  <c r="C2200" i="234"/>
  <c r="B2200" i="234"/>
  <c r="D2199" i="234"/>
  <c r="C2199" i="234"/>
  <c r="B2199" i="234"/>
  <c r="D2198" i="234"/>
  <c r="C2198" i="234"/>
  <c r="B2198" i="234"/>
  <c r="D2197" i="234"/>
  <c r="C2197" i="234"/>
  <c r="B2197" i="234"/>
  <c r="D2196" i="234"/>
  <c r="C2196" i="234"/>
  <c r="B2196" i="234"/>
  <c r="D2195" i="234"/>
  <c r="C2195" i="234"/>
  <c r="B2195" i="234"/>
  <c r="D2194" i="234"/>
  <c r="C2194" i="234"/>
  <c r="B2194" i="234"/>
  <c r="F2193" i="234"/>
  <c r="D2193" i="234"/>
  <c r="C2193" i="234"/>
  <c r="B2193" i="234"/>
  <c r="F2192" i="234"/>
  <c r="D2192" i="234"/>
  <c r="C2192" i="234"/>
  <c r="B2192" i="234"/>
  <c r="F2191" i="234"/>
  <c r="D2191" i="234"/>
  <c r="C2191" i="234"/>
  <c r="B2191" i="234"/>
  <c r="F2190" i="234"/>
  <c r="D2190" i="234"/>
  <c r="C2190" i="234"/>
  <c r="B2190" i="234"/>
  <c r="F2189" i="234"/>
  <c r="D2189" i="234"/>
  <c r="C2189" i="234"/>
  <c r="B2189" i="234"/>
  <c r="D2188" i="234"/>
  <c r="C2188" i="234"/>
  <c r="B2188" i="234"/>
  <c r="F2187" i="234"/>
  <c r="D2187" i="234"/>
  <c r="C2187" i="234"/>
  <c r="B2187" i="234"/>
  <c r="F2186" i="234"/>
  <c r="D2186" i="234"/>
  <c r="C2186" i="234"/>
  <c r="B2186" i="234"/>
  <c r="F2185" i="234"/>
  <c r="D2185" i="234"/>
  <c r="C2185" i="234"/>
  <c r="B2185" i="234"/>
  <c r="F2184" i="234"/>
  <c r="D2184" i="234"/>
  <c r="C2184" i="234"/>
  <c r="B2184" i="234"/>
  <c r="F2183" i="234"/>
  <c r="D2183" i="234"/>
  <c r="C2183" i="234"/>
  <c r="B2183" i="234"/>
  <c r="D2182" i="234"/>
  <c r="C2182" i="234"/>
  <c r="B2182" i="234"/>
  <c r="D2181" i="234"/>
  <c r="C2181" i="234"/>
  <c r="B2181" i="234"/>
  <c r="D2180" i="234"/>
  <c r="C2180" i="234"/>
  <c r="B2180" i="234"/>
  <c r="D2179" i="234"/>
  <c r="C2179" i="234"/>
  <c r="B2179" i="234"/>
  <c r="D2178" i="234"/>
  <c r="C2178" i="234"/>
  <c r="B2178" i="234"/>
  <c r="D2177" i="234"/>
  <c r="C2177" i="234"/>
  <c r="B2177" i="234"/>
  <c r="D2176" i="234"/>
  <c r="C2176" i="234"/>
  <c r="B2176" i="234"/>
  <c r="F2175" i="234"/>
  <c r="D2175" i="234"/>
  <c r="C2175" i="234"/>
  <c r="B2175" i="234"/>
  <c r="F2174" i="234"/>
  <c r="D2174" i="234"/>
  <c r="C2174" i="234"/>
  <c r="B2174" i="234"/>
  <c r="F2173" i="234"/>
  <c r="D2173" i="234"/>
  <c r="C2173" i="234"/>
  <c r="B2173" i="234"/>
  <c r="F2172" i="234"/>
  <c r="D2172" i="234"/>
  <c r="C2172" i="234"/>
  <c r="B2172" i="234"/>
  <c r="F2171" i="234"/>
  <c r="D2171" i="234"/>
  <c r="C2171" i="234"/>
  <c r="B2171" i="234"/>
  <c r="D2170" i="234"/>
  <c r="C2170" i="234"/>
  <c r="B2170" i="234"/>
  <c r="F2169" i="234"/>
  <c r="D2169" i="234"/>
  <c r="C2169" i="234"/>
  <c r="B2169" i="234"/>
  <c r="F2168" i="234"/>
  <c r="D2168" i="234"/>
  <c r="C2168" i="234"/>
  <c r="B2168" i="234"/>
  <c r="F2167" i="234"/>
  <c r="D2167" i="234"/>
  <c r="C2167" i="234"/>
  <c r="B2167" i="234"/>
  <c r="F2166" i="234"/>
  <c r="D2166" i="234"/>
  <c r="C2166" i="234"/>
  <c r="B2166" i="234"/>
  <c r="F2165" i="234"/>
  <c r="D2165" i="234"/>
  <c r="C2165" i="234"/>
  <c r="B2165" i="234"/>
  <c r="D2164" i="234"/>
  <c r="C2164" i="234"/>
  <c r="B2164" i="234"/>
  <c r="D2163" i="234"/>
  <c r="C2163" i="234"/>
  <c r="B2163" i="234"/>
  <c r="D2162" i="234"/>
  <c r="C2162" i="234"/>
  <c r="B2162" i="234"/>
  <c r="D2161" i="234"/>
  <c r="C2161" i="234"/>
  <c r="B2161" i="234"/>
  <c r="D2160" i="234"/>
  <c r="C2160" i="234"/>
  <c r="B2160" i="234"/>
  <c r="D2159" i="234"/>
  <c r="C2159" i="234"/>
  <c r="B2159" i="234"/>
  <c r="D2158" i="234"/>
  <c r="C2158" i="234"/>
  <c r="B2158" i="234"/>
  <c r="F2157" i="234"/>
  <c r="D2157" i="234"/>
  <c r="C2157" i="234"/>
  <c r="B2157" i="234"/>
  <c r="F2156" i="234"/>
  <c r="D2156" i="234"/>
  <c r="C2156" i="234"/>
  <c r="B2156" i="234"/>
  <c r="F2155" i="234"/>
  <c r="D2155" i="234"/>
  <c r="C2155" i="234"/>
  <c r="B2155" i="234"/>
  <c r="F2154" i="234"/>
  <c r="D2154" i="234"/>
  <c r="C2154" i="234"/>
  <c r="B2154" i="234"/>
  <c r="F2153" i="234"/>
  <c r="D2153" i="234"/>
  <c r="C2153" i="234"/>
  <c r="B2153" i="234"/>
  <c r="D2152" i="234"/>
  <c r="C2152" i="234"/>
  <c r="B2152" i="234"/>
  <c r="F2151" i="234"/>
  <c r="D2151" i="234"/>
  <c r="C2151" i="234"/>
  <c r="B2151" i="234"/>
  <c r="F2150" i="234"/>
  <c r="D2150" i="234"/>
  <c r="C2150" i="234"/>
  <c r="B2150" i="234"/>
  <c r="F2149" i="234"/>
  <c r="D2149" i="234"/>
  <c r="C2149" i="234"/>
  <c r="B2149" i="234"/>
  <c r="F2148" i="234"/>
  <c r="D2148" i="234"/>
  <c r="C2148" i="234"/>
  <c r="B2148" i="234"/>
  <c r="F2147" i="234"/>
  <c r="D2147" i="234"/>
  <c r="C2147" i="234"/>
  <c r="B2147" i="234"/>
  <c r="D2146" i="234"/>
  <c r="C2146" i="234"/>
  <c r="B2146" i="234"/>
  <c r="D2145" i="234"/>
  <c r="C2145" i="234"/>
  <c r="B2145" i="234"/>
  <c r="D2144" i="234"/>
  <c r="C2144" i="234"/>
  <c r="B2144" i="234"/>
  <c r="D2143" i="234"/>
  <c r="C2143" i="234"/>
  <c r="B2143" i="234"/>
  <c r="D2142" i="234"/>
  <c r="C2142" i="234"/>
  <c r="B2142" i="234"/>
  <c r="D2141" i="234"/>
  <c r="C2141" i="234"/>
  <c r="B2141" i="234"/>
  <c r="D2140" i="234"/>
  <c r="C2140" i="234"/>
  <c r="B2140" i="234"/>
  <c r="F2139" i="234"/>
  <c r="D2139" i="234"/>
  <c r="C2139" i="234"/>
  <c r="B2139" i="234"/>
  <c r="F2138" i="234"/>
  <c r="D2138" i="234"/>
  <c r="C2138" i="234"/>
  <c r="B2138" i="234"/>
  <c r="F2137" i="234"/>
  <c r="D2137" i="234"/>
  <c r="C2137" i="234"/>
  <c r="B2137" i="234"/>
  <c r="F2136" i="234"/>
  <c r="D2136" i="234"/>
  <c r="C2136" i="234"/>
  <c r="B2136" i="234"/>
  <c r="F2135" i="234"/>
  <c r="D2135" i="234"/>
  <c r="C2135" i="234"/>
  <c r="B2135" i="234"/>
  <c r="D2134" i="234"/>
  <c r="C2134" i="234"/>
  <c r="B2134" i="234"/>
  <c r="F2133" i="234"/>
  <c r="D2133" i="234"/>
  <c r="C2133" i="234"/>
  <c r="B2133" i="234"/>
  <c r="F2132" i="234"/>
  <c r="D2132" i="234"/>
  <c r="C2132" i="234"/>
  <c r="B2132" i="234"/>
  <c r="F2131" i="234"/>
  <c r="D2131" i="234"/>
  <c r="C2131" i="234"/>
  <c r="B2131" i="234"/>
  <c r="F2130" i="234"/>
  <c r="D2130" i="234"/>
  <c r="C2130" i="234"/>
  <c r="B2130" i="234"/>
  <c r="F2129" i="234"/>
  <c r="D2129" i="234"/>
  <c r="C2129" i="234"/>
  <c r="B2129" i="234"/>
  <c r="D2128" i="234"/>
  <c r="C2128" i="234"/>
  <c r="B2128" i="234"/>
  <c r="D2127" i="234"/>
  <c r="C2127" i="234"/>
  <c r="B2127" i="234"/>
  <c r="D2126" i="234"/>
  <c r="C2126" i="234"/>
  <c r="B2126" i="234"/>
  <c r="D2125" i="234"/>
  <c r="C2125" i="234"/>
  <c r="B2125" i="234"/>
  <c r="D2124" i="234"/>
  <c r="C2124" i="234"/>
  <c r="B2124" i="234"/>
  <c r="D2123" i="234"/>
  <c r="C2123" i="234"/>
  <c r="B2123" i="234"/>
  <c r="D2122" i="234"/>
  <c r="C2122" i="234"/>
  <c r="B2122" i="234"/>
  <c r="F2121" i="234"/>
  <c r="D2121" i="234"/>
  <c r="C2121" i="234"/>
  <c r="B2121" i="234"/>
  <c r="F2120" i="234"/>
  <c r="D2120" i="234"/>
  <c r="C2120" i="234"/>
  <c r="B2120" i="234"/>
  <c r="F2119" i="234"/>
  <c r="D2119" i="234"/>
  <c r="C2119" i="234"/>
  <c r="B2119" i="234"/>
  <c r="F2118" i="234"/>
  <c r="D2118" i="234"/>
  <c r="C2118" i="234"/>
  <c r="B2118" i="234"/>
  <c r="F2117" i="234"/>
  <c r="D2117" i="234"/>
  <c r="C2117" i="234"/>
  <c r="B2117" i="234"/>
  <c r="D2116" i="234"/>
  <c r="C2116" i="234"/>
  <c r="B2116" i="234"/>
  <c r="F2115" i="234"/>
  <c r="D2115" i="234"/>
  <c r="C2115" i="234"/>
  <c r="B2115" i="234"/>
  <c r="F2114" i="234"/>
  <c r="D2114" i="234"/>
  <c r="C2114" i="234"/>
  <c r="B2114" i="234"/>
  <c r="F2113" i="234"/>
  <c r="D2113" i="234"/>
  <c r="C2113" i="234"/>
  <c r="B2113" i="234"/>
  <c r="F2112" i="234"/>
  <c r="D2112" i="234"/>
  <c r="C2112" i="234"/>
  <c r="B2112" i="234"/>
  <c r="F2111" i="234"/>
  <c r="D2111" i="234"/>
  <c r="C2111" i="234"/>
  <c r="B2111" i="234"/>
  <c r="D2110" i="234"/>
  <c r="C2110" i="234"/>
  <c r="B2110" i="234"/>
  <c r="D2109" i="234"/>
  <c r="C2109" i="234"/>
  <c r="B2109" i="234"/>
  <c r="D2108" i="234"/>
  <c r="C2108" i="234"/>
  <c r="B2108" i="234"/>
  <c r="D2107" i="234"/>
  <c r="C2107" i="234"/>
  <c r="B2107" i="234"/>
  <c r="D2106" i="234"/>
  <c r="C2106" i="234"/>
  <c r="B2106" i="234"/>
  <c r="D2105" i="234"/>
  <c r="C2105" i="234"/>
  <c r="B2105" i="234"/>
  <c r="D2104" i="234"/>
  <c r="C2104" i="234"/>
  <c r="B2104" i="234"/>
  <c r="F2103" i="234"/>
  <c r="D2103" i="234"/>
  <c r="C2103" i="234"/>
  <c r="B2103" i="234"/>
  <c r="F2102" i="234"/>
  <c r="D2102" i="234"/>
  <c r="C2102" i="234"/>
  <c r="B2102" i="234"/>
  <c r="F2101" i="234"/>
  <c r="D2101" i="234"/>
  <c r="C2101" i="234"/>
  <c r="B2101" i="234"/>
  <c r="F2100" i="234"/>
  <c r="D2100" i="234"/>
  <c r="C2100" i="234"/>
  <c r="B2100" i="234"/>
  <c r="F2099" i="234"/>
  <c r="D2099" i="234"/>
  <c r="C2099" i="234"/>
  <c r="B2099" i="234"/>
  <c r="D2098" i="234"/>
  <c r="C2098" i="234"/>
  <c r="B2098" i="234"/>
  <c r="F2097" i="234"/>
  <c r="D2097" i="234"/>
  <c r="C2097" i="234"/>
  <c r="B2097" i="234"/>
  <c r="F2096" i="234"/>
  <c r="D2096" i="234"/>
  <c r="C2096" i="234"/>
  <c r="B2096" i="234"/>
  <c r="F2095" i="234"/>
  <c r="D2095" i="234"/>
  <c r="C2095" i="234"/>
  <c r="B2095" i="234"/>
  <c r="F2094" i="234"/>
  <c r="D2094" i="234"/>
  <c r="C2094" i="234"/>
  <c r="B2094" i="234"/>
  <c r="F2093" i="234"/>
  <c r="D2093" i="234"/>
  <c r="C2093" i="234"/>
  <c r="B2093" i="234"/>
  <c r="D2092" i="234"/>
  <c r="C2092" i="234"/>
  <c r="B2092" i="234"/>
  <c r="D2091" i="234"/>
  <c r="C2091" i="234"/>
  <c r="B2091" i="234"/>
  <c r="D2090" i="234"/>
  <c r="C2090" i="234"/>
  <c r="B2090" i="234"/>
  <c r="D2089" i="234"/>
  <c r="C2089" i="234"/>
  <c r="B2089" i="234"/>
  <c r="D2088" i="234"/>
  <c r="C2088" i="234"/>
  <c r="B2088" i="234"/>
  <c r="D2087" i="234"/>
  <c r="C2087" i="234"/>
  <c r="B2087" i="234"/>
  <c r="D2086" i="234"/>
  <c r="C2086" i="234"/>
  <c r="B2086" i="234"/>
  <c r="F2085" i="234"/>
  <c r="D2085" i="234"/>
  <c r="C2085" i="234"/>
  <c r="B2085" i="234"/>
  <c r="F2084" i="234"/>
  <c r="D2084" i="234"/>
  <c r="C2084" i="234"/>
  <c r="B2084" i="234"/>
  <c r="F2083" i="234"/>
  <c r="D2083" i="234"/>
  <c r="C2083" i="234"/>
  <c r="B2083" i="234"/>
  <c r="F2082" i="234"/>
  <c r="D2082" i="234"/>
  <c r="C2082" i="234"/>
  <c r="B2082" i="234"/>
  <c r="F2081" i="234"/>
  <c r="D2081" i="234"/>
  <c r="C2081" i="234"/>
  <c r="B2081" i="234"/>
  <c r="D2080" i="234"/>
  <c r="C2080" i="234"/>
  <c r="B2080" i="234"/>
  <c r="F2079" i="234"/>
  <c r="D2079" i="234"/>
  <c r="C2079" i="234"/>
  <c r="B2079" i="234"/>
  <c r="F2078" i="234"/>
  <c r="D2078" i="234"/>
  <c r="C2078" i="234"/>
  <c r="B2078" i="234"/>
  <c r="F2077" i="234"/>
  <c r="D2077" i="234"/>
  <c r="C2077" i="234"/>
  <c r="B2077" i="234"/>
  <c r="F2076" i="234"/>
  <c r="D2076" i="234"/>
  <c r="C2076" i="234"/>
  <c r="B2076" i="234"/>
  <c r="F2075" i="234"/>
  <c r="D2075" i="234"/>
  <c r="C2075" i="234"/>
  <c r="B2075" i="234"/>
  <c r="D2074" i="234"/>
  <c r="C2074" i="234"/>
  <c r="B2074" i="234"/>
  <c r="D2073" i="234"/>
  <c r="C2073" i="234"/>
  <c r="B2073" i="234"/>
  <c r="D2072" i="234"/>
  <c r="C2072" i="234"/>
  <c r="B2072" i="234"/>
  <c r="D2071" i="234"/>
  <c r="C2071" i="234"/>
  <c r="B2071" i="234"/>
  <c r="D2070" i="234"/>
  <c r="C2070" i="234"/>
  <c r="B2070" i="234"/>
  <c r="D2069" i="234"/>
  <c r="C2069" i="234"/>
  <c r="B2069" i="234"/>
  <c r="D2068" i="234"/>
  <c r="C2068" i="234"/>
  <c r="B2068" i="234"/>
  <c r="F2067" i="234"/>
  <c r="D2067" i="234"/>
  <c r="C2067" i="234"/>
  <c r="B2067" i="234"/>
  <c r="F2066" i="234"/>
  <c r="D2066" i="234"/>
  <c r="C2066" i="234"/>
  <c r="B2066" i="234"/>
  <c r="F2065" i="234"/>
  <c r="D2065" i="234"/>
  <c r="C2065" i="234"/>
  <c r="B2065" i="234"/>
  <c r="F2064" i="234"/>
  <c r="D2064" i="234"/>
  <c r="C2064" i="234"/>
  <c r="B2064" i="234"/>
  <c r="F2063" i="234"/>
  <c r="D2063" i="234"/>
  <c r="C2063" i="234"/>
  <c r="B2063" i="234"/>
  <c r="D2062" i="234"/>
  <c r="C2062" i="234"/>
  <c r="B2062" i="234"/>
  <c r="F2061" i="234"/>
  <c r="D2061" i="234"/>
  <c r="C2061" i="234"/>
  <c r="B2061" i="234"/>
  <c r="F2060" i="234"/>
  <c r="D2060" i="234"/>
  <c r="C2060" i="234"/>
  <c r="B2060" i="234"/>
  <c r="F2059" i="234"/>
  <c r="D2059" i="234"/>
  <c r="C2059" i="234"/>
  <c r="B2059" i="234"/>
  <c r="F2058" i="234"/>
  <c r="D2058" i="234"/>
  <c r="C2058" i="234"/>
  <c r="B2058" i="234"/>
  <c r="F2057" i="234"/>
  <c r="D2057" i="234"/>
  <c r="C2057" i="234"/>
  <c r="B2057" i="234"/>
  <c r="D2056" i="234"/>
  <c r="C2056" i="234"/>
  <c r="B2056" i="234"/>
  <c r="D2055" i="234"/>
  <c r="C2055" i="234"/>
  <c r="B2055" i="234"/>
  <c r="D2054" i="234"/>
  <c r="C2054" i="234"/>
  <c r="B2054" i="234"/>
  <c r="D2053" i="234"/>
  <c r="C2053" i="234"/>
  <c r="B2053" i="234"/>
  <c r="D2052" i="234"/>
  <c r="C2052" i="234"/>
  <c r="B2052" i="234"/>
  <c r="D2051" i="234"/>
  <c r="C2051" i="234"/>
  <c r="B2051" i="234"/>
  <c r="D2050" i="234"/>
  <c r="C2050" i="234"/>
  <c r="B2050" i="234"/>
  <c r="F2049" i="234"/>
  <c r="D2049" i="234"/>
  <c r="C2049" i="234"/>
  <c r="B2049" i="234"/>
  <c r="F2048" i="234"/>
  <c r="D2048" i="234"/>
  <c r="C2048" i="234"/>
  <c r="B2048" i="234"/>
  <c r="F2047" i="234"/>
  <c r="D2047" i="234"/>
  <c r="C2047" i="234"/>
  <c r="B2047" i="234"/>
  <c r="F2046" i="234"/>
  <c r="D2046" i="234"/>
  <c r="C2046" i="234"/>
  <c r="B2046" i="234"/>
  <c r="F2045" i="234"/>
  <c r="D2045" i="234"/>
  <c r="C2045" i="234"/>
  <c r="B2045" i="234"/>
  <c r="D2044" i="234"/>
  <c r="C2044" i="234"/>
  <c r="B2044" i="234"/>
  <c r="F2043" i="234"/>
  <c r="D2043" i="234"/>
  <c r="C2043" i="234"/>
  <c r="B2043" i="234"/>
  <c r="F2042" i="234"/>
  <c r="D2042" i="234"/>
  <c r="C2042" i="234"/>
  <c r="B2042" i="234"/>
  <c r="F2041" i="234"/>
  <c r="D2041" i="234"/>
  <c r="C2041" i="234"/>
  <c r="B2041" i="234"/>
  <c r="F2040" i="234"/>
  <c r="D2040" i="234"/>
  <c r="C2040" i="234"/>
  <c r="B2040" i="234"/>
  <c r="F2039" i="234"/>
  <c r="D2039" i="234"/>
  <c r="C2039" i="234"/>
  <c r="B2039" i="234"/>
  <c r="D2038" i="234"/>
  <c r="C2038" i="234"/>
  <c r="B2038" i="234"/>
  <c r="D2037" i="234"/>
  <c r="C2037" i="234"/>
  <c r="B2037" i="234"/>
  <c r="D2036" i="234"/>
  <c r="C2036" i="234"/>
  <c r="B2036" i="234"/>
  <c r="D2035" i="234"/>
  <c r="C2035" i="234"/>
  <c r="B2035" i="234"/>
  <c r="D2034" i="234"/>
  <c r="C2034" i="234"/>
  <c r="B2034" i="234"/>
  <c r="D2033" i="234"/>
  <c r="C2033" i="234"/>
  <c r="B2033" i="234"/>
  <c r="D2032" i="234"/>
  <c r="C2032" i="234"/>
  <c r="B2032" i="234"/>
  <c r="F2031" i="234"/>
  <c r="D2031" i="234"/>
  <c r="C2031" i="234"/>
  <c r="B2031" i="234"/>
  <c r="F2030" i="234"/>
  <c r="D2030" i="234"/>
  <c r="C2030" i="234"/>
  <c r="B2030" i="234"/>
  <c r="F2029" i="234"/>
  <c r="D2029" i="234"/>
  <c r="C2029" i="234"/>
  <c r="B2029" i="234"/>
  <c r="F2028" i="234"/>
  <c r="D2028" i="234"/>
  <c r="C2028" i="234"/>
  <c r="B2028" i="234"/>
  <c r="F2027" i="234"/>
  <c r="D2027" i="234"/>
  <c r="C2027" i="234"/>
  <c r="B2027" i="234"/>
  <c r="D2026" i="234"/>
  <c r="C2026" i="234"/>
  <c r="B2026" i="234"/>
  <c r="F2025" i="234"/>
  <c r="D2025" i="234"/>
  <c r="C2025" i="234"/>
  <c r="B2025" i="234"/>
  <c r="F2024" i="234"/>
  <c r="D2024" i="234"/>
  <c r="C2024" i="234"/>
  <c r="B2024" i="234"/>
  <c r="F2023" i="234"/>
  <c r="D2023" i="234"/>
  <c r="C2023" i="234"/>
  <c r="B2023" i="234"/>
  <c r="F2022" i="234"/>
  <c r="D2022" i="234"/>
  <c r="C2022" i="234"/>
  <c r="B2022" i="234"/>
  <c r="F2021" i="234"/>
  <c r="D2021" i="234"/>
  <c r="C2021" i="234"/>
  <c r="B2021" i="234"/>
  <c r="D2020" i="234"/>
  <c r="C2020" i="234"/>
  <c r="B2020" i="234"/>
  <c r="D2019" i="234"/>
  <c r="C2019" i="234"/>
  <c r="B2019" i="234"/>
  <c r="D2018" i="234"/>
  <c r="C2018" i="234"/>
  <c r="B2018" i="234"/>
  <c r="D2017" i="234"/>
  <c r="C2017" i="234"/>
  <c r="B2017" i="234"/>
  <c r="D2016" i="234"/>
  <c r="C2016" i="234"/>
  <c r="B2016" i="234"/>
  <c r="D2015" i="234"/>
  <c r="C2015" i="234"/>
  <c r="B2015" i="234"/>
  <c r="D2014" i="234"/>
  <c r="C2014" i="234"/>
  <c r="B2014" i="234"/>
  <c r="F2013" i="234"/>
  <c r="D2013" i="234"/>
  <c r="C2013" i="234"/>
  <c r="B2013" i="234"/>
  <c r="F2012" i="234"/>
  <c r="D2012" i="234"/>
  <c r="C2012" i="234"/>
  <c r="B2012" i="234"/>
  <c r="F2011" i="234"/>
  <c r="D2011" i="234"/>
  <c r="C2011" i="234"/>
  <c r="B2011" i="234"/>
  <c r="F2010" i="234"/>
  <c r="D2010" i="234"/>
  <c r="C2010" i="234"/>
  <c r="B2010" i="234"/>
  <c r="F2009" i="234"/>
  <c r="D2009" i="234"/>
  <c r="C2009" i="234"/>
  <c r="B2009" i="234"/>
  <c r="D2008" i="234"/>
  <c r="C2008" i="234"/>
  <c r="B2008" i="234"/>
  <c r="F2007" i="234"/>
  <c r="D2007" i="234"/>
  <c r="C2007" i="234"/>
  <c r="B2007" i="234"/>
  <c r="F2006" i="234"/>
  <c r="D2006" i="234"/>
  <c r="C2006" i="234"/>
  <c r="B2006" i="234"/>
  <c r="F2005" i="234"/>
  <c r="D2005" i="234"/>
  <c r="C2005" i="234"/>
  <c r="B2005" i="234"/>
  <c r="F2004" i="234"/>
  <c r="D2004" i="234"/>
  <c r="C2004" i="234"/>
  <c r="B2004" i="234"/>
  <c r="F2003" i="234"/>
  <c r="D2003" i="234"/>
  <c r="C2003" i="234"/>
  <c r="B2003" i="234"/>
  <c r="D2002" i="234"/>
  <c r="C2002" i="234"/>
  <c r="B2002" i="234"/>
  <c r="D2001" i="234"/>
  <c r="C2001" i="234"/>
  <c r="B2001" i="234"/>
  <c r="D2000" i="234"/>
  <c r="C2000" i="234"/>
  <c r="B2000" i="234"/>
  <c r="D1999" i="234"/>
  <c r="C1999" i="234"/>
  <c r="B1999" i="234"/>
  <c r="D1998" i="234"/>
  <c r="C1998" i="234"/>
  <c r="B1998" i="234"/>
  <c r="D1997" i="234"/>
  <c r="C1997" i="234"/>
  <c r="B1997" i="234"/>
  <c r="D1996" i="234"/>
  <c r="C1996" i="234"/>
  <c r="B1996" i="234"/>
  <c r="F1995" i="234"/>
  <c r="D1995" i="234"/>
  <c r="C1995" i="234"/>
  <c r="B1995" i="234"/>
  <c r="F1994" i="234"/>
  <c r="D1994" i="234"/>
  <c r="C1994" i="234"/>
  <c r="B1994" i="234"/>
  <c r="F1993" i="234"/>
  <c r="D1993" i="234"/>
  <c r="C1993" i="234"/>
  <c r="B1993" i="234"/>
  <c r="F1992" i="234"/>
  <c r="D1992" i="234"/>
  <c r="C1992" i="234"/>
  <c r="B1992" i="234"/>
  <c r="F1991" i="234"/>
  <c r="D1991" i="234"/>
  <c r="C1991" i="234"/>
  <c r="B1991" i="234"/>
  <c r="D1990" i="234"/>
  <c r="C1990" i="234"/>
  <c r="B1990" i="234"/>
  <c r="F1989" i="234"/>
  <c r="D1989" i="234"/>
  <c r="C1989" i="234"/>
  <c r="B1989" i="234"/>
  <c r="F1988" i="234"/>
  <c r="D1988" i="234"/>
  <c r="C1988" i="234"/>
  <c r="B1988" i="234"/>
  <c r="F1987" i="234"/>
  <c r="D1987" i="234"/>
  <c r="C1987" i="234"/>
  <c r="B1987" i="234"/>
  <c r="F1986" i="234"/>
  <c r="D1986" i="234"/>
  <c r="C1986" i="234"/>
  <c r="B1986" i="234"/>
  <c r="F1985" i="234"/>
  <c r="D1985" i="234"/>
  <c r="C1985" i="234"/>
  <c r="B1985" i="234"/>
  <c r="D1984" i="234"/>
  <c r="C1984" i="234"/>
  <c r="B1984" i="234"/>
  <c r="D1983" i="234"/>
  <c r="C1983" i="234"/>
  <c r="B1983" i="234"/>
  <c r="D1982" i="234"/>
  <c r="C1982" i="234"/>
  <c r="B1982" i="234"/>
  <c r="D1981" i="234"/>
  <c r="C1981" i="234"/>
  <c r="B1981" i="234"/>
  <c r="D1980" i="234"/>
  <c r="C1980" i="234"/>
  <c r="B1980" i="234"/>
  <c r="D1979" i="234"/>
  <c r="C1979" i="234"/>
  <c r="B1979" i="234"/>
  <c r="D1978" i="234"/>
  <c r="C1978" i="234"/>
  <c r="B1978" i="234"/>
  <c r="F1977" i="234"/>
  <c r="D1977" i="234"/>
  <c r="C1977" i="234"/>
  <c r="B1977" i="234"/>
  <c r="F1976" i="234"/>
  <c r="D1976" i="234"/>
  <c r="C1976" i="234"/>
  <c r="B1976" i="234"/>
  <c r="F1975" i="234"/>
  <c r="D1975" i="234"/>
  <c r="C1975" i="234"/>
  <c r="B1975" i="234"/>
  <c r="F1974" i="234"/>
  <c r="D1974" i="234"/>
  <c r="C1974" i="234"/>
  <c r="B1974" i="234"/>
  <c r="F1973" i="234"/>
  <c r="D1973" i="234"/>
  <c r="C1973" i="234"/>
  <c r="B1973" i="234"/>
  <c r="D1972" i="234"/>
  <c r="C1972" i="234"/>
  <c r="B1972" i="234"/>
  <c r="F1971" i="234"/>
  <c r="D1971" i="234"/>
  <c r="C1971" i="234"/>
  <c r="B1971" i="234"/>
  <c r="F1970" i="234"/>
  <c r="D1970" i="234"/>
  <c r="C1970" i="234"/>
  <c r="B1970" i="234"/>
  <c r="F1969" i="234"/>
  <c r="D1969" i="234"/>
  <c r="C1969" i="234"/>
  <c r="B1969" i="234"/>
  <c r="F1968" i="234"/>
  <c r="D1968" i="234"/>
  <c r="C1968" i="234"/>
  <c r="B1968" i="234"/>
  <c r="F1967" i="234"/>
  <c r="D1967" i="234"/>
  <c r="C1967" i="234"/>
  <c r="B1967" i="234"/>
  <c r="D1966" i="234"/>
  <c r="C1966" i="234"/>
  <c r="B1966" i="234"/>
  <c r="D1965" i="234"/>
  <c r="C1965" i="234"/>
  <c r="B1965" i="234"/>
  <c r="D1964" i="234"/>
  <c r="C1964" i="234"/>
  <c r="B1964" i="234"/>
  <c r="D1963" i="234"/>
  <c r="C1963" i="234"/>
  <c r="B1963" i="234"/>
  <c r="D1962" i="234"/>
  <c r="C1962" i="234"/>
  <c r="B1962" i="234"/>
  <c r="D1961" i="234"/>
  <c r="C1961" i="234"/>
  <c r="B1961" i="234"/>
  <c r="D1960" i="234"/>
  <c r="C1960" i="234"/>
  <c r="B1960" i="234"/>
  <c r="F1959" i="234"/>
  <c r="D1959" i="234"/>
  <c r="C1959" i="234"/>
  <c r="B1959" i="234"/>
  <c r="F1958" i="234"/>
  <c r="D1958" i="234"/>
  <c r="C1958" i="234"/>
  <c r="B1958" i="234"/>
  <c r="F1957" i="234"/>
  <c r="D1957" i="234"/>
  <c r="C1957" i="234"/>
  <c r="B1957" i="234"/>
  <c r="F1956" i="234"/>
  <c r="D1956" i="234"/>
  <c r="C1956" i="234"/>
  <c r="B1956" i="234"/>
  <c r="F1955" i="234"/>
  <c r="D1955" i="234"/>
  <c r="C1955" i="234"/>
  <c r="B1955" i="234"/>
  <c r="D1954" i="234"/>
  <c r="C1954" i="234"/>
  <c r="B1954" i="234"/>
  <c r="F1953" i="234"/>
  <c r="D1953" i="234"/>
  <c r="C1953" i="234"/>
  <c r="B1953" i="234"/>
  <c r="F1952" i="234"/>
  <c r="D1952" i="234"/>
  <c r="C1952" i="234"/>
  <c r="B1952" i="234"/>
  <c r="F1951" i="234"/>
  <c r="D1951" i="234"/>
  <c r="C1951" i="234"/>
  <c r="B1951" i="234"/>
  <c r="F1950" i="234"/>
  <c r="D1950" i="234"/>
  <c r="C1950" i="234"/>
  <c r="B1950" i="234"/>
  <c r="F1949" i="234"/>
  <c r="D1949" i="234"/>
  <c r="C1949" i="234"/>
  <c r="B1949" i="234"/>
  <c r="D1948" i="234"/>
  <c r="C1948" i="234"/>
  <c r="B1948" i="234"/>
  <c r="D1947" i="234"/>
  <c r="C1947" i="234"/>
  <c r="B1947" i="234"/>
  <c r="D1946" i="234"/>
  <c r="C1946" i="234"/>
  <c r="B1946" i="234"/>
  <c r="D1945" i="234"/>
  <c r="C1945" i="234"/>
  <c r="B1945" i="234"/>
  <c r="D1944" i="234"/>
  <c r="C1944" i="234"/>
  <c r="B1944" i="234"/>
  <c r="D1943" i="234"/>
  <c r="C1943" i="234"/>
  <c r="B1943" i="234"/>
  <c r="D1942" i="234"/>
  <c r="C1942" i="234"/>
  <c r="B1942" i="234"/>
  <c r="F1941" i="234"/>
  <c r="D1941" i="234"/>
  <c r="C1941" i="234"/>
  <c r="B1941" i="234"/>
  <c r="F1940" i="234"/>
  <c r="D1940" i="234"/>
  <c r="C1940" i="234"/>
  <c r="B1940" i="234"/>
  <c r="F1939" i="234"/>
  <c r="D1939" i="234"/>
  <c r="C1939" i="234"/>
  <c r="B1939" i="234"/>
  <c r="F1938" i="234"/>
  <c r="D1938" i="234"/>
  <c r="C1938" i="234"/>
  <c r="B1938" i="234"/>
  <c r="F1937" i="234"/>
  <c r="D1937" i="234"/>
  <c r="C1937" i="234"/>
  <c r="B1937" i="234"/>
  <c r="D1936" i="234"/>
  <c r="C1936" i="234"/>
  <c r="B1936" i="234"/>
  <c r="F1935" i="234"/>
  <c r="D1935" i="234"/>
  <c r="C1935" i="234"/>
  <c r="B1935" i="234"/>
  <c r="F1934" i="234"/>
  <c r="D1934" i="234"/>
  <c r="C1934" i="234"/>
  <c r="B1934" i="234"/>
  <c r="F1933" i="234"/>
  <c r="D1933" i="234"/>
  <c r="C1933" i="234"/>
  <c r="B1933" i="234"/>
  <c r="F1932" i="234"/>
  <c r="D1932" i="234"/>
  <c r="C1932" i="234"/>
  <c r="B1932" i="234"/>
  <c r="F1931" i="234"/>
  <c r="D1931" i="234"/>
  <c r="C1931" i="234"/>
  <c r="B1931" i="234"/>
  <c r="D1930" i="234"/>
  <c r="C1930" i="234"/>
  <c r="B1930" i="234"/>
  <c r="D1929" i="234"/>
  <c r="C1929" i="234"/>
  <c r="B1929" i="234"/>
  <c r="D1928" i="234"/>
  <c r="C1928" i="234"/>
  <c r="B1928" i="234"/>
  <c r="D1927" i="234"/>
  <c r="C1927" i="234"/>
  <c r="B1927" i="234"/>
  <c r="D1926" i="234"/>
  <c r="C1926" i="234"/>
  <c r="B1926" i="234"/>
  <c r="D1925" i="234"/>
  <c r="C1925" i="234"/>
  <c r="B1925" i="234"/>
  <c r="D1924" i="234"/>
  <c r="C1924" i="234"/>
  <c r="B1924" i="234"/>
  <c r="F1923" i="234"/>
  <c r="D1923" i="234"/>
  <c r="C1923" i="234"/>
  <c r="B1923" i="234"/>
  <c r="F1922" i="234"/>
  <c r="D1922" i="234"/>
  <c r="C1922" i="234"/>
  <c r="B1922" i="234"/>
  <c r="F1921" i="234"/>
  <c r="D1921" i="234"/>
  <c r="C1921" i="234"/>
  <c r="B1921" i="234"/>
  <c r="F1920" i="234"/>
  <c r="D1920" i="234"/>
  <c r="C1920" i="234"/>
  <c r="B1920" i="234"/>
  <c r="F1919" i="234"/>
  <c r="D1919" i="234"/>
  <c r="C1919" i="234"/>
  <c r="B1919" i="234"/>
  <c r="D1918" i="234"/>
  <c r="C1918" i="234"/>
  <c r="B1918" i="234"/>
  <c r="F1917" i="234"/>
  <c r="D1917" i="234"/>
  <c r="C1917" i="234"/>
  <c r="B1917" i="234"/>
  <c r="F1916" i="234"/>
  <c r="D1916" i="234"/>
  <c r="C1916" i="234"/>
  <c r="B1916" i="234"/>
  <c r="F1915" i="234"/>
  <c r="D1915" i="234"/>
  <c r="C1915" i="234"/>
  <c r="B1915" i="234"/>
  <c r="F1914" i="234"/>
  <c r="D1914" i="234"/>
  <c r="C1914" i="234"/>
  <c r="B1914" i="234"/>
  <c r="F1913" i="234"/>
  <c r="D1913" i="234"/>
  <c r="C1913" i="234"/>
  <c r="B1913" i="234"/>
  <c r="D1912" i="234"/>
  <c r="C1912" i="234"/>
  <c r="B1912" i="234"/>
  <c r="D1911" i="234"/>
  <c r="C1911" i="234"/>
  <c r="B1911" i="234"/>
  <c r="D1910" i="234"/>
  <c r="C1910" i="234"/>
  <c r="B1910" i="234"/>
  <c r="D1909" i="234"/>
  <c r="C1909" i="234"/>
  <c r="B1909" i="234"/>
  <c r="D1908" i="234"/>
  <c r="C1908" i="234"/>
  <c r="B1908" i="234"/>
  <c r="D1907" i="234"/>
  <c r="C1907" i="234"/>
  <c r="B1907" i="234"/>
  <c r="D1906" i="234"/>
  <c r="C1906" i="234"/>
  <c r="B1906" i="234"/>
  <c r="F1905" i="234"/>
  <c r="D1905" i="234"/>
  <c r="C1905" i="234"/>
  <c r="B1905" i="234"/>
  <c r="F1904" i="234"/>
  <c r="D1904" i="234"/>
  <c r="C1904" i="234"/>
  <c r="B1904" i="234"/>
  <c r="F1903" i="234"/>
  <c r="D1903" i="234"/>
  <c r="C1903" i="234"/>
  <c r="B1903" i="234"/>
  <c r="F1902" i="234"/>
  <c r="D1902" i="234"/>
  <c r="C1902" i="234"/>
  <c r="B1902" i="234"/>
  <c r="F1901" i="234"/>
  <c r="D1901" i="234"/>
  <c r="C1901" i="234"/>
  <c r="B1901" i="234"/>
  <c r="D1900" i="234"/>
  <c r="C1900" i="234"/>
  <c r="B1900" i="234"/>
  <c r="F1899" i="234"/>
  <c r="D1899" i="234"/>
  <c r="C1899" i="234"/>
  <c r="B1899" i="234"/>
  <c r="F1898" i="234"/>
  <c r="D1898" i="234"/>
  <c r="C1898" i="234"/>
  <c r="B1898" i="234"/>
  <c r="F1897" i="234"/>
  <c r="D1897" i="234"/>
  <c r="C1897" i="234"/>
  <c r="B1897" i="234"/>
  <c r="F1896" i="234"/>
  <c r="D1896" i="234"/>
  <c r="C1896" i="234"/>
  <c r="B1896" i="234"/>
  <c r="F1895" i="234"/>
  <c r="D1895" i="234"/>
  <c r="C1895" i="234"/>
  <c r="B1895" i="234"/>
  <c r="D1894" i="234"/>
  <c r="C1894" i="234"/>
  <c r="B1894" i="234"/>
  <c r="D1893" i="234"/>
  <c r="C1893" i="234"/>
  <c r="B1893" i="234"/>
  <c r="D1892" i="234"/>
  <c r="C1892" i="234"/>
  <c r="B1892" i="234"/>
  <c r="D1891" i="234"/>
  <c r="C1891" i="234"/>
  <c r="B1891" i="234"/>
  <c r="D1890" i="234"/>
  <c r="C1890" i="234"/>
  <c r="B1890" i="234"/>
  <c r="D1889" i="234"/>
  <c r="C1889" i="234"/>
  <c r="B1889" i="234"/>
  <c r="D1888" i="234"/>
  <c r="C1888" i="234"/>
  <c r="B1888" i="234"/>
  <c r="F1887" i="234"/>
  <c r="D1887" i="234"/>
  <c r="C1887" i="234"/>
  <c r="B1887" i="234"/>
  <c r="F1886" i="234"/>
  <c r="D1886" i="234"/>
  <c r="C1886" i="234"/>
  <c r="B1886" i="234"/>
  <c r="F1885" i="234"/>
  <c r="D1885" i="234"/>
  <c r="C1885" i="234"/>
  <c r="B1885" i="234"/>
  <c r="F1884" i="234"/>
  <c r="D1884" i="234"/>
  <c r="C1884" i="234"/>
  <c r="B1884" i="234"/>
  <c r="F1883" i="234"/>
  <c r="D1883" i="234"/>
  <c r="C1883" i="234"/>
  <c r="B1883" i="234"/>
  <c r="D1882" i="234"/>
  <c r="C1882" i="234"/>
  <c r="B1882" i="234"/>
  <c r="F1881" i="234"/>
  <c r="D1881" i="234"/>
  <c r="C1881" i="234"/>
  <c r="B1881" i="234"/>
  <c r="F1880" i="234"/>
  <c r="D1880" i="234"/>
  <c r="C1880" i="234"/>
  <c r="B1880" i="234"/>
  <c r="F1879" i="234"/>
  <c r="D1879" i="234"/>
  <c r="C1879" i="234"/>
  <c r="B1879" i="234"/>
  <c r="F1878" i="234"/>
  <c r="D1878" i="234"/>
  <c r="C1878" i="234"/>
  <c r="B1878" i="234"/>
  <c r="F1877" i="234"/>
  <c r="D1877" i="234"/>
  <c r="C1877" i="234"/>
  <c r="B1877" i="234"/>
  <c r="D1876" i="234"/>
  <c r="C1876" i="234"/>
  <c r="B1876" i="234"/>
  <c r="D1875" i="234"/>
  <c r="C1875" i="234"/>
  <c r="B1875" i="234"/>
  <c r="D1874" i="234"/>
  <c r="C1874" i="234"/>
  <c r="B1874" i="234"/>
  <c r="D1873" i="234"/>
  <c r="C1873" i="234"/>
  <c r="B1873" i="234"/>
  <c r="D1872" i="234"/>
  <c r="C1872" i="234"/>
  <c r="B1872" i="234"/>
  <c r="D1871" i="234"/>
  <c r="C1871" i="234"/>
  <c r="B1871" i="234"/>
  <c r="D1870" i="234"/>
  <c r="C1870" i="234"/>
  <c r="B1870" i="234"/>
  <c r="F1869" i="234"/>
  <c r="D1869" i="234"/>
  <c r="C1869" i="234"/>
  <c r="B1869" i="234"/>
  <c r="F1868" i="234"/>
  <c r="D1868" i="234"/>
  <c r="C1868" i="234"/>
  <c r="B1868" i="234"/>
  <c r="F1867" i="234"/>
  <c r="D1867" i="234"/>
  <c r="C1867" i="234"/>
  <c r="B1867" i="234"/>
  <c r="F1866" i="234"/>
  <c r="D1866" i="234"/>
  <c r="C1866" i="234"/>
  <c r="B1866" i="234"/>
  <c r="F1865" i="234"/>
  <c r="D1865" i="234"/>
  <c r="C1865" i="234"/>
  <c r="B1865" i="234"/>
  <c r="D1864" i="234"/>
  <c r="C1864" i="234"/>
  <c r="B1864" i="234"/>
  <c r="F1863" i="234"/>
  <c r="D1863" i="234"/>
  <c r="C1863" i="234"/>
  <c r="B1863" i="234"/>
  <c r="F1862" i="234"/>
  <c r="D1862" i="234"/>
  <c r="C1862" i="234"/>
  <c r="B1862" i="234"/>
  <c r="F1861" i="234"/>
  <c r="D1861" i="234"/>
  <c r="C1861" i="234"/>
  <c r="B1861" i="234"/>
  <c r="F1860" i="234"/>
  <c r="D1860" i="234"/>
  <c r="C1860" i="234"/>
  <c r="B1860" i="234"/>
  <c r="F1859" i="234"/>
  <c r="D1859" i="234"/>
  <c r="C1859" i="234"/>
  <c r="B1859" i="234"/>
  <c r="D1858" i="234"/>
  <c r="C1858" i="234"/>
  <c r="B1858" i="234"/>
  <c r="D1857" i="234"/>
  <c r="C1857" i="234"/>
  <c r="B1857" i="234"/>
  <c r="D1856" i="234"/>
  <c r="C1856" i="234"/>
  <c r="B1856" i="234"/>
  <c r="D1855" i="234"/>
  <c r="C1855" i="234"/>
  <c r="B1855" i="234"/>
  <c r="D1854" i="234"/>
  <c r="C1854" i="234"/>
  <c r="B1854" i="234"/>
  <c r="D1853" i="234"/>
  <c r="C1853" i="234"/>
  <c r="B1853" i="234"/>
  <c r="D1852" i="234"/>
  <c r="C1852" i="234"/>
  <c r="B1852" i="234"/>
  <c r="F1851" i="234"/>
  <c r="D1851" i="234"/>
  <c r="C1851" i="234"/>
  <c r="B1851" i="234"/>
  <c r="F1850" i="234"/>
  <c r="D1850" i="234"/>
  <c r="C1850" i="234"/>
  <c r="B1850" i="234"/>
  <c r="F1849" i="234"/>
  <c r="D1849" i="234"/>
  <c r="C1849" i="234"/>
  <c r="B1849" i="234"/>
  <c r="F1848" i="234"/>
  <c r="D1848" i="234"/>
  <c r="C1848" i="234"/>
  <c r="B1848" i="234"/>
  <c r="F1847" i="234"/>
  <c r="D1847" i="234"/>
  <c r="C1847" i="234"/>
  <c r="B1847" i="234"/>
  <c r="D1846" i="234"/>
  <c r="C1846" i="234"/>
  <c r="B1846" i="234"/>
  <c r="F1845" i="234"/>
  <c r="D1845" i="234"/>
  <c r="C1845" i="234"/>
  <c r="B1845" i="234"/>
  <c r="F1844" i="234"/>
  <c r="D1844" i="234"/>
  <c r="C1844" i="234"/>
  <c r="B1844" i="234"/>
  <c r="F1843" i="234"/>
  <c r="D1843" i="234"/>
  <c r="C1843" i="234"/>
  <c r="B1843" i="234"/>
  <c r="F1842" i="234"/>
  <c r="D1842" i="234"/>
  <c r="C1842" i="234"/>
  <c r="B1842" i="234"/>
  <c r="F1841" i="234"/>
  <c r="D1841" i="234"/>
  <c r="C1841" i="234"/>
  <c r="B1841" i="234"/>
  <c r="D1840" i="234"/>
  <c r="C1840" i="234"/>
  <c r="B1840" i="234"/>
  <c r="D1839" i="234"/>
  <c r="C1839" i="234"/>
  <c r="B1839" i="234"/>
  <c r="D1838" i="234"/>
  <c r="C1838" i="234"/>
  <c r="B1838" i="234"/>
  <c r="D1837" i="234"/>
  <c r="C1837" i="234"/>
  <c r="B1837" i="234"/>
  <c r="D1836" i="234"/>
  <c r="C1836" i="234"/>
  <c r="B1836" i="234"/>
  <c r="D1835" i="234"/>
  <c r="C1835" i="234"/>
  <c r="B1835" i="234"/>
  <c r="D1834" i="234"/>
  <c r="C1834" i="234"/>
  <c r="B1834" i="234"/>
  <c r="F1833" i="234"/>
  <c r="D1833" i="234"/>
  <c r="C1833" i="234"/>
  <c r="B1833" i="234"/>
  <c r="F1832" i="234"/>
  <c r="D1832" i="234"/>
  <c r="C1832" i="234"/>
  <c r="B1832" i="234"/>
  <c r="F1831" i="234"/>
  <c r="D1831" i="234"/>
  <c r="C1831" i="234"/>
  <c r="B1831" i="234"/>
  <c r="F1830" i="234"/>
  <c r="D1830" i="234"/>
  <c r="C1830" i="234"/>
  <c r="B1830" i="234"/>
  <c r="F1829" i="234"/>
  <c r="D1829" i="234"/>
  <c r="C1829" i="234"/>
  <c r="B1829" i="234"/>
  <c r="D1828" i="234"/>
  <c r="C1828" i="234"/>
  <c r="B1828" i="234"/>
  <c r="F1827" i="234"/>
  <c r="D1827" i="234"/>
  <c r="C1827" i="234"/>
  <c r="B1827" i="234"/>
  <c r="F1826" i="234"/>
  <c r="D1826" i="234"/>
  <c r="C1826" i="234"/>
  <c r="B1826" i="234"/>
  <c r="F1825" i="234"/>
  <c r="D1825" i="234"/>
  <c r="C1825" i="234"/>
  <c r="B1825" i="234"/>
  <c r="F1824" i="234"/>
  <c r="D1824" i="234"/>
  <c r="C1824" i="234"/>
  <c r="B1824" i="234"/>
  <c r="F1823" i="234"/>
  <c r="D1823" i="234"/>
  <c r="C1823" i="234"/>
  <c r="B1823" i="234"/>
  <c r="D1822" i="234"/>
  <c r="C1822" i="234"/>
  <c r="B1822" i="234"/>
  <c r="D1821" i="234"/>
  <c r="C1821" i="234"/>
  <c r="B1821" i="234"/>
  <c r="D1820" i="234"/>
  <c r="C1820" i="234"/>
  <c r="B1820" i="234"/>
  <c r="D1819" i="234"/>
  <c r="C1819" i="234"/>
  <c r="B1819" i="234"/>
  <c r="D1818" i="234"/>
  <c r="C1818" i="234"/>
  <c r="B1818" i="234"/>
  <c r="D1817" i="234"/>
  <c r="C1817" i="234"/>
  <c r="B1817" i="234"/>
  <c r="D1816" i="234"/>
  <c r="C1816" i="234"/>
  <c r="B1816" i="234"/>
  <c r="F1815" i="234"/>
  <c r="D1815" i="234"/>
  <c r="C1815" i="234"/>
  <c r="B1815" i="234"/>
  <c r="F1814" i="234"/>
  <c r="D1814" i="234"/>
  <c r="C1814" i="234"/>
  <c r="B1814" i="234"/>
  <c r="F1813" i="234"/>
  <c r="D1813" i="234"/>
  <c r="C1813" i="234"/>
  <c r="B1813" i="234"/>
  <c r="F1812" i="234"/>
  <c r="D1812" i="234"/>
  <c r="C1812" i="234"/>
  <c r="B1812" i="234"/>
  <c r="F1811" i="234"/>
  <c r="D1811" i="234"/>
  <c r="C1811" i="234"/>
  <c r="B1811" i="234"/>
  <c r="D1810" i="234"/>
  <c r="C1810" i="234"/>
  <c r="B1810" i="234"/>
  <c r="F1809" i="234"/>
  <c r="D1809" i="234"/>
  <c r="C1809" i="234"/>
  <c r="B1809" i="234"/>
  <c r="F1808" i="234"/>
  <c r="D1808" i="234"/>
  <c r="C1808" i="234"/>
  <c r="B1808" i="234"/>
  <c r="F1807" i="234"/>
  <c r="D1807" i="234"/>
  <c r="C1807" i="234"/>
  <c r="B1807" i="234"/>
  <c r="F1806" i="234"/>
  <c r="D1806" i="234"/>
  <c r="C1806" i="234"/>
  <c r="B1806" i="234"/>
  <c r="F1805" i="234"/>
  <c r="D1805" i="234"/>
  <c r="C1805" i="234"/>
  <c r="B1805" i="234"/>
  <c r="D1804" i="234"/>
  <c r="C1804" i="234"/>
  <c r="B1804" i="234"/>
  <c r="D1803" i="234"/>
  <c r="C1803" i="234"/>
  <c r="B1803" i="234"/>
  <c r="D1802" i="234"/>
  <c r="C1802" i="234"/>
  <c r="B1802" i="234"/>
  <c r="D1801" i="234"/>
  <c r="C1801" i="234"/>
  <c r="B1801" i="234"/>
  <c r="D1800" i="234"/>
  <c r="C1800" i="234"/>
  <c r="B1800" i="234"/>
  <c r="D1799" i="234"/>
  <c r="C1799" i="234"/>
  <c r="B1799" i="234"/>
  <c r="D1798" i="234"/>
  <c r="C1798" i="234"/>
  <c r="B1798" i="234"/>
  <c r="F1797" i="234"/>
  <c r="D1797" i="234"/>
  <c r="C1797" i="234"/>
  <c r="B1797" i="234"/>
  <c r="F1796" i="234"/>
  <c r="D1796" i="234"/>
  <c r="C1796" i="234"/>
  <c r="B1796" i="234"/>
  <c r="F1795" i="234"/>
  <c r="D1795" i="234"/>
  <c r="C1795" i="234"/>
  <c r="B1795" i="234"/>
  <c r="F1794" i="234"/>
  <c r="D1794" i="234"/>
  <c r="C1794" i="234"/>
  <c r="B1794" i="234"/>
  <c r="F1793" i="234"/>
  <c r="D1793" i="234"/>
  <c r="C1793" i="234"/>
  <c r="B1793" i="234"/>
  <c r="D1792" i="234"/>
  <c r="C1792" i="234"/>
  <c r="B1792" i="234"/>
  <c r="F1791" i="234"/>
  <c r="D1791" i="234"/>
  <c r="C1791" i="234"/>
  <c r="B1791" i="234"/>
  <c r="F1790" i="234"/>
  <c r="D1790" i="234"/>
  <c r="C1790" i="234"/>
  <c r="B1790" i="234"/>
  <c r="F1789" i="234"/>
  <c r="D1789" i="234"/>
  <c r="C1789" i="234"/>
  <c r="B1789" i="234"/>
  <c r="F1788" i="234"/>
  <c r="D1788" i="234"/>
  <c r="C1788" i="234"/>
  <c r="B1788" i="234"/>
  <c r="F1787" i="234"/>
  <c r="D1787" i="234"/>
  <c r="C1787" i="234"/>
  <c r="B1787" i="234"/>
  <c r="D1786" i="234"/>
  <c r="C1786" i="234"/>
  <c r="B1786" i="234"/>
  <c r="D1785" i="234"/>
  <c r="C1785" i="234"/>
  <c r="B1785" i="234"/>
  <c r="D1784" i="234"/>
  <c r="C1784" i="234"/>
  <c r="B1784" i="234"/>
  <c r="D1783" i="234"/>
  <c r="C1783" i="234"/>
  <c r="B1783" i="234"/>
  <c r="D1782" i="234"/>
  <c r="C1782" i="234"/>
  <c r="B1782" i="234"/>
  <c r="D1781" i="234"/>
  <c r="C1781" i="234"/>
  <c r="B1781" i="234"/>
  <c r="D1780" i="234"/>
  <c r="C1780" i="234"/>
  <c r="B1780" i="234"/>
  <c r="F1779" i="234"/>
  <c r="D1779" i="234"/>
  <c r="C1779" i="234"/>
  <c r="B1779" i="234"/>
  <c r="F1778" i="234"/>
  <c r="D1778" i="234"/>
  <c r="C1778" i="234"/>
  <c r="B1778" i="234"/>
  <c r="F1777" i="234"/>
  <c r="D1777" i="234"/>
  <c r="C1777" i="234"/>
  <c r="B1777" i="234"/>
  <c r="F1776" i="234"/>
  <c r="D1776" i="234"/>
  <c r="C1776" i="234"/>
  <c r="B1776" i="234"/>
  <c r="F1775" i="234"/>
  <c r="D1775" i="234"/>
  <c r="C1775" i="234"/>
  <c r="B1775" i="234"/>
  <c r="D1774" i="234"/>
  <c r="C1774" i="234"/>
  <c r="B1774" i="234"/>
  <c r="F1773" i="234"/>
  <c r="D1773" i="234"/>
  <c r="C1773" i="234"/>
  <c r="B1773" i="234"/>
  <c r="F1772" i="234"/>
  <c r="D1772" i="234"/>
  <c r="C1772" i="234"/>
  <c r="B1772" i="234"/>
  <c r="F1771" i="234"/>
  <c r="D1771" i="234"/>
  <c r="C1771" i="234"/>
  <c r="B1771" i="234"/>
  <c r="F1770" i="234"/>
  <c r="D1770" i="234"/>
  <c r="C1770" i="234"/>
  <c r="B1770" i="234"/>
  <c r="F1769" i="234"/>
  <c r="D1769" i="234"/>
  <c r="C1769" i="234"/>
  <c r="B1769" i="234"/>
  <c r="D1768" i="234"/>
  <c r="C1768" i="234"/>
  <c r="B1768" i="234"/>
  <c r="D1767" i="234"/>
  <c r="C1767" i="234"/>
  <c r="B1767" i="234"/>
  <c r="D1766" i="234"/>
  <c r="C1766" i="234"/>
  <c r="B1766" i="234"/>
  <c r="D1765" i="234"/>
  <c r="C1765" i="234"/>
  <c r="B1765" i="234"/>
  <c r="D1764" i="234"/>
  <c r="C1764" i="234"/>
  <c r="B1764" i="234"/>
  <c r="D1763" i="234"/>
  <c r="C1763" i="234"/>
  <c r="B1763" i="234"/>
  <c r="D1762" i="234"/>
  <c r="C1762" i="234"/>
  <c r="B1762" i="234"/>
  <c r="F1761" i="234"/>
  <c r="D1761" i="234"/>
  <c r="C1761" i="234"/>
  <c r="B1761" i="234"/>
  <c r="F1760" i="234"/>
  <c r="D1760" i="234"/>
  <c r="C1760" i="234"/>
  <c r="B1760" i="234"/>
  <c r="F1759" i="234"/>
  <c r="D1759" i="234"/>
  <c r="C1759" i="234"/>
  <c r="B1759" i="234"/>
  <c r="F1758" i="234"/>
  <c r="D1758" i="234"/>
  <c r="C1758" i="234"/>
  <c r="B1758" i="234"/>
  <c r="F1757" i="234"/>
  <c r="D1757" i="234"/>
  <c r="C1757" i="234"/>
  <c r="B1757" i="234"/>
  <c r="D1756" i="234"/>
  <c r="C1756" i="234"/>
  <c r="B1756" i="234"/>
  <c r="F1755" i="234"/>
  <c r="D1755" i="234"/>
  <c r="C1755" i="234"/>
  <c r="B1755" i="234"/>
  <c r="F1754" i="234"/>
  <c r="D1754" i="234"/>
  <c r="C1754" i="234"/>
  <c r="B1754" i="234"/>
  <c r="F1753" i="234"/>
  <c r="D1753" i="234"/>
  <c r="C1753" i="234"/>
  <c r="B1753" i="234"/>
  <c r="F1752" i="234"/>
  <c r="D1752" i="234"/>
  <c r="C1752" i="234"/>
  <c r="B1752" i="234"/>
  <c r="F1751" i="234"/>
  <c r="D1751" i="234"/>
  <c r="C1751" i="234"/>
  <c r="B1751" i="234"/>
  <c r="D1750" i="234"/>
  <c r="C1750" i="234"/>
  <c r="B1750" i="234"/>
  <c r="D1749" i="234"/>
  <c r="C1749" i="234"/>
  <c r="B1749" i="234"/>
  <c r="D1748" i="234"/>
  <c r="C1748" i="234"/>
  <c r="B1748" i="234"/>
  <c r="D1747" i="234"/>
  <c r="C1747" i="234"/>
  <c r="B1747" i="234"/>
  <c r="D1746" i="234"/>
  <c r="C1746" i="234"/>
  <c r="B1746" i="234"/>
  <c r="D1745" i="234"/>
  <c r="C1745" i="234"/>
  <c r="B1745" i="234"/>
  <c r="D1744" i="234"/>
  <c r="C1744" i="234"/>
  <c r="B1744" i="234"/>
  <c r="F1743" i="234"/>
  <c r="D1743" i="234"/>
  <c r="C1743" i="234"/>
  <c r="B1743" i="234"/>
  <c r="F1742" i="234"/>
  <c r="D1742" i="234"/>
  <c r="C1742" i="234"/>
  <c r="B1742" i="234"/>
  <c r="F1741" i="234"/>
  <c r="D1741" i="234"/>
  <c r="C1741" i="234"/>
  <c r="B1741" i="234"/>
  <c r="F1740" i="234"/>
  <c r="D1740" i="234"/>
  <c r="C1740" i="234"/>
  <c r="B1740" i="234"/>
  <c r="F1739" i="234"/>
  <c r="D1739" i="234"/>
  <c r="C1739" i="234"/>
  <c r="B1739" i="234"/>
  <c r="D1738" i="234"/>
  <c r="C1738" i="234"/>
  <c r="B1738" i="234"/>
  <c r="F1737" i="234"/>
  <c r="D1737" i="234"/>
  <c r="C1737" i="234"/>
  <c r="B1737" i="234"/>
  <c r="F1736" i="234"/>
  <c r="D1736" i="234"/>
  <c r="C1736" i="234"/>
  <c r="B1736" i="234"/>
  <c r="F1735" i="234"/>
  <c r="D1735" i="234"/>
  <c r="C1735" i="234"/>
  <c r="B1735" i="234"/>
  <c r="F1734" i="234"/>
  <c r="D1734" i="234"/>
  <c r="C1734" i="234"/>
  <c r="B1734" i="234"/>
  <c r="F1733" i="234"/>
  <c r="D1733" i="234"/>
  <c r="C1733" i="234"/>
  <c r="B1733" i="234"/>
  <c r="D1732" i="234"/>
  <c r="C1732" i="234"/>
  <c r="B1732" i="234"/>
  <c r="D1731" i="234"/>
  <c r="C1731" i="234"/>
  <c r="B1731" i="234"/>
  <c r="D1730" i="234"/>
  <c r="C1730" i="234"/>
  <c r="B1730" i="234"/>
  <c r="D1729" i="234"/>
  <c r="C1729" i="234"/>
  <c r="B1729" i="234"/>
  <c r="D1728" i="234"/>
  <c r="C1728" i="234"/>
  <c r="B1728" i="234"/>
  <c r="D1727" i="234"/>
  <c r="C1727" i="234"/>
  <c r="B1727" i="234"/>
  <c r="D1726" i="234"/>
  <c r="C1726" i="234"/>
  <c r="B1726" i="234"/>
  <c r="F1725" i="234"/>
  <c r="D1725" i="234"/>
  <c r="C1725" i="234"/>
  <c r="B1725" i="234"/>
  <c r="F1724" i="234"/>
  <c r="D1724" i="234"/>
  <c r="C1724" i="234"/>
  <c r="B1724" i="234"/>
  <c r="F1723" i="234"/>
  <c r="D1723" i="234"/>
  <c r="C1723" i="234"/>
  <c r="B1723" i="234"/>
  <c r="F1722" i="234"/>
  <c r="D1722" i="234"/>
  <c r="C1722" i="234"/>
  <c r="B1722" i="234"/>
  <c r="F1721" i="234"/>
  <c r="D1721" i="234"/>
  <c r="C1721" i="234"/>
  <c r="B1721" i="234"/>
  <c r="D1720" i="234"/>
  <c r="C1720" i="234"/>
  <c r="B1720" i="234"/>
  <c r="F1719" i="234"/>
  <c r="D1719" i="234"/>
  <c r="C1719" i="234"/>
  <c r="B1719" i="234"/>
  <c r="F1718" i="234"/>
  <c r="D1718" i="234"/>
  <c r="C1718" i="234"/>
  <c r="B1718" i="234"/>
  <c r="F1717" i="234"/>
  <c r="D1717" i="234"/>
  <c r="C1717" i="234"/>
  <c r="B1717" i="234"/>
  <c r="F1716" i="234"/>
  <c r="D1716" i="234"/>
  <c r="C1716" i="234"/>
  <c r="B1716" i="234"/>
  <c r="F1715" i="234"/>
  <c r="D1715" i="234"/>
  <c r="C1715" i="234"/>
  <c r="B1715" i="234"/>
  <c r="D1714" i="234"/>
  <c r="C1714" i="234"/>
  <c r="B1714" i="234"/>
  <c r="D1713" i="234"/>
  <c r="C1713" i="234"/>
  <c r="B1713" i="234"/>
  <c r="D1712" i="234"/>
  <c r="C1712" i="234"/>
  <c r="B1712" i="234"/>
  <c r="D1711" i="234"/>
  <c r="C1711" i="234"/>
  <c r="B1711" i="234"/>
  <c r="D1710" i="234"/>
  <c r="C1710" i="234"/>
  <c r="B1710" i="234"/>
  <c r="D1709" i="234"/>
  <c r="C1709" i="234"/>
  <c r="B1709" i="234"/>
  <c r="D1708" i="234"/>
  <c r="C1708" i="234"/>
  <c r="B1708" i="234"/>
  <c r="F1707" i="234"/>
  <c r="D1707" i="234"/>
  <c r="C1707" i="234"/>
  <c r="B1707" i="234"/>
  <c r="F1706" i="234"/>
  <c r="D1706" i="234"/>
  <c r="C1706" i="234"/>
  <c r="B1706" i="234"/>
  <c r="F1705" i="234"/>
  <c r="D1705" i="234"/>
  <c r="C1705" i="234"/>
  <c r="B1705" i="234"/>
  <c r="F1704" i="234"/>
  <c r="D1704" i="234"/>
  <c r="C1704" i="234"/>
  <c r="B1704" i="234"/>
  <c r="F1703" i="234"/>
  <c r="D1703" i="234"/>
  <c r="C1703" i="234"/>
  <c r="B1703" i="234"/>
  <c r="D1702" i="234"/>
  <c r="C1702" i="234"/>
  <c r="B1702" i="234"/>
  <c r="F1701" i="234"/>
  <c r="D1701" i="234"/>
  <c r="C1701" i="234"/>
  <c r="B1701" i="234"/>
  <c r="F1700" i="234"/>
  <c r="D1700" i="234"/>
  <c r="C1700" i="234"/>
  <c r="B1700" i="234"/>
  <c r="F1699" i="234"/>
  <c r="D1699" i="234"/>
  <c r="C1699" i="234"/>
  <c r="B1699" i="234"/>
  <c r="F1698" i="234"/>
  <c r="D1698" i="234"/>
  <c r="C1698" i="234"/>
  <c r="B1698" i="234"/>
  <c r="F1697" i="234"/>
  <c r="D1697" i="234"/>
  <c r="C1697" i="234"/>
  <c r="B1697" i="234"/>
  <c r="D1696" i="234"/>
  <c r="C1696" i="234"/>
  <c r="B1696" i="234"/>
  <c r="D1695" i="234"/>
  <c r="C1695" i="234"/>
  <c r="B1695" i="234"/>
  <c r="D1694" i="234"/>
  <c r="C1694" i="234"/>
  <c r="B1694" i="234"/>
  <c r="D1693" i="234"/>
  <c r="C1693" i="234"/>
  <c r="B1693" i="234"/>
  <c r="D1692" i="234"/>
  <c r="C1692" i="234"/>
  <c r="B1692" i="234"/>
  <c r="D1691" i="234"/>
  <c r="C1691" i="234"/>
  <c r="B1691" i="234"/>
  <c r="D1690" i="234"/>
  <c r="C1690" i="234"/>
  <c r="B1690" i="234"/>
  <c r="F1689" i="234"/>
  <c r="D1689" i="234"/>
  <c r="C1689" i="234"/>
  <c r="B1689" i="234"/>
  <c r="F1688" i="234"/>
  <c r="D1688" i="234"/>
  <c r="C1688" i="234"/>
  <c r="B1688" i="234"/>
  <c r="F1687" i="234"/>
  <c r="D1687" i="234"/>
  <c r="C1687" i="234"/>
  <c r="B1687" i="234"/>
  <c r="F1686" i="234"/>
  <c r="D1686" i="234"/>
  <c r="C1686" i="234"/>
  <c r="B1686" i="234"/>
  <c r="F1685" i="234"/>
  <c r="D1685" i="234"/>
  <c r="C1685" i="234"/>
  <c r="B1685" i="234"/>
  <c r="D1684" i="234"/>
  <c r="C1684" i="234"/>
  <c r="B1684" i="234"/>
  <c r="F1683" i="234"/>
  <c r="D1683" i="234"/>
  <c r="C1683" i="234"/>
  <c r="B1683" i="234"/>
  <c r="F1682" i="234"/>
  <c r="D1682" i="234"/>
  <c r="C1682" i="234"/>
  <c r="B1682" i="234"/>
  <c r="F1681" i="234"/>
  <c r="D1681" i="234"/>
  <c r="C1681" i="234"/>
  <c r="B1681" i="234"/>
  <c r="F1680" i="234"/>
  <c r="D1680" i="234"/>
  <c r="C1680" i="234"/>
  <c r="B1680" i="234"/>
  <c r="F1679" i="234"/>
  <c r="D1679" i="234"/>
  <c r="C1679" i="234"/>
  <c r="B1679" i="234"/>
  <c r="D1678" i="234"/>
  <c r="C1678" i="234"/>
  <c r="B1678" i="234"/>
  <c r="D1677" i="234"/>
  <c r="C1677" i="234"/>
  <c r="B1677" i="234"/>
  <c r="D1676" i="234"/>
  <c r="C1676" i="234"/>
  <c r="B1676" i="234"/>
  <c r="D1675" i="234"/>
  <c r="C1675" i="234"/>
  <c r="B1675" i="234"/>
  <c r="D1674" i="234"/>
  <c r="C1674" i="234"/>
  <c r="B1674" i="234"/>
  <c r="D1673" i="234"/>
  <c r="C1673" i="234"/>
  <c r="B1673" i="234"/>
  <c r="D1672" i="234"/>
  <c r="C1672" i="234"/>
  <c r="B1672" i="234"/>
  <c r="F1671" i="234"/>
  <c r="D1671" i="234"/>
  <c r="C1671" i="234"/>
  <c r="B1671" i="234"/>
  <c r="F1670" i="234"/>
  <c r="D1670" i="234"/>
  <c r="C1670" i="234"/>
  <c r="B1670" i="234"/>
  <c r="F1669" i="234"/>
  <c r="D1669" i="234"/>
  <c r="C1669" i="234"/>
  <c r="B1669" i="234"/>
  <c r="F1668" i="234"/>
  <c r="D1668" i="234"/>
  <c r="C1668" i="234"/>
  <c r="B1668" i="234"/>
  <c r="F1667" i="234"/>
  <c r="D1667" i="234"/>
  <c r="C1667" i="234"/>
  <c r="B1667" i="234"/>
  <c r="D1666" i="234"/>
  <c r="C1666" i="234"/>
  <c r="B1666" i="234"/>
  <c r="F1665" i="234"/>
  <c r="D1665" i="234"/>
  <c r="C1665" i="234"/>
  <c r="B1665" i="234"/>
  <c r="F1664" i="234"/>
  <c r="D1664" i="234"/>
  <c r="C1664" i="234"/>
  <c r="B1664" i="234"/>
  <c r="F1663" i="234"/>
  <c r="D1663" i="234"/>
  <c r="C1663" i="234"/>
  <c r="B1663" i="234"/>
  <c r="F1662" i="234"/>
  <c r="D1662" i="234"/>
  <c r="C1662" i="234"/>
  <c r="B1662" i="234"/>
  <c r="F1661" i="234"/>
  <c r="D1661" i="234"/>
  <c r="C1661" i="234"/>
  <c r="B1661" i="234"/>
  <c r="D1660" i="234"/>
  <c r="C1660" i="234"/>
  <c r="B1660" i="234"/>
  <c r="D1659" i="234"/>
  <c r="C1659" i="234"/>
  <c r="B1659" i="234"/>
  <c r="D1658" i="234"/>
  <c r="C1658" i="234"/>
  <c r="B1658" i="234"/>
  <c r="D1657" i="234"/>
  <c r="C1657" i="234"/>
  <c r="B1657" i="234"/>
  <c r="D1656" i="234"/>
  <c r="C1656" i="234"/>
  <c r="B1656" i="234"/>
  <c r="D1655" i="234"/>
  <c r="C1655" i="234"/>
  <c r="B1655" i="234"/>
  <c r="D1654" i="234"/>
  <c r="C1654" i="234"/>
  <c r="B1654" i="234"/>
  <c r="F1653" i="234"/>
  <c r="D1653" i="234"/>
  <c r="C1653" i="234"/>
  <c r="B1653" i="234"/>
  <c r="F1652" i="234"/>
  <c r="D1652" i="234"/>
  <c r="C1652" i="234"/>
  <c r="B1652" i="234"/>
  <c r="F1651" i="234"/>
  <c r="D1651" i="234"/>
  <c r="C1651" i="234"/>
  <c r="B1651" i="234"/>
  <c r="F1650" i="234"/>
  <c r="D1650" i="234"/>
  <c r="C1650" i="234"/>
  <c r="B1650" i="234"/>
  <c r="F1649" i="234"/>
  <c r="D1649" i="234"/>
  <c r="C1649" i="234"/>
  <c r="B1649" i="234"/>
  <c r="D1648" i="234"/>
  <c r="C1648" i="234"/>
  <c r="B1648" i="234"/>
  <c r="F1647" i="234"/>
  <c r="D1647" i="234"/>
  <c r="C1647" i="234"/>
  <c r="B1647" i="234"/>
  <c r="F1646" i="234"/>
  <c r="D1646" i="234"/>
  <c r="C1646" i="234"/>
  <c r="B1646" i="234"/>
  <c r="F1645" i="234"/>
  <c r="D1645" i="234"/>
  <c r="C1645" i="234"/>
  <c r="B1645" i="234"/>
  <c r="F1644" i="234"/>
  <c r="D1644" i="234"/>
  <c r="C1644" i="234"/>
  <c r="B1644" i="234"/>
  <c r="F1643" i="234"/>
  <c r="D1643" i="234"/>
  <c r="C1643" i="234"/>
  <c r="B1643" i="234"/>
  <c r="D1642" i="234"/>
  <c r="C1642" i="234"/>
  <c r="B1642" i="234"/>
  <c r="D1641" i="234"/>
  <c r="C1641" i="234"/>
  <c r="B1641" i="234"/>
  <c r="D1640" i="234"/>
  <c r="C1640" i="234"/>
  <c r="B1640" i="234"/>
  <c r="D1639" i="234"/>
  <c r="C1639" i="234"/>
  <c r="B1639" i="234"/>
  <c r="D1638" i="234"/>
  <c r="C1638" i="234"/>
  <c r="B1638" i="234"/>
  <c r="D1637" i="234"/>
  <c r="C1637" i="234"/>
  <c r="B1637" i="234"/>
  <c r="D1636" i="234"/>
  <c r="C1636" i="234"/>
  <c r="B1636" i="234"/>
  <c r="F1635" i="234"/>
  <c r="D1635" i="234"/>
  <c r="C1635" i="234"/>
  <c r="B1635" i="234"/>
  <c r="F1634" i="234"/>
  <c r="D1634" i="234"/>
  <c r="C1634" i="234"/>
  <c r="B1634" i="234"/>
  <c r="F1633" i="234"/>
  <c r="D1633" i="234"/>
  <c r="C1633" i="234"/>
  <c r="B1633" i="234"/>
  <c r="F1632" i="234"/>
  <c r="D1632" i="234"/>
  <c r="C1632" i="234"/>
  <c r="B1632" i="234"/>
  <c r="F1631" i="234"/>
  <c r="D1631" i="234"/>
  <c r="C1631" i="234"/>
  <c r="B1631" i="234"/>
  <c r="D1630" i="234"/>
  <c r="C1630" i="234"/>
  <c r="B1630" i="234"/>
  <c r="F1629" i="234"/>
  <c r="D1629" i="234"/>
  <c r="C1629" i="234"/>
  <c r="B1629" i="234"/>
  <c r="F1628" i="234"/>
  <c r="D1628" i="234"/>
  <c r="C1628" i="234"/>
  <c r="B1628" i="234"/>
  <c r="F1627" i="234"/>
  <c r="D1627" i="234"/>
  <c r="C1627" i="234"/>
  <c r="B1627" i="234"/>
  <c r="F1626" i="234"/>
  <c r="D1626" i="234"/>
  <c r="C1626" i="234"/>
  <c r="B1626" i="234"/>
  <c r="F1625" i="234"/>
  <c r="D1625" i="234"/>
  <c r="C1625" i="234"/>
  <c r="B1625" i="234"/>
  <c r="D1624" i="234"/>
  <c r="C1624" i="234"/>
  <c r="B1624" i="234"/>
  <c r="D1623" i="234"/>
  <c r="C1623" i="234"/>
  <c r="B1623" i="234"/>
  <c r="D1622" i="234"/>
  <c r="C1622" i="234"/>
  <c r="B1622" i="234"/>
  <c r="D1621" i="234"/>
  <c r="C1621" i="234"/>
  <c r="B1621" i="234"/>
  <c r="D1620" i="234"/>
  <c r="C1620" i="234"/>
  <c r="B1620" i="234"/>
  <c r="D1619" i="234"/>
  <c r="C1619" i="234"/>
  <c r="B1619" i="234"/>
  <c r="D1618" i="234"/>
  <c r="C1618" i="234"/>
  <c r="B1618" i="234"/>
  <c r="F1617" i="234"/>
  <c r="D1617" i="234"/>
  <c r="C1617" i="234"/>
  <c r="B1617" i="234"/>
  <c r="F1616" i="234"/>
  <c r="D1616" i="234"/>
  <c r="C1616" i="234"/>
  <c r="B1616" i="234"/>
  <c r="F1615" i="234"/>
  <c r="D1615" i="234"/>
  <c r="C1615" i="234"/>
  <c r="B1615" i="234"/>
  <c r="F1614" i="234"/>
  <c r="D1614" i="234"/>
  <c r="C1614" i="234"/>
  <c r="B1614" i="234"/>
  <c r="F1613" i="234"/>
  <c r="D1613" i="234"/>
  <c r="C1613" i="234"/>
  <c r="B1613" i="234"/>
  <c r="D1612" i="234"/>
  <c r="C1612" i="234"/>
  <c r="B1612" i="234"/>
  <c r="F1611" i="234"/>
  <c r="D1611" i="234"/>
  <c r="C1611" i="234"/>
  <c r="B1611" i="234"/>
  <c r="F1610" i="234"/>
  <c r="D1610" i="234"/>
  <c r="C1610" i="234"/>
  <c r="B1610" i="234"/>
  <c r="F1609" i="234"/>
  <c r="D1609" i="234"/>
  <c r="C1609" i="234"/>
  <c r="B1609" i="234"/>
  <c r="F1608" i="234"/>
  <c r="D1608" i="234"/>
  <c r="C1608" i="234"/>
  <c r="B1608" i="234"/>
  <c r="F1607" i="234"/>
  <c r="D1607" i="234"/>
  <c r="C1607" i="234"/>
  <c r="B1607" i="234"/>
  <c r="D1606" i="234"/>
  <c r="C1606" i="234"/>
  <c r="B1606" i="234"/>
  <c r="D1605" i="234"/>
  <c r="C1605" i="234"/>
  <c r="B1605" i="234"/>
  <c r="D1604" i="234"/>
  <c r="C1604" i="234"/>
  <c r="B1604" i="234"/>
  <c r="D1603" i="234"/>
  <c r="C1603" i="234"/>
  <c r="B1603" i="234"/>
  <c r="D1602" i="234"/>
  <c r="C1602" i="234"/>
  <c r="B1602" i="234"/>
  <c r="D1601" i="234"/>
  <c r="C1601" i="234"/>
  <c r="B1601" i="234"/>
  <c r="D1600" i="234"/>
  <c r="C1600" i="234"/>
  <c r="B1600" i="234"/>
  <c r="F1599" i="234"/>
  <c r="D1599" i="234"/>
  <c r="C1599" i="234"/>
  <c r="B1599" i="234"/>
  <c r="F1598" i="234"/>
  <c r="D1598" i="234"/>
  <c r="C1598" i="234"/>
  <c r="B1598" i="234"/>
  <c r="F1597" i="234"/>
  <c r="D1597" i="234"/>
  <c r="C1597" i="234"/>
  <c r="B1597" i="234"/>
  <c r="F1596" i="234"/>
  <c r="D1596" i="234"/>
  <c r="C1596" i="234"/>
  <c r="B1596" i="234"/>
  <c r="F1595" i="234"/>
  <c r="D1595" i="234"/>
  <c r="C1595" i="234"/>
  <c r="B1595" i="234"/>
  <c r="D1594" i="234"/>
  <c r="C1594" i="234"/>
  <c r="B1594" i="234"/>
  <c r="F1593" i="234"/>
  <c r="D1593" i="234"/>
  <c r="C1593" i="234"/>
  <c r="B1593" i="234"/>
  <c r="F1592" i="234"/>
  <c r="D1592" i="234"/>
  <c r="C1592" i="234"/>
  <c r="B1592" i="234"/>
  <c r="F1591" i="234"/>
  <c r="D1591" i="234"/>
  <c r="C1591" i="234"/>
  <c r="B1591" i="234"/>
  <c r="F1590" i="234"/>
  <c r="D1590" i="234"/>
  <c r="C1590" i="234"/>
  <c r="B1590" i="234"/>
  <c r="F1589" i="234"/>
  <c r="D1589" i="234"/>
  <c r="C1589" i="234"/>
  <c r="B1589" i="234"/>
  <c r="D1588" i="234"/>
  <c r="C1588" i="234"/>
  <c r="B1588" i="234"/>
  <c r="D1587" i="234"/>
  <c r="C1587" i="234"/>
  <c r="B1587" i="234"/>
  <c r="D1586" i="234"/>
  <c r="C1586" i="234"/>
  <c r="B1586" i="234"/>
  <c r="D1585" i="234"/>
  <c r="C1585" i="234"/>
  <c r="B1585" i="234"/>
  <c r="D1584" i="234"/>
  <c r="C1584" i="234"/>
  <c r="B1584" i="234"/>
  <c r="D1583" i="234"/>
  <c r="C1583" i="234"/>
  <c r="B1583" i="234"/>
  <c r="D1582" i="234"/>
  <c r="C1582" i="234"/>
  <c r="B1582" i="234"/>
  <c r="F1581" i="234"/>
  <c r="D1581" i="234"/>
  <c r="C1581" i="234"/>
  <c r="B1581" i="234"/>
  <c r="F1580" i="234"/>
  <c r="D1580" i="234"/>
  <c r="C1580" i="234"/>
  <c r="B1580" i="234"/>
  <c r="F1579" i="234"/>
  <c r="D1579" i="234"/>
  <c r="C1579" i="234"/>
  <c r="B1579" i="234"/>
  <c r="F1578" i="234"/>
  <c r="D1578" i="234"/>
  <c r="C1578" i="234"/>
  <c r="B1578" i="234"/>
  <c r="F1577" i="234"/>
  <c r="D1577" i="234"/>
  <c r="C1577" i="234"/>
  <c r="B1577" i="234"/>
  <c r="D1576" i="234"/>
  <c r="C1576" i="234"/>
  <c r="B1576" i="234"/>
  <c r="F1575" i="234"/>
  <c r="D1575" i="234"/>
  <c r="C1575" i="234"/>
  <c r="B1575" i="234"/>
  <c r="F1574" i="234"/>
  <c r="D1574" i="234"/>
  <c r="C1574" i="234"/>
  <c r="B1574" i="234"/>
  <c r="F1573" i="234"/>
  <c r="D1573" i="234"/>
  <c r="C1573" i="234"/>
  <c r="B1573" i="234"/>
  <c r="F1572" i="234"/>
  <c r="D1572" i="234"/>
  <c r="C1572" i="234"/>
  <c r="B1572" i="234"/>
  <c r="F1571" i="234"/>
  <c r="D1571" i="234"/>
  <c r="C1571" i="234"/>
  <c r="B1571" i="234"/>
  <c r="D1570" i="234"/>
  <c r="C1570" i="234"/>
  <c r="B1570" i="234"/>
  <c r="D1569" i="234"/>
  <c r="C1569" i="234"/>
  <c r="B1569" i="234"/>
  <c r="D1568" i="234"/>
  <c r="C1568" i="234"/>
  <c r="B1568" i="234"/>
  <c r="D1567" i="234"/>
  <c r="C1567" i="234"/>
  <c r="B1567" i="234"/>
  <c r="D1566" i="234"/>
  <c r="C1566" i="234"/>
  <c r="B1566" i="234"/>
  <c r="D1565" i="234"/>
  <c r="C1565" i="234"/>
  <c r="B1565" i="234"/>
  <c r="D1564" i="234"/>
  <c r="C1564" i="234"/>
  <c r="B1564" i="234"/>
  <c r="F1563" i="234"/>
  <c r="D1563" i="234"/>
  <c r="C1563" i="234"/>
  <c r="B1563" i="234"/>
  <c r="F1562" i="234"/>
  <c r="D1562" i="234"/>
  <c r="C1562" i="234"/>
  <c r="B1562" i="234"/>
  <c r="F1561" i="234"/>
  <c r="D1561" i="234"/>
  <c r="C1561" i="234"/>
  <c r="B1561" i="234"/>
  <c r="F1560" i="234"/>
  <c r="D1560" i="234"/>
  <c r="C1560" i="234"/>
  <c r="B1560" i="234"/>
  <c r="F1559" i="234"/>
  <c r="D1559" i="234"/>
  <c r="C1559" i="234"/>
  <c r="B1559" i="234"/>
  <c r="D1558" i="234"/>
  <c r="C1558" i="234"/>
  <c r="B1558" i="234"/>
  <c r="F1557" i="234"/>
  <c r="D1557" i="234"/>
  <c r="C1557" i="234"/>
  <c r="B1557" i="234"/>
  <c r="F1556" i="234"/>
  <c r="D1556" i="234"/>
  <c r="C1556" i="234"/>
  <c r="B1556" i="234"/>
  <c r="F1555" i="234"/>
  <c r="D1555" i="234"/>
  <c r="C1555" i="234"/>
  <c r="B1555" i="234"/>
  <c r="F1554" i="234"/>
  <c r="D1554" i="234"/>
  <c r="C1554" i="234"/>
  <c r="B1554" i="234"/>
  <c r="F1553" i="234"/>
  <c r="D1553" i="234"/>
  <c r="C1553" i="234"/>
  <c r="B1553" i="234"/>
  <c r="D1552" i="234"/>
  <c r="C1552" i="234"/>
  <c r="B1552" i="234"/>
  <c r="D1551" i="234"/>
  <c r="C1551" i="234"/>
  <c r="B1551" i="234"/>
  <c r="D1550" i="234"/>
  <c r="C1550" i="234"/>
  <c r="B1550" i="234"/>
  <c r="D1549" i="234"/>
  <c r="C1549" i="234"/>
  <c r="B1549" i="234"/>
  <c r="D1548" i="234"/>
  <c r="C1548" i="234"/>
  <c r="B1548" i="234"/>
  <c r="D1547" i="234"/>
  <c r="C1547" i="234"/>
  <c r="B1547" i="234"/>
  <c r="D1546" i="234"/>
  <c r="C1546" i="234"/>
  <c r="B1546" i="234"/>
  <c r="D1545" i="234"/>
  <c r="C1545" i="234"/>
  <c r="B1545" i="234"/>
  <c r="D1544" i="234"/>
  <c r="C1544" i="234"/>
  <c r="B1544" i="234"/>
  <c r="D1543" i="234"/>
  <c r="C1543" i="234"/>
  <c r="B1543" i="234"/>
  <c r="D1542" i="234"/>
  <c r="C1542" i="234"/>
  <c r="B1542" i="234"/>
  <c r="D1541" i="234"/>
  <c r="C1541" i="234"/>
  <c r="B1541" i="234"/>
  <c r="D1540" i="234"/>
  <c r="C1540" i="234"/>
  <c r="B1540" i="234"/>
  <c r="D1539" i="234"/>
  <c r="C1539" i="234"/>
  <c r="B1539" i="234"/>
  <c r="D1538" i="234"/>
  <c r="C1538" i="234"/>
  <c r="B1538" i="234"/>
  <c r="D1537" i="234"/>
  <c r="C1537" i="234"/>
  <c r="B1537" i="234"/>
  <c r="D1536" i="234"/>
  <c r="C1536" i="234"/>
  <c r="B1536" i="234"/>
  <c r="D1535" i="234"/>
  <c r="C1535" i="234"/>
  <c r="B1535" i="234"/>
  <c r="D1534" i="234"/>
  <c r="C1534" i="234"/>
  <c r="B1534" i="234"/>
  <c r="D1533" i="234"/>
  <c r="C1533" i="234"/>
  <c r="B1533" i="234"/>
  <c r="D1532" i="234"/>
  <c r="C1532" i="234"/>
  <c r="B1532" i="234"/>
  <c r="D1531" i="234"/>
  <c r="C1531" i="234"/>
  <c r="B1531" i="234"/>
  <c r="D1530" i="234"/>
  <c r="C1530" i="234"/>
  <c r="B1530" i="234"/>
  <c r="D1529" i="234"/>
  <c r="C1529" i="234"/>
  <c r="B1529" i="234"/>
  <c r="D1528" i="234"/>
  <c r="C1528" i="234"/>
  <c r="B1528" i="234"/>
  <c r="F1527" i="234"/>
  <c r="D1527" i="234"/>
  <c r="C1527" i="234"/>
  <c r="B1527" i="234"/>
  <c r="F1526" i="234"/>
  <c r="D1526" i="234"/>
  <c r="C1526" i="234"/>
  <c r="B1526" i="234"/>
  <c r="F1525" i="234"/>
  <c r="D1525" i="234"/>
  <c r="C1525" i="234"/>
  <c r="B1525" i="234"/>
  <c r="F1524" i="234"/>
  <c r="D1524" i="234"/>
  <c r="C1524" i="234"/>
  <c r="B1524" i="234"/>
  <c r="F1523" i="234"/>
  <c r="D1523" i="234"/>
  <c r="C1523" i="234"/>
  <c r="B1523" i="234"/>
  <c r="D1522" i="234"/>
  <c r="C1522" i="234"/>
  <c r="B1522" i="234"/>
  <c r="F1521" i="234"/>
  <c r="D1521" i="234"/>
  <c r="C1521" i="234"/>
  <c r="B1521" i="234"/>
  <c r="F1520" i="234"/>
  <c r="D1520" i="234"/>
  <c r="C1520" i="234"/>
  <c r="B1520" i="234"/>
  <c r="F1519" i="234"/>
  <c r="D1519" i="234"/>
  <c r="C1519" i="234"/>
  <c r="B1519" i="234"/>
  <c r="F1518" i="234"/>
  <c r="D1518" i="234"/>
  <c r="C1518" i="234"/>
  <c r="B1518" i="234"/>
  <c r="F1517" i="234"/>
  <c r="D1517" i="234"/>
  <c r="C1517" i="234"/>
  <c r="B1517" i="234"/>
  <c r="D1516" i="234"/>
  <c r="C1516" i="234"/>
  <c r="B1516" i="234"/>
  <c r="F1515" i="234"/>
  <c r="D1515" i="234"/>
  <c r="C1515" i="234"/>
  <c r="B1515" i="234"/>
  <c r="F1514" i="234"/>
  <c r="D1514" i="234"/>
  <c r="C1514" i="234"/>
  <c r="B1514" i="234"/>
  <c r="F1513" i="234"/>
  <c r="D1513" i="234"/>
  <c r="C1513" i="234"/>
  <c r="B1513" i="234"/>
  <c r="F1512" i="234"/>
  <c r="D1512" i="234"/>
  <c r="C1512" i="234"/>
  <c r="B1512" i="234"/>
  <c r="F1511" i="234"/>
  <c r="D1511" i="234"/>
  <c r="C1511" i="234"/>
  <c r="B1511" i="234"/>
  <c r="D1510" i="234"/>
  <c r="C1510" i="234"/>
  <c r="B1510" i="234"/>
  <c r="F1509" i="234"/>
  <c r="D1509" i="234"/>
  <c r="C1509" i="234"/>
  <c r="B1509" i="234"/>
  <c r="F1508" i="234"/>
  <c r="D1508" i="234"/>
  <c r="C1508" i="234"/>
  <c r="B1508" i="234"/>
  <c r="F1507" i="234"/>
  <c r="D1507" i="234"/>
  <c r="C1507" i="234"/>
  <c r="B1507" i="234"/>
  <c r="F1506" i="234"/>
  <c r="D1506" i="234"/>
  <c r="C1506" i="234"/>
  <c r="B1506" i="234"/>
  <c r="F1505" i="234"/>
  <c r="D1505" i="234"/>
  <c r="C1505" i="234"/>
  <c r="B1505" i="234"/>
  <c r="D1504" i="234"/>
  <c r="C1504" i="234"/>
  <c r="B1504" i="234"/>
  <c r="F1503" i="234"/>
  <c r="D1503" i="234"/>
  <c r="C1503" i="234"/>
  <c r="B1503" i="234"/>
  <c r="F1502" i="234"/>
  <c r="D1502" i="234"/>
  <c r="C1502" i="234"/>
  <c r="B1502" i="234"/>
  <c r="F1501" i="234"/>
  <c r="D1501" i="234"/>
  <c r="C1501" i="234"/>
  <c r="B1501" i="234"/>
  <c r="F1500" i="234"/>
  <c r="D1500" i="234"/>
  <c r="C1500" i="234"/>
  <c r="B1500" i="234"/>
  <c r="F1499" i="234"/>
  <c r="D1499" i="234"/>
  <c r="C1499" i="234"/>
  <c r="B1499" i="234"/>
  <c r="D1498" i="234"/>
  <c r="C1498" i="234"/>
  <c r="B1498" i="234"/>
  <c r="F1497" i="234"/>
  <c r="D1497" i="234"/>
  <c r="C1497" i="234"/>
  <c r="B1497" i="234"/>
  <c r="F1496" i="234"/>
  <c r="D1496" i="234"/>
  <c r="C1496" i="234"/>
  <c r="B1496" i="234"/>
  <c r="F1495" i="234"/>
  <c r="D1495" i="234"/>
  <c r="C1495" i="234"/>
  <c r="B1495" i="234"/>
  <c r="F1494" i="234"/>
  <c r="D1494" i="234"/>
  <c r="C1494" i="234"/>
  <c r="B1494" i="234"/>
  <c r="F1493" i="234"/>
  <c r="D1493" i="234"/>
  <c r="C1493" i="234"/>
  <c r="B1493" i="234"/>
  <c r="D1492" i="234"/>
  <c r="C1492" i="234"/>
  <c r="B1492" i="234"/>
  <c r="F1491" i="234"/>
  <c r="D1491" i="234"/>
  <c r="C1491" i="234"/>
  <c r="B1491" i="234"/>
  <c r="F1490" i="234"/>
  <c r="D1490" i="234"/>
  <c r="C1490" i="234"/>
  <c r="B1490" i="234"/>
  <c r="F1489" i="234"/>
  <c r="D1489" i="234"/>
  <c r="C1489" i="234"/>
  <c r="B1489" i="234"/>
  <c r="F1488" i="234"/>
  <c r="D1488" i="234"/>
  <c r="C1488" i="234"/>
  <c r="B1488" i="234"/>
  <c r="F1487" i="234"/>
  <c r="D1487" i="234"/>
  <c r="C1487" i="234"/>
  <c r="B1487" i="234"/>
  <c r="D1486" i="234"/>
  <c r="C1486" i="234"/>
  <c r="B1486" i="234"/>
  <c r="F1485" i="234"/>
  <c r="D1485" i="234"/>
  <c r="C1485" i="234"/>
  <c r="B1485" i="234"/>
  <c r="F1484" i="234"/>
  <c r="D1484" i="234"/>
  <c r="C1484" i="234"/>
  <c r="B1484" i="234"/>
  <c r="F1483" i="234"/>
  <c r="D1483" i="234"/>
  <c r="C1483" i="234"/>
  <c r="B1483" i="234"/>
  <c r="F1482" i="234"/>
  <c r="D1482" i="234"/>
  <c r="C1482" i="234"/>
  <c r="B1482" i="234"/>
  <c r="F1481" i="234"/>
  <c r="D1481" i="234"/>
  <c r="C1481" i="234"/>
  <c r="B1481" i="234"/>
  <c r="D1480" i="234"/>
  <c r="C1480" i="234"/>
  <c r="B1480" i="234"/>
  <c r="F1479" i="234"/>
  <c r="D1479" i="234"/>
  <c r="C1479" i="234"/>
  <c r="B1479" i="234"/>
  <c r="F1478" i="234"/>
  <c r="D1478" i="234"/>
  <c r="C1478" i="234"/>
  <c r="B1478" i="234"/>
  <c r="F1477" i="234"/>
  <c r="D1477" i="234"/>
  <c r="C1477" i="234"/>
  <c r="B1477" i="234"/>
  <c r="F1476" i="234"/>
  <c r="D1476" i="234"/>
  <c r="C1476" i="234"/>
  <c r="B1476" i="234"/>
  <c r="F1475" i="234"/>
  <c r="D1475" i="234"/>
  <c r="C1475" i="234"/>
  <c r="B1475" i="234"/>
  <c r="D1474" i="234"/>
  <c r="C1474" i="234"/>
  <c r="B1474" i="234"/>
  <c r="F1473" i="234"/>
  <c r="D1473" i="234"/>
  <c r="C1473" i="234"/>
  <c r="B1473" i="234"/>
  <c r="F1472" i="234"/>
  <c r="D1472" i="234"/>
  <c r="C1472" i="234"/>
  <c r="B1472" i="234"/>
  <c r="F1471" i="234"/>
  <c r="D1471" i="234"/>
  <c r="C1471" i="234"/>
  <c r="B1471" i="234"/>
  <c r="F1470" i="234"/>
  <c r="D1470" i="234"/>
  <c r="C1470" i="234"/>
  <c r="B1470" i="234"/>
  <c r="F1469" i="234"/>
  <c r="D1469" i="234"/>
  <c r="C1469" i="234"/>
  <c r="B1469" i="234"/>
  <c r="D1468" i="234"/>
  <c r="C1468" i="234"/>
  <c r="B1468" i="234"/>
  <c r="D1467" i="234"/>
  <c r="C1467" i="234"/>
  <c r="B1467" i="234"/>
  <c r="D1466" i="234"/>
  <c r="C1466" i="234"/>
  <c r="B1466" i="234"/>
  <c r="D1465" i="234"/>
  <c r="C1465" i="234"/>
  <c r="B1465" i="234"/>
  <c r="D1464" i="234"/>
  <c r="C1464" i="234"/>
  <c r="B1464" i="234"/>
  <c r="D1463" i="234"/>
  <c r="C1463" i="234"/>
  <c r="B1463" i="234"/>
  <c r="D1462" i="234"/>
  <c r="C1462" i="234"/>
  <c r="B1462" i="234"/>
  <c r="F1461" i="234"/>
  <c r="D1461" i="234"/>
  <c r="C1461" i="234"/>
  <c r="B1461" i="234"/>
  <c r="F1460" i="234"/>
  <c r="D1460" i="234"/>
  <c r="C1460" i="234"/>
  <c r="B1460" i="234"/>
  <c r="F1459" i="234"/>
  <c r="D1459" i="234"/>
  <c r="C1459" i="234"/>
  <c r="B1459" i="234"/>
  <c r="F1458" i="234"/>
  <c r="D1458" i="234"/>
  <c r="C1458" i="234"/>
  <c r="B1458" i="234"/>
  <c r="F1457" i="234"/>
  <c r="D1457" i="234"/>
  <c r="C1457" i="234"/>
  <c r="B1457" i="234"/>
  <c r="D1456" i="234"/>
  <c r="C1456" i="234"/>
  <c r="B1456" i="234"/>
  <c r="F1455" i="234"/>
  <c r="D1455" i="234"/>
  <c r="C1455" i="234"/>
  <c r="B1455" i="234"/>
  <c r="F1454" i="234"/>
  <c r="D1454" i="234"/>
  <c r="C1454" i="234"/>
  <c r="B1454" i="234"/>
  <c r="F1453" i="234"/>
  <c r="D1453" i="234"/>
  <c r="C1453" i="234"/>
  <c r="B1453" i="234"/>
  <c r="F1452" i="234"/>
  <c r="D1452" i="234"/>
  <c r="C1452" i="234"/>
  <c r="B1452" i="234"/>
  <c r="F1451" i="234"/>
  <c r="D1451" i="234"/>
  <c r="C1451" i="234"/>
  <c r="B1451" i="234"/>
  <c r="D1450" i="234"/>
  <c r="C1450" i="234"/>
  <c r="B1450" i="234"/>
  <c r="D1449" i="234"/>
  <c r="C1449" i="234"/>
  <c r="B1449" i="234"/>
  <c r="D1448" i="234"/>
  <c r="C1448" i="234"/>
  <c r="B1448" i="234"/>
  <c r="D1447" i="234"/>
  <c r="C1447" i="234"/>
  <c r="B1447" i="234"/>
  <c r="D1446" i="234"/>
  <c r="C1446" i="234"/>
  <c r="B1446" i="234"/>
  <c r="D1445" i="234"/>
  <c r="C1445" i="234"/>
  <c r="B1445" i="234"/>
  <c r="D1444" i="234"/>
  <c r="C1444" i="234"/>
  <c r="B1444" i="234"/>
  <c r="F1443" i="234"/>
  <c r="D1443" i="234"/>
  <c r="C1443" i="234"/>
  <c r="B1443" i="234"/>
  <c r="F1442" i="234"/>
  <c r="D1442" i="234"/>
  <c r="C1442" i="234"/>
  <c r="B1442" i="234"/>
  <c r="F1441" i="234"/>
  <c r="D1441" i="234"/>
  <c r="C1441" i="234"/>
  <c r="B1441" i="234"/>
  <c r="F1440" i="234"/>
  <c r="D1440" i="234"/>
  <c r="C1440" i="234"/>
  <c r="B1440" i="234"/>
  <c r="F1439" i="234"/>
  <c r="D1439" i="234"/>
  <c r="C1439" i="234"/>
  <c r="B1439" i="234"/>
  <c r="D1438" i="234"/>
  <c r="C1438" i="234"/>
  <c r="B1438" i="234"/>
  <c r="F1437" i="234"/>
  <c r="D1437" i="234"/>
  <c r="C1437" i="234"/>
  <c r="B1437" i="234"/>
  <c r="F1436" i="234"/>
  <c r="D1436" i="234"/>
  <c r="C1436" i="234"/>
  <c r="B1436" i="234"/>
  <c r="F1435" i="234"/>
  <c r="D1435" i="234"/>
  <c r="C1435" i="234"/>
  <c r="B1435" i="234"/>
  <c r="F1434" i="234"/>
  <c r="D1434" i="234"/>
  <c r="C1434" i="234"/>
  <c r="B1434" i="234"/>
  <c r="F1433" i="234"/>
  <c r="D1433" i="234"/>
  <c r="C1433" i="234"/>
  <c r="B1433" i="234"/>
  <c r="D1432" i="234"/>
  <c r="C1432" i="234"/>
  <c r="B1432" i="234"/>
  <c r="D1431" i="234"/>
  <c r="C1431" i="234"/>
  <c r="B1431" i="234"/>
  <c r="D1430" i="234"/>
  <c r="C1430" i="234"/>
  <c r="B1430" i="234"/>
  <c r="D1429" i="234"/>
  <c r="C1429" i="234"/>
  <c r="B1429" i="234"/>
  <c r="D1428" i="234"/>
  <c r="C1428" i="234"/>
  <c r="B1428" i="234"/>
  <c r="D1427" i="234"/>
  <c r="C1427" i="234"/>
  <c r="B1427" i="234"/>
  <c r="D1426" i="234"/>
  <c r="C1426" i="234"/>
  <c r="B1426" i="234"/>
  <c r="F1425" i="234"/>
  <c r="D1425" i="234"/>
  <c r="C1425" i="234"/>
  <c r="B1425" i="234"/>
  <c r="F1424" i="234"/>
  <c r="D1424" i="234"/>
  <c r="C1424" i="234"/>
  <c r="B1424" i="234"/>
  <c r="F1423" i="234"/>
  <c r="D1423" i="234"/>
  <c r="C1423" i="234"/>
  <c r="B1423" i="234"/>
  <c r="F1422" i="234"/>
  <c r="D1422" i="234"/>
  <c r="C1422" i="234"/>
  <c r="B1422" i="234"/>
  <c r="F1421" i="234"/>
  <c r="D1421" i="234"/>
  <c r="C1421" i="234"/>
  <c r="B1421" i="234"/>
  <c r="D1420" i="234"/>
  <c r="C1420" i="234"/>
  <c r="B1420" i="234"/>
  <c r="F1419" i="234"/>
  <c r="D1419" i="234"/>
  <c r="C1419" i="234"/>
  <c r="B1419" i="234"/>
  <c r="F1418" i="234"/>
  <c r="D1418" i="234"/>
  <c r="C1418" i="234"/>
  <c r="B1418" i="234"/>
  <c r="F1417" i="234"/>
  <c r="D1417" i="234"/>
  <c r="C1417" i="234"/>
  <c r="B1417" i="234"/>
  <c r="F1416" i="234"/>
  <c r="D1416" i="234"/>
  <c r="C1416" i="234"/>
  <c r="B1416" i="234"/>
  <c r="F1415" i="234"/>
  <c r="D1415" i="234"/>
  <c r="C1415" i="234"/>
  <c r="B1415" i="234"/>
  <c r="D1414" i="234"/>
  <c r="C1414" i="234"/>
  <c r="B1414" i="234"/>
  <c r="D1413" i="234"/>
  <c r="C1413" i="234"/>
  <c r="B1413" i="234"/>
  <c r="D1412" i="234"/>
  <c r="C1412" i="234"/>
  <c r="B1412" i="234"/>
  <c r="D1411" i="234"/>
  <c r="C1411" i="234"/>
  <c r="B1411" i="234"/>
  <c r="D1410" i="234"/>
  <c r="C1410" i="234"/>
  <c r="B1410" i="234"/>
  <c r="D1409" i="234"/>
  <c r="C1409" i="234"/>
  <c r="B1409" i="234"/>
  <c r="D1408" i="234"/>
  <c r="C1408" i="234"/>
  <c r="B1408" i="234"/>
  <c r="F1407" i="234"/>
  <c r="D1407" i="234"/>
  <c r="C1407" i="234"/>
  <c r="B1407" i="234"/>
  <c r="F1406" i="234"/>
  <c r="D1406" i="234"/>
  <c r="C1406" i="234"/>
  <c r="B1406" i="234"/>
  <c r="F1405" i="234"/>
  <c r="D1405" i="234"/>
  <c r="C1405" i="234"/>
  <c r="B1405" i="234"/>
  <c r="F1404" i="234"/>
  <c r="D1404" i="234"/>
  <c r="C1404" i="234"/>
  <c r="B1404" i="234"/>
  <c r="F1403" i="234"/>
  <c r="D1403" i="234"/>
  <c r="C1403" i="234"/>
  <c r="B1403" i="234"/>
  <c r="D1402" i="234"/>
  <c r="C1402" i="234"/>
  <c r="B1402" i="234"/>
  <c r="F1401" i="234"/>
  <c r="D1401" i="234"/>
  <c r="C1401" i="234"/>
  <c r="B1401" i="234"/>
  <c r="F1400" i="234"/>
  <c r="D1400" i="234"/>
  <c r="C1400" i="234"/>
  <c r="B1400" i="234"/>
  <c r="F1399" i="234"/>
  <c r="D1399" i="234"/>
  <c r="C1399" i="234"/>
  <c r="B1399" i="234"/>
  <c r="F1398" i="234"/>
  <c r="D1398" i="234"/>
  <c r="C1398" i="234"/>
  <c r="B1398" i="234"/>
  <c r="F1397" i="234"/>
  <c r="D1397" i="234"/>
  <c r="C1397" i="234"/>
  <c r="B1397" i="234"/>
  <c r="D1396" i="234"/>
  <c r="C1396" i="234"/>
  <c r="B1396" i="234"/>
  <c r="D1395" i="234"/>
  <c r="C1395" i="234"/>
  <c r="B1395" i="234"/>
  <c r="D1394" i="234"/>
  <c r="C1394" i="234"/>
  <c r="B1394" i="234"/>
  <c r="D1393" i="234"/>
  <c r="C1393" i="234"/>
  <c r="B1393" i="234"/>
  <c r="D1392" i="234"/>
  <c r="C1392" i="234"/>
  <c r="B1392" i="234"/>
  <c r="D1391" i="234"/>
  <c r="C1391" i="234"/>
  <c r="B1391" i="234"/>
  <c r="D1390" i="234"/>
  <c r="C1390" i="234"/>
  <c r="B1390" i="234"/>
  <c r="F1389" i="234"/>
  <c r="D1389" i="234"/>
  <c r="C1389" i="234"/>
  <c r="B1389" i="234"/>
  <c r="F1388" i="234"/>
  <c r="D1388" i="234"/>
  <c r="C1388" i="234"/>
  <c r="B1388" i="234"/>
  <c r="F1387" i="234"/>
  <c r="D1387" i="234"/>
  <c r="C1387" i="234"/>
  <c r="B1387" i="234"/>
  <c r="F1386" i="234"/>
  <c r="D1386" i="234"/>
  <c r="C1386" i="234"/>
  <c r="B1386" i="234"/>
  <c r="F1385" i="234"/>
  <c r="D1385" i="234"/>
  <c r="C1385" i="234"/>
  <c r="B1385" i="234"/>
  <c r="D1384" i="234"/>
  <c r="C1384" i="234"/>
  <c r="B1384" i="234"/>
  <c r="F1383" i="234"/>
  <c r="D1383" i="234"/>
  <c r="C1383" i="234"/>
  <c r="B1383" i="234"/>
  <c r="F1382" i="234"/>
  <c r="D1382" i="234"/>
  <c r="C1382" i="234"/>
  <c r="B1382" i="234"/>
  <c r="F1381" i="234"/>
  <c r="D1381" i="234"/>
  <c r="C1381" i="234"/>
  <c r="B1381" i="234"/>
  <c r="F1380" i="234"/>
  <c r="D1380" i="234"/>
  <c r="C1380" i="234"/>
  <c r="B1380" i="234"/>
  <c r="F1379" i="234"/>
  <c r="D1379" i="234"/>
  <c r="C1379" i="234"/>
  <c r="B1379" i="234"/>
  <c r="D1378" i="234"/>
  <c r="C1378" i="234"/>
  <c r="B1378" i="234"/>
  <c r="D1377" i="234"/>
  <c r="C1377" i="234"/>
  <c r="B1377" i="234"/>
  <c r="D1376" i="234"/>
  <c r="C1376" i="234"/>
  <c r="B1376" i="234"/>
  <c r="D1375" i="234"/>
  <c r="C1375" i="234"/>
  <c r="B1375" i="234"/>
  <c r="D1374" i="234"/>
  <c r="C1374" i="234"/>
  <c r="B1374" i="234"/>
  <c r="D1373" i="234"/>
  <c r="C1373" i="234"/>
  <c r="B1373" i="234"/>
  <c r="D1372" i="234"/>
  <c r="C1372" i="234"/>
  <c r="B1372" i="234"/>
  <c r="F1371" i="234"/>
  <c r="D1371" i="234"/>
  <c r="C1371" i="234"/>
  <c r="B1371" i="234"/>
  <c r="F1370" i="234"/>
  <c r="D1370" i="234"/>
  <c r="C1370" i="234"/>
  <c r="B1370" i="234"/>
  <c r="F1369" i="234"/>
  <c r="D1369" i="234"/>
  <c r="C1369" i="234"/>
  <c r="B1369" i="234"/>
  <c r="F1368" i="234"/>
  <c r="D1368" i="234"/>
  <c r="C1368" i="234"/>
  <c r="B1368" i="234"/>
  <c r="F1367" i="234"/>
  <c r="D1367" i="234"/>
  <c r="C1367" i="234"/>
  <c r="B1367" i="234"/>
  <c r="D1366" i="234"/>
  <c r="C1366" i="234"/>
  <c r="B1366" i="234"/>
  <c r="F1365" i="234"/>
  <c r="D1365" i="234"/>
  <c r="C1365" i="234"/>
  <c r="B1365" i="234"/>
  <c r="F1364" i="234"/>
  <c r="D1364" i="234"/>
  <c r="C1364" i="234"/>
  <c r="B1364" i="234"/>
  <c r="F1363" i="234"/>
  <c r="D1363" i="234"/>
  <c r="C1363" i="234"/>
  <c r="B1363" i="234"/>
  <c r="F1362" i="234"/>
  <c r="D1362" i="234"/>
  <c r="C1362" i="234"/>
  <c r="B1362" i="234"/>
  <c r="F1361" i="234"/>
  <c r="D1361" i="234"/>
  <c r="C1361" i="234"/>
  <c r="B1361" i="234"/>
  <c r="D1360" i="234"/>
  <c r="C1360" i="234"/>
  <c r="B1360" i="234"/>
  <c r="D1359" i="234"/>
  <c r="C1359" i="234"/>
  <c r="B1359" i="234"/>
  <c r="D1358" i="234"/>
  <c r="C1358" i="234"/>
  <c r="B1358" i="234"/>
  <c r="D1357" i="234"/>
  <c r="C1357" i="234"/>
  <c r="B1357" i="234"/>
  <c r="D1356" i="234"/>
  <c r="C1356" i="234"/>
  <c r="B1356" i="234"/>
  <c r="D1355" i="234"/>
  <c r="C1355" i="234"/>
  <c r="B1355" i="234"/>
  <c r="D1354" i="234"/>
  <c r="C1354" i="234"/>
  <c r="B1354" i="234"/>
  <c r="F1353" i="234"/>
  <c r="D1353" i="234"/>
  <c r="C1353" i="234"/>
  <c r="B1353" i="234"/>
  <c r="F1352" i="234"/>
  <c r="D1352" i="234"/>
  <c r="C1352" i="234"/>
  <c r="B1352" i="234"/>
  <c r="F1351" i="234"/>
  <c r="D1351" i="234"/>
  <c r="C1351" i="234"/>
  <c r="B1351" i="234"/>
  <c r="F1350" i="234"/>
  <c r="D1350" i="234"/>
  <c r="C1350" i="234"/>
  <c r="B1350" i="234"/>
  <c r="F1349" i="234"/>
  <c r="D1349" i="234"/>
  <c r="C1349" i="234"/>
  <c r="B1349" i="234"/>
  <c r="D1348" i="234"/>
  <c r="C1348" i="234"/>
  <c r="B1348" i="234"/>
  <c r="F1347" i="234"/>
  <c r="D1347" i="234"/>
  <c r="C1347" i="234"/>
  <c r="B1347" i="234"/>
  <c r="F1346" i="234"/>
  <c r="D1346" i="234"/>
  <c r="C1346" i="234"/>
  <c r="B1346" i="234"/>
  <c r="F1345" i="234"/>
  <c r="D1345" i="234"/>
  <c r="C1345" i="234"/>
  <c r="B1345" i="234"/>
  <c r="F1344" i="234"/>
  <c r="D1344" i="234"/>
  <c r="C1344" i="234"/>
  <c r="B1344" i="234"/>
  <c r="F1343" i="234"/>
  <c r="D1343" i="234"/>
  <c r="C1343" i="234"/>
  <c r="B1343" i="234"/>
  <c r="D1342" i="234"/>
  <c r="C1342" i="234"/>
  <c r="B1342" i="234"/>
  <c r="D1341" i="234"/>
  <c r="C1341" i="234"/>
  <c r="B1341" i="234"/>
  <c r="D1340" i="234"/>
  <c r="C1340" i="234"/>
  <c r="B1340" i="234"/>
  <c r="D1339" i="234"/>
  <c r="C1339" i="234"/>
  <c r="B1339" i="234"/>
  <c r="D1338" i="234"/>
  <c r="C1338" i="234"/>
  <c r="B1338" i="234"/>
  <c r="D1337" i="234"/>
  <c r="C1337" i="234"/>
  <c r="B1337" i="234"/>
  <c r="D1336" i="234"/>
  <c r="C1336" i="234"/>
  <c r="B1336" i="234"/>
  <c r="F1335" i="234"/>
  <c r="D1335" i="234"/>
  <c r="C1335" i="234"/>
  <c r="B1335" i="234"/>
  <c r="F1334" i="234"/>
  <c r="D1334" i="234"/>
  <c r="C1334" i="234"/>
  <c r="B1334" i="234"/>
  <c r="F1333" i="234"/>
  <c r="D1333" i="234"/>
  <c r="C1333" i="234"/>
  <c r="B1333" i="234"/>
  <c r="F1332" i="234"/>
  <c r="D1332" i="234"/>
  <c r="C1332" i="234"/>
  <c r="B1332" i="234"/>
  <c r="F1331" i="234"/>
  <c r="D1331" i="234"/>
  <c r="C1331" i="234"/>
  <c r="B1331" i="234"/>
  <c r="D1330" i="234"/>
  <c r="C1330" i="234"/>
  <c r="B1330" i="234"/>
  <c r="F1329" i="234"/>
  <c r="D1329" i="234"/>
  <c r="C1329" i="234"/>
  <c r="B1329" i="234"/>
  <c r="F1328" i="234"/>
  <c r="D1328" i="234"/>
  <c r="C1328" i="234"/>
  <c r="B1328" i="234"/>
  <c r="F1327" i="234"/>
  <c r="D1327" i="234"/>
  <c r="C1327" i="234"/>
  <c r="B1327" i="234"/>
  <c r="F1326" i="234"/>
  <c r="D1326" i="234"/>
  <c r="C1326" i="234"/>
  <c r="B1326" i="234"/>
  <c r="F1325" i="234"/>
  <c r="D1325" i="234"/>
  <c r="C1325" i="234"/>
  <c r="B1325" i="234"/>
  <c r="D1324" i="234"/>
  <c r="C1324" i="234"/>
  <c r="B1324" i="234"/>
  <c r="D1323" i="234"/>
  <c r="C1323" i="234"/>
  <c r="B1323" i="234"/>
  <c r="D1322" i="234"/>
  <c r="C1322" i="234"/>
  <c r="B1322" i="234"/>
  <c r="D1321" i="234"/>
  <c r="C1321" i="234"/>
  <c r="B1321" i="234"/>
  <c r="D1320" i="234"/>
  <c r="C1320" i="234"/>
  <c r="B1320" i="234"/>
  <c r="D1319" i="234"/>
  <c r="C1319" i="234"/>
  <c r="B1319" i="234"/>
  <c r="D1318" i="234"/>
  <c r="C1318" i="234"/>
  <c r="B1318" i="234"/>
  <c r="F1317" i="234"/>
  <c r="D1317" i="234"/>
  <c r="C1317" i="234"/>
  <c r="B1317" i="234"/>
  <c r="F1316" i="234"/>
  <c r="D1316" i="234"/>
  <c r="C1316" i="234"/>
  <c r="B1316" i="234"/>
  <c r="F1315" i="234"/>
  <c r="D1315" i="234"/>
  <c r="C1315" i="234"/>
  <c r="B1315" i="234"/>
  <c r="F1314" i="234"/>
  <c r="D1314" i="234"/>
  <c r="C1314" i="234"/>
  <c r="B1314" i="234"/>
  <c r="F1313" i="234"/>
  <c r="D1313" i="234"/>
  <c r="C1313" i="234"/>
  <c r="B1313" i="234"/>
  <c r="D1312" i="234"/>
  <c r="C1312" i="234"/>
  <c r="B1312" i="234"/>
  <c r="F1311" i="234"/>
  <c r="D1311" i="234"/>
  <c r="C1311" i="234"/>
  <c r="B1311" i="234"/>
  <c r="F1310" i="234"/>
  <c r="D1310" i="234"/>
  <c r="C1310" i="234"/>
  <c r="B1310" i="234"/>
  <c r="F1309" i="234"/>
  <c r="D1309" i="234"/>
  <c r="C1309" i="234"/>
  <c r="B1309" i="234"/>
  <c r="F1308" i="234"/>
  <c r="D1308" i="234"/>
  <c r="C1308" i="234"/>
  <c r="B1308" i="234"/>
  <c r="F1307" i="234"/>
  <c r="D1307" i="234"/>
  <c r="C1307" i="234"/>
  <c r="B1307" i="234"/>
  <c r="D1306" i="234"/>
  <c r="C1306" i="234"/>
  <c r="B1306" i="234"/>
  <c r="D1305" i="234"/>
  <c r="C1305" i="234"/>
  <c r="B1305" i="234"/>
  <c r="D1304" i="234"/>
  <c r="C1304" i="234"/>
  <c r="B1304" i="234"/>
  <c r="D1303" i="234"/>
  <c r="C1303" i="234"/>
  <c r="B1303" i="234"/>
  <c r="D1302" i="234"/>
  <c r="C1302" i="234"/>
  <c r="B1302" i="234"/>
  <c r="D1301" i="234"/>
  <c r="C1301" i="234"/>
  <c r="B1301" i="234"/>
  <c r="D1300" i="234"/>
  <c r="C1300" i="234"/>
  <c r="B1300" i="234"/>
  <c r="F1299" i="234"/>
  <c r="D1299" i="234"/>
  <c r="C1299" i="234"/>
  <c r="B1299" i="234"/>
  <c r="F1298" i="234"/>
  <c r="D1298" i="234"/>
  <c r="C1298" i="234"/>
  <c r="B1298" i="234"/>
  <c r="F1297" i="234"/>
  <c r="D1297" i="234"/>
  <c r="C1297" i="234"/>
  <c r="B1297" i="234"/>
  <c r="F1296" i="234"/>
  <c r="D1296" i="234"/>
  <c r="C1296" i="234"/>
  <c r="B1296" i="234"/>
  <c r="F1295" i="234"/>
  <c r="D1295" i="234"/>
  <c r="C1295" i="234"/>
  <c r="B1295" i="234"/>
  <c r="D1294" i="234"/>
  <c r="C1294" i="234"/>
  <c r="B1294" i="234"/>
  <c r="F1293" i="234"/>
  <c r="D1293" i="234"/>
  <c r="C1293" i="234"/>
  <c r="B1293" i="234"/>
  <c r="F1292" i="234"/>
  <c r="D1292" i="234"/>
  <c r="C1292" i="234"/>
  <c r="B1292" i="234"/>
  <c r="F1291" i="234"/>
  <c r="D1291" i="234"/>
  <c r="C1291" i="234"/>
  <c r="B1291" i="234"/>
  <c r="F1290" i="234"/>
  <c r="D1290" i="234"/>
  <c r="C1290" i="234"/>
  <c r="B1290" i="234"/>
  <c r="F1289" i="234"/>
  <c r="D1289" i="234"/>
  <c r="C1289" i="234"/>
  <c r="B1289" i="234"/>
  <c r="D1288" i="234"/>
  <c r="C1288" i="234"/>
  <c r="B1288" i="234"/>
  <c r="D1287" i="234"/>
  <c r="C1287" i="234"/>
  <c r="B1287" i="234"/>
  <c r="D1286" i="234"/>
  <c r="C1286" i="234"/>
  <c r="B1286" i="234"/>
  <c r="D1285" i="234"/>
  <c r="C1285" i="234"/>
  <c r="B1285" i="234"/>
  <c r="D1284" i="234"/>
  <c r="C1284" i="234"/>
  <c r="B1284" i="234"/>
  <c r="D1283" i="234"/>
  <c r="C1283" i="234"/>
  <c r="B1283" i="234"/>
  <c r="D1282" i="234"/>
  <c r="C1282" i="234"/>
  <c r="B1282" i="234"/>
  <c r="F1281" i="234"/>
  <c r="D1281" i="234"/>
  <c r="C1281" i="234"/>
  <c r="B1281" i="234"/>
  <c r="F1280" i="234"/>
  <c r="D1280" i="234"/>
  <c r="C1280" i="234"/>
  <c r="B1280" i="234"/>
  <c r="F1279" i="234"/>
  <c r="D1279" i="234"/>
  <c r="C1279" i="234"/>
  <c r="B1279" i="234"/>
  <c r="F1278" i="234"/>
  <c r="D1278" i="234"/>
  <c r="C1278" i="234"/>
  <c r="B1278" i="234"/>
  <c r="F1277" i="234"/>
  <c r="D1277" i="234"/>
  <c r="C1277" i="234"/>
  <c r="B1277" i="234"/>
  <c r="D1276" i="234"/>
  <c r="C1276" i="234"/>
  <c r="B1276" i="234"/>
  <c r="F1275" i="234"/>
  <c r="D1275" i="234"/>
  <c r="C1275" i="234"/>
  <c r="B1275" i="234"/>
  <c r="F1274" i="234"/>
  <c r="D1274" i="234"/>
  <c r="C1274" i="234"/>
  <c r="B1274" i="234"/>
  <c r="F1273" i="234"/>
  <c r="D1273" i="234"/>
  <c r="C1273" i="234"/>
  <c r="B1273" i="234"/>
  <c r="F1272" i="234"/>
  <c r="D1272" i="234"/>
  <c r="C1272" i="234"/>
  <c r="B1272" i="234"/>
  <c r="F1271" i="234"/>
  <c r="D1271" i="234"/>
  <c r="C1271" i="234"/>
  <c r="B1271" i="234"/>
  <c r="D1270" i="234"/>
  <c r="C1270" i="234"/>
  <c r="B1270" i="234"/>
  <c r="D1269" i="234"/>
  <c r="C1269" i="234"/>
  <c r="B1269" i="234"/>
  <c r="D1268" i="234"/>
  <c r="C1268" i="234"/>
  <c r="B1268" i="234"/>
  <c r="D1267" i="234"/>
  <c r="C1267" i="234"/>
  <c r="B1267" i="234"/>
  <c r="D1266" i="234"/>
  <c r="C1266" i="234"/>
  <c r="B1266" i="234"/>
  <c r="D1265" i="234"/>
  <c r="C1265" i="234"/>
  <c r="B1265" i="234"/>
  <c r="D1264" i="234"/>
  <c r="C1264" i="234"/>
  <c r="B1264" i="234"/>
  <c r="F1263" i="234"/>
  <c r="D1263" i="234"/>
  <c r="C1263" i="234"/>
  <c r="B1263" i="234"/>
  <c r="F1262" i="234"/>
  <c r="D1262" i="234"/>
  <c r="C1262" i="234"/>
  <c r="B1262" i="234"/>
  <c r="F1261" i="234"/>
  <c r="D1261" i="234"/>
  <c r="C1261" i="234"/>
  <c r="B1261" i="234"/>
  <c r="F1260" i="234"/>
  <c r="D1260" i="234"/>
  <c r="C1260" i="234"/>
  <c r="B1260" i="234"/>
  <c r="F1259" i="234"/>
  <c r="D1259" i="234"/>
  <c r="C1259" i="234"/>
  <c r="B1259" i="234"/>
  <c r="D1258" i="234"/>
  <c r="C1258" i="234"/>
  <c r="B1258" i="234"/>
  <c r="F1257" i="234"/>
  <c r="D1257" i="234"/>
  <c r="C1257" i="234"/>
  <c r="B1257" i="234"/>
  <c r="F1256" i="234"/>
  <c r="D1256" i="234"/>
  <c r="C1256" i="234"/>
  <c r="B1256" i="234"/>
  <c r="F1255" i="234"/>
  <c r="D1255" i="234"/>
  <c r="C1255" i="234"/>
  <c r="B1255" i="234"/>
  <c r="F1254" i="234"/>
  <c r="D1254" i="234"/>
  <c r="C1254" i="234"/>
  <c r="B1254" i="234"/>
  <c r="F1253" i="234"/>
  <c r="D1253" i="234"/>
  <c r="C1253" i="234"/>
  <c r="B1253" i="234"/>
  <c r="D1252" i="234"/>
  <c r="C1252" i="234"/>
  <c r="B1252" i="234"/>
  <c r="D1251" i="234"/>
  <c r="C1251" i="234"/>
  <c r="B1251" i="234"/>
  <c r="D1250" i="234"/>
  <c r="C1250" i="234"/>
  <c r="B1250" i="234"/>
  <c r="D1249" i="234"/>
  <c r="C1249" i="234"/>
  <c r="B1249" i="234"/>
  <c r="D1248" i="234"/>
  <c r="C1248" i="234"/>
  <c r="B1248" i="234"/>
  <c r="D1247" i="234"/>
  <c r="C1247" i="234"/>
  <c r="B1247" i="234"/>
  <c r="D1246" i="234"/>
  <c r="C1246" i="234"/>
  <c r="B1246" i="234"/>
  <c r="F1245" i="234"/>
  <c r="D1245" i="234"/>
  <c r="C1245" i="234"/>
  <c r="B1245" i="234"/>
  <c r="F1244" i="234"/>
  <c r="D1244" i="234"/>
  <c r="C1244" i="234"/>
  <c r="B1244" i="234"/>
  <c r="F1243" i="234"/>
  <c r="D1243" i="234"/>
  <c r="C1243" i="234"/>
  <c r="B1243" i="234"/>
  <c r="F1242" i="234"/>
  <c r="D1242" i="234"/>
  <c r="C1242" i="234"/>
  <c r="B1242" i="234"/>
  <c r="F1241" i="234"/>
  <c r="D1241" i="234"/>
  <c r="C1241" i="234"/>
  <c r="B1241" i="234"/>
  <c r="D1240" i="234"/>
  <c r="C1240" i="234"/>
  <c r="B1240" i="234"/>
  <c r="F1239" i="234"/>
  <c r="D1239" i="234"/>
  <c r="C1239" i="234"/>
  <c r="B1239" i="234"/>
  <c r="F1238" i="234"/>
  <c r="D1238" i="234"/>
  <c r="C1238" i="234"/>
  <c r="B1238" i="234"/>
  <c r="F1237" i="234"/>
  <c r="D1237" i="234"/>
  <c r="C1237" i="234"/>
  <c r="B1237" i="234"/>
  <c r="F1236" i="234"/>
  <c r="D1236" i="234"/>
  <c r="C1236" i="234"/>
  <c r="B1236" i="234"/>
  <c r="F1235" i="234"/>
  <c r="D1235" i="234"/>
  <c r="C1235" i="234"/>
  <c r="B1235" i="234"/>
  <c r="D1234" i="234"/>
  <c r="C1234" i="234"/>
  <c r="B1234" i="234"/>
  <c r="D1233" i="234"/>
  <c r="C1233" i="234"/>
  <c r="B1233" i="234"/>
  <c r="D1232" i="234"/>
  <c r="C1232" i="234"/>
  <c r="B1232" i="234"/>
  <c r="D1231" i="234"/>
  <c r="C1231" i="234"/>
  <c r="B1231" i="234"/>
  <c r="D1230" i="234"/>
  <c r="C1230" i="234"/>
  <c r="B1230" i="234"/>
  <c r="F1229" i="234"/>
  <c r="D1229" i="234"/>
  <c r="C1229" i="234"/>
  <c r="B1229" i="234"/>
  <c r="D1228" i="234"/>
  <c r="C1228" i="234"/>
  <c r="B1228" i="234"/>
  <c r="F1227" i="234"/>
  <c r="D1227" i="234"/>
  <c r="C1227" i="234"/>
  <c r="B1227" i="234"/>
  <c r="D1226" i="234"/>
  <c r="C1226" i="234"/>
  <c r="B1226" i="234"/>
  <c r="D1225" i="234"/>
  <c r="C1225" i="234"/>
  <c r="B1225" i="234"/>
  <c r="D1224" i="234"/>
  <c r="C1224" i="234"/>
  <c r="B1224" i="234"/>
  <c r="F1223" i="234"/>
  <c r="D1223" i="234"/>
  <c r="C1223" i="234"/>
  <c r="B1223" i="234"/>
  <c r="D1222" i="234"/>
  <c r="C1222" i="234"/>
  <c r="B1222" i="234"/>
  <c r="F1221" i="234"/>
  <c r="D1221" i="234"/>
  <c r="C1221" i="234"/>
  <c r="B1221" i="234"/>
  <c r="D1220" i="234"/>
  <c r="C1220" i="234"/>
  <c r="B1220" i="234"/>
  <c r="D1219" i="234"/>
  <c r="C1219" i="234"/>
  <c r="B1219" i="234"/>
  <c r="D1218" i="234"/>
  <c r="C1218" i="234"/>
  <c r="B1218" i="234"/>
  <c r="F1217" i="234"/>
  <c r="D1217" i="234"/>
  <c r="C1217" i="234"/>
  <c r="B1217" i="234"/>
  <c r="D1216" i="234"/>
  <c r="C1216" i="234"/>
  <c r="B1216" i="234"/>
  <c r="F1215" i="234"/>
  <c r="D1215" i="234"/>
  <c r="C1215" i="234"/>
  <c r="B1215" i="234"/>
  <c r="D1214" i="234"/>
  <c r="C1214" i="234"/>
  <c r="B1214" i="234"/>
  <c r="D1213" i="234"/>
  <c r="C1213" i="234"/>
  <c r="B1213" i="234"/>
  <c r="D1212" i="234"/>
  <c r="C1212" i="234"/>
  <c r="B1212" i="234"/>
  <c r="F1211" i="234"/>
  <c r="D1211" i="234"/>
  <c r="C1211" i="234"/>
  <c r="B1211" i="234"/>
  <c r="D1210" i="234"/>
  <c r="C1210" i="234"/>
  <c r="B1210" i="234"/>
  <c r="F1209" i="234"/>
  <c r="D1209" i="234"/>
  <c r="C1209" i="234"/>
  <c r="B1209" i="234"/>
  <c r="D1208" i="234"/>
  <c r="C1208" i="234"/>
  <c r="B1208" i="234"/>
  <c r="D1207" i="234"/>
  <c r="C1207" i="234"/>
  <c r="B1207" i="234"/>
  <c r="D1206" i="234"/>
  <c r="C1206" i="234"/>
  <c r="B1206" i="234"/>
  <c r="F1205" i="234"/>
  <c r="D1205" i="234"/>
  <c r="C1205" i="234"/>
  <c r="B1205" i="234"/>
  <c r="D1204" i="234"/>
  <c r="C1204" i="234"/>
  <c r="B1204" i="234"/>
  <c r="F1203" i="234"/>
  <c r="D1203" i="234"/>
  <c r="C1203" i="234"/>
  <c r="B1203" i="234"/>
  <c r="D1202" i="234"/>
  <c r="C1202" i="234"/>
  <c r="B1202" i="234"/>
  <c r="D1201" i="234"/>
  <c r="C1201" i="234"/>
  <c r="B1201" i="234"/>
  <c r="D1200" i="234"/>
  <c r="C1200" i="234"/>
  <c r="B1200" i="234"/>
  <c r="F1199" i="234"/>
  <c r="D1199" i="234"/>
  <c r="C1199" i="234"/>
  <c r="B1199" i="234"/>
  <c r="D1198" i="234"/>
  <c r="C1198" i="234"/>
  <c r="B1198" i="234"/>
  <c r="F1197" i="234"/>
  <c r="D1197" i="234"/>
  <c r="C1197" i="234"/>
  <c r="B1197" i="234"/>
  <c r="D1196" i="234"/>
  <c r="C1196" i="234"/>
  <c r="B1196" i="234"/>
  <c r="D1195" i="234"/>
  <c r="C1195" i="234"/>
  <c r="B1195" i="234"/>
  <c r="D1194" i="234"/>
  <c r="C1194" i="234"/>
  <c r="B1194" i="234"/>
  <c r="F1193" i="234"/>
  <c r="D1193" i="234"/>
  <c r="C1193" i="234"/>
  <c r="B1193" i="234"/>
  <c r="D1192" i="234"/>
  <c r="C1192" i="234"/>
  <c r="B1192" i="234"/>
  <c r="F1191" i="234"/>
  <c r="D1191" i="234"/>
  <c r="C1191" i="234"/>
  <c r="B1191" i="234"/>
  <c r="D1190" i="234"/>
  <c r="C1190" i="234"/>
  <c r="B1190" i="234"/>
  <c r="D1189" i="234"/>
  <c r="C1189" i="234"/>
  <c r="B1189" i="234"/>
  <c r="D1188" i="234"/>
  <c r="C1188" i="234"/>
  <c r="B1188" i="234"/>
  <c r="F1187" i="234"/>
  <c r="D1187" i="234"/>
  <c r="C1187" i="234"/>
  <c r="B1187" i="234"/>
  <c r="D1186" i="234"/>
  <c r="C1186" i="234"/>
  <c r="B1186" i="234"/>
  <c r="F1185" i="234"/>
  <c r="D1185" i="234"/>
  <c r="C1185" i="234"/>
  <c r="B1185" i="234"/>
  <c r="D1184" i="234"/>
  <c r="C1184" i="234"/>
  <c r="B1184" i="234"/>
  <c r="D1183" i="234"/>
  <c r="C1183" i="234"/>
  <c r="B1183" i="234"/>
  <c r="D1182" i="234"/>
  <c r="C1182" i="234"/>
  <c r="B1182" i="234"/>
  <c r="F1181" i="234"/>
  <c r="D1181" i="234"/>
  <c r="C1181" i="234"/>
  <c r="B1181" i="234"/>
  <c r="D1180" i="234"/>
  <c r="C1180" i="234"/>
  <c r="B1180" i="234"/>
  <c r="F1179" i="234"/>
  <c r="D1179" i="234"/>
  <c r="C1179" i="234"/>
  <c r="B1179" i="234"/>
  <c r="D1178" i="234"/>
  <c r="C1178" i="234"/>
  <c r="B1178" i="234"/>
  <c r="D1177" i="234"/>
  <c r="C1177" i="234"/>
  <c r="B1177" i="234"/>
  <c r="D1176" i="234"/>
  <c r="C1176" i="234"/>
  <c r="B1176" i="234"/>
  <c r="F1175" i="234"/>
  <c r="D1175" i="234"/>
  <c r="C1175" i="234"/>
  <c r="B1175" i="234"/>
  <c r="D1174" i="234"/>
  <c r="C1174" i="234"/>
  <c r="B1174" i="234"/>
  <c r="F1173" i="234"/>
  <c r="D1173" i="234"/>
  <c r="C1173" i="234"/>
  <c r="B1173" i="234"/>
  <c r="D1172" i="234"/>
  <c r="C1172" i="234"/>
  <c r="B1172" i="234"/>
  <c r="D1171" i="234"/>
  <c r="C1171" i="234"/>
  <c r="B1171" i="234"/>
  <c r="D1170" i="234"/>
  <c r="C1170" i="234"/>
  <c r="B1170" i="234"/>
  <c r="D1169" i="234"/>
  <c r="C1169" i="234"/>
  <c r="B1169" i="234"/>
  <c r="D1168" i="234"/>
  <c r="C1168" i="234"/>
  <c r="B1168" i="234"/>
  <c r="D1167" i="234"/>
  <c r="C1167" i="234"/>
  <c r="B1167" i="234"/>
  <c r="D1166" i="234"/>
  <c r="C1166" i="234"/>
  <c r="B1166" i="234"/>
  <c r="D1165" i="234"/>
  <c r="C1165" i="234"/>
  <c r="B1165" i="234"/>
  <c r="D1164" i="234"/>
  <c r="C1164" i="234"/>
  <c r="B1164" i="234"/>
  <c r="D1163" i="234"/>
  <c r="C1163" i="234"/>
  <c r="B1163" i="234"/>
  <c r="D1162" i="234"/>
  <c r="C1162" i="234"/>
  <c r="B1162" i="234"/>
  <c r="D1161" i="234"/>
  <c r="C1161" i="234"/>
  <c r="B1161" i="234"/>
  <c r="D1160" i="234"/>
  <c r="C1160" i="234"/>
  <c r="B1160" i="234"/>
  <c r="F1159" i="234"/>
  <c r="D1159" i="234"/>
  <c r="C1159" i="234"/>
  <c r="B1159" i="234"/>
  <c r="F1158" i="234"/>
  <c r="D1158" i="234"/>
  <c r="C1158" i="234"/>
  <c r="B1158" i="234"/>
  <c r="F1157" i="234"/>
  <c r="D1157" i="234"/>
  <c r="C1157" i="234"/>
  <c r="B1157" i="234"/>
  <c r="F1156" i="234"/>
  <c r="D1156" i="234"/>
  <c r="C1156" i="234"/>
  <c r="B1156" i="234"/>
  <c r="F1155" i="234"/>
  <c r="D1155" i="234"/>
  <c r="C1155" i="234"/>
  <c r="B1155" i="234"/>
  <c r="D1154" i="234"/>
  <c r="C1154" i="234"/>
  <c r="B1154" i="234"/>
  <c r="F1153" i="234"/>
  <c r="D1153" i="234"/>
  <c r="C1153" i="234"/>
  <c r="B1153" i="234"/>
  <c r="F1152" i="234"/>
  <c r="D1152" i="234"/>
  <c r="C1152" i="234"/>
  <c r="B1152" i="234"/>
  <c r="F1151" i="234"/>
  <c r="D1151" i="234"/>
  <c r="C1151" i="234"/>
  <c r="B1151" i="234"/>
  <c r="F1150" i="234"/>
  <c r="D1150" i="234"/>
  <c r="C1150" i="234"/>
  <c r="B1150" i="234"/>
  <c r="F1149" i="234"/>
  <c r="D1149" i="234"/>
  <c r="C1149" i="234"/>
  <c r="B1149" i="234"/>
  <c r="D1148" i="234"/>
  <c r="C1148" i="234"/>
  <c r="B1148" i="234"/>
  <c r="D1147" i="234"/>
  <c r="C1147" i="234"/>
  <c r="B1147" i="234"/>
  <c r="D1146" i="234"/>
  <c r="C1146" i="234"/>
  <c r="B1146" i="234"/>
  <c r="D1145" i="234"/>
  <c r="C1145" i="234"/>
  <c r="B1145" i="234"/>
  <c r="D1144" i="234"/>
  <c r="C1144" i="234"/>
  <c r="B1144" i="234"/>
  <c r="D1143" i="234"/>
  <c r="C1143" i="234"/>
  <c r="B1143" i="234"/>
  <c r="D1142" i="234"/>
  <c r="C1142" i="234"/>
  <c r="B1142" i="234"/>
  <c r="F1141" i="234"/>
  <c r="D1141" i="234"/>
  <c r="C1141" i="234"/>
  <c r="B1141" i="234"/>
  <c r="F1140" i="234"/>
  <c r="D1140" i="234"/>
  <c r="C1140" i="234"/>
  <c r="B1140" i="234"/>
  <c r="F1139" i="234"/>
  <c r="D1139" i="234"/>
  <c r="C1139" i="234"/>
  <c r="B1139" i="234"/>
  <c r="F1138" i="234"/>
  <c r="D1138" i="234"/>
  <c r="C1138" i="234"/>
  <c r="B1138" i="234"/>
  <c r="F1137" i="234"/>
  <c r="D1137" i="234"/>
  <c r="C1137" i="234"/>
  <c r="B1137" i="234"/>
  <c r="D1136" i="234"/>
  <c r="C1136" i="234"/>
  <c r="B1136" i="234"/>
  <c r="F1135" i="234"/>
  <c r="D1135" i="234"/>
  <c r="C1135" i="234"/>
  <c r="B1135" i="234"/>
  <c r="F1134" i="234"/>
  <c r="D1134" i="234"/>
  <c r="C1134" i="234"/>
  <c r="B1134" i="234"/>
  <c r="F1133" i="234"/>
  <c r="D1133" i="234"/>
  <c r="C1133" i="234"/>
  <c r="B1133" i="234"/>
  <c r="F1132" i="234"/>
  <c r="D1132" i="234"/>
  <c r="C1132" i="234"/>
  <c r="B1132" i="234"/>
  <c r="F1131" i="234"/>
  <c r="D1131" i="234"/>
  <c r="C1131" i="234"/>
  <c r="B1131" i="234"/>
  <c r="D1130" i="234"/>
  <c r="C1130" i="234"/>
  <c r="B1130" i="234"/>
  <c r="D1129" i="234"/>
  <c r="C1129" i="234"/>
  <c r="B1129" i="234"/>
  <c r="D1128" i="234"/>
  <c r="C1128" i="234"/>
  <c r="B1128" i="234"/>
  <c r="D1127" i="234"/>
  <c r="C1127" i="234"/>
  <c r="B1127" i="234"/>
  <c r="D1126" i="234"/>
  <c r="C1126" i="234"/>
  <c r="B1126" i="234"/>
  <c r="D1125" i="234"/>
  <c r="C1125" i="234"/>
  <c r="B1125" i="234"/>
  <c r="D1124" i="234"/>
  <c r="C1124" i="234"/>
  <c r="B1124" i="234"/>
  <c r="F1123" i="234"/>
  <c r="D1123" i="234"/>
  <c r="C1123" i="234"/>
  <c r="B1123" i="234"/>
  <c r="F1122" i="234"/>
  <c r="D1122" i="234"/>
  <c r="C1122" i="234"/>
  <c r="B1122" i="234"/>
  <c r="F1121" i="234"/>
  <c r="D1121" i="234"/>
  <c r="C1121" i="234"/>
  <c r="B1121" i="234"/>
  <c r="F1120" i="234"/>
  <c r="D1120" i="234"/>
  <c r="C1120" i="234"/>
  <c r="B1120" i="234"/>
  <c r="F1119" i="234"/>
  <c r="D1119" i="234"/>
  <c r="C1119" i="234"/>
  <c r="B1119" i="234"/>
  <c r="D1118" i="234"/>
  <c r="C1118" i="234"/>
  <c r="B1118" i="234"/>
  <c r="F1117" i="234"/>
  <c r="D1117" i="234"/>
  <c r="C1117" i="234"/>
  <c r="B1117" i="234"/>
  <c r="F1116" i="234"/>
  <c r="D1116" i="234"/>
  <c r="C1116" i="234"/>
  <c r="B1116" i="234"/>
  <c r="F1115" i="234"/>
  <c r="D1115" i="234"/>
  <c r="C1115" i="234"/>
  <c r="B1115" i="234"/>
  <c r="F1114" i="234"/>
  <c r="D1114" i="234"/>
  <c r="C1114" i="234"/>
  <c r="B1114" i="234"/>
  <c r="F1113" i="234"/>
  <c r="D1113" i="234"/>
  <c r="C1113" i="234"/>
  <c r="B1113" i="234"/>
  <c r="D1112" i="234"/>
  <c r="C1112" i="234"/>
  <c r="B1112" i="234"/>
  <c r="D1111" i="234"/>
  <c r="C1111" i="234"/>
  <c r="B1111" i="234"/>
  <c r="D1110" i="234"/>
  <c r="C1110" i="234"/>
  <c r="B1110" i="234"/>
  <c r="D1109" i="234"/>
  <c r="C1109" i="234"/>
  <c r="B1109" i="234"/>
  <c r="D1108" i="234"/>
  <c r="C1108" i="234"/>
  <c r="B1108" i="234"/>
  <c r="D1107" i="234"/>
  <c r="C1107" i="234"/>
  <c r="B1107" i="234"/>
  <c r="D1106" i="234"/>
  <c r="C1106" i="234"/>
  <c r="B1106" i="234"/>
  <c r="F1105" i="234"/>
  <c r="D1105" i="234"/>
  <c r="C1105" i="234"/>
  <c r="B1105" i="234"/>
  <c r="F1104" i="234"/>
  <c r="D1104" i="234"/>
  <c r="C1104" i="234"/>
  <c r="B1104" i="234"/>
  <c r="F1103" i="234"/>
  <c r="D1103" i="234"/>
  <c r="C1103" i="234"/>
  <c r="B1103" i="234"/>
  <c r="F1102" i="234"/>
  <c r="D1102" i="234"/>
  <c r="C1102" i="234"/>
  <c r="B1102" i="234"/>
  <c r="F1101" i="234"/>
  <c r="D1101" i="234"/>
  <c r="C1101" i="234"/>
  <c r="B1101" i="234"/>
  <c r="D1100" i="234"/>
  <c r="C1100" i="234"/>
  <c r="B1100" i="234"/>
  <c r="F1099" i="234"/>
  <c r="D1099" i="234"/>
  <c r="C1099" i="234"/>
  <c r="B1099" i="234"/>
  <c r="F1098" i="234"/>
  <c r="D1098" i="234"/>
  <c r="C1098" i="234"/>
  <c r="B1098" i="234"/>
  <c r="F1097" i="234"/>
  <c r="D1097" i="234"/>
  <c r="C1097" i="234"/>
  <c r="B1097" i="234"/>
  <c r="F1096" i="234"/>
  <c r="D1096" i="234"/>
  <c r="C1096" i="234"/>
  <c r="B1096" i="234"/>
  <c r="F1095" i="234"/>
  <c r="D1095" i="234"/>
  <c r="C1095" i="234"/>
  <c r="B1095" i="234"/>
  <c r="D1094" i="234"/>
  <c r="C1094" i="234"/>
  <c r="B1094" i="234"/>
  <c r="D1093" i="234"/>
  <c r="C1093" i="234"/>
  <c r="B1093" i="234"/>
  <c r="D1092" i="234"/>
  <c r="C1092" i="234"/>
  <c r="B1092" i="234"/>
  <c r="D1091" i="234"/>
  <c r="C1091" i="234"/>
  <c r="B1091" i="234"/>
  <c r="D1090" i="234"/>
  <c r="C1090" i="234"/>
  <c r="B1090" i="234"/>
  <c r="D1089" i="234"/>
  <c r="C1089" i="234"/>
  <c r="B1089" i="234"/>
  <c r="D1088" i="234"/>
  <c r="C1088" i="234"/>
  <c r="B1088" i="234"/>
  <c r="F1087" i="234"/>
  <c r="D1087" i="234"/>
  <c r="C1087" i="234"/>
  <c r="B1087" i="234"/>
  <c r="F1086" i="234"/>
  <c r="D1086" i="234"/>
  <c r="C1086" i="234"/>
  <c r="B1086" i="234"/>
  <c r="F1085" i="234"/>
  <c r="D1085" i="234"/>
  <c r="C1085" i="234"/>
  <c r="B1085" i="234"/>
  <c r="F1084" i="234"/>
  <c r="D1084" i="234"/>
  <c r="C1084" i="234"/>
  <c r="B1084" i="234"/>
  <c r="F1083" i="234"/>
  <c r="D1083" i="234"/>
  <c r="C1083" i="234"/>
  <c r="B1083" i="234"/>
  <c r="D1082" i="234"/>
  <c r="C1082" i="234"/>
  <c r="B1082" i="234"/>
  <c r="F1081" i="234"/>
  <c r="D1081" i="234"/>
  <c r="C1081" i="234"/>
  <c r="B1081" i="234"/>
  <c r="F1080" i="234"/>
  <c r="D1080" i="234"/>
  <c r="C1080" i="234"/>
  <c r="B1080" i="234"/>
  <c r="F1079" i="234"/>
  <c r="D1079" i="234"/>
  <c r="C1079" i="234"/>
  <c r="B1079" i="234"/>
  <c r="F1078" i="234"/>
  <c r="D1078" i="234"/>
  <c r="C1078" i="234"/>
  <c r="B1078" i="234"/>
  <c r="F1077" i="234"/>
  <c r="D1077" i="234"/>
  <c r="C1077" i="234"/>
  <c r="B1077" i="234"/>
  <c r="D1076" i="234"/>
  <c r="C1076" i="234"/>
  <c r="B1076" i="234"/>
  <c r="D1075" i="234"/>
  <c r="C1075" i="234"/>
  <c r="B1075" i="234"/>
  <c r="D1074" i="234"/>
  <c r="C1074" i="234"/>
  <c r="B1074" i="234"/>
  <c r="D1073" i="234"/>
  <c r="C1073" i="234"/>
  <c r="B1073" i="234"/>
  <c r="D1072" i="234"/>
  <c r="C1072" i="234"/>
  <c r="B1072" i="234"/>
  <c r="D1071" i="234"/>
  <c r="C1071" i="234"/>
  <c r="B1071" i="234"/>
  <c r="D1070" i="234"/>
  <c r="C1070" i="234"/>
  <c r="B1070" i="234"/>
  <c r="D1069" i="234"/>
  <c r="C1069" i="234"/>
  <c r="B1069" i="234"/>
  <c r="D1068" i="234"/>
  <c r="C1068" i="234"/>
  <c r="B1068" i="234"/>
  <c r="D1067" i="234"/>
  <c r="C1067" i="234"/>
  <c r="B1067" i="234"/>
  <c r="D1066" i="234"/>
  <c r="C1066" i="234"/>
  <c r="B1066" i="234"/>
  <c r="D1065" i="234"/>
  <c r="C1065" i="234"/>
  <c r="B1065" i="234"/>
  <c r="D1064" i="234"/>
  <c r="C1064" i="234"/>
  <c r="B1064" i="234"/>
  <c r="D1063" i="234"/>
  <c r="C1063" i="234"/>
  <c r="B1063" i="234"/>
  <c r="D1062" i="234"/>
  <c r="C1062" i="234"/>
  <c r="B1062" i="234"/>
  <c r="D1061" i="234"/>
  <c r="C1061" i="234"/>
  <c r="B1061" i="234"/>
  <c r="D1060" i="234"/>
  <c r="C1060" i="234"/>
  <c r="B1060" i="234"/>
  <c r="D1059" i="234"/>
  <c r="C1059" i="234"/>
  <c r="B1059" i="234"/>
  <c r="D1058" i="234"/>
  <c r="C1058" i="234"/>
  <c r="B1058" i="234"/>
  <c r="D1057" i="234"/>
  <c r="C1057" i="234"/>
  <c r="B1057" i="234"/>
  <c r="D1056" i="234"/>
  <c r="C1056" i="234"/>
  <c r="B1056" i="234"/>
  <c r="D1055" i="234"/>
  <c r="C1055" i="234"/>
  <c r="B1055" i="234"/>
  <c r="D1054" i="234"/>
  <c r="C1054" i="234"/>
  <c r="B1054" i="234"/>
  <c r="D1053" i="234"/>
  <c r="C1053" i="234"/>
  <c r="B1053" i="234"/>
  <c r="D1052" i="234"/>
  <c r="C1052" i="234"/>
  <c r="B1052" i="234"/>
  <c r="D1051" i="234"/>
  <c r="C1051" i="234"/>
  <c r="B1051" i="234"/>
  <c r="D1050" i="234"/>
  <c r="C1050" i="234"/>
  <c r="B1050" i="234"/>
  <c r="D1049" i="234"/>
  <c r="C1049" i="234"/>
  <c r="B1049" i="234"/>
  <c r="D1048" i="234"/>
  <c r="C1048" i="234"/>
  <c r="B1048" i="234"/>
  <c r="D1047" i="234"/>
  <c r="C1047" i="234"/>
  <c r="B1047" i="234"/>
  <c r="D1046" i="234"/>
  <c r="C1046" i="234"/>
  <c r="B1046" i="234"/>
  <c r="F1045" i="234"/>
  <c r="D1045" i="234"/>
  <c r="C1045" i="234"/>
  <c r="B1045" i="234"/>
  <c r="F1044" i="234"/>
  <c r="D1044" i="234"/>
  <c r="C1044" i="234"/>
  <c r="B1044" i="234"/>
  <c r="F1043" i="234"/>
  <c r="D1043" i="234"/>
  <c r="C1043" i="234"/>
  <c r="B1043" i="234"/>
  <c r="F1042" i="234"/>
  <c r="D1042" i="234"/>
  <c r="C1042" i="234"/>
  <c r="B1042" i="234"/>
  <c r="F1041" i="234"/>
  <c r="D1041" i="234"/>
  <c r="C1041" i="234"/>
  <c r="B1041" i="234"/>
  <c r="D1040" i="234"/>
  <c r="C1040" i="234"/>
  <c r="B1040" i="234"/>
  <c r="F1039" i="234"/>
  <c r="D1039" i="234"/>
  <c r="C1039" i="234"/>
  <c r="B1039" i="234"/>
  <c r="F1038" i="234"/>
  <c r="D1038" i="234"/>
  <c r="C1038" i="234"/>
  <c r="B1038" i="234"/>
  <c r="F1037" i="234"/>
  <c r="D1037" i="234"/>
  <c r="C1037" i="234"/>
  <c r="B1037" i="234"/>
  <c r="F1036" i="234"/>
  <c r="D1036" i="234"/>
  <c r="C1036" i="234"/>
  <c r="B1036" i="234"/>
  <c r="F1035" i="234"/>
  <c r="D1035" i="234"/>
  <c r="C1035" i="234"/>
  <c r="B1035" i="234"/>
  <c r="D1034" i="234"/>
  <c r="C1034" i="234"/>
  <c r="B1034" i="234"/>
  <c r="D1033" i="234"/>
  <c r="C1033" i="234"/>
  <c r="B1033" i="234"/>
  <c r="D1032" i="234"/>
  <c r="C1032" i="234"/>
  <c r="B1032" i="234"/>
  <c r="D1031" i="234"/>
  <c r="C1031" i="234"/>
  <c r="B1031" i="234"/>
  <c r="D1030" i="234"/>
  <c r="C1030" i="234"/>
  <c r="B1030" i="234"/>
  <c r="D1029" i="234"/>
  <c r="C1029" i="234"/>
  <c r="B1029" i="234"/>
  <c r="D1028" i="234"/>
  <c r="C1028" i="234"/>
  <c r="B1028" i="234"/>
  <c r="F1027" i="234"/>
  <c r="D1027" i="234"/>
  <c r="C1027" i="234"/>
  <c r="B1027" i="234"/>
  <c r="F1026" i="234"/>
  <c r="D1026" i="234"/>
  <c r="C1026" i="234"/>
  <c r="B1026" i="234"/>
  <c r="F1025" i="234"/>
  <c r="D1025" i="234"/>
  <c r="C1025" i="234"/>
  <c r="B1025" i="234"/>
  <c r="F1024" i="234"/>
  <c r="D1024" i="234"/>
  <c r="C1024" i="234"/>
  <c r="B1024" i="234"/>
  <c r="F1023" i="234"/>
  <c r="D1023" i="234"/>
  <c r="C1023" i="234"/>
  <c r="B1023" i="234"/>
  <c r="D1022" i="234"/>
  <c r="C1022" i="234"/>
  <c r="B1022" i="234"/>
  <c r="F1021" i="234"/>
  <c r="D1021" i="234"/>
  <c r="C1021" i="234"/>
  <c r="B1021" i="234"/>
  <c r="F1020" i="234"/>
  <c r="D1020" i="234"/>
  <c r="C1020" i="234"/>
  <c r="B1020" i="234"/>
  <c r="F1019" i="234"/>
  <c r="D1019" i="234"/>
  <c r="C1019" i="234"/>
  <c r="B1019" i="234"/>
  <c r="F1018" i="234"/>
  <c r="D1018" i="234"/>
  <c r="C1018" i="234"/>
  <c r="B1018" i="234"/>
  <c r="F1017" i="234"/>
  <c r="D1017" i="234"/>
  <c r="C1017" i="234"/>
  <c r="B1017" i="234"/>
  <c r="D1016" i="234"/>
  <c r="C1016" i="234"/>
  <c r="B1016" i="234"/>
  <c r="D1015" i="234"/>
  <c r="C1015" i="234"/>
  <c r="B1015" i="234"/>
  <c r="D1014" i="234"/>
  <c r="C1014" i="234"/>
  <c r="B1014" i="234"/>
  <c r="D1013" i="234"/>
  <c r="C1013" i="234"/>
  <c r="B1013" i="234"/>
  <c r="D1012" i="234"/>
  <c r="C1012" i="234"/>
  <c r="B1012" i="234"/>
  <c r="D1011" i="234"/>
  <c r="C1011" i="234"/>
  <c r="B1011" i="234"/>
  <c r="D1010" i="234"/>
  <c r="C1010" i="234"/>
  <c r="B1010" i="234"/>
  <c r="F1009" i="234"/>
  <c r="D1009" i="234"/>
  <c r="C1009" i="234"/>
  <c r="B1009" i="234"/>
  <c r="F1008" i="234"/>
  <c r="D1008" i="234"/>
  <c r="C1008" i="234"/>
  <c r="B1008" i="234"/>
  <c r="F1007" i="234"/>
  <c r="D1007" i="234"/>
  <c r="C1007" i="234"/>
  <c r="B1007" i="234"/>
  <c r="F1006" i="234"/>
  <c r="D1006" i="234"/>
  <c r="C1006" i="234"/>
  <c r="B1006" i="234"/>
  <c r="F1005" i="234"/>
  <c r="D1005" i="234"/>
  <c r="C1005" i="234"/>
  <c r="B1005" i="234"/>
  <c r="D1004" i="234"/>
  <c r="C1004" i="234"/>
  <c r="B1004" i="234"/>
  <c r="F1003" i="234"/>
  <c r="D1003" i="234"/>
  <c r="C1003" i="234"/>
  <c r="B1003" i="234"/>
  <c r="F1002" i="234"/>
  <c r="D1002" i="234"/>
  <c r="C1002" i="234"/>
  <c r="B1002" i="234"/>
  <c r="F1001" i="234"/>
  <c r="D1001" i="234"/>
  <c r="C1001" i="234"/>
  <c r="B1001" i="234"/>
  <c r="F1000" i="234"/>
  <c r="D1000" i="234"/>
  <c r="C1000" i="234"/>
  <c r="B1000" i="234"/>
  <c r="F999" i="234"/>
  <c r="D999" i="234"/>
  <c r="C999" i="234"/>
  <c r="B999" i="234"/>
  <c r="D998" i="234"/>
  <c r="C998" i="234"/>
  <c r="B998" i="234"/>
  <c r="D997" i="234"/>
  <c r="C997" i="234"/>
  <c r="B997" i="234"/>
  <c r="D996" i="234"/>
  <c r="C996" i="234"/>
  <c r="B996" i="234"/>
  <c r="D995" i="234"/>
  <c r="C995" i="234"/>
  <c r="B995" i="234"/>
  <c r="D994" i="234"/>
  <c r="C994" i="234"/>
  <c r="B994" i="234"/>
  <c r="D993" i="234"/>
  <c r="C993" i="234"/>
  <c r="B993" i="234"/>
  <c r="D992" i="234"/>
  <c r="C992" i="234"/>
  <c r="B992" i="234"/>
  <c r="F991" i="234"/>
  <c r="D991" i="234"/>
  <c r="C991" i="234"/>
  <c r="B991" i="234"/>
  <c r="F990" i="234"/>
  <c r="D990" i="234"/>
  <c r="C990" i="234"/>
  <c r="B990" i="234"/>
  <c r="F989" i="234"/>
  <c r="D989" i="234"/>
  <c r="C989" i="234"/>
  <c r="B989" i="234"/>
  <c r="F988" i="234"/>
  <c r="D988" i="234"/>
  <c r="C988" i="234"/>
  <c r="B988" i="234"/>
  <c r="F987" i="234"/>
  <c r="D987" i="234"/>
  <c r="C987" i="234"/>
  <c r="B987" i="234"/>
  <c r="D986" i="234"/>
  <c r="C986" i="234"/>
  <c r="B986" i="234"/>
  <c r="F985" i="234"/>
  <c r="D985" i="234"/>
  <c r="C985" i="234"/>
  <c r="B985" i="234"/>
  <c r="F984" i="234"/>
  <c r="D984" i="234"/>
  <c r="C984" i="234"/>
  <c r="B984" i="234"/>
  <c r="F983" i="234"/>
  <c r="D983" i="234"/>
  <c r="C983" i="234"/>
  <c r="B983" i="234"/>
  <c r="F982" i="234"/>
  <c r="D982" i="234"/>
  <c r="C982" i="234"/>
  <c r="B982" i="234"/>
  <c r="F981" i="234"/>
  <c r="D981" i="234"/>
  <c r="C981" i="234"/>
  <c r="B981" i="234"/>
  <c r="D980" i="234"/>
  <c r="C980" i="234"/>
  <c r="B980" i="234"/>
  <c r="D979" i="234"/>
  <c r="C979" i="234"/>
  <c r="B979" i="234"/>
  <c r="D978" i="234"/>
  <c r="C978" i="234"/>
  <c r="B978" i="234"/>
  <c r="D977" i="234"/>
  <c r="C977" i="234"/>
  <c r="B977" i="234"/>
  <c r="D976" i="234"/>
  <c r="C976" i="234"/>
  <c r="B976" i="234"/>
  <c r="D975" i="234"/>
  <c r="C975" i="234"/>
  <c r="B975" i="234"/>
  <c r="D974" i="234"/>
  <c r="C974" i="234"/>
  <c r="B974" i="234"/>
  <c r="F973" i="234"/>
  <c r="D973" i="234"/>
  <c r="C973" i="234"/>
  <c r="B973" i="234"/>
  <c r="F972" i="234"/>
  <c r="D972" i="234"/>
  <c r="C972" i="234"/>
  <c r="B972" i="234"/>
  <c r="F971" i="234"/>
  <c r="D971" i="234"/>
  <c r="C971" i="234"/>
  <c r="B971" i="234"/>
  <c r="F970" i="234"/>
  <c r="D970" i="234"/>
  <c r="C970" i="234"/>
  <c r="B970" i="234"/>
  <c r="F969" i="234"/>
  <c r="D969" i="234"/>
  <c r="C969" i="234"/>
  <c r="B969" i="234"/>
  <c r="D968" i="234"/>
  <c r="C968" i="234"/>
  <c r="B968" i="234"/>
  <c r="F967" i="234"/>
  <c r="D967" i="234"/>
  <c r="C967" i="234"/>
  <c r="B967" i="234"/>
  <c r="F966" i="234"/>
  <c r="D966" i="234"/>
  <c r="C966" i="234"/>
  <c r="B966" i="234"/>
  <c r="F965" i="234"/>
  <c r="D965" i="234"/>
  <c r="C965" i="234"/>
  <c r="B965" i="234"/>
  <c r="F964" i="234"/>
  <c r="D964" i="234"/>
  <c r="C964" i="234"/>
  <c r="B964" i="234"/>
  <c r="F963" i="234"/>
  <c r="D963" i="234"/>
  <c r="C963" i="234"/>
  <c r="B963" i="234"/>
  <c r="D962" i="234"/>
  <c r="C962" i="234"/>
  <c r="B962" i="234"/>
  <c r="D961" i="234"/>
  <c r="C961" i="234"/>
  <c r="B961" i="234"/>
  <c r="D960" i="234"/>
  <c r="C960" i="234"/>
  <c r="B960" i="234"/>
  <c r="D959" i="234"/>
  <c r="C959" i="234"/>
  <c r="B959" i="234"/>
  <c r="D958" i="234"/>
  <c r="C958" i="234"/>
  <c r="B958" i="234"/>
  <c r="D957" i="234"/>
  <c r="C957" i="234"/>
  <c r="B957" i="234"/>
  <c r="D956" i="234"/>
  <c r="C956" i="234"/>
  <c r="B956" i="234"/>
  <c r="F955" i="234"/>
  <c r="D955" i="234"/>
  <c r="C955" i="234"/>
  <c r="B955" i="234"/>
  <c r="F954" i="234"/>
  <c r="D954" i="234"/>
  <c r="C954" i="234"/>
  <c r="B954" i="234"/>
  <c r="F953" i="234"/>
  <c r="D953" i="234"/>
  <c r="C953" i="234"/>
  <c r="B953" i="234"/>
  <c r="F952" i="234"/>
  <c r="D952" i="234"/>
  <c r="C952" i="234"/>
  <c r="B952" i="234"/>
  <c r="F951" i="234"/>
  <c r="D951" i="234"/>
  <c r="C951" i="234"/>
  <c r="B951" i="234"/>
  <c r="D950" i="234"/>
  <c r="C950" i="234"/>
  <c r="B950" i="234"/>
  <c r="F949" i="234"/>
  <c r="D949" i="234"/>
  <c r="C949" i="234"/>
  <c r="B949" i="234"/>
  <c r="F948" i="234"/>
  <c r="D948" i="234"/>
  <c r="C948" i="234"/>
  <c r="B948" i="234"/>
  <c r="F947" i="234"/>
  <c r="D947" i="234"/>
  <c r="C947" i="234"/>
  <c r="B947" i="234"/>
  <c r="F946" i="234"/>
  <c r="D946" i="234"/>
  <c r="C946" i="234"/>
  <c r="B946" i="234"/>
  <c r="F945" i="234"/>
  <c r="D945" i="234"/>
  <c r="C945" i="234"/>
  <c r="B945" i="234"/>
  <c r="D944" i="234"/>
  <c r="C944" i="234"/>
  <c r="B944" i="234"/>
  <c r="D943" i="234"/>
  <c r="C943" i="234"/>
  <c r="B943" i="234"/>
  <c r="D942" i="234"/>
  <c r="C942" i="234"/>
  <c r="B942" i="234"/>
  <c r="D941" i="234"/>
  <c r="C941" i="234"/>
  <c r="B941" i="234"/>
  <c r="D940" i="234"/>
  <c r="C940" i="234"/>
  <c r="B940" i="234"/>
  <c r="D939" i="234"/>
  <c r="C939" i="234"/>
  <c r="B939" i="234"/>
  <c r="D938" i="234"/>
  <c r="C938" i="234"/>
  <c r="B938" i="234"/>
  <c r="F937" i="234"/>
  <c r="D937" i="234"/>
  <c r="C937" i="234"/>
  <c r="B937" i="234"/>
  <c r="F936" i="234"/>
  <c r="D936" i="234"/>
  <c r="C936" i="234"/>
  <c r="B936" i="234"/>
  <c r="F935" i="234"/>
  <c r="D935" i="234"/>
  <c r="C935" i="234"/>
  <c r="B935" i="234"/>
  <c r="F934" i="234"/>
  <c r="D934" i="234"/>
  <c r="C934" i="234"/>
  <c r="B934" i="234"/>
  <c r="F933" i="234"/>
  <c r="D933" i="234"/>
  <c r="C933" i="234"/>
  <c r="B933" i="234"/>
  <c r="D932" i="234"/>
  <c r="C932" i="234"/>
  <c r="B932" i="234"/>
  <c r="F931" i="234"/>
  <c r="D931" i="234"/>
  <c r="C931" i="234"/>
  <c r="B931" i="234"/>
  <c r="F930" i="234"/>
  <c r="D930" i="234"/>
  <c r="C930" i="234"/>
  <c r="B930" i="234"/>
  <c r="F929" i="234"/>
  <c r="D929" i="234"/>
  <c r="C929" i="234"/>
  <c r="B929" i="234"/>
  <c r="F928" i="234"/>
  <c r="D928" i="234"/>
  <c r="C928" i="234"/>
  <c r="B928" i="234"/>
  <c r="F927" i="234"/>
  <c r="D927" i="234"/>
  <c r="C927" i="234"/>
  <c r="B927" i="234"/>
  <c r="D926" i="234"/>
  <c r="C926" i="234"/>
  <c r="B926" i="234"/>
  <c r="D925" i="234"/>
  <c r="C925" i="234"/>
  <c r="B925" i="234"/>
  <c r="D924" i="234"/>
  <c r="C924" i="234"/>
  <c r="B924" i="234"/>
  <c r="D923" i="234"/>
  <c r="C923" i="234"/>
  <c r="B923" i="234"/>
  <c r="D922" i="234"/>
  <c r="C922" i="234"/>
  <c r="B922" i="234"/>
  <c r="D921" i="234"/>
  <c r="C921" i="234"/>
  <c r="B921" i="234"/>
  <c r="D920" i="234"/>
  <c r="C920" i="234"/>
  <c r="B920" i="234"/>
  <c r="F919" i="234"/>
  <c r="D919" i="234"/>
  <c r="C919" i="234"/>
  <c r="B919" i="234"/>
  <c r="F918" i="234"/>
  <c r="D918" i="234"/>
  <c r="C918" i="234"/>
  <c r="B918" i="234"/>
  <c r="F917" i="234"/>
  <c r="D917" i="234"/>
  <c r="C917" i="234"/>
  <c r="B917" i="234"/>
  <c r="F916" i="234"/>
  <c r="D916" i="234"/>
  <c r="C916" i="234"/>
  <c r="B916" i="234"/>
  <c r="F915" i="234"/>
  <c r="D915" i="234"/>
  <c r="C915" i="234"/>
  <c r="B915" i="234"/>
  <c r="D914" i="234"/>
  <c r="C914" i="234"/>
  <c r="B914" i="234"/>
  <c r="F913" i="234"/>
  <c r="D913" i="234"/>
  <c r="C913" i="234"/>
  <c r="B913" i="234"/>
  <c r="F912" i="234"/>
  <c r="D912" i="234"/>
  <c r="C912" i="234"/>
  <c r="B912" i="234"/>
  <c r="F911" i="234"/>
  <c r="D911" i="234"/>
  <c r="C911" i="234"/>
  <c r="B911" i="234"/>
  <c r="F910" i="234"/>
  <c r="D910" i="234"/>
  <c r="C910" i="234"/>
  <c r="B910" i="234"/>
  <c r="F909" i="234"/>
  <c r="D909" i="234"/>
  <c r="C909" i="234"/>
  <c r="B909" i="234"/>
  <c r="D908" i="234"/>
  <c r="C908" i="234"/>
  <c r="B908" i="234"/>
  <c r="D907" i="234"/>
  <c r="C907" i="234"/>
  <c r="B907" i="234"/>
  <c r="D906" i="234"/>
  <c r="C906" i="234"/>
  <c r="B906" i="234"/>
  <c r="D905" i="234"/>
  <c r="C905" i="234"/>
  <c r="B905" i="234"/>
  <c r="D904" i="234"/>
  <c r="C904" i="234"/>
  <c r="B904" i="234"/>
  <c r="D903" i="234"/>
  <c r="C903" i="234"/>
  <c r="B903" i="234"/>
  <c r="D902" i="234"/>
  <c r="C902" i="234"/>
  <c r="B902" i="234"/>
  <c r="F901" i="234"/>
  <c r="D901" i="234"/>
  <c r="C901" i="234"/>
  <c r="B901" i="234"/>
  <c r="F900" i="234"/>
  <c r="D900" i="234"/>
  <c r="C900" i="234"/>
  <c r="B900" i="234"/>
  <c r="F899" i="234"/>
  <c r="D899" i="234"/>
  <c r="C899" i="234"/>
  <c r="B899" i="234"/>
  <c r="F898" i="234"/>
  <c r="D898" i="234"/>
  <c r="C898" i="234"/>
  <c r="B898" i="234"/>
  <c r="F897" i="234"/>
  <c r="D897" i="234"/>
  <c r="C897" i="234"/>
  <c r="B897" i="234"/>
  <c r="D896" i="234"/>
  <c r="C896" i="234"/>
  <c r="B896" i="234"/>
  <c r="F895" i="234"/>
  <c r="D895" i="234"/>
  <c r="C895" i="234"/>
  <c r="B895" i="234"/>
  <c r="F894" i="234"/>
  <c r="D894" i="234"/>
  <c r="C894" i="234"/>
  <c r="B894" i="234"/>
  <c r="F893" i="234"/>
  <c r="D893" i="234"/>
  <c r="C893" i="234"/>
  <c r="B893" i="234"/>
  <c r="F892" i="234"/>
  <c r="D892" i="234"/>
  <c r="C892" i="234"/>
  <c r="B892" i="234"/>
  <c r="F891" i="234"/>
  <c r="D891" i="234"/>
  <c r="C891" i="234"/>
  <c r="B891" i="234"/>
  <c r="D890" i="234"/>
  <c r="C890" i="234"/>
  <c r="B890" i="234"/>
  <c r="D889" i="234"/>
  <c r="C889" i="234"/>
  <c r="B889" i="234"/>
  <c r="D888" i="234"/>
  <c r="C888" i="234"/>
  <c r="B888" i="234"/>
  <c r="D887" i="234"/>
  <c r="C887" i="234"/>
  <c r="B887" i="234"/>
  <c r="D886" i="234"/>
  <c r="C886" i="234"/>
  <c r="B886" i="234"/>
  <c r="D885" i="234"/>
  <c r="C885" i="234"/>
  <c r="B885" i="234"/>
  <c r="D884" i="234"/>
  <c r="C884" i="234"/>
  <c r="B884" i="234"/>
  <c r="F883" i="234"/>
  <c r="D883" i="234"/>
  <c r="C883" i="234"/>
  <c r="B883" i="234"/>
  <c r="F882" i="234"/>
  <c r="D882" i="234"/>
  <c r="C882" i="234"/>
  <c r="B882" i="234"/>
  <c r="F881" i="234"/>
  <c r="D881" i="234"/>
  <c r="C881" i="234"/>
  <c r="B881" i="234"/>
  <c r="F880" i="234"/>
  <c r="D880" i="234"/>
  <c r="C880" i="234"/>
  <c r="B880" i="234"/>
  <c r="F879" i="234"/>
  <c r="D879" i="234"/>
  <c r="C879" i="234"/>
  <c r="B879" i="234"/>
  <c r="D878" i="234"/>
  <c r="C878" i="234"/>
  <c r="B878" i="234"/>
  <c r="F877" i="234"/>
  <c r="D877" i="234"/>
  <c r="C877" i="234"/>
  <c r="B877" i="234"/>
  <c r="F876" i="234"/>
  <c r="D876" i="234"/>
  <c r="C876" i="234"/>
  <c r="B876" i="234"/>
  <c r="F875" i="234"/>
  <c r="D875" i="234"/>
  <c r="C875" i="234"/>
  <c r="B875" i="234"/>
  <c r="F874" i="234"/>
  <c r="D874" i="234"/>
  <c r="C874" i="234"/>
  <c r="B874" i="234"/>
  <c r="F873" i="234"/>
  <c r="D873" i="234"/>
  <c r="C873" i="234"/>
  <c r="B873" i="234"/>
  <c r="D872" i="234"/>
  <c r="C872" i="234"/>
  <c r="B872" i="234"/>
  <c r="D871" i="234"/>
  <c r="C871" i="234"/>
  <c r="B871" i="234"/>
  <c r="D870" i="234"/>
  <c r="C870" i="234"/>
  <c r="B870" i="234"/>
  <c r="D869" i="234"/>
  <c r="C869" i="234"/>
  <c r="B869" i="234"/>
  <c r="D868" i="234"/>
  <c r="C868" i="234"/>
  <c r="B868" i="234"/>
  <c r="D867" i="234"/>
  <c r="C867" i="234"/>
  <c r="B867" i="234"/>
  <c r="D866" i="234"/>
  <c r="C866" i="234"/>
  <c r="B866" i="234"/>
  <c r="F865" i="234"/>
  <c r="D865" i="234"/>
  <c r="C865" i="234"/>
  <c r="B865" i="234"/>
  <c r="F864" i="234"/>
  <c r="D864" i="234"/>
  <c r="C864" i="234"/>
  <c r="B864" i="234"/>
  <c r="F863" i="234"/>
  <c r="D863" i="234"/>
  <c r="C863" i="234"/>
  <c r="B863" i="234"/>
  <c r="F862" i="234"/>
  <c r="D862" i="234"/>
  <c r="C862" i="234"/>
  <c r="B862" i="234"/>
  <c r="F861" i="234"/>
  <c r="D861" i="234"/>
  <c r="C861" i="234"/>
  <c r="B861" i="234"/>
  <c r="D860" i="234"/>
  <c r="C860" i="234"/>
  <c r="B860" i="234"/>
  <c r="F859" i="234"/>
  <c r="D859" i="234"/>
  <c r="C859" i="234"/>
  <c r="B859" i="234"/>
  <c r="F858" i="234"/>
  <c r="D858" i="234"/>
  <c r="C858" i="234"/>
  <c r="B858" i="234"/>
  <c r="F857" i="234"/>
  <c r="D857" i="234"/>
  <c r="C857" i="234"/>
  <c r="B857" i="234"/>
  <c r="F856" i="234"/>
  <c r="D856" i="234"/>
  <c r="C856" i="234"/>
  <c r="B856" i="234"/>
  <c r="F855" i="234"/>
  <c r="D855" i="234"/>
  <c r="C855" i="234"/>
  <c r="B855" i="234"/>
  <c r="D854" i="234"/>
  <c r="C854" i="234"/>
  <c r="B854" i="234"/>
  <c r="D853" i="234"/>
  <c r="C853" i="234"/>
  <c r="B853" i="234"/>
  <c r="D852" i="234"/>
  <c r="C852" i="234"/>
  <c r="B852" i="234"/>
  <c r="D851" i="234"/>
  <c r="C851" i="234"/>
  <c r="B851" i="234"/>
  <c r="D850" i="234"/>
  <c r="C850" i="234"/>
  <c r="B850" i="234"/>
  <c r="D849" i="234"/>
  <c r="C849" i="234"/>
  <c r="B849" i="234"/>
  <c r="D848" i="234"/>
  <c r="C848" i="234"/>
  <c r="B848" i="234"/>
  <c r="F847" i="234"/>
  <c r="D847" i="234"/>
  <c r="C847" i="234"/>
  <c r="B847" i="234"/>
  <c r="F846" i="234"/>
  <c r="D846" i="234"/>
  <c r="C846" i="234"/>
  <c r="B846" i="234"/>
  <c r="F845" i="234"/>
  <c r="D845" i="234"/>
  <c r="C845" i="234"/>
  <c r="B845" i="234"/>
  <c r="F844" i="234"/>
  <c r="D844" i="234"/>
  <c r="C844" i="234"/>
  <c r="B844" i="234"/>
  <c r="F843" i="234"/>
  <c r="D843" i="234"/>
  <c r="C843" i="234"/>
  <c r="B843" i="234"/>
  <c r="D842" i="234"/>
  <c r="C842" i="234"/>
  <c r="B842" i="234"/>
  <c r="F841" i="234"/>
  <c r="D841" i="234"/>
  <c r="C841" i="234"/>
  <c r="B841" i="234"/>
  <c r="F840" i="234"/>
  <c r="D840" i="234"/>
  <c r="C840" i="234"/>
  <c r="B840" i="234"/>
  <c r="F839" i="234"/>
  <c r="D839" i="234"/>
  <c r="C839" i="234"/>
  <c r="B839" i="234"/>
  <c r="F838" i="234"/>
  <c r="D838" i="234"/>
  <c r="C838" i="234"/>
  <c r="B838" i="234"/>
  <c r="F837" i="234"/>
  <c r="D837" i="234"/>
  <c r="C837" i="234"/>
  <c r="B837" i="234"/>
  <c r="D836" i="234"/>
  <c r="C836" i="234"/>
  <c r="B836" i="234"/>
  <c r="D835" i="234"/>
  <c r="C835" i="234"/>
  <c r="B835" i="234"/>
  <c r="D834" i="234"/>
  <c r="C834" i="234"/>
  <c r="B834" i="234"/>
  <c r="D833" i="234"/>
  <c r="C833" i="234"/>
  <c r="B833" i="234"/>
  <c r="D832" i="234"/>
  <c r="C832" i="234"/>
  <c r="B832" i="234"/>
  <c r="D831" i="234"/>
  <c r="C831" i="234"/>
  <c r="B831" i="234"/>
  <c r="D830" i="234"/>
  <c r="C830" i="234"/>
  <c r="B830" i="234"/>
  <c r="D829" i="234"/>
  <c r="C829" i="234"/>
  <c r="B829" i="234"/>
  <c r="D828" i="234"/>
  <c r="C828" i="234"/>
  <c r="B828" i="234"/>
  <c r="D827" i="234"/>
  <c r="C827" i="234"/>
  <c r="B827" i="234"/>
  <c r="D826" i="234"/>
  <c r="C826" i="234"/>
  <c r="B826" i="234"/>
  <c r="D825" i="234"/>
  <c r="C825" i="234"/>
  <c r="B825" i="234"/>
  <c r="D824" i="234"/>
  <c r="C824" i="234"/>
  <c r="B824" i="234"/>
  <c r="D823" i="234"/>
  <c r="C823" i="234"/>
  <c r="B823" i="234"/>
  <c r="D822" i="234"/>
  <c r="C822" i="234"/>
  <c r="B822" i="234"/>
  <c r="D821" i="234"/>
  <c r="C821" i="234"/>
  <c r="B821" i="234"/>
  <c r="D820" i="234"/>
  <c r="C820" i="234"/>
  <c r="B820" i="234"/>
  <c r="D819" i="234"/>
  <c r="C819" i="234"/>
  <c r="B819" i="234"/>
  <c r="D818" i="234"/>
  <c r="C818" i="234"/>
  <c r="B818" i="234"/>
  <c r="D817" i="234"/>
  <c r="C817" i="234"/>
  <c r="B817" i="234"/>
  <c r="D816" i="234"/>
  <c r="C816" i="234"/>
  <c r="B816" i="234"/>
  <c r="D815" i="234"/>
  <c r="C815" i="234"/>
  <c r="B815" i="234"/>
  <c r="D814" i="234"/>
  <c r="C814" i="234"/>
  <c r="B814" i="234"/>
  <c r="D813" i="234"/>
  <c r="C813" i="234"/>
  <c r="B813" i="234"/>
  <c r="D812" i="234"/>
  <c r="C812" i="234"/>
  <c r="B812" i="234"/>
  <c r="F811" i="234"/>
  <c r="D811" i="234"/>
  <c r="C811" i="234"/>
  <c r="B811" i="234"/>
  <c r="F810" i="234"/>
  <c r="D810" i="234"/>
  <c r="C810" i="234"/>
  <c r="B810" i="234"/>
  <c r="F809" i="234"/>
  <c r="D809" i="234"/>
  <c r="C809" i="234"/>
  <c r="B809" i="234"/>
  <c r="F808" i="234"/>
  <c r="D808" i="234"/>
  <c r="C808" i="234"/>
  <c r="B808" i="234"/>
  <c r="F807" i="234"/>
  <c r="D807" i="234"/>
  <c r="C807" i="234"/>
  <c r="B807" i="234"/>
  <c r="D806" i="234"/>
  <c r="C806" i="234"/>
  <c r="B806" i="234"/>
  <c r="F805" i="234"/>
  <c r="D805" i="234"/>
  <c r="C805" i="234"/>
  <c r="B805" i="234"/>
  <c r="F804" i="234"/>
  <c r="D804" i="234"/>
  <c r="C804" i="234"/>
  <c r="B804" i="234"/>
  <c r="F803" i="234"/>
  <c r="D803" i="234"/>
  <c r="C803" i="234"/>
  <c r="B803" i="234"/>
  <c r="F802" i="234"/>
  <c r="D802" i="234"/>
  <c r="C802" i="234"/>
  <c r="B802" i="234"/>
  <c r="F801" i="234"/>
  <c r="D801" i="234"/>
  <c r="C801" i="234"/>
  <c r="B801" i="234"/>
  <c r="D800" i="234"/>
  <c r="C800" i="234"/>
  <c r="B800" i="234"/>
  <c r="F799" i="234"/>
  <c r="D799" i="234"/>
  <c r="C799" i="234"/>
  <c r="B799" i="234"/>
  <c r="F798" i="234"/>
  <c r="D798" i="234"/>
  <c r="C798" i="234"/>
  <c r="B798" i="234"/>
  <c r="F797" i="234"/>
  <c r="D797" i="234"/>
  <c r="C797" i="234"/>
  <c r="B797" i="234"/>
  <c r="F796" i="234"/>
  <c r="D796" i="234"/>
  <c r="C796" i="234"/>
  <c r="B796" i="234"/>
  <c r="F795" i="234"/>
  <c r="D795" i="234"/>
  <c r="C795" i="234"/>
  <c r="B795" i="234"/>
  <c r="D794" i="234"/>
  <c r="C794" i="234"/>
  <c r="B794" i="234"/>
  <c r="F793" i="234"/>
  <c r="D793" i="234"/>
  <c r="C793" i="234"/>
  <c r="B793" i="234"/>
  <c r="F792" i="234"/>
  <c r="D792" i="234"/>
  <c r="C792" i="234"/>
  <c r="B792" i="234"/>
  <c r="F791" i="234"/>
  <c r="D791" i="234"/>
  <c r="C791" i="234"/>
  <c r="B791" i="234"/>
  <c r="F790" i="234"/>
  <c r="D790" i="234"/>
  <c r="C790" i="234"/>
  <c r="B790" i="234"/>
  <c r="F789" i="234"/>
  <c r="D789" i="234"/>
  <c r="C789" i="234"/>
  <c r="B789" i="234"/>
  <c r="D788" i="234"/>
  <c r="C788" i="234"/>
  <c r="B788" i="234"/>
  <c r="F787" i="234"/>
  <c r="D787" i="234"/>
  <c r="C787" i="234"/>
  <c r="B787" i="234"/>
  <c r="F786" i="234"/>
  <c r="D786" i="234"/>
  <c r="C786" i="234"/>
  <c r="B786" i="234"/>
  <c r="F785" i="234"/>
  <c r="D785" i="234"/>
  <c r="C785" i="234"/>
  <c r="B785" i="234"/>
  <c r="F784" i="234"/>
  <c r="D784" i="234"/>
  <c r="C784" i="234"/>
  <c r="B784" i="234"/>
  <c r="F783" i="234"/>
  <c r="D783" i="234"/>
  <c r="C783" i="234"/>
  <c r="B783" i="234"/>
  <c r="D782" i="234"/>
  <c r="C782" i="234"/>
  <c r="B782" i="234"/>
  <c r="F781" i="234"/>
  <c r="D781" i="234"/>
  <c r="C781" i="234"/>
  <c r="B781" i="234"/>
  <c r="F780" i="234"/>
  <c r="D780" i="234"/>
  <c r="C780" i="234"/>
  <c r="B780" i="234"/>
  <c r="F779" i="234"/>
  <c r="D779" i="234"/>
  <c r="C779" i="234"/>
  <c r="B779" i="234"/>
  <c r="F778" i="234"/>
  <c r="D778" i="234"/>
  <c r="C778" i="234"/>
  <c r="B778" i="234"/>
  <c r="F777" i="234"/>
  <c r="D777" i="234"/>
  <c r="C777" i="234"/>
  <c r="B777" i="234"/>
  <c r="D776" i="234"/>
  <c r="C776" i="234"/>
  <c r="B776" i="234"/>
  <c r="F775" i="234"/>
  <c r="D775" i="234"/>
  <c r="C775" i="234"/>
  <c r="B775" i="234"/>
  <c r="F774" i="234"/>
  <c r="D774" i="234"/>
  <c r="C774" i="234"/>
  <c r="B774" i="234"/>
  <c r="F773" i="234"/>
  <c r="D773" i="234"/>
  <c r="C773" i="234"/>
  <c r="B773" i="234"/>
  <c r="F772" i="234"/>
  <c r="D772" i="234"/>
  <c r="C772" i="234"/>
  <c r="B772" i="234"/>
  <c r="F771" i="234"/>
  <c r="D771" i="234"/>
  <c r="C771" i="234"/>
  <c r="B771" i="234"/>
  <c r="D770" i="234"/>
  <c r="C770" i="234"/>
  <c r="B770" i="234"/>
  <c r="F769" i="234"/>
  <c r="D769" i="234"/>
  <c r="C769" i="234"/>
  <c r="B769" i="234"/>
  <c r="F768" i="234"/>
  <c r="D768" i="234"/>
  <c r="C768" i="234"/>
  <c r="B768" i="234"/>
  <c r="F767" i="234"/>
  <c r="D767" i="234"/>
  <c r="C767" i="234"/>
  <c r="B767" i="234"/>
  <c r="F766" i="234"/>
  <c r="D766" i="234"/>
  <c r="C766" i="234"/>
  <c r="B766" i="234"/>
  <c r="F765" i="234"/>
  <c r="D765" i="234"/>
  <c r="C765" i="234"/>
  <c r="B765" i="234"/>
  <c r="D764" i="234"/>
  <c r="C764" i="234"/>
  <c r="B764" i="234"/>
  <c r="F763" i="234"/>
  <c r="D763" i="234"/>
  <c r="C763" i="234"/>
  <c r="B763" i="234"/>
  <c r="F762" i="234"/>
  <c r="D762" i="234"/>
  <c r="C762" i="234"/>
  <c r="B762" i="234"/>
  <c r="F761" i="234"/>
  <c r="D761" i="234"/>
  <c r="C761" i="234"/>
  <c r="B761" i="234"/>
  <c r="F760" i="234"/>
  <c r="D760" i="234"/>
  <c r="C760" i="234"/>
  <c r="B760" i="234"/>
  <c r="F759" i="234"/>
  <c r="D759" i="234"/>
  <c r="C759" i="234"/>
  <c r="B759" i="234"/>
  <c r="D758" i="234"/>
  <c r="C758" i="234"/>
  <c r="B758" i="234"/>
  <c r="F757" i="234"/>
  <c r="D757" i="234"/>
  <c r="C757" i="234"/>
  <c r="B757" i="234"/>
  <c r="F756" i="234"/>
  <c r="D756" i="234"/>
  <c r="C756" i="234"/>
  <c r="B756" i="234"/>
  <c r="F755" i="234"/>
  <c r="D755" i="234"/>
  <c r="C755" i="234"/>
  <c r="B755" i="234"/>
  <c r="F754" i="234"/>
  <c r="D754" i="234"/>
  <c r="C754" i="234"/>
  <c r="B754" i="234"/>
  <c r="F753" i="234"/>
  <c r="D753" i="234"/>
  <c r="C753" i="234"/>
  <c r="B753" i="234"/>
  <c r="D752" i="234"/>
  <c r="C752" i="234"/>
  <c r="B752" i="234"/>
  <c r="D751" i="234"/>
  <c r="C751" i="234"/>
  <c r="B751" i="234"/>
  <c r="D750" i="234"/>
  <c r="C750" i="234"/>
  <c r="B750" i="234"/>
  <c r="D749" i="234"/>
  <c r="C749" i="234"/>
  <c r="B749" i="234"/>
  <c r="D748" i="234"/>
  <c r="C748" i="234"/>
  <c r="B748" i="234"/>
  <c r="D747" i="234"/>
  <c r="C747" i="234"/>
  <c r="B747" i="234"/>
  <c r="D746" i="234"/>
  <c r="C746" i="234"/>
  <c r="B746" i="234"/>
  <c r="F745" i="234"/>
  <c r="D745" i="234"/>
  <c r="C745" i="234"/>
  <c r="B745" i="234"/>
  <c r="F744" i="234"/>
  <c r="D744" i="234"/>
  <c r="C744" i="234"/>
  <c r="B744" i="234"/>
  <c r="F743" i="234"/>
  <c r="D743" i="234"/>
  <c r="C743" i="234"/>
  <c r="B743" i="234"/>
  <c r="F742" i="234"/>
  <c r="D742" i="234"/>
  <c r="C742" i="234"/>
  <c r="B742" i="234"/>
  <c r="F741" i="234"/>
  <c r="D741" i="234"/>
  <c r="C741" i="234"/>
  <c r="B741" i="234"/>
  <c r="D740" i="234"/>
  <c r="C740" i="234"/>
  <c r="B740" i="234"/>
  <c r="F739" i="234"/>
  <c r="D739" i="234"/>
  <c r="C739" i="234"/>
  <c r="B739" i="234"/>
  <c r="F738" i="234"/>
  <c r="D738" i="234"/>
  <c r="C738" i="234"/>
  <c r="B738" i="234"/>
  <c r="F737" i="234"/>
  <c r="D737" i="234"/>
  <c r="C737" i="234"/>
  <c r="B737" i="234"/>
  <c r="F736" i="234"/>
  <c r="D736" i="234"/>
  <c r="C736" i="234"/>
  <c r="B736" i="234"/>
  <c r="F735" i="234"/>
  <c r="D735" i="234"/>
  <c r="C735" i="234"/>
  <c r="B735" i="234"/>
  <c r="D734" i="234"/>
  <c r="C734" i="234"/>
  <c r="B734" i="234"/>
  <c r="D733" i="234"/>
  <c r="C733" i="234"/>
  <c r="B733" i="234"/>
  <c r="D732" i="234"/>
  <c r="C732" i="234"/>
  <c r="B732" i="234"/>
  <c r="D731" i="234"/>
  <c r="C731" i="234"/>
  <c r="B731" i="234"/>
  <c r="D730" i="234"/>
  <c r="C730" i="234"/>
  <c r="B730" i="234"/>
  <c r="D729" i="234"/>
  <c r="C729" i="234"/>
  <c r="B729" i="234"/>
  <c r="D728" i="234"/>
  <c r="C728" i="234"/>
  <c r="B728" i="234"/>
  <c r="F727" i="234"/>
  <c r="D727" i="234"/>
  <c r="C727" i="234"/>
  <c r="B727" i="234"/>
  <c r="F726" i="234"/>
  <c r="D726" i="234"/>
  <c r="C726" i="234"/>
  <c r="B726" i="234"/>
  <c r="F725" i="234"/>
  <c r="D725" i="234"/>
  <c r="C725" i="234"/>
  <c r="B725" i="234"/>
  <c r="F724" i="234"/>
  <c r="D724" i="234"/>
  <c r="C724" i="234"/>
  <c r="B724" i="234"/>
  <c r="F723" i="234"/>
  <c r="D723" i="234"/>
  <c r="C723" i="234"/>
  <c r="B723" i="234"/>
  <c r="D722" i="234"/>
  <c r="C722" i="234"/>
  <c r="B722" i="234"/>
  <c r="F721" i="234"/>
  <c r="D721" i="234"/>
  <c r="C721" i="234"/>
  <c r="B721" i="234"/>
  <c r="F720" i="234"/>
  <c r="D720" i="234"/>
  <c r="C720" i="234"/>
  <c r="B720" i="234"/>
  <c r="F719" i="234"/>
  <c r="D719" i="234"/>
  <c r="C719" i="234"/>
  <c r="B719" i="234"/>
  <c r="F718" i="234"/>
  <c r="D718" i="234"/>
  <c r="C718" i="234"/>
  <c r="B718" i="234"/>
  <c r="F717" i="234"/>
  <c r="D717" i="234"/>
  <c r="C717" i="234"/>
  <c r="B717" i="234"/>
  <c r="D716" i="234"/>
  <c r="C716" i="234"/>
  <c r="B716" i="234"/>
  <c r="D715" i="234"/>
  <c r="C715" i="234"/>
  <c r="B715" i="234"/>
  <c r="D714" i="234"/>
  <c r="C714" i="234"/>
  <c r="B714" i="234"/>
  <c r="D713" i="234"/>
  <c r="C713" i="234"/>
  <c r="B713" i="234"/>
  <c r="D712" i="234"/>
  <c r="C712" i="234"/>
  <c r="B712" i="234"/>
  <c r="D711" i="234"/>
  <c r="C711" i="234"/>
  <c r="B711" i="234"/>
  <c r="D710" i="234"/>
  <c r="C710" i="234"/>
  <c r="B710" i="234"/>
  <c r="F709" i="234"/>
  <c r="D709" i="234"/>
  <c r="C709" i="234"/>
  <c r="B709" i="234"/>
  <c r="F708" i="234"/>
  <c r="D708" i="234"/>
  <c r="C708" i="234"/>
  <c r="B708" i="234"/>
  <c r="F707" i="234"/>
  <c r="D707" i="234"/>
  <c r="C707" i="234"/>
  <c r="B707" i="234"/>
  <c r="F706" i="234"/>
  <c r="D706" i="234"/>
  <c r="C706" i="234"/>
  <c r="B706" i="234"/>
  <c r="F705" i="234"/>
  <c r="D705" i="234"/>
  <c r="C705" i="234"/>
  <c r="B705" i="234"/>
  <c r="D704" i="234"/>
  <c r="C704" i="234"/>
  <c r="B704" i="234"/>
  <c r="F703" i="234"/>
  <c r="D703" i="234"/>
  <c r="C703" i="234"/>
  <c r="B703" i="234"/>
  <c r="F702" i="234"/>
  <c r="D702" i="234"/>
  <c r="C702" i="234"/>
  <c r="B702" i="234"/>
  <c r="F701" i="234"/>
  <c r="D701" i="234"/>
  <c r="C701" i="234"/>
  <c r="B701" i="234"/>
  <c r="F700" i="234"/>
  <c r="D700" i="234"/>
  <c r="C700" i="234"/>
  <c r="B700" i="234"/>
  <c r="F699" i="234"/>
  <c r="D699" i="234"/>
  <c r="C699" i="234"/>
  <c r="B699" i="234"/>
  <c r="D698" i="234"/>
  <c r="C698" i="234"/>
  <c r="B698" i="234"/>
  <c r="D697" i="234"/>
  <c r="C697" i="234"/>
  <c r="B697" i="234"/>
  <c r="D696" i="234"/>
  <c r="C696" i="234"/>
  <c r="B696" i="234"/>
  <c r="D695" i="234"/>
  <c r="C695" i="234"/>
  <c r="B695" i="234"/>
  <c r="D694" i="234"/>
  <c r="C694" i="234"/>
  <c r="B694" i="234"/>
  <c r="D693" i="234"/>
  <c r="C693" i="234"/>
  <c r="B693" i="234"/>
  <c r="D692" i="234"/>
  <c r="C692" i="234"/>
  <c r="B692" i="234"/>
  <c r="F691" i="234"/>
  <c r="D691" i="234"/>
  <c r="C691" i="234"/>
  <c r="B691" i="234"/>
  <c r="F690" i="234"/>
  <c r="D690" i="234"/>
  <c r="C690" i="234"/>
  <c r="B690" i="234"/>
  <c r="F689" i="234"/>
  <c r="D689" i="234"/>
  <c r="C689" i="234"/>
  <c r="B689" i="234"/>
  <c r="F688" i="234"/>
  <c r="D688" i="234"/>
  <c r="C688" i="234"/>
  <c r="B688" i="234"/>
  <c r="F687" i="234"/>
  <c r="D687" i="234"/>
  <c r="C687" i="234"/>
  <c r="B687" i="234"/>
  <c r="D686" i="234"/>
  <c r="C686" i="234"/>
  <c r="B686" i="234"/>
  <c r="F685" i="234"/>
  <c r="D685" i="234"/>
  <c r="C685" i="234"/>
  <c r="B685" i="234"/>
  <c r="F684" i="234"/>
  <c r="D684" i="234"/>
  <c r="C684" i="234"/>
  <c r="B684" i="234"/>
  <c r="F683" i="234"/>
  <c r="D683" i="234"/>
  <c r="C683" i="234"/>
  <c r="B683" i="234"/>
  <c r="F682" i="234"/>
  <c r="D682" i="234"/>
  <c r="C682" i="234"/>
  <c r="B682" i="234"/>
  <c r="F681" i="234"/>
  <c r="D681" i="234"/>
  <c r="C681" i="234"/>
  <c r="B681" i="234"/>
  <c r="D680" i="234"/>
  <c r="C680" i="234"/>
  <c r="B680" i="234"/>
  <c r="D679" i="234"/>
  <c r="C679" i="234"/>
  <c r="B679" i="234"/>
  <c r="D678" i="234"/>
  <c r="C678" i="234"/>
  <c r="B678" i="234"/>
  <c r="D677" i="234"/>
  <c r="C677" i="234"/>
  <c r="B677" i="234"/>
  <c r="D676" i="234"/>
  <c r="C676" i="234"/>
  <c r="B676" i="234"/>
  <c r="D675" i="234"/>
  <c r="C675" i="234"/>
  <c r="B675" i="234"/>
  <c r="D674" i="234"/>
  <c r="C674" i="234"/>
  <c r="B674" i="234"/>
  <c r="F673" i="234"/>
  <c r="D673" i="234"/>
  <c r="C673" i="234"/>
  <c r="B673" i="234"/>
  <c r="F672" i="234"/>
  <c r="D672" i="234"/>
  <c r="C672" i="234"/>
  <c r="B672" i="234"/>
  <c r="F671" i="234"/>
  <c r="D671" i="234"/>
  <c r="C671" i="234"/>
  <c r="B671" i="234"/>
  <c r="F670" i="234"/>
  <c r="D670" i="234"/>
  <c r="C670" i="234"/>
  <c r="B670" i="234"/>
  <c r="F669" i="234"/>
  <c r="D669" i="234"/>
  <c r="C669" i="234"/>
  <c r="B669" i="234"/>
  <c r="D668" i="234"/>
  <c r="C668" i="234"/>
  <c r="B668" i="234"/>
  <c r="F667" i="234"/>
  <c r="D667" i="234"/>
  <c r="C667" i="234"/>
  <c r="B667" i="234"/>
  <c r="F666" i="234"/>
  <c r="D666" i="234"/>
  <c r="C666" i="234"/>
  <c r="B666" i="234"/>
  <c r="F665" i="234"/>
  <c r="D665" i="234"/>
  <c r="C665" i="234"/>
  <c r="B665" i="234"/>
  <c r="F664" i="234"/>
  <c r="D664" i="234"/>
  <c r="C664" i="234"/>
  <c r="B664" i="234"/>
  <c r="F663" i="234"/>
  <c r="D663" i="234"/>
  <c r="C663" i="234"/>
  <c r="B663" i="234"/>
  <c r="D662" i="234"/>
  <c r="C662" i="234"/>
  <c r="B662" i="234"/>
  <c r="D661" i="234"/>
  <c r="C661" i="234"/>
  <c r="B661" i="234"/>
  <c r="D660" i="234"/>
  <c r="C660" i="234"/>
  <c r="B660" i="234"/>
  <c r="D659" i="234"/>
  <c r="C659" i="234"/>
  <c r="B659" i="234"/>
  <c r="D658" i="234"/>
  <c r="C658" i="234"/>
  <c r="B658" i="234"/>
  <c r="D657" i="234"/>
  <c r="C657" i="234"/>
  <c r="B657" i="234"/>
  <c r="D656" i="234"/>
  <c r="C656" i="234"/>
  <c r="B656" i="234"/>
  <c r="F655" i="234"/>
  <c r="D655" i="234"/>
  <c r="C655" i="234"/>
  <c r="B655" i="234"/>
  <c r="F654" i="234"/>
  <c r="D654" i="234"/>
  <c r="C654" i="234"/>
  <c r="B654" i="234"/>
  <c r="F653" i="234"/>
  <c r="D653" i="234"/>
  <c r="C653" i="234"/>
  <c r="B653" i="234"/>
  <c r="F652" i="234"/>
  <c r="D652" i="234"/>
  <c r="C652" i="234"/>
  <c r="B652" i="234"/>
  <c r="F651" i="234"/>
  <c r="D651" i="234"/>
  <c r="C651" i="234"/>
  <c r="B651" i="234"/>
  <c r="D650" i="234"/>
  <c r="C650" i="234"/>
  <c r="B650" i="234"/>
  <c r="F649" i="234"/>
  <c r="D649" i="234"/>
  <c r="C649" i="234"/>
  <c r="B649" i="234"/>
  <c r="F648" i="234"/>
  <c r="D648" i="234"/>
  <c r="C648" i="234"/>
  <c r="B648" i="234"/>
  <c r="F647" i="234"/>
  <c r="D647" i="234"/>
  <c r="C647" i="234"/>
  <c r="B647" i="234"/>
  <c r="F646" i="234"/>
  <c r="D646" i="234"/>
  <c r="C646" i="234"/>
  <c r="B646" i="234"/>
  <c r="F645" i="234"/>
  <c r="D645" i="234"/>
  <c r="C645" i="234"/>
  <c r="B645" i="234"/>
  <c r="D644" i="234"/>
  <c r="C644" i="234"/>
  <c r="B644" i="234"/>
  <c r="D643" i="234"/>
  <c r="C643" i="234"/>
  <c r="B643" i="234"/>
  <c r="D642" i="234"/>
  <c r="C642" i="234"/>
  <c r="B642" i="234"/>
  <c r="D641" i="234"/>
  <c r="C641" i="234"/>
  <c r="B641" i="234"/>
  <c r="D640" i="234"/>
  <c r="C640" i="234"/>
  <c r="B640" i="234"/>
  <c r="D639" i="234"/>
  <c r="C639" i="234"/>
  <c r="B639" i="234"/>
  <c r="D638" i="234"/>
  <c r="C638" i="234"/>
  <c r="B638" i="234"/>
  <c r="F637" i="234"/>
  <c r="D637" i="234"/>
  <c r="C637" i="234"/>
  <c r="B637" i="234"/>
  <c r="F636" i="234"/>
  <c r="D636" i="234"/>
  <c r="C636" i="234"/>
  <c r="B636" i="234"/>
  <c r="F635" i="234"/>
  <c r="D635" i="234"/>
  <c r="C635" i="234"/>
  <c r="B635" i="234"/>
  <c r="F634" i="234"/>
  <c r="D634" i="234"/>
  <c r="C634" i="234"/>
  <c r="B634" i="234"/>
  <c r="F633" i="234"/>
  <c r="D633" i="234"/>
  <c r="C633" i="234"/>
  <c r="B633" i="234"/>
  <c r="D632" i="234"/>
  <c r="C632" i="234"/>
  <c r="B632" i="234"/>
  <c r="F631" i="234"/>
  <c r="D631" i="234"/>
  <c r="C631" i="234"/>
  <c r="B631" i="234"/>
  <c r="F630" i="234"/>
  <c r="D630" i="234"/>
  <c r="C630" i="234"/>
  <c r="B630" i="234"/>
  <c r="F629" i="234"/>
  <c r="D629" i="234"/>
  <c r="C629" i="234"/>
  <c r="B629" i="234"/>
  <c r="F628" i="234"/>
  <c r="D628" i="234"/>
  <c r="C628" i="234"/>
  <c r="B628" i="234"/>
  <c r="F627" i="234"/>
  <c r="D627" i="234"/>
  <c r="C627" i="234"/>
  <c r="B627" i="234"/>
  <c r="D626" i="234"/>
  <c r="C626" i="234"/>
  <c r="B626" i="234"/>
  <c r="D625" i="234"/>
  <c r="C625" i="234"/>
  <c r="B625" i="234"/>
  <c r="D624" i="234"/>
  <c r="C624" i="234"/>
  <c r="B624" i="234"/>
  <c r="D623" i="234"/>
  <c r="C623" i="234"/>
  <c r="B623" i="234"/>
  <c r="D622" i="234"/>
  <c r="C622" i="234"/>
  <c r="B622" i="234"/>
  <c r="D621" i="234"/>
  <c r="C621" i="234"/>
  <c r="B621" i="234"/>
  <c r="D620" i="234"/>
  <c r="C620" i="234"/>
  <c r="B620" i="234"/>
  <c r="F619" i="234"/>
  <c r="D619" i="234"/>
  <c r="C619" i="234"/>
  <c r="B619" i="234"/>
  <c r="F618" i="234"/>
  <c r="D618" i="234"/>
  <c r="C618" i="234"/>
  <c r="B618" i="234"/>
  <c r="F617" i="234"/>
  <c r="D617" i="234"/>
  <c r="C617" i="234"/>
  <c r="B617" i="234"/>
  <c r="F616" i="234"/>
  <c r="D616" i="234"/>
  <c r="C616" i="234"/>
  <c r="B616" i="234"/>
  <c r="F615" i="234"/>
  <c r="D615" i="234"/>
  <c r="C615" i="234"/>
  <c r="B615" i="234"/>
  <c r="D614" i="234"/>
  <c r="C614" i="234"/>
  <c r="B614" i="234"/>
  <c r="F613" i="234"/>
  <c r="D613" i="234"/>
  <c r="C613" i="234"/>
  <c r="B613" i="234"/>
  <c r="F612" i="234"/>
  <c r="D612" i="234"/>
  <c r="C612" i="234"/>
  <c r="B612" i="234"/>
  <c r="F611" i="234"/>
  <c r="D611" i="234"/>
  <c r="C611" i="234"/>
  <c r="B611" i="234"/>
  <c r="F610" i="234"/>
  <c r="D610" i="234"/>
  <c r="C610" i="234"/>
  <c r="B610" i="234"/>
  <c r="F609" i="234"/>
  <c r="D609" i="234"/>
  <c r="C609" i="234"/>
  <c r="B609" i="234"/>
  <c r="D608" i="234"/>
  <c r="C608" i="234"/>
  <c r="B608" i="234"/>
  <c r="D607" i="234"/>
  <c r="C607" i="234"/>
  <c r="B607" i="234"/>
  <c r="D606" i="234"/>
  <c r="C606" i="234"/>
  <c r="B606" i="234"/>
  <c r="D605" i="234"/>
  <c r="C605" i="234"/>
  <c r="B605" i="234"/>
  <c r="D604" i="234"/>
  <c r="C604" i="234"/>
  <c r="B604" i="234"/>
  <c r="D603" i="234"/>
  <c r="C603" i="234"/>
  <c r="B603" i="234"/>
  <c r="D602" i="234"/>
  <c r="C602" i="234"/>
  <c r="B602" i="234"/>
  <c r="F601" i="234"/>
  <c r="D601" i="234"/>
  <c r="C601" i="234"/>
  <c r="B601" i="234"/>
  <c r="F600" i="234"/>
  <c r="D600" i="234"/>
  <c r="C600" i="234"/>
  <c r="B600" i="234"/>
  <c r="F599" i="234"/>
  <c r="D599" i="234"/>
  <c r="C599" i="234"/>
  <c r="B599" i="234"/>
  <c r="F598" i="234"/>
  <c r="D598" i="234"/>
  <c r="C598" i="234"/>
  <c r="B598" i="234"/>
  <c r="F597" i="234"/>
  <c r="D597" i="234"/>
  <c r="C597" i="234"/>
  <c r="B597" i="234"/>
  <c r="D596" i="234"/>
  <c r="C596" i="234"/>
  <c r="B596" i="234"/>
  <c r="F595" i="234"/>
  <c r="D595" i="234"/>
  <c r="C595" i="234"/>
  <c r="B595" i="234"/>
  <c r="F594" i="234"/>
  <c r="D594" i="234"/>
  <c r="C594" i="234"/>
  <c r="B594" i="234"/>
  <c r="F593" i="234"/>
  <c r="D593" i="234"/>
  <c r="C593" i="234"/>
  <c r="B593" i="234"/>
  <c r="F592" i="234"/>
  <c r="D592" i="234"/>
  <c r="C592" i="234"/>
  <c r="B592" i="234"/>
  <c r="F591" i="234"/>
  <c r="D591" i="234"/>
  <c r="C591" i="234"/>
  <c r="B591" i="234"/>
  <c r="D590" i="234"/>
  <c r="C590" i="234"/>
  <c r="B590" i="234"/>
  <c r="D589" i="234"/>
  <c r="C589" i="234"/>
  <c r="B589" i="234"/>
  <c r="D588" i="234"/>
  <c r="C588" i="234"/>
  <c r="B588" i="234"/>
  <c r="D587" i="234"/>
  <c r="C587" i="234"/>
  <c r="B587" i="234"/>
  <c r="D586" i="234"/>
  <c r="C586" i="234"/>
  <c r="B586" i="234"/>
  <c r="D585" i="234"/>
  <c r="C585" i="234"/>
  <c r="B585" i="234"/>
  <c r="D584" i="234"/>
  <c r="C584" i="234"/>
  <c r="B584" i="234"/>
  <c r="F583" i="234"/>
  <c r="D583" i="234"/>
  <c r="C583" i="234"/>
  <c r="B583" i="234"/>
  <c r="F582" i="234"/>
  <c r="D582" i="234"/>
  <c r="C582" i="234"/>
  <c r="B582" i="234"/>
  <c r="F581" i="234"/>
  <c r="D581" i="234"/>
  <c r="C581" i="234"/>
  <c r="B581" i="234"/>
  <c r="F580" i="234"/>
  <c r="D580" i="234"/>
  <c r="C580" i="234"/>
  <c r="B580" i="234"/>
  <c r="F579" i="234"/>
  <c r="D579" i="234"/>
  <c r="C579" i="234"/>
  <c r="B579" i="234"/>
  <c r="D578" i="234"/>
  <c r="C578" i="234"/>
  <c r="B578" i="234"/>
  <c r="F577" i="234"/>
  <c r="D577" i="234"/>
  <c r="C577" i="234"/>
  <c r="B577" i="234"/>
  <c r="F576" i="234"/>
  <c r="D576" i="234"/>
  <c r="C576" i="234"/>
  <c r="B576" i="234"/>
  <c r="F575" i="234"/>
  <c r="D575" i="234"/>
  <c r="C575" i="234"/>
  <c r="B575" i="234"/>
  <c r="F574" i="234"/>
  <c r="D574" i="234"/>
  <c r="C574" i="234"/>
  <c r="B574" i="234"/>
  <c r="F573" i="234"/>
  <c r="D573" i="234"/>
  <c r="C573" i="234"/>
  <c r="B573" i="234"/>
  <c r="D572" i="234"/>
  <c r="C572" i="234"/>
  <c r="B572" i="234"/>
  <c r="D571" i="234"/>
  <c r="C571" i="234"/>
  <c r="B571" i="234"/>
  <c r="D570" i="234"/>
  <c r="C570" i="234"/>
  <c r="B570" i="234"/>
  <c r="D569" i="234"/>
  <c r="C569" i="234"/>
  <c r="B569" i="234"/>
  <c r="D568" i="234"/>
  <c r="C568" i="234"/>
  <c r="B568" i="234"/>
  <c r="D567" i="234"/>
  <c r="C567" i="234"/>
  <c r="B567" i="234"/>
  <c r="D566" i="234"/>
  <c r="C566" i="234"/>
  <c r="B566" i="234"/>
  <c r="F565" i="234"/>
  <c r="D565" i="234"/>
  <c r="C565" i="234"/>
  <c r="B565" i="234"/>
  <c r="F564" i="234"/>
  <c r="D564" i="234"/>
  <c r="C564" i="234"/>
  <c r="B564" i="234"/>
  <c r="F563" i="234"/>
  <c r="D563" i="234"/>
  <c r="C563" i="234"/>
  <c r="B563" i="234"/>
  <c r="F562" i="234"/>
  <c r="D562" i="234"/>
  <c r="C562" i="234"/>
  <c r="B562" i="234"/>
  <c r="F561" i="234"/>
  <c r="D561" i="234"/>
  <c r="C561" i="234"/>
  <c r="B561" i="234"/>
  <c r="D560" i="234"/>
  <c r="C560" i="234"/>
  <c r="B560" i="234"/>
  <c r="F559" i="234"/>
  <c r="D559" i="234"/>
  <c r="C559" i="234"/>
  <c r="B559" i="234"/>
  <c r="F558" i="234"/>
  <c r="D558" i="234"/>
  <c r="C558" i="234"/>
  <c r="B558" i="234"/>
  <c r="F557" i="234"/>
  <c r="D557" i="234"/>
  <c r="C557" i="234"/>
  <c r="B557" i="234"/>
  <c r="F556" i="234"/>
  <c r="D556" i="234"/>
  <c r="C556" i="234"/>
  <c r="B556" i="234"/>
  <c r="F555" i="234"/>
  <c r="D555" i="234"/>
  <c r="C555" i="234"/>
  <c r="B555" i="234"/>
  <c r="D554" i="234"/>
  <c r="C554" i="234"/>
  <c r="B554" i="234"/>
  <c r="D553" i="234"/>
  <c r="C553" i="234"/>
  <c r="B553" i="234"/>
  <c r="D552" i="234"/>
  <c r="C552" i="234"/>
  <c r="B552" i="234"/>
  <c r="D551" i="234"/>
  <c r="C551" i="234"/>
  <c r="B551" i="234"/>
  <c r="D550" i="234"/>
  <c r="C550" i="234"/>
  <c r="B550" i="234"/>
  <c r="D549" i="234"/>
  <c r="C549" i="234"/>
  <c r="B549" i="234"/>
  <c r="D548" i="234"/>
  <c r="C548" i="234"/>
  <c r="B548" i="234"/>
  <c r="F547" i="234"/>
  <c r="D547" i="234"/>
  <c r="C547" i="234"/>
  <c r="B547" i="234"/>
  <c r="F546" i="234"/>
  <c r="D546" i="234"/>
  <c r="C546" i="234"/>
  <c r="B546" i="234"/>
  <c r="F545" i="234"/>
  <c r="D545" i="234"/>
  <c r="C545" i="234"/>
  <c r="B545" i="234"/>
  <c r="F544" i="234"/>
  <c r="D544" i="234"/>
  <c r="C544" i="234"/>
  <c r="B544" i="234"/>
  <c r="F543" i="234"/>
  <c r="D543" i="234"/>
  <c r="C543" i="234"/>
  <c r="B543" i="234"/>
  <c r="D542" i="234"/>
  <c r="C542" i="234"/>
  <c r="B542" i="234"/>
  <c r="F541" i="234"/>
  <c r="D541" i="234"/>
  <c r="C541" i="234"/>
  <c r="B541" i="234"/>
  <c r="F540" i="234"/>
  <c r="D540" i="234"/>
  <c r="C540" i="234"/>
  <c r="B540" i="234"/>
  <c r="F539" i="234"/>
  <c r="D539" i="234"/>
  <c r="C539" i="234"/>
  <c r="B539" i="234"/>
  <c r="F538" i="234"/>
  <c r="D538" i="234"/>
  <c r="C538" i="234"/>
  <c r="B538" i="234"/>
  <c r="F537" i="234"/>
  <c r="D537" i="234"/>
  <c r="C537" i="234"/>
  <c r="B537" i="234"/>
  <c r="D536" i="234"/>
  <c r="C536" i="234"/>
  <c r="B536" i="234"/>
  <c r="D535" i="234"/>
  <c r="C535" i="234"/>
  <c r="B535" i="234"/>
  <c r="D534" i="234"/>
  <c r="C534" i="234"/>
  <c r="B534" i="234"/>
  <c r="D533" i="234"/>
  <c r="C533" i="234"/>
  <c r="B533" i="234"/>
  <c r="D532" i="234"/>
  <c r="C532" i="234"/>
  <c r="B532" i="234"/>
  <c r="D531" i="234"/>
  <c r="C531" i="234"/>
  <c r="B531" i="234"/>
  <c r="D530" i="234"/>
  <c r="C530" i="234"/>
  <c r="B530" i="234"/>
  <c r="F529" i="234"/>
  <c r="D529" i="234"/>
  <c r="C529" i="234"/>
  <c r="B529" i="234"/>
  <c r="F528" i="234"/>
  <c r="D528" i="234"/>
  <c r="C528" i="234"/>
  <c r="B528" i="234"/>
  <c r="F527" i="234"/>
  <c r="D527" i="234"/>
  <c r="C527" i="234"/>
  <c r="B527" i="234"/>
  <c r="F526" i="234"/>
  <c r="D526" i="234"/>
  <c r="C526" i="234"/>
  <c r="B526" i="234"/>
  <c r="F525" i="234"/>
  <c r="D525" i="234"/>
  <c r="C525" i="234"/>
  <c r="B525" i="234"/>
  <c r="D524" i="234"/>
  <c r="C524" i="234"/>
  <c r="B524" i="234"/>
  <c r="F523" i="234"/>
  <c r="D523" i="234"/>
  <c r="C523" i="234"/>
  <c r="B523" i="234"/>
  <c r="F522" i="234"/>
  <c r="D522" i="234"/>
  <c r="C522" i="234"/>
  <c r="B522" i="234"/>
  <c r="F521" i="234"/>
  <c r="D521" i="234"/>
  <c r="C521" i="234"/>
  <c r="B521" i="234"/>
  <c r="F520" i="234"/>
  <c r="D520" i="234"/>
  <c r="C520" i="234"/>
  <c r="B520" i="234"/>
  <c r="F519" i="234"/>
  <c r="D519" i="234"/>
  <c r="C519" i="234"/>
  <c r="B519" i="234"/>
  <c r="D518" i="234"/>
  <c r="C518" i="234"/>
  <c r="B518" i="234"/>
  <c r="D517" i="234"/>
  <c r="C517" i="234"/>
  <c r="B517" i="234"/>
  <c r="D516" i="234"/>
  <c r="C516" i="234"/>
  <c r="B516" i="234"/>
  <c r="D515" i="234"/>
  <c r="C515" i="234"/>
  <c r="B515" i="234"/>
  <c r="D514" i="234"/>
  <c r="C514" i="234"/>
  <c r="B514" i="234"/>
  <c r="F513" i="234"/>
  <c r="D513" i="234"/>
  <c r="C513" i="234"/>
  <c r="B513" i="234"/>
  <c r="D512" i="234"/>
  <c r="C512" i="234"/>
  <c r="B512" i="234"/>
  <c r="F511" i="234"/>
  <c r="D511" i="234"/>
  <c r="C511" i="234"/>
  <c r="B511" i="234"/>
  <c r="D510" i="234"/>
  <c r="C510" i="234"/>
  <c r="B510" i="234"/>
  <c r="D509" i="234"/>
  <c r="C509" i="234"/>
  <c r="B509" i="234"/>
  <c r="D508" i="234"/>
  <c r="C508" i="234"/>
  <c r="B508" i="234"/>
  <c r="F507" i="234"/>
  <c r="D507" i="234"/>
  <c r="C507" i="234"/>
  <c r="B507" i="234"/>
  <c r="D506" i="234"/>
  <c r="C506" i="234"/>
  <c r="B506" i="234"/>
  <c r="F505" i="234"/>
  <c r="D505" i="234"/>
  <c r="C505" i="234"/>
  <c r="B505" i="234"/>
  <c r="D504" i="234"/>
  <c r="C504" i="234"/>
  <c r="B504" i="234"/>
  <c r="D503" i="234"/>
  <c r="C503" i="234"/>
  <c r="B503" i="234"/>
  <c r="D502" i="234"/>
  <c r="C502" i="234"/>
  <c r="B502" i="234"/>
  <c r="F501" i="234"/>
  <c r="D501" i="234"/>
  <c r="C501" i="234"/>
  <c r="B501" i="234"/>
  <c r="D500" i="234"/>
  <c r="C500" i="234"/>
  <c r="B500" i="234"/>
  <c r="F499" i="234"/>
  <c r="D499" i="234"/>
  <c r="C499" i="234"/>
  <c r="B499" i="234"/>
  <c r="D498" i="234"/>
  <c r="C498" i="234"/>
  <c r="B498" i="234"/>
  <c r="D497" i="234"/>
  <c r="C497" i="234"/>
  <c r="B497" i="234"/>
  <c r="D496" i="234"/>
  <c r="C496" i="234"/>
  <c r="B496" i="234"/>
  <c r="F495" i="234"/>
  <c r="D495" i="234"/>
  <c r="C495" i="234"/>
  <c r="B495" i="234"/>
  <c r="D494" i="234"/>
  <c r="C494" i="234"/>
  <c r="B494" i="234"/>
  <c r="F493" i="234"/>
  <c r="D493" i="234"/>
  <c r="C493" i="234"/>
  <c r="B493" i="234"/>
  <c r="D492" i="234"/>
  <c r="C492" i="234"/>
  <c r="B492" i="234"/>
  <c r="D491" i="234"/>
  <c r="C491" i="234"/>
  <c r="B491" i="234"/>
  <c r="D490" i="234"/>
  <c r="C490" i="234"/>
  <c r="B490" i="234"/>
  <c r="F489" i="234"/>
  <c r="D489" i="234"/>
  <c r="C489" i="234"/>
  <c r="B489" i="234"/>
  <c r="D488" i="234"/>
  <c r="C488" i="234"/>
  <c r="B488" i="234"/>
  <c r="F487" i="234"/>
  <c r="D487" i="234"/>
  <c r="C487" i="234"/>
  <c r="B487" i="234"/>
  <c r="D486" i="234"/>
  <c r="C486" i="234"/>
  <c r="B486" i="234"/>
  <c r="D485" i="234"/>
  <c r="C485" i="234"/>
  <c r="B485" i="234"/>
  <c r="D484" i="234"/>
  <c r="C484" i="234"/>
  <c r="B484" i="234"/>
  <c r="F483" i="234"/>
  <c r="D483" i="234"/>
  <c r="C483" i="234"/>
  <c r="B483" i="234"/>
  <c r="D482" i="234"/>
  <c r="C482" i="234"/>
  <c r="B482" i="234"/>
  <c r="F481" i="234"/>
  <c r="D481" i="234"/>
  <c r="C481" i="234"/>
  <c r="B481" i="234"/>
  <c r="D480" i="234"/>
  <c r="C480" i="234"/>
  <c r="B480" i="234"/>
  <c r="D479" i="234"/>
  <c r="C479" i="234"/>
  <c r="B479" i="234"/>
  <c r="D478" i="234"/>
  <c r="C478" i="234"/>
  <c r="B478" i="234"/>
  <c r="F477" i="234"/>
  <c r="D477" i="234"/>
  <c r="C477" i="234"/>
  <c r="B477" i="234"/>
  <c r="D476" i="234"/>
  <c r="C476" i="234"/>
  <c r="B476" i="234"/>
  <c r="F475" i="234"/>
  <c r="D475" i="234"/>
  <c r="C475" i="234"/>
  <c r="B475" i="234"/>
  <c r="D474" i="234"/>
  <c r="C474" i="234"/>
  <c r="B474" i="234"/>
  <c r="D473" i="234"/>
  <c r="C473" i="234"/>
  <c r="B473" i="234"/>
  <c r="D472" i="234"/>
  <c r="C472" i="234"/>
  <c r="B472" i="234"/>
  <c r="F471" i="234"/>
  <c r="D471" i="234"/>
  <c r="C471" i="234"/>
  <c r="B471" i="234"/>
  <c r="D470" i="234"/>
  <c r="C470" i="234"/>
  <c r="B470" i="234"/>
  <c r="F469" i="234"/>
  <c r="D469" i="234"/>
  <c r="C469" i="234"/>
  <c r="B469" i="234"/>
  <c r="D468" i="234"/>
  <c r="C468" i="234"/>
  <c r="B468" i="234"/>
  <c r="D467" i="234"/>
  <c r="C467" i="234"/>
  <c r="B467" i="234"/>
  <c r="D466" i="234"/>
  <c r="C466" i="234"/>
  <c r="B466" i="234"/>
  <c r="F465" i="234"/>
  <c r="D465" i="234"/>
  <c r="C465" i="234"/>
  <c r="B465" i="234"/>
  <c r="D464" i="234"/>
  <c r="C464" i="234"/>
  <c r="B464" i="234"/>
  <c r="F463" i="234"/>
  <c r="D463" i="234"/>
  <c r="C463" i="234"/>
  <c r="B463" i="234"/>
  <c r="D462" i="234"/>
  <c r="C462" i="234"/>
  <c r="B462" i="234"/>
  <c r="D461" i="234"/>
  <c r="C461" i="234"/>
  <c r="B461" i="234"/>
  <c r="D460" i="234"/>
  <c r="C460" i="234"/>
  <c r="B460" i="234"/>
  <c r="F459" i="234"/>
  <c r="D459" i="234"/>
  <c r="C459" i="234"/>
  <c r="B459" i="234"/>
  <c r="D458" i="234"/>
  <c r="C458" i="234"/>
  <c r="B458" i="234"/>
  <c r="F457" i="234"/>
  <c r="D457" i="234"/>
  <c r="C457" i="234"/>
  <c r="B457" i="234"/>
  <c r="D456" i="234"/>
  <c r="C456" i="234"/>
  <c r="B456" i="234"/>
  <c r="D455" i="234"/>
  <c r="C455" i="234"/>
  <c r="B455" i="234"/>
  <c r="D454" i="234"/>
  <c r="C454" i="234"/>
  <c r="B454" i="234"/>
  <c r="D453" i="234"/>
  <c r="C453" i="234"/>
  <c r="B453" i="234"/>
  <c r="D452" i="234"/>
  <c r="C452" i="234"/>
  <c r="B452" i="234"/>
  <c r="D451" i="234"/>
  <c r="C451" i="234"/>
  <c r="B451" i="234"/>
  <c r="D450" i="234"/>
  <c r="C450" i="234"/>
  <c r="B450" i="234"/>
  <c r="D449" i="234"/>
  <c r="C449" i="234"/>
  <c r="B449" i="234"/>
  <c r="D448" i="234"/>
  <c r="C448" i="234"/>
  <c r="B448" i="234"/>
  <c r="D447" i="234"/>
  <c r="C447" i="234"/>
  <c r="B447" i="234"/>
  <c r="D446" i="234"/>
  <c r="C446" i="234"/>
  <c r="B446" i="234"/>
  <c r="D445" i="234"/>
  <c r="C445" i="234"/>
  <c r="B445" i="234"/>
  <c r="D444" i="234"/>
  <c r="C444" i="234"/>
  <c r="B444" i="234"/>
  <c r="F443" i="234"/>
  <c r="D443" i="234"/>
  <c r="C443" i="234"/>
  <c r="B443" i="234"/>
  <c r="F442" i="234"/>
  <c r="D442" i="234"/>
  <c r="C442" i="234"/>
  <c r="B442" i="234"/>
  <c r="F441" i="234"/>
  <c r="D441" i="234"/>
  <c r="C441" i="234"/>
  <c r="B441" i="234"/>
  <c r="F440" i="234"/>
  <c r="D440" i="234"/>
  <c r="C440" i="234"/>
  <c r="B440" i="234"/>
  <c r="F439" i="234"/>
  <c r="D439" i="234"/>
  <c r="C439" i="234"/>
  <c r="B439" i="234"/>
  <c r="D438" i="234"/>
  <c r="C438" i="234"/>
  <c r="B438" i="234"/>
  <c r="F437" i="234"/>
  <c r="D437" i="234"/>
  <c r="C437" i="234"/>
  <c r="B437" i="234"/>
  <c r="F436" i="234"/>
  <c r="D436" i="234"/>
  <c r="C436" i="234"/>
  <c r="B436" i="234"/>
  <c r="F435" i="234"/>
  <c r="D435" i="234"/>
  <c r="C435" i="234"/>
  <c r="B435" i="234"/>
  <c r="F434" i="234"/>
  <c r="D434" i="234"/>
  <c r="C434" i="234"/>
  <c r="B434" i="234"/>
  <c r="F433" i="234"/>
  <c r="D433" i="234"/>
  <c r="C433" i="234"/>
  <c r="B433" i="234"/>
  <c r="D432" i="234"/>
  <c r="C432" i="234"/>
  <c r="B432" i="234"/>
  <c r="D431" i="234"/>
  <c r="C431" i="234"/>
  <c r="B431" i="234"/>
  <c r="D430" i="234"/>
  <c r="C430" i="234"/>
  <c r="B430" i="234"/>
  <c r="D429" i="234"/>
  <c r="C429" i="234"/>
  <c r="B429" i="234"/>
  <c r="D428" i="234"/>
  <c r="C428" i="234"/>
  <c r="B428" i="234"/>
  <c r="D427" i="234"/>
  <c r="C427" i="234"/>
  <c r="B427" i="234"/>
  <c r="D426" i="234"/>
  <c r="C426" i="234"/>
  <c r="B426" i="234"/>
  <c r="F425" i="234"/>
  <c r="D425" i="234"/>
  <c r="C425" i="234"/>
  <c r="B425" i="234"/>
  <c r="F424" i="234"/>
  <c r="D424" i="234"/>
  <c r="C424" i="234"/>
  <c r="B424" i="234"/>
  <c r="F423" i="234"/>
  <c r="D423" i="234"/>
  <c r="C423" i="234"/>
  <c r="B423" i="234"/>
  <c r="F422" i="234"/>
  <c r="D422" i="234"/>
  <c r="C422" i="234"/>
  <c r="B422" i="234"/>
  <c r="F421" i="234"/>
  <c r="D421" i="234"/>
  <c r="C421" i="234"/>
  <c r="B421" i="234"/>
  <c r="D420" i="234"/>
  <c r="C420" i="234"/>
  <c r="B420" i="234"/>
  <c r="F419" i="234"/>
  <c r="D419" i="234"/>
  <c r="C419" i="234"/>
  <c r="B419" i="234"/>
  <c r="F418" i="234"/>
  <c r="D418" i="234"/>
  <c r="C418" i="234"/>
  <c r="B418" i="234"/>
  <c r="F417" i="234"/>
  <c r="D417" i="234"/>
  <c r="C417" i="234"/>
  <c r="B417" i="234"/>
  <c r="F416" i="234"/>
  <c r="D416" i="234"/>
  <c r="C416" i="234"/>
  <c r="B416" i="234"/>
  <c r="F415" i="234"/>
  <c r="D415" i="234"/>
  <c r="C415" i="234"/>
  <c r="B415" i="234"/>
  <c r="D414" i="234"/>
  <c r="C414" i="234"/>
  <c r="B414" i="234"/>
  <c r="D413" i="234"/>
  <c r="C413" i="234"/>
  <c r="B413" i="234"/>
  <c r="D412" i="234"/>
  <c r="C412" i="234"/>
  <c r="B412" i="234"/>
  <c r="D411" i="234"/>
  <c r="C411" i="234"/>
  <c r="B411" i="234"/>
  <c r="D410" i="234"/>
  <c r="C410" i="234"/>
  <c r="B410" i="234"/>
  <c r="D409" i="234"/>
  <c r="C409" i="234"/>
  <c r="B409" i="234"/>
  <c r="D408" i="234"/>
  <c r="C408" i="234"/>
  <c r="B408" i="234"/>
  <c r="F407" i="234"/>
  <c r="D407" i="234"/>
  <c r="C407" i="234"/>
  <c r="B407" i="234"/>
  <c r="F406" i="234"/>
  <c r="D406" i="234"/>
  <c r="C406" i="234"/>
  <c r="B406" i="234"/>
  <c r="F405" i="234"/>
  <c r="D405" i="234"/>
  <c r="C405" i="234"/>
  <c r="B405" i="234"/>
  <c r="F404" i="234"/>
  <c r="D404" i="234"/>
  <c r="C404" i="234"/>
  <c r="B404" i="234"/>
  <c r="F403" i="234"/>
  <c r="D403" i="234"/>
  <c r="C403" i="234"/>
  <c r="B403" i="234"/>
  <c r="D402" i="234"/>
  <c r="C402" i="234"/>
  <c r="B402" i="234"/>
  <c r="F401" i="234"/>
  <c r="D401" i="234"/>
  <c r="C401" i="234"/>
  <c r="B401" i="234"/>
  <c r="F400" i="234"/>
  <c r="D400" i="234"/>
  <c r="C400" i="234"/>
  <c r="B400" i="234"/>
  <c r="F399" i="234"/>
  <c r="D399" i="234"/>
  <c r="C399" i="234"/>
  <c r="B399" i="234"/>
  <c r="F398" i="234"/>
  <c r="D398" i="234"/>
  <c r="C398" i="234"/>
  <c r="B398" i="234"/>
  <c r="F397" i="234"/>
  <c r="D397" i="234"/>
  <c r="C397" i="234"/>
  <c r="B397" i="234"/>
  <c r="D396" i="234"/>
  <c r="C396" i="234"/>
  <c r="B396" i="234"/>
  <c r="D395" i="234"/>
  <c r="C395" i="234"/>
  <c r="B395" i="234"/>
  <c r="D394" i="234"/>
  <c r="C394" i="234"/>
  <c r="B394" i="234"/>
  <c r="D393" i="234"/>
  <c r="C393" i="234"/>
  <c r="B393" i="234"/>
  <c r="D392" i="234"/>
  <c r="C392" i="234"/>
  <c r="B392" i="234"/>
  <c r="D391" i="234"/>
  <c r="C391" i="234"/>
  <c r="B391" i="234"/>
  <c r="D390" i="234"/>
  <c r="C390" i="234"/>
  <c r="B390" i="234"/>
  <c r="F389" i="234"/>
  <c r="D389" i="234"/>
  <c r="C389" i="234"/>
  <c r="B389" i="234"/>
  <c r="F388" i="234"/>
  <c r="D388" i="234"/>
  <c r="C388" i="234"/>
  <c r="B388" i="234"/>
  <c r="F387" i="234"/>
  <c r="D387" i="234"/>
  <c r="C387" i="234"/>
  <c r="B387" i="234"/>
  <c r="F386" i="234"/>
  <c r="D386" i="234"/>
  <c r="C386" i="234"/>
  <c r="B386" i="234"/>
  <c r="F385" i="234"/>
  <c r="D385" i="234"/>
  <c r="C385" i="234"/>
  <c r="B385" i="234"/>
  <c r="D384" i="234"/>
  <c r="C384" i="234"/>
  <c r="B384" i="234"/>
  <c r="F383" i="234"/>
  <c r="D383" i="234"/>
  <c r="C383" i="234"/>
  <c r="B383" i="234"/>
  <c r="F382" i="234"/>
  <c r="D382" i="234"/>
  <c r="C382" i="234"/>
  <c r="B382" i="234"/>
  <c r="F381" i="234"/>
  <c r="D381" i="234"/>
  <c r="C381" i="234"/>
  <c r="B381" i="234"/>
  <c r="F380" i="234"/>
  <c r="D380" i="234"/>
  <c r="C380" i="234"/>
  <c r="B380" i="234"/>
  <c r="F379" i="234"/>
  <c r="D379" i="234"/>
  <c r="C379" i="234"/>
  <c r="B379" i="234"/>
  <c r="D378" i="234"/>
  <c r="C378" i="234"/>
  <c r="B378" i="234"/>
  <c r="D377" i="234"/>
  <c r="C377" i="234"/>
  <c r="B377" i="234"/>
  <c r="D376" i="234"/>
  <c r="C376" i="234"/>
  <c r="B376" i="234"/>
  <c r="D375" i="234"/>
  <c r="C375" i="234"/>
  <c r="B375" i="234"/>
  <c r="D374" i="234"/>
  <c r="C374" i="234"/>
  <c r="B374" i="234"/>
  <c r="D373" i="234"/>
  <c r="C373" i="234"/>
  <c r="B373" i="234"/>
  <c r="D372" i="234"/>
  <c r="C372" i="234"/>
  <c r="B372" i="234"/>
  <c r="F371" i="234"/>
  <c r="D371" i="234"/>
  <c r="C371" i="234"/>
  <c r="B371" i="234"/>
  <c r="F370" i="234"/>
  <c r="D370" i="234"/>
  <c r="C370" i="234"/>
  <c r="B370" i="234"/>
  <c r="F369" i="234"/>
  <c r="D369" i="234"/>
  <c r="C369" i="234"/>
  <c r="B369" i="234"/>
  <c r="F368" i="234"/>
  <c r="D368" i="234"/>
  <c r="C368" i="234"/>
  <c r="B368" i="234"/>
  <c r="F367" i="234"/>
  <c r="D367" i="234"/>
  <c r="C367" i="234"/>
  <c r="B367" i="234"/>
  <c r="D366" i="234"/>
  <c r="C366" i="234"/>
  <c r="B366" i="234"/>
  <c r="F365" i="234"/>
  <c r="D365" i="234"/>
  <c r="C365" i="234"/>
  <c r="B365" i="234"/>
  <c r="F364" i="234"/>
  <c r="D364" i="234"/>
  <c r="C364" i="234"/>
  <c r="B364" i="234"/>
  <c r="F363" i="234"/>
  <c r="D363" i="234"/>
  <c r="C363" i="234"/>
  <c r="B363" i="234"/>
  <c r="F362" i="234"/>
  <c r="D362" i="234"/>
  <c r="C362" i="234"/>
  <c r="B362" i="234"/>
  <c r="F361" i="234"/>
  <c r="D361" i="234"/>
  <c r="C361" i="234"/>
  <c r="B361" i="234"/>
  <c r="D360" i="234"/>
  <c r="C360" i="234"/>
  <c r="B360" i="234"/>
  <c r="D359" i="234"/>
  <c r="C359" i="234"/>
  <c r="B359" i="234"/>
  <c r="D358" i="234"/>
  <c r="C358" i="234"/>
  <c r="B358" i="234"/>
  <c r="D357" i="234"/>
  <c r="C357" i="234"/>
  <c r="B357" i="234"/>
  <c r="D356" i="234"/>
  <c r="C356" i="234"/>
  <c r="B356" i="234"/>
  <c r="D355" i="234"/>
  <c r="C355" i="234"/>
  <c r="B355" i="234"/>
  <c r="D354" i="234"/>
  <c r="C354" i="234"/>
  <c r="B354" i="234"/>
  <c r="D353" i="234"/>
  <c r="C353" i="234"/>
  <c r="B353" i="234"/>
  <c r="D352" i="234"/>
  <c r="C352" i="234"/>
  <c r="B352" i="234"/>
  <c r="D351" i="234"/>
  <c r="C351" i="234"/>
  <c r="B351" i="234"/>
  <c r="D350" i="234"/>
  <c r="C350" i="234"/>
  <c r="B350" i="234"/>
  <c r="D349" i="234"/>
  <c r="C349" i="234"/>
  <c r="B349" i="234"/>
  <c r="D348" i="234"/>
  <c r="C348" i="234"/>
  <c r="B348" i="234"/>
  <c r="D347" i="234"/>
  <c r="C347" i="234"/>
  <c r="B347" i="234"/>
  <c r="D346" i="234"/>
  <c r="C346" i="234"/>
  <c r="B346" i="234"/>
  <c r="D345" i="234"/>
  <c r="C345" i="234"/>
  <c r="B345" i="234"/>
  <c r="D344" i="234"/>
  <c r="C344" i="234"/>
  <c r="B344" i="234"/>
  <c r="D343" i="234"/>
  <c r="C343" i="234"/>
  <c r="B343" i="234"/>
  <c r="D342" i="234"/>
  <c r="C342" i="234"/>
  <c r="B342" i="234"/>
  <c r="D341" i="234"/>
  <c r="C341" i="234"/>
  <c r="B341" i="234"/>
  <c r="D340" i="234"/>
  <c r="C340" i="234"/>
  <c r="B340" i="234"/>
  <c r="D339" i="234"/>
  <c r="C339" i="234"/>
  <c r="B339" i="234"/>
  <c r="D338" i="234"/>
  <c r="C338" i="234"/>
  <c r="B338" i="234"/>
  <c r="D337" i="234"/>
  <c r="C337" i="234"/>
  <c r="B337" i="234"/>
  <c r="D336" i="234"/>
  <c r="C336" i="234"/>
  <c r="B336" i="234"/>
  <c r="D335" i="234"/>
  <c r="C335" i="234"/>
  <c r="B335" i="234"/>
  <c r="D334" i="234"/>
  <c r="C334" i="234"/>
  <c r="B334" i="234"/>
  <c r="D333" i="234"/>
  <c r="C333" i="234"/>
  <c r="B333" i="234"/>
  <c r="D332" i="234"/>
  <c r="C332" i="234"/>
  <c r="B332" i="234"/>
  <c r="D331" i="234"/>
  <c r="C331" i="234"/>
  <c r="B331" i="234"/>
  <c r="D330" i="234"/>
  <c r="C330" i="234"/>
  <c r="B330" i="234"/>
  <c r="F329" i="234"/>
  <c r="D329" i="234"/>
  <c r="C329" i="234"/>
  <c r="B329" i="234"/>
  <c r="F328" i="234"/>
  <c r="D328" i="234"/>
  <c r="C328" i="234"/>
  <c r="B328" i="234"/>
  <c r="F327" i="234"/>
  <c r="D327" i="234"/>
  <c r="C327" i="234"/>
  <c r="B327" i="234"/>
  <c r="F326" i="234"/>
  <c r="D326" i="234"/>
  <c r="C326" i="234"/>
  <c r="B326" i="234"/>
  <c r="F325" i="234"/>
  <c r="D325" i="234"/>
  <c r="C325" i="234"/>
  <c r="B325" i="234"/>
  <c r="D324" i="234"/>
  <c r="C324" i="234"/>
  <c r="B324" i="234"/>
  <c r="F323" i="234"/>
  <c r="D323" i="234"/>
  <c r="C323" i="234"/>
  <c r="B323" i="234"/>
  <c r="F322" i="234"/>
  <c r="D322" i="234"/>
  <c r="C322" i="234"/>
  <c r="B322" i="234"/>
  <c r="F321" i="234"/>
  <c r="D321" i="234"/>
  <c r="C321" i="234"/>
  <c r="B321" i="234"/>
  <c r="F320" i="234"/>
  <c r="D320" i="234"/>
  <c r="C320" i="234"/>
  <c r="B320" i="234"/>
  <c r="F319" i="234"/>
  <c r="D319" i="234"/>
  <c r="C319" i="234"/>
  <c r="B319" i="234"/>
  <c r="D318" i="234"/>
  <c r="C318" i="234"/>
  <c r="B318" i="234"/>
  <c r="D317" i="234"/>
  <c r="C317" i="234"/>
  <c r="B317" i="234"/>
  <c r="D316" i="234"/>
  <c r="C316" i="234"/>
  <c r="B316" i="234"/>
  <c r="D315" i="234"/>
  <c r="C315" i="234"/>
  <c r="B315" i="234"/>
  <c r="D314" i="234"/>
  <c r="C314" i="234"/>
  <c r="B314" i="234"/>
  <c r="D313" i="234"/>
  <c r="C313" i="234"/>
  <c r="B313" i="234"/>
  <c r="D312" i="234"/>
  <c r="C312" i="234"/>
  <c r="B312" i="234"/>
  <c r="F311" i="234"/>
  <c r="D311" i="234"/>
  <c r="C311" i="234"/>
  <c r="B311" i="234"/>
  <c r="F310" i="234"/>
  <c r="D310" i="234"/>
  <c r="C310" i="234"/>
  <c r="B310" i="234"/>
  <c r="F309" i="234"/>
  <c r="D309" i="234"/>
  <c r="C309" i="234"/>
  <c r="B309" i="234"/>
  <c r="F308" i="234"/>
  <c r="D308" i="234"/>
  <c r="C308" i="234"/>
  <c r="B308" i="234"/>
  <c r="F307" i="234"/>
  <c r="D307" i="234"/>
  <c r="C307" i="234"/>
  <c r="B307" i="234"/>
  <c r="D306" i="234"/>
  <c r="C306" i="234"/>
  <c r="B306" i="234"/>
  <c r="F305" i="234"/>
  <c r="D305" i="234"/>
  <c r="C305" i="234"/>
  <c r="B305" i="234"/>
  <c r="F304" i="234"/>
  <c r="D304" i="234"/>
  <c r="C304" i="234"/>
  <c r="B304" i="234"/>
  <c r="F303" i="234"/>
  <c r="D303" i="234"/>
  <c r="C303" i="234"/>
  <c r="B303" i="234"/>
  <c r="F302" i="234"/>
  <c r="D302" i="234"/>
  <c r="C302" i="234"/>
  <c r="B302" i="234"/>
  <c r="F301" i="234"/>
  <c r="D301" i="234"/>
  <c r="C301" i="234"/>
  <c r="B301" i="234"/>
  <c r="D300" i="234"/>
  <c r="C300" i="234"/>
  <c r="B300" i="234"/>
  <c r="D299" i="234"/>
  <c r="C299" i="234"/>
  <c r="B299" i="234"/>
  <c r="D298" i="234"/>
  <c r="C298" i="234"/>
  <c r="B298" i="234"/>
  <c r="D297" i="234"/>
  <c r="C297" i="234"/>
  <c r="B297" i="234"/>
  <c r="D296" i="234"/>
  <c r="C296" i="234"/>
  <c r="B296" i="234"/>
  <c r="D295" i="234"/>
  <c r="C295" i="234"/>
  <c r="B295" i="234"/>
  <c r="D294" i="234"/>
  <c r="C294" i="234"/>
  <c r="B294" i="234"/>
  <c r="F293" i="234"/>
  <c r="D293" i="234"/>
  <c r="C293" i="234"/>
  <c r="B293" i="234"/>
  <c r="F292" i="234"/>
  <c r="D292" i="234"/>
  <c r="C292" i="234"/>
  <c r="B292" i="234"/>
  <c r="F291" i="234"/>
  <c r="D291" i="234"/>
  <c r="C291" i="234"/>
  <c r="B291" i="234"/>
  <c r="F290" i="234"/>
  <c r="D290" i="234"/>
  <c r="C290" i="234"/>
  <c r="B290" i="234"/>
  <c r="F289" i="234"/>
  <c r="D289" i="234"/>
  <c r="C289" i="234"/>
  <c r="B289" i="234"/>
  <c r="D288" i="234"/>
  <c r="C288" i="234"/>
  <c r="B288" i="234"/>
  <c r="F287" i="234"/>
  <c r="D287" i="234"/>
  <c r="C287" i="234"/>
  <c r="B287" i="234"/>
  <c r="F286" i="234"/>
  <c r="D286" i="234"/>
  <c r="C286" i="234"/>
  <c r="B286" i="234"/>
  <c r="F285" i="234"/>
  <c r="D285" i="234"/>
  <c r="C285" i="234"/>
  <c r="B285" i="234"/>
  <c r="F284" i="234"/>
  <c r="D284" i="234"/>
  <c r="C284" i="234"/>
  <c r="B284" i="234"/>
  <c r="F283" i="234"/>
  <c r="D283" i="234"/>
  <c r="C283" i="234"/>
  <c r="B283" i="234"/>
  <c r="D282" i="234"/>
  <c r="C282" i="234"/>
  <c r="B282" i="234"/>
  <c r="D281" i="234"/>
  <c r="C281" i="234"/>
  <c r="B281" i="234"/>
  <c r="D280" i="234"/>
  <c r="C280" i="234"/>
  <c r="B280" i="234"/>
  <c r="D279" i="234"/>
  <c r="C279" i="234"/>
  <c r="B279" i="234"/>
  <c r="D278" i="234"/>
  <c r="C278" i="234"/>
  <c r="B278" i="234"/>
  <c r="D277" i="234"/>
  <c r="C277" i="234"/>
  <c r="B277" i="234"/>
  <c r="D276" i="234"/>
  <c r="C276" i="234"/>
  <c r="B276" i="234"/>
  <c r="F275" i="234"/>
  <c r="D275" i="234"/>
  <c r="C275" i="234"/>
  <c r="B275" i="234"/>
  <c r="F274" i="234"/>
  <c r="D274" i="234"/>
  <c r="C274" i="234"/>
  <c r="B274" i="234"/>
  <c r="F273" i="234"/>
  <c r="D273" i="234"/>
  <c r="C273" i="234"/>
  <c r="B273" i="234"/>
  <c r="F272" i="234"/>
  <c r="D272" i="234"/>
  <c r="C272" i="234"/>
  <c r="B272" i="234"/>
  <c r="F271" i="234"/>
  <c r="D271" i="234"/>
  <c r="C271" i="234"/>
  <c r="B271" i="234"/>
  <c r="D270" i="234"/>
  <c r="C270" i="234"/>
  <c r="B270" i="234"/>
  <c r="F269" i="234"/>
  <c r="D269" i="234"/>
  <c r="C269" i="234"/>
  <c r="B269" i="234"/>
  <c r="F268" i="234"/>
  <c r="D268" i="234"/>
  <c r="C268" i="234"/>
  <c r="B268" i="234"/>
  <c r="F267" i="234"/>
  <c r="D267" i="234"/>
  <c r="C267" i="234"/>
  <c r="B267" i="234"/>
  <c r="F266" i="234"/>
  <c r="D266" i="234"/>
  <c r="C266" i="234"/>
  <c r="B266" i="234"/>
  <c r="F265" i="234"/>
  <c r="D265" i="234"/>
  <c r="C265" i="234"/>
  <c r="B265" i="234"/>
  <c r="D264" i="234"/>
  <c r="C264" i="234"/>
  <c r="B264" i="234"/>
  <c r="D263" i="234"/>
  <c r="C263" i="234"/>
  <c r="B263" i="234"/>
  <c r="D262" i="234"/>
  <c r="C262" i="234"/>
  <c r="B262" i="234"/>
  <c r="D261" i="234"/>
  <c r="C261" i="234"/>
  <c r="B261" i="234"/>
  <c r="D260" i="234"/>
  <c r="C260" i="234"/>
  <c r="B260" i="234"/>
  <c r="D259" i="234"/>
  <c r="C259" i="234"/>
  <c r="B259" i="234"/>
  <c r="D258" i="234"/>
  <c r="C258" i="234"/>
  <c r="B258" i="234"/>
  <c r="F257" i="234"/>
  <c r="D257" i="234"/>
  <c r="C257" i="234"/>
  <c r="B257" i="234"/>
  <c r="F256" i="234"/>
  <c r="D256" i="234"/>
  <c r="C256" i="234"/>
  <c r="B256" i="234"/>
  <c r="F255" i="234"/>
  <c r="D255" i="234"/>
  <c r="C255" i="234"/>
  <c r="B255" i="234"/>
  <c r="F254" i="234"/>
  <c r="D254" i="234"/>
  <c r="C254" i="234"/>
  <c r="B254" i="234"/>
  <c r="F253" i="234"/>
  <c r="D253" i="234"/>
  <c r="C253" i="234"/>
  <c r="B253" i="234"/>
  <c r="D252" i="234"/>
  <c r="C252" i="234"/>
  <c r="B252" i="234"/>
  <c r="F251" i="234"/>
  <c r="D251" i="234"/>
  <c r="C251" i="234"/>
  <c r="B251" i="234"/>
  <c r="F250" i="234"/>
  <c r="D250" i="234"/>
  <c r="C250" i="234"/>
  <c r="B250" i="234"/>
  <c r="F249" i="234"/>
  <c r="D249" i="234"/>
  <c r="C249" i="234"/>
  <c r="B249" i="234"/>
  <c r="F248" i="234"/>
  <c r="D248" i="234"/>
  <c r="C248" i="234"/>
  <c r="B248" i="234"/>
  <c r="F247" i="234"/>
  <c r="D247" i="234"/>
  <c r="C247" i="234"/>
  <c r="B247" i="234"/>
  <c r="D246" i="234"/>
  <c r="C246" i="234"/>
  <c r="B246" i="234"/>
  <c r="D245" i="234"/>
  <c r="C245" i="234"/>
  <c r="B245" i="234"/>
  <c r="D244" i="234"/>
  <c r="C244" i="234"/>
  <c r="B244" i="234"/>
  <c r="D243" i="234"/>
  <c r="C243" i="234"/>
  <c r="B243" i="234"/>
  <c r="D242" i="234"/>
  <c r="C242" i="234"/>
  <c r="B242" i="234"/>
  <c r="D241" i="234"/>
  <c r="C241" i="234"/>
  <c r="B241" i="234"/>
  <c r="D240" i="234"/>
  <c r="C240" i="234"/>
  <c r="B240" i="234"/>
  <c r="F239" i="234"/>
  <c r="D239" i="234"/>
  <c r="C239" i="234"/>
  <c r="B239" i="234"/>
  <c r="F238" i="234"/>
  <c r="D238" i="234"/>
  <c r="C238" i="234"/>
  <c r="B238" i="234"/>
  <c r="F237" i="234"/>
  <c r="D237" i="234"/>
  <c r="C237" i="234"/>
  <c r="B237" i="234"/>
  <c r="F236" i="234"/>
  <c r="D236" i="234"/>
  <c r="C236" i="234"/>
  <c r="B236" i="234"/>
  <c r="F235" i="234"/>
  <c r="D235" i="234"/>
  <c r="C235" i="234"/>
  <c r="B235" i="234"/>
  <c r="D234" i="234"/>
  <c r="C234" i="234"/>
  <c r="B234" i="234"/>
  <c r="F233" i="234"/>
  <c r="D233" i="234"/>
  <c r="C233" i="234"/>
  <c r="B233" i="234"/>
  <c r="F232" i="234"/>
  <c r="D232" i="234"/>
  <c r="C232" i="234"/>
  <c r="B232" i="234"/>
  <c r="F231" i="234"/>
  <c r="D231" i="234"/>
  <c r="C231" i="234"/>
  <c r="B231" i="234"/>
  <c r="F230" i="234"/>
  <c r="D230" i="234"/>
  <c r="C230" i="234"/>
  <c r="B230" i="234"/>
  <c r="F229" i="234"/>
  <c r="D229" i="234"/>
  <c r="C229" i="234"/>
  <c r="B229" i="234"/>
  <c r="D228" i="234"/>
  <c r="C228" i="234"/>
  <c r="B228" i="234"/>
  <c r="D227" i="234"/>
  <c r="C227" i="234"/>
  <c r="B227" i="234"/>
  <c r="D226" i="234"/>
  <c r="C226" i="234"/>
  <c r="B226" i="234"/>
  <c r="D225" i="234"/>
  <c r="C225" i="234"/>
  <c r="B225" i="234"/>
  <c r="D224" i="234"/>
  <c r="C224" i="234"/>
  <c r="B224" i="234"/>
  <c r="D223" i="234"/>
  <c r="C223" i="234"/>
  <c r="B223" i="234"/>
  <c r="D222" i="234"/>
  <c r="C222" i="234"/>
  <c r="B222" i="234"/>
  <c r="F221" i="234"/>
  <c r="D221" i="234"/>
  <c r="C221" i="234"/>
  <c r="B221" i="234"/>
  <c r="F220" i="234"/>
  <c r="D220" i="234"/>
  <c r="C220" i="234"/>
  <c r="B220" i="234"/>
  <c r="F219" i="234"/>
  <c r="D219" i="234"/>
  <c r="C219" i="234"/>
  <c r="B219" i="234"/>
  <c r="F218" i="234"/>
  <c r="D218" i="234"/>
  <c r="C218" i="234"/>
  <c r="B218" i="234"/>
  <c r="F217" i="234"/>
  <c r="D217" i="234"/>
  <c r="C217" i="234"/>
  <c r="B217" i="234"/>
  <c r="D216" i="234"/>
  <c r="C216" i="234"/>
  <c r="B216" i="234"/>
  <c r="F215" i="234"/>
  <c r="D215" i="234"/>
  <c r="C215" i="234"/>
  <c r="B215" i="234"/>
  <c r="F214" i="234"/>
  <c r="D214" i="234"/>
  <c r="C214" i="234"/>
  <c r="B214" i="234"/>
  <c r="F213" i="234"/>
  <c r="D213" i="234"/>
  <c r="C213" i="234"/>
  <c r="B213" i="234"/>
  <c r="F212" i="234"/>
  <c r="D212" i="234"/>
  <c r="C212" i="234"/>
  <c r="B212" i="234"/>
  <c r="F211" i="234"/>
  <c r="D211" i="234"/>
  <c r="C211" i="234"/>
  <c r="B211" i="234"/>
  <c r="D210" i="234"/>
  <c r="C210" i="234"/>
  <c r="B210" i="234"/>
  <c r="D209" i="234"/>
  <c r="C209" i="234"/>
  <c r="B209" i="234"/>
  <c r="D208" i="234"/>
  <c r="C208" i="234"/>
  <c r="B208" i="234"/>
  <c r="D207" i="234"/>
  <c r="C207" i="234"/>
  <c r="B207" i="234"/>
  <c r="D206" i="234"/>
  <c r="C206" i="234"/>
  <c r="B206" i="234"/>
  <c r="D205" i="234"/>
  <c r="C205" i="234"/>
  <c r="B205" i="234"/>
  <c r="D204" i="234"/>
  <c r="C204" i="234"/>
  <c r="B204" i="234"/>
  <c r="F203" i="234"/>
  <c r="D203" i="234"/>
  <c r="C203" i="234"/>
  <c r="B203" i="234"/>
  <c r="F202" i="234"/>
  <c r="D202" i="234"/>
  <c r="C202" i="234"/>
  <c r="B202" i="234"/>
  <c r="F201" i="234"/>
  <c r="D201" i="234"/>
  <c r="C201" i="234"/>
  <c r="B201" i="234"/>
  <c r="F200" i="234"/>
  <c r="D200" i="234"/>
  <c r="C200" i="234"/>
  <c r="B200" i="234"/>
  <c r="F199" i="234"/>
  <c r="D199" i="234"/>
  <c r="C199" i="234"/>
  <c r="B199" i="234"/>
  <c r="D198" i="234"/>
  <c r="C198" i="234"/>
  <c r="B198" i="234"/>
  <c r="F197" i="234"/>
  <c r="D197" i="234"/>
  <c r="C197" i="234"/>
  <c r="B197" i="234"/>
  <c r="F196" i="234"/>
  <c r="D196" i="234"/>
  <c r="C196" i="234"/>
  <c r="B196" i="234"/>
  <c r="F195" i="234"/>
  <c r="D195" i="234"/>
  <c r="C195" i="234"/>
  <c r="B195" i="234"/>
  <c r="F194" i="234"/>
  <c r="D194" i="234"/>
  <c r="C194" i="234"/>
  <c r="B194" i="234"/>
  <c r="F193" i="234"/>
  <c r="D193" i="234"/>
  <c r="C193" i="234"/>
  <c r="B193" i="234"/>
  <c r="D192" i="234"/>
  <c r="C192" i="234"/>
  <c r="B192" i="234"/>
  <c r="D191" i="234"/>
  <c r="C191" i="234"/>
  <c r="B191" i="234"/>
  <c r="D190" i="234"/>
  <c r="C190" i="234"/>
  <c r="B190" i="234"/>
  <c r="D189" i="234"/>
  <c r="C189" i="234"/>
  <c r="B189" i="234"/>
  <c r="D188" i="234"/>
  <c r="C188" i="234"/>
  <c r="B188" i="234"/>
  <c r="D187" i="234"/>
  <c r="C187" i="234"/>
  <c r="B187" i="234"/>
  <c r="D186" i="234"/>
  <c r="C186" i="234"/>
  <c r="B186" i="234"/>
  <c r="F185" i="234"/>
  <c r="D185" i="234"/>
  <c r="C185" i="234"/>
  <c r="B185" i="234"/>
  <c r="F184" i="234"/>
  <c r="D184" i="234"/>
  <c r="C184" i="234"/>
  <c r="B184" i="234"/>
  <c r="F183" i="234"/>
  <c r="D183" i="234"/>
  <c r="C183" i="234"/>
  <c r="B183" i="234"/>
  <c r="F182" i="234"/>
  <c r="D182" i="234"/>
  <c r="C182" i="234"/>
  <c r="B182" i="234"/>
  <c r="F181" i="234"/>
  <c r="D181" i="234"/>
  <c r="C181" i="234"/>
  <c r="B181" i="234"/>
  <c r="D180" i="234"/>
  <c r="C180" i="234"/>
  <c r="B180" i="234"/>
  <c r="F179" i="234"/>
  <c r="D179" i="234"/>
  <c r="C179" i="234"/>
  <c r="B179" i="234"/>
  <c r="F178" i="234"/>
  <c r="D178" i="234"/>
  <c r="C178" i="234"/>
  <c r="B178" i="234"/>
  <c r="F177" i="234"/>
  <c r="D177" i="234"/>
  <c r="C177" i="234"/>
  <c r="B177" i="234"/>
  <c r="F176" i="234"/>
  <c r="D176" i="234"/>
  <c r="C176" i="234"/>
  <c r="B176" i="234"/>
  <c r="F175" i="234"/>
  <c r="D175" i="234"/>
  <c r="C175" i="234"/>
  <c r="B175" i="234"/>
  <c r="D174" i="234"/>
  <c r="C174" i="234"/>
  <c r="B174" i="234"/>
  <c r="D173" i="234"/>
  <c r="C173" i="234"/>
  <c r="B173" i="234"/>
  <c r="D172" i="234"/>
  <c r="C172" i="234"/>
  <c r="B172" i="234"/>
  <c r="D171" i="234"/>
  <c r="C171" i="234"/>
  <c r="B171" i="234"/>
  <c r="D170" i="234"/>
  <c r="C170" i="234"/>
  <c r="B170" i="234"/>
  <c r="D169" i="234"/>
  <c r="C169" i="234"/>
  <c r="B169" i="234"/>
  <c r="D168" i="234"/>
  <c r="C168" i="234"/>
  <c r="B168" i="234"/>
  <c r="F167" i="234"/>
  <c r="D167" i="234"/>
  <c r="C167" i="234"/>
  <c r="B167" i="234"/>
  <c r="F166" i="234"/>
  <c r="D166" i="234"/>
  <c r="C166" i="234"/>
  <c r="B166" i="234"/>
  <c r="F165" i="234"/>
  <c r="D165" i="234"/>
  <c r="C165" i="234"/>
  <c r="B165" i="234"/>
  <c r="F164" i="234"/>
  <c r="D164" i="234"/>
  <c r="C164" i="234"/>
  <c r="B164" i="234"/>
  <c r="F163" i="234"/>
  <c r="D163" i="234"/>
  <c r="C163" i="234"/>
  <c r="B163" i="234"/>
  <c r="D162" i="234"/>
  <c r="C162" i="234"/>
  <c r="B162" i="234"/>
  <c r="F161" i="234"/>
  <c r="D161" i="234"/>
  <c r="C161" i="234"/>
  <c r="B161" i="234"/>
  <c r="F160" i="234"/>
  <c r="D160" i="234"/>
  <c r="C160" i="234"/>
  <c r="B160" i="234"/>
  <c r="F159" i="234"/>
  <c r="D159" i="234"/>
  <c r="C159" i="234"/>
  <c r="B159" i="234"/>
  <c r="F158" i="234"/>
  <c r="D158" i="234"/>
  <c r="C158" i="234"/>
  <c r="B158" i="234"/>
  <c r="F157" i="234"/>
  <c r="D157" i="234"/>
  <c r="C157" i="234"/>
  <c r="B157" i="234"/>
  <c r="D156" i="234"/>
  <c r="C156" i="234"/>
  <c r="B156" i="234"/>
  <c r="D155" i="234"/>
  <c r="C155" i="234"/>
  <c r="B155" i="234"/>
  <c r="D154" i="234"/>
  <c r="C154" i="234"/>
  <c r="B154" i="234"/>
  <c r="D153" i="234"/>
  <c r="C153" i="234"/>
  <c r="B153" i="234"/>
  <c r="D152" i="234"/>
  <c r="C152" i="234"/>
  <c r="B152" i="234"/>
  <c r="D151" i="234"/>
  <c r="C151" i="234"/>
  <c r="B151" i="234"/>
  <c r="D150" i="234"/>
  <c r="C150" i="234"/>
  <c r="B150" i="234"/>
  <c r="F149" i="234"/>
  <c r="D149" i="234"/>
  <c r="C149" i="234"/>
  <c r="B149" i="234"/>
  <c r="F148" i="234"/>
  <c r="D148" i="234"/>
  <c r="C148" i="234"/>
  <c r="B148" i="234"/>
  <c r="F147" i="234"/>
  <c r="D147" i="234"/>
  <c r="C147" i="234"/>
  <c r="B147" i="234"/>
  <c r="F146" i="234"/>
  <c r="D146" i="234"/>
  <c r="C146" i="234"/>
  <c r="B146" i="234"/>
  <c r="F145" i="234"/>
  <c r="D145" i="234"/>
  <c r="C145" i="234"/>
  <c r="B145" i="234"/>
  <c r="D144" i="234"/>
  <c r="C144" i="234"/>
  <c r="B144" i="234"/>
  <c r="F143" i="234"/>
  <c r="D143" i="234"/>
  <c r="C143" i="234"/>
  <c r="B143" i="234"/>
  <c r="F142" i="234"/>
  <c r="D142" i="234"/>
  <c r="C142" i="234"/>
  <c r="B142" i="234"/>
  <c r="F141" i="234"/>
  <c r="D141" i="234"/>
  <c r="C141" i="234"/>
  <c r="B141" i="234"/>
  <c r="F140" i="234"/>
  <c r="D140" i="234"/>
  <c r="C140" i="234"/>
  <c r="B140" i="234"/>
  <c r="F139" i="234"/>
  <c r="D139" i="234"/>
  <c r="C139" i="234"/>
  <c r="B139" i="234"/>
  <c r="D138" i="234"/>
  <c r="C138" i="234"/>
  <c r="B138" i="234"/>
  <c r="D137" i="234"/>
  <c r="C137" i="234"/>
  <c r="B137" i="234"/>
  <c r="D136" i="234"/>
  <c r="C136" i="234"/>
  <c r="B136" i="234"/>
  <c r="D135" i="234"/>
  <c r="C135" i="234"/>
  <c r="B135" i="234"/>
  <c r="D134" i="234"/>
  <c r="C134" i="234"/>
  <c r="B134" i="234"/>
  <c r="D133" i="234"/>
  <c r="C133" i="234"/>
  <c r="B133" i="234"/>
  <c r="D132" i="234"/>
  <c r="C132" i="234"/>
  <c r="B132" i="234"/>
  <c r="F131" i="234"/>
  <c r="D131" i="234"/>
  <c r="C131" i="234"/>
  <c r="B131" i="234"/>
  <c r="F130" i="234"/>
  <c r="D130" i="234"/>
  <c r="C130" i="234"/>
  <c r="B130" i="234"/>
  <c r="F129" i="234"/>
  <c r="D129" i="234"/>
  <c r="C129" i="234"/>
  <c r="B129" i="234"/>
  <c r="F128" i="234"/>
  <c r="D128" i="234"/>
  <c r="C128" i="234"/>
  <c r="B128" i="234"/>
  <c r="F127" i="234"/>
  <c r="D127" i="234"/>
  <c r="C127" i="234"/>
  <c r="B127" i="234"/>
  <c r="D126" i="234"/>
  <c r="C126" i="234"/>
  <c r="B126" i="234"/>
  <c r="F125" i="234"/>
  <c r="D125" i="234"/>
  <c r="C125" i="234"/>
  <c r="B125" i="234"/>
  <c r="F124" i="234"/>
  <c r="D124" i="234"/>
  <c r="C124" i="234"/>
  <c r="B124" i="234"/>
  <c r="F123" i="234"/>
  <c r="D123" i="234"/>
  <c r="C123" i="234"/>
  <c r="B123" i="234"/>
  <c r="F122" i="234"/>
  <c r="D122" i="234"/>
  <c r="C122" i="234"/>
  <c r="B122" i="234"/>
  <c r="F121" i="234"/>
  <c r="D121" i="234"/>
  <c r="C121" i="234"/>
  <c r="B121" i="234"/>
  <c r="D120" i="234"/>
  <c r="C120" i="234"/>
  <c r="B120" i="234"/>
  <c r="F119" i="234"/>
  <c r="D119" i="234"/>
  <c r="C119" i="234"/>
  <c r="B119" i="234"/>
  <c r="F118" i="234"/>
  <c r="D118" i="234"/>
  <c r="C118" i="234"/>
  <c r="B118" i="234"/>
  <c r="F117" i="234"/>
  <c r="D117" i="234"/>
  <c r="C117" i="234"/>
  <c r="B117" i="234"/>
  <c r="F116" i="234"/>
  <c r="D116" i="234"/>
  <c r="C116" i="234"/>
  <c r="B116" i="234"/>
  <c r="F115" i="234"/>
  <c r="D115" i="234"/>
  <c r="C115" i="234"/>
  <c r="B115" i="234"/>
  <c r="F114" i="234"/>
  <c r="D114" i="234"/>
  <c r="C114" i="234"/>
  <c r="B114" i="234"/>
  <c r="D113" i="234"/>
  <c r="C113" i="234"/>
  <c r="B113" i="234"/>
  <c r="D112" i="234"/>
  <c r="C112" i="234"/>
  <c r="B112" i="234"/>
  <c r="D111" i="234"/>
  <c r="C111" i="234"/>
  <c r="B111" i="234"/>
  <c r="D110" i="234"/>
  <c r="C110" i="234"/>
  <c r="B110" i="234"/>
  <c r="F109" i="234"/>
  <c r="D109" i="234"/>
  <c r="C109" i="234"/>
  <c r="B109" i="234"/>
  <c r="F108" i="234"/>
  <c r="D108" i="234"/>
  <c r="C108" i="234"/>
  <c r="B108" i="234"/>
  <c r="D107" i="234"/>
  <c r="C107" i="234"/>
  <c r="B107" i="234"/>
  <c r="F106" i="234"/>
  <c r="D106" i="234"/>
  <c r="C106" i="234"/>
  <c r="B106" i="234"/>
  <c r="F105" i="234"/>
  <c r="D105" i="234"/>
  <c r="C105" i="234"/>
  <c r="B105" i="234"/>
  <c r="D104" i="234"/>
  <c r="C104" i="234"/>
  <c r="B104" i="234"/>
  <c r="F103" i="234"/>
  <c r="D103" i="234"/>
  <c r="C103" i="234"/>
  <c r="B103" i="234"/>
  <c r="F102" i="234"/>
  <c r="D102" i="234"/>
  <c r="C102" i="234"/>
  <c r="B102" i="234"/>
  <c r="D101" i="234"/>
  <c r="C101" i="234"/>
  <c r="B101" i="234"/>
  <c r="D100" i="234"/>
  <c r="C100" i="234"/>
  <c r="B100" i="234"/>
  <c r="D99" i="234"/>
  <c r="C99" i="234"/>
  <c r="B99" i="234"/>
  <c r="D98" i="234"/>
  <c r="C98" i="234"/>
  <c r="B98" i="234"/>
  <c r="D97" i="234"/>
  <c r="C97" i="234"/>
  <c r="B97" i="234"/>
  <c r="D96" i="234"/>
  <c r="C96" i="234"/>
  <c r="B96" i="234"/>
  <c r="D95" i="234"/>
  <c r="C95" i="234"/>
  <c r="B95" i="234"/>
  <c r="F94" i="234"/>
  <c r="D94" i="234"/>
  <c r="C94" i="234"/>
  <c r="B94" i="234"/>
  <c r="F93" i="234"/>
  <c r="D93" i="234"/>
  <c r="C93" i="234"/>
  <c r="B93" i="234"/>
  <c r="D92" i="234"/>
  <c r="C92" i="234"/>
  <c r="B92" i="234"/>
  <c r="F91" i="234"/>
  <c r="D91" i="234"/>
  <c r="C91" i="234"/>
  <c r="B91" i="234"/>
  <c r="F90" i="234"/>
  <c r="D90" i="234"/>
  <c r="C90" i="234"/>
  <c r="B90" i="234"/>
  <c r="D89" i="234"/>
  <c r="C89" i="234"/>
  <c r="B89" i="234"/>
  <c r="F88" i="234"/>
  <c r="D88" i="234"/>
  <c r="C88" i="234"/>
  <c r="B88" i="234"/>
  <c r="F87" i="234"/>
  <c r="D87" i="234"/>
  <c r="C87" i="234"/>
  <c r="B87" i="234"/>
  <c r="D86" i="234"/>
  <c r="C86" i="234"/>
  <c r="B86" i="234"/>
  <c r="D85" i="234"/>
  <c r="C85" i="234"/>
  <c r="B85" i="234"/>
  <c r="D84" i="234"/>
  <c r="C84" i="234"/>
  <c r="B84" i="234"/>
  <c r="D83" i="234"/>
  <c r="C83" i="234"/>
  <c r="B83" i="234"/>
  <c r="F82" i="234"/>
  <c r="D82" i="234"/>
  <c r="C82" i="234"/>
  <c r="B82" i="234"/>
  <c r="F81" i="234"/>
  <c r="D81" i="234"/>
  <c r="C81" i="234"/>
  <c r="B81" i="234"/>
  <c r="D80" i="234"/>
  <c r="C80" i="234"/>
  <c r="B80" i="234"/>
  <c r="F79" i="234"/>
  <c r="D79" i="234"/>
  <c r="C79" i="234"/>
  <c r="B79" i="234"/>
  <c r="F78" i="234"/>
  <c r="D78" i="234"/>
  <c r="C78" i="234"/>
  <c r="B78" i="234"/>
  <c r="D77" i="234"/>
  <c r="C77" i="234"/>
  <c r="B77" i="234"/>
  <c r="F76" i="234"/>
  <c r="D76" i="234"/>
  <c r="C76" i="234"/>
  <c r="B76" i="234"/>
  <c r="F75" i="234"/>
  <c r="D75" i="234"/>
  <c r="C75" i="234"/>
  <c r="B75" i="234"/>
  <c r="D74" i="234"/>
  <c r="C74" i="234"/>
  <c r="B74" i="234"/>
  <c r="D73" i="234"/>
  <c r="C73" i="234"/>
  <c r="B73" i="234"/>
  <c r="D72" i="234"/>
  <c r="C72" i="234"/>
  <c r="B72" i="234"/>
  <c r="D71" i="234"/>
  <c r="C71" i="234"/>
  <c r="B71" i="234"/>
  <c r="D70" i="234"/>
  <c r="C70" i="234"/>
  <c r="B70" i="234"/>
  <c r="D69" i="234"/>
  <c r="C69" i="234"/>
  <c r="B69" i="234"/>
  <c r="D68" i="234"/>
  <c r="C68" i="234"/>
  <c r="B68" i="234"/>
  <c r="F67" i="234"/>
  <c r="D67" i="234"/>
  <c r="C67" i="234"/>
  <c r="B67" i="234"/>
  <c r="F66" i="234"/>
  <c r="D66" i="234"/>
  <c r="C66" i="234"/>
  <c r="B66" i="234"/>
  <c r="D65" i="234"/>
  <c r="C65" i="234"/>
  <c r="B65" i="234"/>
  <c r="F64" i="234"/>
  <c r="D64" i="234"/>
  <c r="C64" i="234"/>
  <c r="B64" i="234"/>
  <c r="F63" i="234"/>
  <c r="D63" i="234"/>
  <c r="C63" i="234"/>
  <c r="B63" i="234"/>
  <c r="D62" i="234"/>
  <c r="C62" i="234"/>
  <c r="B62" i="234"/>
  <c r="F61" i="234"/>
  <c r="D61" i="234"/>
  <c r="C61" i="234"/>
  <c r="B61" i="234"/>
  <c r="F60" i="234"/>
  <c r="D60" i="234"/>
  <c r="C60" i="234"/>
  <c r="B60" i="234"/>
  <c r="D59" i="234"/>
  <c r="C59" i="234"/>
  <c r="B59" i="234"/>
  <c r="F58" i="234"/>
  <c r="D58" i="234"/>
  <c r="C58" i="234"/>
  <c r="B58" i="234"/>
  <c r="F57" i="234"/>
  <c r="D57" i="234"/>
  <c r="C57" i="234"/>
  <c r="B57" i="234"/>
  <c r="D56" i="234"/>
  <c r="C56" i="234"/>
  <c r="B56" i="234"/>
  <c r="F55" i="234"/>
  <c r="D55" i="234"/>
  <c r="C55" i="234"/>
  <c r="B55" i="234"/>
  <c r="F54" i="234"/>
  <c r="D54" i="234"/>
  <c r="C54" i="234"/>
  <c r="B54" i="234"/>
  <c r="D53" i="234"/>
  <c r="C53" i="234"/>
  <c r="B53" i="234"/>
  <c r="F52" i="234"/>
  <c r="D52" i="234"/>
  <c r="C52" i="234"/>
  <c r="B52" i="234"/>
  <c r="F51" i="234"/>
  <c r="D51" i="234"/>
  <c r="C51" i="234"/>
  <c r="B51" i="234"/>
  <c r="D50" i="234"/>
  <c r="C50" i="234"/>
  <c r="B50" i="234"/>
  <c r="F49" i="234"/>
  <c r="D49" i="234"/>
  <c r="C49" i="234"/>
  <c r="B49" i="234"/>
  <c r="F48" i="234"/>
  <c r="D48" i="234"/>
  <c r="C48" i="234"/>
  <c r="B48" i="234"/>
  <c r="D47" i="234"/>
  <c r="C47" i="234"/>
  <c r="B47" i="234"/>
  <c r="F46" i="234"/>
  <c r="D46" i="234"/>
  <c r="C46" i="234"/>
  <c r="B46" i="234"/>
  <c r="F45" i="234"/>
  <c r="D45" i="234"/>
  <c r="C45" i="234"/>
  <c r="B45" i="234"/>
  <c r="D44" i="234"/>
  <c r="C44" i="234"/>
  <c r="B44" i="234"/>
  <c r="F43" i="234"/>
  <c r="D43" i="234"/>
  <c r="C43" i="234"/>
  <c r="B43" i="234"/>
  <c r="F42" i="234"/>
  <c r="D42" i="234"/>
  <c r="C42" i="234"/>
  <c r="B42" i="234"/>
  <c r="D41" i="234"/>
  <c r="C41" i="234"/>
  <c r="B41" i="234"/>
  <c r="F40" i="234"/>
  <c r="D40" i="234"/>
  <c r="C40" i="234"/>
  <c r="B40" i="234"/>
  <c r="F39" i="234"/>
  <c r="D39" i="234"/>
  <c r="C39" i="234"/>
  <c r="B39" i="234"/>
  <c r="D38" i="234"/>
  <c r="C38" i="234"/>
  <c r="B38" i="234"/>
  <c r="F37" i="234"/>
  <c r="D37" i="234"/>
  <c r="C37" i="234"/>
  <c r="B37" i="234"/>
  <c r="F36" i="234"/>
  <c r="D36" i="234"/>
  <c r="C36" i="234"/>
  <c r="B36" i="234"/>
  <c r="D35" i="234"/>
  <c r="C35" i="234"/>
  <c r="B35" i="234"/>
  <c r="F34" i="234"/>
  <c r="D34" i="234"/>
  <c r="C34" i="234"/>
  <c r="B34" i="234"/>
  <c r="F33" i="234"/>
  <c r="D33" i="234"/>
  <c r="C33" i="234"/>
  <c r="B33" i="234"/>
  <c r="D32" i="234"/>
  <c r="C32" i="234"/>
  <c r="B32" i="234"/>
  <c r="F31" i="234"/>
  <c r="D31" i="234"/>
  <c r="C31" i="234"/>
  <c r="B31" i="234"/>
  <c r="F30" i="234"/>
  <c r="D30" i="234"/>
  <c r="C30" i="234"/>
  <c r="B30" i="234"/>
  <c r="D29" i="234"/>
  <c r="C29" i="234"/>
  <c r="B29" i="234"/>
  <c r="F28" i="234"/>
  <c r="D28" i="234"/>
  <c r="C28" i="234"/>
  <c r="B28" i="234"/>
  <c r="F27" i="234"/>
  <c r="D27" i="234"/>
  <c r="C27" i="234"/>
  <c r="B27" i="234"/>
  <c r="D26" i="234"/>
  <c r="C26" i="234"/>
  <c r="B26" i="234"/>
  <c r="D25" i="234"/>
  <c r="C25" i="234"/>
  <c r="B25" i="234"/>
  <c r="D24" i="234"/>
  <c r="C24" i="234"/>
  <c r="B24" i="234"/>
  <c r="D23" i="234"/>
  <c r="C23" i="234"/>
  <c r="B23" i="234"/>
  <c r="D22" i="234"/>
  <c r="C22" i="234"/>
  <c r="B22" i="234"/>
  <c r="D21" i="234"/>
  <c r="C21" i="234"/>
  <c r="B21" i="234"/>
  <c r="D20" i="234"/>
  <c r="C20" i="234"/>
  <c r="B20" i="234"/>
  <c r="F19" i="234"/>
  <c r="D19" i="234"/>
  <c r="C19" i="234"/>
  <c r="B19" i="234"/>
  <c r="F18" i="234"/>
  <c r="D18" i="234"/>
  <c r="C18" i="234"/>
  <c r="B18" i="234"/>
  <c r="D17" i="234"/>
  <c r="C17" i="234"/>
  <c r="B17" i="234"/>
  <c r="F16" i="234"/>
  <c r="D16" i="234"/>
  <c r="C16" i="234"/>
  <c r="B16" i="234"/>
  <c r="F15" i="234"/>
  <c r="D15" i="234"/>
  <c r="C15" i="234"/>
  <c r="B15" i="234"/>
  <c r="D14" i="234"/>
  <c r="C14" i="234"/>
  <c r="B14" i="234"/>
  <c r="F13" i="234"/>
  <c r="D13" i="234"/>
  <c r="C13" i="234"/>
  <c r="B13" i="234"/>
  <c r="F12" i="234"/>
  <c r="D12" i="234"/>
  <c r="C12" i="234"/>
  <c r="B12" i="234"/>
  <c r="D11" i="234"/>
  <c r="C11" i="234"/>
  <c r="B11" i="234"/>
  <c r="F10" i="234"/>
  <c r="D10" i="234"/>
  <c r="C10" i="234"/>
  <c r="B10" i="234"/>
  <c r="F9" i="234"/>
  <c r="D9" i="234"/>
  <c r="C9" i="234"/>
  <c r="B9" i="234"/>
  <c r="D8" i="234"/>
  <c r="C8" i="234"/>
  <c r="B8" i="234"/>
  <c r="F7" i="234"/>
  <c r="D7" i="234"/>
  <c r="C7" i="234"/>
  <c r="B7" i="234"/>
  <c r="F6" i="234"/>
  <c r="D6" i="234"/>
  <c r="C6" i="234"/>
  <c r="B6" i="234"/>
  <c r="D5" i="234"/>
  <c r="C5" i="234"/>
  <c r="B5" i="234"/>
  <c r="F4" i="234"/>
  <c r="D4" i="234"/>
  <c r="C4" i="234"/>
  <c r="B4" i="234"/>
  <c r="F3" i="234"/>
  <c r="D3" i="234"/>
  <c r="C3" i="234"/>
  <c r="B3" i="234"/>
  <c r="O161" i="109"/>
  <c r="F823" i="234" s="1"/>
  <c r="N161" i="109"/>
  <c r="F822" i="234" s="1"/>
  <c r="M161" i="109"/>
  <c r="F821" i="234" s="1"/>
  <c r="L161" i="109"/>
  <c r="F820" i="234" s="1"/>
  <c r="K161" i="109"/>
  <c r="F819" i="234" s="1"/>
  <c r="I161" i="109"/>
  <c r="H161" i="109"/>
  <c r="G161" i="109"/>
  <c r="F161" i="109"/>
  <c r="E161" i="109"/>
  <c r="AS162" i="114"/>
  <c r="AR162" i="114"/>
  <c r="AQ162" i="114"/>
  <c r="AP162" i="114"/>
  <c r="AO162" i="114"/>
  <c r="AM162" i="114"/>
  <c r="AL162" i="114"/>
  <c r="AK162" i="114"/>
  <c r="AJ162" i="114"/>
  <c r="AI162" i="114"/>
  <c r="AG162" i="114"/>
  <c r="AF162" i="114"/>
  <c r="AE162" i="114"/>
  <c r="AD162" i="114"/>
  <c r="AC162" i="114"/>
  <c r="AA162" i="114"/>
  <c r="Z162" i="114"/>
  <c r="Y162" i="114"/>
  <c r="X162" i="114"/>
  <c r="W162" i="114"/>
  <c r="U162" i="114"/>
  <c r="T162" i="114"/>
  <c r="S162" i="114"/>
  <c r="R162" i="114"/>
  <c r="Q162" i="114"/>
  <c r="O162" i="114"/>
  <c r="F1545" i="234" s="1"/>
  <c r="N162" i="114"/>
  <c r="F1544" i="234" s="1"/>
  <c r="M162" i="114"/>
  <c r="F1543" i="234" s="1"/>
  <c r="L162" i="114"/>
  <c r="F1542" i="234" s="1"/>
  <c r="K162" i="114"/>
  <c r="F1541" i="234" s="1"/>
  <c r="I162" i="114"/>
  <c r="H162" i="114"/>
  <c r="G162" i="114"/>
  <c r="F162" i="114"/>
  <c r="AS161" i="114"/>
  <c r="AR161" i="114"/>
  <c r="AQ161" i="114"/>
  <c r="AP161" i="114"/>
  <c r="AO161" i="114"/>
  <c r="AM161" i="114"/>
  <c r="AL161" i="114"/>
  <c r="AK161" i="114"/>
  <c r="AJ161" i="114"/>
  <c r="AI161" i="114"/>
  <c r="AG161" i="114"/>
  <c r="AF161" i="114"/>
  <c r="AE161" i="114"/>
  <c r="AD161" i="114"/>
  <c r="AC161" i="114"/>
  <c r="AA161" i="114"/>
  <c r="Z161" i="114"/>
  <c r="Y161" i="114"/>
  <c r="X161" i="114"/>
  <c r="W161" i="114"/>
  <c r="U161" i="114"/>
  <c r="T161" i="114"/>
  <c r="S161" i="114"/>
  <c r="R161" i="114"/>
  <c r="Q161" i="114"/>
  <c r="O161" i="114"/>
  <c r="F1539" i="234" s="1"/>
  <c r="N161" i="114"/>
  <c r="F1538" i="234" s="1"/>
  <c r="M161" i="114"/>
  <c r="F1537" i="234" s="1"/>
  <c r="L161" i="114"/>
  <c r="F1536" i="234" s="1"/>
  <c r="K161" i="114"/>
  <c r="F1535" i="234" s="1"/>
  <c r="I161" i="114"/>
  <c r="H161" i="114"/>
  <c r="G161" i="114"/>
  <c r="F161" i="114"/>
  <c r="E162" i="114"/>
  <c r="E161" i="114"/>
  <c r="M88" i="232" l="1"/>
  <c r="F5596" i="234" s="1"/>
  <c r="M87" i="232"/>
  <c r="F5587" i="234" s="1"/>
  <c r="M86" i="232"/>
  <c r="F5582" i="234" s="1"/>
  <c r="M85" i="232"/>
  <c r="F5577" i="234" s="1"/>
  <c r="M84" i="232"/>
  <c r="F5575" i="234" s="1"/>
  <c r="M83" i="232"/>
  <c r="F5572" i="234" s="1"/>
  <c r="M82" i="232"/>
  <c r="F5565" i="234" s="1"/>
  <c r="M81" i="232"/>
  <c r="F5558" i="234" s="1"/>
  <c r="M80" i="232"/>
  <c r="F5551" i="234" s="1"/>
  <c r="M79" i="232"/>
  <c r="F5548" i="234" s="1"/>
  <c r="M78" i="232"/>
  <c r="F5541" i="234" s="1"/>
  <c r="M77" i="232"/>
  <c r="F5538" i="234" s="1"/>
  <c r="M76" i="232"/>
  <c r="F5535" i="234" s="1"/>
  <c r="M75" i="232"/>
  <c r="F5533" i="234" s="1"/>
  <c r="M74" i="232"/>
  <c r="F5531" i="234" s="1"/>
  <c r="M73" i="232"/>
  <c r="F5529" i="234" s="1"/>
  <c r="M72" i="232"/>
  <c r="F5527" i="234" s="1"/>
  <c r="M71" i="232"/>
  <c r="F5525" i="234" s="1"/>
  <c r="M70" i="232"/>
  <c r="F5522" i="234" s="1"/>
  <c r="M69" i="232"/>
  <c r="F5520" i="234" s="1"/>
  <c r="M68" i="232"/>
  <c r="F5512" i="234" s="1"/>
  <c r="M65" i="232"/>
  <c r="F5503" i="234" s="1"/>
  <c r="M64" i="232"/>
  <c r="F5501" i="234" s="1"/>
  <c r="M63" i="232"/>
  <c r="F5498" i="234" s="1"/>
  <c r="M62" i="232"/>
  <c r="F5493" i="234" s="1"/>
  <c r="M61" i="232"/>
  <c r="F5490" i="234" s="1"/>
  <c r="M58" i="232"/>
  <c r="F5485" i="234" s="1"/>
  <c r="M57" i="232"/>
  <c r="F5478" i="234" s="1"/>
  <c r="M56" i="232"/>
  <c r="F5476" i="234" s="1"/>
  <c r="M47" i="232"/>
  <c r="F5436" i="234" s="1"/>
  <c r="M46" i="232"/>
  <c r="F5427" i="234" s="1"/>
  <c r="M45" i="232"/>
  <c r="F5422" i="234" s="1"/>
  <c r="M44" i="232"/>
  <c r="F5417" i="234" s="1"/>
  <c r="M43" i="232"/>
  <c r="F5415" i="234" s="1"/>
  <c r="M42" i="232"/>
  <c r="F5412" i="234" s="1"/>
  <c r="M41" i="232"/>
  <c r="F5405" i="234" s="1"/>
  <c r="M40" i="232"/>
  <c r="F5398" i="234" s="1"/>
  <c r="M39" i="232"/>
  <c r="F5391" i="234" s="1"/>
  <c r="M38" i="232"/>
  <c r="F5387" i="234" s="1"/>
  <c r="M37" i="232"/>
  <c r="F5380" i="234" s="1"/>
  <c r="M36" i="232"/>
  <c r="F5377" i="234" s="1"/>
  <c r="M35" i="232"/>
  <c r="F5374" i="234" s="1"/>
  <c r="M34" i="232"/>
  <c r="F5372" i="234" s="1"/>
  <c r="M33" i="232"/>
  <c r="F5370" i="234" s="1"/>
  <c r="M32" i="232"/>
  <c r="F5368" i="234" s="1"/>
  <c r="M31" i="232"/>
  <c r="F5366" i="234" s="1"/>
  <c r="M30" i="232"/>
  <c r="F5364" i="234" s="1"/>
  <c r="M29" i="232"/>
  <c r="F5361" i="234" s="1"/>
  <c r="M28" i="232"/>
  <c r="F5359" i="234" s="1"/>
  <c r="M27" i="232"/>
  <c r="F5351" i="234" s="1"/>
  <c r="M24" i="232"/>
  <c r="F5342" i="234" s="1"/>
  <c r="M23" i="232"/>
  <c r="F5340" i="234" s="1"/>
  <c r="M22" i="232"/>
  <c r="F5337" i="234" s="1"/>
  <c r="M21" i="232"/>
  <c r="F5332" i="234" s="1"/>
  <c r="M20" i="232"/>
  <c r="F5329" i="234" s="1"/>
  <c r="J17" i="232"/>
  <c r="I17" i="232"/>
  <c r="H17" i="232"/>
  <c r="G17" i="232"/>
  <c r="F17" i="232"/>
  <c r="E17" i="232"/>
  <c r="J16" i="232"/>
  <c r="I16" i="232"/>
  <c r="H15" i="232"/>
  <c r="G15" i="232"/>
  <c r="F15" i="232"/>
  <c r="E15" i="232"/>
  <c r="F14" i="232"/>
  <c r="F5470" i="234" s="1"/>
  <c r="E14" i="232"/>
  <c r="F5469" i="234" s="1"/>
  <c r="J13" i="232"/>
  <c r="F5467" i="234" s="1"/>
  <c r="I13" i="232"/>
  <c r="F5466" i="234" s="1"/>
  <c r="H13" i="232"/>
  <c r="F5465" i="234" s="1"/>
  <c r="G13" i="232"/>
  <c r="F5464" i="234" s="1"/>
  <c r="F13" i="232"/>
  <c r="F5463" i="234" s="1"/>
  <c r="E13" i="232"/>
  <c r="F5462" i="234" s="1"/>
  <c r="J12" i="232"/>
  <c r="I12" i="232"/>
  <c r="G12" i="232"/>
  <c r="F5458" i="234" s="1"/>
  <c r="F12" i="232"/>
  <c r="F5457" i="234" s="1"/>
  <c r="E12" i="232"/>
  <c r="F5456" i="234" s="1"/>
  <c r="J11" i="232"/>
  <c r="F5454" i="234" s="1"/>
  <c r="I11" i="232"/>
  <c r="F5453" i="234" s="1"/>
  <c r="H11" i="232"/>
  <c r="F5452" i="234" s="1"/>
  <c r="G11" i="232"/>
  <c r="F5451" i="234" s="1"/>
  <c r="F11" i="232"/>
  <c r="F5450" i="234" s="1"/>
  <c r="E11" i="232"/>
  <c r="F5449" i="234" s="1"/>
  <c r="H10" i="232"/>
  <c r="F5447" i="234" s="1"/>
  <c r="G10" i="232"/>
  <c r="F5446" i="234" s="1"/>
  <c r="F10" i="232"/>
  <c r="F5445" i="234" s="1"/>
  <c r="E10" i="232"/>
  <c r="F5444" i="234" s="1"/>
  <c r="J9" i="232"/>
  <c r="F5442" i="234" s="1"/>
  <c r="I9" i="232"/>
  <c r="F5441" i="234" s="1"/>
  <c r="H9" i="232"/>
  <c r="F5440" i="234" s="1"/>
  <c r="G9" i="232"/>
  <c r="F5439" i="234" s="1"/>
  <c r="F9" i="232"/>
  <c r="F5438" i="234" s="1"/>
  <c r="E9" i="232"/>
  <c r="F5437" i="234" s="1"/>
  <c r="K35" i="231"/>
  <c r="F5296" i="234" s="1"/>
  <c r="K34" i="231"/>
  <c r="F5289" i="234" s="1"/>
  <c r="K31" i="231"/>
  <c r="F5282" i="234" s="1"/>
  <c r="K30" i="231"/>
  <c r="F5275" i="234" s="1"/>
  <c r="K29" i="231"/>
  <c r="F5272" i="234" s="1"/>
  <c r="K28" i="231"/>
  <c r="F5267" i="234" s="1"/>
  <c r="K27" i="231"/>
  <c r="F5264" i="234" s="1"/>
  <c r="K26" i="231"/>
  <c r="F5257" i="234" s="1"/>
  <c r="K25" i="231"/>
  <c r="K24" i="231"/>
  <c r="K23" i="231"/>
  <c r="K20" i="231"/>
  <c r="F5230" i="234" s="1"/>
  <c r="K19" i="231"/>
  <c r="F5223" i="234" s="1"/>
  <c r="K18" i="231"/>
  <c r="F5217" i="234" s="1"/>
  <c r="K17" i="231"/>
  <c r="F5210" i="234" s="1"/>
  <c r="K16" i="231"/>
  <c r="F5204" i="234" s="1"/>
  <c r="K15" i="231"/>
  <c r="F5198" i="234" s="1"/>
  <c r="J12" i="231"/>
  <c r="F5191" i="234" s="1"/>
  <c r="I12" i="231"/>
  <c r="F5190" i="234" s="1"/>
  <c r="H12" i="231"/>
  <c r="F5189" i="234" s="1"/>
  <c r="G12" i="231"/>
  <c r="F12" i="231"/>
  <c r="E12" i="231"/>
  <c r="K11" i="231"/>
  <c r="F5185" i="234" s="1"/>
  <c r="K10" i="231"/>
  <c r="F5178" i="234" s="1"/>
  <c r="K9" i="231"/>
  <c r="F5171" i="234" s="1"/>
  <c r="N13" i="229"/>
  <c r="M13" i="229"/>
  <c r="L13" i="229"/>
  <c r="K13" i="229"/>
  <c r="J13" i="229"/>
  <c r="I13" i="229"/>
  <c r="H13" i="229"/>
  <c r="G13" i="229"/>
  <c r="F13" i="229"/>
  <c r="E13" i="229"/>
  <c r="F5081" i="234"/>
  <c r="F5080" i="234"/>
  <c r="F5079" i="234"/>
  <c r="F5076" i="234"/>
  <c r="F5075" i="234"/>
  <c r="F5074" i="234"/>
  <c r="F5065" i="234"/>
  <c r="F5064" i="234"/>
  <c r="F5063" i="234"/>
  <c r="F5054" i="234"/>
  <c r="F5053" i="234"/>
  <c r="F5052" i="234"/>
  <c r="U33" i="228"/>
  <c r="F5050" i="234" s="1"/>
  <c r="F5043" i="234"/>
  <c r="F5042" i="234"/>
  <c r="F5041" i="234"/>
  <c r="F5038" i="234"/>
  <c r="F5037" i="234"/>
  <c r="F5036" i="234"/>
  <c r="F5031" i="234"/>
  <c r="F5028" i="234"/>
  <c r="F5027" i="234"/>
  <c r="F5026" i="234"/>
  <c r="F5017" i="234"/>
  <c r="F5016" i="234"/>
  <c r="F5015" i="234"/>
  <c r="F5006" i="234"/>
  <c r="F5005" i="234"/>
  <c r="F5004" i="234"/>
  <c r="F5001" i="234"/>
  <c r="F5000" i="234"/>
  <c r="F4999" i="234"/>
  <c r="U17" i="228"/>
  <c r="F4997" i="234" s="1"/>
  <c r="T17" i="228"/>
  <c r="F4996" i="234" s="1"/>
  <c r="S17" i="228"/>
  <c r="F4995" i="234" s="1"/>
  <c r="R17" i="228"/>
  <c r="F4994" i="234" s="1"/>
  <c r="Q17" i="228"/>
  <c r="F4993" i="234" s="1"/>
  <c r="V16" i="228"/>
  <c r="F4992" i="234" s="1"/>
  <c r="V15" i="228"/>
  <c r="F4986" i="234" s="1"/>
  <c r="V14" i="228"/>
  <c r="F4980" i="234" s="1"/>
  <c r="V13" i="228"/>
  <c r="F4974" i="234" s="1"/>
  <c r="V12" i="228"/>
  <c r="F4968" i="234" s="1"/>
  <c r="V11" i="228"/>
  <c r="F4962" i="234" s="1"/>
  <c r="V10" i="228"/>
  <c r="F4956" i="234" s="1"/>
  <c r="V9" i="228"/>
  <c r="F4950" i="234" s="1"/>
  <c r="I12" i="227"/>
  <c r="G12" i="227"/>
  <c r="F12" i="227"/>
  <c r="E12" i="227"/>
  <c r="E17" i="227" s="1"/>
  <c r="E19" i="227" s="1"/>
  <c r="S12" i="226"/>
  <c r="Q12" i="226"/>
  <c r="F4843" i="234" s="1"/>
  <c r="P12" i="226"/>
  <c r="F4842" i="234" s="1"/>
  <c r="O12" i="226"/>
  <c r="F4841" i="234" s="1"/>
  <c r="N12" i="226"/>
  <c r="L12" i="226"/>
  <c r="K12" i="226"/>
  <c r="J12" i="226"/>
  <c r="I12" i="226"/>
  <c r="G12" i="226"/>
  <c r="F12" i="226"/>
  <c r="E12" i="226"/>
  <c r="E17" i="226" s="1"/>
  <c r="J114" i="225"/>
  <c r="F4832" i="234" s="1"/>
  <c r="I114" i="225"/>
  <c r="F4831" i="234" s="1"/>
  <c r="G114" i="225"/>
  <c r="F114" i="225"/>
  <c r="D114" i="225"/>
  <c r="C114" i="225"/>
  <c r="K61" i="225"/>
  <c r="F4730" i="234" s="1"/>
  <c r="J61" i="225"/>
  <c r="F4729" i="234" s="1"/>
  <c r="I61" i="225"/>
  <c r="F4728" i="234" s="1"/>
  <c r="H61" i="225"/>
  <c r="G61" i="225"/>
  <c r="F61" i="225"/>
  <c r="E61" i="225"/>
  <c r="D61" i="225"/>
  <c r="C61" i="225"/>
  <c r="U18" i="224"/>
  <c r="T18" i="224"/>
  <c r="F4567" i="234" s="1"/>
  <c r="S18" i="224"/>
  <c r="F4566" i="234" s="1"/>
  <c r="R18" i="224"/>
  <c r="F4565" i="234" s="1"/>
  <c r="Q18" i="224"/>
  <c r="F4564" i="234" s="1"/>
  <c r="O18" i="224"/>
  <c r="N18" i="224"/>
  <c r="M18" i="224"/>
  <c r="L18" i="224"/>
  <c r="K18" i="224"/>
  <c r="K21" i="224" s="1"/>
  <c r="I18" i="224"/>
  <c r="H18" i="224"/>
  <c r="G18" i="224"/>
  <c r="F18" i="224"/>
  <c r="E18" i="224"/>
  <c r="V17" i="224"/>
  <c r="F4563" i="234" s="1"/>
  <c r="P17" i="224"/>
  <c r="J17" i="224"/>
  <c r="V16" i="224"/>
  <c r="F4557" i="234" s="1"/>
  <c r="P16" i="224"/>
  <c r="J16" i="224"/>
  <c r="V15" i="224"/>
  <c r="F4551" i="234" s="1"/>
  <c r="P15" i="224"/>
  <c r="J15" i="224"/>
  <c r="V14" i="224"/>
  <c r="F4545" i="234" s="1"/>
  <c r="P14" i="224"/>
  <c r="J14" i="224"/>
  <c r="V10" i="224"/>
  <c r="F4535" i="234" s="1"/>
  <c r="P10" i="224"/>
  <c r="J10" i="224"/>
  <c r="N8" i="223"/>
  <c r="I8" i="223"/>
  <c r="Y17" i="222"/>
  <c r="O17" i="222"/>
  <c r="E17" i="222"/>
  <c r="AF14" i="222"/>
  <c r="F4506" i="234" s="1"/>
  <c r="AE14" i="222"/>
  <c r="F4505" i="234" s="1"/>
  <c r="AC14" i="222"/>
  <c r="F4503" i="234" s="1"/>
  <c r="AB14" i="222"/>
  <c r="F4502" i="234" s="1"/>
  <c r="Z14" i="222"/>
  <c r="F4500" i="234" s="1"/>
  <c r="F4508" i="234"/>
  <c r="F4507" i="234"/>
  <c r="V14" i="222"/>
  <c r="U14" i="222"/>
  <c r="S14" i="222"/>
  <c r="R14" i="222"/>
  <c r="P14" i="222"/>
  <c r="N14" i="222"/>
  <c r="M14" i="222"/>
  <c r="L14" i="222"/>
  <c r="K14" i="222"/>
  <c r="I14" i="222"/>
  <c r="H14" i="222"/>
  <c r="F14" i="222"/>
  <c r="D14" i="222"/>
  <c r="C14" i="222"/>
  <c r="C19" i="222" s="1"/>
  <c r="AD13" i="222"/>
  <c r="F4494" i="234" s="1"/>
  <c r="F4491" i="234"/>
  <c r="Y13" i="222"/>
  <c r="F4489" i="234" s="1"/>
  <c r="T13" i="222"/>
  <c r="Q13" i="222"/>
  <c r="O13" i="222"/>
  <c r="J13" i="222"/>
  <c r="G13" i="222"/>
  <c r="E13" i="222"/>
  <c r="AD12" i="222"/>
  <c r="F4484" i="234" s="1"/>
  <c r="F4481" i="234"/>
  <c r="Y12" i="222"/>
  <c r="F4479" i="234" s="1"/>
  <c r="T12" i="222"/>
  <c r="Q12" i="222"/>
  <c r="O12" i="222"/>
  <c r="J12" i="222"/>
  <c r="G12" i="222"/>
  <c r="E12" i="222"/>
  <c r="AD11" i="222"/>
  <c r="F4474" i="234" s="1"/>
  <c r="F4471" i="234"/>
  <c r="Y11" i="222"/>
  <c r="F4469" i="234" s="1"/>
  <c r="T11" i="222"/>
  <c r="Q11" i="222"/>
  <c r="O11" i="222"/>
  <c r="J11" i="222"/>
  <c r="G11" i="222"/>
  <c r="E11" i="222"/>
  <c r="Y21" i="221"/>
  <c r="O21" i="221"/>
  <c r="E21" i="221"/>
  <c r="AF16" i="221"/>
  <c r="F4444" i="234" s="1"/>
  <c r="Y16" i="221"/>
  <c r="F4437" i="234" s="1"/>
  <c r="V16" i="221"/>
  <c r="O16" i="221"/>
  <c r="L16" i="221"/>
  <c r="E16" i="221"/>
  <c r="G16" i="221" s="1"/>
  <c r="AF13" i="221"/>
  <c r="F4434" i="234" s="1"/>
  <c r="AE13" i="221"/>
  <c r="F4433" i="234" s="1"/>
  <c r="AC13" i="221"/>
  <c r="F4431" i="234" s="1"/>
  <c r="AB13" i="221"/>
  <c r="F4430" i="234" s="1"/>
  <c r="Z13" i="221"/>
  <c r="F4428" i="234" s="1"/>
  <c r="X13" i="221"/>
  <c r="F4436" i="234" s="1"/>
  <c r="W13" i="221"/>
  <c r="F4435" i="234" s="1"/>
  <c r="V13" i="221"/>
  <c r="U13" i="221"/>
  <c r="S13" i="221"/>
  <c r="R13" i="221"/>
  <c r="P13" i="221"/>
  <c r="P18" i="221" s="1"/>
  <c r="P23" i="221" s="1"/>
  <c r="N13" i="221"/>
  <c r="N18" i="221" s="1"/>
  <c r="N23" i="221" s="1"/>
  <c r="M13" i="221"/>
  <c r="L13" i="221"/>
  <c r="K13" i="221"/>
  <c r="I13" i="221"/>
  <c r="H13" i="221"/>
  <c r="F13" i="221"/>
  <c r="D13" i="221"/>
  <c r="C13" i="221"/>
  <c r="AD12" i="221"/>
  <c r="F4422" i="234" s="1"/>
  <c r="F4419" i="234"/>
  <c r="Y12" i="221"/>
  <c r="F4417" i="234" s="1"/>
  <c r="T12" i="221"/>
  <c r="Q12" i="221"/>
  <c r="O12" i="221"/>
  <c r="J12" i="221"/>
  <c r="G12" i="221"/>
  <c r="E12" i="221"/>
  <c r="AD11" i="221"/>
  <c r="F4412" i="234" s="1"/>
  <c r="F4409" i="234"/>
  <c r="Y11" i="221"/>
  <c r="F4407" i="234" s="1"/>
  <c r="T11" i="221"/>
  <c r="Q11" i="221"/>
  <c r="O11" i="221"/>
  <c r="J11" i="221"/>
  <c r="G11" i="221"/>
  <c r="E11" i="221"/>
  <c r="AB51" i="220"/>
  <c r="AA51" i="220"/>
  <c r="Z51" i="220"/>
  <c r="Y51" i="220"/>
  <c r="X51" i="220"/>
  <c r="W51" i="220"/>
  <c r="V51" i="220"/>
  <c r="U51" i="220"/>
  <c r="T51" i="220"/>
  <c r="S51" i="220"/>
  <c r="R51" i="220"/>
  <c r="F5632" i="234" s="1"/>
  <c r="AB49" i="220"/>
  <c r="AA49" i="220"/>
  <c r="Z49" i="220"/>
  <c r="Y49" i="220"/>
  <c r="X49" i="220"/>
  <c r="W49" i="220"/>
  <c r="V49" i="220"/>
  <c r="U49" i="220"/>
  <c r="T49" i="220"/>
  <c r="S49" i="220"/>
  <c r="R49" i="220"/>
  <c r="F5630" i="234" s="1"/>
  <c r="AB48" i="220"/>
  <c r="AA48" i="220"/>
  <c r="Z48" i="220"/>
  <c r="Y48" i="220"/>
  <c r="X48" i="220"/>
  <c r="W48" i="220"/>
  <c r="V48" i="220"/>
  <c r="U48" i="220"/>
  <c r="T48" i="220"/>
  <c r="S48" i="220"/>
  <c r="R48" i="220"/>
  <c r="F5629" i="234" s="1"/>
  <c r="AB46" i="220"/>
  <c r="AA46" i="220"/>
  <c r="Z46" i="220"/>
  <c r="Y46" i="220"/>
  <c r="X46" i="220"/>
  <c r="W46" i="220"/>
  <c r="V46" i="220"/>
  <c r="U46" i="220"/>
  <c r="T46" i="220"/>
  <c r="S46" i="220"/>
  <c r="R46" i="220"/>
  <c r="F5627" i="234" s="1"/>
  <c r="AB43" i="220"/>
  <c r="AA43" i="220"/>
  <c r="AB50" i="220" s="1"/>
  <c r="Z43" i="220"/>
  <c r="Y43" i="220"/>
  <c r="X43" i="220"/>
  <c r="W43" i="220"/>
  <c r="V43" i="220"/>
  <c r="U43" i="220"/>
  <c r="T43" i="220"/>
  <c r="S43" i="220"/>
  <c r="R43" i="220"/>
  <c r="F5626" i="234" s="1"/>
  <c r="AB42" i="220"/>
  <c r="AA42" i="220"/>
  <c r="AB47" i="220" s="1"/>
  <c r="Z42" i="220"/>
  <c r="Y42" i="220"/>
  <c r="X42" i="220"/>
  <c r="W42" i="220"/>
  <c r="V42" i="220"/>
  <c r="U42" i="220"/>
  <c r="T42" i="220"/>
  <c r="S42" i="220"/>
  <c r="R42" i="220"/>
  <c r="F5625" i="234" s="1"/>
  <c r="AB23" i="220"/>
  <c r="AA23" i="220"/>
  <c r="Z23" i="220"/>
  <c r="Y23" i="220"/>
  <c r="X23" i="220"/>
  <c r="W23" i="220"/>
  <c r="V23" i="220"/>
  <c r="U23" i="220"/>
  <c r="T23" i="220"/>
  <c r="S23" i="220"/>
  <c r="R23" i="220"/>
  <c r="F5610" i="234" s="1"/>
  <c r="R8" i="220"/>
  <c r="F5597" i="234" s="1"/>
  <c r="AC171" i="208"/>
  <c r="V171" i="208"/>
  <c r="S171" i="208"/>
  <c r="P171" i="208"/>
  <c r="M171" i="208"/>
  <c r="J171" i="208"/>
  <c r="AC170" i="208"/>
  <c r="V170" i="208"/>
  <c r="S170" i="208"/>
  <c r="P170" i="208"/>
  <c r="M170" i="208"/>
  <c r="J170" i="208"/>
  <c r="D170" i="208"/>
  <c r="AC169" i="208"/>
  <c r="V169" i="208"/>
  <c r="S169" i="208"/>
  <c r="P169" i="208"/>
  <c r="M169" i="208"/>
  <c r="J169" i="208"/>
  <c r="AC168" i="208"/>
  <c r="AC167" i="208"/>
  <c r="AC166" i="208"/>
  <c r="AC165" i="208"/>
  <c r="AC164" i="208"/>
  <c r="AC163" i="208"/>
  <c r="V163" i="208"/>
  <c r="S163" i="208"/>
  <c r="P163" i="208"/>
  <c r="M163" i="208"/>
  <c r="J163" i="208"/>
  <c r="AC162" i="208"/>
  <c r="V162" i="208"/>
  <c r="S162" i="208"/>
  <c r="P162" i="208"/>
  <c r="M162" i="208"/>
  <c r="J162" i="208"/>
  <c r="AC161" i="208"/>
  <c r="AC160" i="208"/>
  <c r="AC159" i="208"/>
  <c r="AC158" i="208"/>
  <c r="AC157" i="208"/>
  <c r="AC156" i="208"/>
  <c r="AC155" i="208"/>
  <c r="AC154" i="208"/>
  <c r="AC153" i="208"/>
  <c r="V153" i="208"/>
  <c r="S153" i="208"/>
  <c r="P153" i="208"/>
  <c r="M153" i="208"/>
  <c r="J153" i="208"/>
  <c r="AC152" i="208"/>
  <c r="G152" i="208"/>
  <c r="S152" i="208" s="1"/>
  <c r="AC151" i="208"/>
  <c r="G151" i="208"/>
  <c r="S151" i="208" s="1"/>
  <c r="AC150" i="208"/>
  <c r="V150" i="208"/>
  <c r="S150" i="208"/>
  <c r="P150" i="208"/>
  <c r="M150" i="208"/>
  <c r="J150" i="208"/>
  <c r="AC149" i="208"/>
  <c r="G149" i="208"/>
  <c r="V149" i="208" s="1"/>
  <c r="AC148" i="208"/>
  <c r="AC147" i="208"/>
  <c r="AC146" i="208"/>
  <c r="AC145" i="208"/>
  <c r="AC144" i="208"/>
  <c r="AC143" i="208"/>
  <c r="AC142" i="208"/>
  <c r="AC141" i="208"/>
  <c r="AC140" i="208"/>
  <c r="AC139" i="208"/>
  <c r="V139" i="208"/>
  <c r="S139" i="208"/>
  <c r="P139" i="208"/>
  <c r="M139" i="208"/>
  <c r="J139" i="208"/>
  <c r="AC138" i="208"/>
  <c r="G138" i="208"/>
  <c r="D138" i="208"/>
  <c r="AC137" i="208"/>
  <c r="V137" i="208"/>
  <c r="S137" i="208"/>
  <c r="P137" i="208"/>
  <c r="M137" i="208"/>
  <c r="J137" i="208"/>
  <c r="D137" i="208"/>
  <c r="AC136" i="208"/>
  <c r="V136" i="208"/>
  <c r="S136" i="208"/>
  <c r="P136" i="208"/>
  <c r="M136" i="208"/>
  <c r="J136" i="208"/>
  <c r="D136" i="208"/>
  <c r="AC135" i="208"/>
  <c r="V135" i="208"/>
  <c r="S135" i="208"/>
  <c r="P135" i="208"/>
  <c r="M135" i="208"/>
  <c r="J135" i="208"/>
  <c r="D135" i="208"/>
  <c r="AC134" i="208"/>
  <c r="AC133" i="208"/>
  <c r="AC132" i="208"/>
  <c r="AC131" i="208"/>
  <c r="AC130" i="208"/>
  <c r="AC129" i="208"/>
  <c r="AC128" i="208"/>
  <c r="AC127" i="208"/>
  <c r="V127" i="208"/>
  <c r="S127" i="208"/>
  <c r="P127" i="208"/>
  <c r="M127" i="208"/>
  <c r="J127" i="208"/>
  <c r="AC126" i="208"/>
  <c r="V126" i="208"/>
  <c r="S126" i="208"/>
  <c r="P126" i="208"/>
  <c r="M126" i="208"/>
  <c r="J126" i="208"/>
  <c r="AC125" i="208"/>
  <c r="AC124" i="208"/>
  <c r="AC123" i="208"/>
  <c r="AC122" i="208"/>
  <c r="AC121" i="208"/>
  <c r="AC120" i="208"/>
  <c r="V120" i="208"/>
  <c r="S120" i="208"/>
  <c r="P120" i="208"/>
  <c r="M120" i="208"/>
  <c r="J120" i="208"/>
  <c r="AC119" i="208"/>
  <c r="V119" i="208"/>
  <c r="S119" i="208"/>
  <c r="P119" i="208"/>
  <c r="M119" i="208"/>
  <c r="J119" i="208"/>
  <c r="AC118" i="208"/>
  <c r="V118" i="208"/>
  <c r="S118" i="208"/>
  <c r="P118" i="208"/>
  <c r="M118" i="208"/>
  <c r="J118" i="208"/>
  <c r="AC117" i="208"/>
  <c r="V117" i="208"/>
  <c r="S117" i="208"/>
  <c r="P117" i="208"/>
  <c r="M117" i="208"/>
  <c r="J117" i="208"/>
  <c r="AC116" i="208"/>
  <c r="V116" i="208"/>
  <c r="S116" i="208"/>
  <c r="P116" i="208"/>
  <c r="M116" i="208"/>
  <c r="J116" i="208"/>
  <c r="AC115" i="208"/>
  <c r="V115" i="208"/>
  <c r="S115" i="208"/>
  <c r="P115" i="208"/>
  <c r="M115" i="208"/>
  <c r="J115" i="208"/>
  <c r="AC114" i="208"/>
  <c r="V114" i="208"/>
  <c r="S114" i="208"/>
  <c r="P114" i="208"/>
  <c r="M114" i="208"/>
  <c r="J114" i="208"/>
  <c r="D114" i="208"/>
  <c r="AC113" i="208"/>
  <c r="V113" i="208"/>
  <c r="S113" i="208"/>
  <c r="P113" i="208"/>
  <c r="M113" i="208"/>
  <c r="J113" i="208"/>
  <c r="D113" i="208"/>
  <c r="AC112" i="208"/>
  <c r="V112" i="208"/>
  <c r="S112" i="208"/>
  <c r="P112" i="208"/>
  <c r="M112" i="208"/>
  <c r="J112" i="208"/>
  <c r="D112" i="208"/>
  <c r="AC111" i="208"/>
  <c r="V111" i="208"/>
  <c r="S111" i="208"/>
  <c r="P111" i="208"/>
  <c r="M111" i="208"/>
  <c r="J111" i="208"/>
  <c r="D111" i="208"/>
  <c r="AC110" i="208"/>
  <c r="AC109" i="208"/>
  <c r="AC108" i="208"/>
  <c r="AC107" i="208"/>
  <c r="AC106" i="208"/>
  <c r="AC105" i="208"/>
  <c r="V105" i="208"/>
  <c r="S105" i="208"/>
  <c r="P105" i="208"/>
  <c r="M105" i="208"/>
  <c r="J105" i="208"/>
  <c r="D105" i="208"/>
  <c r="AC104" i="208"/>
  <c r="V104" i="208"/>
  <c r="S104" i="208"/>
  <c r="P104" i="208"/>
  <c r="M104" i="208"/>
  <c r="J104" i="208"/>
  <c r="D104" i="208"/>
  <c r="AC103" i="208"/>
  <c r="V103" i="208"/>
  <c r="S103" i="208"/>
  <c r="P103" i="208"/>
  <c r="M103" i="208"/>
  <c r="J103" i="208"/>
  <c r="D103" i="208"/>
  <c r="AC102" i="208"/>
  <c r="V102" i="208"/>
  <c r="S102" i="208"/>
  <c r="P102" i="208"/>
  <c r="M102" i="208"/>
  <c r="J102" i="208"/>
  <c r="D102" i="208"/>
  <c r="AC101" i="208"/>
  <c r="V101" i="208"/>
  <c r="S101" i="208"/>
  <c r="P101" i="208"/>
  <c r="M101" i="208"/>
  <c r="J101" i="208"/>
  <c r="D101" i="208"/>
  <c r="AC100" i="208"/>
  <c r="V100" i="208"/>
  <c r="S100" i="208"/>
  <c r="P100" i="208"/>
  <c r="M100" i="208"/>
  <c r="J100" i="208"/>
  <c r="D100" i="208"/>
  <c r="AC99" i="208"/>
  <c r="AC98" i="208"/>
  <c r="AC97" i="208"/>
  <c r="AC96" i="208"/>
  <c r="AC95" i="208"/>
  <c r="AC94" i="208"/>
  <c r="V94" i="208"/>
  <c r="S94" i="208"/>
  <c r="P94" i="208"/>
  <c r="M94" i="208"/>
  <c r="J94" i="208"/>
  <c r="AC93" i="208"/>
  <c r="AC92" i="208"/>
  <c r="AC91" i="208"/>
  <c r="AC90" i="208"/>
  <c r="AC89" i="208"/>
  <c r="AC88" i="208"/>
  <c r="V88" i="208"/>
  <c r="S88" i="208"/>
  <c r="P88" i="208"/>
  <c r="M88" i="208"/>
  <c r="J88" i="208"/>
  <c r="D88" i="208"/>
  <c r="AC87" i="208"/>
  <c r="V87" i="208"/>
  <c r="S87" i="208"/>
  <c r="P87" i="208"/>
  <c r="M87" i="208"/>
  <c r="J87" i="208"/>
  <c r="D87" i="208"/>
  <c r="AC86" i="208"/>
  <c r="AC85" i="208"/>
  <c r="AC84" i="208"/>
  <c r="AC83" i="208"/>
  <c r="AC82" i="208"/>
  <c r="AC81" i="208"/>
  <c r="AC80" i="208"/>
  <c r="AC79" i="208"/>
  <c r="V79" i="208"/>
  <c r="S79" i="208"/>
  <c r="P79" i="208"/>
  <c r="M79" i="208"/>
  <c r="J79" i="208"/>
  <c r="AC78" i="208"/>
  <c r="AC77" i="208"/>
  <c r="AC76" i="208"/>
  <c r="AC75" i="208"/>
  <c r="AC74" i="208"/>
  <c r="AC73" i="208"/>
  <c r="AC71" i="208"/>
  <c r="AC70" i="208"/>
  <c r="AC69" i="208"/>
  <c r="AC68" i="208"/>
  <c r="AC67" i="208"/>
  <c r="V67" i="208"/>
  <c r="S67" i="208"/>
  <c r="P67" i="208"/>
  <c r="M67" i="208"/>
  <c r="J67" i="208"/>
  <c r="D67" i="208"/>
  <c r="AC66" i="208"/>
  <c r="AC65" i="208"/>
  <c r="AC64" i="208"/>
  <c r="AC63" i="208"/>
  <c r="AC62" i="208"/>
  <c r="AC61" i="208"/>
  <c r="AC60" i="208"/>
  <c r="V60" i="208"/>
  <c r="S60" i="208"/>
  <c r="P60" i="208"/>
  <c r="M60" i="208"/>
  <c r="J60" i="208"/>
  <c r="AC59" i="208"/>
  <c r="V59" i="208"/>
  <c r="S59" i="208"/>
  <c r="P59" i="208"/>
  <c r="M59" i="208"/>
  <c r="J59" i="208"/>
  <c r="AC58" i="208"/>
  <c r="AC57" i="208"/>
  <c r="AC56" i="208"/>
  <c r="AC55" i="208"/>
  <c r="AC54" i="208"/>
  <c r="AC53" i="208"/>
  <c r="V53" i="208"/>
  <c r="S53" i="208"/>
  <c r="P53" i="208"/>
  <c r="M53" i="208"/>
  <c r="J53" i="208"/>
  <c r="D53" i="208"/>
  <c r="AC52" i="208"/>
  <c r="V52" i="208"/>
  <c r="S52" i="208"/>
  <c r="P52" i="208"/>
  <c r="M52" i="208"/>
  <c r="J52" i="208"/>
  <c r="D52" i="208"/>
  <c r="AC51" i="208"/>
  <c r="AC50" i="208"/>
  <c r="AC49" i="208"/>
  <c r="AC48" i="208"/>
  <c r="AC47" i="208"/>
  <c r="AC46" i="208"/>
  <c r="AC45" i="208"/>
  <c r="V45" i="208"/>
  <c r="S45" i="208"/>
  <c r="P45" i="208"/>
  <c r="M45" i="208"/>
  <c r="J45" i="208"/>
  <c r="AC44" i="208"/>
  <c r="V44" i="208"/>
  <c r="S44" i="208"/>
  <c r="P44" i="208"/>
  <c r="M44" i="208"/>
  <c r="J44" i="208"/>
  <c r="AC43" i="208"/>
  <c r="V43" i="208"/>
  <c r="S43" i="208"/>
  <c r="P43" i="208"/>
  <c r="M43" i="208"/>
  <c r="J43" i="208"/>
  <c r="AC42" i="208"/>
  <c r="V42" i="208"/>
  <c r="S42" i="208"/>
  <c r="P42" i="208"/>
  <c r="M42" i="208"/>
  <c r="J42" i="208"/>
  <c r="AC41" i="208"/>
  <c r="V41" i="208"/>
  <c r="S41" i="208"/>
  <c r="P41" i="208"/>
  <c r="M41" i="208"/>
  <c r="J41" i="208"/>
  <c r="AC40" i="208"/>
  <c r="V40" i="208"/>
  <c r="S40" i="208"/>
  <c r="P40" i="208"/>
  <c r="M40" i="208"/>
  <c r="J40" i="208"/>
  <c r="AC39" i="208"/>
  <c r="V39" i="208"/>
  <c r="S39" i="208"/>
  <c r="P39" i="208"/>
  <c r="M39" i="208"/>
  <c r="J39" i="208"/>
  <c r="AC38" i="208"/>
  <c r="V38" i="208"/>
  <c r="S38" i="208"/>
  <c r="P38" i="208"/>
  <c r="M38" i="208"/>
  <c r="J38" i="208"/>
  <c r="AC37" i="208"/>
  <c r="V37" i="208"/>
  <c r="S37" i="208"/>
  <c r="P37" i="208"/>
  <c r="M37" i="208"/>
  <c r="J37" i="208"/>
  <c r="AC36" i="208"/>
  <c r="V36" i="208"/>
  <c r="S36" i="208"/>
  <c r="P36" i="208"/>
  <c r="M36" i="208"/>
  <c r="J36" i="208"/>
  <c r="AC35" i="208"/>
  <c r="V35" i="208"/>
  <c r="S35" i="208"/>
  <c r="P35" i="208"/>
  <c r="M35" i="208"/>
  <c r="J35" i="208"/>
  <c r="AC34" i="208"/>
  <c r="V34" i="208"/>
  <c r="S34" i="208"/>
  <c r="P34" i="208"/>
  <c r="M34" i="208"/>
  <c r="J34" i="208"/>
  <c r="AC33" i="208"/>
  <c r="AC32" i="208"/>
  <c r="AC31" i="208"/>
  <c r="AC30" i="208"/>
  <c r="AC29" i="208"/>
  <c r="AC28" i="208"/>
  <c r="AC27" i="208"/>
  <c r="AC26" i="208"/>
  <c r="V26" i="208"/>
  <c r="S26" i="208"/>
  <c r="P26" i="208"/>
  <c r="M26" i="208"/>
  <c r="J26" i="208"/>
  <c r="AC25" i="208"/>
  <c r="AC24" i="208"/>
  <c r="AC23" i="208"/>
  <c r="AC22" i="208"/>
  <c r="AC21" i="208"/>
  <c r="V20" i="208"/>
  <c r="S20" i="208"/>
  <c r="P20" i="208"/>
  <c r="M20" i="208"/>
  <c r="J20" i="208"/>
  <c r="V19" i="208"/>
  <c r="S19" i="208"/>
  <c r="P19" i="208"/>
  <c r="M19" i="208"/>
  <c r="J19" i="208"/>
  <c r="D19" i="208"/>
  <c r="V18" i="208"/>
  <c r="S18" i="208"/>
  <c r="P18" i="208"/>
  <c r="M18" i="208"/>
  <c r="J18" i="208"/>
  <c r="D18" i="208"/>
  <c r="V17" i="208"/>
  <c r="S17" i="208"/>
  <c r="P17" i="208"/>
  <c r="M17" i="208"/>
  <c r="J17" i="208"/>
  <c r="D17" i="208"/>
  <c r="V16" i="208"/>
  <c r="S16" i="208"/>
  <c r="P16" i="208"/>
  <c r="M16" i="208"/>
  <c r="J16" i="208"/>
  <c r="D16" i="208"/>
  <c r="AC15" i="208"/>
  <c r="V15" i="208"/>
  <c r="S15" i="208"/>
  <c r="P15" i="208"/>
  <c r="M15" i="208"/>
  <c r="J15" i="208"/>
  <c r="D15" i="208"/>
  <c r="AC14" i="208"/>
  <c r="V14" i="208"/>
  <c r="S14" i="208"/>
  <c r="P14" i="208"/>
  <c r="M14" i="208"/>
  <c r="J14" i="208"/>
  <c r="D14" i="208"/>
  <c r="AC13" i="208"/>
  <c r="V13" i="208"/>
  <c r="S13" i="208"/>
  <c r="P13" i="208"/>
  <c r="M13" i="208"/>
  <c r="J13" i="208"/>
  <c r="D13" i="208"/>
  <c r="AC12" i="208"/>
  <c r="V12" i="208"/>
  <c r="S12" i="208"/>
  <c r="P12" i="208"/>
  <c r="M12" i="208"/>
  <c r="J12" i="208"/>
  <c r="D12" i="208"/>
  <c r="AC11" i="208"/>
  <c r="AC10" i="208"/>
  <c r="AC9" i="208"/>
  <c r="AC8" i="208"/>
  <c r="BW24" i="203"/>
  <c r="BV24" i="203"/>
  <c r="BU24" i="203"/>
  <c r="BT24" i="203"/>
  <c r="BS24" i="203"/>
  <c r="BR24" i="203"/>
  <c r="BQ24" i="203"/>
  <c r="BP24" i="203"/>
  <c r="BN24" i="203"/>
  <c r="BM24" i="203"/>
  <c r="BL24" i="203"/>
  <c r="BK24" i="203"/>
  <c r="BJ24" i="203"/>
  <c r="BI24" i="203"/>
  <c r="BH24" i="203"/>
  <c r="BG24" i="203"/>
  <c r="BE24" i="203"/>
  <c r="F4387" i="234" s="1"/>
  <c r="BD24" i="203"/>
  <c r="F4386" i="234" s="1"/>
  <c r="BC24" i="203"/>
  <c r="F4385" i="234" s="1"/>
  <c r="BB24" i="203"/>
  <c r="F4384" i="234" s="1"/>
  <c r="BA24" i="203"/>
  <c r="F4383" i="234" s="1"/>
  <c r="AZ24" i="203"/>
  <c r="F4382" i="234" s="1"/>
  <c r="AY24" i="203"/>
  <c r="F4381" i="234" s="1"/>
  <c r="AX24" i="203"/>
  <c r="F4380" i="234" s="1"/>
  <c r="AV24" i="203"/>
  <c r="F4378" i="234" s="1"/>
  <c r="AU24" i="203"/>
  <c r="F4377" i="234" s="1"/>
  <c r="AT24" i="203"/>
  <c r="F4376" i="234" s="1"/>
  <c r="AS24" i="203"/>
  <c r="F4375" i="234" s="1"/>
  <c r="AR24" i="203"/>
  <c r="F4374" i="234" s="1"/>
  <c r="AQ24" i="203"/>
  <c r="F4373" i="234" s="1"/>
  <c r="AP24" i="203"/>
  <c r="F4372" i="234" s="1"/>
  <c r="AO24" i="203"/>
  <c r="F4371" i="234" s="1"/>
  <c r="AM24" i="203"/>
  <c r="AL24" i="203"/>
  <c r="AK24" i="203"/>
  <c r="AJ24" i="203"/>
  <c r="AI24" i="203"/>
  <c r="AH24" i="203"/>
  <c r="AG24" i="203"/>
  <c r="AF24" i="203"/>
  <c r="AD24" i="203"/>
  <c r="AC24" i="203"/>
  <c r="AB24" i="203"/>
  <c r="AA24" i="203"/>
  <c r="Z24" i="203"/>
  <c r="Y24" i="203"/>
  <c r="X24" i="203"/>
  <c r="W24" i="203"/>
  <c r="U24" i="203"/>
  <c r="T24" i="203"/>
  <c r="S24" i="203"/>
  <c r="R24" i="203"/>
  <c r="Q24" i="203"/>
  <c r="P24" i="203"/>
  <c r="O24" i="203"/>
  <c r="N24" i="203"/>
  <c r="L24" i="203"/>
  <c r="K24" i="203"/>
  <c r="J24" i="203"/>
  <c r="I24" i="203"/>
  <c r="H24" i="203"/>
  <c r="G24" i="203"/>
  <c r="F24" i="203"/>
  <c r="E24" i="203"/>
  <c r="BW23" i="203"/>
  <c r="BV23" i="203"/>
  <c r="BU23" i="203"/>
  <c r="BT23" i="203"/>
  <c r="BS23" i="203"/>
  <c r="BR23" i="203"/>
  <c r="BQ23" i="203"/>
  <c r="BP23" i="203"/>
  <c r="BN23" i="203"/>
  <c r="BM23" i="203"/>
  <c r="BL23" i="203"/>
  <c r="BK23" i="203"/>
  <c r="BJ23" i="203"/>
  <c r="BI23" i="203"/>
  <c r="BH23" i="203"/>
  <c r="BG23" i="203"/>
  <c r="BE23" i="203"/>
  <c r="F4369" i="234" s="1"/>
  <c r="BD23" i="203"/>
  <c r="F4368" i="234" s="1"/>
  <c r="BC23" i="203"/>
  <c r="F4367" i="234" s="1"/>
  <c r="BB23" i="203"/>
  <c r="F4366" i="234" s="1"/>
  <c r="BA23" i="203"/>
  <c r="F4365" i="234" s="1"/>
  <c r="AZ23" i="203"/>
  <c r="F4364" i="234" s="1"/>
  <c r="AY23" i="203"/>
  <c r="F4363" i="234" s="1"/>
  <c r="AX23" i="203"/>
  <c r="F4362" i="234" s="1"/>
  <c r="AV23" i="203"/>
  <c r="F4360" i="234" s="1"/>
  <c r="AU23" i="203"/>
  <c r="F4359" i="234" s="1"/>
  <c r="AT23" i="203"/>
  <c r="F4358" i="234" s="1"/>
  <c r="AS23" i="203"/>
  <c r="F4357" i="234" s="1"/>
  <c r="AR23" i="203"/>
  <c r="F4356" i="234" s="1"/>
  <c r="AQ23" i="203"/>
  <c r="F4355" i="234" s="1"/>
  <c r="AP23" i="203"/>
  <c r="F4354" i="234" s="1"/>
  <c r="AO23" i="203"/>
  <c r="F4353" i="234" s="1"/>
  <c r="AM23" i="203"/>
  <c r="AL23" i="203"/>
  <c r="AK23" i="203"/>
  <c r="AJ23" i="203"/>
  <c r="AI23" i="203"/>
  <c r="AH23" i="203"/>
  <c r="AG23" i="203"/>
  <c r="AF23" i="203"/>
  <c r="AD23" i="203"/>
  <c r="AC23" i="203"/>
  <c r="AB23" i="203"/>
  <c r="AA23" i="203"/>
  <c r="Z23" i="203"/>
  <c r="Y23" i="203"/>
  <c r="X23" i="203"/>
  <c r="W23" i="203"/>
  <c r="U23" i="203"/>
  <c r="T23" i="203"/>
  <c r="S23" i="203"/>
  <c r="R23" i="203"/>
  <c r="Q23" i="203"/>
  <c r="P23" i="203"/>
  <c r="O23" i="203"/>
  <c r="N23" i="203"/>
  <c r="L23" i="203"/>
  <c r="K23" i="203"/>
  <c r="J23" i="203"/>
  <c r="I23" i="203"/>
  <c r="H23" i="203"/>
  <c r="G23" i="203"/>
  <c r="F23" i="203"/>
  <c r="E23" i="203"/>
  <c r="BW22" i="203"/>
  <c r="BV22" i="203"/>
  <c r="BU22" i="203"/>
  <c r="BT22" i="203"/>
  <c r="BS22" i="203"/>
  <c r="BR22" i="203"/>
  <c r="BQ22" i="203"/>
  <c r="BP22" i="203"/>
  <c r="BN22" i="203"/>
  <c r="BM22" i="203"/>
  <c r="BL22" i="203"/>
  <c r="BK22" i="203"/>
  <c r="BJ22" i="203"/>
  <c r="BI22" i="203"/>
  <c r="BH22" i="203"/>
  <c r="BG22" i="203"/>
  <c r="BE22" i="203"/>
  <c r="F4351" i="234" s="1"/>
  <c r="BD22" i="203"/>
  <c r="F4350" i="234" s="1"/>
  <c r="BC22" i="203"/>
  <c r="F4349" i="234" s="1"/>
  <c r="BB22" i="203"/>
  <c r="F4348" i="234" s="1"/>
  <c r="BA22" i="203"/>
  <c r="F4347" i="234" s="1"/>
  <c r="AZ22" i="203"/>
  <c r="F4346" i="234" s="1"/>
  <c r="AY22" i="203"/>
  <c r="F4345" i="234" s="1"/>
  <c r="AX22" i="203"/>
  <c r="F4344" i="234" s="1"/>
  <c r="AV22" i="203"/>
  <c r="F4342" i="234" s="1"/>
  <c r="AU22" i="203"/>
  <c r="F4341" i="234" s="1"/>
  <c r="AT22" i="203"/>
  <c r="F4340" i="234" s="1"/>
  <c r="AS22" i="203"/>
  <c r="F4339" i="234" s="1"/>
  <c r="AR22" i="203"/>
  <c r="F4338" i="234" s="1"/>
  <c r="AQ22" i="203"/>
  <c r="F4337" i="234" s="1"/>
  <c r="AP22" i="203"/>
  <c r="F4336" i="234" s="1"/>
  <c r="AO22" i="203"/>
  <c r="F4335" i="234" s="1"/>
  <c r="AM22" i="203"/>
  <c r="AL22" i="203"/>
  <c r="AK22" i="203"/>
  <c r="AJ22" i="203"/>
  <c r="AI22" i="203"/>
  <c r="AH22" i="203"/>
  <c r="AG22" i="203"/>
  <c r="AF22" i="203"/>
  <c r="AD22" i="203"/>
  <c r="AC22" i="203"/>
  <c r="AB22" i="203"/>
  <c r="AA22" i="203"/>
  <c r="Z22" i="203"/>
  <c r="Y22" i="203"/>
  <c r="X22" i="203"/>
  <c r="W22" i="203"/>
  <c r="U22" i="203"/>
  <c r="T22" i="203"/>
  <c r="S22" i="203"/>
  <c r="R22" i="203"/>
  <c r="Q22" i="203"/>
  <c r="P22" i="203"/>
  <c r="O22" i="203"/>
  <c r="N22" i="203"/>
  <c r="L22" i="203"/>
  <c r="K22" i="203"/>
  <c r="J22" i="203"/>
  <c r="I22" i="203"/>
  <c r="H22" i="203"/>
  <c r="G22" i="203"/>
  <c r="F22" i="203"/>
  <c r="E22" i="203"/>
  <c r="BX21" i="203"/>
  <c r="BO21" i="203"/>
  <c r="BF21" i="203"/>
  <c r="F4334" i="234" s="1"/>
  <c r="AW21" i="203"/>
  <c r="F4325" i="234" s="1"/>
  <c r="AN21" i="203"/>
  <c r="AE21" i="203"/>
  <c r="V21" i="203"/>
  <c r="M21" i="203"/>
  <c r="BX20" i="203"/>
  <c r="BO20" i="203"/>
  <c r="BF20" i="203"/>
  <c r="F4316" i="234" s="1"/>
  <c r="AW20" i="203"/>
  <c r="F4307" i="234" s="1"/>
  <c r="AN20" i="203"/>
  <c r="AE20" i="203"/>
  <c r="V20" i="203"/>
  <c r="M20" i="203"/>
  <c r="BW19" i="203"/>
  <c r="BV19" i="203"/>
  <c r="BU19" i="203"/>
  <c r="BT19" i="203"/>
  <c r="BS19" i="203"/>
  <c r="BR19" i="203"/>
  <c r="BQ19" i="203"/>
  <c r="BP19" i="203"/>
  <c r="BN19" i="203"/>
  <c r="BM19" i="203"/>
  <c r="BL19" i="203"/>
  <c r="BK19" i="203"/>
  <c r="BJ19" i="203"/>
  <c r="BI19" i="203"/>
  <c r="BH19" i="203"/>
  <c r="BG19" i="203"/>
  <c r="BE19" i="203"/>
  <c r="F4297" i="234" s="1"/>
  <c r="BD19" i="203"/>
  <c r="F4296" i="234" s="1"/>
  <c r="BC19" i="203"/>
  <c r="F4295" i="234" s="1"/>
  <c r="BB19" i="203"/>
  <c r="F4294" i="234" s="1"/>
  <c r="BA19" i="203"/>
  <c r="F4293" i="234" s="1"/>
  <c r="AZ19" i="203"/>
  <c r="F4292" i="234" s="1"/>
  <c r="AY19" i="203"/>
  <c r="F4291" i="234" s="1"/>
  <c r="AX19" i="203"/>
  <c r="F4290" i="234" s="1"/>
  <c r="AV19" i="203"/>
  <c r="F4288" i="234" s="1"/>
  <c r="AU19" i="203"/>
  <c r="F4287" i="234" s="1"/>
  <c r="AT19" i="203"/>
  <c r="F4286" i="234" s="1"/>
  <c r="AS19" i="203"/>
  <c r="F4285" i="234" s="1"/>
  <c r="AR19" i="203"/>
  <c r="F4284" i="234" s="1"/>
  <c r="AQ19" i="203"/>
  <c r="F4283" i="234" s="1"/>
  <c r="AP19" i="203"/>
  <c r="F4282" i="234" s="1"/>
  <c r="AO19" i="203"/>
  <c r="F4281" i="234" s="1"/>
  <c r="AM19" i="203"/>
  <c r="AL19" i="203"/>
  <c r="AK19" i="203"/>
  <c r="AJ19" i="203"/>
  <c r="AI19" i="203"/>
  <c r="AH19" i="203"/>
  <c r="AG19" i="203"/>
  <c r="AF19" i="203"/>
  <c r="AD19" i="203"/>
  <c r="AC19" i="203"/>
  <c r="AB19" i="203"/>
  <c r="AA19" i="203"/>
  <c r="Z19" i="203"/>
  <c r="Y19" i="203"/>
  <c r="X19" i="203"/>
  <c r="W19" i="203"/>
  <c r="U19" i="203"/>
  <c r="T19" i="203"/>
  <c r="S19" i="203"/>
  <c r="R19" i="203"/>
  <c r="Q19" i="203"/>
  <c r="P19" i="203"/>
  <c r="O19" i="203"/>
  <c r="N19" i="203"/>
  <c r="L19" i="203"/>
  <c r="K19" i="203"/>
  <c r="J19" i="203"/>
  <c r="I19" i="203"/>
  <c r="H19" i="203"/>
  <c r="G19" i="203"/>
  <c r="F19" i="203"/>
  <c r="E19" i="203"/>
  <c r="BX18" i="203"/>
  <c r="BO18" i="203"/>
  <c r="BF18" i="203"/>
  <c r="F4280" i="234" s="1"/>
  <c r="AW18" i="203"/>
  <c r="F4271" i="234" s="1"/>
  <c r="AN18" i="203"/>
  <c r="AE18" i="203"/>
  <c r="V18" i="203"/>
  <c r="M18" i="203"/>
  <c r="BX17" i="203"/>
  <c r="BO17" i="203"/>
  <c r="BF17" i="203"/>
  <c r="F4262" i="234" s="1"/>
  <c r="AW17" i="203"/>
  <c r="F4253" i="234" s="1"/>
  <c r="AN17" i="203"/>
  <c r="AE17" i="203"/>
  <c r="V17" i="203"/>
  <c r="M17" i="203"/>
  <c r="BW16" i="203"/>
  <c r="BV16" i="203"/>
  <c r="BU16" i="203"/>
  <c r="BT16" i="203"/>
  <c r="BS16" i="203"/>
  <c r="BR16" i="203"/>
  <c r="BQ16" i="203"/>
  <c r="BP16" i="203"/>
  <c r="BN16" i="203"/>
  <c r="BM16" i="203"/>
  <c r="BL16" i="203"/>
  <c r="BK16" i="203"/>
  <c r="BJ16" i="203"/>
  <c r="BI16" i="203"/>
  <c r="BH16" i="203"/>
  <c r="BG16" i="203"/>
  <c r="BE16" i="203"/>
  <c r="F4243" i="234" s="1"/>
  <c r="BD16" i="203"/>
  <c r="F4242" i="234" s="1"/>
  <c r="BC16" i="203"/>
  <c r="F4241" i="234" s="1"/>
  <c r="BB16" i="203"/>
  <c r="F4240" i="234" s="1"/>
  <c r="BA16" i="203"/>
  <c r="F4239" i="234" s="1"/>
  <c r="AZ16" i="203"/>
  <c r="F4238" i="234" s="1"/>
  <c r="AY16" i="203"/>
  <c r="F4237" i="234" s="1"/>
  <c r="AX16" i="203"/>
  <c r="F4236" i="234" s="1"/>
  <c r="AV16" i="203"/>
  <c r="F4234" i="234" s="1"/>
  <c r="AU16" i="203"/>
  <c r="F4233" i="234" s="1"/>
  <c r="AT16" i="203"/>
  <c r="F4232" i="234" s="1"/>
  <c r="AS16" i="203"/>
  <c r="F4231" i="234" s="1"/>
  <c r="AR16" i="203"/>
  <c r="F4230" i="234" s="1"/>
  <c r="AQ16" i="203"/>
  <c r="F4229" i="234" s="1"/>
  <c r="AP16" i="203"/>
  <c r="F4228" i="234" s="1"/>
  <c r="AO16" i="203"/>
  <c r="F4227" i="234" s="1"/>
  <c r="AM16" i="203"/>
  <c r="AL16" i="203"/>
  <c r="AK16" i="203"/>
  <c r="AJ16" i="203"/>
  <c r="AI16" i="203"/>
  <c r="AH16" i="203"/>
  <c r="AG16" i="203"/>
  <c r="AF16" i="203"/>
  <c r="AD16" i="203"/>
  <c r="AC16" i="203"/>
  <c r="AB16" i="203"/>
  <c r="AA16" i="203"/>
  <c r="Z16" i="203"/>
  <c r="Y16" i="203"/>
  <c r="X16" i="203"/>
  <c r="W16" i="203"/>
  <c r="U16" i="203"/>
  <c r="T16" i="203"/>
  <c r="S16" i="203"/>
  <c r="R16" i="203"/>
  <c r="Q16" i="203"/>
  <c r="P16" i="203"/>
  <c r="O16" i="203"/>
  <c r="N16" i="203"/>
  <c r="L16" i="203"/>
  <c r="K16" i="203"/>
  <c r="J16" i="203"/>
  <c r="I16" i="203"/>
  <c r="H16" i="203"/>
  <c r="G16" i="203"/>
  <c r="F16" i="203"/>
  <c r="E16" i="203"/>
  <c r="BX15" i="203"/>
  <c r="BO15" i="203"/>
  <c r="BF15" i="203"/>
  <c r="F4226" i="234" s="1"/>
  <c r="AW15" i="203"/>
  <c r="F4217" i="234" s="1"/>
  <c r="AN15" i="203"/>
  <c r="AE15" i="203"/>
  <c r="V15" i="203"/>
  <c r="M15" i="203"/>
  <c r="BX14" i="203"/>
  <c r="BO14" i="203"/>
  <c r="BF14" i="203"/>
  <c r="F4208" i="234" s="1"/>
  <c r="AW14" i="203"/>
  <c r="F4199" i="234" s="1"/>
  <c r="AN14" i="203"/>
  <c r="AE14" i="203"/>
  <c r="V14" i="203"/>
  <c r="M14" i="203"/>
  <c r="BW13" i="203"/>
  <c r="BV13" i="203"/>
  <c r="BU13" i="203"/>
  <c r="BT13" i="203"/>
  <c r="BS13" i="203"/>
  <c r="BR13" i="203"/>
  <c r="BQ13" i="203"/>
  <c r="BP13" i="203"/>
  <c r="BN13" i="203"/>
  <c r="BM13" i="203"/>
  <c r="BL13" i="203"/>
  <c r="BK13" i="203"/>
  <c r="BJ13" i="203"/>
  <c r="BI13" i="203"/>
  <c r="BH13" i="203"/>
  <c r="BG13" i="203"/>
  <c r="BE13" i="203"/>
  <c r="F4189" i="234" s="1"/>
  <c r="BD13" i="203"/>
  <c r="F4188" i="234" s="1"/>
  <c r="BC13" i="203"/>
  <c r="F4187" i="234" s="1"/>
  <c r="BB13" i="203"/>
  <c r="F4186" i="234" s="1"/>
  <c r="BA13" i="203"/>
  <c r="F4185" i="234" s="1"/>
  <c r="AZ13" i="203"/>
  <c r="F4184" i="234" s="1"/>
  <c r="AY13" i="203"/>
  <c r="F4183" i="234" s="1"/>
  <c r="AX13" i="203"/>
  <c r="F4182" i="234" s="1"/>
  <c r="AV13" i="203"/>
  <c r="F4180" i="234" s="1"/>
  <c r="AU13" i="203"/>
  <c r="F4179" i="234" s="1"/>
  <c r="AT13" i="203"/>
  <c r="F4178" i="234" s="1"/>
  <c r="AS13" i="203"/>
  <c r="F4177" i="234" s="1"/>
  <c r="AR13" i="203"/>
  <c r="F4176" i="234" s="1"/>
  <c r="AQ13" i="203"/>
  <c r="F4175" i="234" s="1"/>
  <c r="AP13" i="203"/>
  <c r="F4174" i="234" s="1"/>
  <c r="AO13" i="203"/>
  <c r="F4173" i="234" s="1"/>
  <c r="AM13" i="203"/>
  <c r="AL13" i="203"/>
  <c r="AK13" i="203"/>
  <c r="AJ13" i="203"/>
  <c r="AI13" i="203"/>
  <c r="AH13" i="203"/>
  <c r="AG13" i="203"/>
  <c r="AF13" i="203"/>
  <c r="AD13" i="203"/>
  <c r="AC13" i="203"/>
  <c r="AB13" i="203"/>
  <c r="AA13" i="203"/>
  <c r="Z13" i="203"/>
  <c r="Y13" i="203"/>
  <c r="X13" i="203"/>
  <c r="W13" i="203"/>
  <c r="U13" i="203"/>
  <c r="T13" i="203"/>
  <c r="S13" i="203"/>
  <c r="R13" i="203"/>
  <c r="Q13" i="203"/>
  <c r="P13" i="203"/>
  <c r="O13" i="203"/>
  <c r="N13" i="203"/>
  <c r="L13" i="203"/>
  <c r="K13" i="203"/>
  <c r="J13" i="203"/>
  <c r="I13" i="203"/>
  <c r="H13" i="203"/>
  <c r="G13" i="203"/>
  <c r="F13" i="203"/>
  <c r="E13" i="203"/>
  <c r="BX12" i="203"/>
  <c r="BO12" i="203"/>
  <c r="BF12" i="203"/>
  <c r="F4172" i="234" s="1"/>
  <c r="AW12" i="203"/>
  <c r="F4163" i="234" s="1"/>
  <c r="AN12" i="203"/>
  <c r="AE12" i="203"/>
  <c r="V12" i="203"/>
  <c r="M12" i="203"/>
  <c r="BX11" i="203"/>
  <c r="BO11" i="203"/>
  <c r="BF11" i="203"/>
  <c r="F4154" i="234" s="1"/>
  <c r="AW11" i="203"/>
  <c r="F4145" i="234" s="1"/>
  <c r="AN11" i="203"/>
  <c r="AE11" i="203"/>
  <c r="V11" i="203"/>
  <c r="M11" i="203"/>
  <c r="AY24" i="202"/>
  <c r="AX24" i="202"/>
  <c r="AW24" i="202"/>
  <c r="AV24" i="202"/>
  <c r="AU24" i="202"/>
  <c r="AS24" i="202"/>
  <c r="AR24" i="202"/>
  <c r="AQ24" i="202"/>
  <c r="AP24" i="202"/>
  <c r="AO24" i="202"/>
  <c r="AM24" i="202"/>
  <c r="F4123" i="234" s="1"/>
  <c r="AL24" i="202"/>
  <c r="F4122" i="234" s="1"/>
  <c r="AK24" i="202"/>
  <c r="F4121" i="234" s="1"/>
  <c r="AJ24" i="202"/>
  <c r="F4120" i="234" s="1"/>
  <c r="AI24" i="202"/>
  <c r="F4119" i="234" s="1"/>
  <c r="AG24" i="202"/>
  <c r="F4117" i="234" s="1"/>
  <c r="AF24" i="202"/>
  <c r="F4116" i="234" s="1"/>
  <c r="AE24" i="202"/>
  <c r="F4115" i="234" s="1"/>
  <c r="AD24" i="202"/>
  <c r="F4114" i="234" s="1"/>
  <c r="AC24" i="202"/>
  <c r="F4113" i="234" s="1"/>
  <c r="AA24" i="202"/>
  <c r="Z24" i="202"/>
  <c r="Y24" i="202"/>
  <c r="X24" i="202"/>
  <c r="W24" i="202"/>
  <c r="U24" i="202"/>
  <c r="T24" i="202"/>
  <c r="S24" i="202"/>
  <c r="R24" i="202"/>
  <c r="Q24" i="202"/>
  <c r="O24" i="202"/>
  <c r="N24" i="202"/>
  <c r="M24" i="202"/>
  <c r="L24" i="202"/>
  <c r="K24" i="202"/>
  <c r="I24" i="202"/>
  <c r="H24" i="202"/>
  <c r="G24" i="202"/>
  <c r="F24" i="202"/>
  <c r="E24" i="202"/>
  <c r="AY23" i="202"/>
  <c r="AX23" i="202"/>
  <c r="AW23" i="202"/>
  <c r="AV23" i="202"/>
  <c r="AU23" i="202"/>
  <c r="AS23" i="202"/>
  <c r="AR23" i="202"/>
  <c r="AQ23" i="202"/>
  <c r="AP23" i="202"/>
  <c r="AO23" i="202"/>
  <c r="AM23" i="202"/>
  <c r="F4111" i="234" s="1"/>
  <c r="AL23" i="202"/>
  <c r="F4110" i="234" s="1"/>
  <c r="AK23" i="202"/>
  <c r="F4109" i="234" s="1"/>
  <c r="AJ23" i="202"/>
  <c r="F4108" i="234" s="1"/>
  <c r="AI23" i="202"/>
  <c r="F4107" i="234" s="1"/>
  <c r="AG23" i="202"/>
  <c r="F4105" i="234" s="1"/>
  <c r="AF23" i="202"/>
  <c r="F4104" i="234" s="1"/>
  <c r="AE23" i="202"/>
  <c r="F4103" i="234" s="1"/>
  <c r="AD23" i="202"/>
  <c r="F4102" i="234" s="1"/>
  <c r="AC23" i="202"/>
  <c r="F4101" i="234" s="1"/>
  <c r="AA23" i="202"/>
  <c r="Z23" i="202"/>
  <c r="Y23" i="202"/>
  <c r="X23" i="202"/>
  <c r="W23" i="202"/>
  <c r="U23" i="202"/>
  <c r="T23" i="202"/>
  <c r="S23" i="202"/>
  <c r="R23" i="202"/>
  <c r="Q23" i="202"/>
  <c r="O23" i="202"/>
  <c r="N23" i="202"/>
  <c r="M23" i="202"/>
  <c r="L23" i="202"/>
  <c r="K23" i="202"/>
  <c r="I23" i="202"/>
  <c r="H23" i="202"/>
  <c r="G23" i="202"/>
  <c r="F23" i="202"/>
  <c r="E23" i="202"/>
  <c r="AY22" i="202"/>
  <c r="AX22" i="202"/>
  <c r="AW22" i="202"/>
  <c r="AV22" i="202"/>
  <c r="AU22" i="202"/>
  <c r="AS22" i="202"/>
  <c r="AR22" i="202"/>
  <c r="AQ22" i="202"/>
  <c r="AP22" i="202"/>
  <c r="AO22" i="202"/>
  <c r="AM22" i="202"/>
  <c r="F4099" i="234" s="1"/>
  <c r="AL22" i="202"/>
  <c r="F4098" i="234" s="1"/>
  <c r="AK22" i="202"/>
  <c r="F4097" i="234" s="1"/>
  <c r="AJ22" i="202"/>
  <c r="F4096" i="234" s="1"/>
  <c r="AI22" i="202"/>
  <c r="F4095" i="234" s="1"/>
  <c r="AG22" i="202"/>
  <c r="F4093" i="234" s="1"/>
  <c r="AF22" i="202"/>
  <c r="F4092" i="234" s="1"/>
  <c r="AE22" i="202"/>
  <c r="F4091" i="234" s="1"/>
  <c r="AD22" i="202"/>
  <c r="F4090" i="234" s="1"/>
  <c r="AC22" i="202"/>
  <c r="F4089" i="234" s="1"/>
  <c r="AA22" i="202"/>
  <c r="Z22" i="202"/>
  <c r="Y22" i="202"/>
  <c r="X22" i="202"/>
  <c r="W22" i="202"/>
  <c r="U22" i="202"/>
  <c r="T22" i="202"/>
  <c r="S22" i="202"/>
  <c r="R22" i="202"/>
  <c r="Q22" i="202"/>
  <c r="O22" i="202"/>
  <c r="N22" i="202"/>
  <c r="M22" i="202"/>
  <c r="L22" i="202"/>
  <c r="K22" i="202"/>
  <c r="I22" i="202"/>
  <c r="H22" i="202"/>
  <c r="G22" i="202"/>
  <c r="F22" i="202"/>
  <c r="E22" i="202"/>
  <c r="AZ21" i="202"/>
  <c r="AT21" i="202"/>
  <c r="AN21" i="202"/>
  <c r="F4088" i="234" s="1"/>
  <c r="AH21" i="202"/>
  <c r="F4082" i="234" s="1"/>
  <c r="AB21" i="202"/>
  <c r="V21" i="202"/>
  <c r="P21" i="202"/>
  <c r="J21" i="202"/>
  <c r="AZ20" i="202"/>
  <c r="AT20" i="202"/>
  <c r="AN20" i="202"/>
  <c r="F4076" i="234" s="1"/>
  <c r="AH20" i="202"/>
  <c r="F4070" i="234" s="1"/>
  <c r="AB20" i="202"/>
  <c r="V20" i="202"/>
  <c r="P20" i="202"/>
  <c r="J20" i="202"/>
  <c r="AY19" i="202"/>
  <c r="AX19" i="202"/>
  <c r="AW19" i="202"/>
  <c r="AV19" i="202"/>
  <c r="AU19" i="202"/>
  <c r="AS19" i="202"/>
  <c r="AR19" i="202"/>
  <c r="AQ19" i="202"/>
  <c r="AP19" i="202"/>
  <c r="AO19" i="202"/>
  <c r="AM19" i="202"/>
  <c r="F4063" i="234" s="1"/>
  <c r="AL19" i="202"/>
  <c r="F4062" i="234" s="1"/>
  <c r="AK19" i="202"/>
  <c r="F4061" i="234" s="1"/>
  <c r="AJ19" i="202"/>
  <c r="F4060" i="234" s="1"/>
  <c r="AI19" i="202"/>
  <c r="F4059" i="234" s="1"/>
  <c r="AG19" i="202"/>
  <c r="F4057" i="234" s="1"/>
  <c r="AF19" i="202"/>
  <c r="F4056" i="234" s="1"/>
  <c r="AE19" i="202"/>
  <c r="F4055" i="234" s="1"/>
  <c r="AD19" i="202"/>
  <c r="F4054" i="234" s="1"/>
  <c r="AC19" i="202"/>
  <c r="F4053" i="234" s="1"/>
  <c r="AA19" i="202"/>
  <c r="Z19" i="202"/>
  <c r="Y19" i="202"/>
  <c r="X19" i="202"/>
  <c r="W19" i="202"/>
  <c r="U19" i="202"/>
  <c r="T19" i="202"/>
  <c r="S19" i="202"/>
  <c r="R19" i="202"/>
  <c r="Q19" i="202"/>
  <c r="O19" i="202"/>
  <c r="N19" i="202"/>
  <c r="M19" i="202"/>
  <c r="L19" i="202"/>
  <c r="K19" i="202"/>
  <c r="I19" i="202"/>
  <c r="H19" i="202"/>
  <c r="G19" i="202"/>
  <c r="F19" i="202"/>
  <c r="E19" i="202"/>
  <c r="AZ18" i="202"/>
  <c r="AT18" i="202"/>
  <c r="AN18" i="202"/>
  <c r="F4052" i="234" s="1"/>
  <c r="AH18" i="202"/>
  <c r="F4046" i="234" s="1"/>
  <c r="AB18" i="202"/>
  <c r="V18" i="202"/>
  <c r="P18" i="202"/>
  <c r="J18" i="202"/>
  <c r="AZ17" i="202"/>
  <c r="AT17" i="202"/>
  <c r="AN17" i="202"/>
  <c r="F4040" i="234" s="1"/>
  <c r="AH17" i="202"/>
  <c r="F4034" i="234" s="1"/>
  <c r="AB17" i="202"/>
  <c r="V17" i="202"/>
  <c r="P17" i="202"/>
  <c r="J17" i="202"/>
  <c r="AY16" i="202"/>
  <c r="AX16" i="202"/>
  <c r="AW16" i="202"/>
  <c r="AV16" i="202"/>
  <c r="AU16" i="202"/>
  <c r="AS16" i="202"/>
  <c r="AR16" i="202"/>
  <c r="AQ16" i="202"/>
  <c r="AP16" i="202"/>
  <c r="AO16" i="202"/>
  <c r="AM16" i="202"/>
  <c r="F4027" i="234" s="1"/>
  <c r="AL16" i="202"/>
  <c r="F4026" i="234" s="1"/>
  <c r="AK16" i="202"/>
  <c r="F4025" i="234" s="1"/>
  <c r="AJ16" i="202"/>
  <c r="F4024" i="234" s="1"/>
  <c r="AI16" i="202"/>
  <c r="F4023" i="234" s="1"/>
  <c r="AG16" i="202"/>
  <c r="F4021" i="234" s="1"/>
  <c r="AF16" i="202"/>
  <c r="F4020" i="234" s="1"/>
  <c r="AE16" i="202"/>
  <c r="F4019" i="234" s="1"/>
  <c r="AD16" i="202"/>
  <c r="F4018" i="234" s="1"/>
  <c r="AC16" i="202"/>
  <c r="F4017" i="234" s="1"/>
  <c r="AA16" i="202"/>
  <c r="Z16" i="202"/>
  <c r="Y16" i="202"/>
  <c r="X16" i="202"/>
  <c r="W16" i="202"/>
  <c r="U16" i="202"/>
  <c r="T16" i="202"/>
  <c r="S16" i="202"/>
  <c r="R16" i="202"/>
  <c r="Q16" i="202"/>
  <c r="O16" i="202"/>
  <c r="N16" i="202"/>
  <c r="M16" i="202"/>
  <c r="L16" i="202"/>
  <c r="K16" i="202"/>
  <c r="I16" i="202"/>
  <c r="H16" i="202"/>
  <c r="G16" i="202"/>
  <c r="F16" i="202"/>
  <c r="E16" i="202"/>
  <c r="AZ15" i="202"/>
  <c r="AT15" i="202"/>
  <c r="AN15" i="202"/>
  <c r="F4016" i="234" s="1"/>
  <c r="AH15" i="202"/>
  <c r="F4010" i="234" s="1"/>
  <c r="AB15" i="202"/>
  <c r="V15" i="202"/>
  <c r="P15" i="202"/>
  <c r="J15" i="202"/>
  <c r="AZ14" i="202"/>
  <c r="AT14" i="202"/>
  <c r="AN14" i="202"/>
  <c r="F4004" i="234" s="1"/>
  <c r="AH14" i="202"/>
  <c r="F3998" i="234" s="1"/>
  <c r="AB14" i="202"/>
  <c r="V14" i="202"/>
  <c r="P14" i="202"/>
  <c r="J14" i="202"/>
  <c r="AY13" i="202"/>
  <c r="AX13" i="202"/>
  <c r="AW13" i="202"/>
  <c r="AV13" i="202"/>
  <c r="AU13" i="202"/>
  <c r="AS13" i="202"/>
  <c r="AR13" i="202"/>
  <c r="AQ13" i="202"/>
  <c r="AP13" i="202"/>
  <c r="AO13" i="202"/>
  <c r="AM13" i="202"/>
  <c r="F3991" i="234" s="1"/>
  <c r="AL13" i="202"/>
  <c r="F3990" i="234" s="1"/>
  <c r="AK13" i="202"/>
  <c r="F3989" i="234" s="1"/>
  <c r="AJ13" i="202"/>
  <c r="F3988" i="234" s="1"/>
  <c r="AI13" i="202"/>
  <c r="F3987" i="234" s="1"/>
  <c r="AG13" i="202"/>
  <c r="F3985" i="234" s="1"/>
  <c r="AF13" i="202"/>
  <c r="F3984" i="234" s="1"/>
  <c r="AE13" i="202"/>
  <c r="F3983" i="234" s="1"/>
  <c r="AD13" i="202"/>
  <c r="F3982" i="234" s="1"/>
  <c r="AC13" i="202"/>
  <c r="F3981" i="234" s="1"/>
  <c r="AA13" i="202"/>
  <c r="Z13" i="202"/>
  <c r="Y13" i="202"/>
  <c r="X13" i="202"/>
  <c r="W13" i="202"/>
  <c r="U13" i="202"/>
  <c r="T13" i="202"/>
  <c r="S13" i="202"/>
  <c r="R13" i="202"/>
  <c r="Q13" i="202"/>
  <c r="O13" i="202"/>
  <c r="N13" i="202"/>
  <c r="M13" i="202"/>
  <c r="L13" i="202"/>
  <c r="K13" i="202"/>
  <c r="I13" i="202"/>
  <c r="H13" i="202"/>
  <c r="G13" i="202"/>
  <c r="F13" i="202"/>
  <c r="E13" i="202"/>
  <c r="AZ12" i="202"/>
  <c r="AT12" i="202"/>
  <c r="AN12" i="202"/>
  <c r="F3980" i="234" s="1"/>
  <c r="AH12" i="202"/>
  <c r="F3974" i="234" s="1"/>
  <c r="AB12" i="202"/>
  <c r="V12" i="202"/>
  <c r="P12" i="202"/>
  <c r="J12" i="202"/>
  <c r="AZ11" i="202"/>
  <c r="AT11" i="202"/>
  <c r="AN11" i="202"/>
  <c r="F3968" i="234" s="1"/>
  <c r="AH11" i="202"/>
  <c r="F3962" i="234" s="1"/>
  <c r="AB11" i="202"/>
  <c r="V11" i="202"/>
  <c r="P11" i="202"/>
  <c r="J11" i="202"/>
  <c r="AA21" i="170"/>
  <c r="Z21" i="170"/>
  <c r="X21" i="170"/>
  <c r="W21" i="170"/>
  <c r="U21" i="170"/>
  <c r="T21" i="170"/>
  <c r="R21" i="170"/>
  <c r="Q21" i="170"/>
  <c r="O21" i="170"/>
  <c r="N21" i="170"/>
  <c r="L21" i="170"/>
  <c r="F3949" i="234" s="1"/>
  <c r="K21" i="170"/>
  <c r="F3948" i="234" s="1"/>
  <c r="I21" i="170"/>
  <c r="H21" i="170"/>
  <c r="F21" i="170"/>
  <c r="E21" i="170"/>
  <c r="AB20" i="170"/>
  <c r="Y20" i="170"/>
  <c r="V20" i="170"/>
  <c r="S20" i="170"/>
  <c r="P20" i="170"/>
  <c r="M20" i="170"/>
  <c r="F3947" i="234" s="1"/>
  <c r="J20" i="170"/>
  <c r="G20" i="170"/>
  <c r="AB19" i="170"/>
  <c r="Y19" i="170"/>
  <c r="V19" i="170"/>
  <c r="S19" i="170"/>
  <c r="P19" i="170"/>
  <c r="M19" i="170"/>
  <c r="F3944" i="234" s="1"/>
  <c r="J19" i="170"/>
  <c r="G19" i="170"/>
  <c r="AA18" i="170"/>
  <c r="Z18" i="170"/>
  <c r="X18" i="170"/>
  <c r="W18" i="170"/>
  <c r="U18" i="170"/>
  <c r="T18" i="170"/>
  <c r="R18" i="170"/>
  <c r="Q18" i="170"/>
  <c r="O18" i="170"/>
  <c r="N18" i="170"/>
  <c r="L18" i="170"/>
  <c r="F3940" i="234" s="1"/>
  <c r="K18" i="170"/>
  <c r="F3939" i="234" s="1"/>
  <c r="I18" i="170"/>
  <c r="H18" i="170"/>
  <c r="F18" i="170"/>
  <c r="E18" i="170"/>
  <c r="AB17" i="170"/>
  <c r="Y17" i="170"/>
  <c r="V17" i="170"/>
  <c r="S17" i="170"/>
  <c r="P17" i="170"/>
  <c r="M17" i="170"/>
  <c r="F3938" i="234" s="1"/>
  <c r="J17" i="170"/>
  <c r="G17" i="170"/>
  <c r="AB16" i="170"/>
  <c r="Y16" i="170"/>
  <c r="V16" i="170"/>
  <c r="S16" i="170"/>
  <c r="P16" i="170"/>
  <c r="M16" i="170"/>
  <c r="F3935" i="234" s="1"/>
  <c r="J16" i="170"/>
  <c r="G16" i="170"/>
  <c r="AA11" i="170"/>
  <c r="Z11" i="170"/>
  <c r="X11" i="170"/>
  <c r="W11" i="170"/>
  <c r="U11" i="170"/>
  <c r="T11" i="170"/>
  <c r="R11" i="170"/>
  <c r="Q11" i="170"/>
  <c r="O11" i="170"/>
  <c r="N11" i="170"/>
  <c r="L11" i="170"/>
  <c r="F3930" i="234" s="1"/>
  <c r="K11" i="170"/>
  <c r="F3929" i="234" s="1"/>
  <c r="I11" i="170"/>
  <c r="H11" i="170"/>
  <c r="F11" i="170"/>
  <c r="E11" i="170"/>
  <c r="AB10" i="170"/>
  <c r="Y10" i="170"/>
  <c r="V10" i="170"/>
  <c r="S10" i="170"/>
  <c r="P10" i="170"/>
  <c r="M10" i="170"/>
  <c r="F3928" i="234" s="1"/>
  <c r="J10" i="170"/>
  <c r="G10" i="170"/>
  <c r="AB9" i="170"/>
  <c r="Y9" i="170"/>
  <c r="V9" i="170"/>
  <c r="S9" i="170"/>
  <c r="P9" i="170"/>
  <c r="M9" i="170"/>
  <c r="F3925" i="234" s="1"/>
  <c r="J9" i="170"/>
  <c r="G9" i="170"/>
  <c r="K16" i="161"/>
  <c r="F3917" i="234" s="1"/>
  <c r="H16" i="161"/>
  <c r="E16" i="161"/>
  <c r="L29" i="151"/>
  <c r="K29" i="151"/>
  <c r="J29" i="151"/>
  <c r="I29" i="151"/>
  <c r="H29" i="151"/>
  <c r="G29" i="151"/>
  <c r="F3909" i="234" s="1"/>
  <c r="F29" i="151"/>
  <c r="E29" i="151"/>
  <c r="L22" i="151"/>
  <c r="K22" i="151"/>
  <c r="J22" i="151"/>
  <c r="I22" i="151"/>
  <c r="H22" i="151"/>
  <c r="G22" i="151"/>
  <c r="F3904" i="234" s="1"/>
  <c r="F22" i="151"/>
  <c r="E22" i="151"/>
  <c r="L17" i="151"/>
  <c r="K17" i="151"/>
  <c r="J17" i="151"/>
  <c r="I17" i="151"/>
  <c r="H17" i="151"/>
  <c r="G17" i="151"/>
  <c r="F3900" i="234" s="1"/>
  <c r="F17" i="151"/>
  <c r="E17" i="151"/>
  <c r="L10" i="151"/>
  <c r="K10" i="151"/>
  <c r="J10" i="151"/>
  <c r="I10" i="151"/>
  <c r="H10" i="151"/>
  <c r="G10" i="151"/>
  <c r="F3895" i="234" s="1"/>
  <c r="F10" i="151"/>
  <c r="E10" i="151"/>
  <c r="AS206" i="141"/>
  <c r="AR206" i="141"/>
  <c r="AQ206" i="141"/>
  <c r="AP206" i="141"/>
  <c r="AO206" i="141"/>
  <c r="AM206" i="141"/>
  <c r="AL206" i="141"/>
  <c r="AK206" i="141"/>
  <c r="AJ206" i="141"/>
  <c r="AI206" i="141"/>
  <c r="AG206" i="141"/>
  <c r="AF206" i="141"/>
  <c r="AE206" i="141"/>
  <c r="AD206" i="141"/>
  <c r="AC206" i="141"/>
  <c r="AA206" i="141"/>
  <c r="Z206" i="141"/>
  <c r="Y206" i="141"/>
  <c r="X206" i="141"/>
  <c r="W206" i="141"/>
  <c r="U206" i="141"/>
  <c r="T206" i="141"/>
  <c r="S206" i="141"/>
  <c r="R206" i="141"/>
  <c r="Q206" i="141"/>
  <c r="O206" i="141"/>
  <c r="F3867" i="234" s="1"/>
  <c r="N206" i="141"/>
  <c r="F3866" i="234" s="1"/>
  <c r="M206" i="141"/>
  <c r="F3865" i="234" s="1"/>
  <c r="L206" i="141"/>
  <c r="F3864" i="234" s="1"/>
  <c r="K206" i="141"/>
  <c r="F3863" i="234" s="1"/>
  <c r="I206" i="141"/>
  <c r="H206" i="141"/>
  <c r="G206" i="141"/>
  <c r="F206" i="141"/>
  <c r="E206" i="141"/>
  <c r="AT205" i="141"/>
  <c r="AN205" i="141"/>
  <c r="AH205" i="141"/>
  <c r="AB205" i="141"/>
  <c r="V205" i="141"/>
  <c r="P205" i="141"/>
  <c r="F3862" i="234" s="1"/>
  <c r="J205" i="141"/>
  <c r="AT204" i="141"/>
  <c r="AN204" i="141"/>
  <c r="AH204" i="141"/>
  <c r="AB204" i="141"/>
  <c r="V204" i="141"/>
  <c r="P204" i="141"/>
  <c r="F3856" i="234" s="1"/>
  <c r="J204" i="141"/>
  <c r="AT203" i="141"/>
  <c r="AN203" i="141"/>
  <c r="AH203" i="141"/>
  <c r="AB203" i="141"/>
  <c r="V203" i="141"/>
  <c r="P203" i="141"/>
  <c r="F3850" i="234" s="1"/>
  <c r="J203" i="141"/>
  <c r="AT202" i="141"/>
  <c r="AN202" i="141"/>
  <c r="AH202" i="141"/>
  <c r="AB202" i="141"/>
  <c r="V202" i="141"/>
  <c r="P202" i="141"/>
  <c r="F3844" i="234" s="1"/>
  <c r="J202" i="141"/>
  <c r="AT201" i="141"/>
  <c r="AN201" i="141"/>
  <c r="AH201" i="141"/>
  <c r="AB201" i="141"/>
  <c r="V201" i="141"/>
  <c r="P201" i="141"/>
  <c r="F3838" i="234" s="1"/>
  <c r="J201" i="141"/>
  <c r="AT200" i="141"/>
  <c r="AN200" i="141"/>
  <c r="AH200" i="141"/>
  <c r="AB200" i="141"/>
  <c r="V200" i="141"/>
  <c r="P200" i="141"/>
  <c r="F3832" i="234" s="1"/>
  <c r="J200" i="141"/>
  <c r="AT199" i="141"/>
  <c r="AN199" i="141"/>
  <c r="AH199" i="141"/>
  <c r="AB199" i="141"/>
  <c r="V199" i="141"/>
  <c r="P199" i="141"/>
  <c r="F3826" i="234" s="1"/>
  <c r="J199" i="141"/>
  <c r="AT198" i="141"/>
  <c r="AN198" i="141"/>
  <c r="AH198" i="141"/>
  <c r="AB198" i="141"/>
  <c r="V198" i="141"/>
  <c r="P198" i="141"/>
  <c r="F3820" i="234" s="1"/>
  <c r="J198" i="141"/>
  <c r="AT197" i="141"/>
  <c r="AN197" i="141"/>
  <c r="AH197" i="141"/>
  <c r="AB197" i="141"/>
  <c r="V197" i="141"/>
  <c r="P197" i="141"/>
  <c r="F3814" i="234" s="1"/>
  <c r="J197" i="141"/>
  <c r="AT196" i="141"/>
  <c r="AN196" i="141"/>
  <c r="AH196" i="141"/>
  <c r="AB196" i="141"/>
  <c r="V196" i="141"/>
  <c r="P196" i="141"/>
  <c r="F3808" i="234" s="1"/>
  <c r="J196" i="141"/>
  <c r="AS192" i="141"/>
  <c r="AR192" i="141"/>
  <c r="AQ192" i="141"/>
  <c r="AP192" i="141"/>
  <c r="AO192" i="141"/>
  <c r="AM192" i="141"/>
  <c r="AL192" i="141"/>
  <c r="AK192" i="141"/>
  <c r="AJ192" i="141"/>
  <c r="AI192" i="141"/>
  <c r="AG192" i="141"/>
  <c r="AF192" i="141"/>
  <c r="AE192" i="141"/>
  <c r="AD192" i="141"/>
  <c r="AC192" i="141"/>
  <c r="AA192" i="141"/>
  <c r="Z192" i="141"/>
  <c r="Y192" i="141"/>
  <c r="X192" i="141"/>
  <c r="W192" i="141"/>
  <c r="U192" i="141"/>
  <c r="T192" i="141"/>
  <c r="S192" i="141"/>
  <c r="R192" i="141"/>
  <c r="Q192" i="141"/>
  <c r="O192" i="141"/>
  <c r="F3795" i="234" s="1"/>
  <c r="N192" i="141"/>
  <c r="F3794" i="234" s="1"/>
  <c r="M192" i="141"/>
  <c r="F3793" i="234" s="1"/>
  <c r="L192" i="141"/>
  <c r="F3792" i="234" s="1"/>
  <c r="K192" i="141"/>
  <c r="F3791" i="234" s="1"/>
  <c r="I192" i="141"/>
  <c r="H192" i="141"/>
  <c r="G192" i="141"/>
  <c r="F192" i="141"/>
  <c r="E192" i="141"/>
  <c r="AT191" i="141"/>
  <c r="AN191" i="141"/>
  <c r="AH191" i="141"/>
  <c r="AB191" i="141"/>
  <c r="V191" i="141"/>
  <c r="P191" i="141"/>
  <c r="F3790" i="234" s="1"/>
  <c r="J191" i="141"/>
  <c r="AT190" i="141"/>
  <c r="AN190" i="141"/>
  <c r="AH190" i="141"/>
  <c r="AB190" i="141"/>
  <c r="V190" i="141"/>
  <c r="P190" i="141"/>
  <c r="F3784" i="234" s="1"/>
  <c r="J190" i="141"/>
  <c r="AS189" i="141"/>
  <c r="AR189" i="141"/>
  <c r="AQ189" i="141"/>
  <c r="AP189" i="141"/>
  <c r="AO189" i="141"/>
  <c r="AM189" i="141"/>
  <c r="AL189" i="141"/>
  <c r="AK189" i="141"/>
  <c r="AJ189" i="141"/>
  <c r="AI189" i="141"/>
  <c r="AG189" i="141"/>
  <c r="AF189" i="141"/>
  <c r="AE189" i="141"/>
  <c r="AD189" i="141"/>
  <c r="AC189" i="141"/>
  <c r="AA189" i="141"/>
  <c r="Z189" i="141"/>
  <c r="Y189" i="141"/>
  <c r="X189" i="141"/>
  <c r="W189" i="141"/>
  <c r="U189" i="141"/>
  <c r="T189" i="141"/>
  <c r="S189" i="141"/>
  <c r="R189" i="141"/>
  <c r="Q189" i="141"/>
  <c r="O189" i="141"/>
  <c r="F3777" i="234" s="1"/>
  <c r="N189" i="141"/>
  <c r="F3776" i="234" s="1"/>
  <c r="M189" i="141"/>
  <c r="F3775" i="234" s="1"/>
  <c r="L189" i="141"/>
  <c r="F3774" i="234" s="1"/>
  <c r="K189" i="141"/>
  <c r="F3773" i="234" s="1"/>
  <c r="I189" i="141"/>
  <c r="H189" i="141"/>
  <c r="G189" i="141"/>
  <c r="F189" i="141"/>
  <c r="E189" i="141"/>
  <c r="AT188" i="141"/>
  <c r="AN188" i="141"/>
  <c r="AH188" i="141"/>
  <c r="AB188" i="141"/>
  <c r="V188" i="141"/>
  <c r="P188" i="141"/>
  <c r="F3772" i="234" s="1"/>
  <c r="J188" i="141"/>
  <c r="AT187" i="141"/>
  <c r="AN187" i="141"/>
  <c r="AH187" i="141"/>
  <c r="AB187" i="141"/>
  <c r="V187" i="141"/>
  <c r="P187" i="141"/>
  <c r="F3766" i="234" s="1"/>
  <c r="J187" i="141"/>
  <c r="AS186" i="141"/>
  <c r="AR186" i="141"/>
  <c r="AQ186" i="141"/>
  <c r="AP186" i="141"/>
  <c r="AO186" i="141"/>
  <c r="AM186" i="141"/>
  <c r="AL186" i="141"/>
  <c r="AK186" i="141"/>
  <c r="AJ186" i="141"/>
  <c r="AI186" i="141"/>
  <c r="AG186" i="141"/>
  <c r="AF186" i="141"/>
  <c r="AE186" i="141"/>
  <c r="AD186" i="141"/>
  <c r="AC186" i="141"/>
  <c r="AA186" i="141"/>
  <c r="Z186" i="141"/>
  <c r="Y186" i="141"/>
  <c r="X186" i="141"/>
  <c r="W186" i="141"/>
  <c r="U186" i="141"/>
  <c r="T186" i="141"/>
  <c r="S186" i="141"/>
  <c r="R186" i="141"/>
  <c r="Q186" i="141"/>
  <c r="O186" i="141"/>
  <c r="F3759" i="234" s="1"/>
  <c r="N186" i="141"/>
  <c r="F3758" i="234" s="1"/>
  <c r="M186" i="141"/>
  <c r="F3757" i="234" s="1"/>
  <c r="L186" i="141"/>
  <c r="F3756" i="234" s="1"/>
  <c r="K186" i="141"/>
  <c r="F3755" i="234" s="1"/>
  <c r="I186" i="141"/>
  <c r="H186" i="141"/>
  <c r="G186" i="141"/>
  <c r="F186" i="141"/>
  <c r="E186" i="141"/>
  <c r="AT185" i="141"/>
  <c r="AN185" i="141"/>
  <c r="AH185" i="141"/>
  <c r="AB185" i="141"/>
  <c r="V185" i="141"/>
  <c r="P185" i="141"/>
  <c r="F3754" i="234" s="1"/>
  <c r="J185" i="141"/>
  <c r="AT184" i="141"/>
  <c r="AN184" i="141"/>
  <c r="AH184" i="141"/>
  <c r="AB184" i="141"/>
  <c r="V184" i="141"/>
  <c r="P184" i="141"/>
  <c r="F3748" i="234" s="1"/>
  <c r="J184" i="141"/>
  <c r="AS183" i="141"/>
  <c r="AR183" i="141"/>
  <c r="AQ183" i="141"/>
  <c r="AP183" i="141"/>
  <c r="AO183" i="141"/>
  <c r="AM183" i="141"/>
  <c r="AL183" i="141"/>
  <c r="AK183" i="141"/>
  <c r="AJ183" i="141"/>
  <c r="AI183" i="141"/>
  <c r="AG183" i="141"/>
  <c r="AF183" i="141"/>
  <c r="AE183" i="141"/>
  <c r="AD183" i="141"/>
  <c r="AC183" i="141"/>
  <c r="AA183" i="141"/>
  <c r="Z183" i="141"/>
  <c r="Y183" i="141"/>
  <c r="X183" i="141"/>
  <c r="W183" i="141"/>
  <c r="U183" i="141"/>
  <c r="T183" i="141"/>
  <c r="S183" i="141"/>
  <c r="R183" i="141"/>
  <c r="Q183" i="141"/>
  <c r="O183" i="141"/>
  <c r="F3741" i="234" s="1"/>
  <c r="N183" i="141"/>
  <c r="F3740" i="234" s="1"/>
  <c r="M183" i="141"/>
  <c r="F3739" i="234" s="1"/>
  <c r="L183" i="141"/>
  <c r="F3738" i="234" s="1"/>
  <c r="K183" i="141"/>
  <c r="F3737" i="234" s="1"/>
  <c r="I183" i="141"/>
  <c r="H183" i="141"/>
  <c r="G183" i="141"/>
  <c r="F183" i="141"/>
  <c r="E183" i="141"/>
  <c r="AT182" i="141"/>
  <c r="AN182" i="141"/>
  <c r="AH182" i="141"/>
  <c r="AB182" i="141"/>
  <c r="V182" i="141"/>
  <c r="P182" i="141"/>
  <c r="F3736" i="234" s="1"/>
  <c r="J182" i="141"/>
  <c r="AT181" i="141"/>
  <c r="AN181" i="141"/>
  <c r="AH181" i="141"/>
  <c r="AB181" i="141"/>
  <c r="V181" i="141"/>
  <c r="P181" i="141"/>
  <c r="F3730" i="234" s="1"/>
  <c r="J181" i="141"/>
  <c r="AS180" i="141"/>
  <c r="AR180" i="141"/>
  <c r="AQ180" i="141"/>
  <c r="AP180" i="141"/>
  <c r="AO180" i="141"/>
  <c r="AM180" i="141"/>
  <c r="AL180" i="141"/>
  <c r="AK180" i="141"/>
  <c r="AJ180" i="141"/>
  <c r="AI180" i="141"/>
  <c r="AG180" i="141"/>
  <c r="AF180" i="141"/>
  <c r="AE180" i="141"/>
  <c r="AD180" i="141"/>
  <c r="AC180" i="141"/>
  <c r="AA180" i="141"/>
  <c r="Z180" i="141"/>
  <c r="Y180" i="141"/>
  <c r="X180" i="141"/>
  <c r="W180" i="141"/>
  <c r="U180" i="141"/>
  <c r="T180" i="141"/>
  <c r="S180" i="141"/>
  <c r="R180" i="141"/>
  <c r="Q180" i="141"/>
  <c r="O180" i="141"/>
  <c r="F3723" i="234" s="1"/>
  <c r="N180" i="141"/>
  <c r="F3722" i="234" s="1"/>
  <c r="M180" i="141"/>
  <c r="F3721" i="234" s="1"/>
  <c r="L180" i="141"/>
  <c r="F3720" i="234" s="1"/>
  <c r="K180" i="141"/>
  <c r="F3719" i="234" s="1"/>
  <c r="I180" i="141"/>
  <c r="H180" i="141"/>
  <c r="G180" i="141"/>
  <c r="F180" i="141"/>
  <c r="E180" i="141"/>
  <c r="AT179" i="141"/>
  <c r="AN179" i="141"/>
  <c r="AH179" i="141"/>
  <c r="AB179" i="141"/>
  <c r="V179" i="141"/>
  <c r="P179" i="141"/>
  <c r="F3718" i="234" s="1"/>
  <c r="J179" i="141"/>
  <c r="AT178" i="141"/>
  <c r="AN178" i="141"/>
  <c r="AH178" i="141"/>
  <c r="AB178" i="141"/>
  <c r="V178" i="141"/>
  <c r="P178" i="141"/>
  <c r="F3712" i="234" s="1"/>
  <c r="J178" i="141"/>
  <c r="AS177" i="141"/>
  <c r="AR177" i="141"/>
  <c r="AQ177" i="141"/>
  <c r="AP177" i="141"/>
  <c r="AO177" i="141"/>
  <c r="AM177" i="141"/>
  <c r="AL177" i="141"/>
  <c r="AK177" i="141"/>
  <c r="AJ177" i="141"/>
  <c r="AI177" i="141"/>
  <c r="AG177" i="141"/>
  <c r="AF177" i="141"/>
  <c r="AE177" i="141"/>
  <c r="AD177" i="141"/>
  <c r="AC177" i="141"/>
  <c r="AA177" i="141"/>
  <c r="Z177" i="141"/>
  <c r="Y177" i="141"/>
  <c r="X177" i="141"/>
  <c r="W177" i="141"/>
  <c r="U177" i="141"/>
  <c r="T177" i="141"/>
  <c r="S177" i="141"/>
  <c r="R177" i="141"/>
  <c r="Q177" i="141"/>
  <c r="O177" i="141"/>
  <c r="F3705" i="234" s="1"/>
  <c r="N177" i="141"/>
  <c r="F3704" i="234" s="1"/>
  <c r="M177" i="141"/>
  <c r="F3703" i="234" s="1"/>
  <c r="L177" i="141"/>
  <c r="F3702" i="234" s="1"/>
  <c r="K177" i="141"/>
  <c r="F3701" i="234" s="1"/>
  <c r="I177" i="141"/>
  <c r="H177" i="141"/>
  <c r="G177" i="141"/>
  <c r="F177" i="141"/>
  <c r="E177" i="141"/>
  <c r="AT176" i="141"/>
  <c r="AN176" i="141"/>
  <c r="AH176" i="141"/>
  <c r="AB176" i="141"/>
  <c r="V176" i="141"/>
  <c r="P176" i="141"/>
  <c r="F3700" i="234" s="1"/>
  <c r="J176" i="141"/>
  <c r="AT175" i="141"/>
  <c r="AN175" i="141"/>
  <c r="AH175" i="141"/>
  <c r="AB175" i="141"/>
  <c r="V175" i="141"/>
  <c r="P175" i="141"/>
  <c r="F3694" i="234" s="1"/>
  <c r="J175" i="141"/>
  <c r="AS174" i="141"/>
  <c r="AR174" i="141"/>
  <c r="AQ174" i="141"/>
  <c r="AP174" i="141"/>
  <c r="AO174" i="141"/>
  <c r="AM174" i="141"/>
  <c r="AL174" i="141"/>
  <c r="AK174" i="141"/>
  <c r="AJ174" i="141"/>
  <c r="AI174" i="141"/>
  <c r="AG174" i="141"/>
  <c r="AF174" i="141"/>
  <c r="AE174" i="141"/>
  <c r="AD174" i="141"/>
  <c r="AC174" i="141"/>
  <c r="AA174" i="141"/>
  <c r="Z174" i="141"/>
  <c r="Y174" i="141"/>
  <c r="X174" i="141"/>
  <c r="W174" i="141"/>
  <c r="U174" i="141"/>
  <c r="T174" i="141"/>
  <c r="S174" i="141"/>
  <c r="R174" i="141"/>
  <c r="Q174" i="141"/>
  <c r="O174" i="141"/>
  <c r="F3687" i="234" s="1"/>
  <c r="N174" i="141"/>
  <c r="F3686" i="234" s="1"/>
  <c r="M174" i="141"/>
  <c r="F3685" i="234" s="1"/>
  <c r="L174" i="141"/>
  <c r="F3684" i="234" s="1"/>
  <c r="K174" i="141"/>
  <c r="F3683" i="234" s="1"/>
  <c r="I174" i="141"/>
  <c r="H174" i="141"/>
  <c r="G174" i="141"/>
  <c r="F174" i="141"/>
  <c r="E174" i="141"/>
  <c r="AT173" i="141"/>
  <c r="AN173" i="141"/>
  <c r="AH173" i="141"/>
  <c r="AB173" i="141"/>
  <c r="V173" i="141"/>
  <c r="P173" i="141"/>
  <c r="F3682" i="234" s="1"/>
  <c r="J173" i="141"/>
  <c r="AT172" i="141"/>
  <c r="AN172" i="141"/>
  <c r="AH172" i="141"/>
  <c r="AB172" i="141"/>
  <c r="V172" i="141"/>
  <c r="P172" i="141"/>
  <c r="F3676" i="234" s="1"/>
  <c r="J172" i="141"/>
  <c r="AS171" i="141"/>
  <c r="AR171" i="141"/>
  <c r="AQ171" i="141"/>
  <c r="AP171" i="141"/>
  <c r="AO171" i="141"/>
  <c r="AM171" i="141"/>
  <c r="AL171" i="141"/>
  <c r="AK171" i="141"/>
  <c r="AJ171" i="141"/>
  <c r="AI171" i="141"/>
  <c r="AG171" i="141"/>
  <c r="AF171" i="141"/>
  <c r="AE171" i="141"/>
  <c r="AD171" i="141"/>
  <c r="AC171" i="141"/>
  <c r="AA171" i="141"/>
  <c r="Z171" i="141"/>
  <c r="Y171" i="141"/>
  <c r="X171" i="141"/>
  <c r="W171" i="141"/>
  <c r="U171" i="141"/>
  <c r="T171" i="141"/>
  <c r="S171" i="141"/>
  <c r="R171" i="141"/>
  <c r="Q171" i="141"/>
  <c r="O171" i="141"/>
  <c r="F3669" i="234" s="1"/>
  <c r="N171" i="141"/>
  <c r="F3668" i="234" s="1"/>
  <c r="M171" i="141"/>
  <c r="F3667" i="234" s="1"/>
  <c r="L171" i="141"/>
  <c r="F3666" i="234" s="1"/>
  <c r="K171" i="141"/>
  <c r="F3665" i="234" s="1"/>
  <c r="I171" i="141"/>
  <c r="H171" i="141"/>
  <c r="G171" i="141"/>
  <c r="F171" i="141"/>
  <c r="E171" i="141"/>
  <c r="AT170" i="141"/>
  <c r="AN170" i="141"/>
  <c r="AH170" i="141"/>
  <c r="AB170" i="141"/>
  <c r="V170" i="141"/>
  <c r="P170" i="141"/>
  <c r="F3664" i="234" s="1"/>
  <c r="J170" i="141"/>
  <c r="AT169" i="141"/>
  <c r="AN169" i="141"/>
  <c r="AH169" i="141"/>
  <c r="AB169" i="141"/>
  <c r="V169" i="141"/>
  <c r="P169" i="141"/>
  <c r="F3658" i="234" s="1"/>
  <c r="J169" i="141"/>
  <c r="AS168" i="141"/>
  <c r="AR168" i="141"/>
  <c r="AQ168" i="141"/>
  <c r="AP168" i="141"/>
  <c r="AO168" i="141"/>
  <c r="AM168" i="141"/>
  <c r="AL168" i="141"/>
  <c r="AK168" i="141"/>
  <c r="AJ168" i="141"/>
  <c r="AI168" i="141"/>
  <c r="AG168" i="141"/>
  <c r="AF168" i="141"/>
  <c r="AE168" i="141"/>
  <c r="AD168" i="141"/>
  <c r="AC168" i="141"/>
  <c r="AA168" i="141"/>
  <c r="Z168" i="141"/>
  <c r="Y168" i="141"/>
  <c r="X168" i="141"/>
  <c r="W168" i="141"/>
  <c r="U168" i="141"/>
  <c r="T168" i="141"/>
  <c r="S168" i="141"/>
  <c r="R168" i="141"/>
  <c r="Q168" i="141"/>
  <c r="O168" i="141"/>
  <c r="F3651" i="234" s="1"/>
  <c r="N168" i="141"/>
  <c r="F3650" i="234" s="1"/>
  <c r="M168" i="141"/>
  <c r="F3649" i="234" s="1"/>
  <c r="L168" i="141"/>
  <c r="F3648" i="234" s="1"/>
  <c r="K168" i="141"/>
  <c r="F3647" i="234" s="1"/>
  <c r="I168" i="141"/>
  <c r="H168" i="141"/>
  <c r="G168" i="141"/>
  <c r="F168" i="141"/>
  <c r="E168" i="141"/>
  <c r="AT167" i="141"/>
  <c r="AN167" i="141"/>
  <c r="AH167" i="141"/>
  <c r="AB167" i="141"/>
  <c r="V167" i="141"/>
  <c r="P167" i="141"/>
  <c r="F3646" i="234" s="1"/>
  <c r="J167" i="141"/>
  <c r="AT166" i="141"/>
  <c r="AN166" i="141"/>
  <c r="AH166" i="141"/>
  <c r="AB166" i="141"/>
  <c r="V166" i="141"/>
  <c r="P166" i="141"/>
  <c r="F3640" i="234" s="1"/>
  <c r="J166" i="141"/>
  <c r="AS162" i="141"/>
  <c r="AR162" i="141"/>
  <c r="AQ162" i="141"/>
  <c r="AP162" i="141"/>
  <c r="AO162" i="141"/>
  <c r="AM162" i="141"/>
  <c r="AL162" i="141"/>
  <c r="AK162" i="141"/>
  <c r="AJ162" i="141"/>
  <c r="AI162" i="141"/>
  <c r="AG162" i="141"/>
  <c r="AF162" i="141"/>
  <c r="AE162" i="141"/>
  <c r="AD162" i="141"/>
  <c r="AC162" i="141"/>
  <c r="AA162" i="141"/>
  <c r="Z162" i="141"/>
  <c r="Y162" i="141"/>
  <c r="X162" i="141"/>
  <c r="W162" i="141"/>
  <c r="U162" i="141"/>
  <c r="T162" i="141"/>
  <c r="S162" i="141"/>
  <c r="R162" i="141"/>
  <c r="Q162" i="141"/>
  <c r="O162" i="141"/>
  <c r="F3627" i="234" s="1"/>
  <c r="N162" i="141"/>
  <c r="F3626" i="234" s="1"/>
  <c r="M162" i="141"/>
  <c r="F3625" i="234" s="1"/>
  <c r="L162" i="141"/>
  <c r="F3624" i="234" s="1"/>
  <c r="K162" i="141"/>
  <c r="F3623" i="234" s="1"/>
  <c r="I162" i="141"/>
  <c r="H162" i="141"/>
  <c r="G162" i="141"/>
  <c r="F162" i="141"/>
  <c r="E162" i="141"/>
  <c r="AT161" i="141"/>
  <c r="AN161" i="141"/>
  <c r="AH161" i="141"/>
  <c r="AB161" i="141"/>
  <c r="V161" i="141"/>
  <c r="P161" i="141"/>
  <c r="F3622" i="234" s="1"/>
  <c r="J161" i="141"/>
  <c r="AT160" i="141"/>
  <c r="AN160" i="141"/>
  <c r="AH160" i="141"/>
  <c r="AB160" i="141"/>
  <c r="V160" i="141"/>
  <c r="P160" i="141"/>
  <c r="F3616" i="234" s="1"/>
  <c r="J160" i="141"/>
  <c r="AS159" i="141"/>
  <c r="AR159" i="141"/>
  <c r="AQ159" i="141"/>
  <c r="AP159" i="141"/>
  <c r="AO159" i="141"/>
  <c r="AM159" i="141"/>
  <c r="AL159" i="141"/>
  <c r="AK159" i="141"/>
  <c r="AJ159" i="141"/>
  <c r="AI159" i="141"/>
  <c r="AG159" i="141"/>
  <c r="AF159" i="141"/>
  <c r="AE159" i="141"/>
  <c r="AD159" i="141"/>
  <c r="AC159" i="141"/>
  <c r="AA159" i="141"/>
  <c r="Z159" i="141"/>
  <c r="Y159" i="141"/>
  <c r="X159" i="141"/>
  <c r="W159" i="141"/>
  <c r="U159" i="141"/>
  <c r="T159" i="141"/>
  <c r="S159" i="141"/>
  <c r="R159" i="141"/>
  <c r="Q159" i="141"/>
  <c r="O159" i="141"/>
  <c r="F3609" i="234" s="1"/>
  <c r="N159" i="141"/>
  <c r="F3608" i="234" s="1"/>
  <c r="M159" i="141"/>
  <c r="F3607" i="234" s="1"/>
  <c r="L159" i="141"/>
  <c r="F3606" i="234" s="1"/>
  <c r="K159" i="141"/>
  <c r="F3605" i="234" s="1"/>
  <c r="I159" i="141"/>
  <c r="H159" i="141"/>
  <c r="G159" i="141"/>
  <c r="F159" i="141"/>
  <c r="E159" i="141"/>
  <c r="AT158" i="141"/>
  <c r="AN158" i="141"/>
  <c r="AH158" i="141"/>
  <c r="AB158" i="141"/>
  <c r="V158" i="141"/>
  <c r="P158" i="141"/>
  <c r="F3604" i="234" s="1"/>
  <c r="J158" i="141"/>
  <c r="AT157" i="141"/>
  <c r="AN157" i="141"/>
  <c r="AH157" i="141"/>
  <c r="AB157" i="141"/>
  <c r="V157" i="141"/>
  <c r="P157" i="141"/>
  <c r="F3598" i="234" s="1"/>
  <c r="J157" i="141"/>
  <c r="AS156" i="141"/>
  <c r="AR156" i="141"/>
  <c r="AQ156" i="141"/>
  <c r="AP156" i="141"/>
  <c r="AO156" i="141"/>
  <c r="AM156" i="141"/>
  <c r="AL156" i="141"/>
  <c r="AK156" i="141"/>
  <c r="AJ156" i="141"/>
  <c r="AI156" i="141"/>
  <c r="AG156" i="141"/>
  <c r="AF156" i="141"/>
  <c r="AE156" i="141"/>
  <c r="AD156" i="141"/>
  <c r="AC156" i="141"/>
  <c r="AA156" i="141"/>
  <c r="Z156" i="141"/>
  <c r="Y156" i="141"/>
  <c r="X156" i="141"/>
  <c r="W156" i="141"/>
  <c r="U156" i="141"/>
  <c r="T156" i="141"/>
  <c r="S156" i="141"/>
  <c r="R156" i="141"/>
  <c r="Q156" i="141"/>
  <c r="O156" i="141"/>
  <c r="F3591" i="234" s="1"/>
  <c r="N156" i="141"/>
  <c r="F3590" i="234" s="1"/>
  <c r="M156" i="141"/>
  <c r="F3589" i="234" s="1"/>
  <c r="L156" i="141"/>
  <c r="F3588" i="234" s="1"/>
  <c r="K156" i="141"/>
  <c r="F3587" i="234" s="1"/>
  <c r="I156" i="141"/>
  <c r="H156" i="141"/>
  <c r="G156" i="141"/>
  <c r="F156" i="141"/>
  <c r="E156" i="141"/>
  <c r="AT155" i="141"/>
  <c r="AN155" i="141"/>
  <c r="AH155" i="141"/>
  <c r="AB155" i="141"/>
  <c r="V155" i="141"/>
  <c r="P155" i="141"/>
  <c r="F3586" i="234" s="1"/>
  <c r="J155" i="141"/>
  <c r="AT154" i="141"/>
  <c r="AN154" i="141"/>
  <c r="AH154" i="141"/>
  <c r="AB154" i="141"/>
  <c r="V154" i="141"/>
  <c r="P154" i="141"/>
  <c r="F3580" i="234" s="1"/>
  <c r="J154" i="141"/>
  <c r="AS153" i="141"/>
  <c r="AR153" i="141"/>
  <c r="AQ153" i="141"/>
  <c r="AP153" i="141"/>
  <c r="AO153" i="141"/>
  <c r="AM153" i="141"/>
  <c r="AL153" i="141"/>
  <c r="AK153" i="141"/>
  <c r="AJ153" i="141"/>
  <c r="AI153" i="141"/>
  <c r="AG153" i="141"/>
  <c r="AF153" i="141"/>
  <c r="AE153" i="141"/>
  <c r="AD153" i="141"/>
  <c r="AC153" i="141"/>
  <c r="AA153" i="141"/>
  <c r="Z153" i="141"/>
  <c r="Y153" i="141"/>
  <c r="X153" i="141"/>
  <c r="W153" i="141"/>
  <c r="U153" i="141"/>
  <c r="T153" i="141"/>
  <c r="S153" i="141"/>
  <c r="R153" i="141"/>
  <c r="Q153" i="141"/>
  <c r="O153" i="141"/>
  <c r="F3573" i="234" s="1"/>
  <c r="N153" i="141"/>
  <c r="F3572" i="234" s="1"/>
  <c r="M153" i="141"/>
  <c r="F3571" i="234" s="1"/>
  <c r="L153" i="141"/>
  <c r="F3570" i="234" s="1"/>
  <c r="K153" i="141"/>
  <c r="F3569" i="234" s="1"/>
  <c r="I153" i="141"/>
  <c r="H153" i="141"/>
  <c r="G153" i="141"/>
  <c r="F153" i="141"/>
  <c r="E153" i="141"/>
  <c r="AT152" i="141"/>
  <c r="AN152" i="141"/>
  <c r="AH152" i="141"/>
  <c r="AB152" i="141"/>
  <c r="V152" i="141"/>
  <c r="P152" i="141"/>
  <c r="F3568" i="234" s="1"/>
  <c r="J152" i="141"/>
  <c r="AT151" i="141"/>
  <c r="AN151" i="141"/>
  <c r="AH151" i="141"/>
  <c r="AB151" i="141"/>
  <c r="V151" i="141"/>
  <c r="P151" i="141"/>
  <c r="F3562" i="234" s="1"/>
  <c r="J151" i="141"/>
  <c r="AS150" i="141"/>
  <c r="AR150" i="141"/>
  <c r="AQ150" i="141"/>
  <c r="AP150" i="141"/>
  <c r="AO150" i="141"/>
  <c r="AM150" i="141"/>
  <c r="AL150" i="141"/>
  <c r="AK150" i="141"/>
  <c r="AJ150" i="141"/>
  <c r="AI150" i="141"/>
  <c r="AG150" i="141"/>
  <c r="AF150" i="141"/>
  <c r="AE150" i="141"/>
  <c r="AD150" i="141"/>
  <c r="AC150" i="141"/>
  <c r="AA150" i="141"/>
  <c r="Z150" i="141"/>
  <c r="Y150" i="141"/>
  <c r="X150" i="141"/>
  <c r="W150" i="141"/>
  <c r="U150" i="141"/>
  <c r="T150" i="141"/>
  <c r="S150" i="141"/>
  <c r="R150" i="141"/>
  <c r="Q150" i="141"/>
  <c r="O150" i="141"/>
  <c r="F3555" i="234" s="1"/>
  <c r="N150" i="141"/>
  <c r="F3554" i="234" s="1"/>
  <c r="M150" i="141"/>
  <c r="F3553" i="234" s="1"/>
  <c r="L150" i="141"/>
  <c r="F3552" i="234" s="1"/>
  <c r="K150" i="141"/>
  <c r="F3551" i="234" s="1"/>
  <c r="I150" i="141"/>
  <c r="H150" i="141"/>
  <c r="G150" i="141"/>
  <c r="F150" i="141"/>
  <c r="E150" i="141"/>
  <c r="AT149" i="141"/>
  <c r="AN149" i="141"/>
  <c r="AH149" i="141"/>
  <c r="AB149" i="141"/>
  <c r="V149" i="141"/>
  <c r="P149" i="141"/>
  <c r="F3550" i="234" s="1"/>
  <c r="J149" i="141"/>
  <c r="AT148" i="141"/>
  <c r="AN148" i="141"/>
  <c r="AH148" i="141"/>
  <c r="AB148" i="141"/>
  <c r="V148" i="141"/>
  <c r="P148" i="141"/>
  <c r="F3544" i="234" s="1"/>
  <c r="J148" i="141"/>
  <c r="AS147" i="141"/>
  <c r="AR147" i="141"/>
  <c r="AQ147" i="141"/>
  <c r="AP147" i="141"/>
  <c r="AO147" i="141"/>
  <c r="AM147" i="141"/>
  <c r="AL147" i="141"/>
  <c r="AK147" i="141"/>
  <c r="AJ147" i="141"/>
  <c r="AI147" i="141"/>
  <c r="AG147" i="141"/>
  <c r="AF147" i="141"/>
  <c r="AE147" i="141"/>
  <c r="AD147" i="141"/>
  <c r="AC147" i="141"/>
  <c r="AA147" i="141"/>
  <c r="Z147" i="141"/>
  <c r="Y147" i="141"/>
  <c r="X147" i="141"/>
  <c r="W147" i="141"/>
  <c r="U147" i="141"/>
  <c r="T147" i="141"/>
  <c r="S147" i="141"/>
  <c r="R147" i="141"/>
  <c r="Q147" i="141"/>
  <c r="O147" i="141"/>
  <c r="F3537" i="234" s="1"/>
  <c r="N147" i="141"/>
  <c r="F3536" i="234" s="1"/>
  <c r="M147" i="141"/>
  <c r="F3535" i="234" s="1"/>
  <c r="L147" i="141"/>
  <c r="F3534" i="234" s="1"/>
  <c r="K147" i="141"/>
  <c r="F3533" i="234" s="1"/>
  <c r="I147" i="141"/>
  <c r="H147" i="141"/>
  <c r="G147" i="141"/>
  <c r="F147" i="141"/>
  <c r="E147" i="141"/>
  <c r="AT146" i="141"/>
  <c r="AN146" i="141"/>
  <c r="AH146" i="141"/>
  <c r="AB146" i="141"/>
  <c r="V146" i="141"/>
  <c r="P146" i="141"/>
  <c r="F3532" i="234" s="1"/>
  <c r="J146" i="141"/>
  <c r="AT145" i="141"/>
  <c r="AN145" i="141"/>
  <c r="AH145" i="141"/>
  <c r="AB145" i="141"/>
  <c r="V145" i="141"/>
  <c r="P145" i="141"/>
  <c r="F3526" i="234" s="1"/>
  <c r="J145" i="141"/>
  <c r="AS144" i="141"/>
  <c r="AR144" i="141"/>
  <c r="AQ144" i="141"/>
  <c r="AP144" i="141"/>
  <c r="AO144" i="141"/>
  <c r="AM144" i="141"/>
  <c r="AL144" i="141"/>
  <c r="AK144" i="141"/>
  <c r="AJ144" i="141"/>
  <c r="AI144" i="141"/>
  <c r="AG144" i="141"/>
  <c r="AF144" i="141"/>
  <c r="AE144" i="141"/>
  <c r="AD144" i="141"/>
  <c r="AC144" i="141"/>
  <c r="AA144" i="141"/>
  <c r="Z144" i="141"/>
  <c r="Y144" i="141"/>
  <c r="X144" i="141"/>
  <c r="W144" i="141"/>
  <c r="U144" i="141"/>
  <c r="T144" i="141"/>
  <c r="S144" i="141"/>
  <c r="R144" i="141"/>
  <c r="Q144" i="141"/>
  <c r="O144" i="141"/>
  <c r="F3519" i="234" s="1"/>
  <c r="N144" i="141"/>
  <c r="F3518" i="234" s="1"/>
  <c r="M144" i="141"/>
  <c r="F3517" i="234" s="1"/>
  <c r="L144" i="141"/>
  <c r="F3516" i="234" s="1"/>
  <c r="K144" i="141"/>
  <c r="F3515" i="234" s="1"/>
  <c r="I144" i="141"/>
  <c r="H144" i="141"/>
  <c r="G144" i="141"/>
  <c r="F144" i="141"/>
  <c r="E144" i="141"/>
  <c r="AT143" i="141"/>
  <c r="AN143" i="141"/>
  <c r="AH143" i="141"/>
  <c r="AB143" i="141"/>
  <c r="V143" i="141"/>
  <c r="P143" i="141"/>
  <c r="F3514" i="234" s="1"/>
  <c r="J143" i="141"/>
  <c r="AT142" i="141"/>
  <c r="AN142" i="141"/>
  <c r="AH142" i="141"/>
  <c r="AB142" i="141"/>
  <c r="V142" i="141"/>
  <c r="P142" i="141"/>
  <c r="F3508" i="234" s="1"/>
  <c r="J142" i="141"/>
  <c r="AS138" i="141"/>
  <c r="AR138" i="141"/>
  <c r="AQ138" i="141"/>
  <c r="AP138" i="141"/>
  <c r="AO138" i="141"/>
  <c r="AM138" i="141"/>
  <c r="AL138" i="141"/>
  <c r="AK138" i="141"/>
  <c r="AJ138" i="141"/>
  <c r="AI138" i="141"/>
  <c r="AG138" i="141"/>
  <c r="AF138" i="141"/>
  <c r="AE138" i="141"/>
  <c r="AD138" i="141"/>
  <c r="AC138" i="141"/>
  <c r="AA138" i="141"/>
  <c r="Z138" i="141"/>
  <c r="Y138" i="141"/>
  <c r="X138" i="141"/>
  <c r="W138" i="141"/>
  <c r="U138" i="141"/>
  <c r="T138" i="141"/>
  <c r="S138" i="141"/>
  <c r="R138" i="141"/>
  <c r="Q138" i="141"/>
  <c r="O138" i="141"/>
  <c r="F3495" i="234" s="1"/>
  <c r="N138" i="141"/>
  <c r="F3494" i="234" s="1"/>
  <c r="M138" i="141"/>
  <c r="F3493" i="234" s="1"/>
  <c r="L138" i="141"/>
  <c r="F3492" i="234" s="1"/>
  <c r="K138" i="141"/>
  <c r="F3491" i="234" s="1"/>
  <c r="I138" i="141"/>
  <c r="H138" i="141"/>
  <c r="G138" i="141"/>
  <c r="F138" i="141"/>
  <c r="E138" i="141"/>
  <c r="AT137" i="141"/>
  <c r="AN137" i="141"/>
  <c r="AH137" i="141"/>
  <c r="AB137" i="141"/>
  <c r="V137" i="141"/>
  <c r="P137" i="141"/>
  <c r="F3490" i="234" s="1"/>
  <c r="J137" i="141"/>
  <c r="AT136" i="141"/>
  <c r="AN136" i="141"/>
  <c r="AH136" i="141"/>
  <c r="AB136" i="141"/>
  <c r="V136" i="141"/>
  <c r="P136" i="141"/>
  <c r="F3484" i="234" s="1"/>
  <c r="J136" i="141"/>
  <c r="AS135" i="141"/>
  <c r="AR135" i="141"/>
  <c r="AQ135" i="141"/>
  <c r="AP135" i="141"/>
  <c r="AO135" i="141"/>
  <c r="AM135" i="141"/>
  <c r="AL135" i="141"/>
  <c r="AK135" i="141"/>
  <c r="AJ135" i="141"/>
  <c r="AI135" i="141"/>
  <c r="AG135" i="141"/>
  <c r="AF135" i="141"/>
  <c r="AE135" i="141"/>
  <c r="AD135" i="141"/>
  <c r="AC135" i="141"/>
  <c r="AA135" i="141"/>
  <c r="Z135" i="141"/>
  <c r="Y135" i="141"/>
  <c r="X135" i="141"/>
  <c r="W135" i="141"/>
  <c r="U135" i="141"/>
  <c r="T135" i="141"/>
  <c r="S135" i="141"/>
  <c r="R135" i="141"/>
  <c r="Q135" i="141"/>
  <c r="O135" i="141"/>
  <c r="F3477" i="234" s="1"/>
  <c r="N135" i="141"/>
  <c r="F3476" i="234" s="1"/>
  <c r="M135" i="141"/>
  <c r="F3475" i="234" s="1"/>
  <c r="L135" i="141"/>
  <c r="F3474" i="234" s="1"/>
  <c r="K135" i="141"/>
  <c r="F3473" i="234" s="1"/>
  <c r="I135" i="141"/>
  <c r="H135" i="141"/>
  <c r="G135" i="141"/>
  <c r="F135" i="141"/>
  <c r="E135" i="141"/>
  <c r="AT134" i="141"/>
  <c r="AN134" i="141"/>
  <c r="AH134" i="141"/>
  <c r="AB134" i="141"/>
  <c r="V134" i="141"/>
  <c r="P134" i="141"/>
  <c r="F3472" i="234" s="1"/>
  <c r="J134" i="141"/>
  <c r="AT133" i="141"/>
  <c r="AN133" i="141"/>
  <c r="AH133" i="141"/>
  <c r="AB133" i="141"/>
  <c r="V133" i="141"/>
  <c r="P133" i="141"/>
  <c r="F3466" i="234" s="1"/>
  <c r="J133" i="141"/>
  <c r="AS132" i="141"/>
  <c r="AR132" i="141"/>
  <c r="AQ132" i="141"/>
  <c r="AP132" i="141"/>
  <c r="AO132" i="141"/>
  <c r="AM132" i="141"/>
  <c r="AL132" i="141"/>
  <c r="AK132" i="141"/>
  <c r="AJ132" i="141"/>
  <c r="AI132" i="141"/>
  <c r="AG132" i="141"/>
  <c r="AF132" i="141"/>
  <c r="AE132" i="141"/>
  <c r="AD132" i="141"/>
  <c r="AC132" i="141"/>
  <c r="AA132" i="141"/>
  <c r="Z132" i="141"/>
  <c r="Y132" i="141"/>
  <c r="X132" i="141"/>
  <c r="W132" i="141"/>
  <c r="U132" i="141"/>
  <c r="T132" i="141"/>
  <c r="S132" i="141"/>
  <c r="R132" i="141"/>
  <c r="Q132" i="141"/>
  <c r="O132" i="141"/>
  <c r="F3459" i="234" s="1"/>
  <c r="N132" i="141"/>
  <c r="F3458" i="234" s="1"/>
  <c r="M132" i="141"/>
  <c r="F3457" i="234" s="1"/>
  <c r="L132" i="141"/>
  <c r="F3456" i="234" s="1"/>
  <c r="K132" i="141"/>
  <c r="F3455" i="234" s="1"/>
  <c r="I132" i="141"/>
  <c r="H132" i="141"/>
  <c r="G132" i="141"/>
  <c r="F132" i="141"/>
  <c r="E132" i="141"/>
  <c r="AT131" i="141"/>
  <c r="AN131" i="141"/>
  <c r="AH131" i="141"/>
  <c r="AB131" i="141"/>
  <c r="V131" i="141"/>
  <c r="P131" i="141"/>
  <c r="F3454" i="234" s="1"/>
  <c r="J131" i="141"/>
  <c r="AT130" i="141"/>
  <c r="AN130" i="141"/>
  <c r="AH130" i="141"/>
  <c r="AB130" i="141"/>
  <c r="V130" i="141"/>
  <c r="P130" i="141"/>
  <c r="F3448" i="234" s="1"/>
  <c r="J130" i="141"/>
  <c r="AS129" i="141"/>
  <c r="AR129" i="141"/>
  <c r="AQ129" i="141"/>
  <c r="AP129" i="141"/>
  <c r="AO129" i="141"/>
  <c r="AM129" i="141"/>
  <c r="AL129" i="141"/>
  <c r="AK129" i="141"/>
  <c r="AJ129" i="141"/>
  <c r="AI129" i="141"/>
  <c r="AG129" i="141"/>
  <c r="AF129" i="141"/>
  <c r="AE129" i="141"/>
  <c r="AD129" i="141"/>
  <c r="AC129" i="141"/>
  <c r="AA129" i="141"/>
  <c r="Z129" i="141"/>
  <c r="Y129" i="141"/>
  <c r="X129" i="141"/>
  <c r="W129" i="141"/>
  <c r="U129" i="141"/>
  <c r="T129" i="141"/>
  <c r="S129" i="141"/>
  <c r="R129" i="141"/>
  <c r="Q129" i="141"/>
  <c r="O129" i="141"/>
  <c r="F3441" i="234" s="1"/>
  <c r="N129" i="141"/>
  <c r="F3440" i="234" s="1"/>
  <c r="M129" i="141"/>
  <c r="F3439" i="234" s="1"/>
  <c r="L129" i="141"/>
  <c r="F3438" i="234" s="1"/>
  <c r="K129" i="141"/>
  <c r="F3437" i="234" s="1"/>
  <c r="I129" i="141"/>
  <c r="H129" i="141"/>
  <c r="G129" i="141"/>
  <c r="F129" i="141"/>
  <c r="E129" i="141"/>
  <c r="AT128" i="141"/>
  <c r="AN128" i="141"/>
  <c r="AH128" i="141"/>
  <c r="AB128" i="141"/>
  <c r="V128" i="141"/>
  <c r="P128" i="141"/>
  <c r="F3436" i="234" s="1"/>
  <c r="J128" i="141"/>
  <c r="AT127" i="141"/>
  <c r="AN127" i="141"/>
  <c r="AH127" i="141"/>
  <c r="AB127" i="141"/>
  <c r="V127" i="141"/>
  <c r="P127" i="141"/>
  <c r="F3430" i="234" s="1"/>
  <c r="J127" i="141"/>
  <c r="AS126" i="141"/>
  <c r="AR126" i="141"/>
  <c r="AQ126" i="141"/>
  <c r="AP126" i="141"/>
  <c r="AO126" i="141"/>
  <c r="AM126" i="141"/>
  <c r="AL126" i="141"/>
  <c r="AK126" i="141"/>
  <c r="AJ126" i="141"/>
  <c r="AI126" i="141"/>
  <c r="AG126" i="141"/>
  <c r="AF126" i="141"/>
  <c r="AE126" i="141"/>
  <c r="AD126" i="141"/>
  <c r="AC126" i="141"/>
  <c r="AA126" i="141"/>
  <c r="Z126" i="141"/>
  <c r="Y126" i="141"/>
  <c r="X126" i="141"/>
  <c r="W126" i="141"/>
  <c r="U126" i="141"/>
  <c r="T126" i="141"/>
  <c r="S126" i="141"/>
  <c r="R126" i="141"/>
  <c r="Q126" i="141"/>
  <c r="O126" i="141"/>
  <c r="F3423" i="234" s="1"/>
  <c r="N126" i="141"/>
  <c r="F3422" i="234" s="1"/>
  <c r="M126" i="141"/>
  <c r="F3421" i="234" s="1"/>
  <c r="L126" i="141"/>
  <c r="F3420" i="234" s="1"/>
  <c r="K126" i="141"/>
  <c r="F3419" i="234" s="1"/>
  <c r="I126" i="141"/>
  <c r="H126" i="141"/>
  <c r="G126" i="141"/>
  <c r="F126" i="141"/>
  <c r="E126" i="141"/>
  <c r="AT125" i="141"/>
  <c r="AN125" i="141"/>
  <c r="AH125" i="141"/>
  <c r="AB125" i="141"/>
  <c r="V125" i="141"/>
  <c r="P125" i="141"/>
  <c r="F3418" i="234" s="1"/>
  <c r="J125" i="141"/>
  <c r="AT124" i="141"/>
  <c r="AN124" i="141"/>
  <c r="AH124" i="141"/>
  <c r="AB124" i="141"/>
  <c r="V124" i="141"/>
  <c r="P124" i="141"/>
  <c r="F3412" i="234" s="1"/>
  <c r="J124" i="141"/>
  <c r="AS122" i="141"/>
  <c r="AR122" i="141"/>
  <c r="AQ122" i="141"/>
  <c r="AP122" i="141"/>
  <c r="AP212" i="141" s="1"/>
  <c r="AO122" i="141"/>
  <c r="AM122" i="141"/>
  <c r="AL122" i="141"/>
  <c r="AK122" i="141"/>
  <c r="AJ122" i="141"/>
  <c r="AJ212" i="141" s="1"/>
  <c r="AI122" i="141"/>
  <c r="AG122" i="141"/>
  <c r="AF122" i="141"/>
  <c r="AF212" i="141" s="1"/>
  <c r="AE122" i="141"/>
  <c r="AD122" i="141"/>
  <c r="AC122" i="141"/>
  <c r="AA122" i="141"/>
  <c r="AA212" i="141" s="1"/>
  <c r="Z122" i="141"/>
  <c r="Z212" i="141" s="1"/>
  <c r="Y122" i="141"/>
  <c r="X122" i="141"/>
  <c r="W122" i="141"/>
  <c r="U122" i="141"/>
  <c r="U212" i="141" s="1"/>
  <c r="T122" i="141"/>
  <c r="S122" i="141"/>
  <c r="R122" i="141"/>
  <c r="Q122" i="141"/>
  <c r="O122" i="141"/>
  <c r="N122" i="141"/>
  <c r="F3398" i="234" s="1"/>
  <c r="M122" i="141"/>
  <c r="F3397" i="234" s="1"/>
  <c r="L122" i="141"/>
  <c r="K122" i="141"/>
  <c r="F3395" i="234" s="1"/>
  <c r="I122" i="141"/>
  <c r="H122" i="141"/>
  <c r="G122" i="141"/>
  <c r="F122" i="141"/>
  <c r="E122" i="141"/>
  <c r="AS121" i="141"/>
  <c r="AS211" i="141" s="1"/>
  <c r="AR121" i="141"/>
  <c r="AQ121" i="141"/>
  <c r="AP121" i="141"/>
  <c r="AP211" i="141" s="1"/>
  <c r="AO121" i="141"/>
  <c r="AO211" i="141" s="1"/>
  <c r="AM121" i="141"/>
  <c r="AM211" i="141" s="1"/>
  <c r="AL121" i="141"/>
  <c r="AL211" i="141" s="1"/>
  <c r="AK121" i="141"/>
  <c r="AK211" i="141" s="1"/>
  <c r="AJ121" i="141"/>
  <c r="AI121" i="141"/>
  <c r="AG121" i="141"/>
  <c r="AF121" i="141"/>
  <c r="AE121" i="141"/>
  <c r="AD121" i="141"/>
  <c r="AC121" i="141"/>
  <c r="AC211" i="141" s="1"/>
  <c r="AA121" i="141"/>
  <c r="AA211" i="141" s="1"/>
  <c r="Z121" i="141"/>
  <c r="Y121" i="141"/>
  <c r="Y211" i="141" s="1"/>
  <c r="X121" i="141"/>
  <c r="W121" i="141"/>
  <c r="U121" i="141"/>
  <c r="T121" i="141"/>
  <c r="T211" i="141" s="1"/>
  <c r="S121" i="141"/>
  <c r="R121" i="141"/>
  <c r="Q121" i="141"/>
  <c r="Q211" i="141" s="1"/>
  <c r="O121" i="141"/>
  <c r="F3393" i="234" s="1"/>
  <c r="N121" i="141"/>
  <c r="F3392" i="234" s="1"/>
  <c r="M121" i="141"/>
  <c r="L121" i="141"/>
  <c r="K121" i="141"/>
  <c r="F3389" i="234" s="1"/>
  <c r="I121" i="141"/>
  <c r="H121" i="141"/>
  <c r="G121" i="141"/>
  <c r="G211" i="141" s="1"/>
  <c r="F121" i="141"/>
  <c r="F211" i="141" s="1"/>
  <c r="E121" i="141"/>
  <c r="E211" i="141" s="1"/>
  <c r="AS120" i="141"/>
  <c r="AR120" i="141"/>
  <c r="AQ120" i="141"/>
  <c r="AP120" i="141"/>
  <c r="AO120" i="141"/>
  <c r="AM120" i="141"/>
  <c r="AL120" i="141"/>
  <c r="AK120" i="141"/>
  <c r="AJ120" i="141"/>
  <c r="AI120" i="141"/>
  <c r="AG120" i="141"/>
  <c r="AF120" i="141"/>
  <c r="AE120" i="141"/>
  <c r="AD120" i="141"/>
  <c r="AC120" i="141"/>
  <c r="AA120" i="141"/>
  <c r="Z120" i="141"/>
  <c r="Y120" i="141"/>
  <c r="X120" i="141"/>
  <c r="W120" i="141"/>
  <c r="U120" i="141"/>
  <c r="T120" i="141"/>
  <c r="S120" i="141"/>
  <c r="R120" i="141"/>
  <c r="Q120" i="141"/>
  <c r="O120" i="141"/>
  <c r="F3387" i="234" s="1"/>
  <c r="N120" i="141"/>
  <c r="F3386" i="234" s="1"/>
  <c r="M120" i="141"/>
  <c r="F3385" i="234" s="1"/>
  <c r="L120" i="141"/>
  <c r="F3384" i="234" s="1"/>
  <c r="K120" i="141"/>
  <c r="F3383" i="234" s="1"/>
  <c r="I120" i="141"/>
  <c r="H120" i="141"/>
  <c r="G120" i="141"/>
  <c r="F120" i="141"/>
  <c r="E120" i="141"/>
  <c r="AT119" i="141"/>
  <c r="AN119" i="141"/>
  <c r="AH119" i="141"/>
  <c r="AB119" i="141"/>
  <c r="V119" i="141"/>
  <c r="P119" i="141"/>
  <c r="F3382" i="234" s="1"/>
  <c r="J119" i="141"/>
  <c r="AT118" i="141"/>
  <c r="AN118" i="141"/>
  <c r="AH118" i="141"/>
  <c r="AB118" i="141"/>
  <c r="V118" i="141"/>
  <c r="P118" i="141"/>
  <c r="F3376" i="234" s="1"/>
  <c r="J118" i="141"/>
  <c r="AS117" i="141"/>
  <c r="AR117" i="141"/>
  <c r="AQ117" i="141"/>
  <c r="AP117" i="141"/>
  <c r="AO117" i="141"/>
  <c r="AM117" i="141"/>
  <c r="AL117" i="141"/>
  <c r="AK117" i="141"/>
  <c r="AJ117" i="141"/>
  <c r="AI117" i="141"/>
  <c r="AG117" i="141"/>
  <c r="AF117" i="141"/>
  <c r="AE117" i="141"/>
  <c r="AD117" i="141"/>
  <c r="AC117" i="141"/>
  <c r="AA117" i="141"/>
  <c r="Z117" i="141"/>
  <c r="Y117" i="141"/>
  <c r="X117" i="141"/>
  <c r="W117" i="141"/>
  <c r="U117" i="141"/>
  <c r="T117" i="141"/>
  <c r="S117" i="141"/>
  <c r="R117" i="141"/>
  <c r="Q117" i="141"/>
  <c r="O117" i="141"/>
  <c r="F3369" i="234" s="1"/>
  <c r="N117" i="141"/>
  <c r="F3368" i="234" s="1"/>
  <c r="M117" i="141"/>
  <c r="F3367" i="234" s="1"/>
  <c r="L117" i="141"/>
  <c r="F3366" i="234" s="1"/>
  <c r="K117" i="141"/>
  <c r="F3365" i="234" s="1"/>
  <c r="I117" i="141"/>
  <c r="H117" i="141"/>
  <c r="G117" i="141"/>
  <c r="F117" i="141"/>
  <c r="E117" i="141"/>
  <c r="AT116" i="141"/>
  <c r="AN116" i="141"/>
  <c r="AH116" i="141"/>
  <c r="AB116" i="141"/>
  <c r="V116" i="141"/>
  <c r="P116" i="141"/>
  <c r="F3364" i="234" s="1"/>
  <c r="J116" i="141"/>
  <c r="AT115" i="141"/>
  <c r="AN115" i="141"/>
  <c r="AH115" i="141"/>
  <c r="AB115" i="141"/>
  <c r="V115" i="141"/>
  <c r="P115" i="141"/>
  <c r="F3358" i="234" s="1"/>
  <c r="J115" i="141"/>
  <c r="AS114" i="141"/>
  <c r="AR114" i="141"/>
  <c r="AQ114" i="141"/>
  <c r="AP114" i="141"/>
  <c r="AO114" i="141"/>
  <c r="AM114" i="141"/>
  <c r="AL114" i="141"/>
  <c r="AK114" i="141"/>
  <c r="AJ114" i="141"/>
  <c r="AI114" i="141"/>
  <c r="AG114" i="141"/>
  <c r="AF114" i="141"/>
  <c r="AE114" i="141"/>
  <c r="AD114" i="141"/>
  <c r="AC114" i="141"/>
  <c r="AA114" i="141"/>
  <c r="Z114" i="141"/>
  <c r="Y114" i="141"/>
  <c r="X114" i="141"/>
  <c r="W114" i="141"/>
  <c r="U114" i="141"/>
  <c r="T114" i="141"/>
  <c r="S114" i="141"/>
  <c r="R114" i="141"/>
  <c r="Q114" i="141"/>
  <c r="O114" i="141"/>
  <c r="F3351" i="234" s="1"/>
  <c r="N114" i="141"/>
  <c r="F3350" i="234" s="1"/>
  <c r="M114" i="141"/>
  <c r="F3349" i="234" s="1"/>
  <c r="L114" i="141"/>
  <c r="F3348" i="234" s="1"/>
  <c r="K114" i="141"/>
  <c r="F3347" i="234" s="1"/>
  <c r="I114" i="141"/>
  <c r="H114" i="141"/>
  <c r="G114" i="141"/>
  <c r="F114" i="141"/>
  <c r="E114" i="141"/>
  <c r="AT113" i="141"/>
  <c r="AN113" i="141"/>
  <c r="AH113" i="141"/>
  <c r="AB113" i="141"/>
  <c r="V113" i="141"/>
  <c r="P113" i="141"/>
  <c r="F3346" i="234" s="1"/>
  <c r="J113" i="141"/>
  <c r="AT112" i="141"/>
  <c r="AN112" i="141"/>
  <c r="AH112" i="141"/>
  <c r="AB112" i="141"/>
  <c r="V112" i="141"/>
  <c r="P112" i="141"/>
  <c r="F3340" i="234" s="1"/>
  <c r="J112" i="141"/>
  <c r="AS111" i="141"/>
  <c r="AR111" i="141"/>
  <c r="AQ111" i="141"/>
  <c r="AP111" i="141"/>
  <c r="AO111" i="141"/>
  <c r="AM111" i="141"/>
  <c r="AL111" i="141"/>
  <c r="AK111" i="141"/>
  <c r="AJ111" i="141"/>
  <c r="AI111" i="141"/>
  <c r="AG111" i="141"/>
  <c r="AF111" i="141"/>
  <c r="AE111" i="141"/>
  <c r="AD111" i="141"/>
  <c r="AC111" i="141"/>
  <c r="AA111" i="141"/>
  <c r="Z111" i="141"/>
  <c r="Y111" i="141"/>
  <c r="X111" i="141"/>
  <c r="W111" i="141"/>
  <c r="U111" i="141"/>
  <c r="T111" i="141"/>
  <c r="S111" i="141"/>
  <c r="R111" i="141"/>
  <c r="Q111" i="141"/>
  <c r="O111" i="141"/>
  <c r="F3333" i="234" s="1"/>
  <c r="N111" i="141"/>
  <c r="F3332" i="234" s="1"/>
  <c r="M111" i="141"/>
  <c r="F3331" i="234" s="1"/>
  <c r="L111" i="141"/>
  <c r="F3330" i="234" s="1"/>
  <c r="K111" i="141"/>
  <c r="F3329" i="234" s="1"/>
  <c r="I111" i="141"/>
  <c r="H111" i="141"/>
  <c r="G111" i="141"/>
  <c r="F111" i="141"/>
  <c r="E111" i="141"/>
  <c r="AT110" i="141"/>
  <c r="AN110" i="141"/>
  <c r="AH110" i="141"/>
  <c r="AB110" i="141"/>
  <c r="V110" i="141"/>
  <c r="P110" i="141"/>
  <c r="F3328" i="234" s="1"/>
  <c r="J110" i="141"/>
  <c r="AT109" i="141"/>
  <c r="AN109" i="141"/>
  <c r="AH109" i="141"/>
  <c r="AB109" i="141"/>
  <c r="V109" i="141"/>
  <c r="P109" i="141"/>
  <c r="F3322" i="234" s="1"/>
  <c r="J109" i="141"/>
  <c r="AS108" i="141"/>
  <c r="AR108" i="141"/>
  <c r="AQ108" i="141"/>
  <c r="AP108" i="141"/>
  <c r="AO108" i="141"/>
  <c r="AM108" i="141"/>
  <c r="AL108" i="141"/>
  <c r="AK108" i="141"/>
  <c r="AJ108" i="141"/>
  <c r="AI108" i="141"/>
  <c r="AG108" i="141"/>
  <c r="AF108" i="141"/>
  <c r="AE108" i="141"/>
  <c r="AD108" i="141"/>
  <c r="AC108" i="141"/>
  <c r="AA108" i="141"/>
  <c r="Z108" i="141"/>
  <c r="Y108" i="141"/>
  <c r="X108" i="141"/>
  <c r="W108" i="141"/>
  <c r="U108" i="141"/>
  <c r="T108" i="141"/>
  <c r="S108" i="141"/>
  <c r="R108" i="141"/>
  <c r="Q108" i="141"/>
  <c r="O108" i="141"/>
  <c r="F3315" i="234" s="1"/>
  <c r="N108" i="141"/>
  <c r="F3314" i="234" s="1"/>
  <c r="M108" i="141"/>
  <c r="F3313" i="234" s="1"/>
  <c r="L108" i="141"/>
  <c r="F3312" i="234" s="1"/>
  <c r="K108" i="141"/>
  <c r="F3311" i="234" s="1"/>
  <c r="I108" i="141"/>
  <c r="H108" i="141"/>
  <c r="G108" i="141"/>
  <c r="F108" i="141"/>
  <c r="E108" i="141"/>
  <c r="AT107" i="141"/>
  <c r="AN107" i="141"/>
  <c r="AH107" i="141"/>
  <c r="AB107" i="141"/>
  <c r="V107" i="141"/>
  <c r="P107" i="141"/>
  <c r="F3310" i="234" s="1"/>
  <c r="J107" i="141"/>
  <c r="AT106" i="141"/>
  <c r="AN106" i="141"/>
  <c r="AH106" i="141"/>
  <c r="AB106" i="141"/>
  <c r="V106" i="141"/>
  <c r="P106" i="141"/>
  <c r="F3304" i="234" s="1"/>
  <c r="J106" i="141"/>
  <c r="AS105" i="141"/>
  <c r="AR105" i="141"/>
  <c r="AQ105" i="141"/>
  <c r="AP105" i="141"/>
  <c r="AO105" i="141"/>
  <c r="AM105" i="141"/>
  <c r="AL105" i="141"/>
  <c r="AK105" i="141"/>
  <c r="AJ105" i="141"/>
  <c r="AI105" i="141"/>
  <c r="AG105" i="141"/>
  <c r="AF105" i="141"/>
  <c r="AE105" i="141"/>
  <c r="AD105" i="141"/>
  <c r="AC105" i="141"/>
  <c r="AA105" i="141"/>
  <c r="Z105" i="141"/>
  <c r="Y105" i="141"/>
  <c r="X105" i="141"/>
  <c r="W105" i="141"/>
  <c r="U105" i="141"/>
  <c r="T105" i="141"/>
  <c r="S105" i="141"/>
  <c r="R105" i="141"/>
  <c r="Q105" i="141"/>
  <c r="O105" i="141"/>
  <c r="F3297" i="234" s="1"/>
  <c r="N105" i="141"/>
  <c r="F3296" i="234" s="1"/>
  <c r="M105" i="141"/>
  <c r="F3295" i="234" s="1"/>
  <c r="L105" i="141"/>
  <c r="F3294" i="234" s="1"/>
  <c r="K105" i="141"/>
  <c r="F3293" i="234" s="1"/>
  <c r="I105" i="141"/>
  <c r="H105" i="141"/>
  <c r="G105" i="141"/>
  <c r="F105" i="141"/>
  <c r="E105" i="141"/>
  <c r="AT104" i="141"/>
  <c r="AN104" i="141"/>
  <c r="AH104" i="141"/>
  <c r="AB104" i="141"/>
  <c r="V104" i="141"/>
  <c r="P104" i="141"/>
  <c r="F3292" i="234" s="1"/>
  <c r="J104" i="141"/>
  <c r="AT103" i="141"/>
  <c r="AN103" i="141"/>
  <c r="AH103" i="141"/>
  <c r="AB103" i="141"/>
  <c r="V103" i="141"/>
  <c r="P103" i="141"/>
  <c r="F3286" i="234" s="1"/>
  <c r="J103" i="141"/>
  <c r="AS102" i="141"/>
  <c r="AR102" i="141"/>
  <c r="AQ102" i="141"/>
  <c r="AP102" i="141"/>
  <c r="AO102" i="141"/>
  <c r="AM102" i="141"/>
  <c r="AL102" i="141"/>
  <c r="AK102" i="141"/>
  <c r="AJ102" i="141"/>
  <c r="AI102" i="141"/>
  <c r="AG102" i="141"/>
  <c r="AF102" i="141"/>
  <c r="AE102" i="141"/>
  <c r="AD102" i="141"/>
  <c r="AC102" i="141"/>
  <c r="AA102" i="141"/>
  <c r="Z102" i="141"/>
  <c r="Y102" i="141"/>
  <c r="X102" i="141"/>
  <c r="W102" i="141"/>
  <c r="U102" i="141"/>
  <c r="T102" i="141"/>
  <c r="S102" i="141"/>
  <c r="R102" i="141"/>
  <c r="Q102" i="141"/>
  <c r="O102" i="141"/>
  <c r="F3279" i="234" s="1"/>
  <c r="N102" i="141"/>
  <c r="F3278" i="234" s="1"/>
  <c r="M102" i="141"/>
  <c r="F3277" i="234" s="1"/>
  <c r="L102" i="141"/>
  <c r="F3276" i="234" s="1"/>
  <c r="K102" i="141"/>
  <c r="F3275" i="234" s="1"/>
  <c r="I102" i="141"/>
  <c r="H102" i="141"/>
  <c r="G102" i="141"/>
  <c r="F102" i="141"/>
  <c r="E102" i="141"/>
  <c r="AT101" i="141"/>
  <c r="AN101" i="141"/>
  <c r="AH101" i="141"/>
  <c r="AB101" i="141"/>
  <c r="V101" i="141"/>
  <c r="P101" i="141"/>
  <c r="F3274" i="234" s="1"/>
  <c r="J101" i="141"/>
  <c r="AT100" i="141"/>
  <c r="AN100" i="141"/>
  <c r="AH100" i="141"/>
  <c r="AB100" i="141"/>
  <c r="V100" i="141"/>
  <c r="P100" i="141"/>
  <c r="F3268" i="234" s="1"/>
  <c r="J100" i="141"/>
  <c r="AS99" i="141"/>
  <c r="AR99" i="141"/>
  <c r="AQ99" i="141"/>
  <c r="AP99" i="141"/>
  <c r="AO99" i="141"/>
  <c r="AM99" i="141"/>
  <c r="AL99" i="141"/>
  <c r="AK99" i="141"/>
  <c r="AJ99" i="141"/>
  <c r="AI99" i="141"/>
  <c r="AG99" i="141"/>
  <c r="AF99" i="141"/>
  <c r="AE99" i="141"/>
  <c r="AD99" i="141"/>
  <c r="AC99" i="141"/>
  <c r="AA99" i="141"/>
  <c r="Z99" i="141"/>
  <c r="Y99" i="141"/>
  <c r="X99" i="141"/>
  <c r="W99" i="141"/>
  <c r="U99" i="141"/>
  <c r="T99" i="141"/>
  <c r="S99" i="141"/>
  <c r="R99" i="141"/>
  <c r="Q99" i="141"/>
  <c r="O99" i="141"/>
  <c r="F3261" i="234" s="1"/>
  <c r="N99" i="141"/>
  <c r="F3260" i="234" s="1"/>
  <c r="M99" i="141"/>
  <c r="F3259" i="234" s="1"/>
  <c r="L99" i="141"/>
  <c r="F3258" i="234" s="1"/>
  <c r="K99" i="141"/>
  <c r="F3257" i="234" s="1"/>
  <c r="I99" i="141"/>
  <c r="H99" i="141"/>
  <c r="G99" i="141"/>
  <c r="F99" i="141"/>
  <c r="E99" i="141"/>
  <c r="AT98" i="141"/>
  <c r="AN98" i="141"/>
  <c r="AH98" i="141"/>
  <c r="AB98" i="141"/>
  <c r="V98" i="141"/>
  <c r="P98" i="141"/>
  <c r="F3256" i="234" s="1"/>
  <c r="J98" i="141"/>
  <c r="AT97" i="141"/>
  <c r="AN97" i="141"/>
  <c r="AH97" i="141"/>
  <c r="AB97" i="141"/>
  <c r="V97" i="141"/>
  <c r="P97" i="141"/>
  <c r="F3250" i="234" s="1"/>
  <c r="J97" i="141"/>
  <c r="AS96" i="141"/>
  <c r="AR96" i="141"/>
  <c r="AQ96" i="141"/>
  <c r="AP96" i="141"/>
  <c r="AO96" i="141"/>
  <c r="AM96" i="141"/>
  <c r="AL96" i="141"/>
  <c r="AK96" i="141"/>
  <c r="AJ96" i="141"/>
  <c r="AI96" i="141"/>
  <c r="AG96" i="141"/>
  <c r="AF96" i="141"/>
  <c r="AE96" i="141"/>
  <c r="AD96" i="141"/>
  <c r="AC96" i="141"/>
  <c r="AA96" i="141"/>
  <c r="Z96" i="141"/>
  <c r="Y96" i="141"/>
  <c r="X96" i="141"/>
  <c r="W96" i="141"/>
  <c r="U96" i="141"/>
  <c r="T96" i="141"/>
  <c r="S96" i="141"/>
  <c r="R96" i="141"/>
  <c r="Q96" i="141"/>
  <c r="O96" i="141"/>
  <c r="F3243" i="234" s="1"/>
  <c r="N96" i="141"/>
  <c r="F3242" i="234" s="1"/>
  <c r="M96" i="141"/>
  <c r="F3241" i="234" s="1"/>
  <c r="L96" i="141"/>
  <c r="F3240" i="234" s="1"/>
  <c r="K96" i="141"/>
  <c r="F3239" i="234" s="1"/>
  <c r="I96" i="141"/>
  <c r="H96" i="141"/>
  <c r="G96" i="141"/>
  <c r="F96" i="141"/>
  <c r="E96" i="141"/>
  <c r="AT95" i="141"/>
  <c r="AN95" i="141"/>
  <c r="AH95" i="141"/>
  <c r="AB95" i="141"/>
  <c r="V95" i="141"/>
  <c r="P95" i="141"/>
  <c r="F3238" i="234" s="1"/>
  <c r="J95" i="141"/>
  <c r="AT94" i="141"/>
  <c r="AN94" i="141"/>
  <c r="AH94" i="141"/>
  <c r="AB94" i="141"/>
  <c r="V94" i="141"/>
  <c r="P94" i="141"/>
  <c r="F3232" i="234" s="1"/>
  <c r="J94" i="141"/>
  <c r="AS93" i="141"/>
  <c r="AR93" i="141"/>
  <c r="AQ93" i="141"/>
  <c r="AP93" i="141"/>
  <c r="AO93" i="141"/>
  <c r="AM93" i="141"/>
  <c r="AL93" i="141"/>
  <c r="AK93" i="141"/>
  <c r="AJ93" i="141"/>
  <c r="AI93" i="141"/>
  <c r="AG93" i="141"/>
  <c r="AF93" i="141"/>
  <c r="AE93" i="141"/>
  <c r="AD93" i="141"/>
  <c r="AC93" i="141"/>
  <c r="AA93" i="141"/>
  <c r="Z93" i="141"/>
  <c r="Y93" i="141"/>
  <c r="X93" i="141"/>
  <c r="W93" i="141"/>
  <c r="U93" i="141"/>
  <c r="T93" i="141"/>
  <c r="S93" i="141"/>
  <c r="R93" i="141"/>
  <c r="Q93" i="141"/>
  <c r="O93" i="141"/>
  <c r="F3225" i="234" s="1"/>
  <c r="N93" i="141"/>
  <c r="F3224" i="234" s="1"/>
  <c r="M93" i="141"/>
  <c r="F3223" i="234" s="1"/>
  <c r="L93" i="141"/>
  <c r="F3222" i="234" s="1"/>
  <c r="K93" i="141"/>
  <c r="F3221" i="234" s="1"/>
  <c r="I93" i="141"/>
  <c r="H93" i="141"/>
  <c r="G93" i="141"/>
  <c r="F93" i="141"/>
  <c r="E93" i="141"/>
  <c r="AT92" i="141"/>
  <c r="AN92" i="141"/>
  <c r="AH92" i="141"/>
  <c r="AB92" i="141"/>
  <c r="V92" i="141"/>
  <c r="P92" i="141"/>
  <c r="F3220" i="234" s="1"/>
  <c r="J92" i="141"/>
  <c r="AT91" i="141"/>
  <c r="AN91" i="141"/>
  <c r="AH91" i="141"/>
  <c r="AB91" i="141"/>
  <c r="V91" i="141"/>
  <c r="P91" i="141"/>
  <c r="F3214" i="234" s="1"/>
  <c r="J91" i="141"/>
  <c r="AS90" i="141"/>
  <c r="AR90" i="141"/>
  <c r="AQ90" i="141"/>
  <c r="AP90" i="141"/>
  <c r="AO90" i="141"/>
  <c r="AM90" i="141"/>
  <c r="AL90" i="141"/>
  <c r="AK90" i="141"/>
  <c r="AJ90" i="141"/>
  <c r="AI90" i="141"/>
  <c r="AG90" i="141"/>
  <c r="AF90" i="141"/>
  <c r="AE90" i="141"/>
  <c r="AD90" i="141"/>
  <c r="AC90" i="141"/>
  <c r="AA90" i="141"/>
  <c r="Z90" i="141"/>
  <c r="Y90" i="141"/>
  <c r="X90" i="141"/>
  <c r="W90" i="141"/>
  <c r="U90" i="141"/>
  <c r="T90" i="141"/>
  <c r="S90" i="141"/>
  <c r="R90" i="141"/>
  <c r="Q90" i="141"/>
  <c r="O90" i="141"/>
  <c r="F3207" i="234" s="1"/>
  <c r="N90" i="141"/>
  <c r="F3206" i="234" s="1"/>
  <c r="M90" i="141"/>
  <c r="F3205" i="234" s="1"/>
  <c r="L90" i="141"/>
  <c r="F3204" i="234" s="1"/>
  <c r="K90" i="141"/>
  <c r="F3203" i="234" s="1"/>
  <c r="I90" i="141"/>
  <c r="H90" i="141"/>
  <c r="G90" i="141"/>
  <c r="F90" i="141"/>
  <c r="E90" i="141"/>
  <c r="AT89" i="141"/>
  <c r="AN89" i="141"/>
  <c r="AH89" i="141"/>
  <c r="AB89" i="141"/>
  <c r="V89" i="141"/>
  <c r="P89" i="141"/>
  <c r="F3202" i="234" s="1"/>
  <c r="J89" i="141"/>
  <c r="AT88" i="141"/>
  <c r="AN88" i="141"/>
  <c r="AH88" i="141"/>
  <c r="AB88" i="141"/>
  <c r="V88" i="141"/>
  <c r="P88" i="141"/>
  <c r="F3196" i="234" s="1"/>
  <c r="J88" i="141"/>
  <c r="AS87" i="141"/>
  <c r="AR87" i="141"/>
  <c r="AQ87" i="141"/>
  <c r="AP87" i="141"/>
  <c r="AO87" i="141"/>
  <c r="AM87" i="141"/>
  <c r="AL87" i="141"/>
  <c r="AK87" i="141"/>
  <c r="AJ87" i="141"/>
  <c r="AI87" i="141"/>
  <c r="AG87" i="141"/>
  <c r="AF87" i="141"/>
  <c r="AE87" i="141"/>
  <c r="AD87" i="141"/>
  <c r="AC87" i="141"/>
  <c r="AA87" i="141"/>
  <c r="Z87" i="141"/>
  <c r="Y87" i="141"/>
  <c r="X87" i="141"/>
  <c r="W87" i="141"/>
  <c r="U87" i="141"/>
  <c r="T87" i="141"/>
  <c r="S87" i="141"/>
  <c r="R87" i="141"/>
  <c r="Q87" i="141"/>
  <c r="O87" i="141"/>
  <c r="F3189" i="234" s="1"/>
  <c r="N87" i="141"/>
  <c r="F3188" i="234" s="1"/>
  <c r="M87" i="141"/>
  <c r="F3187" i="234" s="1"/>
  <c r="L87" i="141"/>
  <c r="F3186" i="234" s="1"/>
  <c r="K87" i="141"/>
  <c r="F3185" i="234" s="1"/>
  <c r="I87" i="141"/>
  <c r="H87" i="141"/>
  <c r="G87" i="141"/>
  <c r="F87" i="141"/>
  <c r="E87" i="141"/>
  <c r="AT86" i="141"/>
  <c r="AN86" i="141"/>
  <c r="AH86" i="141"/>
  <c r="AB86" i="141"/>
  <c r="V86" i="141"/>
  <c r="P86" i="141"/>
  <c r="F3184" i="234" s="1"/>
  <c r="J86" i="141"/>
  <c r="AT85" i="141"/>
  <c r="AN85" i="141"/>
  <c r="AH85" i="141"/>
  <c r="AB85" i="141"/>
  <c r="V85" i="141"/>
  <c r="P85" i="141"/>
  <c r="F3178" i="234" s="1"/>
  <c r="J85" i="141"/>
  <c r="AS84" i="141"/>
  <c r="AR84" i="141"/>
  <c r="AQ84" i="141"/>
  <c r="AP84" i="141"/>
  <c r="AO84" i="141"/>
  <c r="AM84" i="141"/>
  <c r="AL84" i="141"/>
  <c r="AK84" i="141"/>
  <c r="AJ84" i="141"/>
  <c r="AI84" i="141"/>
  <c r="AG84" i="141"/>
  <c r="AF84" i="141"/>
  <c r="AE84" i="141"/>
  <c r="AD84" i="141"/>
  <c r="AC84" i="141"/>
  <c r="AA84" i="141"/>
  <c r="Z84" i="141"/>
  <c r="Y84" i="141"/>
  <c r="X84" i="141"/>
  <c r="W84" i="141"/>
  <c r="U84" i="141"/>
  <c r="T84" i="141"/>
  <c r="S84" i="141"/>
  <c r="R84" i="141"/>
  <c r="Q84" i="141"/>
  <c r="O84" i="141"/>
  <c r="F3171" i="234" s="1"/>
  <c r="N84" i="141"/>
  <c r="F3170" i="234" s="1"/>
  <c r="M84" i="141"/>
  <c r="F3169" i="234" s="1"/>
  <c r="L84" i="141"/>
  <c r="F3168" i="234" s="1"/>
  <c r="K84" i="141"/>
  <c r="F3167" i="234" s="1"/>
  <c r="I84" i="141"/>
  <c r="H84" i="141"/>
  <c r="G84" i="141"/>
  <c r="F84" i="141"/>
  <c r="E84" i="141"/>
  <c r="AT83" i="141"/>
  <c r="AN83" i="141"/>
  <c r="AH83" i="141"/>
  <c r="AB83" i="141"/>
  <c r="V83" i="141"/>
  <c r="P83" i="141"/>
  <c r="F3166" i="234" s="1"/>
  <c r="J83" i="141"/>
  <c r="AT82" i="141"/>
  <c r="AN82" i="141"/>
  <c r="AH82" i="141"/>
  <c r="AB82" i="141"/>
  <c r="V82" i="141"/>
  <c r="P82" i="141"/>
  <c r="F3160" i="234" s="1"/>
  <c r="J82" i="141"/>
  <c r="AS81" i="141"/>
  <c r="AR81" i="141"/>
  <c r="AQ81" i="141"/>
  <c r="AP81" i="141"/>
  <c r="AO81" i="141"/>
  <c r="AM81" i="141"/>
  <c r="AL81" i="141"/>
  <c r="AK81" i="141"/>
  <c r="AJ81" i="141"/>
  <c r="AI81" i="141"/>
  <c r="AG81" i="141"/>
  <c r="AF81" i="141"/>
  <c r="AE81" i="141"/>
  <c r="AD81" i="141"/>
  <c r="AC81" i="141"/>
  <c r="AA81" i="141"/>
  <c r="Z81" i="141"/>
  <c r="Y81" i="141"/>
  <c r="X81" i="141"/>
  <c r="W81" i="141"/>
  <c r="U81" i="141"/>
  <c r="T81" i="141"/>
  <c r="S81" i="141"/>
  <c r="R81" i="141"/>
  <c r="Q81" i="141"/>
  <c r="O81" i="141"/>
  <c r="F3153" i="234" s="1"/>
  <c r="N81" i="141"/>
  <c r="F3152" i="234" s="1"/>
  <c r="M81" i="141"/>
  <c r="F3151" i="234" s="1"/>
  <c r="L81" i="141"/>
  <c r="F3150" i="234" s="1"/>
  <c r="K81" i="141"/>
  <c r="F3149" i="234" s="1"/>
  <c r="I81" i="141"/>
  <c r="H81" i="141"/>
  <c r="G81" i="141"/>
  <c r="F81" i="141"/>
  <c r="E81" i="141"/>
  <c r="AT80" i="141"/>
  <c r="AN80" i="141"/>
  <c r="AH80" i="141"/>
  <c r="AB80" i="141"/>
  <c r="V80" i="141"/>
  <c r="P80" i="141"/>
  <c r="F3148" i="234" s="1"/>
  <c r="J80" i="141"/>
  <c r="AT79" i="141"/>
  <c r="AN79" i="141"/>
  <c r="AH79" i="141"/>
  <c r="AB79" i="141"/>
  <c r="V79" i="141"/>
  <c r="P79" i="141"/>
  <c r="F3142" i="234" s="1"/>
  <c r="J79" i="141"/>
  <c r="AS78" i="141"/>
  <c r="AR78" i="141"/>
  <c r="AQ78" i="141"/>
  <c r="AP78" i="141"/>
  <c r="AO78" i="141"/>
  <c r="AM78" i="141"/>
  <c r="AL78" i="141"/>
  <c r="AK78" i="141"/>
  <c r="AJ78" i="141"/>
  <c r="AI78" i="141"/>
  <c r="AG78" i="141"/>
  <c r="AF78" i="141"/>
  <c r="AE78" i="141"/>
  <c r="AD78" i="141"/>
  <c r="AC78" i="141"/>
  <c r="AA78" i="141"/>
  <c r="Z78" i="141"/>
  <c r="Y78" i="141"/>
  <c r="X78" i="141"/>
  <c r="W78" i="141"/>
  <c r="U78" i="141"/>
  <c r="T78" i="141"/>
  <c r="S78" i="141"/>
  <c r="R78" i="141"/>
  <c r="Q78" i="141"/>
  <c r="O78" i="141"/>
  <c r="F3135" i="234" s="1"/>
  <c r="N78" i="141"/>
  <c r="F3134" i="234" s="1"/>
  <c r="M78" i="141"/>
  <c r="F3133" i="234" s="1"/>
  <c r="L78" i="141"/>
  <c r="F3132" i="234" s="1"/>
  <c r="K78" i="141"/>
  <c r="F3131" i="234" s="1"/>
  <c r="I78" i="141"/>
  <c r="H78" i="141"/>
  <c r="G78" i="141"/>
  <c r="F78" i="141"/>
  <c r="E78" i="141"/>
  <c r="AT77" i="141"/>
  <c r="AN77" i="141"/>
  <c r="AH77" i="141"/>
  <c r="AB77" i="141"/>
  <c r="V77" i="141"/>
  <c r="P77" i="141"/>
  <c r="F3130" i="234" s="1"/>
  <c r="J77" i="141"/>
  <c r="AT76" i="141"/>
  <c r="AN76" i="141"/>
  <c r="AH76" i="141"/>
  <c r="AB76" i="141"/>
  <c r="V76" i="141"/>
  <c r="P76" i="141"/>
  <c r="F3124" i="234" s="1"/>
  <c r="J76" i="141"/>
  <c r="AS75" i="141"/>
  <c r="AR75" i="141"/>
  <c r="AQ75" i="141"/>
  <c r="AP75" i="141"/>
  <c r="AO75" i="141"/>
  <c r="AM75" i="141"/>
  <c r="AL75" i="141"/>
  <c r="AK75" i="141"/>
  <c r="AJ75" i="141"/>
  <c r="AI75" i="141"/>
  <c r="AG75" i="141"/>
  <c r="AF75" i="141"/>
  <c r="AE75" i="141"/>
  <c r="AD75" i="141"/>
  <c r="AC75" i="141"/>
  <c r="AA75" i="141"/>
  <c r="Z75" i="141"/>
  <c r="Y75" i="141"/>
  <c r="X75" i="141"/>
  <c r="W75" i="141"/>
  <c r="U75" i="141"/>
  <c r="T75" i="141"/>
  <c r="S75" i="141"/>
  <c r="R75" i="141"/>
  <c r="Q75" i="141"/>
  <c r="O75" i="141"/>
  <c r="F3117" i="234" s="1"/>
  <c r="N75" i="141"/>
  <c r="F3116" i="234" s="1"/>
  <c r="M75" i="141"/>
  <c r="F3115" i="234" s="1"/>
  <c r="L75" i="141"/>
  <c r="F3114" i="234" s="1"/>
  <c r="K75" i="141"/>
  <c r="F3113" i="234" s="1"/>
  <c r="I75" i="141"/>
  <c r="H75" i="141"/>
  <c r="G75" i="141"/>
  <c r="F75" i="141"/>
  <c r="E75" i="141"/>
  <c r="AT74" i="141"/>
  <c r="AN74" i="141"/>
  <c r="AH74" i="141"/>
  <c r="AB74" i="141"/>
  <c r="V74" i="141"/>
  <c r="P74" i="141"/>
  <c r="F3112" i="234" s="1"/>
  <c r="J74" i="141"/>
  <c r="AT73" i="141"/>
  <c r="AN73" i="141"/>
  <c r="AH73" i="141"/>
  <c r="AB73" i="141"/>
  <c r="V73" i="141"/>
  <c r="P73" i="141"/>
  <c r="F3106" i="234" s="1"/>
  <c r="J73" i="141"/>
  <c r="AS72" i="141"/>
  <c r="AR72" i="141"/>
  <c r="AQ72" i="141"/>
  <c r="AP72" i="141"/>
  <c r="AO72" i="141"/>
  <c r="AM72" i="141"/>
  <c r="AL72" i="141"/>
  <c r="AK72" i="141"/>
  <c r="AJ72" i="141"/>
  <c r="AI72" i="141"/>
  <c r="AG72" i="141"/>
  <c r="AF72" i="141"/>
  <c r="AE72" i="141"/>
  <c r="AD72" i="141"/>
  <c r="AC72" i="141"/>
  <c r="AA72" i="141"/>
  <c r="Z72" i="141"/>
  <c r="Y72" i="141"/>
  <c r="X72" i="141"/>
  <c r="W72" i="141"/>
  <c r="U72" i="141"/>
  <c r="T72" i="141"/>
  <c r="S72" i="141"/>
  <c r="R72" i="141"/>
  <c r="Q72" i="141"/>
  <c r="O72" i="141"/>
  <c r="F3099" i="234" s="1"/>
  <c r="N72" i="141"/>
  <c r="F3098" i="234" s="1"/>
  <c r="M72" i="141"/>
  <c r="F3097" i="234" s="1"/>
  <c r="L72" i="141"/>
  <c r="F3096" i="234" s="1"/>
  <c r="K72" i="141"/>
  <c r="F3095" i="234" s="1"/>
  <c r="I72" i="141"/>
  <c r="H72" i="141"/>
  <c r="G72" i="141"/>
  <c r="F72" i="141"/>
  <c r="E72" i="141"/>
  <c r="AT71" i="141"/>
  <c r="AN71" i="141"/>
  <c r="AH71" i="141"/>
  <c r="AB71" i="141"/>
  <c r="V71" i="141"/>
  <c r="P71" i="141"/>
  <c r="F3094" i="234" s="1"/>
  <c r="J71" i="141"/>
  <c r="AT70" i="141"/>
  <c r="AN70" i="141"/>
  <c r="AH70" i="141"/>
  <c r="AB70" i="141"/>
  <c r="V70" i="141"/>
  <c r="P70" i="141"/>
  <c r="F3088" i="234" s="1"/>
  <c r="J70" i="141"/>
  <c r="AS69" i="141"/>
  <c r="AR69" i="141"/>
  <c r="AQ69" i="141"/>
  <c r="AP69" i="141"/>
  <c r="AO69" i="141"/>
  <c r="AM69" i="141"/>
  <c r="AL69" i="141"/>
  <c r="AK69" i="141"/>
  <c r="AJ69" i="141"/>
  <c r="AI69" i="141"/>
  <c r="AG69" i="141"/>
  <c r="AF69" i="141"/>
  <c r="AE69" i="141"/>
  <c r="AD69" i="141"/>
  <c r="AC69" i="141"/>
  <c r="AA69" i="141"/>
  <c r="Z69" i="141"/>
  <c r="Y69" i="141"/>
  <c r="X69" i="141"/>
  <c r="W69" i="141"/>
  <c r="U69" i="141"/>
  <c r="T69" i="141"/>
  <c r="S69" i="141"/>
  <c r="R69" i="141"/>
  <c r="Q69" i="141"/>
  <c r="O69" i="141"/>
  <c r="F3081" i="234" s="1"/>
  <c r="N69" i="141"/>
  <c r="F3080" i="234" s="1"/>
  <c r="M69" i="141"/>
  <c r="F3079" i="234" s="1"/>
  <c r="L69" i="141"/>
  <c r="F3078" i="234" s="1"/>
  <c r="K69" i="141"/>
  <c r="F3077" i="234" s="1"/>
  <c r="I69" i="141"/>
  <c r="H69" i="141"/>
  <c r="G69" i="141"/>
  <c r="F69" i="141"/>
  <c r="E69" i="141"/>
  <c r="AT68" i="141"/>
  <c r="AN68" i="141"/>
  <c r="AH68" i="141"/>
  <c r="AB68" i="141"/>
  <c r="V68" i="141"/>
  <c r="P68" i="141"/>
  <c r="F3076" i="234" s="1"/>
  <c r="J68" i="141"/>
  <c r="AT67" i="141"/>
  <c r="AN67" i="141"/>
  <c r="AH67" i="141"/>
  <c r="AB67" i="141"/>
  <c r="V67" i="141"/>
  <c r="P67" i="141"/>
  <c r="F3070" i="234" s="1"/>
  <c r="J67" i="141"/>
  <c r="AS66" i="141"/>
  <c r="AR66" i="141"/>
  <c r="AQ66" i="141"/>
  <c r="AP66" i="141"/>
  <c r="AO66" i="141"/>
  <c r="AM66" i="141"/>
  <c r="AL66" i="141"/>
  <c r="AK66" i="141"/>
  <c r="AJ66" i="141"/>
  <c r="AI66" i="141"/>
  <c r="AG66" i="141"/>
  <c r="AF66" i="141"/>
  <c r="AE66" i="141"/>
  <c r="AD66" i="141"/>
  <c r="AC66" i="141"/>
  <c r="AA66" i="141"/>
  <c r="Z66" i="141"/>
  <c r="Y66" i="141"/>
  <c r="X66" i="141"/>
  <c r="W66" i="141"/>
  <c r="U66" i="141"/>
  <c r="T66" i="141"/>
  <c r="S66" i="141"/>
  <c r="R66" i="141"/>
  <c r="Q66" i="141"/>
  <c r="O66" i="141"/>
  <c r="F3063" i="234" s="1"/>
  <c r="N66" i="141"/>
  <c r="F3062" i="234" s="1"/>
  <c r="M66" i="141"/>
  <c r="F3061" i="234" s="1"/>
  <c r="L66" i="141"/>
  <c r="F3060" i="234" s="1"/>
  <c r="K66" i="141"/>
  <c r="F3059" i="234" s="1"/>
  <c r="I66" i="141"/>
  <c r="H66" i="141"/>
  <c r="G66" i="141"/>
  <c r="F66" i="141"/>
  <c r="E66" i="141"/>
  <c r="AT65" i="141"/>
  <c r="AN65" i="141"/>
  <c r="AH65" i="141"/>
  <c r="AB65" i="141"/>
  <c r="V65" i="141"/>
  <c r="P65" i="141"/>
  <c r="F3058" i="234" s="1"/>
  <c r="J65" i="141"/>
  <c r="AT64" i="141"/>
  <c r="AN64" i="141"/>
  <c r="AH64" i="141"/>
  <c r="AB64" i="141"/>
  <c r="V64" i="141"/>
  <c r="P64" i="141"/>
  <c r="F3052" i="234" s="1"/>
  <c r="J64" i="141"/>
  <c r="AS63" i="141"/>
  <c r="AR63" i="141"/>
  <c r="AQ63" i="141"/>
  <c r="AP63" i="141"/>
  <c r="AO63" i="141"/>
  <c r="AM63" i="141"/>
  <c r="AL63" i="141"/>
  <c r="AK63" i="141"/>
  <c r="AJ63" i="141"/>
  <c r="AI63" i="141"/>
  <c r="AG63" i="141"/>
  <c r="AF63" i="141"/>
  <c r="AE63" i="141"/>
  <c r="AD63" i="141"/>
  <c r="AC63" i="141"/>
  <c r="AA63" i="141"/>
  <c r="Z63" i="141"/>
  <c r="Y63" i="141"/>
  <c r="X63" i="141"/>
  <c r="W63" i="141"/>
  <c r="U63" i="141"/>
  <c r="T63" i="141"/>
  <c r="S63" i="141"/>
  <c r="R63" i="141"/>
  <c r="Q63" i="141"/>
  <c r="O63" i="141"/>
  <c r="F3045" i="234" s="1"/>
  <c r="N63" i="141"/>
  <c r="F3044" i="234" s="1"/>
  <c r="M63" i="141"/>
  <c r="F3043" i="234" s="1"/>
  <c r="L63" i="141"/>
  <c r="F3042" i="234" s="1"/>
  <c r="K63" i="141"/>
  <c r="F3041" i="234" s="1"/>
  <c r="I63" i="141"/>
  <c r="H63" i="141"/>
  <c r="G63" i="141"/>
  <c r="F63" i="141"/>
  <c r="E63" i="141"/>
  <c r="AT62" i="141"/>
  <c r="AN62" i="141"/>
  <c r="AH62" i="141"/>
  <c r="AB62" i="141"/>
  <c r="V62" i="141"/>
  <c r="P62" i="141"/>
  <c r="F3040" i="234" s="1"/>
  <c r="J62" i="141"/>
  <c r="AT61" i="141"/>
  <c r="AN61" i="141"/>
  <c r="AH61" i="141"/>
  <c r="AB61" i="141"/>
  <c r="V61" i="141"/>
  <c r="P61" i="141"/>
  <c r="F3034" i="234" s="1"/>
  <c r="J61" i="141"/>
  <c r="AS60" i="141"/>
  <c r="AR60" i="141"/>
  <c r="AQ60" i="141"/>
  <c r="AP60" i="141"/>
  <c r="AO60" i="141"/>
  <c r="AM60" i="141"/>
  <c r="AL60" i="141"/>
  <c r="AK60" i="141"/>
  <c r="AJ60" i="141"/>
  <c r="AI60" i="141"/>
  <c r="AG60" i="141"/>
  <c r="AF60" i="141"/>
  <c r="AE60" i="141"/>
  <c r="AD60" i="141"/>
  <c r="AC60" i="141"/>
  <c r="AA60" i="141"/>
  <c r="Z60" i="141"/>
  <c r="Y60" i="141"/>
  <c r="X60" i="141"/>
  <c r="W60" i="141"/>
  <c r="U60" i="141"/>
  <c r="T60" i="141"/>
  <c r="S60" i="141"/>
  <c r="R60" i="141"/>
  <c r="Q60" i="141"/>
  <c r="O60" i="141"/>
  <c r="F3027" i="234" s="1"/>
  <c r="N60" i="141"/>
  <c r="F3026" i="234" s="1"/>
  <c r="M60" i="141"/>
  <c r="F3025" i="234" s="1"/>
  <c r="L60" i="141"/>
  <c r="F3024" i="234" s="1"/>
  <c r="K60" i="141"/>
  <c r="F3023" i="234" s="1"/>
  <c r="I60" i="141"/>
  <c r="H60" i="141"/>
  <c r="G60" i="141"/>
  <c r="F60" i="141"/>
  <c r="E60" i="141"/>
  <c r="AT59" i="141"/>
  <c r="AN59" i="141"/>
  <c r="AH59" i="141"/>
  <c r="AB59" i="141"/>
  <c r="V59" i="141"/>
  <c r="P59" i="141"/>
  <c r="F3022" i="234" s="1"/>
  <c r="J59" i="141"/>
  <c r="AT58" i="141"/>
  <c r="AN58" i="141"/>
  <c r="AH58" i="141"/>
  <c r="AB58" i="141"/>
  <c r="V58" i="141"/>
  <c r="P58" i="141"/>
  <c r="F3016" i="234" s="1"/>
  <c r="J58" i="141"/>
  <c r="AS57" i="141"/>
  <c r="AR57" i="141"/>
  <c r="AQ57" i="141"/>
  <c r="AP57" i="141"/>
  <c r="AO57" i="141"/>
  <c r="AM57" i="141"/>
  <c r="AL57" i="141"/>
  <c r="AK57" i="141"/>
  <c r="AJ57" i="141"/>
  <c r="AI57" i="141"/>
  <c r="AG57" i="141"/>
  <c r="AF57" i="141"/>
  <c r="AE57" i="141"/>
  <c r="AD57" i="141"/>
  <c r="AC57" i="141"/>
  <c r="AA57" i="141"/>
  <c r="Z57" i="141"/>
  <c r="Y57" i="141"/>
  <c r="X57" i="141"/>
  <c r="W57" i="141"/>
  <c r="U57" i="141"/>
  <c r="T57" i="141"/>
  <c r="S57" i="141"/>
  <c r="R57" i="141"/>
  <c r="Q57" i="141"/>
  <c r="O57" i="141"/>
  <c r="F3009" i="234" s="1"/>
  <c r="N57" i="141"/>
  <c r="F3008" i="234" s="1"/>
  <c r="M57" i="141"/>
  <c r="F3007" i="234" s="1"/>
  <c r="L57" i="141"/>
  <c r="F3006" i="234" s="1"/>
  <c r="K57" i="141"/>
  <c r="F3005" i="234" s="1"/>
  <c r="I57" i="141"/>
  <c r="H57" i="141"/>
  <c r="G57" i="141"/>
  <c r="F57" i="141"/>
  <c r="E57" i="141"/>
  <c r="AT56" i="141"/>
  <c r="AN56" i="141"/>
  <c r="AH56" i="141"/>
  <c r="AB56" i="141"/>
  <c r="V56" i="141"/>
  <c r="P56" i="141"/>
  <c r="F3004" i="234" s="1"/>
  <c r="J56" i="141"/>
  <c r="AT55" i="141"/>
  <c r="AN55" i="141"/>
  <c r="AH55" i="141"/>
  <c r="AB55" i="141"/>
  <c r="V55" i="141"/>
  <c r="P55" i="141"/>
  <c r="F2998" i="234" s="1"/>
  <c r="J55" i="141"/>
  <c r="AS54" i="141"/>
  <c r="AR54" i="141"/>
  <c r="AQ54" i="141"/>
  <c r="AP54" i="141"/>
  <c r="AO54" i="141"/>
  <c r="AM54" i="141"/>
  <c r="AL54" i="141"/>
  <c r="AK54" i="141"/>
  <c r="AJ54" i="141"/>
  <c r="AI54" i="141"/>
  <c r="AG54" i="141"/>
  <c r="AF54" i="141"/>
  <c r="AE54" i="141"/>
  <c r="AD54" i="141"/>
  <c r="AC54" i="141"/>
  <c r="AA54" i="141"/>
  <c r="Z54" i="141"/>
  <c r="Y54" i="141"/>
  <c r="X54" i="141"/>
  <c r="W54" i="141"/>
  <c r="U54" i="141"/>
  <c r="T54" i="141"/>
  <c r="S54" i="141"/>
  <c r="R54" i="141"/>
  <c r="Q54" i="141"/>
  <c r="O54" i="141"/>
  <c r="F2991" i="234" s="1"/>
  <c r="N54" i="141"/>
  <c r="F2990" i="234" s="1"/>
  <c r="M54" i="141"/>
  <c r="F2989" i="234" s="1"/>
  <c r="L54" i="141"/>
  <c r="F2988" i="234" s="1"/>
  <c r="K54" i="141"/>
  <c r="F2987" i="234" s="1"/>
  <c r="I54" i="141"/>
  <c r="H54" i="141"/>
  <c r="G54" i="141"/>
  <c r="F54" i="141"/>
  <c r="E54" i="141"/>
  <c r="AT53" i="141"/>
  <c r="AN53" i="141"/>
  <c r="AH53" i="141"/>
  <c r="AB53" i="141"/>
  <c r="V53" i="141"/>
  <c r="P53" i="141"/>
  <c r="F2986" i="234" s="1"/>
  <c r="J53" i="141"/>
  <c r="AT52" i="141"/>
  <c r="AN52" i="141"/>
  <c r="AH52" i="141"/>
  <c r="AB52" i="141"/>
  <c r="V52" i="141"/>
  <c r="P52" i="141"/>
  <c r="F2980" i="234" s="1"/>
  <c r="J52" i="141"/>
  <c r="AS51" i="141"/>
  <c r="AR51" i="141"/>
  <c r="AQ51" i="141"/>
  <c r="AP51" i="141"/>
  <c r="AO51" i="141"/>
  <c r="AM51" i="141"/>
  <c r="AL51" i="141"/>
  <c r="AK51" i="141"/>
  <c r="AJ51" i="141"/>
  <c r="AI51" i="141"/>
  <c r="AG51" i="141"/>
  <c r="AF51" i="141"/>
  <c r="AE51" i="141"/>
  <c r="AD51" i="141"/>
  <c r="AC51" i="141"/>
  <c r="AA51" i="141"/>
  <c r="Z51" i="141"/>
  <c r="Y51" i="141"/>
  <c r="X51" i="141"/>
  <c r="W51" i="141"/>
  <c r="U51" i="141"/>
  <c r="T51" i="141"/>
  <c r="S51" i="141"/>
  <c r="R51" i="141"/>
  <c r="Q51" i="141"/>
  <c r="O51" i="141"/>
  <c r="F2973" i="234" s="1"/>
  <c r="N51" i="141"/>
  <c r="F2972" i="234" s="1"/>
  <c r="M51" i="141"/>
  <c r="F2971" i="234" s="1"/>
  <c r="L51" i="141"/>
  <c r="F2970" i="234" s="1"/>
  <c r="K51" i="141"/>
  <c r="F2969" i="234" s="1"/>
  <c r="I51" i="141"/>
  <c r="H51" i="141"/>
  <c r="G51" i="141"/>
  <c r="F51" i="141"/>
  <c r="E51" i="141"/>
  <c r="AT50" i="141"/>
  <c r="AN50" i="141"/>
  <c r="AH50" i="141"/>
  <c r="AB50" i="141"/>
  <c r="V50" i="141"/>
  <c r="P50" i="141"/>
  <c r="F2968" i="234" s="1"/>
  <c r="J50" i="141"/>
  <c r="AT49" i="141"/>
  <c r="AN49" i="141"/>
  <c r="AH49" i="141"/>
  <c r="AB49" i="141"/>
  <c r="V49" i="141"/>
  <c r="P49" i="141"/>
  <c r="F2962" i="234" s="1"/>
  <c r="J49" i="141"/>
  <c r="AS48" i="141"/>
  <c r="AR48" i="141"/>
  <c r="AQ48" i="141"/>
  <c r="AP48" i="141"/>
  <c r="AO48" i="141"/>
  <c r="AM48" i="141"/>
  <c r="AL48" i="141"/>
  <c r="AK48" i="141"/>
  <c r="AJ48" i="141"/>
  <c r="AI48" i="141"/>
  <c r="AG48" i="141"/>
  <c r="AF48" i="141"/>
  <c r="AE48" i="141"/>
  <c r="AD48" i="141"/>
  <c r="AC48" i="141"/>
  <c r="AA48" i="141"/>
  <c r="Z48" i="141"/>
  <c r="Y48" i="141"/>
  <c r="X48" i="141"/>
  <c r="W48" i="141"/>
  <c r="U48" i="141"/>
  <c r="T48" i="141"/>
  <c r="S48" i="141"/>
  <c r="R48" i="141"/>
  <c r="Q48" i="141"/>
  <c r="O48" i="141"/>
  <c r="F2955" i="234" s="1"/>
  <c r="N48" i="141"/>
  <c r="F2954" i="234" s="1"/>
  <c r="M48" i="141"/>
  <c r="F2953" i="234" s="1"/>
  <c r="L48" i="141"/>
  <c r="F2952" i="234" s="1"/>
  <c r="K48" i="141"/>
  <c r="F2951" i="234" s="1"/>
  <c r="I48" i="141"/>
  <c r="H48" i="141"/>
  <c r="G48" i="141"/>
  <c r="F48" i="141"/>
  <c r="E48" i="141"/>
  <c r="AT47" i="141"/>
  <c r="AN47" i="141"/>
  <c r="AH47" i="141"/>
  <c r="AB47" i="141"/>
  <c r="V47" i="141"/>
  <c r="P47" i="141"/>
  <c r="F2950" i="234" s="1"/>
  <c r="J47" i="141"/>
  <c r="AT46" i="141"/>
  <c r="AN46" i="141"/>
  <c r="AH46" i="141"/>
  <c r="AB46" i="141"/>
  <c r="V46" i="141"/>
  <c r="P46" i="141"/>
  <c r="F2944" i="234" s="1"/>
  <c r="J46" i="141"/>
  <c r="AS45" i="141"/>
  <c r="AR45" i="141"/>
  <c r="AQ45" i="141"/>
  <c r="AP45" i="141"/>
  <c r="AO45" i="141"/>
  <c r="AM45" i="141"/>
  <c r="AL45" i="141"/>
  <c r="AK45" i="141"/>
  <c r="AJ45" i="141"/>
  <c r="AI45" i="141"/>
  <c r="AG45" i="141"/>
  <c r="AF45" i="141"/>
  <c r="AE45" i="141"/>
  <c r="AD45" i="141"/>
  <c r="AC45" i="141"/>
  <c r="AA45" i="141"/>
  <c r="Z45" i="141"/>
  <c r="Y45" i="141"/>
  <c r="X45" i="141"/>
  <c r="W45" i="141"/>
  <c r="U45" i="141"/>
  <c r="T45" i="141"/>
  <c r="S45" i="141"/>
  <c r="R45" i="141"/>
  <c r="Q45" i="141"/>
  <c r="O45" i="141"/>
  <c r="F2937" i="234" s="1"/>
  <c r="N45" i="141"/>
  <c r="F2936" i="234" s="1"/>
  <c r="M45" i="141"/>
  <c r="F2935" i="234" s="1"/>
  <c r="L45" i="141"/>
  <c r="F2934" i="234" s="1"/>
  <c r="K45" i="141"/>
  <c r="F2933" i="234" s="1"/>
  <c r="I45" i="141"/>
  <c r="H45" i="141"/>
  <c r="G45" i="141"/>
  <c r="F45" i="141"/>
  <c r="E45" i="141"/>
  <c r="AT44" i="141"/>
  <c r="AN44" i="141"/>
  <c r="AH44" i="141"/>
  <c r="AB44" i="141"/>
  <c r="V44" i="141"/>
  <c r="P44" i="141"/>
  <c r="F2932" i="234" s="1"/>
  <c r="J44" i="141"/>
  <c r="AT43" i="141"/>
  <c r="AN43" i="141"/>
  <c r="AH43" i="141"/>
  <c r="AB43" i="141"/>
  <c r="V43" i="141"/>
  <c r="P43" i="141"/>
  <c r="F2926" i="234" s="1"/>
  <c r="J43" i="141"/>
  <c r="AS42" i="141"/>
  <c r="AR42" i="141"/>
  <c r="AQ42" i="141"/>
  <c r="AP42" i="141"/>
  <c r="AO42" i="141"/>
  <c r="AM42" i="141"/>
  <c r="AL42" i="141"/>
  <c r="AK42" i="141"/>
  <c r="AJ42" i="141"/>
  <c r="AI42" i="141"/>
  <c r="AG42" i="141"/>
  <c r="AF42" i="141"/>
  <c r="AE42" i="141"/>
  <c r="AD42" i="141"/>
  <c r="AC42" i="141"/>
  <c r="AA42" i="141"/>
  <c r="Z42" i="141"/>
  <c r="Y42" i="141"/>
  <c r="X42" i="141"/>
  <c r="W42" i="141"/>
  <c r="U42" i="141"/>
  <c r="T42" i="141"/>
  <c r="S42" i="141"/>
  <c r="R42" i="141"/>
  <c r="Q42" i="141"/>
  <c r="O42" i="141"/>
  <c r="F2919" i="234" s="1"/>
  <c r="N42" i="141"/>
  <c r="F2918" i="234" s="1"/>
  <c r="M42" i="141"/>
  <c r="F2917" i="234" s="1"/>
  <c r="L42" i="141"/>
  <c r="F2916" i="234" s="1"/>
  <c r="K42" i="141"/>
  <c r="F2915" i="234" s="1"/>
  <c r="I42" i="141"/>
  <c r="H42" i="141"/>
  <c r="G42" i="141"/>
  <c r="F42" i="141"/>
  <c r="E42" i="141"/>
  <c r="AT41" i="141"/>
  <c r="AN41" i="141"/>
  <c r="AH41" i="141"/>
  <c r="AB41" i="141"/>
  <c r="V41" i="141"/>
  <c r="P41" i="141"/>
  <c r="F2914" i="234" s="1"/>
  <c r="J41" i="141"/>
  <c r="AT40" i="141"/>
  <c r="AN40" i="141"/>
  <c r="AH40" i="141"/>
  <c r="AB40" i="141"/>
  <c r="V40" i="141"/>
  <c r="P40" i="141"/>
  <c r="F2908" i="234" s="1"/>
  <c r="J40" i="141"/>
  <c r="AS39" i="141"/>
  <c r="AR39" i="141"/>
  <c r="AQ39" i="141"/>
  <c r="AP39" i="141"/>
  <c r="AO39" i="141"/>
  <c r="AM39" i="141"/>
  <c r="AL39" i="141"/>
  <c r="AK39" i="141"/>
  <c r="AJ39" i="141"/>
  <c r="AI39" i="141"/>
  <c r="AG39" i="141"/>
  <c r="AF39" i="141"/>
  <c r="AE39" i="141"/>
  <c r="AD39" i="141"/>
  <c r="AC39" i="141"/>
  <c r="AA39" i="141"/>
  <c r="Z39" i="141"/>
  <c r="Y39" i="141"/>
  <c r="X39" i="141"/>
  <c r="W39" i="141"/>
  <c r="U39" i="141"/>
  <c r="T39" i="141"/>
  <c r="S39" i="141"/>
  <c r="R39" i="141"/>
  <c r="Q39" i="141"/>
  <c r="O39" i="141"/>
  <c r="F2901" i="234" s="1"/>
  <c r="N39" i="141"/>
  <c r="F2900" i="234" s="1"/>
  <c r="M39" i="141"/>
  <c r="F2899" i="234" s="1"/>
  <c r="L39" i="141"/>
  <c r="F2898" i="234" s="1"/>
  <c r="K39" i="141"/>
  <c r="F2897" i="234" s="1"/>
  <c r="I39" i="141"/>
  <c r="H39" i="141"/>
  <c r="G39" i="141"/>
  <c r="F39" i="141"/>
  <c r="E39" i="141"/>
  <c r="AT38" i="141"/>
  <c r="AN38" i="141"/>
  <c r="AH38" i="141"/>
  <c r="AB38" i="141"/>
  <c r="V38" i="141"/>
  <c r="P38" i="141"/>
  <c r="F2896" i="234" s="1"/>
  <c r="J38" i="141"/>
  <c r="AT37" i="141"/>
  <c r="AN37" i="141"/>
  <c r="AH37" i="141"/>
  <c r="AB37" i="141"/>
  <c r="V37" i="141"/>
  <c r="P37" i="141"/>
  <c r="F2890" i="234" s="1"/>
  <c r="J37" i="141"/>
  <c r="AS36" i="141"/>
  <c r="AR36" i="141"/>
  <c r="AQ36" i="141"/>
  <c r="AP36" i="141"/>
  <c r="AO36" i="141"/>
  <c r="AM36" i="141"/>
  <c r="AL36" i="141"/>
  <c r="AK36" i="141"/>
  <c r="AJ36" i="141"/>
  <c r="AI36" i="141"/>
  <c r="AG36" i="141"/>
  <c r="AF36" i="141"/>
  <c r="AE36" i="141"/>
  <c r="AD36" i="141"/>
  <c r="AC36" i="141"/>
  <c r="AA36" i="141"/>
  <c r="Z36" i="141"/>
  <c r="Y36" i="141"/>
  <c r="X36" i="141"/>
  <c r="W36" i="141"/>
  <c r="U36" i="141"/>
  <c r="T36" i="141"/>
  <c r="S36" i="141"/>
  <c r="R36" i="141"/>
  <c r="Q36" i="141"/>
  <c r="O36" i="141"/>
  <c r="F2883" i="234" s="1"/>
  <c r="N36" i="141"/>
  <c r="F2882" i="234" s="1"/>
  <c r="M36" i="141"/>
  <c r="F2881" i="234" s="1"/>
  <c r="L36" i="141"/>
  <c r="F2880" i="234" s="1"/>
  <c r="K36" i="141"/>
  <c r="F2879" i="234" s="1"/>
  <c r="I36" i="141"/>
  <c r="H36" i="141"/>
  <c r="G36" i="141"/>
  <c r="F36" i="141"/>
  <c r="E36" i="141"/>
  <c r="AT35" i="141"/>
  <c r="AN35" i="141"/>
  <c r="AH35" i="141"/>
  <c r="AB35" i="141"/>
  <c r="V35" i="141"/>
  <c r="P35" i="141"/>
  <c r="F2878" i="234" s="1"/>
  <c r="J35" i="141"/>
  <c r="AT34" i="141"/>
  <c r="AN34" i="141"/>
  <c r="AH34" i="141"/>
  <c r="AB34" i="141"/>
  <c r="V34" i="141"/>
  <c r="P34" i="141"/>
  <c r="F2872" i="234" s="1"/>
  <c r="J34" i="141"/>
  <c r="AS33" i="141"/>
  <c r="AR33" i="141"/>
  <c r="AQ33" i="141"/>
  <c r="AP33" i="141"/>
  <c r="AO33" i="141"/>
  <c r="AM33" i="141"/>
  <c r="AL33" i="141"/>
  <c r="AK33" i="141"/>
  <c r="AJ33" i="141"/>
  <c r="AI33" i="141"/>
  <c r="AG33" i="141"/>
  <c r="AF33" i="141"/>
  <c r="AE33" i="141"/>
  <c r="AD33" i="141"/>
  <c r="AC33" i="141"/>
  <c r="AA33" i="141"/>
  <c r="Z33" i="141"/>
  <c r="Y33" i="141"/>
  <c r="X33" i="141"/>
  <c r="W33" i="141"/>
  <c r="U33" i="141"/>
  <c r="T33" i="141"/>
  <c r="S33" i="141"/>
  <c r="R33" i="141"/>
  <c r="Q33" i="141"/>
  <c r="O33" i="141"/>
  <c r="F2865" i="234" s="1"/>
  <c r="N33" i="141"/>
  <c r="F2864" i="234" s="1"/>
  <c r="M33" i="141"/>
  <c r="F2863" i="234" s="1"/>
  <c r="L33" i="141"/>
  <c r="F2862" i="234" s="1"/>
  <c r="K33" i="141"/>
  <c r="F2861" i="234" s="1"/>
  <c r="I33" i="141"/>
  <c r="H33" i="141"/>
  <c r="G33" i="141"/>
  <c r="F33" i="141"/>
  <c r="E33" i="141"/>
  <c r="AT32" i="141"/>
  <c r="AN32" i="141"/>
  <c r="AH32" i="141"/>
  <c r="AB32" i="141"/>
  <c r="V32" i="141"/>
  <c r="P32" i="141"/>
  <c r="F2860" i="234" s="1"/>
  <c r="J32" i="141"/>
  <c r="AT31" i="141"/>
  <c r="AN31" i="141"/>
  <c r="AH31" i="141"/>
  <c r="AB31" i="141"/>
  <c r="V31" i="141"/>
  <c r="P31" i="141"/>
  <c r="F2854" i="234" s="1"/>
  <c r="J31" i="141"/>
  <c r="AS30" i="141"/>
  <c r="AR30" i="141"/>
  <c r="AQ30" i="141"/>
  <c r="AP30" i="141"/>
  <c r="AO30" i="141"/>
  <c r="AM30" i="141"/>
  <c r="AL30" i="141"/>
  <c r="AK30" i="141"/>
  <c r="AJ30" i="141"/>
  <c r="AI30" i="141"/>
  <c r="AG30" i="141"/>
  <c r="AF30" i="141"/>
  <c r="AE30" i="141"/>
  <c r="AD30" i="141"/>
  <c r="AC30" i="141"/>
  <c r="AA30" i="141"/>
  <c r="Z30" i="141"/>
  <c r="Y30" i="141"/>
  <c r="X30" i="141"/>
  <c r="W30" i="141"/>
  <c r="U30" i="141"/>
  <c r="T30" i="141"/>
  <c r="S30" i="141"/>
  <c r="R30" i="141"/>
  <c r="Q30" i="141"/>
  <c r="O30" i="141"/>
  <c r="F2847" i="234" s="1"/>
  <c r="N30" i="141"/>
  <c r="F2846" i="234" s="1"/>
  <c r="M30" i="141"/>
  <c r="F2845" i="234" s="1"/>
  <c r="L30" i="141"/>
  <c r="F2844" i="234" s="1"/>
  <c r="K30" i="141"/>
  <c r="F2843" i="234" s="1"/>
  <c r="I30" i="141"/>
  <c r="H30" i="141"/>
  <c r="G30" i="141"/>
  <c r="F30" i="141"/>
  <c r="E30" i="141"/>
  <c r="AT29" i="141"/>
  <c r="AN29" i="141"/>
  <c r="AH29" i="141"/>
  <c r="AB29" i="141"/>
  <c r="V29" i="141"/>
  <c r="P29" i="141"/>
  <c r="F2842" i="234" s="1"/>
  <c r="J29" i="141"/>
  <c r="AT28" i="141"/>
  <c r="AN28" i="141"/>
  <c r="AH28" i="141"/>
  <c r="AB28" i="141"/>
  <c r="V28" i="141"/>
  <c r="P28" i="141"/>
  <c r="F2836" i="234" s="1"/>
  <c r="J28" i="141"/>
  <c r="AS27" i="141"/>
  <c r="AR27" i="141"/>
  <c r="AQ27" i="141"/>
  <c r="AP27" i="141"/>
  <c r="AO27" i="141"/>
  <c r="AM27" i="141"/>
  <c r="AL27" i="141"/>
  <c r="AK27" i="141"/>
  <c r="AJ27" i="141"/>
  <c r="AI27" i="141"/>
  <c r="AG27" i="141"/>
  <c r="AF27" i="141"/>
  <c r="AE27" i="141"/>
  <c r="AD27" i="141"/>
  <c r="AC27" i="141"/>
  <c r="AA27" i="141"/>
  <c r="Z27" i="141"/>
  <c r="Y27" i="141"/>
  <c r="X27" i="141"/>
  <c r="W27" i="141"/>
  <c r="U27" i="141"/>
  <c r="T27" i="141"/>
  <c r="S27" i="141"/>
  <c r="R27" i="141"/>
  <c r="Q27" i="141"/>
  <c r="O27" i="141"/>
  <c r="F2829" i="234" s="1"/>
  <c r="N27" i="141"/>
  <c r="F2828" i="234" s="1"/>
  <c r="M27" i="141"/>
  <c r="F2827" i="234" s="1"/>
  <c r="L27" i="141"/>
  <c r="F2826" i="234" s="1"/>
  <c r="K27" i="141"/>
  <c r="F2825" i="234" s="1"/>
  <c r="I27" i="141"/>
  <c r="H27" i="141"/>
  <c r="G27" i="141"/>
  <c r="F27" i="141"/>
  <c r="E27" i="141"/>
  <c r="AT26" i="141"/>
  <c r="AN26" i="141"/>
  <c r="AH26" i="141"/>
  <c r="AB26" i="141"/>
  <c r="V26" i="141"/>
  <c r="P26" i="141"/>
  <c r="F2824" i="234" s="1"/>
  <c r="J26" i="141"/>
  <c r="AT25" i="141"/>
  <c r="AN25" i="141"/>
  <c r="AH25" i="141"/>
  <c r="AB25" i="141"/>
  <c r="V25" i="141"/>
  <c r="P25" i="141"/>
  <c r="F2818" i="234" s="1"/>
  <c r="J25" i="141"/>
  <c r="AS24" i="141"/>
  <c r="AR24" i="141"/>
  <c r="AQ24" i="141"/>
  <c r="AP24" i="141"/>
  <c r="AO24" i="141"/>
  <c r="AM24" i="141"/>
  <c r="AL24" i="141"/>
  <c r="AK24" i="141"/>
  <c r="AJ24" i="141"/>
  <c r="AI24" i="141"/>
  <c r="AG24" i="141"/>
  <c r="AF24" i="141"/>
  <c r="AE24" i="141"/>
  <c r="AD24" i="141"/>
  <c r="AC24" i="141"/>
  <c r="AA24" i="141"/>
  <c r="Z24" i="141"/>
  <c r="Y24" i="141"/>
  <c r="X24" i="141"/>
  <c r="W24" i="141"/>
  <c r="U24" i="141"/>
  <c r="T24" i="141"/>
  <c r="S24" i="141"/>
  <c r="R24" i="141"/>
  <c r="Q24" i="141"/>
  <c r="O24" i="141"/>
  <c r="F2811" i="234" s="1"/>
  <c r="N24" i="141"/>
  <c r="F2810" i="234" s="1"/>
  <c r="M24" i="141"/>
  <c r="F2809" i="234" s="1"/>
  <c r="L24" i="141"/>
  <c r="F2808" i="234" s="1"/>
  <c r="K24" i="141"/>
  <c r="F2807" i="234" s="1"/>
  <c r="I24" i="141"/>
  <c r="H24" i="141"/>
  <c r="G24" i="141"/>
  <c r="F24" i="141"/>
  <c r="E24" i="141"/>
  <c r="AT23" i="141"/>
  <c r="AN23" i="141"/>
  <c r="AH23" i="141"/>
  <c r="AB23" i="141"/>
  <c r="V23" i="141"/>
  <c r="P23" i="141"/>
  <c r="F2806" i="234" s="1"/>
  <c r="J23" i="141"/>
  <c r="AT22" i="141"/>
  <c r="AN22" i="141"/>
  <c r="AH22" i="141"/>
  <c r="AB22" i="141"/>
  <c r="V22" i="141"/>
  <c r="P22" i="141"/>
  <c r="F2800" i="234" s="1"/>
  <c r="J22" i="141"/>
  <c r="AS21" i="141"/>
  <c r="AR21" i="141"/>
  <c r="AQ21" i="141"/>
  <c r="AP21" i="141"/>
  <c r="AO21" i="141"/>
  <c r="AM21" i="141"/>
  <c r="AL21" i="141"/>
  <c r="AK21" i="141"/>
  <c r="AJ21" i="141"/>
  <c r="AI21" i="141"/>
  <c r="AG21" i="141"/>
  <c r="AF21" i="141"/>
  <c r="AE21" i="141"/>
  <c r="AD21" i="141"/>
  <c r="AC21" i="141"/>
  <c r="AA21" i="141"/>
  <c r="Z21" i="141"/>
  <c r="Y21" i="141"/>
  <c r="X21" i="141"/>
  <c r="W21" i="141"/>
  <c r="U21" i="141"/>
  <c r="T21" i="141"/>
  <c r="S21" i="141"/>
  <c r="R21" i="141"/>
  <c r="Q21" i="141"/>
  <c r="O21" i="141"/>
  <c r="F2793" i="234" s="1"/>
  <c r="N21" i="141"/>
  <c r="F2792" i="234" s="1"/>
  <c r="M21" i="141"/>
  <c r="F2791" i="234" s="1"/>
  <c r="L21" i="141"/>
  <c r="F2790" i="234" s="1"/>
  <c r="K21" i="141"/>
  <c r="F2789" i="234" s="1"/>
  <c r="I21" i="141"/>
  <c r="H21" i="141"/>
  <c r="G21" i="141"/>
  <c r="F21" i="141"/>
  <c r="E21" i="141"/>
  <c r="AT20" i="141"/>
  <c r="AN20" i="141"/>
  <c r="AH20" i="141"/>
  <c r="AB20" i="141"/>
  <c r="V20" i="141"/>
  <c r="P20" i="141"/>
  <c r="F2788" i="234" s="1"/>
  <c r="J20" i="141"/>
  <c r="AT19" i="141"/>
  <c r="AN19" i="141"/>
  <c r="AH19" i="141"/>
  <c r="AB19" i="141"/>
  <c r="V19" i="141"/>
  <c r="P19" i="141"/>
  <c r="F2782" i="234" s="1"/>
  <c r="J19" i="141"/>
  <c r="AS18" i="141"/>
  <c r="AR18" i="141"/>
  <c r="AQ18" i="141"/>
  <c r="AP18" i="141"/>
  <c r="AO18" i="141"/>
  <c r="AM18" i="141"/>
  <c r="AL18" i="141"/>
  <c r="AK18" i="141"/>
  <c r="AJ18" i="141"/>
  <c r="AI18" i="141"/>
  <c r="AG18" i="141"/>
  <c r="AF18" i="141"/>
  <c r="AE18" i="141"/>
  <c r="AD18" i="141"/>
  <c r="AC18" i="141"/>
  <c r="AA18" i="141"/>
  <c r="Z18" i="141"/>
  <c r="Y18" i="141"/>
  <c r="X18" i="141"/>
  <c r="W18" i="141"/>
  <c r="U18" i="141"/>
  <c r="T18" i="141"/>
  <c r="S18" i="141"/>
  <c r="R18" i="141"/>
  <c r="Q18" i="141"/>
  <c r="O18" i="141"/>
  <c r="F2775" i="234" s="1"/>
  <c r="N18" i="141"/>
  <c r="F2774" i="234" s="1"/>
  <c r="M18" i="141"/>
  <c r="F2773" i="234" s="1"/>
  <c r="L18" i="141"/>
  <c r="F2772" i="234" s="1"/>
  <c r="K18" i="141"/>
  <c r="F2771" i="234" s="1"/>
  <c r="I18" i="141"/>
  <c r="H18" i="141"/>
  <c r="G18" i="141"/>
  <c r="F18" i="141"/>
  <c r="E18" i="141"/>
  <c r="AT17" i="141"/>
  <c r="AN17" i="141"/>
  <c r="AH17" i="141"/>
  <c r="AB17" i="141"/>
  <c r="V17" i="141"/>
  <c r="P17" i="141"/>
  <c r="F2770" i="234" s="1"/>
  <c r="J17" i="141"/>
  <c r="AT16" i="141"/>
  <c r="AN16" i="141"/>
  <c r="AH16" i="141"/>
  <c r="AB16" i="141"/>
  <c r="V16" i="141"/>
  <c r="P16" i="141"/>
  <c r="F2764" i="234" s="1"/>
  <c r="J16" i="141"/>
  <c r="AS15" i="141"/>
  <c r="AR15" i="141"/>
  <c r="AQ15" i="141"/>
  <c r="AP15" i="141"/>
  <c r="AO15" i="141"/>
  <c r="AM15" i="141"/>
  <c r="AL15" i="141"/>
  <c r="AK15" i="141"/>
  <c r="AJ15" i="141"/>
  <c r="AI15" i="141"/>
  <c r="AG15" i="141"/>
  <c r="AF15" i="141"/>
  <c r="AE15" i="141"/>
  <c r="AD15" i="141"/>
  <c r="AC15" i="141"/>
  <c r="AA15" i="141"/>
  <c r="Z15" i="141"/>
  <c r="Y15" i="141"/>
  <c r="X15" i="141"/>
  <c r="W15" i="141"/>
  <c r="U15" i="141"/>
  <c r="T15" i="141"/>
  <c r="S15" i="141"/>
  <c r="R15" i="141"/>
  <c r="Q15" i="141"/>
  <c r="O15" i="141"/>
  <c r="F2757" i="234" s="1"/>
  <c r="N15" i="141"/>
  <c r="F2756" i="234" s="1"/>
  <c r="M15" i="141"/>
  <c r="F2755" i="234" s="1"/>
  <c r="L15" i="141"/>
  <c r="F2754" i="234" s="1"/>
  <c r="K15" i="141"/>
  <c r="F2753" i="234" s="1"/>
  <c r="I15" i="141"/>
  <c r="H15" i="141"/>
  <c r="G15" i="141"/>
  <c r="F15" i="141"/>
  <c r="E15" i="141"/>
  <c r="AT14" i="141"/>
  <c r="AN14" i="141"/>
  <c r="AH14" i="141"/>
  <c r="AB14" i="141"/>
  <c r="V14" i="141"/>
  <c r="P14" i="141"/>
  <c r="F2752" i="234" s="1"/>
  <c r="J14" i="141"/>
  <c r="AT13" i="141"/>
  <c r="AN13" i="141"/>
  <c r="AH13" i="141"/>
  <c r="AB13" i="141"/>
  <c r="V13" i="141"/>
  <c r="P13" i="141"/>
  <c r="F2746" i="234" s="1"/>
  <c r="J13" i="141"/>
  <c r="AS12" i="141"/>
  <c r="AR12" i="141"/>
  <c r="AQ12" i="141"/>
  <c r="AP12" i="141"/>
  <c r="AO12" i="141"/>
  <c r="AM12" i="141"/>
  <c r="AL12" i="141"/>
  <c r="AK12" i="141"/>
  <c r="AJ12" i="141"/>
  <c r="AI12" i="141"/>
  <c r="AG12" i="141"/>
  <c r="AF12" i="141"/>
  <c r="AE12" i="141"/>
  <c r="AD12" i="141"/>
  <c r="AC12" i="141"/>
  <c r="AA12" i="141"/>
  <c r="Z12" i="141"/>
  <c r="Y12" i="141"/>
  <c r="X12" i="141"/>
  <c r="W12" i="141"/>
  <c r="U12" i="141"/>
  <c r="T12" i="141"/>
  <c r="S12" i="141"/>
  <c r="R12" i="141"/>
  <c r="Q12" i="141"/>
  <c r="O12" i="141"/>
  <c r="F2739" i="234" s="1"/>
  <c r="N12" i="141"/>
  <c r="F2738" i="234" s="1"/>
  <c r="M12" i="141"/>
  <c r="F2737" i="234" s="1"/>
  <c r="L12" i="141"/>
  <c r="F2736" i="234" s="1"/>
  <c r="K12" i="141"/>
  <c r="F2735" i="234" s="1"/>
  <c r="I12" i="141"/>
  <c r="H12" i="141"/>
  <c r="G12" i="141"/>
  <c r="F12" i="141"/>
  <c r="E12" i="141"/>
  <c r="AT11" i="141"/>
  <c r="AN11" i="141"/>
  <c r="AH11" i="141"/>
  <c r="AB11" i="141"/>
  <c r="V11" i="141"/>
  <c r="P11" i="141"/>
  <c r="F2734" i="234" s="1"/>
  <c r="J11" i="141"/>
  <c r="AT10" i="141"/>
  <c r="AN10" i="141"/>
  <c r="AH10" i="141"/>
  <c r="AB10" i="141"/>
  <c r="V10" i="141"/>
  <c r="P10" i="141"/>
  <c r="F2728" i="234" s="1"/>
  <c r="J10" i="141"/>
  <c r="O206" i="136"/>
  <c r="F2697" i="234" s="1"/>
  <c r="N206" i="136"/>
  <c r="F2696" i="234" s="1"/>
  <c r="M206" i="136"/>
  <c r="F2695" i="234" s="1"/>
  <c r="L206" i="136"/>
  <c r="F2694" i="234" s="1"/>
  <c r="K206" i="136"/>
  <c r="F2693" i="234" s="1"/>
  <c r="I206" i="136"/>
  <c r="H206" i="136"/>
  <c r="G206" i="136"/>
  <c r="F206" i="136"/>
  <c r="E206" i="136"/>
  <c r="P205" i="136"/>
  <c r="F2692" i="234" s="1"/>
  <c r="J205" i="136"/>
  <c r="P204" i="136"/>
  <c r="F2686" i="234" s="1"/>
  <c r="J204" i="136"/>
  <c r="P203" i="136"/>
  <c r="F2680" i="234" s="1"/>
  <c r="J203" i="136"/>
  <c r="P202" i="136"/>
  <c r="F2674" i="234" s="1"/>
  <c r="J202" i="136"/>
  <c r="P201" i="136"/>
  <c r="F2668" i="234" s="1"/>
  <c r="J201" i="136"/>
  <c r="P200" i="136"/>
  <c r="F2662" i="234" s="1"/>
  <c r="J200" i="136"/>
  <c r="P199" i="136"/>
  <c r="F2656" i="234" s="1"/>
  <c r="J199" i="136"/>
  <c r="P198" i="136"/>
  <c r="F2650" i="234" s="1"/>
  <c r="J198" i="136"/>
  <c r="P197" i="136"/>
  <c r="F2644" i="234" s="1"/>
  <c r="J197" i="136"/>
  <c r="P196" i="136"/>
  <c r="F2638" i="234" s="1"/>
  <c r="J196" i="136"/>
  <c r="O192" i="136"/>
  <c r="F2625" i="234" s="1"/>
  <c r="N192" i="136"/>
  <c r="F2624" i="234" s="1"/>
  <c r="M192" i="136"/>
  <c r="F2623" i="234" s="1"/>
  <c r="L192" i="136"/>
  <c r="F2622" i="234" s="1"/>
  <c r="K192" i="136"/>
  <c r="F2621" i="234" s="1"/>
  <c r="I192" i="136"/>
  <c r="H192" i="136"/>
  <c r="G192" i="136"/>
  <c r="F192" i="136"/>
  <c r="E192" i="136"/>
  <c r="P191" i="136"/>
  <c r="F2620" i="234" s="1"/>
  <c r="J191" i="136"/>
  <c r="P190" i="136"/>
  <c r="F2614" i="234" s="1"/>
  <c r="J190" i="136"/>
  <c r="O189" i="136"/>
  <c r="F2607" i="234" s="1"/>
  <c r="N189" i="136"/>
  <c r="F2606" i="234" s="1"/>
  <c r="M189" i="136"/>
  <c r="F2605" i="234" s="1"/>
  <c r="L189" i="136"/>
  <c r="F2604" i="234" s="1"/>
  <c r="K189" i="136"/>
  <c r="F2603" i="234" s="1"/>
  <c r="I189" i="136"/>
  <c r="H189" i="136"/>
  <c r="G189" i="136"/>
  <c r="F189" i="136"/>
  <c r="E189" i="136"/>
  <c r="P188" i="136"/>
  <c r="F2602" i="234" s="1"/>
  <c r="J188" i="136"/>
  <c r="P187" i="136"/>
  <c r="F2596" i="234" s="1"/>
  <c r="J187" i="136"/>
  <c r="O186" i="136"/>
  <c r="F2589" i="234" s="1"/>
  <c r="N186" i="136"/>
  <c r="F2588" i="234" s="1"/>
  <c r="M186" i="136"/>
  <c r="F2587" i="234" s="1"/>
  <c r="L186" i="136"/>
  <c r="F2586" i="234" s="1"/>
  <c r="K186" i="136"/>
  <c r="F2585" i="234" s="1"/>
  <c r="I186" i="136"/>
  <c r="H186" i="136"/>
  <c r="G186" i="136"/>
  <c r="F186" i="136"/>
  <c r="E186" i="136"/>
  <c r="P185" i="136"/>
  <c r="F2584" i="234" s="1"/>
  <c r="J185" i="136"/>
  <c r="P184" i="136"/>
  <c r="F2578" i="234" s="1"/>
  <c r="J184" i="136"/>
  <c r="O183" i="136"/>
  <c r="F2571" i="234" s="1"/>
  <c r="N183" i="136"/>
  <c r="F2570" i="234" s="1"/>
  <c r="M183" i="136"/>
  <c r="F2569" i="234" s="1"/>
  <c r="L183" i="136"/>
  <c r="F2568" i="234" s="1"/>
  <c r="K183" i="136"/>
  <c r="F2567" i="234" s="1"/>
  <c r="I183" i="136"/>
  <c r="H183" i="136"/>
  <c r="G183" i="136"/>
  <c r="F183" i="136"/>
  <c r="E183" i="136"/>
  <c r="P182" i="136"/>
  <c r="F2566" i="234" s="1"/>
  <c r="J182" i="136"/>
  <c r="P181" i="136"/>
  <c r="F2560" i="234" s="1"/>
  <c r="J181" i="136"/>
  <c r="O180" i="136"/>
  <c r="F2553" i="234" s="1"/>
  <c r="N180" i="136"/>
  <c r="F2552" i="234" s="1"/>
  <c r="M180" i="136"/>
  <c r="F2551" i="234" s="1"/>
  <c r="L180" i="136"/>
  <c r="F2550" i="234" s="1"/>
  <c r="K180" i="136"/>
  <c r="F2549" i="234" s="1"/>
  <c r="I180" i="136"/>
  <c r="H180" i="136"/>
  <c r="G180" i="136"/>
  <c r="F180" i="136"/>
  <c r="E180" i="136"/>
  <c r="P179" i="136"/>
  <c r="F2548" i="234" s="1"/>
  <c r="J179" i="136"/>
  <c r="P178" i="136"/>
  <c r="F2542" i="234" s="1"/>
  <c r="J178" i="136"/>
  <c r="O177" i="136"/>
  <c r="F2535" i="234" s="1"/>
  <c r="N177" i="136"/>
  <c r="F2534" i="234" s="1"/>
  <c r="M177" i="136"/>
  <c r="F2533" i="234" s="1"/>
  <c r="L177" i="136"/>
  <c r="F2532" i="234" s="1"/>
  <c r="K177" i="136"/>
  <c r="F2531" i="234" s="1"/>
  <c r="I177" i="136"/>
  <c r="H177" i="136"/>
  <c r="G177" i="136"/>
  <c r="F177" i="136"/>
  <c r="E177" i="136"/>
  <c r="P176" i="136"/>
  <c r="F2530" i="234" s="1"/>
  <c r="J176" i="136"/>
  <c r="P175" i="136"/>
  <c r="F2524" i="234" s="1"/>
  <c r="J175" i="136"/>
  <c r="O174" i="136"/>
  <c r="F2517" i="234" s="1"/>
  <c r="N174" i="136"/>
  <c r="F2516" i="234" s="1"/>
  <c r="M174" i="136"/>
  <c r="F2515" i="234" s="1"/>
  <c r="L174" i="136"/>
  <c r="F2514" i="234" s="1"/>
  <c r="K174" i="136"/>
  <c r="F2513" i="234" s="1"/>
  <c r="I174" i="136"/>
  <c r="H174" i="136"/>
  <c r="G174" i="136"/>
  <c r="F174" i="136"/>
  <c r="E174" i="136"/>
  <c r="P173" i="136"/>
  <c r="F2512" i="234" s="1"/>
  <c r="J173" i="136"/>
  <c r="P172" i="136"/>
  <c r="F2506" i="234" s="1"/>
  <c r="J172" i="136"/>
  <c r="O171" i="136"/>
  <c r="F2499" i="234" s="1"/>
  <c r="N171" i="136"/>
  <c r="F2498" i="234" s="1"/>
  <c r="M171" i="136"/>
  <c r="F2497" i="234" s="1"/>
  <c r="L171" i="136"/>
  <c r="F2496" i="234" s="1"/>
  <c r="K171" i="136"/>
  <c r="F2495" i="234" s="1"/>
  <c r="I171" i="136"/>
  <c r="H171" i="136"/>
  <c r="G171" i="136"/>
  <c r="F171" i="136"/>
  <c r="E171" i="136"/>
  <c r="P170" i="136"/>
  <c r="F2494" i="234" s="1"/>
  <c r="J170" i="136"/>
  <c r="P169" i="136"/>
  <c r="F2488" i="234" s="1"/>
  <c r="J169" i="136"/>
  <c r="O168" i="136"/>
  <c r="F2481" i="234" s="1"/>
  <c r="N168" i="136"/>
  <c r="F2480" i="234" s="1"/>
  <c r="M168" i="136"/>
  <c r="F2479" i="234" s="1"/>
  <c r="L168" i="136"/>
  <c r="F2478" i="234" s="1"/>
  <c r="K168" i="136"/>
  <c r="F2477" i="234" s="1"/>
  <c r="I168" i="136"/>
  <c r="H168" i="136"/>
  <c r="G168" i="136"/>
  <c r="F168" i="136"/>
  <c r="E168" i="136"/>
  <c r="P167" i="136"/>
  <c r="F2476" i="234" s="1"/>
  <c r="J167" i="136"/>
  <c r="P166" i="136"/>
  <c r="F2470" i="234" s="1"/>
  <c r="J166" i="136"/>
  <c r="O162" i="136"/>
  <c r="F2457" i="234" s="1"/>
  <c r="N162" i="136"/>
  <c r="F2456" i="234" s="1"/>
  <c r="M162" i="136"/>
  <c r="F2455" i="234" s="1"/>
  <c r="L162" i="136"/>
  <c r="F2454" i="234" s="1"/>
  <c r="K162" i="136"/>
  <c r="F2453" i="234" s="1"/>
  <c r="I162" i="136"/>
  <c r="H162" i="136"/>
  <c r="G162" i="136"/>
  <c r="F162" i="136"/>
  <c r="E162" i="136"/>
  <c r="P161" i="136"/>
  <c r="F2452" i="234" s="1"/>
  <c r="J161" i="136"/>
  <c r="P160" i="136"/>
  <c r="F2446" i="234" s="1"/>
  <c r="J160" i="136"/>
  <c r="O159" i="136"/>
  <c r="F2439" i="234" s="1"/>
  <c r="N159" i="136"/>
  <c r="F2438" i="234" s="1"/>
  <c r="M159" i="136"/>
  <c r="F2437" i="234" s="1"/>
  <c r="L159" i="136"/>
  <c r="F2436" i="234" s="1"/>
  <c r="K159" i="136"/>
  <c r="F2435" i="234" s="1"/>
  <c r="I159" i="136"/>
  <c r="H159" i="136"/>
  <c r="G159" i="136"/>
  <c r="F159" i="136"/>
  <c r="E159" i="136"/>
  <c r="P158" i="136"/>
  <c r="F2434" i="234" s="1"/>
  <c r="J158" i="136"/>
  <c r="P157" i="136"/>
  <c r="F2428" i="234" s="1"/>
  <c r="J157" i="136"/>
  <c r="O156" i="136"/>
  <c r="F2421" i="234" s="1"/>
  <c r="N156" i="136"/>
  <c r="F2420" i="234" s="1"/>
  <c r="M156" i="136"/>
  <c r="F2419" i="234" s="1"/>
  <c r="L156" i="136"/>
  <c r="F2418" i="234" s="1"/>
  <c r="K156" i="136"/>
  <c r="F2417" i="234" s="1"/>
  <c r="I156" i="136"/>
  <c r="H156" i="136"/>
  <c r="G156" i="136"/>
  <c r="F156" i="136"/>
  <c r="E156" i="136"/>
  <c r="P155" i="136"/>
  <c r="F2416" i="234" s="1"/>
  <c r="J155" i="136"/>
  <c r="P154" i="136"/>
  <c r="F2410" i="234" s="1"/>
  <c r="J154" i="136"/>
  <c r="O153" i="136"/>
  <c r="F2403" i="234" s="1"/>
  <c r="N153" i="136"/>
  <c r="F2402" i="234" s="1"/>
  <c r="M153" i="136"/>
  <c r="F2401" i="234" s="1"/>
  <c r="L153" i="136"/>
  <c r="F2400" i="234" s="1"/>
  <c r="K153" i="136"/>
  <c r="F2399" i="234" s="1"/>
  <c r="I153" i="136"/>
  <c r="H153" i="136"/>
  <c r="G153" i="136"/>
  <c r="F153" i="136"/>
  <c r="E153" i="136"/>
  <c r="P152" i="136"/>
  <c r="F2398" i="234" s="1"/>
  <c r="J152" i="136"/>
  <c r="P151" i="136"/>
  <c r="F2392" i="234" s="1"/>
  <c r="J151" i="136"/>
  <c r="O150" i="136"/>
  <c r="F2385" i="234" s="1"/>
  <c r="N150" i="136"/>
  <c r="F2384" i="234" s="1"/>
  <c r="M150" i="136"/>
  <c r="F2383" i="234" s="1"/>
  <c r="L150" i="136"/>
  <c r="F2382" i="234" s="1"/>
  <c r="K150" i="136"/>
  <c r="F2381" i="234" s="1"/>
  <c r="I150" i="136"/>
  <c r="H150" i="136"/>
  <c r="G150" i="136"/>
  <c r="F150" i="136"/>
  <c r="E150" i="136"/>
  <c r="P149" i="136"/>
  <c r="F2380" i="234" s="1"/>
  <c r="J149" i="136"/>
  <c r="P148" i="136"/>
  <c r="F2374" i="234" s="1"/>
  <c r="J148" i="136"/>
  <c r="O147" i="136"/>
  <c r="F2367" i="234" s="1"/>
  <c r="N147" i="136"/>
  <c r="F2366" i="234" s="1"/>
  <c r="M147" i="136"/>
  <c r="F2365" i="234" s="1"/>
  <c r="L147" i="136"/>
  <c r="F2364" i="234" s="1"/>
  <c r="K147" i="136"/>
  <c r="F2363" i="234" s="1"/>
  <c r="I147" i="136"/>
  <c r="H147" i="136"/>
  <c r="G147" i="136"/>
  <c r="F147" i="136"/>
  <c r="E147" i="136"/>
  <c r="P146" i="136"/>
  <c r="F2362" i="234" s="1"/>
  <c r="J146" i="136"/>
  <c r="P145" i="136"/>
  <c r="F2356" i="234" s="1"/>
  <c r="J145" i="136"/>
  <c r="O144" i="136"/>
  <c r="F2349" i="234" s="1"/>
  <c r="N144" i="136"/>
  <c r="F2348" i="234" s="1"/>
  <c r="M144" i="136"/>
  <c r="F2347" i="234" s="1"/>
  <c r="L144" i="136"/>
  <c r="F2346" i="234" s="1"/>
  <c r="K144" i="136"/>
  <c r="F2345" i="234" s="1"/>
  <c r="I144" i="136"/>
  <c r="H144" i="136"/>
  <c r="G144" i="136"/>
  <c r="F144" i="136"/>
  <c r="E144" i="136"/>
  <c r="P143" i="136"/>
  <c r="F2344" i="234" s="1"/>
  <c r="J143" i="136"/>
  <c r="P142" i="136"/>
  <c r="F2338" i="234" s="1"/>
  <c r="J142" i="136"/>
  <c r="O138" i="136"/>
  <c r="F2325" i="234" s="1"/>
  <c r="N138" i="136"/>
  <c r="F2324" i="234" s="1"/>
  <c r="M138" i="136"/>
  <c r="F2323" i="234" s="1"/>
  <c r="L138" i="136"/>
  <c r="F2322" i="234" s="1"/>
  <c r="K138" i="136"/>
  <c r="F2321" i="234" s="1"/>
  <c r="I138" i="136"/>
  <c r="H138" i="136"/>
  <c r="G138" i="136"/>
  <c r="F138" i="136"/>
  <c r="E138" i="136"/>
  <c r="P137" i="136"/>
  <c r="F2320" i="234" s="1"/>
  <c r="J137" i="136"/>
  <c r="P136" i="136"/>
  <c r="F2314" i="234" s="1"/>
  <c r="J136" i="136"/>
  <c r="O135" i="136"/>
  <c r="F2307" i="234" s="1"/>
  <c r="N135" i="136"/>
  <c r="F2306" i="234" s="1"/>
  <c r="M135" i="136"/>
  <c r="F2305" i="234" s="1"/>
  <c r="L135" i="136"/>
  <c r="F2304" i="234" s="1"/>
  <c r="K135" i="136"/>
  <c r="F2303" i="234" s="1"/>
  <c r="I135" i="136"/>
  <c r="H135" i="136"/>
  <c r="G135" i="136"/>
  <c r="F135" i="136"/>
  <c r="E135" i="136"/>
  <c r="P134" i="136"/>
  <c r="F2302" i="234" s="1"/>
  <c r="J134" i="136"/>
  <c r="P133" i="136"/>
  <c r="F2296" i="234" s="1"/>
  <c r="J133" i="136"/>
  <c r="O132" i="136"/>
  <c r="F2289" i="234" s="1"/>
  <c r="N132" i="136"/>
  <c r="F2288" i="234" s="1"/>
  <c r="M132" i="136"/>
  <c r="F2287" i="234" s="1"/>
  <c r="L132" i="136"/>
  <c r="F2286" i="234" s="1"/>
  <c r="K132" i="136"/>
  <c r="F2285" i="234" s="1"/>
  <c r="I132" i="136"/>
  <c r="H132" i="136"/>
  <c r="G132" i="136"/>
  <c r="F132" i="136"/>
  <c r="E132" i="136"/>
  <c r="P131" i="136"/>
  <c r="F2284" i="234" s="1"/>
  <c r="J131" i="136"/>
  <c r="P130" i="136"/>
  <c r="F2278" i="234" s="1"/>
  <c r="J130" i="136"/>
  <c r="O129" i="136"/>
  <c r="F2271" i="234" s="1"/>
  <c r="N129" i="136"/>
  <c r="F2270" i="234" s="1"/>
  <c r="M129" i="136"/>
  <c r="F2269" i="234" s="1"/>
  <c r="L129" i="136"/>
  <c r="F2268" i="234" s="1"/>
  <c r="K129" i="136"/>
  <c r="F2267" i="234" s="1"/>
  <c r="I129" i="136"/>
  <c r="H129" i="136"/>
  <c r="G129" i="136"/>
  <c r="F129" i="136"/>
  <c r="E129" i="136"/>
  <c r="P128" i="136"/>
  <c r="F2266" i="234" s="1"/>
  <c r="J128" i="136"/>
  <c r="P127" i="136"/>
  <c r="F2260" i="234" s="1"/>
  <c r="J127" i="136"/>
  <c r="O126" i="136"/>
  <c r="F2253" i="234" s="1"/>
  <c r="N126" i="136"/>
  <c r="F2252" i="234" s="1"/>
  <c r="M126" i="136"/>
  <c r="F2251" i="234" s="1"/>
  <c r="L126" i="136"/>
  <c r="F2250" i="234" s="1"/>
  <c r="K126" i="136"/>
  <c r="F2249" i="234" s="1"/>
  <c r="I126" i="136"/>
  <c r="H126" i="136"/>
  <c r="G126" i="136"/>
  <c r="F126" i="136"/>
  <c r="E126" i="136"/>
  <c r="P125" i="136"/>
  <c r="F2248" i="234" s="1"/>
  <c r="J125" i="136"/>
  <c r="P124" i="136"/>
  <c r="F2242" i="234" s="1"/>
  <c r="J124" i="136"/>
  <c r="O122" i="136"/>
  <c r="F2229" i="234" s="1"/>
  <c r="N122" i="136"/>
  <c r="M122" i="136"/>
  <c r="F2227" i="234" s="1"/>
  <c r="L122" i="136"/>
  <c r="K122" i="136"/>
  <c r="F2225" i="234" s="1"/>
  <c r="I122" i="136"/>
  <c r="I212" i="136" s="1"/>
  <c r="H122" i="136"/>
  <c r="H212" i="136" s="1"/>
  <c r="G122" i="136"/>
  <c r="G212" i="136" s="1"/>
  <c r="F122" i="136"/>
  <c r="F212" i="136" s="1"/>
  <c r="E122" i="136"/>
  <c r="O121" i="136"/>
  <c r="N121" i="136"/>
  <c r="M121" i="136"/>
  <c r="F2221" i="234" s="1"/>
  <c r="L121" i="136"/>
  <c r="F2220" i="234" s="1"/>
  <c r="K121" i="136"/>
  <c r="F2219" i="234" s="1"/>
  <c r="I121" i="136"/>
  <c r="H121" i="136"/>
  <c r="H211" i="136" s="1"/>
  <c r="G121" i="136"/>
  <c r="G211" i="136" s="1"/>
  <c r="F121" i="136"/>
  <c r="F211" i="136" s="1"/>
  <c r="E121" i="136"/>
  <c r="O120" i="136"/>
  <c r="F2217" i="234" s="1"/>
  <c r="N120" i="136"/>
  <c r="F2216" i="234" s="1"/>
  <c r="M120" i="136"/>
  <c r="F2215" i="234" s="1"/>
  <c r="L120" i="136"/>
  <c r="F2214" i="234" s="1"/>
  <c r="K120" i="136"/>
  <c r="F2213" i="234" s="1"/>
  <c r="I120" i="136"/>
  <c r="H120" i="136"/>
  <c r="G120" i="136"/>
  <c r="F120" i="136"/>
  <c r="E120" i="136"/>
  <c r="P119" i="136"/>
  <c r="F2212" i="234" s="1"/>
  <c r="J119" i="136"/>
  <c r="P118" i="136"/>
  <c r="F2206" i="234" s="1"/>
  <c r="J118" i="136"/>
  <c r="O117" i="136"/>
  <c r="F2199" i="234" s="1"/>
  <c r="N117" i="136"/>
  <c r="F2198" i="234" s="1"/>
  <c r="M117" i="136"/>
  <c r="F2197" i="234" s="1"/>
  <c r="L117" i="136"/>
  <c r="F2196" i="234" s="1"/>
  <c r="K117" i="136"/>
  <c r="F2195" i="234" s="1"/>
  <c r="I117" i="136"/>
  <c r="H117" i="136"/>
  <c r="G117" i="136"/>
  <c r="F117" i="136"/>
  <c r="E117" i="136"/>
  <c r="P116" i="136"/>
  <c r="F2194" i="234" s="1"/>
  <c r="J116" i="136"/>
  <c r="P115" i="136"/>
  <c r="F2188" i="234" s="1"/>
  <c r="J115" i="136"/>
  <c r="O114" i="136"/>
  <c r="F2181" i="234" s="1"/>
  <c r="N114" i="136"/>
  <c r="F2180" i="234" s="1"/>
  <c r="M114" i="136"/>
  <c r="F2179" i="234" s="1"/>
  <c r="L114" i="136"/>
  <c r="F2178" i="234" s="1"/>
  <c r="K114" i="136"/>
  <c r="F2177" i="234" s="1"/>
  <c r="I114" i="136"/>
  <c r="H114" i="136"/>
  <c r="G114" i="136"/>
  <c r="F114" i="136"/>
  <c r="E114" i="136"/>
  <c r="P113" i="136"/>
  <c r="F2176" i="234" s="1"/>
  <c r="J113" i="136"/>
  <c r="P112" i="136"/>
  <c r="F2170" i="234" s="1"/>
  <c r="J112" i="136"/>
  <c r="O111" i="136"/>
  <c r="F2163" i="234" s="1"/>
  <c r="N111" i="136"/>
  <c r="F2162" i="234" s="1"/>
  <c r="M111" i="136"/>
  <c r="F2161" i="234" s="1"/>
  <c r="L111" i="136"/>
  <c r="F2160" i="234" s="1"/>
  <c r="K111" i="136"/>
  <c r="F2159" i="234" s="1"/>
  <c r="I111" i="136"/>
  <c r="H111" i="136"/>
  <c r="G111" i="136"/>
  <c r="F111" i="136"/>
  <c r="E111" i="136"/>
  <c r="P110" i="136"/>
  <c r="F2158" i="234" s="1"/>
  <c r="J110" i="136"/>
  <c r="P109" i="136"/>
  <c r="F2152" i="234" s="1"/>
  <c r="J109" i="136"/>
  <c r="O108" i="136"/>
  <c r="F2145" i="234" s="1"/>
  <c r="N108" i="136"/>
  <c r="F2144" i="234" s="1"/>
  <c r="M108" i="136"/>
  <c r="F2143" i="234" s="1"/>
  <c r="L108" i="136"/>
  <c r="F2142" i="234" s="1"/>
  <c r="K108" i="136"/>
  <c r="F2141" i="234" s="1"/>
  <c r="I108" i="136"/>
  <c r="H108" i="136"/>
  <c r="G108" i="136"/>
  <c r="F108" i="136"/>
  <c r="E108" i="136"/>
  <c r="P107" i="136"/>
  <c r="F2140" i="234" s="1"/>
  <c r="J107" i="136"/>
  <c r="P106" i="136"/>
  <c r="F2134" i="234" s="1"/>
  <c r="J106" i="136"/>
  <c r="O105" i="136"/>
  <c r="F2127" i="234" s="1"/>
  <c r="N105" i="136"/>
  <c r="F2126" i="234" s="1"/>
  <c r="M105" i="136"/>
  <c r="F2125" i="234" s="1"/>
  <c r="L105" i="136"/>
  <c r="F2124" i="234" s="1"/>
  <c r="K105" i="136"/>
  <c r="F2123" i="234" s="1"/>
  <c r="I105" i="136"/>
  <c r="H105" i="136"/>
  <c r="G105" i="136"/>
  <c r="F105" i="136"/>
  <c r="E105" i="136"/>
  <c r="P104" i="136"/>
  <c r="F2122" i="234" s="1"/>
  <c r="J104" i="136"/>
  <c r="P103" i="136"/>
  <c r="F2116" i="234" s="1"/>
  <c r="J103" i="136"/>
  <c r="O102" i="136"/>
  <c r="F2109" i="234" s="1"/>
  <c r="N102" i="136"/>
  <c r="F2108" i="234" s="1"/>
  <c r="M102" i="136"/>
  <c r="F2107" i="234" s="1"/>
  <c r="L102" i="136"/>
  <c r="F2106" i="234" s="1"/>
  <c r="K102" i="136"/>
  <c r="F2105" i="234" s="1"/>
  <c r="I102" i="136"/>
  <c r="H102" i="136"/>
  <c r="G102" i="136"/>
  <c r="F102" i="136"/>
  <c r="E102" i="136"/>
  <c r="P101" i="136"/>
  <c r="F2104" i="234" s="1"/>
  <c r="J101" i="136"/>
  <c r="P100" i="136"/>
  <c r="F2098" i="234" s="1"/>
  <c r="J100" i="136"/>
  <c r="O99" i="136"/>
  <c r="F2091" i="234" s="1"/>
  <c r="N99" i="136"/>
  <c r="F2090" i="234" s="1"/>
  <c r="M99" i="136"/>
  <c r="F2089" i="234" s="1"/>
  <c r="L99" i="136"/>
  <c r="F2088" i="234" s="1"/>
  <c r="K99" i="136"/>
  <c r="F2087" i="234" s="1"/>
  <c r="I99" i="136"/>
  <c r="H99" i="136"/>
  <c r="G99" i="136"/>
  <c r="F99" i="136"/>
  <c r="E99" i="136"/>
  <c r="P98" i="136"/>
  <c r="F2086" i="234" s="1"/>
  <c r="J98" i="136"/>
  <c r="P97" i="136"/>
  <c r="F2080" i="234" s="1"/>
  <c r="J97" i="136"/>
  <c r="O96" i="136"/>
  <c r="F2073" i="234" s="1"/>
  <c r="N96" i="136"/>
  <c r="F2072" i="234" s="1"/>
  <c r="M96" i="136"/>
  <c r="F2071" i="234" s="1"/>
  <c r="L96" i="136"/>
  <c r="F2070" i="234" s="1"/>
  <c r="K96" i="136"/>
  <c r="F2069" i="234" s="1"/>
  <c r="I96" i="136"/>
  <c r="H96" i="136"/>
  <c r="G96" i="136"/>
  <c r="F96" i="136"/>
  <c r="E96" i="136"/>
  <c r="P95" i="136"/>
  <c r="F2068" i="234" s="1"/>
  <c r="J95" i="136"/>
  <c r="P94" i="136"/>
  <c r="F2062" i="234" s="1"/>
  <c r="J94" i="136"/>
  <c r="O93" i="136"/>
  <c r="F2055" i="234" s="1"/>
  <c r="N93" i="136"/>
  <c r="F2054" i="234" s="1"/>
  <c r="M93" i="136"/>
  <c r="F2053" i="234" s="1"/>
  <c r="L93" i="136"/>
  <c r="F2052" i="234" s="1"/>
  <c r="K93" i="136"/>
  <c r="F2051" i="234" s="1"/>
  <c r="I93" i="136"/>
  <c r="H93" i="136"/>
  <c r="G93" i="136"/>
  <c r="F93" i="136"/>
  <c r="E93" i="136"/>
  <c r="P92" i="136"/>
  <c r="F2050" i="234" s="1"/>
  <c r="J92" i="136"/>
  <c r="P91" i="136"/>
  <c r="F2044" i="234" s="1"/>
  <c r="J91" i="136"/>
  <c r="O90" i="136"/>
  <c r="F2037" i="234" s="1"/>
  <c r="N90" i="136"/>
  <c r="F2036" i="234" s="1"/>
  <c r="M90" i="136"/>
  <c r="F2035" i="234" s="1"/>
  <c r="L90" i="136"/>
  <c r="F2034" i="234" s="1"/>
  <c r="K90" i="136"/>
  <c r="F2033" i="234" s="1"/>
  <c r="I90" i="136"/>
  <c r="H90" i="136"/>
  <c r="G90" i="136"/>
  <c r="F90" i="136"/>
  <c r="E90" i="136"/>
  <c r="P89" i="136"/>
  <c r="F2032" i="234" s="1"/>
  <c r="J89" i="136"/>
  <c r="P88" i="136"/>
  <c r="F2026" i="234" s="1"/>
  <c r="J88" i="136"/>
  <c r="O87" i="136"/>
  <c r="F2019" i="234" s="1"/>
  <c r="N87" i="136"/>
  <c r="F2018" i="234" s="1"/>
  <c r="M87" i="136"/>
  <c r="F2017" i="234" s="1"/>
  <c r="L87" i="136"/>
  <c r="F2016" i="234" s="1"/>
  <c r="K87" i="136"/>
  <c r="F2015" i="234" s="1"/>
  <c r="I87" i="136"/>
  <c r="H87" i="136"/>
  <c r="G87" i="136"/>
  <c r="F87" i="136"/>
  <c r="E87" i="136"/>
  <c r="P86" i="136"/>
  <c r="F2014" i="234" s="1"/>
  <c r="J86" i="136"/>
  <c r="P85" i="136"/>
  <c r="F2008" i="234" s="1"/>
  <c r="J85" i="136"/>
  <c r="O84" i="136"/>
  <c r="F2001" i="234" s="1"/>
  <c r="N84" i="136"/>
  <c r="F2000" i="234" s="1"/>
  <c r="M84" i="136"/>
  <c r="F1999" i="234" s="1"/>
  <c r="L84" i="136"/>
  <c r="F1998" i="234" s="1"/>
  <c r="K84" i="136"/>
  <c r="F1997" i="234" s="1"/>
  <c r="I84" i="136"/>
  <c r="H84" i="136"/>
  <c r="G84" i="136"/>
  <c r="F84" i="136"/>
  <c r="E84" i="136"/>
  <c r="P83" i="136"/>
  <c r="F1996" i="234" s="1"/>
  <c r="J83" i="136"/>
  <c r="P82" i="136"/>
  <c r="F1990" i="234" s="1"/>
  <c r="J82" i="136"/>
  <c r="O81" i="136"/>
  <c r="F1983" i="234" s="1"/>
  <c r="N81" i="136"/>
  <c r="F1982" i="234" s="1"/>
  <c r="M81" i="136"/>
  <c r="F1981" i="234" s="1"/>
  <c r="L81" i="136"/>
  <c r="F1980" i="234" s="1"/>
  <c r="K81" i="136"/>
  <c r="F1979" i="234" s="1"/>
  <c r="I81" i="136"/>
  <c r="H81" i="136"/>
  <c r="G81" i="136"/>
  <c r="F81" i="136"/>
  <c r="E81" i="136"/>
  <c r="P80" i="136"/>
  <c r="F1978" i="234" s="1"/>
  <c r="J80" i="136"/>
  <c r="P79" i="136"/>
  <c r="F1972" i="234" s="1"/>
  <c r="J79" i="136"/>
  <c r="O78" i="136"/>
  <c r="F1965" i="234" s="1"/>
  <c r="N78" i="136"/>
  <c r="F1964" i="234" s="1"/>
  <c r="M78" i="136"/>
  <c r="F1963" i="234" s="1"/>
  <c r="L78" i="136"/>
  <c r="F1962" i="234" s="1"/>
  <c r="K78" i="136"/>
  <c r="F1961" i="234" s="1"/>
  <c r="I78" i="136"/>
  <c r="H78" i="136"/>
  <c r="G78" i="136"/>
  <c r="F78" i="136"/>
  <c r="E78" i="136"/>
  <c r="P77" i="136"/>
  <c r="F1960" i="234" s="1"/>
  <c r="J77" i="136"/>
  <c r="P76" i="136"/>
  <c r="F1954" i="234" s="1"/>
  <c r="J76" i="136"/>
  <c r="O75" i="136"/>
  <c r="F1947" i="234" s="1"/>
  <c r="N75" i="136"/>
  <c r="F1946" i="234" s="1"/>
  <c r="M75" i="136"/>
  <c r="F1945" i="234" s="1"/>
  <c r="L75" i="136"/>
  <c r="F1944" i="234" s="1"/>
  <c r="K75" i="136"/>
  <c r="F1943" i="234" s="1"/>
  <c r="I75" i="136"/>
  <c r="H75" i="136"/>
  <c r="G75" i="136"/>
  <c r="F75" i="136"/>
  <c r="E75" i="136"/>
  <c r="P74" i="136"/>
  <c r="F1942" i="234" s="1"/>
  <c r="J74" i="136"/>
  <c r="P73" i="136"/>
  <c r="F1936" i="234" s="1"/>
  <c r="J73" i="136"/>
  <c r="O72" i="136"/>
  <c r="F1929" i="234" s="1"/>
  <c r="N72" i="136"/>
  <c r="F1928" i="234" s="1"/>
  <c r="M72" i="136"/>
  <c r="F1927" i="234" s="1"/>
  <c r="L72" i="136"/>
  <c r="F1926" i="234" s="1"/>
  <c r="K72" i="136"/>
  <c r="F1925" i="234" s="1"/>
  <c r="I72" i="136"/>
  <c r="H72" i="136"/>
  <c r="G72" i="136"/>
  <c r="F72" i="136"/>
  <c r="E72" i="136"/>
  <c r="P71" i="136"/>
  <c r="F1924" i="234" s="1"/>
  <c r="J71" i="136"/>
  <c r="P70" i="136"/>
  <c r="F1918" i="234" s="1"/>
  <c r="J70" i="136"/>
  <c r="O69" i="136"/>
  <c r="F1911" i="234" s="1"/>
  <c r="N69" i="136"/>
  <c r="F1910" i="234" s="1"/>
  <c r="M69" i="136"/>
  <c r="F1909" i="234" s="1"/>
  <c r="L69" i="136"/>
  <c r="F1908" i="234" s="1"/>
  <c r="K69" i="136"/>
  <c r="F1907" i="234" s="1"/>
  <c r="I69" i="136"/>
  <c r="H69" i="136"/>
  <c r="G69" i="136"/>
  <c r="F69" i="136"/>
  <c r="E69" i="136"/>
  <c r="P68" i="136"/>
  <c r="F1906" i="234" s="1"/>
  <c r="J68" i="136"/>
  <c r="P67" i="136"/>
  <c r="F1900" i="234" s="1"/>
  <c r="J67" i="136"/>
  <c r="O66" i="136"/>
  <c r="F1893" i="234" s="1"/>
  <c r="N66" i="136"/>
  <c r="F1892" i="234" s="1"/>
  <c r="M66" i="136"/>
  <c r="F1891" i="234" s="1"/>
  <c r="L66" i="136"/>
  <c r="F1890" i="234" s="1"/>
  <c r="K66" i="136"/>
  <c r="F1889" i="234" s="1"/>
  <c r="I66" i="136"/>
  <c r="H66" i="136"/>
  <c r="G66" i="136"/>
  <c r="F66" i="136"/>
  <c r="E66" i="136"/>
  <c r="P65" i="136"/>
  <c r="F1888" i="234" s="1"/>
  <c r="J65" i="136"/>
  <c r="P64" i="136"/>
  <c r="F1882" i="234" s="1"/>
  <c r="J64" i="136"/>
  <c r="O63" i="136"/>
  <c r="F1875" i="234" s="1"/>
  <c r="N63" i="136"/>
  <c r="F1874" i="234" s="1"/>
  <c r="M63" i="136"/>
  <c r="F1873" i="234" s="1"/>
  <c r="L63" i="136"/>
  <c r="F1872" i="234" s="1"/>
  <c r="K63" i="136"/>
  <c r="F1871" i="234" s="1"/>
  <c r="I63" i="136"/>
  <c r="H63" i="136"/>
  <c r="G63" i="136"/>
  <c r="F63" i="136"/>
  <c r="E63" i="136"/>
  <c r="P62" i="136"/>
  <c r="F1870" i="234" s="1"/>
  <c r="J62" i="136"/>
  <c r="P61" i="136"/>
  <c r="F1864" i="234" s="1"/>
  <c r="J61" i="136"/>
  <c r="O60" i="136"/>
  <c r="F1857" i="234" s="1"/>
  <c r="N60" i="136"/>
  <c r="F1856" i="234" s="1"/>
  <c r="M60" i="136"/>
  <c r="F1855" i="234" s="1"/>
  <c r="L60" i="136"/>
  <c r="F1854" i="234" s="1"/>
  <c r="K60" i="136"/>
  <c r="F1853" i="234" s="1"/>
  <c r="I60" i="136"/>
  <c r="H60" i="136"/>
  <c r="G60" i="136"/>
  <c r="F60" i="136"/>
  <c r="E60" i="136"/>
  <c r="P59" i="136"/>
  <c r="F1852" i="234" s="1"/>
  <c r="J59" i="136"/>
  <c r="P58" i="136"/>
  <c r="F1846" i="234" s="1"/>
  <c r="J58" i="136"/>
  <c r="O57" i="136"/>
  <c r="F1839" i="234" s="1"/>
  <c r="N57" i="136"/>
  <c r="F1838" i="234" s="1"/>
  <c r="M57" i="136"/>
  <c r="F1837" i="234" s="1"/>
  <c r="L57" i="136"/>
  <c r="F1836" i="234" s="1"/>
  <c r="K57" i="136"/>
  <c r="F1835" i="234" s="1"/>
  <c r="I57" i="136"/>
  <c r="H57" i="136"/>
  <c r="G57" i="136"/>
  <c r="F57" i="136"/>
  <c r="E57" i="136"/>
  <c r="P56" i="136"/>
  <c r="F1834" i="234" s="1"/>
  <c r="J56" i="136"/>
  <c r="P55" i="136"/>
  <c r="F1828" i="234" s="1"/>
  <c r="J55" i="136"/>
  <c r="O54" i="136"/>
  <c r="F1821" i="234" s="1"/>
  <c r="N54" i="136"/>
  <c r="F1820" i="234" s="1"/>
  <c r="M54" i="136"/>
  <c r="F1819" i="234" s="1"/>
  <c r="L54" i="136"/>
  <c r="F1818" i="234" s="1"/>
  <c r="K54" i="136"/>
  <c r="F1817" i="234" s="1"/>
  <c r="I54" i="136"/>
  <c r="H54" i="136"/>
  <c r="G54" i="136"/>
  <c r="F54" i="136"/>
  <c r="E54" i="136"/>
  <c r="P53" i="136"/>
  <c r="F1816" i="234" s="1"/>
  <c r="J53" i="136"/>
  <c r="P52" i="136"/>
  <c r="F1810" i="234" s="1"/>
  <c r="J52" i="136"/>
  <c r="O51" i="136"/>
  <c r="F1803" i="234" s="1"/>
  <c r="N51" i="136"/>
  <c r="F1802" i="234" s="1"/>
  <c r="M51" i="136"/>
  <c r="F1801" i="234" s="1"/>
  <c r="L51" i="136"/>
  <c r="F1800" i="234" s="1"/>
  <c r="K51" i="136"/>
  <c r="F1799" i="234" s="1"/>
  <c r="I51" i="136"/>
  <c r="H51" i="136"/>
  <c r="G51" i="136"/>
  <c r="F51" i="136"/>
  <c r="E51" i="136"/>
  <c r="P50" i="136"/>
  <c r="F1798" i="234" s="1"/>
  <c r="J50" i="136"/>
  <c r="P49" i="136"/>
  <c r="F1792" i="234" s="1"/>
  <c r="J49" i="136"/>
  <c r="O48" i="136"/>
  <c r="F1785" i="234" s="1"/>
  <c r="N48" i="136"/>
  <c r="F1784" i="234" s="1"/>
  <c r="M48" i="136"/>
  <c r="F1783" i="234" s="1"/>
  <c r="L48" i="136"/>
  <c r="F1782" i="234" s="1"/>
  <c r="K48" i="136"/>
  <c r="F1781" i="234" s="1"/>
  <c r="I48" i="136"/>
  <c r="H48" i="136"/>
  <c r="G48" i="136"/>
  <c r="F48" i="136"/>
  <c r="E48" i="136"/>
  <c r="P47" i="136"/>
  <c r="F1780" i="234" s="1"/>
  <c r="J47" i="136"/>
  <c r="P46" i="136"/>
  <c r="F1774" i="234" s="1"/>
  <c r="J46" i="136"/>
  <c r="O45" i="136"/>
  <c r="F1767" i="234" s="1"/>
  <c r="N45" i="136"/>
  <c r="F1766" i="234" s="1"/>
  <c r="M45" i="136"/>
  <c r="F1765" i="234" s="1"/>
  <c r="L45" i="136"/>
  <c r="F1764" i="234" s="1"/>
  <c r="K45" i="136"/>
  <c r="F1763" i="234" s="1"/>
  <c r="I45" i="136"/>
  <c r="H45" i="136"/>
  <c r="G45" i="136"/>
  <c r="F45" i="136"/>
  <c r="E45" i="136"/>
  <c r="P44" i="136"/>
  <c r="F1762" i="234" s="1"/>
  <c r="J44" i="136"/>
  <c r="P43" i="136"/>
  <c r="F1756" i="234" s="1"/>
  <c r="J43" i="136"/>
  <c r="O42" i="136"/>
  <c r="F1749" i="234" s="1"/>
  <c r="N42" i="136"/>
  <c r="F1748" i="234" s="1"/>
  <c r="M42" i="136"/>
  <c r="F1747" i="234" s="1"/>
  <c r="L42" i="136"/>
  <c r="F1746" i="234" s="1"/>
  <c r="K42" i="136"/>
  <c r="F1745" i="234" s="1"/>
  <c r="I42" i="136"/>
  <c r="H42" i="136"/>
  <c r="G42" i="136"/>
  <c r="F42" i="136"/>
  <c r="E42" i="136"/>
  <c r="P41" i="136"/>
  <c r="F1744" i="234" s="1"/>
  <c r="J41" i="136"/>
  <c r="P40" i="136"/>
  <c r="F1738" i="234" s="1"/>
  <c r="J40" i="136"/>
  <c r="O39" i="136"/>
  <c r="F1731" i="234" s="1"/>
  <c r="N39" i="136"/>
  <c r="F1730" i="234" s="1"/>
  <c r="M39" i="136"/>
  <c r="F1729" i="234" s="1"/>
  <c r="L39" i="136"/>
  <c r="F1728" i="234" s="1"/>
  <c r="K39" i="136"/>
  <c r="F1727" i="234" s="1"/>
  <c r="I39" i="136"/>
  <c r="H39" i="136"/>
  <c r="G39" i="136"/>
  <c r="F39" i="136"/>
  <c r="E39" i="136"/>
  <c r="P38" i="136"/>
  <c r="F1726" i="234" s="1"/>
  <c r="J38" i="136"/>
  <c r="P37" i="136"/>
  <c r="F1720" i="234" s="1"/>
  <c r="J37" i="136"/>
  <c r="O36" i="136"/>
  <c r="F1713" i="234" s="1"/>
  <c r="N36" i="136"/>
  <c r="F1712" i="234" s="1"/>
  <c r="M36" i="136"/>
  <c r="F1711" i="234" s="1"/>
  <c r="L36" i="136"/>
  <c r="F1710" i="234" s="1"/>
  <c r="K36" i="136"/>
  <c r="F1709" i="234" s="1"/>
  <c r="I36" i="136"/>
  <c r="H36" i="136"/>
  <c r="G36" i="136"/>
  <c r="F36" i="136"/>
  <c r="E36" i="136"/>
  <c r="P35" i="136"/>
  <c r="F1708" i="234" s="1"/>
  <c r="J35" i="136"/>
  <c r="P34" i="136"/>
  <c r="F1702" i="234" s="1"/>
  <c r="J34" i="136"/>
  <c r="O33" i="136"/>
  <c r="F1695" i="234" s="1"/>
  <c r="N33" i="136"/>
  <c r="F1694" i="234" s="1"/>
  <c r="M33" i="136"/>
  <c r="F1693" i="234" s="1"/>
  <c r="L33" i="136"/>
  <c r="F1692" i="234" s="1"/>
  <c r="K33" i="136"/>
  <c r="F1691" i="234" s="1"/>
  <c r="I33" i="136"/>
  <c r="H33" i="136"/>
  <c r="G33" i="136"/>
  <c r="F33" i="136"/>
  <c r="E33" i="136"/>
  <c r="P32" i="136"/>
  <c r="F1690" i="234" s="1"/>
  <c r="J32" i="136"/>
  <c r="P31" i="136"/>
  <c r="F1684" i="234" s="1"/>
  <c r="J31" i="136"/>
  <c r="O30" i="136"/>
  <c r="F1677" i="234" s="1"/>
  <c r="N30" i="136"/>
  <c r="F1676" i="234" s="1"/>
  <c r="M30" i="136"/>
  <c r="F1675" i="234" s="1"/>
  <c r="L30" i="136"/>
  <c r="F1674" i="234" s="1"/>
  <c r="K30" i="136"/>
  <c r="F1673" i="234" s="1"/>
  <c r="I30" i="136"/>
  <c r="H30" i="136"/>
  <c r="G30" i="136"/>
  <c r="F30" i="136"/>
  <c r="E30" i="136"/>
  <c r="P29" i="136"/>
  <c r="F1672" i="234" s="1"/>
  <c r="J29" i="136"/>
  <c r="P28" i="136"/>
  <c r="F1666" i="234" s="1"/>
  <c r="J28" i="136"/>
  <c r="O27" i="136"/>
  <c r="F1659" i="234" s="1"/>
  <c r="N27" i="136"/>
  <c r="F1658" i="234" s="1"/>
  <c r="M27" i="136"/>
  <c r="F1657" i="234" s="1"/>
  <c r="L27" i="136"/>
  <c r="F1656" i="234" s="1"/>
  <c r="K27" i="136"/>
  <c r="F1655" i="234" s="1"/>
  <c r="I27" i="136"/>
  <c r="H27" i="136"/>
  <c r="G27" i="136"/>
  <c r="F27" i="136"/>
  <c r="E27" i="136"/>
  <c r="P26" i="136"/>
  <c r="F1654" i="234" s="1"/>
  <c r="J26" i="136"/>
  <c r="P25" i="136"/>
  <c r="F1648" i="234" s="1"/>
  <c r="J25" i="136"/>
  <c r="O24" i="136"/>
  <c r="F1641" i="234" s="1"/>
  <c r="N24" i="136"/>
  <c r="F1640" i="234" s="1"/>
  <c r="M24" i="136"/>
  <c r="F1639" i="234" s="1"/>
  <c r="L24" i="136"/>
  <c r="F1638" i="234" s="1"/>
  <c r="K24" i="136"/>
  <c r="F1637" i="234" s="1"/>
  <c r="I24" i="136"/>
  <c r="H24" i="136"/>
  <c r="G24" i="136"/>
  <c r="F24" i="136"/>
  <c r="E24" i="136"/>
  <c r="P23" i="136"/>
  <c r="F1636" i="234" s="1"/>
  <c r="J23" i="136"/>
  <c r="P22" i="136"/>
  <c r="F1630" i="234" s="1"/>
  <c r="J22" i="136"/>
  <c r="O21" i="136"/>
  <c r="F1623" i="234" s="1"/>
  <c r="N21" i="136"/>
  <c r="F1622" i="234" s="1"/>
  <c r="M21" i="136"/>
  <c r="F1621" i="234" s="1"/>
  <c r="L21" i="136"/>
  <c r="F1620" i="234" s="1"/>
  <c r="K21" i="136"/>
  <c r="F1619" i="234" s="1"/>
  <c r="I21" i="136"/>
  <c r="H21" i="136"/>
  <c r="G21" i="136"/>
  <c r="F21" i="136"/>
  <c r="E21" i="136"/>
  <c r="P20" i="136"/>
  <c r="F1618" i="234" s="1"/>
  <c r="J20" i="136"/>
  <c r="P19" i="136"/>
  <c r="F1612" i="234" s="1"/>
  <c r="J19" i="136"/>
  <c r="O18" i="136"/>
  <c r="F1605" i="234" s="1"/>
  <c r="N18" i="136"/>
  <c r="F1604" i="234" s="1"/>
  <c r="M18" i="136"/>
  <c r="F1603" i="234" s="1"/>
  <c r="L18" i="136"/>
  <c r="F1602" i="234" s="1"/>
  <c r="K18" i="136"/>
  <c r="F1601" i="234" s="1"/>
  <c r="I18" i="136"/>
  <c r="H18" i="136"/>
  <c r="G18" i="136"/>
  <c r="F18" i="136"/>
  <c r="E18" i="136"/>
  <c r="P17" i="136"/>
  <c r="F1600" i="234" s="1"/>
  <c r="J17" i="136"/>
  <c r="P16" i="136"/>
  <c r="F1594" i="234" s="1"/>
  <c r="J16" i="136"/>
  <c r="O15" i="136"/>
  <c r="F1587" i="234" s="1"/>
  <c r="N15" i="136"/>
  <c r="F1586" i="234" s="1"/>
  <c r="M15" i="136"/>
  <c r="F1585" i="234" s="1"/>
  <c r="L15" i="136"/>
  <c r="F1584" i="234" s="1"/>
  <c r="K15" i="136"/>
  <c r="F1583" i="234" s="1"/>
  <c r="I15" i="136"/>
  <c r="H15" i="136"/>
  <c r="G15" i="136"/>
  <c r="F15" i="136"/>
  <c r="E15" i="136"/>
  <c r="P14" i="136"/>
  <c r="F1582" i="234" s="1"/>
  <c r="J14" i="136"/>
  <c r="P13" i="136"/>
  <c r="F1576" i="234" s="1"/>
  <c r="J13" i="136"/>
  <c r="O12" i="136"/>
  <c r="F1569" i="234" s="1"/>
  <c r="N12" i="136"/>
  <c r="F1568" i="234" s="1"/>
  <c r="M12" i="136"/>
  <c r="F1567" i="234" s="1"/>
  <c r="L12" i="136"/>
  <c r="F1566" i="234" s="1"/>
  <c r="K12" i="136"/>
  <c r="F1565" i="234" s="1"/>
  <c r="I12" i="136"/>
  <c r="H12" i="136"/>
  <c r="G12" i="136"/>
  <c r="F12" i="136"/>
  <c r="E12" i="136"/>
  <c r="P11" i="136"/>
  <c r="F1564" i="234" s="1"/>
  <c r="J11" i="136"/>
  <c r="P10" i="136"/>
  <c r="F1558" i="234" s="1"/>
  <c r="J10" i="136"/>
  <c r="AF163" i="114"/>
  <c r="M163" i="114"/>
  <c r="F1549" i="234" s="1"/>
  <c r="AT157" i="114"/>
  <c r="AN157" i="114"/>
  <c r="AH157" i="114"/>
  <c r="AB157" i="114"/>
  <c r="V157" i="114"/>
  <c r="P157" i="114"/>
  <c r="F1528" i="234" s="1"/>
  <c r="J157" i="114"/>
  <c r="AT156" i="114"/>
  <c r="AN156" i="114"/>
  <c r="AH156" i="114"/>
  <c r="AB156" i="114"/>
  <c r="V156" i="114"/>
  <c r="P156" i="114"/>
  <c r="F1522" i="234" s="1"/>
  <c r="J156" i="114"/>
  <c r="AT155" i="114"/>
  <c r="AN155" i="114"/>
  <c r="AH155" i="114"/>
  <c r="AB155" i="114"/>
  <c r="V155" i="114"/>
  <c r="P155" i="114"/>
  <c r="F1516" i="234" s="1"/>
  <c r="J155" i="114"/>
  <c r="AT154" i="114"/>
  <c r="AN154" i="114"/>
  <c r="AH154" i="114"/>
  <c r="AB154" i="114"/>
  <c r="V154" i="114"/>
  <c r="P154" i="114"/>
  <c r="F1510" i="234" s="1"/>
  <c r="J154" i="114"/>
  <c r="AT153" i="114"/>
  <c r="AN153" i="114"/>
  <c r="AH153" i="114"/>
  <c r="AB153" i="114"/>
  <c r="V153" i="114"/>
  <c r="P153" i="114"/>
  <c r="F1504" i="234" s="1"/>
  <c r="J153" i="114"/>
  <c r="AT152" i="114"/>
  <c r="AN152" i="114"/>
  <c r="AH152" i="114"/>
  <c r="AB152" i="114"/>
  <c r="V152" i="114"/>
  <c r="P152" i="114"/>
  <c r="F1498" i="234" s="1"/>
  <c r="J152" i="114"/>
  <c r="AT151" i="114"/>
  <c r="AN151" i="114"/>
  <c r="AH151" i="114"/>
  <c r="AB151" i="114"/>
  <c r="V151" i="114"/>
  <c r="P151" i="114"/>
  <c r="F1492" i="234" s="1"/>
  <c r="J151" i="114"/>
  <c r="AT150" i="114"/>
  <c r="AN150" i="114"/>
  <c r="AH150" i="114"/>
  <c r="AB150" i="114"/>
  <c r="V150" i="114"/>
  <c r="P150" i="114"/>
  <c r="F1486" i="234" s="1"/>
  <c r="J150" i="114"/>
  <c r="AT149" i="114"/>
  <c r="AN149" i="114"/>
  <c r="AH149" i="114"/>
  <c r="AB149" i="114"/>
  <c r="V149" i="114"/>
  <c r="P149" i="114"/>
  <c r="F1480" i="234" s="1"/>
  <c r="J149" i="114"/>
  <c r="AT148" i="114"/>
  <c r="AN148" i="114"/>
  <c r="AH148" i="114"/>
  <c r="AB148" i="114"/>
  <c r="V148" i="114"/>
  <c r="P148" i="114"/>
  <c r="F1474" i="234" s="1"/>
  <c r="J148" i="114"/>
  <c r="AS145" i="114"/>
  <c r="AR145" i="114"/>
  <c r="AQ145" i="114"/>
  <c r="AP145" i="114"/>
  <c r="AO145" i="114"/>
  <c r="AM145" i="114"/>
  <c r="AL145" i="114"/>
  <c r="AK145" i="114"/>
  <c r="AJ145" i="114"/>
  <c r="AI145" i="114"/>
  <c r="AG145" i="114"/>
  <c r="AF145" i="114"/>
  <c r="AE145" i="114"/>
  <c r="AD145" i="114"/>
  <c r="AC145" i="114"/>
  <c r="AA145" i="114"/>
  <c r="Z145" i="114"/>
  <c r="Y145" i="114"/>
  <c r="X145" i="114"/>
  <c r="W145" i="114"/>
  <c r="U145" i="114"/>
  <c r="T145" i="114"/>
  <c r="S145" i="114"/>
  <c r="R145" i="114"/>
  <c r="Q145" i="114"/>
  <c r="O145" i="114"/>
  <c r="F1467" i="234" s="1"/>
  <c r="N145" i="114"/>
  <c r="F1466" i="234" s="1"/>
  <c r="M145" i="114"/>
  <c r="F1465" i="234" s="1"/>
  <c r="L145" i="114"/>
  <c r="F1464" i="234" s="1"/>
  <c r="K145" i="114"/>
  <c r="F1463" i="234" s="1"/>
  <c r="I145" i="114"/>
  <c r="H145" i="114"/>
  <c r="G145" i="114"/>
  <c r="F145" i="114"/>
  <c r="E145" i="114"/>
  <c r="AT144" i="114"/>
  <c r="AN144" i="114"/>
  <c r="AH144" i="114"/>
  <c r="AB144" i="114"/>
  <c r="V144" i="114"/>
  <c r="P144" i="114"/>
  <c r="F1462" i="234" s="1"/>
  <c r="J144" i="114"/>
  <c r="AT143" i="114"/>
  <c r="AN143" i="114"/>
  <c r="AH143" i="114"/>
  <c r="AB143" i="114"/>
  <c r="V143" i="114"/>
  <c r="P143" i="114"/>
  <c r="F1456" i="234" s="1"/>
  <c r="J143" i="114"/>
  <c r="AS140" i="114"/>
  <c r="AR140" i="114"/>
  <c r="AQ140" i="114"/>
  <c r="AP140" i="114"/>
  <c r="AO140" i="114"/>
  <c r="AM140" i="114"/>
  <c r="AL140" i="114"/>
  <c r="AK140" i="114"/>
  <c r="AJ140" i="114"/>
  <c r="AI140" i="114"/>
  <c r="AG140" i="114"/>
  <c r="AF140" i="114"/>
  <c r="AE140" i="114"/>
  <c r="AD140" i="114"/>
  <c r="AC140" i="114"/>
  <c r="AA140" i="114"/>
  <c r="Z140" i="114"/>
  <c r="Y140" i="114"/>
  <c r="X140" i="114"/>
  <c r="W140" i="114"/>
  <c r="U140" i="114"/>
  <c r="T140" i="114"/>
  <c r="S140" i="114"/>
  <c r="R140" i="114"/>
  <c r="Q140" i="114"/>
  <c r="O140" i="114"/>
  <c r="F1449" i="234" s="1"/>
  <c r="N140" i="114"/>
  <c r="F1448" i="234" s="1"/>
  <c r="M140" i="114"/>
  <c r="F1447" i="234" s="1"/>
  <c r="L140" i="114"/>
  <c r="F1446" i="234" s="1"/>
  <c r="K140" i="114"/>
  <c r="F1445" i="234" s="1"/>
  <c r="I140" i="114"/>
  <c r="H140" i="114"/>
  <c r="G140" i="114"/>
  <c r="F140" i="114"/>
  <c r="E140" i="114"/>
  <c r="AT139" i="114"/>
  <c r="AN139" i="114"/>
  <c r="AH139" i="114"/>
  <c r="AB139" i="114"/>
  <c r="V139" i="114"/>
  <c r="P139" i="114"/>
  <c r="F1444" i="234" s="1"/>
  <c r="J139" i="114"/>
  <c r="AT138" i="114"/>
  <c r="AN138" i="114"/>
  <c r="AH138" i="114"/>
  <c r="AB138" i="114"/>
  <c r="V138" i="114"/>
  <c r="P138" i="114"/>
  <c r="F1438" i="234" s="1"/>
  <c r="J138" i="114"/>
  <c r="AS137" i="114"/>
  <c r="AR137" i="114"/>
  <c r="AQ137" i="114"/>
  <c r="AP137" i="114"/>
  <c r="AO137" i="114"/>
  <c r="AM137" i="114"/>
  <c r="AL137" i="114"/>
  <c r="AK137" i="114"/>
  <c r="AJ137" i="114"/>
  <c r="AI137" i="114"/>
  <c r="AG137" i="114"/>
  <c r="AF137" i="114"/>
  <c r="AE137" i="114"/>
  <c r="AD137" i="114"/>
  <c r="AC137" i="114"/>
  <c r="AA137" i="114"/>
  <c r="Z137" i="114"/>
  <c r="Y137" i="114"/>
  <c r="X137" i="114"/>
  <c r="W137" i="114"/>
  <c r="U137" i="114"/>
  <c r="T137" i="114"/>
  <c r="S137" i="114"/>
  <c r="R137" i="114"/>
  <c r="Q137" i="114"/>
  <c r="O137" i="114"/>
  <c r="F1431" i="234" s="1"/>
  <c r="N137" i="114"/>
  <c r="F1430" i="234" s="1"/>
  <c r="M137" i="114"/>
  <c r="F1429" i="234" s="1"/>
  <c r="L137" i="114"/>
  <c r="F1428" i="234" s="1"/>
  <c r="K137" i="114"/>
  <c r="F1427" i="234" s="1"/>
  <c r="I137" i="114"/>
  <c r="H137" i="114"/>
  <c r="G137" i="114"/>
  <c r="F137" i="114"/>
  <c r="E137" i="114"/>
  <c r="AT136" i="114"/>
  <c r="AN136" i="114"/>
  <c r="AH136" i="114"/>
  <c r="AB136" i="114"/>
  <c r="V136" i="114"/>
  <c r="P136" i="114"/>
  <c r="F1426" i="234" s="1"/>
  <c r="J136" i="114"/>
  <c r="AT135" i="114"/>
  <c r="AN135" i="114"/>
  <c r="AH135" i="114"/>
  <c r="AB135" i="114"/>
  <c r="V135" i="114"/>
  <c r="P135" i="114"/>
  <c r="F1420" i="234" s="1"/>
  <c r="J135" i="114"/>
  <c r="AS134" i="114"/>
  <c r="AR134" i="114"/>
  <c r="AQ134" i="114"/>
  <c r="AP134" i="114"/>
  <c r="AO134" i="114"/>
  <c r="AM134" i="114"/>
  <c r="AL134" i="114"/>
  <c r="AK134" i="114"/>
  <c r="AJ134" i="114"/>
  <c r="AI134" i="114"/>
  <c r="AG134" i="114"/>
  <c r="AF134" i="114"/>
  <c r="AE134" i="114"/>
  <c r="AD134" i="114"/>
  <c r="AC134" i="114"/>
  <c r="AA134" i="114"/>
  <c r="Z134" i="114"/>
  <c r="Y134" i="114"/>
  <c r="X134" i="114"/>
  <c r="W134" i="114"/>
  <c r="U134" i="114"/>
  <c r="T134" i="114"/>
  <c r="S134" i="114"/>
  <c r="R134" i="114"/>
  <c r="Q134" i="114"/>
  <c r="O134" i="114"/>
  <c r="F1413" i="234" s="1"/>
  <c r="N134" i="114"/>
  <c r="F1412" i="234" s="1"/>
  <c r="M134" i="114"/>
  <c r="F1411" i="234" s="1"/>
  <c r="L134" i="114"/>
  <c r="F1410" i="234" s="1"/>
  <c r="K134" i="114"/>
  <c r="F1409" i="234" s="1"/>
  <c r="I134" i="114"/>
  <c r="H134" i="114"/>
  <c r="G134" i="114"/>
  <c r="F134" i="114"/>
  <c r="E134" i="114"/>
  <c r="AT133" i="114"/>
  <c r="AN133" i="114"/>
  <c r="AH133" i="114"/>
  <c r="AB133" i="114"/>
  <c r="V133" i="114"/>
  <c r="P133" i="114"/>
  <c r="F1408" i="234" s="1"/>
  <c r="J133" i="114"/>
  <c r="AT132" i="114"/>
  <c r="AN132" i="114"/>
  <c r="AH132" i="114"/>
  <c r="AB132" i="114"/>
  <c r="V132" i="114"/>
  <c r="P132" i="114"/>
  <c r="F1402" i="234" s="1"/>
  <c r="J132" i="114"/>
  <c r="AS129" i="114"/>
  <c r="AR129" i="114"/>
  <c r="AQ129" i="114"/>
  <c r="AP129" i="114"/>
  <c r="AO129" i="114"/>
  <c r="AM129" i="114"/>
  <c r="AL129" i="114"/>
  <c r="AK129" i="114"/>
  <c r="AJ129" i="114"/>
  <c r="AI129" i="114"/>
  <c r="AG129" i="114"/>
  <c r="AF129" i="114"/>
  <c r="AE129" i="114"/>
  <c r="AD129" i="114"/>
  <c r="AC129" i="114"/>
  <c r="AA129" i="114"/>
  <c r="Z129" i="114"/>
  <c r="Y129" i="114"/>
  <c r="X129" i="114"/>
  <c r="W129" i="114"/>
  <c r="U129" i="114"/>
  <c r="T129" i="114"/>
  <c r="S129" i="114"/>
  <c r="R129" i="114"/>
  <c r="Q129" i="114"/>
  <c r="O129" i="114"/>
  <c r="F1395" i="234" s="1"/>
  <c r="N129" i="114"/>
  <c r="F1394" i="234" s="1"/>
  <c r="M129" i="114"/>
  <c r="F1393" i="234" s="1"/>
  <c r="L129" i="114"/>
  <c r="F1392" i="234" s="1"/>
  <c r="K129" i="114"/>
  <c r="F1391" i="234" s="1"/>
  <c r="I129" i="114"/>
  <c r="H129" i="114"/>
  <c r="G129" i="114"/>
  <c r="F129" i="114"/>
  <c r="E129" i="114"/>
  <c r="AT128" i="114"/>
  <c r="AN128" i="114"/>
  <c r="AH128" i="114"/>
  <c r="AB128" i="114"/>
  <c r="V128" i="114"/>
  <c r="P128" i="114"/>
  <c r="F1390" i="234" s="1"/>
  <c r="J128" i="114"/>
  <c r="AT127" i="114"/>
  <c r="AN127" i="114"/>
  <c r="AH127" i="114"/>
  <c r="AB127" i="114"/>
  <c r="V127" i="114"/>
  <c r="P127" i="114"/>
  <c r="F1384" i="234" s="1"/>
  <c r="J127" i="114"/>
  <c r="AS126" i="114"/>
  <c r="AR126" i="114"/>
  <c r="AQ126" i="114"/>
  <c r="AP126" i="114"/>
  <c r="AO126" i="114"/>
  <c r="AM126" i="114"/>
  <c r="AL126" i="114"/>
  <c r="AK126" i="114"/>
  <c r="AJ126" i="114"/>
  <c r="AI126" i="114"/>
  <c r="AG126" i="114"/>
  <c r="AF126" i="114"/>
  <c r="AE126" i="114"/>
  <c r="AD126" i="114"/>
  <c r="AC126" i="114"/>
  <c r="AA126" i="114"/>
  <c r="Z126" i="114"/>
  <c r="Y126" i="114"/>
  <c r="X126" i="114"/>
  <c r="W126" i="114"/>
  <c r="U126" i="114"/>
  <c r="T126" i="114"/>
  <c r="S126" i="114"/>
  <c r="R126" i="114"/>
  <c r="Q126" i="114"/>
  <c r="O126" i="114"/>
  <c r="F1377" i="234" s="1"/>
  <c r="N126" i="114"/>
  <c r="F1376" i="234" s="1"/>
  <c r="M126" i="114"/>
  <c r="F1375" i="234" s="1"/>
  <c r="L126" i="114"/>
  <c r="F1374" i="234" s="1"/>
  <c r="K126" i="114"/>
  <c r="F1373" i="234" s="1"/>
  <c r="I126" i="114"/>
  <c r="H126" i="114"/>
  <c r="G126" i="114"/>
  <c r="F126" i="114"/>
  <c r="E126" i="114"/>
  <c r="AT125" i="114"/>
  <c r="AN125" i="114"/>
  <c r="AH125" i="114"/>
  <c r="AB125" i="114"/>
  <c r="V125" i="114"/>
  <c r="P125" i="114"/>
  <c r="F1372" i="234" s="1"/>
  <c r="J125" i="114"/>
  <c r="AT124" i="114"/>
  <c r="AN124" i="114"/>
  <c r="AH124" i="114"/>
  <c r="AB124" i="114"/>
  <c r="V124" i="114"/>
  <c r="P124" i="114"/>
  <c r="F1366" i="234" s="1"/>
  <c r="J124" i="114"/>
  <c r="AS123" i="114"/>
  <c r="AR123" i="114"/>
  <c r="AQ123" i="114"/>
  <c r="AP123" i="114"/>
  <c r="AO123" i="114"/>
  <c r="AM123" i="114"/>
  <c r="AL123" i="114"/>
  <c r="AK123" i="114"/>
  <c r="AJ123" i="114"/>
  <c r="AI123" i="114"/>
  <c r="AG123" i="114"/>
  <c r="AF123" i="114"/>
  <c r="AE123" i="114"/>
  <c r="AD123" i="114"/>
  <c r="AC123" i="114"/>
  <c r="AA123" i="114"/>
  <c r="Z123" i="114"/>
  <c r="Y123" i="114"/>
  <c r="X123" i="114"/>
  <c r="W123" i="114"/>
  <c r="U123" i="114"/>
  <c r="T123" i="114"/>
  <c r="S123" i="114"/>
  <c r="R123" i="114"/>
  <c r="Q123" i="114"/>
  <c r="O123" i="114"/>
  <c r="F1359" i="234" s="1"/>
  <c r="N123" i="114"/>
  <c r="F1358" i="234" s="1"/>
  <c r="M123" i="114"/>
  <c r="F1357" i="234" s="1"/>
  <c r="L123" i="114"/>
  <c r="F1356" i="234" s="1"/>
  <c r="K123" i="114"/>
  <c r="F1355" i="234" s="1"/>
  <c r="I123" i="114"/>
  <c r="H123" i="114"/>
  <c r="G123" i="114"/>
  <c r="F123" i="114"/>
  <c r="E123" i="114"/>
  <c r="AT122" i="114"/>
  <c r="AN122" i="114"/>
  <c r="AH122" i="114"/>
  <c r="AB122" i="114"/>
  <c r="V122" i="114"/>
  <c r="P122" i="114"/>
  <c r="F1354" i="234" s="1"/>
  <c r="J122" i="114"/>
  <c r="AT121" i="114"/>
  <c r="AN121" i="114"/>
  <c r="AH121" i="114"/>
  <c r="AB121" i="114"/>
  <c r="V121" i="114"/>
  <c r="P121" i="114"/>
  <c r="F1348" i="234" s="1"/>
  <c r="J121" i="114"/>
  <c r="AS120" i="114"/>
  <c r="AR120" i="114"/>
  <c r="AQ120" i="114"/>
  <c r="AP120" i="114"/>
  <c r="AO120" i="114"/>
  <c r="AM120" i="114"/>
  <c r="AL120" i="114"/>
  <c r="AK120" i="114"/>
  <c r="AJ120" i="114"/>
  <c r="AI120" i="114"/>
  <c r="AG120" i="114"/>
  <c r="AF120" i="114"/>
  <c r="AE120" i="114"/>
  <c r="AD120" i="114"/>
  <c r="AC120" i="114"/>
  <c r="AA120" i="114"/>
  <c r="Z120" i="114"/>
  <c r="Y120" i="114"/>
  <c r="X120" i="114"/>
  <c r="W120" i="114"/>
  <c r="U120" i="114"/>
  <c r="T120" i="114"/>
  <c r="S120" i="114"/>
  <c r="R120" i="114"/>
  <c r="Q120" i="114"/>
  <c r="O120" i="114"/>
  <c r="F1341" i="234" s="1"/>
  <c r="N120" i="114"/>
  <c r="F1340" i="234" s="1"/>
  <c r="M120" i="114"/>
  <c r="F1339" i="234" s="1"/>
  <c r="L120" i="114"/>
  <c r="F1338" i="234" s="1"/>
  <c r="K120" i="114"/>
  <c r="F1337" i="234" s="1"/>
  <c r="I120" i="114"/>
  <c r="H120" i="114"/>
  <c r="G120" i="114"/>
  <c r="F120" i="114"/>
  <c r="E120" i="114"/>
  <c r="AT119" i="114"/>
  <c r="AN119" i="114"/>
  <c r="AH119" i="114"/>
  <c r="AB119" i="114"/>
  <c r="V119" i="114"/>
  <c r="P119" i="114"/>
  <c r="F1336" i="234" s="1"/>
  <c r="J119" i="114"/>
  <c r="AT118" i="114"/>
  <c r="AN118" i="114"/>
  <c r="AH118" i="114"/>
  <c r="AB118" i="114"/>
  <c r="V118" i="114"/>
  <c r="P118" i="114"/>
  <c r="F1330" i="234" s="1"/>
  <c r="J118" i="114"/>
  <c r="AS117" i="114"/>
  <c r="AR117" i="114"/>
  <c r="AQ117" i="114"/>
  <c r="AP117" i="114"/>
  <c r="AO117" i="114"/>
  <c r="AM117" i="114"/>
  <c r="AL117" i="114"/>
  <c r="AK117" i="114"/>
  <c r="AJ117" i="114"/>
  <c r="AI117" i="114"/>
  <c r="AG117" i="114"/>
  <c r="AF117" i="114"/>
  <c r="AE117" i="114"/>
  <c r="AD117" i="114"/>
  <c r="AC117" i="114"/>
  <c r="AA117" i="114"/>
  <c r="Z117" i="114"/>
  <c r="Y117" i="114"/>
  <c r="X117" i="114"/>
  <c r="W117" i="114"/>
  <c r="U117" i="114"/>
  <c r="T117" i="114"/>
  <c r="S117" i="114"/>
  <c r="R117" i="114"/>
  <c r="Q117" i="114"/>
  <c r="O117" i="114"/>
  <c r="F1323" i="234" s="1"/>
  <c r="N117" i="114"/>
  <c r="F1322" i="234" s="1"/>
  <c r="M117" i="114"/>
  <c r="F1321" i="234" s="1"/>
  <c r="L117" i="114"/>
  <c r="F1320" i="234" s="1"/>
  <c r="K117" i="114"/>
  <c r="F1319" i="234" s="1"/>
  <c r="I117" i="114"/>
  <c r="H117" i="114"/>
  <c r="G117" i="114"/>
  <c r="F117" i="114"/>
  <c r="E117" i="114"/>
  <c r="AT116" i="114"/>
  <c r="AN116" i="114"/>
  <c r="AH116" i="114"/>
  <c r="AB116" i="114"/>
  <c r="V116" i="114"/>
  <c r="P116" i="114"/>
  <c r="F1318" i="234" s="1"/>
  <c r="J116" i="114"/>
  <c r="AT115" i="114"/>
  <c r="AN115" i="114"/>
  <c r="AH115" i="114"/>
  <c r="AB115" i="114"/>
  <c r="V115" i="114"/>
  <c r="P115" i="114"/>
  <c r="F1312" i="234" s="1"/>
  <c r="J115" i="114"/>
  <c r="AS114" i="114"/>
  <c r="AR114" i="114"/>
  <c r="AQ114" i="114"/>
  <c r="AP114" i="114"/>
  <c r="AO114" i="114"/>
  <c r="AM114" i="114"/>
  <c r="AL114" i="114"/>
  <c r="AK114" i="114"/>
  <c r="AJ114" i="114"/>
  <c r="AI114" i="114"/>
  <c r="AG114" i="114"/>
  <c r="AF114" i="114"/>
  <c r="AE114" i="114"/>
  <c r="AD114" i="114"/>
  <c r="AC114" i="114"/>
  <c r="AA114" i="114"/>
  <c r="Z114" i="114"/>
  <c r="Y114" i="114"/>
  <c r="X114" i="114"/>
  <c r="W114" i="114"/>
  <c r="U114" i="114"/>
  <c r="T114" i="114"/>
  <c r="S114" i="114"/>
  <c r="R114" i="114"/>
  <c r="Q114" i="114"/>
  <c r="O114" i="114"/>
  <c r="F1305" i="234" s="1"/>
  <c r="N114" i="114"/>
  <c r="F1304" i="234" s="1"/>
  <c r="M114" i="114"/>
  <c r="F1303" i="234" s="1"/>
  <c r="L114" i="114"/>
  <c r="F1302" i="234" s="1"/>
  <c r="K114" i="114"/>
  <c r="F1301" i="234" s="1"/>
  <c r="I114" i="114"/>
  <c r="H114" i="114"/>
  <c r="G114" i="114"/>
  <c r="F114" i="114"/>
  <c r="E114" i="114"/>
  <c r="AT113" i="114"/>
  <c r="AN113" i="114"/>
  <c r="AH113" i="114"/>
  <c r="AB113" i="114"/>
  <c r="V113" i="114"/>
  <c r="P113" i="114"/>
  <c r="F1300" i="234" s="1"/>
  <c r="J113" i="114"/>
  <c r="AT112" i="114"/>
  <c r="AN112" i="114"/>
  <c r="AH112" i="114"/>
  <c r="AB112" i="114"/>
  <c r="V112" i="114"/>
  <c r="P112" i="114"/>
  <c r="F1294" i="234" s="1"/>
  <c r="J112" i="114"/>
  <c r="AS111" i="114"/>
  <c r="AR111" i="114"/>
  <c r="AQ111" i="114"/>
  <c r="AP111" i="114"/>
  <c r="AO111" i="114"/>
  <c r="AM111" i="114"/>
  <c r="AL111" i="114"/>
  <c r="AK111" i="114"/>
  <c r="AJ111" i="114"/>
  <c r="AI111" i="114"/>
  <c r="AG111" i="114"/>
  <c r="AF111" i="114"/>
  <c r="AE111" i="114"/>
  <c r="AD111" i="114"/>
  <c r="AC111" i="114"/>
  <c r="AA111" i="114"/>
  <c r="Z111" i="114"/>
  <c r="Y111" i="114"/>
  <c r="X111" i="114"/>
  <c r="W111" i="114"/>
  <c r="U111" i="114"/>
  <c r="T111" i="114"/>
  <c r="S111" i="114"/>
  <c r="R111" i="114"/>
  <c r="Q111" i="114"/>
  <c r="O111" i="114"/>
  <c r="F1287" i="234" s="1"/>
  <c r="N111" i="114"/>
  <c r="F1286" i="234" s="1"/>
  <c r="M111" i="114"/>
  <c r="F1285" i="234" s="1"/>
  <c r="L111" i="114"/>
  <c r="F1284" i="234" s="1"/>
  <c r="K111" i="114"/>
  <c r="F1283" i="234" s="1"/>
  <c r="I111" i="114"/>
  <c r="H111" i="114"/>
  <c r="G111" i="114"/>
  <c r="F111" i="114"/>
  <c r="E111" i="114"/>
  <c r="AT110" i="114"/>
  <c r="AN110" i="114"/>
  <c r="AH110" i="114"/>
  <c r="AB110" i="114"/>
  <c r="V110" i="114"/>
  <c r="P110" i="114"/>
  <c r="F1282" i="234" s="1"/>
  <c r="J110" i="114"/>
  <c r="AT109" i="114"/>
  <c r="AN109" i="114"/>
  <c r="AH109" i="114"/>
  <c r="AB109" i="114"/>
  <c r="V109" i="114"/>
  <c r="P109" i="114"/>
  <c r="F1276" i="234" s="1"/>
  <c r="J109" i="114"/>
  <c r="AS108" i="114"/>
  <c r="AR108" i="114"/>
  <c r="AQ108" i="114"/>
  <c r="AP108" i="114"/>
  <c r="AO108" i="114"/>
  <c r="AM108" i="114"/>
  <c r="AL108" i="114"/>
  <c r="AK108" i="114"/>
  <c r="AJ108" i="114"/>
  <c r="AI108" i="114"/>
  <c r="AG108" i="114"/>
  <c r="AF108" i="114"/>
  <c r="AE108" i="114"/>
  <c r="AD108" i="114"/>
  <c r="AC108" i="114"/>
  <c r="AA108" i="114"/>
  <c r="Z108" i="114"/>
  <c r="Y108" i="114"/>
  <c r="X108" i="114"/>
  <c r="W108" i="114"/>
  <c r="U108" i="114"/>
  <c r="T108" i="114"/>
  <c r="S108" i="114"/>
  <c r="R108" i="114"/>
  <c r="Q108" i="114"/>
  <c r="O108" i="114"/>
  <c r="F1269" i="234" s="1"/>
  <c r="N108" i="114"/>
  <c r="F1268" i="234" s="1"/>
  <c r="M108" i="114"/>
  <c r="F1267" i="234" s="1"/>
  <c r="L108" i="114"/>
  <c r="F1266" i="234" s="1"/>
  <c r="K108" i="114"/>
  <c r="F1265" i="234" s="1"/>
  <c r="I108" i="114"/>
  <c r="H108" i="114"/>
  <c r="G108" i="114"/>
  <c r="F108" i="114"/>
  <c r="E108" i="114"/>
  <c r="AT107" i="114"/>
  <c r="AN107" i="114"/>
  <c r="AH107" i="114"/>
  <c r="AB107" i="114"/>
  <c r="V107" i="114"/>
  <c r="P107" i="114"/>
  <c r="F1264" i="234" s="1"/>
  <c r="J107" i="114"/>
  <c r="AT106" i="114"/>
  <c r="AN106" i="114"/>
  <c r="AH106" i="114"/>
  <c r="AB106" i="114"/>
  <c r="V106" i="114"/>
  <c r="P106" i="114"/>
  <c r="F1258" i="234" s="1"/>
  <c r="J106" i="114"/>
  <c r="AS105" i="114"/>
  <c r="AR105" i="114"/>
  <c r="AQ105" i="114"/>
  <c r="AP105" i="114"/>
  <c r="AO105" i="114"/>
  <c r="AM105" i="114"/>
  <c r="AL105" i="114"/>
  <c r="AK105" i="114"/>
  <c r="AJ105" i="114"/>
  <c r="AI105" i="114"/>
  <c r="AG105" i="114"/>
  <c r="AF105" i="114"/>
  <c r="AE105" i="114"/>
  <c r="AD105" i="114"/>
  <c r="AC105" i="114"/>
  <c r="AA105" i="114"/>
  <c r="Z105" i="114"/>
  <c r="Y105" i="114"/>
  <c r="X105" i="114"/>
  <c r="W105" i="114"/>
  <c r="U105" i="114"/>
  <c r="T105" i="114"/>
  <c r="S105" i="114"/>
  <c r="R105" i="114"/>
  <c r="Q105" i="114"/>
  <c r="O105" i="114"/>
  <c r="F1251" i="234" s="1"/>
  <c r="N105" i="114"/>
  <c r="F1250" i="234" s="1"/>
  <c r="M105" i="114"/>
  <c r="F1249" i="234" s="1"/>
  <c r="L105" i="114"/>
  <c r="F1248" i="234" s="1"/>
  <c r="K105" i="114"/>
  <c r="F1247" i="234" s="1"/>
  <c r="I105" i="114"/>
  <c r="H105" i="114"/>
  <c r="G105" i="114"/>
  <c r="F105" i="114"/>
  <c r="E105" i="114"/>
  <c r="AT104" i="114"/>
  <c r="AN104" i="114"/>
  <c r="AH104" i="114"/>
  <c r="AB104" i="114"/>
  <c r="V104" i="114"/>
  <c r="P104" i="114"/>
  <c r="F1246" i="234" s="1"/>
  <c r="J104" i="114"/>
  <c r="AT103" i="114"/>
  <c r="AN103" i="114"/>
  <c r="AH103" i="114"/>
  <c r="AB103" i="114"/>
  <c r="V103" i="114"/>
  <c r="P103" i="114"/>
  <c r="F1240" i="234" s="1"/>
  <c r="J103" i="114"/>
  <c r="AS99" i="114"/>
  <c r="AM99" i="114"/>
  <c r="AG99" i="114"/>
  <c r="AA99" i="114"/>
  <c r="U99" i="114"/>
  <c r="O99" i="114"/>
  <c r="F1231" i="234" s="1"/>
  <c r="I99" i="114"/>
  <c r="AT98" i="114"/>
  <c r="AN98" i="114"/>
  <c r="AH98" i="114"/>
  <c r="AB98" i="114"/>
  <c r="V98" i="114"/>
  <c r="P98" i="114"/>
  <c r="F1230" i="234" s="1"/>
  <c r="J98" i="114"/>
  <c r="AT97" i="114"/>
  <c r="AN97" i="114"/>
  <c r="AH97" i="114"/>
  <c r="AB97" i="114"/>
  <c r="V97" i="114"/>
  <c r="P97" i="114"/>
  <c r="F1228" i="234" s="1"/>
  <c r="J97" i="114"/>
  <c r="AS96" i="114"/>
  <c r="AM96" i="114"/>
  <c r="AG96" i="114"/>
  <c r="AA96" i="114"/>
  <c r="U96" i="114"/>
  <c r="O96" i="114"/>
  <c r="F1225" i="234" s="1"/>
  <c r="I96" i="114"/>
  <c r="AT95" i="114"/>
  <c r="AN95" i="114"/>
  <c r="AH95" i="114"/>
  <c r="AB95" i="114"/>
  <c r="V95" i="114"/>
  <c r="P95" i="114"/>
  <c r="F1224" i="234" s="1"/>
  <c r="J95" i="114"/>
  <c r="AT94" i="114"/>
  <c r="AN94" i="114"/>
  <c r="AH94" i="114"/>
  <c r="AB94" i="114"/>
  <c r="V94" i="114"/>
  <c r="P94" i="114"/>
  <c r="F1222" i="234" s="1"/>
  <c r="J94" i="114"/>
  <c r="AS93" i="114"/>
  <c r="AM93" i="114"/>
  <c r="AG93" i="114"/>
  <c r="AA93" i="114"/>
  <c r="U93" i="114"/>
  <c r="O93" i="114"/>
  <c r="F1219" i="234" s="1"/>
  <c r="I93" i="114"/>
  <c r="AT92" i="114"/>
  <c r="AN92" i="114"/>
  <c r="AH92" i="114"/>
  <c r="AB92" i="114"/>
  <c r="V92" i="114"/>
  <c r="P92" i="114"/>
  <c r="F1218" i="234" s="1"/>
  <c r="J92" i="114"/>
  <c r="AT91" i="114"/>
  <c r="AN91" i="114"/>
  <c r="AH91" i="114"/>
  <c r="AB91" i="114"/>
  <c r="V91" i="114"/>
  <c r="P91" i="114"/>
  <c r="F1216" i="234" s="1"/>
  <c r="J91" i="114"/>
  <c r="AS90" i="114"/>
  <c r="AM90" i="114"/>
  <c r="AG90" i="114"/>
  <c r="AA90" i="114"/>
  <c r="U90" i="114"/>
  <c r="O90" i="114"/>
  <c r="F1213" i="234" s="1"/>
  <c r="I90" i="114"/>
  <c r="AT89" i="114"/>
  <c r="AN89" i="114"/>
  <c r="AH89" i="114"/>
  <c r="AB89" i="114"/>
  <c r="V89" i="114"/>
  <c r="P89" i="114"/>
  <c r="F1212" i="234" s="1"/>
  <c r="J89" i="114"/>
  <c r="AT88" i="114"/>
  <c r="AN88" i="114"/>
  <c r="AH88" i="114"/>
  <c r="AB88" i="114"/>
  <c r="V88" i="114"/>
  <c r="P88" i="114"/>
  <c r="F1210" i="234" s="1"/>
  <c r="J88" i="114"/>
  <c r="AS87" i="114"/>
  <c r="AM87" i="114"/>
  <c r="AG87" i="114"/>
  <c r="AA87" i="114"/>
  <c r="U87" i="114"/>
  <c r="O87" i="114"/>
  <c r="F1207" i="234" s="1"/>
  <c r="I87" i="114"/>
  <c r="AT86" i="114"/>
  <c r="AN86" i="114"/>
  <c r="AH86" i="114"/>
  <c r="AB86" i="114"/>
  <c r="V86" i="114"/>
  <c r="P86" i="114"/>
  <c r="F1206" i="234" s="1"/>
  <c r="J86" i="114"/>
  <c r="AT85" i="114"/>
  <c r="AN85" i="114"/>
  <c r="AH85" i="114"/>
  <c r="AB85" i="114"/>
  <c r="V85" i="114"/>
  <c r="P85" i="114"/>
  <c r="F1204" i="234" s="1"/>
  <c r="J85" i="114"/>
  <c r="AS84" i="114"/>
  <c r="AM84" i="114"/>
  <c r="AG84" i="114"/>
  <c r="AA84" i="114"/>
  <c r="U84" i="114"/>
  <c r="O84" i="114"/>
  <c r="F1201" i="234" s="1"/>
  <c r="I84" i="114"/>
  <c r="AT83" i="114"/>
  <c r="AN83" i="114"/>
  <c r="AH83" i="114"/>
  <c r="AB83" i="114"/>
  <c r="V83" i="114"/>
  <c r="P83" i="114"/>
  <c r="F1200" i="234" s="1"/>
  <c r="J83" i="114"/>
  <c r="AT82" i="114"/>
  <c r="AN82" i="114"/>
  <c r="AH82" i="114"/>
  <c r="AB82" i="114"/>
  <c r="V82" i="114"/>
  <c r="P82" i="114"/>
  <c r="F1198" i="234" s="1"/>
  <c r="J82" i="114"/>
  <c r="AS81" i="114"/>
  <c r="AM81" i="114"/>
  <c r="AG81" i="114"/>
  <c r="AA81" i="114"/>
  <c r="U81" i="114"/>
  <c r="O81" i="114"/>
  <c r="F1195" i="234" s="1"/>
  <c r="I81" i="114"/>
  <c r="AT80" i="114"/>
  <c r="AN80" i="114"/>
  <c r="AH80" i="114"/>
  <c r="AB80" i="114"/>
  <c r="V80" i="114"/>
  <c r="P80" i="114"/>
  <c r="F1194" i="234" s="1"/>
  <c r="J80" i="114"/>
  <c r="AT79" i="114"/>
  <c r="AN79" i="114"/>
  <c r="AH79" i="114"/>
  <c r="AB79" i="114"/>
  <c r="V79" i="114"/>
  <c r="P79" i="114"/>
  <c r="F1192" i="234" s="1"/>
  <c r="J79" i="114"/>
  <c r="AS78" i="114"/>
  <c r="AM78" i="114"/>
  <c r="AG78" i="114"/>
  <c r="AA78" i="114"/>
  <c r="U78" i="114"/>
  <c r="O78" i="114"/>
  <c r="F1189" i="234" s="1"/>
  <c r="I78" i="114"/>
  <c r="AT77" i="114"/>
  <c r="AN77" i="114"/>
  <c r="AH77" i="114"/>
  <c r="AB77" i="114"/>
  <c r="V77" i="114"/>
  <c r="P77" i="114"/>
  <c r="F1188" i="234" s="1"/>
  <c r="J77" i="114"/>
  <c r="AT76" i="114"/>
  <c r="AN76" i="114"/>
  <c r="AH76" i="114"/>
  <c r="AB76" i="114"/>
  <c r="V76" i="114"/>
  <c r="P76" i="114"/>
  <c r="F1186" i="234" s="1"/>
  <c r="J76" i="114"/>
  <c r="AS75" i="114"/>
  <c r="AM75" i="114"/>
  <c r="AG75" i="114"/>
  <c r="AA75" i="114"/>
  <c r="U75" i="114"/>
  <c r="O75" i="114"/>
  <c r="F1183" i="234" s="1"/>
  <c r="I75" i="114"/>
  <c r="AT74" i="114"/>
  <c r="AN74" i="114"/>
  <c r="AH74" i="114"/>
  <c r="AB74" i="114"/>
  <c r="V74" i="114"/>
  <c r="P74" i="114"/>
  <c r="F1182" i="234" s="1"/>
  <c r="J74" i="114"/>
  <c r="AT73" i="114"/>
  <c r="AN73" i="114"/>
  <c r="AH73" i="114"/>
  <c r="AB73" i="114"/>
  <c r="V73" i="114"/>
  <c r="P73" i="114"/>
  <c r="F1180" i="234" s="1"/>
  <c r="J73" i="114"/>
  <c r="AS72" i="114"/>
  <c r="AM72" i="114"/>
  <c r="AG72" i="114"/>
  <c r="AA72" i="114"/>
  <c r="U72" i="114"/>
  <c r="O72" i="114"/>
  <c r="F1177" i="234" s="1"/>
  <c r="I72" i="114"/>
  <c r="AT71" i="114"/>
  <c r="AN71" i="114"/>
  <c r="AH71" i="114"/>
  <c r="AB71" i="114"/>
  <c r="V71" i="114"/>
  <c r="P71" i="114"/>
  <c r="F1176" i="234" s="1"/>
  <c r="J71" i="114"/>
  <c r="AT70" i="114"/>
  <c r="AN70" i="114"/>
  <c r="AH70" i="114"/>
  <c r="AB70" i="114"/>
  <c r="V70" i="114"/>
  <c r="P70" i="114"/>
  <c r="F1174" i="234" s="1"/>
  <c r="J70" i="114"/>
  <c r="AS66" i="114"/>
  <c r="AR66" i="114"/>
  <c r="AQ66" i="114"/>
  <c r="AP66" i="114"/>
  <c r="AO66" i="114"/>
  <c r="AM66" i="114"/>
  <c r="AL66" i="114"/>
  <c r="AK66" i="114"/>
  <c r="AJ66" i="114"/>
  <c r="AI66" i="114"/>
  <c r="AG66" i="114"/>
  <c r="AF66" i="114"/>
  <c r="AE66" i="114"/>
  <c r="AD66" i="114"/>
  <c r="AC66" i="114"/>
  <c r="AA66" i="114"/>
  <c r="Z66" i="114"/>
  <c r="Y66" i="114"/>
  <c r="X66" i="114"/>
  <c r="W66" i="114"/>
  <c r="U66" i="114"/>
  <c r="T66" i="114"/>
  <c r="S66" i="114"/>
  <c r="R66" i="114"/>
  <c r="Q66" i="114"/>
  <c r="O66" i="114"/>
  <c r="F1165" i="234" s="1"/>
  <c r="N66" i="114"/>
  <c r="F1164" i="234" s="1"/>
  <c r="M66" i="114"/>
  <c r="F1163" i="234" s="1"/>
  <c r="L66" i="114"/>
  <c r="F1162" i="234" s="1"/>
  <c r="K66" i="114"/>
  <c r="F1161" i="234" s="1"/>
  <c r="I66" i="114"/>
  <c r="H66" i="114"/>
  <c r="G66" i="114"/>
  <c r="F66" i="114"/>
  <c r="E66" i="114"/>
  <c r="AT65" i="114"/>
  <c r="AN65" i="114"/>
  <c r="AH65" i="114"/>
  <c r="AB65" i="114"/>
  <c r="V65" i="114"/>
  <c r="P65" i="114"/>
  <c r="F1160" i="234" s="1"/>
  <c r="J65" i="114"/>
  <c r="AT64" i="114"/>
  <c r="AN64" i="114"/>
  <c r="AH64" i="114"/>
  <c r="AB64" i="114"/>
  <c r="V64" i="114"/>
  <c r="P64" i="114"/>
  <c r="F1154" i="234" s="1"/>
  <c r="J64" i="114"/>
  <c r="AS63" i="114"/>
  <c r="AR63" i="114"/>
  <c r="AQ63" i="114"/>
  <c r="AP63" i="114"/>
  <c r="AO63" i="114"/>
  <c r="AM63" i="114"/>
  <c r="AL63" i="114"/>
  <c r="AK63" i="114"/>
  <c r="AJ63" i="114"/>
  <c r="AI63" i="114"/>
  <c r="AG63" i="114"/>
  <c r="AF63" i="114"/>
  <c r="AE63" i="114"/>
  <c r="AD63" i="114"/>
  <c r="AC63" i="114"/>
  <c r="AA63" i="114"/>
  <c r="Z63" i="114"/>
  <c r="Y63" i="114"/>
  <c r="X63" i="114"/>
  <c r="W63" i="114"/>
  <c r="U63" i="114"/>
  <c r="T63" i="114"/>
  <c r="S63" i="114"/>
  <c r="R63" i="114"/>
  <c r="Q63" i="114"/>
  <c r="O63" i="114"/>
  <c r="F1147" i="234" s="1"/>
  <c r="N63" i="114"/>
  <c r="F1146" i="234" s="1"/>
  <c r="M63" i="114"/>
  <c r="F1145" i="234" s="1"/>
  <c r="L63" i="114"/>
  <c r="F1144" i="234" s="1"/>
  <c r="K63" i="114"/>
  <c r="F1143" i="234" s="1"/>
  <c r="I63" i="114"/>
  <c r="H63" i="114"/>
  <c r="G63" i="114"/>
  <c r="F63" i="114"/>
  <c r="E63" i="114"/>
  <c r="AT62" i="114"/>
  <c r="AN62" i="114"/>
  <c r="AH62" i="114"/>
  <c r="AB62" i="114"/>
  <c r="V62" i="114"/>
  <c r="P62" i="114"/>
  <c r="F1142" i="234" s="1"/>
  <c r="J62" i="114"/>
  <c r="AT61" i="114"/>
  <c r="AN61" i="114"/>
  <c r="AH61" i="114"/>
  <c r="AB61" i="114"/>
  <c r="V61" i="114"/>
  <c r="P61" i="114"/>
  <c r="F1136" i="234" s="1"/>
  <c r="J61" i="114"/>
  <c r="AS60" i="114"/>
  <c r="AR60" i="114"/>
  <c r="AQ60" i="114"/>
  <c r="AP60" i="114"/>
  <c r="AO60" i="114"/>
  <c r="AM60" i="114"/>
  <c r="AL60" i="114"/>
  <c r="AK60" i="114"/>
  <c r="AJ60" i="114"/>
  <c r="AI60" i="114"/>
  <c r="AG60" i="114"/>
  <c r="AF60" i="114"/>
  <c r="AE60" i="114"/>
  <c r="AD60" i="114"/>
  <c r="AC60" i="114"/>
  <c r="AA60" i="114"/>
  <c r="Z60" i="114"/>
  <c r="Y60" i="114"/>
  <c r="X60" i="114"/>
  <c r="W60" i="114"/>
  <c r="U60" i="114"/>
  <c r="T60" i="114"/>
  <c r="S60" i="114"/>
  <c r="R60" i="114"/>
  <c r="Q60" i="114"/>
  <c r="O60" i="114"/>
  <c r="F1129" i="234" s="1"/>
  <c r="N60" i="114"/>
  <c r="F1128" i="234" s="1"/>
  <c r="M60" i="114"/>
  <c r="F1127" i="234" s="1"/>
  <c r="L60" i="114"/>
  <c r="F1126" i="234" s="1"/>
  <c r="K60" i="114"/>
  <c r="F1125" i="234" s="1"/>
  <c r="I60" i="114"/>
  <c r="H60" i="114"/>
  <c r="G60" i="114"/>
  <c r="F60" i="114"/>
  <c r="E60" i="114"/>
  <c r="AT59" i="114"/>
  <c r="AN59" i="114"/>
  <c r="AH59" i="114"/>
  <c r="AB59" i="114"/>
  <c r="V59" i="114"/>
  <c r="P59" i="114"/>
  <c r="F1124" i="234" s="1"/>
  <c r="J59" i="114"/>
  <c r="AT58" i="114"/>
  <c r="AN58" i="114"/>
  <c r="AH58" i="114"/>
  <c r="AB58" i="114"/>
  <c r="V58" i="114"/>
  <c r="P58" i="114"/>
  <c r="F1118" i="234" s="1"/>
  <c r="J58" i="114"/>
  <c r="AS57" i="114"/>
  <c r="AR57" i="114"/>
  <c r="AQ57" i="114"/>
  <c r="AP57" i="114"/>
  <c r="AO57" i="114"/>
  <c r="AM57" i="114"/>
  <c r="AL57" i="114"/>
  <c r="AK57" i="114"/>
  <c r="AJ57" i="114"/>
  <c r="AI57" i="114"/>
  <c r="AG57" i="114"/>
  <c r="AF57" i="114"/>
  <c r="AE57" i="114"/>
  <c r="AD57" i="114"/>
  <c r="AC57" i="114"/>
  <c r="AA57" i="114"/>
  <c r="Z57" i="114"/>
  <c r="Y57" i="114"/>
  <c r="X57" i="114"/>
  <c r="W57" i="114"/>
  <c r="U57" i="114"/>
  <c r="T57" i="114"/>
  <c r="S57" i="114"/>
  <c r="R57" i="114"/>
  <c r="Q57" i="114"/>
  <c r="O57" i="114"/>
  <c r="F1111" i="234" s="1"/>
  <c r="N57" i="114"/>
  <c r="F1110" i="234" s="1"/>
  <c r="M57" i="114"/>
  <c r="F1109" i="234" s="1"/>
  <c r="L57" i="114"/>
  <c r="F1108" i="234" s="1"/>
  <c r="K57" i="114"/>
  <c r="F1107" i="234" s="1"/>
  <c r="I57" i="114"/>
  <c r="H57" i="114"/>
  <c r="G57" i="114"/>
  <c r="F57" i="114"/>
  <c r="E57" i="114"/>
  <c r="AT56" i="114"/>
  <c r="AN56" i="114"/>
  <c r="AH56" i="114"/>
  <c r="AB56" i="114"/>
  <c r="V56" i="114"/>
  <c r="P56" i="114"/>
  <c r="F1106" i="234" s="1"/>
  <c r="J56" i="114"/>
  <c r="AT55" i="114"/>
  <c r="AN55" i="114"/>
  <c r="AH55" i="114"/>
  <c r="AB55" i="114"/>
  <c r="V55" i="114"/>
  <c r="P55" i="114"/>
  <c r="F1100" i="234" s="1"/>
  <c r="J55" i="114"/>
  <c r="AS54" i="114"/>
  <c r="AR54" i="114"/>
  <c r="AQ54" i="114"/>
  <c r="AP54" i="114"/>
  <c r="AO54" i="114"/>
  <c r="AM54" i="114"/>
  <c r="AL54" i="114"/>
  <c r="AK54" i="114"/>
  <c r="AJ54" i="114"/>
  <c r="AI54" i="114"/>
  <c r="AG54" i="114"/>
  <c r="AF54" i="114"/>
  <c r="AE54" i="114"/>
  <c r="AD54" i="114"/>
  <c r="AC54" i="114"/>
  <c r="AA54" i="114"/>
  <c r="Z54" i="114"/>
  <c r="Y54" i="114"/>
  <c r="X54" i="114"/>
  <c r="W54" i="114"/>
  <c r="U54" i="114"/>
  <c r="T54" i="114"/>
  <c r="S54" i="114"/>
  <c r="R54" i="114"/>
  <c r="Q54" i="114"/>
  <c r="O54" i="114"/>
  <c r="F1093" i="234" s="1"/>
  <c r="N54" i="114"/>
  <c r="F1092" i="234" s="1"/>
  <c r="M54" i="114"/>
  <c r="F1091" i="234" s="1"/>
  <c r="L54" i="114"/>
  <c r="F1090" i="234" s="1"/>
  <c r="K54" i="114"/>
  <c r="F1089" i="234" s="1"/>
  <c r="I54" i="114"/>
  <c r="H54" i="114"/>
  <c r="G54" i="114"/>
  <c r="F54" i="114"/>
  <c r="E54" i="114"/>
  <c r="AT53" i="114"/>
  <c r="AN53" i="114"/>
  <c r="AH53" i="114"/>
  <c r="AB53" i="114"/>
  <c r="V53" i="114"/>
  <c r="P53" i="114"/>
  <c r="F1088" i="234" s="1"/>
  <c r="J53" i="114"/>
  <c r="AT52" i="114"/>
  <c r="AN52" i="114"/>
  <c r="AH52" i="114"/>
  <c r="AB52" i="114"/>
  <c r="V52" i="114"/>
  <c r="P52" i="114"/>
  <c r="F1082" i="234" s="1"/>
  <c r="J52" i="114"/>
  <c r="AS47" i="114"/>
  <c r="AR47" i="114"/>
  <c r="AQ47" i="114"/>
  <c r="AP47" i="114"/>
  <c r="AO47" i="114"/>
  <c r="AM47" i="114"/>
  <c r="AL47" i="114"/>
  <c r="AK47" i="114"/>
  <c r="AJ47" i="114"/>
  <c r="AI47" i="114"/>
  <c r="AG47" i="114"/>
  <c r="AF47" i="114"/>
  <c r="AE47" i="114"/>
  <c r="AD47" i="114"/>
  <c r="AC47" i="114"/>
  <c r="AA47" i="114"/>
  <c r="Z47" i="114"/>
  <c r="Y47" i="114"/>
  <c r="X47" i="114"/>
  <c r="W47" i="114"/>
  <c r="U47" i="114"/>
  <c r="T47" i="114"/>
  <c r="S47" i="114"/>
  <c r="R47" i="114"/>
  <c r="Q47" i="114"/>
  <c r="O47" i="114"/>
  <c r="F1063" i="234" s="1"/>
  <c r="N47" i="114"/>
  <c r="F1062" i="234" s="1"/>
  <c r="M47" i="114"/>
  <c r="F1061" i="234" s="1"/>
  <c r="L47" i="114"/>
  <c r="F1060" i="234" s="1"/>
  <c r="K47" i="114"/>
  <c r="F1059" i="234" s="1"/>
  <c r="I47" i="114"/>
  <c r="H47" i="114"/>
  <c r="G47" i="114"/>
  <c r="F47" i="114"/>
  <c r="E47" i="114"/>
  <c r="AS46" i="114"/>
  <c r="AR46" i="114"/>
  <c r="AQ46" i="114"/>
  <c r="AP46" i="114"/>
  <c r="AO46" i="114"/>
  <c r="AM46" i="114"/>
  <c r="AL46" i="114"/>
  <c r="AK46" i="114"/>
  <c r="AJ46" i="114"/>
  <c r="AI46" i="114"/>
  <c r="AG46" i="114"/>
  <c r="AF46" i="114"/>
  <c r="AE46" i="114"/>
  <c r="AD46" i="114"/>
  <c r="AC46" i="114"/>
  <c r="AA46" i="114"/>
  <c r="Z46" i="114"/>
  <c r="Y46" i="114"/>
  <c r="X46" i="114"/>
  <c r="W46" i="114"/>
  <c r="U46" i="114"/>
  <c r="T46" i="114"/>
  <c r="S46" i="114"/>
  <c r="R46" i="114"/>
  <c r="Q46" i="114"/>
  <c r="O46" i="114"/>
  <c r="F1057" i="234" s="1"/>
  <c r="N46" i="114"/>
  <c r="F1056" i="234" s="1"/>
  <c r="M46" i="114"/>
  <c r="F1055" i="234" s="1"/>
  <c r="L46" i="114"/>
  <c r="F1054" i="234" s="1"/>
  <c r="K46" i="114"/>
  <c r="F1053" i="234" s="1"/>
  <c r="I46" i="114"/>
  <c r="H46" i="114"/>
  <c r="G46" i="114"/>
  <c r="F46" i="114"/>
  <c r="E46" i="114"/>
  <c r="AS45" i="114"/>
  <c r="AR45" i="114"/>
  <c r="AQ45" i="114"/>
  <c r="AP45" i="114"/>
  <c r="AO45" i="114"/>
  <c r="AM45" i="114"/>
  <c r="AL45" i="114"/>
  <c r="AK45" i="114"/>
  <c r="AJ45" i="114"/>
  <c r="AI45" i="114"/>
  <c r="AG45" i="114"/>
  <c r="AF45" i="114"/>
  <c r="AE45" i="114"/>
  <c r="AD45" i="114"/>
  <c r="AC45" i="114"/>
  <c r="AA45" i="114"/>
  <c r="Z45" i="114"/>
  <c r="Y45" i="114"/>
  <c r="X45" i="114"/>
  <c r="W45" i="114"/>
  <c r="U45" i="114"/>
  <c r="T45" i="114"/>
  <c r="S45" i="114"/>
  <c r="R45" i="114"/>
  <c r="Q45" i="114"/>
  <c r="O45" i="114"/>
  <c r="F1051" i="234" s="1"/>
  <c r="N45" i="114"/>
  <c r="F1050" i="234" s="1"/>
  <c r="M45" i="114"/>
  <c r="F1049" i="234" s="1"/>
  <c r="L45" i="114"/>
  <c r="F1048" i="234" s="1"/>
  <c r="K45" i="114"/>
  <c r="F1047" i="234" s="1"/>
  <c r="I45" i="114"/>
  <c r="H45" i="114"/>
  <c r="G45" i="114"/>
  <c r="F45" i="114"/>
  <c r="E45" i="114"/>
  <c r="AT44" i="114"/>
  <c r="AN44" i="114"/>
  <c r="AH44" i="114"/>
  <c r="AB44" i="114"/>
  <c r="V44" i="114"/>
  <c r="P44" i="114"/>
  <c r="F1046" i="234" s="1"/>
  <c r="J44" i="114"/>
  <c r="AT43" i="114"/>
  <c r="AN43" i="114"/>
  <c r="AH43" i="114"/>
  <c r="AB43" i="114"/>
  <c r="V43" i="114"/>
  <c r="P43" i="114"/>
  <c r="F1040" i="234" s="1"/>
  <c r="J43" i="114"/>
  <c r="AS42" i="114"/>
  <c r="AR42" i="114"/>
  <c r="AQ42" i="114"/>
  <c r="AP42" i="114"/>
  <c r="AO42" i="114"/>
  <c r="AM42" i="114"/>
  <c r="AL42" i="114"/>
  <c r="AK42" i="114"/>
  <c r="AJ42" i="114"/>
  <c r="AI42" i="114"/>
  <c r="AG42" i="114"/>
  <c r="AF42" i="114"/>
  <c r="AE42" i="114"/>
  <c r="AD42" i="114"/>
  <c r="AC42" i="114"/>
  <c r="AA42" i="114"/>
  <c r="Z42" i="114"/>
  <c r="Y42" i="114"/>
  <c r="X42" i="114"/>
  <c r="W42" i="114"/>
  <c r="U42" i="114"/>
  <c r="T42" i="114"/>
  <c r="S42" i="114"/>
  <c r="R42" i="114"/>
  <c r="Q42" i="114"/>
  <c r="O42" i="114"/>
  <c r="F1033" i="234" s="1"/>
  <c r="N42" i="114"/>
  <c r="F1032" i="234" s="1"/>
  <c r="M42" i="114"/>
  <c r="F1031" i="234" s="1"/>
  <c r="L42" i="114"/>
  <c r="F1030" i="234" s="1"/>
  <c r="K42" i="114"/>
  <c r="F1029" i="234" s="1"/>
  <c r="I42" i="114"/>
  <c r="H42" i="114"/>
  <c r="G42" i="114"/>
  <c r="F42" i="114"/>
  <c r="E42" i="114"/>
  <c r="AT41" i="114"/>
  <c r="AN41" i="114"/>
  <c r="AH41" i="114"/>
  <c r="AB41" i="114"/>
  <c r="V41" i="114"/>
  <c r="P41" i="114"/>
  <c r="F1028" i="234" s="1"/>
  <c r="J41" i="114"/>
  <c r="AT40" i="114"/>
  <c r="AN40" i="114"/>
  <c r="AH40" i="114"/>
  <c r="AB40" i="114"/>
  <c r="V40" i="114"/>
  <c r="P40" i="114"/>
  <c r="F1022" i="234" s="1"/>
  <c r="J40" i="114"/>
  <c r="AS39" i="114"/>
  <c r="AR39" i="114"/>
  <c r="AQ39" i="114"/>
  <c r="AP39" i="114"/>
  <c r="AO39" i="114"/>
  <c r="AM39" i="114"/>
  <c r="AL39" i="114"/>
  <c r="AK39" i="114"/>
  <c r="AJ39" i="114"/>
  <c r="AI39" i="114"/>
  <c r="AG39" i="114"/>
  <c r="AF39" i="114"/>
  <c r="AE39" i="114"/>
  <c r="AD39" i="114"/>
  <c r="AC39" i="114"/>
  <c r="AA39" i="114"/>
  <c r="Z39" i="114"/>
  <c r="Y39" i="114"/>
  <c r="X39" i="114"/>
  <c r="W39" i="114"/>
  <c r="U39" i="114"/>
  <c r="T39" i="114"/>
  <c r="S39" i="114"/>
  <c r="R39" i="114"/>
  <c r="Q39" i="114"/>
  <c r="O39" i="114"/>
  <c r="F1015" i="234" s="1"/>
  <c r="N39" i="114"/>
  <c r="F1014" i="234" s="1"/>
  <c r="M39" i="114"/>
  <c r="F1013" i="234" s="1"/>
  <c r="L39" i="114"/>
  <c r="F1012" i="234" s="1"/>
  <c r="K39" i="114"/>
  <c r="F1011" i="234" s="1"/>
  <c r="I39" i="114"/>
  <c r="H39" i="114"/>
  <c r="G39" i="114"/>
  <c r="F39" i="114"/>
  <c r="E39" i="114"/>
  <c r="AT38" i="114"/>
  <c r="AN38" i="114"/>
  <c r="AH38" i="114"/>
  <c r="AB38" i="114"/>
  <c r="V38" i="114"/>
  <c r="P38" i="114"/>
  <c r="F1010" i="234" s="1"/>
  <c r="J38" i="114"/>
  <c r="AT37" i="114"/>
  <c r="AN37" i="114"/>
  <c r="AH37" i="114"/>
  <c r="AB37" i="114"/>
  <c r="V37" i="114"/>
  <c r="P37" i="114"/>
  <c r="F1004" i="234" s="1"/>
  <c r="J37" i="114"/>
  <c r="AS36" i="114"/>
  <c r="AR36" i="114"/>
  <c r="AQ36" i="114"/>
  <c r="AP36" i="114"/>
  <c r="AO36" i="114"/>
  <c r="AM36" i="114"/>
  <c r="AL36" i="114"/>
  <c r="AK36" i="114"/>
  <c r="AJ36" i="114"/>
  <c r="AI36" i="114"/>
  <c r="AG36" i="114"/>
  <c r="AF36" i="114"/>
  <c r="AE36" i="114"/>
  <c r="AD36" i="114"/>
  <c r="AC36" i="114"/>
  <c r="AA36" i="114"/>
  <c r="Z36" i="114"/>
  <c r="Y36" i="114"/>
  <c r="X36" i="114"/>
  <c r="W36" i="114"/>
  <c r="U36" i="114"/>
  <c r="T36" i="114"/>
  <c r="S36" i="114"/>
  <c r="R36" i="114"/>
  <c r="Q36" i="114"/>
  <c r="O36" i="114"/>
  <c r="F997" i="234" s="1"/>
  <c r="N36" i="114"/>
  <c r="F996" i="234" s="1"/>
  <c r="M36" i="114"/>
  <c r="F995" i="234" s="1"/>
  <c r="L36" i="114"/>
  <c r="F994" i="234" s="1"/>
  <c r="K36" i="114"/>
  <c r="F993" i="234" s="1"/>
  <c r="I36" i="114"/>
  <c r="H36" i="114"/>
  <c r="G36" i="114"/>
  <c r="F36" i="114"/>
  <c r="E36" i="114"/>
  <c r="AT35" i="114"/>
  <c r="AN35" i="114"/>
  <c r="AH35" i="114"/>
  <c r="AB35" i="114"/>
  <c r="V35" i="114"/>
  <c r="P35" i="114"/>
  <c r="F992" i="234" s="1"/>
  <c r="J35" i="114"/>
  <c r="AT34" i="114"/>
  <c r="AN34" i="114"/>
  <c r="AH34" i="114"/>
  <c r="AB34" i="114"/>
  <c r="V34" i="114"/>
  <c r="P34" i="114"/>
  <c r="F986" i="234" s="1"/>
  <c r="J34" i="114"/>
  <c r="AS33" i="114"/>
  <c r="AR33" i="114"/>
  <c r="AQ33" i="114"/>
  <c r="AP33" i="114"/>
  <c r="AO33" i="114"/>
  <c r="AM33" i="114"/>
  <c r="AL33" i="114"/>
  <c r="AK33" i="114"/>
  <c r="AJ33" i="114"/>
  <c r="AI33" i="114"/>
  <c r="AG33" i="114"/>
  <c r="AF33" i="114"/>
  <c r="AE33" i="114"/>
  <c r="AD33" i="114"/>
  <c r="AC33" i="114"/>
  <c r="AA33" i="114"/>
  <c r="Z33" i="114"/>
  <c r="Y33" i="114"/>
  <c r="X33" i="114"/>
  <c r="W33" i="114"/>
  <c r="U33" i="114"/>
  <c r="T33" i="114"/>
  <c r="S33" i="114"/>
  <c r="R33" i="114"/>
  <c r="Q33" i="114"/>
  <c r="O33" i="114"/>
  <c r="F979" i="234" s="1"/>
  <c r="N33" i="114"/>
  <c r="F978" i="234" s="1"/>
  <c r="M33" i="114"/>
  <c r="F977" i="234" s="1"/>
  <c r="L33" i="114"/>
  <c r="F976" i="234" s="1"/>
  <c r="K33" i="114"/>
  <c r="F975" i="234" s="1"/>
  <c r="I33" i="114"/>
  <c r="H33" i="114"/>
  <c r="G33" i="114"/>
  <c r="F33" i="114"/>
  <c r="E33" i="114"/>
  <c r="AT32" i="114"/>
  <c r="AN32" i="114"/>
  <c r="AH32" i="114"/>
  <c r="AB32" i="114"/>
  <c r="V32" i="114"/>
  <c r="P32" i="114"/>
  <c r="F974" i="234" s="1"/>
  <c r="J32" i="114"/>
  <c r="AT31" i="114"/>
  <c r="AN31" i="114"/>
  <c r="AH31" i="114"/>
  <c r="AB31" i="114"/>
  <c r="V31" i="114"/>
  <c r="P31" i="114"/>
  <c r="F968" i="234" s="1"/>
  <c r="J31" i="114"/>
  <c r="AS30" i="114"/>
  <c r="AR30" i="114"/>
  <c r="AQ30" i="114"/>
  <c r="AP30" i="114"/>
  <c r="AO30" i="114"/>
  <c r="AM30" i="114"/>
  <c r="AL30" i="114"/>
  <c r="AK30" i="114"/>
  <c r="AJ30" i="114"/>
  <c r="AI30" i="114"/>
  <c r="AG30" i="114"/>
  <c r="AF30" i="114"/>
  <c r="AE30" i="114"/>
  <c r="AD30" i="114"/>
  <c r="AC30" i="114"/>
  <c r="AA30" i="114"/>
  <c r="Z30" i="114"/>
  <c r="Y30" i="114"/>
  <c r="X30" i="114"/>
  <c r="W30" i="114"/>
  <c r="U30" i="114"/>
  <c r="T30" i="114"/>
  <c r="S30" i="114"/>
  <c r="R30" i="114"/>
  <c r="Q30" i="114"/>
  <c r="O30" i="114"/>
  <c r="F961" i="234" s="1"/>
  <c r="N30" i="114"/>
  <c r="F960" i="234" s="1"/>
  <c r="M30" i="114"/>
  <c r="F959" i="234" s="1"/>
  <c r="L30" i="114"/>
  <c r="F958" i="234" s="1"/>
  <c r="K30" i="114"/>
  <c r="F957" i="234" s="1"/>
  <c r="I30" i="114"/>
  <c r="H30" i="114"/>
  <c r="G30" i="114"/>
  <c r="F30" i="114"/>
  <c r="E30" i="114"/>
  <c r="AT29" i="114"/>
  <c r="AN29" i="114"/>
  <c r="AH29" i="114"/>
  <c r="AB29" i="114"/>
  <c r="V29" i="114"/>
  <c r="P29" i="114"/>
  <c r="F956" i="234" s="1"/>
  <c r="J29" i="114"/>
  <c r="AT28" i="114"/>
  <c r="AN28" i="114"/>
  <c r="AH28" i="114"/>
  <c r="AB28" i="114"/>
  <c r="V28" i="114"/>
  <c r="P28" i="114"/>
  <c r="F950" i="234" s="1"/>
  <c r="J28" i="114"/>
  <c r="AS27" i="114"/>
  <c r="AR27" i="114"/>
  <c r="AQ27" i="114"/>
  <c r="AP27" i="114"/>
  <c r="AO27" i="114"/>
  <c r="AM27" i="114"/>
  <c r="AL27" i="114"/>
  <c r="AK27" i="114"/>
  <c r="AJ27" i="114"/>
  <c r="AI27" i="114"/>
  <c r="AG27" i="114"/>
  <c r="AF27" i="114"/>
  <c r="AE27" i="114"/>
  <c r="AD27" i="114"/>
  <c r="AC27" i="114"/>
  <c r="AA27" i="114"/>
  <c r="Z27" i="114"/>
  <c r="Y27" i="114"/>
  <c r="X27" i="114"/>
  <c r="W27" i="114"/>
  <c r="U27" i="114"/>
  <c r="T27" i="114"/>
  <c r="S27" i="114"/>
  <c r="R27" i="114"/>
  <c r="Q27" i="114"/>
  <c r="O27" i="114"/>
  <c r="F943" i="234" s="1"/>
  <c r="N27" i="114"/>
  <c r="F942" i="234" s="1"/>
  <c r="M27" i="114"/>
  <c r="F941" i="234" s="1"/>
  <c r="L27" i="114"/>
  <c r="F940" i="234" s="1"/>
  <c r="K27" i="114"/>
  <c r="F939" i="234" s="1"/>
  <c r="I27" i="114"/>
  <c r="H27" i="114"/>
  <c r="G27" i="114"/>
  <c r="F27" i="114"/>
  <c r="E27" i="114"/>
  <c r="AT26" i="114"/>
  <c r="AN26" i="114"/>
  <c r="AH26" i="114"/>
  <c r="AB26" i="114"/>
  <c r="V26" i="114"/>
  <c r="P26" i="114"/>
  <c r="F938" i="234" s="1"/>
  <c r="J26" i="114"/>
  <c r="AT25" i="114"/>
  <c r="AN25" i="114"/>
  <c r="AH25" i="114"/>
  <c r="AB25" i="114"/>
  <c r="V25" i="114"/>
  <c r="P25" i="114"/>
  <c r="F932" i="234" s="1"/>
  <c r="J25" i="114"/>
  <c r="AS24" i="114"/>
  <c r="AR24" i="114"/>
  <c r="AQ24" i="114"/>
  <c r="AP24" i="114"/>
  <c r="AO24" i="114"/>
  <c r="AM24" i="114"/>
  <c r="AL24" i="114"/>
  <c r="AK24" i="114"/>
  <c r="AJ24" i="114"/>
  <c r="AI24" i="114"/>
  <c r="AG24" i="114"/>
  <c r="AF24" i="114"/>
  <c r="AE24" i="114"/>
  <c r="AD24" i="114"/>
  <c r="AC24" i="114"/>
  <c r="AA24" i="114"/>
  <c r="Z24" i="114"/>
  <c r="Y24" i="114"/>
  <c r="X24" i="114"/>
  <c r="W24" i="114"/>
  <c r="U24" i="114"/>
  <c r="T24" i="114"/>
  <c r="S24" i="114"/>
  <c r="R24" i="114"/>
  <c r="Q24" i="114"/>
  <c r="O24" i="114"/>
  <c r="F925" i="234" s="1"/>
  <c r="N24" i="114"/>
  <c r="F924" i="234" s="1"/>
  <c r="M24" i="114"/>
  <c r="F923" i="234" s="1"/>
  <c r="L24" i="114"/>
  <c r="F922" i="234" s="1"/>
  <c r="K24" i="114"/>
  <c r="F921" i="234" s="1"/>
  <c r="I24" i="114"/>
  <c r="H24" i="114"/>
  <c r="G24" i="114"/>
  <c r="F24" i="114"/>
  <c r="E24" i="114"/>
  <c r="AT23" i="114"/>
  <c r="AN23" i="114"/>
  <c r="AH23" i="114"/>
  <c r="AB23" i="114"/>
  <c r="V23" i="114"/>
  <c r="P23" i="114"/>
  <c r="F920" i="234" s="1"/>
  <c r="J23" i="114"/>
  <c r="AT22" i="114"/>
  <c r="AN22" i="114"/>
  <c r="AH22" i="114"/>
  <c r="AB22" i="114"/>
  <c r="V22" i="114"/>
  <c r="P22" i="114"/>
  <c r="F914" i="234" s="1"/>
  <c r="J22" i="114"/>
  <c r="AS21" i="114"/>
  <c r="AR21" i="114"/>
  <c r="AQ21" i="114"/>
  <c r="AP21" i="114"/>
  <c r="AO21" i="114"/>
  <c r="AM21" i="114"/>
  <c r="AL21" i="114"/>
  <c r="AK21" i="114"/>
  <c r="AJ21" i="114"/>
  <c r="AI21" i="114"/>
  <c r="AG21" i="114"/>
  <c r="AF21" i="114"/>
  <c r="AE21" i="114"/>
  <c r="AD21" i="114"/>
  <c r="AC21" i="114"/>
  <c r="AA21" i="114"/>
  <c r="Z21" i="114"/>
  <c r="Y21" i="114"/>
  <c r="X21" i="114"/>
  <c r="W21" i="114"/>
  <c r="U21" i="114"/>
  <c r="T21" i="114"/>
  <c r="S21" i="114"/>
  <c r="R21" i="114"/>
  <c r="Q21" i="114"/>
  <c r="O21" i="114"/>
  <c r="F907" i="234" s="1"/>
  <c r="N21" i="114"/>
  <c r="F906" i="234" s="1"/>
  <c r="M21" i="114"/>
  <c r="F905" i="234" s="1"/>
  <c r="L21" i="114"/>
  <c r="F904" i="234" s="1"/>
  <c r="K21" i="114"/>
  <c r="F903" i="234" s="1"/>
  <c r="I21" i="114"/>
  <c r="H21" i="114"/>
  <c r="G21" i="114"/>
  <c r="F21" i="114"/>
  <c r="E21" i="114"/>
  <c r="AT20" i="114"/>
  <c r="AN20" i="114"/>
  <c r="AH20" i="114"/>
  <c r="AB20" i="114"/>
  <c r="V20" i="114"/>
  <c r="P20" i="114"/>
  <c r="F902" i="234" s="1"/>
  <c r="J20" i="114"/>
  <c r="AT19" i="114"/>
  <c r="AN19" i="114"/>
  <c r="AH19" i="114"/>
  <c r="AB19" i="114"/>
  <c r="V19" i="114"/>
  <c r="P19" i="114"/>
  <c r="F896" i="234" s="1"/>
  <c r="J19" i="114"/>
  <c r="AS18" i="114"/>
  <c r="AR18" i="114"/>
  <c r="AQ18" i="114"/>
  <c r="AP18" i="114"/>
  <c r="AO18" i="114"/>
  <c r="AM18" i="114"/>
  <c r="AL18" i="114"/>
  <c r="AK18" i="114"/>
  <c r="AJ18" i="114"/>
  <c r="AI18" i="114"/>
  <c r="AG18" i="114"/>
  <c r="AF18" i="114"/>
  <c r="AE18" i="114"/>
  <c r="AD18" i="114"/>
  <c r="AC18" i="114"/>
  <c r="AA18" i="114"/>
  <c r="Z18" i="114"/>
  <c r="Y18" i="114"/>
  <c r="X18" i="114"/>
  <c r="W18" i="114"/>
  <c r="U18" i="114"/>
  <c r="T18" i="114"/>
  <c r="S18" i="114"/>
  <c r="R18" i="114"/>
  <c r="Q18" i="114"/>
  <c r="O18" i="114"/>
  <c r="F889" i="234" s="1"/>
  <c r="N18" i="114"/>
  <c r="F888" i="234" s="1"/>
  <c r="M18" i="114"/>
  <c r="F887" i="234" s="1"/>
  <c r="L18" i="114"/>
  <c r="F886" i="234" s="1"/>
  <c r="K18" i="114"/>
  <c r="F885" i="234" s="1"/>
  <c r="I18" i="114"/>
  <c r="H18" i="114"/>
  <c r="G18" i="114"/>
  <c r="F18" i="114"/>
  <c r="E18" i="114"/>
  <c r="AT17" i="114"/>
  <c r="AN17" i="114"/>
  <c r="AH17" i="114"/>
  <c r="AB17" i="114"/>
  <c r="V17" i="114"/>
  <c r="P17" i="114"/>
  <c r="F884" i="234" s="1"/>
  <c r="J17" i="114"/>
  <c r="AT16" i="114"/>
  <c r="AN16" i="114"/>
  <c r="AH16" i="114"/>
  <c r="AB16" i="114"/>
  <c r="V16" i="114"/>
  <c r="P16" i="114"/>
  <c r="F878" i="234" s="1"/>
  <c r="J16" i="114"/>
  <c r="AS15" i="114"/>
  <c r="AR15" i="114"/>
  <c r="AQ15" i="114"/>
  <c r="AP15" i="114"/>
  <c r="AO15" i="114"/>
  <c r="AM15" i="114"/>
  <c r="AL15" i="114"/>
  <c r="AK15" i="114"/>
  <c r="AJ15" i="114"/>
  <c r="AI15" i="114"/>
  <c r="AG15" i="114"/>
  <c r="AF15" i="114"/>
  <c r="AE15" i="114"/>
  <c r="AD15" i="114"/>
  <c r="AC15" i="114"/>
  <c r="AA15" i="114"/>
  <c r="Z15" i="114"/>
  <c r="Y15" i="114"/>
  <c r="X15" i="114"/>
  <c r="W15" i="114"/>
  <c r="U15" i="114"/>
  <c r="T15" i="114"/>
  <c r="S15" i="114"/>
  <c r="R15" i="114"/>
  <c r="Q15" i="114"/>
  <c r="O15" i="114"/>
  <c r="F871" i="234" s="1"/>
  <c r="N15" i="114"/>
  <c r="F870" i="234" s="1"/>
  <c r="M15" i="114"/>
  <c r="F869" i="234" s="1"/>
  <c r="L15" i="114"/>
  <c r="F868" i="234" s="1"/>
  <c r="K15" i="114"/>
  <c r="F867" i="234" s="1"/>
  <c r="I15" i="114"/>
  <c r="H15" i="114"/>
  <c r="G15" i="114"/>
  <c r="F15" i="114"/>
  <c r="E15" i="114"/>
  <c r="AT14" i="114"/>
  <c r="AN14" i="114"/>
  <c r="AH14" i="114"/>
  <c r="AB14" i="114"/>
  <c r="V14" i="114"/>
  <c r="P14" i="114"/>
  <c r="F866" i="234" s="1"/>
  <c r="J14" i="114"/>
  <c r="AT13" i="114"/>
  <c r="AN13" i="114"/>
  <c r="AH13" i="114"/>
  <c r="AB13" i="114"/>
  <c r="V13" i="114"/>
  <c r="P13" i="114"/>
  <c r="F860" i="234" s="1"/>
  <c r="J13" i="114"/>
  <c r="AS12" i="114"/>
  <c r="AR12" i="114"/>
  <c r="AQ12" i="114"/>
  <c r="AP12" i="114"/>
  <c r="AO12" i="114"/>
  <c r="AM12" i="114"/>
  <c r="AL12" i="114"/>
  <c r="AK12" i="114"/>
  <c r="AJ12" i="114"/>
  <c r="AI12" i="114"/>
  <c r="AG12" i="114"/>
  <c r="AF12" i="114"/>
  <c r="AE12" i="114"/>
  <c r="AD12" i="114"/>
  <c r="AC12" i="114"/>
  <c r="AA12" i="114"/>
  <c r="Z12" i="114"/>
  <c r="Y12" i="114"/>
  <c r="X12" i="114"/>
  <c r="W12" i="114"/>
  <c r="U12" i="114"/>
  <c r="T12" i="114"/>
  <c r="S12" i="114"/>
  <c r="R12" i="114"/>
  <c r="Q12" i="114"/>
  <c r="O12" i="114"/>
  <c r="F853" i="234" s="1"/>
  <c r="N12" i="114"/>
  <c r="F852" i="234" s="1"/>
  <c r="M12" i="114"/>
  <c r="F851" i="234" s="1"/>
  <c r="L12" i="114"/>
  <c r="F850" i="234" s="1"/>
  <c r="K12" i="114"/>
  <c r="F849" i="234" s="1"/>
  <c r="I12" i="114"/>
  <c r="H12" i="114"/>
  <c r="G12" i="114"/>
  <c r="F12" i="114"/>
  <c r="E12" i="114"/>
  <c r="AT11" i="114"/>
  <c r="AN11" i="114"/>
  <c r="AH11" i="114"/>
  <c r="AB11" i="114"/>
  <c r="V11" i="114"/>
  <c r="P11" i="114"/>
  <c r="F848" i="234" s="1"/>
  <c r="J11" i="114"/>
  <c r="AT10" i="114"/>
  <c r="AN10" i="114"/>
  <c r="AH10" i="114"/>
  <c r="AB10" i="114"/>
  <c r="V10" i="114"/>
  <c r="P10" i="114"/>
  <c r="F842" i="234" s="1"/>
  <c r="J10" i="114"/>
  <c r="P158" i="109"/>
  <c r="F818" i="234" s="1"/>
  <c r="J158" i="109"/>
  <c r="P157" i="109"/>
  <c r="F812" i="234" s="1"/>
  <c r="J157" i="109"/>
  <c r="P156" i="109"/>
  <c r="F806" i="234" s="1"/>
  <c r="J156" i="109"/>
  <c r="P155" i="109"/>
  <c r="F800" i="234" s="1"/>
  <c r="J155" i="109"/>
  <c r="P154" i="109"/>
  <c r="J154" i="109"/>
  <c r="P153" i="109"/>
  <c r="F788" i="234" s="1"/>
  <c r="J153" i="109"/>
  <c r="P152" i="109"/>
  <c r="F782" i="234" s="1"/>
  <c r="J152" i="109"/>
  <c r="P151" i="109"/>
  <c r="F776" i="234" s="1"/>
  <c r="J151" i="109"/>
  <c r="P150" i="109"/>
  <c r="F770" i="234" s="1"/>
  <c r="J150" i="109"/>
  <c r="P149" i="109"/>
  <c r="F764" i="234" s="1"/>
  <c r="J149" i="109"/>
  <c r="P148" i="109"/>
  <c r="F758" i="234" s="1"/>
  <c r="J148" i="109"/>
  <c r="O145" i="109"/>
  <c r="F751" i="234" s="1"/>
  <c r="N145" i="109"/>
  <c r="F750" i="234" s="1"/>
  <c r="M145" i="109"/>
  <c r="F749" i="234" s="1"/>
  <c r="L145" i="109"/>
  <c r="F748" i="234" s="1"/>
  <c r="K145" i="109"/>
  <c r="F747" i="234" s="1"/>
  <c r="I145" i="109"/>
  <c r="H145" i="109"/>
  <c r="G145" i="109"/>
  <c r="F145" i="109"/>
  <c r="E145" i="109"/>
  <c r="P144" i="109"/>
  <c r="F746" i="234" s="1"/>
  <c r="J144" i="109"/>
  <c r="P143" i="109"/>
  <c r="F740" i="234" s="1"/>
  <c r="J143" i="109"/>
  <c r="O140" i="109"/>
  <c r="F733" i="234" s="1"/>
  <c r="N140" i="109"/>
  <c r="F732" i="234" s="1"/>
  <c r="M140" i="109"/>
  <c r="F731" i="234" s="1"/>
  <c r="L140" i="109"/>
  <c r="F730" i="234" s="1"/>
  <c r="K140" i="109"/>
  <c r="F729" i="234" s="1"/>
  <c r="I140" i="109"/>
  <c r="H140" i="109"/>
  <c r="G140" i="109"/>
  <c r="F140" i="109"/>
  <c r="E140" i="109"/>
  <c r="P139" i="109"/>
  <c r="F728" i="234" s="1"/>
  <c r="J139" i="109"/>
  <c r="P138" i="109"/>
  <c r="F722" i="234" s="1"/>
  <c r="J138" i="109"/>
  <c r="O137" i="109"/>
  <c r="F715" i="234" s="1"/>
  <c r="N137" i="109"/>
  <c r="F714" i="234" s="1"/>
  <c r="M137" i="109"/>
  <c r="F713" i="234" s="1"/>
  <c r="L137" i="109"/>
  <c r="F712" i="234" s="1"/>
  <c r="K137" i="109"/>
  <c r="F711" i="234" s="1"/>
  <c r="I137" i="109"/>
  <c r="H137" i="109"/>
  <c r="G137" i="109"/>
  <c r="F137" i="109"/>
  <c r="E137" i="109"/>
  <c r="P136" i="109"/>
  <c r="F710" i="234" s="1"/>
  <c r="J136" i="109"/>
  <c r="P135" i="109"/>
  <c r="F704" i="234" s="1"/>
  <c r="J135" i="109"/>
  <c r="O134" i="109"/>
  <c r="F697" i="234" s="1"/>
  <c r="N134" i="109"/>
  <c r="F696" i="234" s="1"/>
  <c r="M134" i="109"/>
  <c r="F695" i="234" s="1"/>
  <c r="L134" i="109"/>
  <c r="F694" i="234" s="1"/>
  <c r="K134" i="109"/>
  <c r="F693" i="234" s="1"/>
  <c r="I134" i="109"/>
  <c r="H134" i="109"/>
  <c r="G134" i="109"/>
  <c r="F134" i="109"/>
  <c r="E134" i="109"/>
  <c r="P133" i="109"/>
  <c r="F692" i="234" s="1"/>
  <c r="J133" i="109"/>
  <c r="P132" i="109"/>
  <c r="F686" i="234" s="1"/>
  <c r="J132" i="109"/>
  <c r="O129" i="109"/>
  <c r="F679" i="234" s="1"/>
  <c r="N129" i="109"/>
  <c r="F678" i="234" s="1"/>
  <c r="M129" i="109"/>
  <c r="F677" i="234" s="1"/>
  <c r="L129" i="109"/>
  <c r="F676" i="234" s="1"/>
  <c r="K129" i="109"/>
  <c r="F675" i="234" s="1"/>
  <c r="I129" i="109"/>
  <c r="H129" i="109"/>
  <c r="G129" i="109"/>
  <c r="F129" i="109"/>
  <c r="E129" i="109"/>
  <c r="P128" i="109"/>
  <c r="F674" i="234" s="1"/>
  <c r="J128" i="109"/>
  <c r="P127" i="109"/>
  <c r="F668" i="234" s="1"/>
  <c r="J127" i="109"/>
  <c r="O126" i="109"/>
  <c r="F661" i="234" s="1"/>
  <c r="N126" i="109"/>
  <c r="F660" i="234" s="1"/>
  <c r="M126" i="109"/>
  <c r="F659" i="234" s="1"/>
  <c r="L126" i="109"/>
  <c r="F658" i="234" s="1"/>
  <c r="K126" i="109"/>
  <c r="F657" i="234" s="1"/>
  <c r="I126" i="109"/>
  <c r="H126" i="109"/>
  <c r="G126" i="109"/>
  <c r="F126" i="109"/>
  <c r="E126" i="109"/>
  <c r="P125" i="109"/>
  <c r="F656" i="234" s="1"/>
  <c r="J125" i="109"/>
  <c r="P124" i="109"/>
  <c r="F650" i="234" s="1"/>
  <c r="J124" i="109"/>
  <c r="O123" i="109"/>
  <c r="F643" i="234" s="1"/>
  <c r="N123" i="109"/>
  <c r="F642" i="234" s="1"/>
  <c r="M123" i="109"/>
  <c r="F641" i="234" s="1"/>
  <c r="L123" i="109"/>
  <c r="F640" i="234" s="1"/>
  <c r="K123" i="109"/>
  <c r="F639" i="234" s="1"/>
  <c r="I123" i="109"/>
  <c r="H123" i="109"/>
  <c r="G123" i="109"/>
  <c r="F123" i="109"/>
  <c r="E123" i="109"/>
  <c r="P122" i="109"/>
  <c r="F638" i="234" s="1"/>
  <c r="J122" i="109"/>
  <c r="P121" i="109"/>
  <c r="F632" i="234" s="1"/>
  <c r="J121" i="109"/>
  <c r="O120" i="109"/>
  <c r="F625" i="234" s="1"/>
  <c r="N120" i="109"/>
  <c r="F624" i="234" s="1"/>
  <c r="M120" i="109"/>
  <c r="F623" i="234" s="1"/>
  <c r="L120" i="109"/>
  <c r="F622" i="234" s="1"/>
  <c r="K120" i="109"/>
  <c r="F621" i="234" s="1"/>
  <c r="I120" i="109"/>
  <c r="H120" i="109"/>
  <c r="G120" i="109"/>
  <c r="F120" i="109"/>
  <c r="E120" i="109"/>
  <c r="P119" i="109"/>
  <c r="F620" i="234" s="1"/>
  <c r="J119" i="109"/>
  <c r="P118" i="109"/>
  <c r="F614" i="234" s="1"/>
  <c r="J118" i="109"/>
  <c r="O117" i="109"/>
  <c r="F607" i="234" s="1"/>
  <c r="N117" i="109"/>
  <c r="F606" i="234" s="1"/>
  <c r="M117" i="109"/>
  <c r="F605" i="234" s="1"/>
  <c r="L117" i="109"/>
  <c r="F604" i="234" s="1"/>
  <c r="K117" i="109"/>
  <c r="F603" i="234" s="1"/>
  <c r="I117" i="109"/>
  <c r="H117" i="109"/>
  <c r="G117" i="109"/>
  <c r="F117" i="109"/>
  <c r="E117" i="109"/>
  <c r="P116" i="109"/>
  <c r="F602" i="234" s="1"/>
  <c r="J116" i="109"/>
  <c r="P115" i="109"/>
  <c r="F596" i="234" s="1"/>
  <c r="J115" i="109"/>
  <c r="O114" i="109"/>
  <c r="N114" i="109"/>
  <c r="M114" i="109"/>
  <c r="F587" i="234" s="1"/>
  <c r="L114" i="109"/>
  <c r="F586" i="234" s="1"/>
  <c r="K114" i="109"/>
  <c r="I114" i="109"/>
  <c r="H114" i="109"/>
  <c r="H162" i="109" s="1"/>
  <c r="G114" i="109"/>
  <c r="F114" i="109"/>
  <c r="F162" i="109" s="1"/>
  <c r="E114" i="109"/>
  <c r="E162" i="109" s="1"/>
  <c r="P113" i="109"/>
  <c r="F584" i="234" s="1"/>
  <c r="J113" i="109"/>
  <c r="P112" i="109"/>
  <c r="F578" i="234" s="1"/>
  <c r="J112" i="109"/>
  <c r="O111" i="109"/>
  <c r="F571" i="234" s="1"/>
  <c r="N111" i="109"/>
  <c r="F570" i="234" s="1"/>
  <c r="M111" i="109"/>
  <c r="F569" i="234" s="1"/>
  <c r="L111" i="109"/>
  <c r="F568" i="234" s="1"/>
  <c r="K111" i="109"/>
  <c r="F567" i="234" s="1"/>
  <c r="I111" i="109"/>
  <c r="H111" i="109"/>
  <c r="G111" i="109"/>
  <c r="F111" i="109"/>
  <c r="E111" i="109"/>
  <c r="P110" i="109"/>
  <c r="F566" i="234" s="1"/>
  <c r="J110" i="109"/>
  <c r="P109" i="109"/>
  <c r="F560" i="234" s="1"/>
  <c r="J109" i="109"/>
  <c r="O108" i="109"/>
  <c r="F553" i="234" s="1"/>
  <c r="N108" i="109"/>
  <c r="F552" i="234" s="1"/>
  <c r="M108" i="109"/>
  <c r="F551" i="234" s="1"/>
  <c r="L108" i="109"/>
  <c r="F550" i="234" s="1"/>
  <c r="K108" i="109"/>
  <c r="F549" i="234" s="1"/>
  <c r="I108" i="109"/>
  <c r="H108" i="109"/>
  <c r="G108" i="109"/>
  <c r="F108" i="109"/>
  <c r="E108" i="109"/>
  <c r="P107" i="109"/>
  <c r="F548" i="234" s="1"/>
  <c r="J107" i="109"/>
  <c r="P106" i="109"/>
  <c r="F542" i="234" s="1"/>
  <c r="J106" i="109"/>
  <c r="O105" i="109"/>
  <c r="F535" i="234" s="1"/>
  <c r="N105" i="109"/>
  <c r="F534" i="234" s="1"/>
  <c r="M105" i="109"/>
  <c r="F533" i="234" s="1"/>
  <c r="L105" i="109"/>
  <c r="F532" i="234" s="1"/>
  <c r="K105" i="109"/>
  <c r="F531" i="234" s="1"/>
  <c r="I105" i="109"/>
  <c r="H105" i="109"/>
  <c r="G105" i="109"/>
  <c r="F105" i="109"/>
  <c r="E105" i="109"/>
  <c r="P104" i="109"/>
  <c r="F530" i="234" s="1"/>
  <c r="J104" i="109"/>
  <c r="P103" i="109"/>
  <c r="F524" i="234" s="1"/>
  <c r="J103" i="109"/>
  <c r="O99" i="109"/>
  <c r="I99" i="109"/>
  <c r="J99" i="109" s="1"/>
  <c r="P98" i="109"/>
  <c r="F514" i="234" s="1"/>
  <c r="J98" i="109"/>
  <c r="P97" i="109"/>
  <c r="F512" i="234" s="1"/>
  <c r="J97" i="109"/>
  <c r="O96" i="109"/>
  <c r="I96" i="109"/>
  <c r="P95" i="109"/>
  <c r="F508" i="234" s="1"/>
  <c r="J95" i="109"/>
  <c r="P94" i="109"/>
  <c r="F506" i="234" s="1"/>
  <c r="J94" i="109"/>
  <c r="O93" i="109"/>
  <c r="I93" i="109"/>
  <c r="J93" i="109" s="1"/>
  <c r="P92" i="109"/>
  <c r="F502" i="234" s="1"/>
  <c r="J92" i="109"/>
  <c r="P91" i="109"/>
  <c r="F500" i="234" s="1"/>
  <c r="J91" i="109"/>
  <c r="O90" i="109"/>
  <c r="I90" i="109"/>
  <c r="P89" i="109"/>
  <c r="F496" i="234" s="1"/>
  <c r="J89" i="109"/>
  <c r="P88" i="109"/>
  <c r="F494" i="234" s="1"/>
  <c r="J88" i="109"/>
  <c r="O87" i="109"/>
  <c r="I87" i="109"/>
  <c r="J87" i="109" s="1"/>
  <c r="P86" i="109"/>
  <c r="F490" i="234" s="1"/>
  <c r="J86" i="109"/>
  <c r="P85" i="109"/>
  <c r="F488" i="234" s="1"/>
  <c r="J85" i="109"/>
  <c r="O84" i="109"/>
  <c r="I84" i="109"/>
  <c r="P83" i="109"/>
  <c r="F484" i="234" s="1"/>
  <c r="J83" i="109"/>
  <c r="P82" i="109"/>
  <c r="F482" i="234" s="1"/>
  <c r="J82" i="109"/>
  <c r="O81" i="109"/>
  <c r="I81" i="109"/>
  <c r="J81" i="109" s="1"/>
  <c r="P80" i="109"/>
  <c r="F478" i="234" s="1"/>
  <c r="J80" i="109"/>
  <c r="P79" i="109"/>
  <c r="F476" i="234" s="1"/>
  <c r="J79" i="109"/>
  <c r="O78" i="109"/>
  <c r="F473" i="234" s="1"/>
  <c r="I78" i="109"/>
  <c r="P77" i="109"/>
  <c r="F472" i="234" s="1"/>
  <c r="J77" i="109"/>
  <c r="P76" i="109"/>
  <c r="F470" i="234" s="1"/>
  <c r="J76" i="109"/>
  <c r="O75" i="109"/>
  <c r="I75" i="109"/>
  <c r="J75" i="109" s="1"/>
  <c r="P74" i="109"/>
  <c r="F466" i="234" s="1"/>
  <c r="J74" i="109"/>
  <c r="P73" i="109"/>
  <c r="F464" i="234" s="1"/>
  <c r="J73" i="109"/>
  <c r="O72" i="109"/>
  <c r="F461" i="234" s="1"/>
  <c r="I72" i="109"/>
  <c r="P71" i="109"/>
  <c r="F460" i="234" s="1"/>
  <c r="J71" i="109"/>
  <c r="P70" i="109"/>
  <c r="F458" i="234" s="1"/>
  <c r="J70" i="109"/>
  <c r="O66" i="109"/>
  <c r="F449" i="234" s="1"/>
  <c r="N66" i="109"/>
  <c r="F448" i="234" s="1"/>
  <c r="M66" i="109"/>
  <c r="F447" i="234" s="1"/>
  <c r="L66" i="109"/>
  <c r="F446" i="234" s="1"/>
  <c r="K66" i="109"/>
  <c r="F445" i="234" s="1"/>
  <c r="I66" i="109"/>
  <c r="H66" i="109"/>
  <c r="G66" i="109"/>
  <c r="F66" i="109"/>
  <c r="E66" i="109"/>
  <c r="P65" i="109"/>
  <c r="F444" i="234" s="1"/>
  <c r="J65" i="109"/>
  <c r="P64" i="109"/>
  <c r="F438" i="234" s="1"/>
  <c r="J64" i="109"/>
  <c r="O63" i="109"/>
  <c r="F431" i="234" s="1"/>
  <c r="N63" i="109"/>
  <c r="F430" i="234" s="1"/>
  <c r="M63" i="109"/>
  <c r="F429" i="234" s="1"/>
  <c r="L63" i="109"/>
  <c r="F428" i="234" s="1"/>
  <c r="K63" i="109"/>
  <c r="F427" i="234" s="1"/>
  <c r="I63" i="109"/>
  <c r="H63" i="109"/>
  <c r="G63" i="109"/>
  <c r="F63" i="109"/>
  <c r="E63" i="109"/>
  <c r="P62" i="109"/>
  <c r="F426" i="234" s="1"/>
  <c r="J62" i="109"/>
  <c r="P61" i="109"/>
  <c r="F420" i="234" s="1"/>
  <c r="J61" i="109"/>
  <c r="O60" i="109"/>
  <c r="F413" i="234" s="1"/>
  <c r="N60" i="109"/>
  <c r="F412" i="234" s="1"/>
  <c r="M60" i="109"/>
  <c r="F411" i="234" s="1"/>
  <c r="L60" i="109"/>
  <c r="F410" i="234" s="1"/>
  <c r="K60" i="109"/>
  <c r="F409" i="234" s="1"/>
  <c r="I60" i="109"/>
  <c r="H60" i="109"/>
  <c r="G60" i="109"/>
  <c r="F60" i="109"/>
  <c r="E60" i="109"/>
  <c r="P59" i="109"/>
  <c r="F408" i="234" s="1"/>
  <c r="J59" i="109"/>
  <c r="P58" i="109"/>
  <c r="F402" i="234" s="1"/>
  <c r="J58" i="109"/>
  <c r="O57" i="109"/>
  <c r="F395" i="234" s="1"/>
  <c r="N57" i="109"/>
  <c r="F394" i="234" s="1"/>
  <c r="M57" i="109"/>
  <c r="F393" i="234" s="1"/>
  <c r="L57" i="109"/>
  <c r="F392" i="234" s="1"/>
  <c r="K57" i="109"/>
  <c r="F391" i="234" s="1"/>
  <c r="I57" i="109"/>
  <c r="H57" i="109"/>
  <c r="G57" i="109"/>
  <c r="F57" i="109"/>
  <c r="E57" i="109"/>
  <c r="P56" i="109"/>
  <c r="F390" i="234" s="1"/>
  <c r="J56" i="109"/>
  <c r="P55" i="109"/>
  <c r="F384" i="234" s="1"/>
  <c r="J55" i="109"/>
  <c r="O54" i="109"/>
  <c r="F377" i="234" s="1"/>
  <c r="N54" i="109"/>
  <c r="F376" i="234" s="1"/>
  <c r="M54" i="109"/>
  <c r="F375" i="234" s="1"/>
  <c r="L54" i="109"/>
  <c r="F374" i="234" s="1"/>
  <c r="K54" i="109"/>
  <c r="F373" i="234" s="1"/>
  <c r="I54" i="109"/>
  <c r="H54" i="109"/>
  <c r="G54" i="109"/>
  <c r="F54" i="109"/>
  <c r="E54" i="109"/>
  <c r="P53" i="109"/>
  <c r="F372" i="234" s="1"/>
  <c r="J53" i="109"/>
  <c r="P52" i="109"/>
  <c r="F366" i="234" s="1"/>
  <c r="J52" i="109"/>
  <c r="O47" i="109"/>
  <c r="F347" i="234" s="1"/>
  <c r="N47" i="109"/>
  <c r="F346" i="234" s="1"/>
  <c r="M47" i="109"/>
  <c r="F345" i="234" s="1"/>
  <c r="L47" i="109"/>
  <c r="F344" i="234" s="1"/>
  <c r="K47" i="109"/>
  <c r="F343" i="234" s="1"/>
  <c r="I47" i="109"/>
  <c r="H47" i="109"/>
  <c r="G47" i="109"/>
  <c r="F47" i="109"/>
  <c r="E47" i="109"/>
  <c r="O46" i="109"/>
  <c r="F341" i="234" s="1"/>
  <c r="N46" i="109"/>
  <c r="F340" i="234" s="1"/>
  <c r="M46" i="109"/>
  <c r="F339" i="234" s="1"/>
  <c r="L46" i="109"/>
  <c r="F338" i="234" s="1"/>
  <c r="K46" i="109"/>
  <c r="F337" i="234" s="1"/>
  <c r="I46" i="109"/>
  <c r="H46" i="109"/>
  <c r="G46" i="109"/>
  <c r="F46" i="109"/>
  <c r="E46" i="109"/>
  <c r="O45" i="109"/>
  <c r="F335" i="234" s="1"/>
  <c r="N45" i="109"/>
  <c r="F334" i="234" s="1"/>
  <c r="M45" i="109"/>
  <c r="F333" i="234" s="1"/>
  <c r="L45" i="109"/>
  <c r="F332" i="234" s="1"/>
  <c r="K45" i="109"/>
  <c r="F331" i="234" s="1"/>
  <c r="I45" i="109"/>
  <c r="H45" i="109"/>
  <c r="G45" i="109"/>
  <c r="F45" i="109"/>
  <c r="E45" i="109"/>
  <c r="P44" i="109"/>
  <c r="F330" i="234" s="1"/>
  <c r="J44" i="109"/>
  <c r="P43" i="109"/>
  <c r="F324" i="234" s="1"/>
  <c r="J43" i="109"/>
  <c r="O42" i="109"/>
  <c r="F317" i="234" s="1"/>
  <c r="N42" i="109"/>
  <c r="F316" i="234" s="1"/>
  <c r="M42" i="109"/>
  <c r="F315" i="234" s="1"/>
  <c r="L42" i="109"/>
  <c r="F314" i="234" s="1"/>
  <c r="K42" i="109"/>
  <c r="F313" i="234" s="1"/>
  <c r="I42" i="109"/>
  <c r="H42" i="109"/>
  <c r="G42" i="109"/>
  <c r="F42" i="109"/>
  <c r="E42" i="109"/>
  <c r="P41" i="109"/>
  <c r="F312" i="234" s="1"/>
  <c r="J41" i="109"/>
  <c r="P40" i="109"/>
  <c r="F306" i="234" s="1"/>
  <c r="J40" i="109"/>
  <c r="O39" i="109"/>
  <c r="F299" i="234" s="1"/>
  <c r="N39" i="109"/>
  <c r="F298" i="234" s="1"/>
  <c r="M39" i="109"/>
  <c r="F297" i="234" s="1"/>
  <c r="L39" i="109"/>
  <c r="F296" i="234" s="1"/>
  <c r="K39" i="109"/>
  <c r="F295" i="234" s="1"/>
  <c r="I39" i="109"/>
  <c r="H39" i="109"/>
  <c r="G39" i="109"/>
  <c r="F39" i="109"/>
  <c r="E39" i="109"/>
  <c r="P38" i="109"/>
  <c r="F294" i="234" s="1"/>
  <c r="J38" i="109"/>
  <c r="P37" i="109"/>
  <c r="F288" i="234" s="1"/>
  <c r="J37" i="109"/>
  <c r="O36" i="109"/>
  <c r="F281" i="234" s="1"/>
  <c r="N36" i="109"/>
  <c r="F280" i="234" s="1"/>
  <c r="M36" i="109"/>
  <c r="F279" i="234" s="1"/>
  <c r="L36" i="109"/>
  <c r="F278" i="234" s="1"/>
  <c r="K36" i="109"/>
  <c r="F277" i="234" s="1"/>
  <c r="I36" i="109"/>
  <c r="H36" i="109"/>
  <c r="G36" i="109"/>
  <c r="F36" i="109"/>
  <c r="E36" i="109"/>
  <c r="P35" i="109"/>
  <c r="F276" i="234" s="1"/>
  <c r="J35" i="109"/>
  <c r="P34" i="109"/>
  <c r="F270" i="234" s="1"/>
  <c r="J34" i="109"/>
  <c r="O33" i="109"/>
  <c r="F263" i="234" s="1"/>
  <c r="N33" i="109"/>
  <c r="F262" i="234" s="1"/>
  <c r="M33" i="109"/>
  <c r="F261" i="234" s="1"/>
  <c r="L33" i="109"/>
  <c r="F260" i="234" s="1"/>
  <c r="K33" i="109"/>
  <c r="F259" i="234" s="1"/>
  <c r="I33" i="109"/>
  <c r="H33" i="109"/>
  <c r="G33" i="109"/>
  <c r="F33" i="109"/>
  <c r="E33" i="109"/>
  <c r="P32" i="109"/>
  <c r="F258" i="234" s="1"/>
  <c r="J32" i="109"/>
  <c r="P31" i="109"/>
  <c r="F252" i="234" s="1"/>
  <c r="J31" i="109"/>
  <c r="O30" i="109"/>
  <c r="F245" i="234" s="1"/>
  <c r="N30" i="109"/>
  <c r="F244" i="234" s="1"/>
  <c r="M30" i="109"/>
  <c r="F243" i="234" s="1"/>
  <c r="L30" i="109"/>
  <c r="F242" i="234" s="1"/>
  <c r="K30" i="109"/>
  <c r="F241" i="234" s="1"/>
  <c r="I30" i="109"/>
  <c r="H30" i="109"/>
  <c r="G30" i="109"/>
  <c r="F30" i="109"/>
  <c r="E30" i="109"/>
  <c r="P29" i="109"/>
  <c r="F240" i="234" s="1"/>
  <c r="J29" i="109"/>
  <c r="P28" i="109"/>
  <c r="F234" i="234" s="1"/>
  <c r="J28" i="109"/>
  <c r="O27" i="109"/>
  <c r="F227" i="234" s="1"/>
  <c r="N27" i="109"/>
  <c r="F226" i="234" s="1"/>
  <c r="M27" i="109"/>
  <c r="F225" i="234" s="1"/>
  <c r="L27" i="109"/>
  <c r="F224" i="234" s="1"/>
  <c r="K27" i="109"/>
  <c r="F223" i="234" s="1"/>
  <c r="I27" i="109"/>
  <c r="H27" i="109"/>
  <c r="G27" i="109"/>
  <c r="F27" i="109"/>
  <c r="E27" i="109"/>
  <c r="P26" i="109"/>
  <c r="F222" i="234" s="1"/>
  <c r="J26" i="109"/>
  <c r="P25" i="109"/>
  <c r="F216" i="234" s="1"/>
  <c r="J25" i="109"/>
  <c r="O24" i="109"/>
  <c r="F209" i="234" s="1"/>
  <c r="N24" i="109"/>
  <c r="F208" i="234" s="1"/>
  <c r="M24" i="109"/>
  <c r="F207" i="234" s="1"/>
  <c r="L24" i="109"/>
  <c r="F206" i="234" s="1"/>
  <c r="K24" i="109"/>
  <c r="F205" i="234" s="1"/>
  <c r="I24" i="109"/>
  <c r="H24" i="109"/>
  <c r="G24" i="109"/>
  <c r="F24" i="109"/>
  <c r="E24" i="109"/>
  <c r="P23" i="109"/>
  <c r="F204" i="234" s="1"/>
  <c r="J23" i="109"/>
  <c r="P22" i="109"/>
  <c r="F198" i="234" s="1"/>
  <c r="J22" i="109"/>
  <c r="O21" i="109"/>
  <c r="F191" i="234" s="1"/>
  <c r="N21" i="109"/>
  <c r="F190" i="234" s="1"/>
  <c r="M21" i="109"/>
  <c r="F189" i="234" s="1"/>
  <c r="L21" i="109"/>
  <c r="F188" i="234" s="1"/>
  <c r="K21" i="109"/>
  <c r="F187" i="234" s="1"/>
  <c r="I21" i="109"/>
  <c r="H21" i="109"/>
  <c r="G21" i="109"/>
  <c r="F21" i="109"/>
  <c r="E21" i="109"/>
  <c r="P20" i="109"/>
  <c r="F186" i="234" s="1"/>
  <c r="J20" i="109"/>
  <c r="P19" i="109"/>
  <c r="F180" i="234" s="1"/>
  <c r="J19" i="109"/>
  <c r="O18" i="109"/>
  <c r="F173" i="234" s="1"/>
  <c r="N18" i="109"/>
  <c r="F172" i="234" s="1"/>
  <c r="M18" i="109"/>
  <c r="F171" i="234" s="1"/>
  <c r="L18" i="109"/>
  <c r="F170" i="234" s="1"/>
  <c r="K18" i="109"/>
  <c r="F169" i="234" s="1"/>
  <c r="I18" i="109"/>
  <c r="H18" i="109"/>
  <c r="G18" i="109"/>
  <c r="F18" i="109"/>
  <c r="E18" i="109"/>
  <c r="P17" i="109"/>
  <c r="F168" i="234" s="1"/>
  <c r="J17" i="109"/>
  <c r="P16" i="109"/>
  <c r="F162" i="234" s="1"/>
  <c r="J16" i="109"/>
  <c r="O15" i="109"/>
  <c r="F155" i="234" s="1"/>
  <c r="N15" i="109"/>
  <c r="F154" i="234" s="1"/>
  <c r="M15" i="109"/>
  <c r="F153" i="234" s="1"/>
  <c r="L15" i="109"/>
  <c r="F152" i="234" s="1"/>
  <c r="K15" i="109"/>
  <c r="F151" i="234" s="1"/>
  <c r="I15" i="109"/>
  <c r="H15" i="109"/>
  <c r="G15" i="109"/>
  <c r="F15" i="109"/>
  <c r="E15" i="109"/>
  <c r="P14" i="109"/>
  <c r="F150" i="234" s="1"/>
  <c r="J14" i="109"/>
  <c r="P13" i="109"/>
  <c r="F144" i="234" s="1"/>
  <c r="J13" i="109"/>
  <c r="O12" i="109"/>
  <c r="F137" i="234" s="1"/>
  <c r="N12" i="109"/>
  <c r="F136" i="234" s="1"/>
  <c r="M12" i="109"/>
  <c r="F135" i="234" s="1"/>
  <c r="L12" i="109"/>
  <c r="F134" i="234" s="1"/>
  <c r="K12" i="109"/>
  <c r="F133" i="234" s="1"/>
  <c r="I12" i="109"/>
  <c r="H12" i="109"/>
  <c r="G12" i="109"/>
  <c r="F12" i="109"/>
  <c r="E12" i="109"/>
  <c r="P11" i="109"/>
  <c r="F132" i="234" s="1"/>
  <c r="J11" i="109"/>
  <c r="P10" i="109"/>
  <c r="F126" i="234" s="1"/>
  <c r="J10" i="109"/>
  <c r="AV44" i="87"/>
  <c r="AU44" i="87"/>
  <c r="AP44" i="87"/>
  <c r="AO44" i="87"/>
  <c r="AJ44" i="87"/>
  <c r="AI44" i="87"/>
  <c r="AD44" i="87"/>
  <c r="AC44" i="87"/>
  <c r="X44" i="87"/>
  <c r="W44" i="87"/>
  <c r="R44" i="87"/>
  <c r="F112" i="234" s="1"/>
  <c r="Q44" i="87"/>
  <c r="F111" i="234" s="1"/>
  <c r="L44" i="87"/>
  <c r="K44" i="87"/>
  <c r="F44" i="87"/>
  <c r="E44" i="87"/>
  <c r="AW43" i="87"/>
  <c r="AQ43" i="87"/>
  <c r="AK43" i="87"/>
  <c r="AE43" i="87"/>
  <c r="Y43" i="87"/>
  <c r="S43" i="87"/>
  <c r="F110" i="234" s="1"/>
  <c r="M43" i="87"/>
  <c r="G43" i="87"/>
  <c r="AW42" i="87"/>
  <c r="AQ42" i="87"/>
  <c r="AK42" i="87"/>
  <c r="AE42" i="87"/>
  <c r="Y42" i="87"/>
  <c r="S42" i="87"/>
  <c r="F107" i="234" s="1"/>
  <c r="M42" i="87"/>
  <c r="G42" i="87"/>
  <c r="AW41" i="87"/>
  <c r="AQ41" i="87"/>
  <c r="AK41" i="87"/>
  <c r="AE41" i="87"/>
  <c r="Y41" i="87"/>
  <c r="S41" i="87"/>
  <c r="F104" i="234" s="1"/>
  <c r="M41" i="87"/>
  <c r="G41" i="87"/>
  <c r="AV36" i="87"/>
  <c r="AU36" i="87"/>
  <c r="AP36" i="87"/>
  <c r="AO36" i="87"/>
  <c r="AJ36" i="87"/>
  <c r="AI36" i="87"/>
  <c r="AD36" i="87"/>
  <c r="AC36" i="87"/>
  <c r="X36" i="87"/>
  <c r="W36" i="87"/>
  <c r="R36" i="87"/>
  <c r="F97" i="234" s="1"/>
  <c r="Q36" i="87"/>
  <c r="F96" i="234" s="1"/>
  <c r="L36" i="87"/>
  <c r="K36" i="87"/>
  <c r="F36" i="87"/>
  <c r="E36" i="87"/>
  <c r="AW35" i="87"/>
  <c r="AQ35" i="87"/>
  <c r="AK35" i="87"/>
  <c r="AE35" i="87"/>
  <c r="Y35" i="87"/>
  <c r="S35" i="87"/>
  <c r="F95" i="234" s="1"/>
  <c r="M35" i="87"/>
  <c r="G35" i="87"/>
  <c r="AW34" i="87"/>
  <c r="AQ34" i="87"/>
  <c r="AK34" i="87"/>
  <c r="AE34" i="87"/>
  <c r="Y34" i="87"/>
  <c r="S34" i="87"/>
  <c r="F92" i="234" s="1"/>
  <c r="M34" i="87"/>
  <c r="G34" i="87"/>
  <c r="AW33" i="87"/>
  <c r="AQ33" i="87"/>
  <c r="AK33" i="87"/>
  <c r="AE33" i="87"/>
  <c r="Y33" i="87"/>
  <c r="S33" i="87"/>
  <c r="F89" i="234" s="1"/>
  <c r="M33" i="87"/>
  <c r="G33" i="87"/>
  <c r="AV30" i="87"/>
  <c r="AU30" i="87"/>
  <c r="AP30" i="87"/>
  <c r="AO30" i="87"/>
  <c r="AJ30" i="87"/>
  <c r="AI30" i="87"/>
  <c r="AD30" i="87"/>
  <c r="AC30" i="87"/>
  <c r="X30" i="87"/>
  <c r="W30" i="87"/>
  <c r="R30" i="87"/>
  <c r="F85" i="234" s="1"/>
  <c r="Q30" i="87"/>
  <c r="F84" i="234" s="1"/>
  <c r="L30" i="87"/>
  <c r="K30" i="87"/>
  <c r="F30" i="87"/>
  <c r="E30" i="87"/>
  <c r="AW29" i="87"/>
  <c r="AQ29" i="87"/>
  <c r="AK29" i="87"/>
  <c r="AE29" i="87"/>
  <c r="Y29" i="87"/>
  <c r="S29" i="87"/>
  <c r="F83" i="234" s="1"/>
  <c r="M29" i="87"/>
  <c r="G29" i="87"/>
  <c r="AW28" i="87"/>
  <c r="AQ28" i="87"/>
  <c r="AK28" i="87"/>
  <c r="AE28" i="87"/>
  <c r="Y28" i="87"/>
  <c r="S28" i="87"/>
  <c r="F80" i="234" s="1"/>
  <c r="M28" i="87"/>
  <c r="G28" i="87"/>
  <c r="AW27" i="87"/>
  <c r="AQ27" i="87"/>
  <c r="AK27" i="87"/>
  <c r="AE27" i="87"/>
  <c r="Y27" i="87"/>
  <c r="S27" i="87"/>
  <c r="F77" i="234" s="1"/>
  <c r="M27" i="87"/>
  <c r="G27" i="87"/>
  <c r="AY24" i="87"/>
  <c r="AX24" i="87"/>
  <c r="AV24" i="87"/>
  <c r="AU24" i="87"/>
  <c r="AS24" i="87"/>
  <c r="AR24" i="87"/>
  <c r="AP24" i="87"/>
  <c r="AO24" i="87"/>
  <c r="AM24" i="87"/>
  <c r="AL24" i="87"/>
  <c r="AJ24" i="87"/>
  <c r="AI24" i="87"/>
  <c r="AG24" i="87"/>
  <c r="AF24" i="87"/>
  <c r="AD24" i="87"/>
  <c r="AC24" i="87"/>
  <c r="AA24" i="87"/>
  <c r="Z24" i="87"/>
  <c r="X24" i="87"/>
  <c r="W24" i="87"/>
  <c r="U24" i="87"/>
  <c r="T24" i="87"/>
  <c r="R24" i="87"/>
  <c r="F70" i="234" s="1"/>
  <c r="Q24" i="87"/>
  <c r="F69" i="234" s="1"/>
  <c r="O24" i="87"/>
  <c r="N24" i="87"/>
  <c r="L24" i="87"/>
  <c r="K24" i="87"/>
  <c r="I24" i="87"/>
  <c r="H9" i="224" s="1"/>
  <c r="H11" i="224" s="1"/>
  <c r="H22" i="224" s="1"/>
  <c r="H24" i="87"/>
  <c r="F24" i="87"/>
  <c r="E24" i="87"/>
  <c r="AZ23" i="87"/>
  <c r="AW23" i="87"/>
  <c r="AT23" i="87"/>
  <c r="AQ23" i="87"/>
  <c r="AN23" i="87"/>
  <c r="AK23" i="87"/>
  <c r="AH23" i="87"/>
  <c r="AE23" i="87"/>
  <c r="AB23" i="87"/>
  <c r="Y23" i="87"/>
  <c r="V23" i="87"/>
  <c r="F68" i="234" s="1"/>
  <c r="S23" i="87"/>
  <c r="F65" i="234" s="1"/>
  <c r="P23" i="87"/>
  <c r="M23" i="87"/>
  <c r="J23" i="87"/>
  <c r="G23" i="87"/>
  <c r="AZ22" i="87"/>
  <c r="AW22" i="87"/>
  <c r="AT22" i="87"/>
  <c r="AQ22" i="87"/>
  <c r="AN22" i="87"/>
  <c r="AK22" i="87"/>
  <c r="AH22" i="87"/>
  <c r="AE22" i="87"/>
  <c r="AB22" i="87"/>
  <c r="Y22" i="87"/>
  <c r="V22" i="87"/>
  <c r="F62" i="234" s="1"/>
  <c r="S22" i="87"/>
  <c r="F59" i="234" s="1"/>
  <c r="P22" i="87"/>
  <c r="M22" i="87"/>
  <c r="J22" i="87"/>
  <c r="G22" i="87"/>
  <c r="AZ21" i="87"/>
  <c r="AW21" i="87"/>
  <c r="AT21" i="87"/>
  <c r="AQ21" i="87"/>
  <c r="AN21" i="87"/>
  <c r="AK21" i="87"/>
  <c r="AH21" i="87"/>
  <c r="AE21" i="87"/>
  <c r="AB21" i="87"/>
  <c r="Y21" i="87"/>
  <c r="V21" i="87"/>
  <c r="F56" i="234" s="1"/>
  <c r="S21" i="87"/>
  <c r="F53" i="234" s="1"/>
  <c r="P21" i="87"/>
  <c r="M21" i="87"/>
  <c r="J21" i="87"/>
  <c r="G21" i="87"/>
  <c r="AZ20" i="87"/>
  <c r="AW20" i="87"/>
  <c r="AT20" i="87"/>
  <c r="AQ20" i="87"/>
  <c r="AN20" i="87"/>
  <c r="AK20" i="87"/>
  <c r="AH20" i="87"/>
  <c r="AE20" i="87"/>
  <c r="AB20" i="87"/>
  <c r="Y20" i="87"/>
  <c r="V20" i="87"/>
  <c r="F50" i="234" s="1"/>
  <c r="S20" i="87"/>
  <c r="F47" i="234" s="1"/>
  <c r="P20" i="87"/>
  <c r="M20" i="87"/>
  <c r="J20" i="87"/>
  <c r="G20" i="87"/>
  <c r="AZ19" i="87"/>
  <c r="AW19" i="87"/>
  <c r="AT19" i="87"/>
  <c r="AQ19" i="87"/>
  <c r="AN19" i="87"/>
  <c r="AK19" i="87"/>
  <c r="AH19" i="87"/>
  <c r="AE19" i="87"/>
  <c r="AB19" i="87"/>
  <c r="Y19" i="87"/>
  <c r="V19" i="87"/>
  <c r="F44" i="234" s="1"/>
  <c r="S19" i="87"/>
  <c r="F41" i="234" s="1"/>
  <c r="P19" i="87"/>
  <c r="M19" i="87"/>
  <c r="J19" i="87"/>
  <c r="G19" i="87"/>
  <c r="AZ18" i="87"/>
  <c r="AW18" i="87"/>
  <c r="AT18" i="87"/>
  <c r="AQ18" i="87"/>
  <c r="AN18" i="87"/>
  <c r="AK18" i="87"/>
  <c r="AH18" i="87"/>
  <c r="AE18" i="87"/>
  <c r="AB18" i="87"/>
  <c r="Y18" i="87"/>
  <c r="V18" i="87"/>
  <c r="F38" i="234" s="1"/>
  <c r="S18" i="87"/>
  <c r="F35" i="234" s="1"/>
  <c r="P18" i="87"/>
  <c r="M18" i="87"/>
  <c r="J18" i="87"/>
  <c r="G18" i="87"/>
  <c r="AZ17" i="87"/>
  <c r="AW17" i="87"/>
  <c r="AT17" i="87"/>
  <c r="AQ17" i="87"/>
  <c r="AN17" i="87"/>
  <c r="AK17" i="87"/>
  <c r="AH17" i="87"/>
  <c r="AE17" i="87"/>
  <c r="AB17" i="87"/>
  <c r="Y17" i="87"/>
  <c r="V17" i="87"/>
  <c r="F32" i="234" s="1"/>
  <c r="S17" i="87"/>
  <c r="F29" i="234" s="1"/>
  <c r="P17" i="87"/>
  <c r="M17" i="87"/>
  <c r="J17" i="87"/>
  <c r="G17" i="87"/>
  <c r="AY12" i="87"/>
  <c r="AX12" i="87"/>
  <c r="AV12" i="87"/>
  <c r="AU12" i="87"/>
  <c r="AS12" i="87"/>
  <c r="AR12" i="87"/>
  <c r="AP12" i="87"/>
  <c r="AO12" i="87"/>
  <c r="AM12" i="87"/>
  <c r="AL12" i="87"/>
  <c r="AJ12" i="87"/>
  <c r="AI12" i="87"/>
  <c r="AG12" i="87"/>
  <c r="AF12" i="87"/>
  <c r="AD12" i="87"/>
  <c r="AC12" i="87"/>
  <c r="AA12" i="87"/>
  <c r="Z12" i="87"/>
  <c r="X12" i="87"/>
  <c r="W12" i="87"/>
  <c r="U12" i="87"/>
  <c r="T12" i="87"/>
  <c r="F24" i="234" s="1"/>
  <c r="R12" i="87"/>
  <c r="F22" i="234" s="1"/>
  <c r="Q12" i="87"/>
  <c r="F21" i="234" s="1"/>
  <c r="O12" i="87"/>
  <c r="L9" i="224" s="1"/>
  <c r="L11" i="224" s="1"/>
  <c r="L22" i="224" s="1"/>
  <c r="N12" i="87"/>
  <c r="L12" i="87"/>
  <c r="K12" i="87"/>
  <c r="I12" i="87"/>
  <c r="F9" i="224" s="1"/>
  <c r="F11" i="224" s="1"/>
  <c r="F22" i="224" s="1"/>
  <c r="H12" i="87"/>
  <c r="F12" i="87"/>
  <c r="E12" i="87"/>
  <c r="AZ11" i="87"/>
  <c r="AW11" i="87"/>
  <c r="AT11" i="87"/>
  <c r="AQ11" i="87"/>
  <c r="AN11" i="87"/>
  <c r="AK11" i="87"/>
  <c r="AH11" i="87"/>
  <c r="AE11" i="87"/>
  <c r="AB11" i="87"/>
  <c r="Y11" i="87"/>
  <c r="V11" i="87"/>
  <c r="F20" i="234" s="1"/>
  <c r="S11" i="87"/>
  <c r="F17" i="234" s="1"/>
  <c r="P11" i="87"/>
  <c r="M11" i="87"/>
  <c r="J11" i="87"/>
  <c r="G11" i="87"/>
  <c r="AZ10" i="87"/>
  <c r="AW10" i="87"/>
  <c r="AT10" i="87"/>
  <c r="AQ10" i="87"/>
  <c r="AN10" i="87"/>
  <c r="AK10" i="87"/>
  <c r="AH10" i="87"/>
  <c r="AE10" i="87"/>
  <c r="AB10" i="87"/>
  <c r="Y10" i="87"/>
  <c r="V10" i="87"/>
  <c r="F14" i="234" s="1"/>
  <c r="S10" i="87"/>
  <c r="F11" i="234" s="1"/>
  <c r="P10" i="87"/>
  <c r="M10" i="87"/>
  <c r="J10" i="87"/>
  <c r="G10" i="87"/>
  <c r="AZ9" i="87"/>
  <c r="AW9" i="87"/>
  <c r="AT9" i="87"/>
  <c r="AQ9" i="87"/>
  <c r="AN9" i="87"/>
  <c r="AK9" i="87"/>
  <c r="AH9" i="87"/>
  <c r="AE9" i="87"/>
  <c r="AB9" i="87"/>
  <c r="Y9" i="87"/>
  <c r="V9" i="87"/>
  <c r="F8" i="234" s="1"/>
  <c r="S9" i="87"/>
  <c r="F5" i="234" s="1"/>
  <c r="P9" i="87"/>
  <c r="M9" i="87"/>
  <c r="J9" i="87"/>
  <c r="G9" i="87"/>
  <c r="B60" i="46"/>
  <c r="B2" i="230"/>
  <c r="B2" i="109"/>
  <c r="B2" i="229"/>
  <c r="B2" i="114"/>
  <c r="B2" i="202"/>
  <c r="B2" i="221"/>
  <c r="B2" i="228"/>
  <c r="B2" i="203"/>
  <c r="B2" i="232"/>
  <c r="B2" i="224"/>
  <c r="B2" i="222"/>
  <c r="B2" i="223"/>
  <c r="B2" i="231"/>
  <c r="B2" i="226"/>
  <c r="B2" i="87"/>
  <c r="B2" i="151"/>
  <c r="B2" i="141"/>
  <c r="B2" i="227"/>
  <c r="B2" i="208"/>
  <c r="B2" i="170"/>
  <c r="B2" i="136"/>
  <c r="B2" i="225"/>
  <c r="B2" i="161"/>
  <c r="B2" i="220"/>
  <c r="M55" i="232" l="1"/>
  <c r="F5471" i="234" s="1"/>
  <c r="M50" i="232"/>
  <c r="F5443" i="234" s="1"/>
  <c r="F794" i="234"/>
  <c r="M53" i="232"/>
  <c r="F5461" i="234" s="1"/>
  <c r="M54" i="232"/>
  <c r="F5468" i="234" s="1"/>
  <c r="M51" i="232"/>
  <c r="F5448" i="234" s="1"/>
  <c r="M52" i="232"/>
  <c r="F5455" i="234" s="1"/>
  <c r="R9" i="224"/>
  <c r="R11" i="224" s="1"/>
  <c r="F25" i="234"/>
  <c r="F4459" i="234"/>
  <c r="F4457" i="234"/>
  <c r="U21" i="224"/>
  <c r="F4568" i="234"/>
  <c r="O212" i="141"/>
  <c r="F3885" i="234" s="1"/>
  <c r="F3399" i="234"/>
  <c r="E38" i="231"/>
  <c r="F5186" i="234"/>
  <c r="M9" i="232"/>
  <c r="F5237" i="234"/>
  <c r="N212" i="136"/>
  <c r="F2714" i="234" s="1"/>
  <c r="F2228" i="234"/>
  <c r="F4511" i="234"/>
  <c r="F4509" i="234"/>
  <c r="S17" i="226"/>
  <c r="F4864" i="234" s="1"/>
  <c r="F4844" i="234"/>
  <c r="F38" i="231"/>
  <c r="F5187" i="234"/>
  <c r="M10" i="232"/>
  <c r="F5244" i="234"/>
  <c r="P84" i="109"/>
  <c r="F486" i="234" s="1"/>
  <c r="F485" i="234"/>
  <c r="P90" i="109"/>
  <c r="F498" i="234" s="1"/>
  <c r="F497" i="234"/>
  <c r="L212" i="136"/>
  <c r="F2712" i="234" s="1"/>
  <c r="F2226" i="234"/>
  <c r="P75" i="109"/>
  <c r="F468" i="234" s="1"/>
  <c r="F467" i="234"/>
  <c r="P81" i="109"/>
  <c r="F480" i="234" s="1"/>
  <c r="F479" i="234"/>
  <c r="P87" i="109"/>
  <c r="F492" i="234" s="1"/>
  <c r="F491" i="234"/>
  <c r="P93" i="109"/>
  <c r="F504" i="234" s="1"/>
  <c r="F503" i="234"/>
  <c r="P99" i="109"/>
  <c r="F516" i="234" s="1"/>
  <c r="F515" i="234"/>
  <c r="G38" i="231"/>
  <c r="F5188" i="234"/>
  <c r="M11" i="232"/>
  <c r="F5251" i="234"/>
  <c r="T9" i="224"/>
  <c r="T11" i="224" s="1"/>
  <c r="T22" i="224" s="1"/>
  <c r="F73" i="234"/>
  <c r="P96" i="109"/>
  <c r="F510" i="234" s="1"/>
  <c r="F509" i="234"/>
  <c r="L212" i="141"/>
  <c r="F3882" i="234" s="1"/>
  <c r="F3396" i="234"/>
  <c r="L211" i="141"/>
  <c r="F3876" i="234" s="1"/>
  <c r="F3390" i="234"/>
  <c r="N211" i="136"/>
  <c r="F2708" i="234" s="1"/>
  <c r="F2222" i="234"/>
  <c r="O211" i="136"/>
  <c r="F2709" i="234" s="1"/>
  <c r="F2223" i="234"/>
  <c r="O162" i="109"/>
  <c r="F829" i="234" s="1"/>
  <c r="F589" i="234"/>
  <c r="K162" i="109"/>
  <c r="F825" i="234" s="1"/>
  <c r="F585" i="234"/>
  <c r="N162" i="109"/>
  <c r="F828" i="234" s="1"/>
  <c r="F588" i="234"/>
  <c r="M211" i="141"/>
  <c r="F3877" i="234" s="1"/>
  <c r="F3391" i="234"/>
  <c r="S9" i="224"/>
  <c r="S11" i="224" s="1"/>
  <c r="F72" i="234"/>
  <c r="Z50" i="220"/>
  <c r="AC18" i="221"/>
  <c r="F4451" i="234" s="1"/>
  <c r="P19" i="222"/>
  <c r="G17" i="222"/>
  <c r="H21" i="224"/>
  <c r="H23" i="224" s="1"/>
  <c r="P18" i="226"/>
  <c r="F4866" i="234" s="1"/>
  <c r="E212" i="136"/>
  <c r="J212" i="136" s="1"/>
  <c r="N9" i="224"/>
  <c r="N11" i="224" s="1"/>
  <c r="N22" i="224" s="1"/>
  <c r="P78" i="109"/>
  <c r="F474" i="234" s="1"/>
  <c r="Q9" i="224"/>
  <c r="Q11" i="224" s="1"/>
  <c r="F4536" i="234" s="1"/>
  <c r="AL212" i="141"/>
  <c r="Y47" i="220"/>
  <c r="M18" i="221"/>
  <c r="Q17" i="222"/>
  <c r="F4439" i="234"/>
  <c r="AA47" i="220"/>
  <c r="AA50" i="220"/>
  <c r="AE18" i="221"/>
  <c r="F4453" i="234" s="1"/>
  <c r="I21" i="224"/>
  <c r="Q17" i="226"/>
  <c r="F4863" i="234" s="1"/>
  <c r="X212" i="141"/>
  <c r="M17" i="232"/>
  <c r="M27" i="161"/>
  <c r="F3922" i="234" s="1"/>
  <c r="M211" i="136"/>
  <c r="F2707" i="234" s="1"/>
  <c r="O212" i="136"/>
  <c r="F2715" i="234" s="1"/>
  <c r="M19" i="222"/>
  <c r="R21" i="224"/>
  <c r="U47" i="220"/>
  <c r="U50" i="220"/>
  <c r="D18" i="221"/>
  <c r="Z19" i="222"/>
  <c r="F4515" i="234" s="1"/>
  <c r="Q21" i="224"/>
  <c r="J17" i="226"/>
  <c r="M15" i="232"/>
  <c r="O17" i="226"/>
  <c r="F4861" i="234" s="1"/>
  <c r="R18" i="221"/>
  <c r="D19" i="222"/>
  <c r="M21" i="224"/>
  <c r="F18" i="226"/>
  <c r="F18" i="227"/>
  <c r="H38" i="231"/>
  <c r="M12" i="232"/>
  <c r="S47" i="220"/>
  <c r="S50" i="220"/>
  <c r="S18" i="221"/>
  <c r="Q16" i="221"/>
  <c r="F19" i="222"/>
  <c r="F4522" i="234"/>
  <c r="N21" i="224"/>
  <c r="N23" i="224" s="1"/>
  <c r="G17" i="226"/>
  <c r="G17" i="227"/>
  <c r="G19" i="227" s="1"/>
  <c r="I38" i="231"/>
  <c r="M13" i="232"/>
  <c r="W47" i="220"/>
  <c r="W50" i="220"/>
  <c r="H18" i="221"/>
  <c r="X18" i="221"/>
  <c r="F4456" i="234" s="1"/>
  <c r="G21" i="221"/>
  <c r="S21" i="224"/>
  <c r="L17" i="226"/>
  <c r="U22" i="228"/>
  <c r="F5013" i="234" s="1"/>
  <c r="T47" i="220"/>
  <c r="T50" i="220"/>
  <c r="C18" i="221"/>
  <c r="U18" i="221"/>
  <c r="F4523" i="234"/>
  <c r="O21" i="224"/>
  <c r="I17" i="226"/>
  <c r="I17" i="227"/>
  <c r="I19" i="227" s="1"/>
  <c r="U35" i="228"/>
  <c r="F5061" i="234" s="1"/>
  <c r="J38" i="231"/>
  <c r="X47" i="220"/>
  <c r="X50" i="220"/>
  <c r="I18" i="221"/>
  <c r="Z18" i="221"/>
  <c r="F4448" i="234" s="1"/>
  <c r="Q21" i="221"/>
  <c r="F21" i="224"/>
  <c r="F23" i="224" s="1"/>
  <c r="T21" i="224"/>
  <c r="N17" i="226"/>
  <c r="N19" i="226" s="1"/>
  <c r="V47" i="220"/>
  <c r="V52" i="220" s="1"/>
  <c r="V50" i="220"/>
  <c r="F18" i="221"/>
  <c r="W18" i="221"/>
  <c r="K17" i="226"/>
  <c r="M16" i="232"/>
  <c r="Y50" i="220"/>
  <c r="K18" i="221"/>
  <c r="AB18" i="221"/>
  <c r="F4450" i="234" s="1"/>
  <c r="N19" i="222"/>
  <c r="G21" i="224"/>
  <c r="Z47" i="220"/>
  <c r="M212" i="136"/>
  <c r="F2713" i="234" s="1"/>
  <c r="I193" i="136"/>
  <c r="L163" i="141"/>
  <c r="F3630" i="234" s="1"/>
  <c r="Z163" i="141"/>
  <c r="AO163" i="141"/>
  <c r="G193" i="136"/>
  <c r="I163" i="141"/>
  <c r="X163" i="141"/>
  <c r="AL163" i="141"/>
  <c r="O193" i="141"/>
  <c r="F3801" i="234" s="1"/>
  <c r="AD193" i="141"/>
  <c r="AR193" i="141"/>
  <c r="H193" i="136"/>
  <c r="K163" i="141"/>
  <c r="F3629" i="234" s="1"/>
  <c r="Y163" i="141"/>
  <c r="AM163" i="141"/>
  <c r="K193" i="136"/>
  <c r="F2627" i="234" s="1"/>
  <c r="M163" i="141"/>
  <c r="F3631" i="234" s="1"/>
  <c r="AA163" i="141"/>
  <c r="AP163" i="141"/>
  <c r="L193" i="136"/>
  <c r="F2628" i="234" s="1"/>
  <c r="N163" i="141"/>
  <c r="F3632" i="234" s="1"/>
  <c r="AC163" i="141"/>
  <c r="AQ163" i="141"/>
  <c r="M193" i="136"/>
  <c r="F2629" i="234" s="1"/>
  <c r="O163" i="141"/>
  <c r="F3633" i="234" s="1"/>
  <c r="AD163" i="141"/>
  <c r="AR163" i="141"/>
  <c r="N193" i="136"/>
  <c r="F2630" i="234" s="1"/>
  <c r="Q163" i="141"/>
  <c r="AE163" i="141"/>
  <c r="AS163" i="141"/>
  <c r="O193" i="136"/>
  <c r="F2631" i="234" s="1"/>
  <c r="R163" i="141"/>
  <c r="AF163" i="141"/>
  <c r="E163" i="141"/>
  <c r="S163" i="141"/>
  <c r="AG163" i="141"/>
  <c r="F163" i="141"/>
  <c r="T163" i="141"/>
  <c r="AI163" i="141"/>
  <c r="E193" i="136"/>
  <c r="G163" i="141"/>
  <c r="U163" i="141"/>
  <c r="AJ163" i="141"/>
  <c r="F193" i="136"/>
  <c r="H163" i="141"/>
  <c r="W163" i="141"/>
  <c r="AK163" i="141"/>
  <c r="N193" i="141"/>
  <c r="F3800" i="234" s="1"/>
  <c r="AC193" i="141"/>
  <c r="AQ193" i="141"/>
  <c r="G162" i="109"/>
  <c r="P161" i="109"/>
  <c r="F824" i="234" s="1"/>
  <c r="I162" i="109"/>
  <c r="I163" i="109" s="1"/>
  <c r="L162" i="109"/>
  <c r="F826" i="234" s="1"/>
  <c r="M162" i="109"/>
  <c r="F827" i="234" s="1"/>
  <c r="J161" i="109"/>
  <c r="J161" i="114"/>
  <c r="AN162" i="114"/>
  <c r="P161" i="114"/>
  <c r="F1540" i="234" s="1"/>
  <c r="AT162" i="114"/>
  <c r="V161" i="114"/>
  <c r="AB161" i="114"/>
  <c r="AH161" i="114"/>
  <c r="AN161" i="114"/>
  <c r="AT161" i="114"/>
  <c r="J162" i="114"/>
  <c r="P162" i="114"/>
  <c r="F1546" i="234" s="1"/>
  <c r="V162" i="114"/>
  <c r="AB162" i="114"/>
  <c r="AH162" i="114"/>
  <c r="I211" i="141"/>
  <c r="X211" i="141"/>
  <c r="K212" i="141"/>
  <c r="F3881" i="234" s="1"/>
  <c r="Y212" i="141"/>
  <c r="AM212" i="141"/>
  <c r="I193" i="141"/>
  <c r="E193" i="141"/>
  <c r="AG193" i="141"/>
  <c r="T193" i="141"/>
  <c r="G193" i="141"/>
  <c r="U193" i="141"/>
  <c r="AJ193" i="141"/>
  <c r="S193" i="141"/>
  <c r="F193" i="141"/>
  <c r="AI193" i="141"/>
  <c r="H193" i="141"/>
  <c r="W193" i="141"/>
  <c r="AK193" i="141"/>
  <c r="X193" i="141"/>
  <c r="AL193" i="141"/>
  <c r="K193" i="141"/>
  <c r="F3797" i="234" s="1"/>
  <c r="Y193" i="141"/>
  <c r="AM193" i="141"/>
  <c r="L193" i="141"/>
  <c r="F3798" i="234" s="1"/>
  <c r="Z193" i="141"/>
  <c r="AO193" i="141"/>
  <c r="M193" i="141"/>
  <c r="F3799" i="234" s="1"/>
  <c r="AA193" i="141"/>
  <c r="AP193" i="141"/>
  <c r="Q193" i="141"/>
  <c r="AE193" i="141"/>
  <c r="AS193" i="141"/>
  <c r="R193" i="141"/>
  <c r="AF193" i="141"/>
  <c r="J72" i="109"/>
  <c r="J78" i="109"/>
  <c r="J84" i="109"/>
  <c r="J90" i="109"/>
  <c r="J96" i="109"/>
  <c r="V81" i="114"/>
  <c r="AN84" i="114"/>
  <c r="V93" i="114"/>
  <c r="AN96" i="114"/>
  <c r="J78" i="114"/>
  <c r="AB81" i="114"/>
  <c r="J90" i="114"/>
  <c r="AB93" i="114"/>
  <c r="AT96" i="114"/>
  <c r="P90" i="114"/>
  <c r="F1214" i="234" s="1"/>
  <c r="AH93" i="114"/>
  <c r="AN81" i="114"/>
  <c r="V90" i="114"/>
  <c r="AN93" i="114"/>
  <c r="AT81" i="114"/>
  <c r="AT93" i="114"/>
  <c r="R47" i="220"/>
  <c r="F5628" i="234" s="1"/>
  <c r="R50" i="220"/>
  <c r="F5631" i="234" s="1"/>
  <c r="P75" i="114"/>
  <c r="F1184" i="234" s="1"/>
  <c r="AH78" i="114"/>
  <c r="P87" i="114"/>
  <c r="F1208" i="234" s="1"/>
  <c r="AH90" i="114"/>
  <c r="P99" i="114"/>
  <c r="F1232" i="234" s="1"/>
  <c r="AN78" i="114"/>
  <c r="V87" i="114"/>
  <c r="AN90" i="114"/>
  <c r="AB75" i="114"/>
  <c r="AT78" i="114"/>
  <c r="J84" i="114"/>
  <c r="AB87" i="114"/>
  <c r="AT90" i="114"/>
  <c r="J96" i="114"/>
  <c r="AB99" i="114"/>
  <c r="AH75" i="114"/>
  <c r="P84" i="114"/>
  <c r="F1202" i="234" s="1"/>
  <c r="AH87" i="114"/>
  <c r="P96" i="114"/>
  <c r="F1226" i="234" s="1"/>
  <c r="AH99" i="114"/>
  <c r="AN75" i="114"/>
  <c r="V84" i="114"/>
  <c r="V96" i="114"/>
  <c r="P25" i="203"/>
  <c r="AC25" i="203"/>
  <c r="BD25" i="203"/>
  <c r="F4404" i="234" s="1"/>
  <c r="BR25" i="203"/>
  <c r="AT75" i="114"/>
  <c r="J81" i="114"/>
  <c r="AB84" i="114"/>
  <c r="AT87" i="114"/>
  <c r="J93" i="114"/>
  <c r="AB96" i="114"/>
  <c r="P81" i="114"/>
  <c r="F1196" i="234" s="1"/>
  <c r="AH84" i="114"/>
  <c r="P93" i="114"/>
  <c r="F1220" i="234" s="1"/>
  <c r="AH96" i="114"/>
  <c r="J87" i="114"/>
  <c r="AB90" i="114"/>
  <c r="J99" i="114"/>
  <c r="AA213" i="141"/>
  <c r="K22" i="170"/>
  <c r="F3951" i="234" s="1"/>
  <c r="AD25" i="203"/>
  <c r="BE25" i="203"/>
  <c r="F4405" i="234" s="1"/>
  <c r="BS25" i="203"/>
  <c r="L25" i="202"/>
  <c r="AO25" i="202"/>
  <c r="G25" i="203"/>
  <c r="T25" i="203"/>
  <c r="V16" i="202"/>
  <c r="AT19" i="202"/>
  <c r="AE19" i="203"/>
  <c r="U25" i="203"/>
  <c r="AI25" i="203"/>
  <c r="AV25" i="203"/>
  <c r="F4396" i="234" s="1"/>
  <c r="BJ25" i="203"/>
  <c r="J16" i="202"/>
  <c r="AH19" i="202"/>
  <c r="F4058" i="234" s="1"/>
  <c r="M19" i="203"/>
  <c r="F25" i="202"/>
  <c r="T25" i="202"/>
  <c r="AI25" i="202"/>
  <c r="F4131" i="234" s="1"/>
  <c r="AW25" i="202"/>
  <c r="BF22" i="203"/>
  <c r="F4352" i="234" s="1"/>
  <c r="AB25" i="203"/>
  <c r="AP25" i="203"/>
  <c r="F4390" i="234" s="1"/>
  <c r="AJ38" i="87"/>
  <c r="E25" i="203"/>
  <c r="AS25" i="203"/>
  <c r="F4393" i="234" s="1"/>
  <c r="BG25" i="203"/>
  <c r="BT25" i="203"/>
  <c r="F25" i="203"/>
  <c r="S25" i="203"/>
  <c r="AG25" i="203"/>
  <c r="AT25" i="203"/>
  <c r="F4394" i="234" s="1"/>
  <c r="BU25" i="203"/>
  <c r="N211" i="141"/>
  <c r="F3878" i="234" s="1"/>
  <c r="AQ211" i="141"/>
  <c r="AD212" i="141"/>
  <c r="AD211" i="141"/>
  <c r="AS212" i="141"/>
  <c r="AF211" i="141"/>
  <c r="S211" i="141"/>
  <c r="AG211" i="141"/>
  <c r="F212" i="141"/>
  <c r="AI212" i="141"/>
  <c r="H212" i="141"/>
  <c r="H211" i="141"/>
  <c r="I212" i="141"/>
  <c r="U211" i="141"/>
  <c r="AK212" i="141"/>
  <c r="AJ211" i="141"/>
  <c r="W212" i="141"/>
  <c r="N212" i="141"/>
  <c r="F3884" i="234" s="1"/>
  <c r="AQ212" i="141"/>
  <c r="T212" i="141"/>
  <c r="AR212" i="141"/>
  <c r="O211" i="141"/>
  <c r="F3879" i="234" s="1"/>
  <c r="AR211" i="141"/>
  <c r="AE212" i="141"/>
  <c r="AE211" i="141"/>
  <c r="R212" i="141"/>
  <c r="R211" i="141"/>
  <c r="S212" i="141"/>
  <c r="AG212" i="141"/>
  <c r="G212" i="141"/>
  <c r="K123" i="136"/>
  <c r="F2231" i="234" s="1"/>
  <c r="AT99" i="114"/>
  <c r="AT84" i="114"/>
  <c r="AG48" i="114"/>
  <c r="P78" i="114"/>
  <c r="F1190" i="234" s="1"/>
  <c r="AH81" i="114"/>
  <c r="X163" i="114"/>
  <c r="V78" i="114"/>
  <c r="J75" i="114"/>
  <c r="AB78" i="114"/>
  <c r="AP163" i="114"/>
  <c r="V75" i="114"/>
  <c r="V99" i="114"/>
  <c r="AN87" i="114"/>
  <c r="AN99" i="114"/>
  <c r="Q22" i="170"/>
  <c r="V13" i="202"/>
  <c r="AT16" i="202"/>
  <c r="V22" i="202"/>
  <c r="AE16" i="203"/>
  <c r="BO19" i="203"/>
  <c r="AB13" i="202"/>
  <c r="AZ16" i="202"/>
  <c r="AB22" i="202"/>
  <c r="AN16" i="203"/>
  <c r="BX19" i="203"/>
  <c r="J19" i="202"/>
  <c r="AH22" i="202"/>
  <c r="F4094" i="234" s="1"/>
  <c r="AW16" i="203"/>
  <c r="F4235" i="234" s="1"/>
  <c r="M22" i="203"/>
  <c r="AJ25" i="203"/>
  <c r="AN13" i="202"/>
  <c r="F3992" i="234" s="1"/>
  <c r="P19" i="202"/>
  <c r="AN22" i="202"/>
  <c r="F4100" i="234" s="1"/>
  <c r="O25" i="202"/>
  <c r="AD25" i="202"/>
  <c r="F4126" i="234" s="1"/>
  <c r="AR25" i="202"/>
  <c r="V23" i="203"/>
  <c r="BF16" i="203"/>
  <c r="F4244" i="234" s="1"/>
  <c r="J25" i="203"/>
  <c r="X25" i="203"/>
  <c r="AK25" i="203"/>
  <c r="AY25" i="203"/>
  <c r="F4399" i="234" s="1"/>
  <c r="BL25" i="203"/>
  <c r="K25" i="203"/>
  <c r="AL25" i="203"/>
  <c r="AZ13" i="202"/>
  <c r="AB19" i="202"/>
  <c r="AZ22" i="202"/>
  <c r="AF25" i="202"/>
  <c r="F4128" i="234" s="1"/>
  <c r="AU25" i="202"/>
  <c r="BX16" i="203"/>
  <c r="L25" i="203"/>
  <c r="AM25" i="203"/>
  <c r="E25" i="202"/>
  <c r="S25" i="202"/>
  <c r="AV25" i="202"/>
  <c r="N25" i="203"/>
  <c r="AA25" i="203"/>
  <c r="BB25" i="203"/>
  <c r="F4402" i="234" s="1"/>
  <c r="S21" i="170"/>
  <c r="G25" i="202"/>
  <c r="U25" i="202"/>
  <c r="AX25" i="202"/>
  <c r="BO23" i="203"/>
  <c r="BO22" i="203"/>
  <c r="AB24" i="202"/>
  <c r="AB16" i="202"/>
  <c r="AZ19" i="202"/>
  <c r="W25" i="202"/>
  <c r="AY25" i="202"/>
  <c r="AN19" i="203"/>
  <c r="BX22" i="203"/>
  <c r="AH24" i="202"/>
  <c r="F4118" i="234" s="1"/>
  <c r="AH16" i="202"/>
  <c r="F4022" i="234" s="1"/>
  <c r="J22" i="202"/>
  <c r="I25" i="202"/>
  <c r="AL25" i="202"/>
  <c r="F4134" i="234" s="1"/>
  <c r="M16" i="203"/>
  <c r="AW19" i="203"/>
  <c r="F4289" i="234" s="1"/>
  <c r="P23" i="202"/>
  <c r="AN24" i="202"/>
  <c r="F4124" i="234" s="1"/>
  <c r="AN16" i="202"/>
  <c r="F4028" i="234" s="1"/>
  <c r="P22" i="202"/>
  <c r="K25" i="202"/>
  <c r="Y25" i="202"/>
  <c r="AM25" i="202"/>
  <c r="F4135" i="234" s="1"/>
  <c r="V24" i="203"/>
  <c r="V16" i="203"/>
  <c r="BF19" i="203"/>
  <c r="F4298" i="234" s="1"/>
  <c r="X48" i="114"/>
  <c r="N163" i="114"/>
  <c r="F1550" i="234" s="1"/>
  <c r="AQ163" i="114"/>
  <c r="AU25" i="203"/>
  <c r="F4395" i="234" s="1"/>
  <c r="M25" i="202"/>
  <c r="AP25" i="202"/>
  <c r="BW25" i="203"/>
  <c r="E22" i="170"/>
  <c r="W22" i="170"/>
  <c r="AH23" i="202"/>
  <c r="F4106" i="234" s="1"/>
  <c r="AC25" i="202"/>
  <c r="F4125" i="234" s="1"/>
  <c r="BK25" i="203"/>
  <c r="F38" i="87"/>
  <c r="F22" i="170"/>
  <c r="X22" i="170"/>
  <c r="V22" i="203"/>
  <c r="N48" i="114"/>
  <c r="F1068" i="234" s="1"/>
  <c r="AQ48" i="114"/>
  <c r="AG163" i="114"/>
  <c r="AT13" i="202"/>
  <c r="V19" i="202"/>
  <c r="AT22" i="202"/>
  <c r="Q25" i="202"/>
  <c r="AE25" i="202"/>
  <c r="F4127" i="234" s="1"/>
  <c r="BO24" i="203"/>
  <c r="BO16" i="203"/>
  <c r="AE22" i="203"/>
  <c r="BM25" i="203"/>
  <c r="AN22" i="203"/>
  <c r="AW22" i="203"/>
  <c r="F4343" i="234" s="1"/>
  <c r="P24" i="202"/>
  <c r="P16" i="202"/>
  <c r="AN19" i="202"/>
  <c r="F4064" i="234" s="1"/>
  <c r="BF13" i="203"/>
  <c r="F4190" i="234" s="1"/>
  <c r="V19" i="203"/>
  <c r="BC25" i="203"/>
  <c r="F4403" i="234" s="1"/>
  <c r="Y21" i="170"/>
  <c r="AK30" i="87"/>
  <c r="M36" i="87"/>
  <c r="G18" i="226"/>
  <c r="F48" i="109"/>
  <c r="AT12" i="87"/>
  <c r="S163" i="114"/>
  <c r="AL163" i="114"/>
  <c r="I18" i="226"/>
  <c r="AK36" i="87"/>
  <c r="M44" i="87"/>
  <c r="K24" i="161"/>
  <c r="F3921" i="234" s="1"/>
  <c r="AB162" i="141"/>
  <c r="AZ24" i="87"/>
  <c r="Y30" i="87"/>
  <c r="Y44" i="87"/>
  <c r="AH177" i="141"/>
  <c r="T33" i="228"/>
  <c r="F5049" i="234" s="1"/>
  <c r="O48" i="109"/>
  <c r="F353" i="234" s="1"/>
  <c r="AT135" i="141"/>
  <c r="S149" i="208"/>
  <c r="E19" i="222"/>
  <c r="Q18" i="226"/>
  <c r="F4867" i="234" s="1"/>
  <c r="J93" i="136"/>
  <c r="N48" i="109"/>
  <c r="F352" i="234" s="1"/>
  <c r="AN30" i="114"/>
  <c r="F48" i="114"/>
  <c r="O48" i="114"/>
  <c r="F1069" i="234" s="1"/>
  <c r="Y48" i="114"/>
  <c r="AR48" i="114"/>
  <c r="Y13" i="221"/>
  <c r="F4427" i="234" s="1"/>
  <c r="G48" i="114"/>
  <c r="Z48" i="114"/>
  <c r="AJ48" i="114"/>
  <c r="AS48" i="114"/>
  <c r="I123" i="136"/>
  <c r="M163" i="136"/>
  <c r="F2461" i="234" s="1"/>
  <c r="G48" i="109"/>
  <c r="AH30" i="141"/>
  <c r="AH54" i="141"/>
  <c r="J66" i="141"/>
  <c r="AT75" i="141"/>
  <c r="AH78" i="141"/>
  <c r="V87" i="141"/>
  <c r="J90" i="141"/>
  <c r="J126" i="141"/>
  <c r="J21" i="170"/>
  <c r="F4501" i="234"/>
  <c r="V38" i="228"/>
  <c r="F5067" i="234" s="1"/>
  <c r="V44" i="228"/>
  <c r="F5083" i="234" s="1"/>
  <c r="S24" i="87"/>
  <c r="F71" i="234" s="1"/>
  <c r="AE24" i="87"/>
  <c r="AQ24" i="87"/>
  <c r="AE30" i="87"/>
  <c r="G44" i="87"/>
  <c r="E14" i="222"/>
  <c r="AD14" i="222"/>
  <c r="F4504" i="234" s="1"/>
  <c r="AB144" i="141"/>
  <c r="AB171" i="141"/>
  <c r="AT174" i="141"/>
  <c r="J14" i="222"/>
  <c r="G14" i="226"/>
  <c r="F14" i="227"/>
  <c r="S33" i="228"/>
  <c r="F5048" i="234" s="1"/>
  <c r="V34" i="228"/>
  <c r="F5056" i="234" s="1"/>
  <c r="AH69" i="141"/>
  <c r="J81" i="141"/>
  <c r="AH93" i="141"/>
  <c r="J105" i="141"/>
  <c r="P108" i="141"/>
  <c r="F3316" i="234" s="1"/>
  <c r="G11" i="170"/>
  <c r="G21" i="170"/>
  <c r="AF18" i="221"/>
  <c r="F4454" i="234" s="1"/>
  <c r="V43" i="228"/>
  <c r="F5078" i="234" s="1"/>
  <c r="L158" i="109"/>
  <c r="F814" i="234" s="1"/>
  <c r="J108" i="109"/>
  <c r="J120" i="109"/>
  <c r="J134" i="109"/>
  <c r="V32" i="228"/>
  <c r="F5045" i="234" s="1"/>
  <c r="M14" i="232"/>
  <c r="M9" i="224"/>
  <c r="M11" i="224" s="1"/>
  <c r="P24" i="87"/>
  <c r="O67" i="109"/>
  <c r="F455" i="234" s="1"/>
  <c r="G24" i="87"/>
  <c r="AE36" i="87"/>
  <c r="K48" i="109"/>
  <c r="F349" i="234" s="1"/>
  <c r="M12" i="87"/>
  <c r="AU38" i="87"/>
  <c r="G49" i="109"/>
  <c r="G163" i="114"/>
  <c r="P27" i="114"/>
  <c r="F944" i="234" s="1"/>
  <c r="T48" i="114"/>
  <c r="AD48" i="114"/>
  <c r="AM48" i="114"/>
  <c r="L48" i="114"/>
  <c r="F1066" i="234" s="1"/>
  <c r="U48" i="114"/>
  <c r="AE48" i="114"/>
  <c r="AO48" i="114"/>
  <c r="T163" i="114"/>
  <c r="AD163" i="114"/>
  <c r="AM163" i="114"/>
  <c r="M48" i="114"/>
  <c r="F1067" i="234" s="1"/>
  <c r="W48" i="114"/>
  <c r="AF48" i="114"/>
  <c r="AP48" i="114"/>
  <c r="L163" i="114"/>
  <c r="F1548" i="234" s="1"/>
  <c r="U163" i="114"/>
  <c r="AE163" i="114"/>
  <c r="AO163" i="114"/>
  <c r="H67" i="114"/>
  <c r="R67" i="114"/>
  <c r="AA67" i="114"/>
  <c r="AK67" i="114"/>
  <c r="V57" i="114"/>
  <c r="AN60" i="114"/>
  <c r="J63" i="114"/>
  <c r="AB66" i="114"/>
  <c r="V111" i="114"/>
  <c r="AN114" i="114"/>
  <c r="J117" i="114"/>
  <c r="AB120" i="114"/>
  <c r="AT123" i="114"/>
  <c r="P126" i="114"/>
  <c r="F1378" i="234" s="1"/>
  <c r="AH129" i="114"/>
  <c r="V137" i="114"/>
  <c r="AN140" i="114"/>
  <c r="V18" i="221"/>
  <c r="J72" i="136"/>
  <c r="J96" i="136"/>
  <c r="J120" i="136"/>
  <c r="L123" i="136"/>
  <c r="F2232" i="234" s="1"/>
  <c r="J180" i="141"/>
  <c r="P206" i="141"/>
  <c r="F3868" i="234" s="1"/>
  <c r="T13" i="221"/>
  <c r="I14" i="226"/>
  <c r="E14" i="227"/>
  <c r="P152" i="208"/>
  <c r="J192" i="141"/>
  <c r="V18" i="170"/>
  <c r="J21" i="136"/>
  <c r="J45" i="136"/>
  <c r="J171" i="141"/>
  <c r="J206" i="141"/>
  <c r="E13" i="221"/>
  <c r="AD13" i="221"/>
  <c r="F4432" i="234" s="1"/>
  <c r="G14" i="222"/>
  <c r="J150" i="136"/>
  <c r="J177" i="136"/>
  <c r="J189" i="136"/>
  <c r="AB18" i="141"/>
  <c r="AB42" i="141"/>
  <c r="AB66" i="141"/>
  <c r="AT66" i="141"/>
  <c r="P72" i="141"/>
  <c r="F3100" i="234" s="1"/>
  <c r="V78" i="141"/>
  <c r="AN84" i="141"/>
  <c r="AB90" i="141"/>
  <c r="AT90" i="141"/>
  <c r="P96" i="141"/>
  <c r="F3244" i="234" s="1"/>
  <c r="V102" i="141"/>
  <c r="AB114" i="141"/>
  <c r="AT114" i="141"/>
  <c r="AH117" i="141"/>
  <c r="AN120" i="141"/>
  <c r="J147" i="141"/>
  <c r="AH183" i="141"/>
  <c r="O14" i="222"/>
  <c r="Q33" i="228"/>
  <c r="F5046" i="234" s="1"/>
  <c r="AN18" i="141"/>
  <c r="AB21" i="141"/>
  <c r="V36" i="141"/>
  <c r="AN42" i="141"/>
  <c r="AT132" i="141"/>
  <c r="AA22" i="170"/>
  <c r="J13" i="221"/>
  <c r="S22" i="228"/>
  <c r="F5011" i="234" s="1"/>
  <c r="R33" i="228"/>
  <c r="F5047" i="234" s="1"/>
  <c r="K9" i="224"/>
  <c r="K11" i="224" s="1"/>
  <c r="P12" i="87"/>
  <c r="AE44" i="87"/>
  <c r="F49" i="109"/>
  <c r="O49" i="109"/>
  <c r="F359" i="234" s="1"/>
  <c r="P66" i="109"/>
  <c r="F450" i="234" s="1"/>
  <c r="Y24" i="87"/>
  <c r="S30" i="87"/>
  <c r="F86" i="234" s="1"/>
  <c r="E38" i="87"/>
  <c r="AB24" i="87"/>
  <c r="AN24" i="87"/>
  <c r="AQ30" i="87"/>
  <c r="S36" i="87"/>
  <c r="F98" i="234" s="1"/>
  <c r="J18" i="109"/>
  <c r="J30" i="109"/>
  <c r="J42" i="109"/>
  <c r="AP38" i="87"/>
  <c r="R38" i="87"/>
  <c r="F100" i="234" s="1"/>
  <c r="G67" i="109"/>
  <c r="AH12" i="87"/>
  <c r="AW44" i="87"/>
  <c r="J117" i="109"/>
  <c r="J129" i="109"/>
  <c r="J145" i="109"/>
  <c r="I67" i="109"/>
  <c r="L67" i="109"/>
  <c r="F452" i="234" s="1"/>
  <c r="J21" i="109"/>
  <c r="J33" i="109"/>
  <c r="J45" i="109"/>
  <c r="L48" i="109"/>
  <c r="F350" i="234" s="1"/>
  <c r="P63" i="109"/>
  <c r="F432" i="234" s="1"/>
  <c r="AB15" i="114"/>
  <c r="P21" i="114"/>
  <c r="F908" i="234" s="1"/>
  <c r="R48" i="114"/>
  <c r="F163" i="114"/>
  <c r="O163" i="114"/>
  <c r="F1551" i="234" s="1"/>
  <c r="Y163" i="114"/>
  <c r="P48" i="136"/>
  <c r="F1786" i="234" s="1"/>
  <c r="P72" i="136"/>
  <c r="F1930" i="234" s="1"/>
  <c r="J78" i="136"/>
  <c r="P21" i="136"/>
  <c r="F1624" i="234" s="1"/>
  <c r="J27" i="136"/>
  <c r="J105" i="136"/>
  <c r="P159" i="136"/>
  <c r="F2440" i="234" s="1"/>
  <c r="J18" i="136"/>
  <c r="P57" i="136"/>
  <c r="F1840" i="234" s="1"/>
  <c r="F123" i="136"/>
  <c r="AH39" i="114"/>
  <c r="AH47" i="114"/>
  <c r="J36" i="136"/>
  <c r="J48" i="136"/>
  <c r="P78" i="136"/>
  <c r="F1966" i="234" s="1"/>
  <c r="P90" i="136"/>
  <c r="F2038" i="234" s="1"/>
  <c r="P102" i="136"/>
  <c r="F2110" i="234" s="1"/>
  <c r="P114" i="136"/>
  <c r="F2182" i="234" s="1"/>
  <c r="M49" i="114"/>
  <c r="F1073" i="234" s="1"/>
  <c r="AP49" i="114"/>
  <c r="AT15" i="114"/>
  <c r="P18" i="114"/>
  <c r="F890" i="234" s="1"/>
  <c r="AN24" i="114"/>
  <c r="AN27" i="114"/>
  <c r="J75" i="136"/>
  <c r="E163" i="136"/>
  <c r="N163" i="136"/>
  <c r="F2462" i="234" s="1"/>
  <c r="AS100" i="114"/>
  <c r="I158" i="114"/>
  <c r="S158" i="114"/>
  <c r="AC158" i="114"/>
  <c r="AL158" i="114"/>
  <c r="J145" i="114"/>
  <c r="J117" i="136"/>
  <c r="F163" i="136"/>
  <c r="O163" i="136"/>
  <c r="F2463" i="234" s="1"/>
  <c r="J162" i="136"/>
  <c r="J54" i="136"/>
  <c r="J60" i="136"/>
  <c r="J69" i="136"/>
  <c r="J102" i="136"/>
  <c r="E123" i="136"/>
  <c r="J126" i="136"/>
  <c r="J138" i="136"/>
  <c r="G163" i="136"/>
  <c r="AB12" i="141"/>
  <c r="V24" i="141"/>
  <c r="AN30" i="141"/>
  <c r="AB33" i="141"/>
  <c r="AB36" i="141"/>
  <c r="V48" i="141"/>
  <c r="AN54" i="141"/>
  <c r="AB57" i="141"/>
  <c r="AB60" i="141"/>
  <c r="J177" i="141"/>
  <c r="R22" i="170"/>
  <c r="AW23" i="203"/>
  <c r="F4361" i="234" s="1"/>
  <c r="AW24" i="203"/>
  <c r="F4379" i="234" s="1"/>
  <c r="J151" i="208"/>
  <c r="E14" i="226"/>
  <c r="G18" i="227"/>
  <c r="G22" i="227" s="1"/>
  <c r="R22" i="228"/>
  <c r="F5010" i="234" s="1"/>
  <c r="AH18" i="141"/>
  <c r="P21" i="141"/>
  <c r="F2794" i="234" s="1"/>
  <c r="J30" i="141"/>
  <c r="AH42" i="141"/>
  <c r="P45" i="141"/>
  <c r="F2938" i="234" s="1"/>
  <c r="J54" i="141"/>
  <c r="AH126" i="141"/>
  <c r="V129" i="141"/>
  <c r="P171" i="141"/>
  <c r="F3670" i="234" s="1"/>
  <c r="V11" i="170"/>
  <c r="H22" i="170"/>
  <c r="T22" i="170"/>
  <c r="BN25" i="203"/>
  <c r="M151" i="208"/>
  <c r="Q13" i="221"/>
  <c r="F14" i="226"/>
  <c r="E18" i="226"/>
  <c r="E22" i="226" s="1"/>
  <c r="I18" i="227"/>
  <c r="T22" i="228"/>
  <c r="F5012" i="234" s="1"/>
  <c r="AB15" i="141"/>
  <c r="AT21" i="141"/>
  <c r="AB39" i="141"/>
  <c r="AT45" i="141"/>
  <c r="AB63" i="141"/>
  <c r="AT206" i="141"/>
  <c r="M11" i="170"/>
  <c r="F3931" i="234" s="1"/>
  <c r="V21" i="170"/>
  <c r="V20" i="228"/>
  <c r="F5003" i="234" s="1"/>
  <c r="AB45" i="141"/>
  <c r="V60" i="141"/>
  <c r="V135" i="141"/>
  <c r="AB147" i="141"/>
  <c r="U22" i="170"/>
  <c r="V13" i="203"/>
  <c r="AQ25" i="203"/>
  <c r="F4391" i="234" s="1"/>
  <c r="F4429" i="234"/>
  <c r="J18" i="221"/>
  <c r="O14" i="226"/>
  <c r="F4849" i="234" s="1"/>
  <c r="O18" i="226"/>
  <c r="V27" i="228"/>
  <c r="F5030" i="234" s="1"/>
  <c r="P33" i="141"/>
  <c r="F2866" i="234" s="1"/>
  <c r="J42" i="141"/>
  <c r="P57" i="141"/>
  <c r="F3010" i="234" s="1"/>
  <c r="AN69" i="141"/>
  <c r="AB75" i="141"/>
  <c r="P81" i="141"/>
  <c r="F3154" i="234" s="1"/>
  <c r="AN93" i="141"/>
  <c r="AB99" i="141"/>
  <c r="AT99" i="141"/>
  <c r="AH102" i="141"/>
  <c r="P105" i="141"/>
  <c r="F3298" i="234" s="1"/>
  <c r="V111" i="141"/>
  <c r="J114" i="141"/>
  <c r="J174" i="141"/>
  <c r="BO13" i="203"/>
  <c r="P14" i="226"/>
  <c r="F4850" i="234" s="1"/>
  <c r="G14" i="227"/>
  <c r="K12" i="231"/>
  <c r="F5192" i="234" s="1"/>
  <c r="AB30" i="141"/>
  <c r="AB54" i="141"/>
  <c r="AL123" i="141"/>
  <c r="AN126" i="141"/>
  <c r="AB156" i="141"/>
  <c r="AH180" i="141"/>
  <c r="AH186" i="141"/>
  <c r="V192" i="141"/>
  <c r="AN206" i="141"/>
  <c r="AB18" i="170"/>
  <c r="P149" i="208"/>
  <c r="G13" i="221"/>
  <c r="L18" i="221"/>
  <c r="Q14" i="226"/>
  <c r="F4851" i="234" s="1"/>
  <c r="S18" i="226"/>
  <c r="I14" i="227"/>
  <c r="V30" i="228"/>
  <c r="F5035" i="234" s="1"/>
  <c r="P12" i="141"/>
  <c r="F2740" i="234" s="1"/>
  <c r="AB27" i="141"/>
  <c r="AT33" i="141"/>
  <c r="AB51" i="141"/>
  <c r="AT57" i="141"/>
  <c r="W123" i="141"/>
  <c r="AF213" i="141"/>
  <c r="AP213" i="141"/>
  <c r="J156" i="141"/>
  <c r="AB159" i="141"/>
  <c r="V174" i="141"/>
  <c r="AH189" i="141"/>
  <c r="V206" i="141"/>
  <c r="AZ24" i="202"/>
  <c r="AN23" i="203"/>
  <c r="AN24" i="203"/>
  <c r="Q14" i="222"/>
  <c r="S14" i="226"/>
  <c r="F4852" i="234" s="1"/>
  <c r="E18" i="227"/>
  <c r="V23" i="228"/>
  <c r="F5019" i="234" s="1"/>
  <c r="V31" i="228"/>
  <c r="F5040" i="234" s="1"/>
  <c r="AN12" i="87"/>
  <c r="Q38" i="87"/>
  <c r="F99" i="234" s="1"/>
  <c r="S12" i="87"/>
  <c r="F23" i="234" s="1"/>
  <c r="Y36" i="87"/>
  <c r="AC38" i="87"/>
  <c r="AZ12" i="87"/>
  <c r="AK24" i="87"/>
  <c r="AT24" i="87"/>
  <c r="M30" i="87"/>
  <c r="G36" i="87"/>
  <c r="AW36" i="87"/>
  <c r="AD38" i="87"/>
  <c r="AO38" i="87"/>
  <c r="L38" i="87"/>
  <c r="AQ12" i="87"/>
  <c r="AW24" i="87"/>
  <c r="W38" i="87"/>
  <c r="AK12" i="87"/>
  <c r="M24" i="87"/>
  <c r="AH24" i="87"/>
  <c r="G30" i="87"/>
  <c r="AW30" i="87"/>
  <c r="S44" i="87"/>
  <c r="F113" i="234" s="1"/>
  <c r="AK44" i="87"/>
  <c r="H49" i="109"/>
  <c r="P15" i="109"/>
  <c r="F156" i="234" s="1"/>
  <c r="P27" i="109"/>
  <c r="F228" i="234" s="1"/>
  <c r="P39" i="109"/>
  <c r="F300" i="234" s="1"/>
  <c r="M48" i="109"/>
  <c r="F351" i="234" s="1"/>
  <c r="P47" i="109"/>
  <c r="F348" i="234" s="1"/>
  <c r="J57" i="109"/>
  <c r="M158" i="109"/>
  <c r="F815" i="234" s="1"/>
  <c r="P114" i="109"/>
  <c r="F590" i="234" s="1"/>
  <c r="P126" i="109"/>
  <c r="F662" i="234" s="1"/>
  <c r="P140" i="109"/>
  <c r="F734" i="234" s="1"/>
  <c r="I49" i="109"/>
  <c r="M67" i="109"/>
  <c r="F453" i="234" s="1"/>
  <c r="E158" i="109"/>
  <c r="N158" i="109"/>
  <c r="F816" i="234" s="1"/>
  <c r="P12" i="109"/>
  <c r="F138" i="234" s="1"/>
  <c r="P24" i="109"/>
  <c r="F210" i="234" s="1"/>
  <c r="P36" i="109"/>
  <c r="F282" i="234" s="1"/>
  <c r="J54" i="109"/>
  <c r="N67" i="109"/>
  <c r="F454" i="234" s="1"/>
  <c r="J66" i="109"/>
  <c r="F158" i="109"/>
  <c r="O158" i="109"/>
  <c r="F817" i="234" s="1"/>
  <c r="P111" i="109"/>
  <c r="F572" i="234" s="1"/>
  <c r="P123" i="109"/>
  <c r="F644" i="234" s="1"/>
  <c r="P137" i="109"/>
  <c r="F716" i="234" s="1"/>
  <c r="L49" i="109"/>
  <c r="F356" i="234" s="1"/>
  <c r="J15" i="109"/>
  <c r="J27" i="109"/>
  <c r="J39" i="109"/>
  <c r="J47" i="109"/>
  <c r="F67" i="109"/>
  <c r="P60" i="109"/>
  <c r="F414" i="234" s="1"/>
  <c r="G158" i="109"/>
  <c r="J126" i="109"/>
  <c r="J140" i="109"/>
  <c r="M49" i="109"/>
  <c r="F357" i="234" s="1"/>
  <c r="P21" i="109"/>
  <c r="F192" i="234" s="1"/>
  <c r="P33" i="109"/>
  <c r="F264" i="234" s="1"/>
  <c r="P45" i="109"/>
  <c r="F336" i="234" s="1"/>
  <c r="H48" i="109"/>
  <c r="J63" i="109"/>
  <c r="I100" i="109"/>
  <c r="H158" i="109"/>
  <c r="P108" i="109"/>
  <c r="F554" i="234" s="1"/>
  <c r="P120" i="109"/>
  <c r="F626" i="234" s="1"/>
  <c r="P134" i="109"/>
  <c r="E49" i="109"/>
  <c r="N49" i="109"/>
  <c r="F358" i="234" s="1"/>
  <c r="J24" i="109"/>
  <c r="J36" i="109"/>
  <c r="I48" i="109"/>
  <c r="H67" i="109"/>
  <c r="P57" i="109"/>
  <c r="F396" i="234" s="1"/>
  <c r="I158" i="109"/>
  <c r="J111" i="109"/>
  <c r="J123" i="109"/>
  <c r="J137" i="109"/>
  <c r="P18" i="109"/>
  <c r="F174" i="234" s="1"/>
  <c r="P30" i="109"/>
  <c r="F246" i="234" s="1"/>
  <c r="P42" i="109"/>
  <c r="F318" i="234" s="1"/>
  <c r="J60" i="109"/>
  <c r="P105" i="109"/>
  <c r="P117" i="109"/>
  <c r="F608" i="234" s="1"/>
  <c r="P129" i="109"/>
  <c r="F680" i="234" s="1"/>
  <c r="P145" i="109"/>
  <c r="F752" i="234" s="1"/>
  <c r="E49" i="114"/>
  <c r="N49" i="114"/>
  <c r="F1074" i="234" s="1"/>
  <c r="X49" i="114"/>
  <c r="AG49" i="114"/>
  <c r="AQ49" i="114"/>
  <c r="AT18" i="114"/>
  <c r="AH24" i="114"/>
  <c r="P39" i="114"/>
  <c r="F1016" i="234" s="1"/>
  <c r="AH42" i="114"/>
  <c r="J46" i="114"/>
  <c r="P47" i="114"/>
  <c r="F1064" i="234" s="1"/>
  <c r="I67" i="114"/>
  <c r="S67" i="114"/>
  <c r="AC67" i="114"/>
  <c r="AL67" i="114"/>
  <c r="V60" i="114"/>
  <c r="AN63" i="114"/>
  <c r="J66" i="114"/>
  <c r="K158" i="114"/>
  <c r="F1529" i="234" s="1"/>
  <c r="T158" i="114"/>
  <c r="AD158" i="114"/>
  <c r="AM158" i="114"/>
  <c r="AH108" i="114"/>
  <c r="V114" i="114"/>
  <c r="AN117" i="114"/>
  <c r="J120" i="114"/>
  <c r="AB123" i="114"/>
  <c r="AT126" i="114"/>
  <c r="P129" i="114"/>
  <c r="F1396" i="234" s="1"/>
  <c r="AH134" i="114"/>
  <c r="V140" i="114"/>
  <c r="AN145" i="114"/>
  <c r="F49" i="114"/>
  <c r="O49" i="114"/>
  <c r="F1075" i="234" s="1"/>
  <c r="Y49" i="114"/>
  <c r="AI49" i="114"/>
  <c r="AR49" i="114"/>
  <c r="J15" i="114"/>
  <c r="AT21" i="114"/>
  <c r="P24" i="114"/>
  <c r="F926" i="234" s="1"/>
  <c r="J33" i="114"/>
  <c r="P42" i="114"/>
  <c r="F1034" i="234" s="1"/>
  <c r="AH45" i="114"/>
  <c r="AT47" i="114"/>
  <c r="K67" i="114"/>
  <c r="F1167" i="234" s="1"/>
  <c r="T67" i="114"/>
  <c r="AD67" i="114"/>
  <c r="AM67" i="114"/>
  <c r="AH57" i="114"/>
  <c r="V63" i="114"/>
  <c r="AN66" i="114"/>
  <c r="I100" i="114"/>
  <c r="L158" i="114"/>
  <c r="F1530" i="234" s="1"/>
  <c r="U158" i="114"/>
  <c r="AE158" i="114"/>
  <c r="AT105" i="114"/>
  <c r="P108" i="114"/>
  <c r="F1270" i="234" s="1"/>
  <c r="AH111" i="114"/>
  <c r="V117" i="114"/>
  <c r="AN120" i="114"/>
  <c r="J123" i="114"/>
  <c r="AB126" i="114"/>
  <c r="AT129" i="114"/>
  <c r="P134" i="114"/>
  <c r="F1414" i="234" s="1"/>
  <c r="AH137" i="114"/>
  <c r="V145" i="114"/>
  <c r="AR163" i="114"/>
  <c r="G49" i="114"/>
  <c r="Q49" i="114"/>
  <c r="Z49" i="114"/>
  <c r="AJ49" i="114"/>
  <c r="AS49" i="114"/>
  <c r="AN15" i="114"/>
  <c r="J18" i="114"/>
  <c r="AB21" i="114"/>
  <c r="AB39" i="114"/>
  <c r="AT42" i="114"/>
  <c r="AB47" i="114"/>
  <c r="L67" i="114"/>
  <c r="F1168" i="234" s="1"/>
  <c r="U67" i="114"/>
  <c r="AE67" i="114"/>
  <c r="AT54" i="114"/>
  <c r="P57" i="114"/>
  <c r="F1112" i="234" s="1"/>
  <c r="AH60" i="114"/>
  <c r="V66" i="114"/>
  <c r="O100" i="114"/>
  <c r="M158" i="114"/>
  <c r="F1531" i="234" s="1"/>
  <c r="W158" i="114"/>
  <c r="AF158" i="114"/>
  <c r="AP158" i="114"/>
  <c r="AT108" i="114"/>
  <c r="P111" i="114"/>
  <c r="F1288" i="234" s="1"/>
  <c r="AH114" i="114"/>
  <c r="V120" i="114"/>
  <c r="AN123" i="114"/>
  <c r="J126" i="114"/>
  <c r="AB129" i="114"/>
  <c r="AT134" i="114"/>
  <c r="P137" i="114"/>
  <c r="F1432" i="234" s="1"/>
  <c r="AH140" i="114"/>
  <c r="Q163" i="114"/>
  <c r="Z163" i="114"/>
  <c r="AJ163" i="114"/>
  <c r="AS163" i="114"/>
  <c r="H49" i="114"/>
  <c r="R49" i="114"/>
  <c r="AA49" i="114"/>
  <c r="AK49" i="114"/>
  <c r="V15" i="114"/>
  <c r="AB18" i="114"/>
  <c r="AN18" i="114"/>
  <c r="J21" i="114"/>
  <c r="AB42" i="114"/>
  <c r="AT45" i="114"/>
  <c r="H48" i="114"/>
  <c r="AA48" i="114"/>
  <c r="AK48" i="114"/>
  <c r="J47" i="114"/>
  <c r="M67" i="114"/>
  <c r="F1169" i="234" s="1"/>
  <c r="AB54" i="114"/>
  <c r="AF67" i="114"/>
  <c r="AP67" i="114"/>
  <c r="AT57" i="114"/>
  <c r="P60" i="114"/>
  <c r="F1130" i="234" s="1"/>
  <c r="AH63" i="114"/>
  <c r="U100" i="114"/>
  <c r="E158" i="114"/>
  <c r="N158" i="114"/>
  <c r="F1532" i="234" s="1"/>
  <c r="X158" i="114"/>
  <c r="AG158" i="114"/>
  <c r="AQ158" i="114"/>
  <c r="AB108" i="114"/>
  <c r="AT111" i="114"/>
  <c r="P114" i="114"/>
  <c r="F1306" i="234" s="1"/>
  <c r="AH117" i="114"/>
  <c r="V123" i="114"/>
  <c r="AN126" i="114"/>
  <c r="J129" i="114"/>
  <c r="AB134" i="114"/>
  <c r="AT137" i="114"/>
  <c r="P140" i="114"/>
  <c r="F1450" i="234" s="1"/>
  <c r="AH145" i="114"/>
  <c r="H163" i="114"/>
  <c r="R163" i="114"/>
  <c r="AA163" i="114"/>
  <c r="AK163" i="114"/>
  <c r="I49" i="114"/>
  <c r="S49" i="114"/>
  <c r="AC49" i="114"/>
  <c r="AL49" i="114"/>
  <c r="V18" i="114"/>
  <c r="P30" i="114"/>
  <c r="F962" i="234" s="1"/>
  <c r="V36" i="114"/>
  <c r="AN39" i="114"/>
  <c r="J42" i="114"/>
  <c r="AB45" i="114"/>
  <c r="I48" i="114"/>
  <c r="S48" i="114"/>
  <c r="AH46" i="114"/>
  <c r="AL48" i="114"/>
  <c r="AN47" i="114"/>
  <c r="E67" i="114"/>
  <c r="N67" i="114"/>
  <c r="F1170" i="234" s="1"/>
  <c r="X67" i="114"/>
  <c r="AG67" i="114"/>
  <c r="AQ67" i="114"/>
  <c r="AB57" i="114"/>
  <c r="AT60" i="114"/>
  <c r="P63" i="114"/>
  <c r="F1148" i="234" s="1"/>
  <c r="AH66" i="114"/>
  <c r="AA100" i="114"/>
  <c r="F158" i="114"/>
  <c r="O158" i="114"/>
  <c r="F1533" i="234" s="1"/>
  <c r="Y158" i="114"/>
  <c r="AI158" i="114"/>
  <c r="AR158" i="114"/>
  <c r="J108" i="114"/>
  <c r="AB111" i="114"/>
  <c r="AT114" i="114"/>
  <c r="P117" i="114"/>
  <c r="F1324" i="234" s="1"/>
  <c r="AH120" i="114"/>
  <c r="V126" i="114"/>
  <c r="AN129" i="114"/>
  <c r="J134" i="114"/>
  <c r="AB137" i="114"/>
  <c r="AT140" i="114"/>
  <c r="P145" i="114"/>
  <c r="F1468" i="234" s="1"/>
  <c r="I163" i="114"/>
  <c r="K49" i="114"/>
  <c r="F1071" i="234" s="1"/>
  <c r="T49" i="114"/>
  <c r="AD49" i="114"/>
  <c r="AH15" i="114"/>
  <c r="AH33" i="114"/>
  <c r="V39" i="114"/>
  <c r="AN42" i="114"/>
  <c r="J45" i="114"/>
  <c r="V47" i="114"/>
  <c r="F67" i="114"/>
  <c r="O67" i="114"/>
  <c r="F1171" i="234" s="1"/>
  <c r="Y67" i="114"/>
  <c r="AI67" i="114"/>
  <c r="AR67" i="114"/>
  <c r="J57" i="114"/>
  <c r="AB60" i="114"/>
  <c r="AT63" i="114"/>
  <c r="P66" i="114"/>
  <c r="F1166" i="234" s="1"/>
  <c r="AG100" i="114"/>
  <c r="G158" i="114"/>
  <c r="V105" i="114"/>
  <c r="Z158" i="114"/>
  <c r="AJ158" i="114"/>
  <c r="AS158" i="114"/>
  <c r="AN108" i="114"/>
  <c r="J111" i="114"/>
  <c r="AB114" i="114"/>
  <c r="AT117" i="114"/>
  <c r="P120" i="114"/>
  <c r="F1342" i="234" s="1"/>
  <c r="AH123" i="114"/>
  <c r="V129" i="114"/>
  <c r="AN134" i="114"/>
  <c r="J137" i="114"/>
  <c r="AB140" i="114"/>
  <c r="AT145" i="114"/>
  <c r="L49" i="114"/>
  <c r="F1072" i="234" s="1"/>
  <c r="U49" i="114"/>
  <c r="AE49" i="114"/>
  <c r="AO49" i="114"/>
  <c r="P15" i="114"/>
  <c r="F872" i="234" s="1"/>
  <c r="AH18" i="114"/>
  <c r="AN21" i="114"/>
  <c r="G67" i="114"/>
  <c r="V54" i="114"/>
  <c r="Z67" i="114"/>
  <c r="AJ67" i="114"/>
  <c r="AS67" i="114"/>
  <c r="AN57" i="114"/>
  <c r="J60" i="114"/>
  <c r="AB63" i="114"/>
  <c r="AT66" i="114"/>
  <c r="AM100" i="114"/>
  <c r="H158" i="114"/>
  <c r="R158" i="114"/>
  <c r="AA158" i="114"/>
  <c r="AK158" i="114"/>
  <c r="V108" i="114"/>
  <c r="AN111" i="114"/>
  <c r="J114" i="114"/>
  <c r="AB117" i="114"/>
  <c r="AT120" i="114"/>
  <c r="P123" i="114"/>
  <c r="F1360" i="234" s="1"/>
  <c r="AH126" i="114"/>
  <c r="V134" i="114"/>
  <c r="AN137" i="114"/>
  <c r="J140" i="114"/>
  <c r="AB145" i="114"/>
  <c r="P18" i="136"/>
  <c r="F1606" i="234" s="1"/>
  <c r="J24" i="136"/>
  <c r="J42" i="136"/>
  <c r="P45" i="136"/>
  <c r="F1768" i="234" s="1"/>
  <c r="P60" i="136"/>
  <c r="F1858" i="234" s="1"/>
  <c r="P75" i="136"/>
  <c r="F1948" i="234" s="1"/>
  <c r="J87" i="136"/>
  <c r="P105" i="136"/>
  <c r="F2128" i="234" s="1"/>
  <c r="P120" i="136"/>
  <c r="F2218" i="234" s="1"/>
  <c r="H213" i="136"/>
  <c r="H163" i="136"/>
  <c r="J147" i="136"/>
  <c r="P150" i="136"/>
  <c r="F2386" i="234" s="1"/>
  <c r="P162" i="136"/>
  <c r="F2458" i="234" s="1"/>
  <c r="P171" i="136"/>
  <c r="F2500" i="234" s="1"/>
  <c r="P183" i="136"/>
  <c r="F2572" i="234" s="1"/>
  <c r="J206" i="136"/>
  <c r="J15" i="136"/>
  <c r="P42" i="136"/>
  <c r="F1750" i="234" s="1"/>
  <c r="J57" i="136"/>
  <c r="P87" i="136"/>
  <c r="F2020" i="234" s="1"/>
  <c r="J114" i="136"/>
  <c r="P117" i="136"/>
  <c r="F2200" i="234" s="1"/>
  <c r="P147" i="136"/>
  <c r="F2368" i="234" s="1"/>
  <c r="J159" i="136"/>
  <c r="J174" i="136"/>
  <c r="J186" i="136"/>
  <c r="P206" i="136"/>
  <c r="F2698" i="234" s="1"/>
  <c r="J39" i="136"/>
  <c r="J84" i="136"/>
  <c r="J99" i="136"/>
  <c r="J144" i="136"/>
  <c r="P39" i="136"/>
  <c r="F1732" i="234" s="1"/>
  <c r="J66" i="136"/>
  <c r="P69" i="136"/>
  <c r="F1912" i="234" s="1"/>
  <c r="P84" i="136"/>
  <c r="F2002" i="234" s="1"/>
  <c r="P99" i="136"/>
  <c r="F2092" i="234" s="1"/>
  <c r="J111" i="136"/>
  <c r="P144" i="136"/>
  <c r="F2350" i="234" s="1"/>
  <c r="J156" i="136"/>
  <c r="J171" i="136"/>
  <c r="J183" i="136"/>
  <c r="J33" i="136"/>
  <c r="J51" i="136"/>
  <c r="P54" i="136"/>
  <c r="F1822" i="234" s="1"/>
  <c r="P66" i="136"/>
  <c r="F1894" i="234" s="1"/>
  <c r="J81" i="136"/>
  <c r="P111" i="136"/>
  <c r="F2164" i="234" s="1"/>
  <c r="P122" i="136"/>
  <c r="F2230" i="234" s="1"/>
  <c r="L163" i="136"/>
  <c r="F2460" i="234" s="1"/>
  <c r="P156" i="136"/>
  <c r="F2422" i="234" s="1"/>
  <c r="P24" i="136"/>
  <c r="F1642" i="234" s="1"/>
  <c r="J30" i="136"/>
  <c r="P36" i="136"/>
  <c r="F1714" i="234" s="1"/>
  <c r="P51" i="136"/>
  <c r="F1804" i="234" s="1"/>
  <c r="J63" i="136"/>
  <c r="P81" i="136"/>
  <c r="F1984" i="234" s="1"/>
  <c r="P96" i="136"/>
  <c r="F2074" i="234" s="1"/>
  <c r="J108" i="136"/>
  <c r="J129" i="136"/>
  <c r="J153" i="136"/>
  <c r="P63" i="136"/>
  <c r="F1876" i="234" s="1"/>
  <c r="J90" i="136"/>
  <c r="P93" i="136"/>
  <c r="F2056" i="234" s="1"/>
  <c r="P108" i="136"/>
  <c r="F2146" i="234" s="1"/>
  <c r="P135" i="136"/>
  <c r="F2308" i="234" s="1"/>
  <c r="P153" i="136"/>
  <c r="F2404" i="234" s="1"/>
  <c r="P174" i="136"/>
  <c r="F2518" i="234" s="1"/>
  <c r="P186" i="136"/>
  <c r="F2590" i="234" s="1"/>
  <c r="I211" i="136"/>
  <c r="Z211" i="141"/>
  <c r="Z123" i="141"/>
  <c r="M212" i="141"/>
  <c r="F3883" i="234" s="1"/>
  <c r="P122" i="141"/>
  <c r="F3400" i="234" s="1"/>
  <c r="AT138" i="141"/>
  <c r="AB24" i="141"/>
  <c r="AB48" i="141"/>
  <c r="AB150" i="141"/>
  <c r="AN15" i="141"/>
  <c r="AT18" i="141"/>
  <c r="J27" i="141"/>
  <c r="AN27" i="141"/>
  <c r="AT30" i="141"/>
  <c r="J39" i="141"/>
  <c r="AN39" i="141"/>
  <c r="AT42" i="141"/>
  <c r="J51" i="141"/>
  <c r="AN51" i="141"/>
  <c r="AT54" i="141"/>
  <c r="J63" i="141"/>
  <c r="AN63" i="141"/>
  <c r="AB69" i="141"/>
  <c r="AT69" i="141"/>
  <c r="AH72" i="141"/>
  <c r="P75" i="141"/>
  <c r="F3118" i="234" s="1"/>
  <c r="V81" i="141"/>
  <c r="J84" i="141"/>
  <c r="AN87" i="141"/>
  <c r="AB93" i="141"/>
  <c r="AT93" i="141"/>
  <c r="AH96" i="141"/>
  <c r="P99" i="141"/>
  <c r="F3262" i="234" s="1"/>
  <c r="V105" i="141"/>
  <c r="J108" i="141"/>
  <c r="P111" i="141"/>
  <c r="F3334" i="234" s="1"/>
  <c r="AB117" i="141"/>
  <c r="AT117" i="141"/>
  <c r="AH120" i="141"/>
  <c r="V126" i="141"/>
  <c r="V138" i="141"/>
  <c r="AT159" i="141"/>
  <c r="P162" i="141"/>
  <c r="F3628" i="234" s="1"/>
  <c r="AH162" i="141"/>
  <c r="AT171" i="141"/>
  <c r="AH174" i="141"/>
  <c r="AN192" i="141"/>
  <c r="AB206" i="141"/>
  <c r="V15" i="141"/>
  <c r="J18" i="141"/>
  <c r="AH21" i="141"/>
  <c r="P24" i="141"/>
  <c r="F2812" i="234" s="1"/>
  <c r="V27" i="141"/>
  <c r="AH33" i="141"/>
  <c r="P36" i="141"/>
  <c r="F2884" i="234" s="1"/>
  <c r="V39" i="141"/>
  <c r="AH45" i="141"/>
  <c r="P48" i="141"/>
  <c r="F2956" i="234" s="1"/>
  <c r="V51" i="141"/>
  <c r="AH57" i="141"/>
  <c r="P60" i="141"/>
  <c r="F3028" i="234" s="1"/>
  <c r="V63" i="141"/>
  <c r="AN66" i="141"/>
  <c r="AB72" i="141"/>
  <c r="AT72" i="141"/>
  <c r="AH75" i="141"/>
  <c r="P78" i="141"/>
  <c r="F3136" i="234" s="1"/>
  <c r="V84" i="141"/>
  <c r="J87" i="141"/>
  <c r="AN90" i="141"/>
  <c r="AB96" i="141"/>
  <c r="AT96" i="141"/>
  <c r="AH99" i="141"/>
  <c r="P102" i="141"/>
  <c r="F3280" i="234" s="1"/>
  <c r="V108" i="141"/>
  <c r="J111" i="141"/>
  <c r="P114" i="141"/>
  <c r="F3352" i="234" s="1"/>
  <c r="AB120" i="141"/>
  <c r="AN129" i="141"/>
  <c r="AT147" i="141"/>
  <c r="P150" i="141"/>
  <c r="F3556" i="234" s="1"/>
  <c r="AH150" i="141"/>
  <c r="AN156" i="141"/>
  <c r="J159" i="141"/>
  <c r="P117" i="141"/>
  <c r="F3370" i="234" s="1"/>
  <c r="P15" i="141"/>
  <c r="F2758" i="234" s="1"/>
  <c r="V18" i="141"/>
  <c r="AH24" i="141"/>
  <c r="P27" i="141"/>
  <c r="F2830" i="234" s="1"/>
  <c r="V30" i="141"/>
  <c r="AH36" i="141"/>
  <c r="P39" i="141"/>
  <c r="F2902" i="234" s="1"/>
  <c r="V42" i="141"/>
  <c r="AH48" i="141"/>
  <c r="P51" i="141"/>
  <c r="F2974" i="234" s="1"/>
  <c r="V54" i="141"/>
  <c r="AH60" i="141"/>
  <c r="P63" i="141"/>
  <c r="F3046" i="234" s="1"/>
  <c r="V66" i="141"/>
  <c r="J69" i="141"/>
  <c r="AN72" i="141"/>
  <c r="AB78" i="141"/>
  <c r="AT78" i="141"/>
  <c r="AH81" i="141"/>
  <c r="P84" i="141"/>
  <c r="F3172" i="234" s="1"/>
  <c r="V90" i="141"/>
  <c r="J93" i="141"/>
  <c r="AN96" i="141"/>
  <c r="AB102" i="141"/>
  <c r="AT102" i="141"/>
  <c r="AH105" i="141"/>
  <c r="AN108" i="141"/>
  <c r="V114" i="141"/>
  <c r="J117" i="141"/>
  <c r="P120" i="141"/>
  <c r="F3388" i="234" s="1"/>
  <c r="Q123" i="141"/>
  <c r="P126" i="141"/>
  <c r="F3424" i="234" s="1"/>
  <c r="AB135" i="141"/>
  <c r="V159" i="141"/>
  <c r="J162" i="141"/>
  <c r="V168" i="141"/>
  <c r="AN171" i="141"/>
  <c r="AB174" i="141"/>
  <c r="J183" i="141"/>
  <c r="P189" i="141"/>
  <c r="F3778" i="234" s="1"/>
  <c r="AH192" i="141"/>
  <c r="AH15" i="141"/>
  <c r="J21" i="141"/>
  <c r="AN21" i="141"/>
  <c r="AT24" i="141"/>
  <c r="J33" i="141"/>
  <c r="AN33" i="141"/>
  <c r="AT36" i="141"/>
  <c r="J45" i="141"/>
  <c r="AN45" i="141"/>
  <c r="AT48" i="141"/>
  <c r="J57" i="141"/>
  <c r="AN57" i="141"/>
  <c r="AT60" i="141"/>
  <c r="V69" i="141"/>
  <c r="J72" i="141"/>
  <c r="AN75" i="141"/>
  <c r="AB81" i="141"/>
  <c r="AT81" i="141"/>
  <c r="AH84" i="141"/>
  <c r="P87" i="141"/>
  <c r="F3190" i="234" s="1"/>
  <c r="V93" i="141"/>
  <c r="J96" i="141"/>
  <c r="AN99" i="141"/>
  <c r="AB105" i="141"/>
  <c r="AT105" i="141"/>
  <c r="AH108" i="141"/>
  <c r="AN111" i="141"/>
  <c r="V117" i="141"/>
  <c r="J120" i="141"/>
  <c r="E123" i="141"/>
  <c r="AH156" i="141"/>
  <c r="V171" i="141"/>
  <c r="P192" i="141"/>
  <c r="F3796" i="234" s="1"/>
  <c r="P18" i="141"/>
  <c r="F2776" i="234" s="1"/>
  <c r="V21" i="141"/>
  <c r="AH27" i="141"/>
  <c r="P30" i="141"/>
  <c r="F2848" i="234" s="1"/>
  <c r="V33" i="141"/>
  <c r="AH39" i="141"/>
  <c r="P42" i="141"/>
  <c r="F2920" i="234" s="1"/>
  <c r="V45" i="141"/>
  <c r="AH51" i="141"/>
  <c r="P54" i="141"/>
  <c r="F2992" i="234" s="1"/>
  <c r="V57" i="141"/>
  <c r="AH63" i="141"/>
  <c r="P66" i="141"/>
  <c r="F3064" i="234" s="1"/>
  <c r="V72" i="141"/>
  <c r="J75" i="141"/>
  <c r="AN78" i="141"/>
  <c r="AB84" i="141"/>
  <c r="AT84" i="141"/>
  <c r="AH87" i="141"/>
  <c r="P90" i="141"/>
  <c r="F3208" i="234" s="1"/>
  <c r="V96" i="141"/>
  <c r="J99" i="141"/>
  <c r="AN102" i="141"/>
  <c r="AB108" i="141"/>
  <c r="AT108" i="141"/>
  <c r="AH111" i="141"/>
  <c r="AN114" i="141"/>
  <c r="V120" i="141"/>
  <c r="X213" i="141"/>
  <c r="V132" i="141"/>
  <c r="AB153" i="141"/>
  <c r="V162" i="141"/>
  <c r="AN162" i="141"/>
  <c r="J168" i="141"/>
  <c r="AH168" i="141"/>
  <c r="AN174" i="141"/>
  <c r="AB177" i="141"/>
  <c r="AT177" i="141"/>
  <c r="J186" i="141"/>
  <c r="AH206" i="141"/>
  <c r="AN12" i="141"/>
  <c r="J15" i="141"/>
  <c r="AT15" i="141"/>
  <c r="J24" i="141"/>
  <c r="AN24" i="141"/>
  <c r="AT27" i="141"/>
  <c r="J36" i="141"/>
  <c r="AN36" i="141"/>
  <c r="AT39" i="141"/>
  <c r="J48" i="141"/>
  <c r="AN48" i="141"/>
  <c r="AT51" i="141"/>
  <c r="J60" i="141"/>
  <c r="AN60" i="141"/>
  <c r="AT63" i="141"/>
  <c r="AH66" i="141"/>
  <c r="P69" i="141"/>
  <c r="F3082" i="234" s="1"/>
  <c r="V75" i="141"/>
  <c r="J78" i="141"/>
  <c r="AN81" i="141"/>
  <c r="AB87" i="141"/>
  <c r="AT87" i="141"/>
  <c r="AH90" i="141"/>
  <c r="P93" i="141"/>
  <c r="F3226" i="234" s="1"/>
  <c r="V99" i="141"/>
  <c r="J102" i="141"/>
  <c r="AN105" i="141"/>
  <c r="AB111" i="141"/>
  <c r="AT111" i="141"/>
  <c r="AH114" i="141"/>
  <c r="AN117" i="141"/>
  <c r="AE123" i="141"/>
  <c r="AT126" i="141"/>
  <c r="AT129" i="141"/>
  <c r="V150" i="141"/>
  <c r="AN150" i="141"/>
  <c r="J153" i="141"/>
  <c r="AH159" i="141"/>
  <c r="AH171" i="141"/>
  <c r="J189" i="141"/>
  <c r="J19" i="226"/>
  <c r="P180" i="141"/>
  <c r="F3724" i="234" s="1"/>
  <c r="V183" i="141"/>
  <c r="AN183" i="141"/>
  <c r="AB186" i="141"/>
  <c r="AT186" i="141"/>
  <c r="S11" i="170"/>
  <c r="Y18" i="170"/>
  <c r="M21" i="170"/>
  <c r="F3950" i="234" s="1"/>
  <c r="Y14" i="222"/>
  <c r="F4499" i="234" s="1"/>
  <c r="T14" i="222"/>
  <c r="J18" i="224"/>
  <c r="E21" i="224"/>
  <c r="I22" i="226"/>
  <c r="S138" i="208"/>
  <c r="V138" i="208"/>
  <c r="M138" i="208"/>
  <c r="J138" i="208"/>
  <c r="Q22" i="228"/>
  <c r="V17" i="228"/>
  <c r="F4998" i="234" s="1"/>
  <c r="P174" i="141"/>
  <c r="F3688" i="234" s="1"/>
  <c r="V177" i="141"/>
  <c r="AN177" i="141"/>
  <c r="AB180" i="141"/>
  <c r="AT180" i="141"/>
  <c r="J11" i="170"/>
  <c r="N22" i="170"/>
  <c r="V18" i="224"/>
  <c r="F4569" i="234" s="1"/>
  <c r="N18" i="226"/>
  <c r="N22" i="226" s="1"/>
  <c r="N14" i="226"/>
  <c r="V21" i="228"/>
  <c r="F5008" i="234" s="1"/>
  <c r="P183" i="141"/>
  <c r="F3742" i="234" s="1"/>
  <c r="V186" i="141"/>
  <c r="AN186" i="141"/>
  <c r="AB189" i="141"/>
  <c r="AT189" i="141"/>
  <c r="I22" i="170"/>
  <c r="O22" i="170"/>
  <c r="AB21" i="170"/>
  <c r="E19" i="226"/>
  <c r="Y11" i="170"/>
  <c r="P177" i="141"/>
  <c r="F3706" i="234" s="1"/>
  <c r="V180" i="141"/>
  <c r="AN180" i="141"/>
  <c r="AB183" i="141"/>
  <c r="AT183" i="141"/>
  <c r="L22" i="170"/>
  <c r="F3952" i="234" s="1"/>
  <c r="O13" i="221"/>
  <c r="AB168" i="141"/>
  <c r="AT168" i="141"/>
  <c r="P186" i="141"/>
  <c r="F3760" i="234" s="1"/>
  <c r="V189" i="141"/>
  <c r="AN189" i="141"/>
  <c r="AB192" i="141"/>
  <c r="AT192" i="141"/>
  <c r="AB11" i="170"/>
  <c r="M18" i="170"/>
  <c r="F3941" i="234" s="1"/>
  <c r="BF24" i="203"/>
  <c r="F4388" i="234" s="1"/>
  <c r="AB52" i="220"/>
  <c r="O19" i="222"/>
  <c r="P18" i="224"/>
  <c r="O19" i="226"/>
  <c r="F4869" i="234" s="1"/>
  <c r="P151" i="208"/>
  <c r="L21" i="224"/>
  <c r="L23" i="224" s="1"/>
  <c r="J14" i="226"/>
  <c r="J18" i="226"/>
  <c r="J22" i="226" s="1"/>
  <c r="AT23" i="202"/>
  <c r="AT24" i="202"/>
  <c r="O25" i="203"/>
  <c r="W25" i="203"/>
  <c r="AF25" i="203"/>
  <c r="AO25" i="203"/>
  <c r="F4389" i="234" s="1"/>
  <c r="AX25" i="203"/>
  <c r="F4398" i="234" s="1"/>
  <c r="BF23" i="203"/>
  <c r="F4370" i="234" s="1"/>
  <c r="BV25" i="203"/>
  <c r="V151" i="208"/>
  <c r="K14" i="226"/>
  <c r="F17" i="226"/>
  <c r="P17" i="226"/>
  <c r="F4862" i="234" s="1"/>
  <c r="K18" i="226"/>
  <c r="F17" i="227"/>
  <c r="F22" i="227" s="1"/>
  <c r="L14" i="226"/>
  <c r="L18" i="226"/>
  <c r="L22" i="226" s="1"/>
  <c r="J23" i="202"/>
  <c r="J24" i="202"/>
  <c r="N25" i="202"/>
  <c r="X25" i="202"/>
  <c r="AG25" i="202"/>
  <c r="F4129" i="234" s="1"/>
  <c r="AQ25" i="202"/>
  <c r="AZ23" i="202"/>
  <c r="BX23" i="203"/>
  <c r="BX24" i="203"/>
  <c r="H25" i="203"/>
  <c r="Q25" i="203"/>
  <c r="Y25" i="203"/>
  <c r="AH25" i="203"/>
  <c r="AZ25" i="203"/>
  <c r="F4400" i="234" s="1"/>
  <c r="BH25" i="203"/>
  <c r="BP25" i="203"/>
  <c r="M23" i="203"/>
  <c r="M24" i="203"/>
  <c r="I25" i="203"/>
  <c r="R25" i="203"/>
  <c r="Z25" i="203"/>
  <c r="AR25" i="203"/>
  <c r="F4392" i="234" s="1"/>
  <c r="BA25" i="203"/>
  <c r="F4401" i="234" s="1"/>
  <c r="BI25" i="203"/>
  <c r="BQ25" i="203"/>
  <c r="V23" i="202"/>
  <c r="V24" i="202"/>
  <c r="Z25" i="202"/>
  <c r="AJ25" i="202"/>
  <c r="F4132" i="234" s="1"/>
  <c r="AS25" i="202"/>
  <c r="H25" i="202"/>
  <c r="R25" i="202"/>
  <c r="AA25" i="202"/>
  <c r="AK25" i="202"/>
  <c r="F4133" i="234" s="1"/>
  <c r="AE23" i="203"/>
  <c r="AE24" i="203"/>
  <c r="Q22" i="226"/>
  <c r="F4879" i="234" s="1"/>
  <c r="AV38" i="87"/>
  <c r="AW12" i="87"/>
  <c r="Y12" i="87"/>
  <c r="X38" i="87"/>
  <c r="AB12" i="87"/>
  <c r="AQ36" i="87"/>
  <c r="E9" i="224"/>
  <c r="J12" i="87"/>
  <c r="K38" i="87"/>
  <c r="AQ44" i="87"/>
  <c r="G9" i="224"/>
  <c r="G11" i="224" s="1"/>
  <c r="J24" i="87"/>
  <c r="V12" i="87"/>
  <c r="F26" i="234" s="1"/>
  <c r="V24" i="87"/>
  <c r="F74" i="234" s="1"/>
  <c r="J46" i="109"/>
  <c r="P54" i="109"/>
  <c r="F378" i="234" s="1"/>
  <c r="K67" i="109"/>
  <c r="F451" i="234" s="1"/>
  <c r="G12" i="87"/>
  <c r="AE12" i="87"/>
  <c r="K158" i="109"/>
  <c r="F813" i="234" s="1"/>
  <c r="F163" i="109"/>
  <c r="AI38" i="87"/>
  <c r="K49" i="109"/>
  <c r="F355" i="234" s="1"/>
  <c r="O100" i="109"/>
  <c r="F517" i="234" s="1"/>
  <c r="P72" i="109"/>
  <c r="F462" i="234" s="1"/>
  <c r="E48" i="109"/>
  <c r="E67" i="109"/>
  <c r="E163" i="109"/>
  <c r="J12" i="109"/>
  <c r="J105" i="109"/>
  <c r="J114" i="109"/>
  <c r="P46" i="109"/>
  <c r="F342" i="234" s="1"/>
  <c r="W49" i="114"/>
  <c r="AM49" i="114"/>
  <c r="AT33" i="114"/>
  <c r="P36" i="114"/>
  <c r="F998" i="234" s="1"/>
  <c r="V45" i="114"/>
  <c r="AB46" i="114"/>
  <c r="P12" i="114"/>
  <c r="F854" i="234" s="1"/>
  <c r="AF49" i="114"/>
  <c r="AN12" i="114"/>
  <c r="V21" i="114"/>
  <c r="J24" i="114"/>
  <c r="AB24" i="114"/>
  <c r="AT24" i="114"/>
  <c r="AH27" i="114"/>
  <c r="AB33" i="114"/>
  <c r="AT36" i="114"/>
  <c r="V30" i="114"/>
  <c r="AB36" i="114"/>
  <c r="AT39" i="114"/>
  <c r="AN46" i="114"/>
  <c r="AI48" i="114"/>
  <c r="J12" i="114"/>
  <c r="AH12" i="114"/>
  <c r="AH21" i="114"/>
  <c r="AN33" i="114"/>
  <c r="J36" i="114"/>
  <c r="P45" i="114"/>
  <c r="F1052" i="234" s="1"/>
  <c r="Q48" i="114"/>
  <c r="V24" i="114"/>
  <c r="J27" i="114"/>
  <c r="AB27" i="114"/>
  <c r="AT27" i="114"/>
  <c r="AH30" i="114"/>
  <c r="V33" i="114"/>
  <c r="AN36" i="114"/>
  <c r="J39" i="114"/>
  <c r="AB12" i="114"/>
  <c r="P46" i="114"/>
  <c r="F1058" i="234" s="1"/>
  <c r="K48" i="114"/>
  <c r="F1065" i="234" s="1"/>
  <c r="V12" i="114"/>
  <c r="AT12" i="114"/>
  <c r="V27" i="114"/>
  <c r="J30" i="114"/>
  <c r="AB30" i="114"/>
  <c r="AT30" i="114"/>
  <c r="P33" i="114"/>
  <c r="F980" i="234" s="1"/>
  <c r="AH36" i="114"/>
  <c r="V42" i="114"/>
  <c r="AN45" i="114"/>
  <c r="V46" i="114"/>
  <c r="AT46" i="114"/>
  <c r="P54" i="114"/>
  <c r="F1094" i="234" s="1"/>
  <c r="AN54" i="114"/>
  <c r="J72" i="114"/>
  <c r="AH72" i="114"/>
  <c r="P105" i="114"/>
  <c r="F1252" i="234" s="1"/>
  <c r="AN105" i="114"/>
  <c r="W67" i="114"/>
  <c r="Q158" i="114"/>
  <c r="AO158" i="114"/>
  <c r="K163" i="114"/>
  <c r="AI163" i="114"/>
  <c r="J54" i="114"/>
  <c r="AH54" i="114"/>
  <c r="P72" i="114"/>
  <c r="F1178" i="234" s="1"/>
  <c r="AN72" i="114"/>
  <c r="J105" i="114"/>
  <c r="AH105" i="114"/>
  <c r="E48" i="114"/>
  <c r="AC48" i="114"/>
  <c r="Q67" i="114"/>
  <c r="AO67" i="114"/>
  <c r="E163" i="114"/>
  <c r="AC163" i="114"/>
  <c r="V72" i="114"/>
  <c r="AT72" i="114"/>
  <c r="AB105" i="114"/>
  <c r="W163" i="114"/>
  <c r="AB72" i="114"/>
  <c r="J12" i="136"/>
  <c r="P15" i="136"/>
  <c r="F1588" i="234" s="1"/>
  <c r="P132" i="136"/>
  <c r="F2290" i="234" s="1"/>
  <c r="P12" i="136"/>
  <c r="F1570" i="234" s="1"/>
  <c r="J122" i="136"/>
  <c r="M123" i="136"/>
  <c r="F2233" i="234" s="1"/>
  <c r="J135" i="136"/>
  <c r="P168" i="136"/>
  <c r="F2482" i="234" s="1"/>
  <c r="P180" i="136"/>
  <c r="F2554" i="234" s="1"/>
  <c r="P192" i="136"/>
  <c r="F2626" i="234" s="1"/>
  <c r="P33" i="136"/>
  <c r="F1696" i="234" s="1"/>
  <c r="J121" i="136"/>
  <c r="E211" i="136"/>
  <c r="N123" i="136"/>
  <c r="F2234" i="234" s="1"/>
  <c r="P129" i="136"/>
  <c r="F2272" i="234" s="1"/>
  <c r="P30" i="136"/>
  <c r="F1678" i="234" s="1"/>
  <c r="F213" i="136"/>
  <c r="J132" i="136"/>
  <c r="I163" i="136"/>
  <c r="P177" i="136"/>
  <c r="F2536" i="234" s="1"/>
  <c r="P189" i="136"/>
  <c r="F2608" i="234" s="1"/>
  <c r="P27" i="136"/>
  <c r="F1660" i="234" s="1"/>
  <c r="G213" i="136"/>
  <c r="P126" i="136"/>
  <c r="F2254" i="234" s="1"/>
  <c r="P138" i="136"/>
  <c r="F2326" i="234" s="1"/>
  <c r="J168" i="136"/>
  <c r="J180" i="136"/>
  <c r="J192" i="136"/>
  <c r="G123" i="136"/>
  <c r="O123" i="136"/>
  <c r="F2235" i="234" s="1"/>
  <c r="K211" i="136"/>
  <c r="F2705" i="234" s="1"/>
  <c r="P121" i="136"/>
  <c r="F2224" i="234" s="1"/>
  <c r="H123" i="136"/>
  <c r="L211" i="136"/>
  <c r="F2706" i="234" s="1"/>
  <c r="K163" i="136"/>
  <c r="F2459" i="234" s="1"/>
  <c r="K212" i="136"/>
  <c r="F2711" i="234" s="1"/>
  <c r="AT120" i="141"/>
  <c r="AH121" i="141"/>
  <c r="M123" i="141"/>
  <c r="F3403" i="234" s="1"/>
  <c r="AS123" i="141"/>
  <c r="AT150" i="141"/>
  <c r="P153" i="141"/>
  <c r="F3574" i="234" s="1"/>
  <c r="AH153" i="141"/>
  <c r="AT162" i="141"/>
  <c r="J12" i="141"/>
  <c r="AH12" i="141"/>
  <c r="AI211" i="141"/>
  <c r="AN121" i="141"/>
  <c r="AB122" i="141"/>
  <c r="N123" i="141"/>
  <c r="F3404" i="234" s="1"/>
  <c r="Y123" i="141"/>
  <c r="AI123" i="141"/>
  <c r="AI139" i="141" s="1"/>
  <c r="AB126" i="141"/>
  <c r="P129" i="141"/>
  <c r="F3442" i="234" s="1"/>
  <c r="AH129" i="141"/>
  <c r="AN132" i="141"/>
  <c r="V147" i="141"/>
  <c r="AN147" i="141"/>
  <c r="J150" i="141"/>
  <c r="AN159" i="141"/>
  <c r="J121" i="141"/>
  <c r="AC212" i="141"/>
  <c r="AH122" i="141"/>
  <c r="O123" i="141"/>
  <c r="F3405" i="234" s="1"/>
  <c r="AK123" i="141"/>
  <c r="J135" i="141"/>
  <c r="P138" i="141"/>
  <c r="F3496" i="234" s="1"/>
  <c r="AH138" i="141"/>
  <c r="P144" i="141"/>
  <c r="F3520" i="234" s="1"/>
  <c r="AH144" i="141"/>
  <c r="AT153" i="141"/>
  <c r="P156" i="141"/>
  <c r="F3592" i="234" s="1"/>
  <c r="K211" i="141"/>
  <c r="F3875" i="234" s="1"/>
  <c r="P121" i="141"/>
  <c r="F3394" i="234" s="1"/>
  <c r="AT121" i="141"/>
  <c r="F123" i="141"/>
  <c r="F139" i="141" s="1"/>
  <c r="AA123" i="141"/>
  <c r="AI208" i="141"/>
  <c r="AL213" i="141"/>
  <c r="E212" i="141"/>
  <c r="J122" i="141"/>
  <c r="AN122" i="141"/>
  <c r="G123" i="141"/>
  <c r="R123" i="141"/>
  <c r="AC123" i="141"/>
  <c r="AC139" i="141" s="1"/>
  <c r="AM123" i="141"/>
  <c r="J129" i="141"/>
  <c r="AB129" i="141"/>
  <c r="P132" i="141"/>
  <c r="F3460" i="234" s="1"/>
  <c r="AH132" i="141"/>
  <c r="AN135" i="141"/>
  <c r="AT144" i="141"/>
  <c r="P147" i="141"/>
  <c r="F3538" i="234" s="1"/>
  <c r="AH147" i="141"/>
  <c r="AT156" i="141"/>
  <c r="P159" i="141"/>
  <c r="F3610" i="234" s="1"/>
  <c r="V12" i="141"/>
  <c r="AT12" i="141"/>
  <c r="V121" i="141"/>
  <c r="AO212" i="141"/>
  <c r="AO213" i="141" s="1"/>
  <c r="AT122" i="141"/>
  <c r="I123" i="141"/>
  <c r="S123" i="141"/>
  <c r="AD123" i="141"/>
  <c r="AO123" i="141"/>
  <c r="J138" i="141"/>
  <c r="AB138" i="141"/>
  <c r="J144" i="141"/>
  <c r="V153" i="141"/>
  <c r="AN153" i="141"/>
  <c r="W211" i="141"/>
  <c r="AB121" i="141"/>
  <c r="U123" i="141"/>
  <c r="AP123" i="141"/>
  <c r="Q212" i="141"/>
  <c r="V122" i="141"/>
  <c r="K123" i="141"/>
  <c r="AG123" i="141"/>
  <c r="AQ123" i="141"/>
  <c r="J132" i="141"/>
  <c r="AB132" i="141"/>
  <c r="P135" i="141"/>
  <c r="F3478" i="234" s="1"/>
  <c r="AH135" i="141"/>
  <c r="AN138" i="141"/>
  <c r="V144" i="141"/>
  <c r="AN144" i="141"/>
  <c r="V156" i="141"/>
  <c r="L123" i="141"/>
  <c r="F3402" i="234" s="1"/>
  <c r="T123" i="141"/>
  <c r="AJ123" i="141"/>
  <c r="AR123" i="141"/>
  <c r="P168" i="141"/>
  <c r="F3652" i="234" s="1"/>
  <c r="AN168" i="141"/>
  <c r="H123" i="141"/>
  <c r="X123" i="141"/>
  <c r="AF123" i="141"/>
  <c r="E24" i="161"/>
  <c r="G27" i="161"/>
  <c r="H24" i="161"/>
  <c r="J27" i="161"/>
  <c r="P18" i="170"/>
  <c r="G18" i="170"/>
  <c r="P11" i="170"/>
  <c r="Z22" i="170"/>
  <c r="J18" i="170"/>
  <c r="S18" i="170"/>
  <c r="P21" i="170"/>
  <c r="AB23" i="202"/>
  <c r="AN23" i="202"/>
  <c r="F4112" i="234" s="1"/>
  <c r="AE13" i="203"/>
  <c r="P13" i="202"/>
  <c r="J13" i="202"/>
  <c r="AH13" i="202"/>
  <c r="F3986" i="234" s="1"/>
  <c r="AN13" i="203"/>
  <c r="J149" i="208"/>
  <c r="V152" i="208"/>
  <c r="D26" i="222"/>
  <c r="G19" i="222"/>
  <c r="H19" i="222" s="1"/>
  <c r="AW13" i="203"/>
  <c r="F4181" i="234" s="1"/>
  <c r="M149" i="208"/>
  <c r="BX13" i="203"/>
  <c r="P138" i="208"/>
  <c r="J152" i="208"/>
  <c r="M13" i="203"/>
  <c r="M152" i="208"/>
  <c r="L19" i="226"/>
  <c r="G20" i="226"/>
  <c r="Q20" i="226"/>
  <c r="F4875" i="234" s="1"/>
  <c r="F20" i="227"/>
  <c r="N163" i="109" l="1"/>
  <c r="F834" i="234" s="1"/>
  <c r="F1547" i="234"/>
  <c r="F1233" i="234"/>
  <c r="F698" i="234"/>
  <c r="F536" i="234"/>
  <c r="T23" i="224"/>
  <c r="F4575" i="234" s="1"/>
  <c r="L213" i="141"/>
  <c r="O213" i="136"/>
  <c r="F2721" i="234" s="1"/>
  <c r="N213" i="136"/>
  <c r="F2720" i="234" s="1"/>
  <c r="O163" i="109"/>
  <c r="F5302" i="234"/>
  <c r="F5316" i="234"/>
  <c r="F5299" i="234"/>
  <c r="F5313" i="234"/>
  <c r="F5301" i="234"/>
  <c r="F5315" i="234"/>
  <c r="F5298" i="234"/>
  <c r="F5312" i="234"/>
  <c r="F5300" i="234"/>
  <c r="F5314" i="234"/>
  <c r="F5297" i="234"/>
  <c r="V21" i="224"/>
  <c r="F4570" i="234" s="1"/>
  <c r="Z52" i="220"/>
  <c r="AA52" i="220"/>
  <c r="S22" i="226"/>
  <c r="F4880" i="234" s="1"/>
  <c r="F4868" i="234"/>
  <c r="O22" i="226"/>
  <c r="F4877" i="234" s="1"/>
  <c r="F4865" i="234"/>
  <c r="K139" i="141"/>
  <c r="F3497" i="234" s="1"/>
  <c r="F3401" i="234"/>
  <c r="Q24" i="228"/>
  <c r="F5020" i="234" s="1"/>
  <c r="F5009" i="234"/>
  <c r="W23" i="221"/>
  <c r="F4465" i="234" s="1"/>
  <c r="F4455" i="234"/>
  <c r="S19" i="226"/>
  <c r="F4872" i="234" s="1"/>
  <c r="K22" i="226"/>
  <c r="K24" i="226" s="1"/>
  <c r="M163" i="109"/>
  <c r="F833" i="234" s="1"/>
  <c r="S22" i="224"/>
  <c r="S23" i="224" s="1"/>
  <c r="F4574" i="234" s="1"/>
  <c r="F4538" i="234"/>
  <c r="R22" i="224"/>
  <c r="R23" i="224" s="1"/>
  <c r="F4573" i="234" s="1"/>
  <c r="F4537" i="234"/>
  <c r="M23" i="221"/>
  <c r="P20" i="226"/>
  <c r="F4874" i="234" s="1"/>
  <c r="M213" i="136"/>
  <c r="F2719" i="234" s="1"/>
  <c r="J21" i="224"/>
  <c r="G163" i="109"/>
  <c r="T52" i="220"/>
  <c r="S52" i="220"/>
  <c r="Y52" i="220"/>
  <c r="I22" i="227"/>
  <c r="I24" i="227" s="1"/>
  <c r="T18" i="221"/>
  <c r="AD18" i="221"/>
  <c r="F4452" i="234" s="1"/>
  <c r="Q19" i="226"/>
  <c r="F4871" i="234" s="1"/>
  <c r="G22" i="170"/>
  <c r="K38" i="231"/>
  <c r="F5303" i="234" s="1"/>
  <c r="K19" i="226"/>
  <c r="Y19" i="222"/>
  <c r="F4514" i="234" s="1"/>
  <c r="R52" i="220"/>
  <c r="F5633" i="234" s="1"/>
  <c r="D23" i="221"/>
  <c r="U52" i="220"/>
  <c r="T35" i="228"/>
  <c r="F5060" i="234" s="1"/>
  <c r="F23" i="221"/>
  <c r="Z23" i="221"/>
  <c r="F4463" i="234" s="1"/>
  <c r="I19" i="226"/>
  <c r="U24" i="228"/>
  <c r="F5024" i="234" s="1"/>
  <c r="W52" i="220"/>
  <c r="G19" i="226"/>
  <c r="Q35" i="228"/>
  <c r="F5057" i="234" s="1"/>
  <c r="X52" i="220"/>
  <c r="F20" i="226"/>
  <c r="C23" i="221"/>
  <c r="X23" i="221"/>
  <c r="F4466" i="234" s="1"/>
  <c r="AB163" i="141"/>
  <c r="J193" i="136"/>
  <c r="AN163" i="141"/>
  <c r="P163" i="141"/>
  <c r="F3634" i="234" s="1"/>
  <c r="AT163" i="141"/>
  <c r="V163" i="141"/>
  <c r="J163" i="141"/>
  <c r="AH163" i="141"/>
  <c r="I139" i="136"/>
  <c r="L139" i="136"/>
  <c r="F2328" i="234" s="1"/>
  <c r="P193" i="136"/>
  <c r="F2632" i="234" s="1"/>
  <c r="E139" i="136"/>
  <c r="P162" i="109"/>
  <c r="F830" i="234" s="1"/>
  <c r="L163" i="109"/>
  <c r="F832" i="234" s="1"/>
  <c r="J162" i="109"/>
  <c r="AN193" i="141"/>
  <c r="P193" i="141"/>
  <c r="F3802" i="234" s="1"/>
  <c r="V193" i="141"/>
  <c r="AM213" i="141"/>
  <c r="AB212" i="141"/>
  <c r="AT193" i="141"/>
  <c r="J211" i="141"/>
  <c r="AB193" i="141"/>
  <c r="AH193" i="141"/>
  <c r="AN212" i="141"/>
  <c r="Y213" i="141"/>
  <c r="J193" i="141"/>
  <c r="H163" i="109"/>
  <c r="F213" i="141"/>
  <c r="AD213" i="141"/>
  <c r="U213" i="141"/>
  <c r="AQ213" i="141"/>
  <c r="G213" i="141"/>
  <c r="AT211" i="141"/>
  <c r="AG213" i="141"/>
  <c r="V211" i="141"/>
  <c r="H213" i="141"/>
  <c r="AR213" i="141"/>
  <c r="AS213" i="141"/>
  <c r="T213" i="141"/>
  <c r="AH211" i="141"/>
  <c r="AE213" i="141"/>
  <c r="Z213" i="141"/>
  <c r="S38" i="87"/>
  <c r="F101" i="234" s="1"/>
  <c r="AK213" i="141"/>
  <c r="E208" i="141"/>
  <c r="V25" i="203"/>
  <c r="N213" i="141"/>
  <c r="I213" i="141"/>
  <c r="AJ213" i="141"/>
  <c r="P212" i="141"/>
  <c r="F3886" i="234" s="1"/>
  <c r="R213" i="141"/>
  <c r="AL139" i="141"/>
  <c r="O213" i="141"/>
  <c r="AC208" i="141"/>
  <c r="S213" i="141"/>
  <c r="K139" i="136"/>
  <c r="F2327" i="234" s="1"/>
  <c r="AT48" i="114"/>
  <c r="AB48" i="114"/>
  <c r="Y22" i="170"/>
  <c r="M213" i="141"/>
  <c r="G22" i="226"/>
  <c r="G24" i="226" s="1"/>
  <c r="K208" i="141"/>
  <c r="F3869" i="234" s="1"/>
  <c r="BO25" i="203"/>
  <c r="J67" i="114"/>
  <c r="P25" i="202"/>
  <c r="J49" i="109"/>
  <c r="AH25" i="202"/>
  <c r="F4130" i="234" s="1"/>
  <c r="Z139" i="141"/>
  <c r="I20" i="226"/>
  <c r="AE139" i="141"/>
  <c r="AD139" i="141"/>
  <c r="S22" i="170"/>
  <c r="Y18" i="221"/>
  <c r="F4447" i="234" s="1"/>
  <c r="S35" i="228"/>
  <c r="F5059" i="234" s="1"/>
  <c r="V49" i="114"/>
  <c r="V22" i="170"/>
  <c r="F139" i="136"/>
  <c r="AT163" i="114"/>
  <c r="J158" i="114"/>
  <c r="K163" i="109"/>
  <c r="V33" i="228"/>
  <c r="F5051" i="234" s="1"/>
  <c r="R35" i="228"/>
  <c r="F5058" i="234" s="1"/>
  <c r="S24" i="228"/>
  <c r="F5022" i="234" s="1"/>
  <c r="E18" i="221"/>
  <c r="I208" i="136"/>
  <c r="M22" i="224"/>
  <c r="M23" i="224" s="1"/>
  <c r="AN158" i="114"/>
  <c r="G208" i="136"/>
  <c r="Q139" i="141"/>
  <c r="AA139" i="141"/>
  <c r="G139" i="141"/>
  <c r="W139" i="141"/>
  <c r="S20" i="226"/>
  <c r="F4876" i="234" s="1"/>
  <c r="P49" i="114"/>
  <c r="F1076" i="234" s="1"/>
  <c r="P21" i="224"/>
  <c r="X208" i="141"/>
  <c r="U9" i="224"/>
  <c r="AT100" i="114"/>
  <c r="V163" i="114"/>
  <c r="AH158" i="114"/>
  <c r="S139" i="141"/>
  <c r="AR208" i="141"/>
  <c r="R24" i="228"/>
  <c r="F5021" i="234" s="1"/>
  <c r="AN25" i="203"/>
  <c r="T24" i="228"/>
  <c r="F5023" i="234" s="1"/>
  <c r="G20" i="227"/>
  <c r="I20" i="227"/>
  <c r="AW25" i="203"/>
  <c r="F4397" i="234" s="1"/>
  <c r="E20" i="227"/>
  <c r="E22" i="227"/>
  <c r="J163" i="136"/>
  <c r="M139" i="136"/>
  <c r="F2329" i="234" s="1"/>
  <c r="P67" i="114"/>
  <c r="F1172" i="234" s="1"/>
  <c r="AH67" i="114"/>
  <c r="O20" i="226"/>
  <c r="F4873" i="234" s="1"/>
  <c r="E20" i="226"/>
  <c r="J24" i="226"/>
  <c r="L24" i="226"/>
  <c r="F24" i="227"/>
  <c r="N24" i="226"/>
  <c r="M139" i="141"/>
  <c r="F3499" i="234" s="1"/>
  <c r="AB158" i="114"/>
  <c r="AQ38" i="87"/>
  <c r="AQ56" i="87" s="1"/>
  <c r="V25" i="202"/>
  <c r="BX25" i="203"/>
  <c r="AE208" i="141"/>
  <c r="I24" i="226"/>
  <c r="AL208" i="141"/>
  <c r="E139" i="141"/>
  <c r="I213" i="136"/>
  <c r="AN67" i="114"/>
  <c r="J100" i="114"/>
  <c r="G208" i="141"/>
  <c r="L139" i="141"/>
  <c r="F3498" i="234" s="1"/>
  <c r="N139" i="141"/>
  <c r="F3500" i="234" s="1"/>
  <c r="AZ25" i="202"/>
  <c r="L20" i="226"/>
  <c r="U208" i="141"/>
  <c r="AD208" i="141"/>
  <c r="H208" i="141"/>
  <c r="AE25" i="203"/>
  <c r="M25" i="203"/>
  <c r="AT25" i="202"/>
  <c r="L208" i="141"/>
  <c r="F3870" i="234" s="1"/>
  <c r="N20" i="226"/>
  <c r="AS208" i="141"/>
  <c r="T208" i="141"/>
  <c r="AH100" i="114"/>
  <c r="P158" i="114"/>
  <c r="F1534" i="234" s="1"/>
  <c r="F19" i="227"/>
  <c r="BF25" i="203"/>
  <c r="F4406" i="234" s="1"/>
  <c r="M208" i="141"/>
  <c r="F3871" i="234" s="1"/>
  <c r="E24" i="226"/>
  <c r="J22" i="170"/>
  <c r="AK208" i="141"/>
  <c r="P22" i="170"/>
  <c r="AJ208" i="141"/>
  <c r="AQ208" i="141"/>
  <c r="AG208" i="141"/>
  <c r="AP208" i="141"/>
  <c r="O208" i="136"/>
  <c r="F2703" i="234" s="1"/>
  <c r="Q24" i="226"/>
  <c r="F4887" i="234" s="1"/>
  <c r="K20" i="226"/>
  <c r="S24" i="226"/>
  <c r="F4888" i="234" s="1"/>
  <c r="O18" i="221"/>
  <c r="M22" i="170"/>
  <c r="F3953" i="234" s="1"/>
  <c r="AA208" i="141"/>
  <c r="Y208" i="141"/>
  <c r="N208" i="141"/>
  <c r="F3872" i="234" s="1"/>
  <c r="AF208" i="141"/>
  <c r="F208" i="136"/>
  <c r="AB100" i="114"/>
  <c r="V100" i="114"/>
  <c r="J100" i="109"/>
  <c r="I9" i="224"/>
  <c r="I11" i="224" s="1"/>
  <c r="I22" i="224" s="1"/>
  <c r="I23" i="224" s="1"/>
  <c r="P22" i="226"/>
  <c r="F4878" i="234" s="1"/>
  <c r="P19" i="226"/>
  <c r="F4870" i="234" s="1"/>
  <c r="S208" i="141"/>
  <c r="R208" i="141"/>
  <c r="O208" i="141"/>
  <c r="F3873" i="234" s="1"/>
  <c r="F208" i="141"/>
  <c r="L208" i="136"/>
  <c r="F2700" i="234" s="1"/>
  <c r="H208" i="136"/>
  <c r="AN100" i="114"/>
  <c r="P48" i="109"/>
  <c r="F354" i="234" s="1"/>
  <c r="AK38" i="87"/>
  <c r="R139" i="141"/>
  <c r="AT49" i="114"/>
  <c r="F22" i="226"/>
  <c r="F19" i="226"/>
  <c r="Q19" i="222"/>
  <c r="N26" i="222"/>
  <c r="G24" i="227"/>
  <c r="M38" i="87"/>
  <c r="J25" i="202"/>
  <c r="J20" i="226"/>
  <c r="AM208" i="141"/>
  <c r="V22" i="228"/>
  <c r="F5014" i="234" s="1"/>
  <c r="I208" i="141"/>
  <c r="Z208" i="141"/>
  <c r="P100" i="114"/>
  <c r="F1234" i="234" s="1"/>
  <c r="J49" i="114"/>
  <c r="O9" i="224"/>
  <c r="AO208" i="141"/>
  <c r="AR139" i="141"/>
  <c r="L213" i="136"/>
  <c r="F2718" i="234" s="1"/>
  <c r="G139" i="136"/>
  <c r="J163" i="114"/>
  <c r="AB67" i="114"/>
  <c r="AB49" i="114"/>
  <c r="E11" i="224"/>
  <c r="AB22" i="170"/>
  <c r="Q208" i="141"/>
  <c r="J212" i="141"/>
  <c r="AH212" i="141"/>
  <c r="P212" i="136"/>
  <c r="F2716" i="234" s="1"/>
  <c r="N208" i="136"/>
  <c r="F2702" i="234" s="1"/>
  <c r="N139" i="136"/>
  <c r="F2330" i="234" s="1"/>
  <c r="AT67" i="114"/>
  <c r="P48" i="114"/>
  <c r="F1070" i="234" s="1"/>
  <c r="P67" i="109"/>
  <c r="AN25" i="202"/>
  <c r="F4136" i="234" s="1"/>
  <c r="W208" i="141"/>
  <c r="V212" i="141"/>
  <c r="AT123" i="141"/>
  <c r="P211" i="141"/>
  <c r="F3880" i="234" s="1"/>
  <c r="K213" i="141"/>
  <c r="AO139" i="141"/>
  <c r="AB123" i="141"/>
  <c r="AM139" i="141"/>
  <c r="T139" i="141"/>
  <c r="P163" i="136"/>
  <c r="F2464" i="234" s="1"/>
  <c r="E208" i="136"/>
  <c r="V67" i="114"/>
  <c r="AN48" i="114"/>
  <c r="Q22" i="224"/>
  <c r="Y38" i="87"/>
  <c r="AF139" i="141"/>
  <c r="E213" i="141"/>
  <c r="AH123" i="141"/>
  <c r="AG139" i="141"/>
  <c r="AQ139" i="141"/>
  <c r="U139" i="141"/>
  <c r="P211" i="136"/>
  <c r="F2710" i="234" s="1"/>
  <c r="K213" i="136"/>
  <c r="F2717" i="234" s="1"/>
  <c r="AH48" i="114"/>
  <c r="AH49" i="114"/>
  <c r="AN49" i="114"/>
  <c r="J67" i="109"/>
  <c r="K22" i="224"/>
  <c r="X139" i="141"/>
  <c r="AN211" i="141"/>
  <c r="AI213" i="141"/>
  <c r="Y139" i="141"/>
  <c r="O139" i="141"/>
  <c r="F3501" i="234" s="1"/>
  <c r="K208" i="136"/>
  <c r="F2699" i="234" s="1"/>
  <c r="E213" i="136"/>
  <c r="J211" i="136"/>
  <c r="J123" i="136"/>
  <c r="O139" i="136"/>
  <c r="F2331" i="234" s="1"/>
  <c r="J48" i="114"/>
  <c r="AN163" i="114"/>
  <c r="J48" i="109"/>
  <c r="H139" i="141"/>
  <c r="AB211" i="141"/>
  <c r="W213" i="141"/>
  <c r="J123" i="141"/>
  <c r="P123" i="136"/>
  <c r="F2236" i="234" s="1"/>
  <c r="P163" i="114"/>
  <c r="P100" i="109"/>
  <c r="G22" i="224"/>
  <c r="G23" i="224" s="1"/>
  <c r="AN123" i="141"/>
  <c r="AP139" i="141"/>
  <c r="Q213" i="141"/>
  <c r="I139" i="141"/>
  <c r="AS139" i="141"/>
  <c r="V123" i="141"/>
  <c r="H139" i="136"/>
  <c r="AT158" i="114"/>
  <c r="P49" i="109"/>
  <c r="AE38" i="87"/>
  <c r="AW38" i="87"/>
  <c r="I19" i="222"/>
  <c r="AB25" i="202"/>
  <c r="P123" i="141"/>
  <c r="F3406" i="234" s="1"/>
  <c r="AT212" i="141"/>
  <c r="AC213" i="141"/>
  <c r="AJ139" i="141"/>
  <c r="AK139" i="141"/>
  <c r="M208" i="136"/>
  <c r="F2701" i="234" s="1"/>
  <c r="AB163" i="114"/>
  <c r="AH163" i="114"/>
  <c r="V158" i="114"/>
  <c r="V48" i="114"/>
  <c r="G38" i="87"/>
  <c r="F518" i="234" l="1"/>
  <c r="F3887" i="234"/>
  <c r="F3889" i="234"/>
  <c r="F3891" i="234"/>
  <c r="F3888" i="234"/>
  <c r="F3890" i="234"/>
  <c r="F1552" i="234"/>
  <c r="F456" i="234"/>
  <c r="J163" i="109"/>
  <c r="F360" i="234"/>
  <c r="F835" i="234"/>
  <c r="F5321" i="234"/>
  <c r="F5307" i="234"/>
  <c r="F5320" i="234"/>
  <c r="F5306" i="234"/>
  <c r="F5319" i="234"/>
  <c r="F5305" i="234"/>
  <c r="F5311" i="234"/>
  <c r="K42" i="231"/>
  <c r="F5317" i="234" s="1"/>
  <c r="F5323" i="234"/>
  <c r="F5309" i="234"/>
  <c r="F5304" i="234"/>
  <c r="K39" i="231"/>
  <c r="F5310" i="234" s="1"/>
  <c r="F5322" i="234"/>
  <c r="F5308" i="234"/>
  <c r="F4516" i="234"/>
  <c r="F4525" i="234"/>
  <c r="Q40" i="228"/>
  <c r="F5068" i="234" s="1"/>
  <c r="S56" i="87"/>
  <c r="F120" i="234" s="1"/>
  <c r="P163" i="109"/>
  <c r="F831" i="234"/>
  <c r="O24" i="226"/>
  <c r="F4885" i="234" s="1"/>
  <c r="U40" i="228"/>
  <c r="F5072" i="234" s="1"/>
  <c r="V24" i="228"/>
  <c r="F5025" i="234" s="1"/>
  <c r="AT213" i="141"/>
  <c r="V35" i="228"/>
  <c r="F5062" i="234" s="1"/>
  <c r="Y23" i="221"/>
  <c r="F4462" i="234" s="1"/>
  <c r="F4449" i="234"/>
  <c r="P208" i="141"/>
  <c r="F3874" i="234" s="1"/>
  <c r="J9" i="224"/>
  <c r="AH208" i="141"/>
  <c r="E23" i="221"/>
  <c r="G18" i="221"/>
  <c r="S40" i="228"/>
  <c r="F5070" i="234" s="1"/>
  <c r="E24" i="227"/>
  <c r="T40" i="228"/>
  <c r="F5071" i="234" s="1"/>
  <c r="U11" i="224"/>
  <c r="V9" i="224"/>
  <c r="F4531" i="234" s="1"/>
  <c r="R40" i="228"/>
  <c r="F5069" i="234" s="1"/>
  <c r="AN208" i="141"/>
  <c r="AK56" i="87"/>
  <c r="J208" i="141"/>
  <c r="V139" i="141"/>
  <c r="P24" i="226"/>
  <c r="F4886" i="234" s="1"/>
  <c r="O23" i="221"/>
  <c r="Q18" i="221"/>
  <c r="M56" i="87"/>
  <c r="O11" i="224"/>
  <c r="P9" i="224"/>
  <c r="R19" i="222"/>
  <c r="F24" i="226"/>
  <c r="AH213" i="141"/>
  <c r="AW56" i="87"/>
  <c r="AN213" i="141"/>
  <c r="K23" i="224"/>
  <c r="Q23" i="224"/>
  <c r="F4572" i="234" s="1"/>
  <c r="J208" i="136"/>
  <c r="V213" i="141"/>
  <c r="P208" i="136"/>
  <c r="F2704" i="234" s="1"/>
  <c r="Y56" i="87"/>
  <c r="P213" i="136"/>
  <c r="P213" i="141"/>
  <c r="AB139" i="141"/>
  <c r="AB208" i="141"/>
  <c r="AT208" i="141"/>
  <c r="J19" i="222"/>
  <c r="G56" i="87"/>
  <c r="J213" i="136"/>
  <c r="E22" i="224"/>
  <c r="J11" i="224"/>
  <c r="AN139" i="141"/>
  <c r="AE56" i="87"/>
  <c r="J139" i="141"/>
  <c r="J213" i="141"/>
  <c r="P139" i="141"/>
  <c r="F3502" i="234" s="1"/>
  <c r="J139" i="136"/>
  <c r="P139" i="136"/>
  <c r="F2332" i="234" s="1"/>
  <c r="AB213" i="141"/>
  <c r="AT139" i="141"/>
  <c r="V208" i="141"/>
  <c r="AH139" i="141"/>
  <c r="F2722" i="234" l="1"/>
  <c r="F3892" i="234"/>
  <c r="F836" i="234"/>
  <c r="F5318" i="234"/>
  <c r="K43" i="231"/>
  <c r="F5324" i="234" s="1"/>
  <c r="Q45" i="228"/>
  <c r="F5084" i="234" s="1"/>
  <c r="AB19" i="222"/>
  <c r="F4517" i="234" s="1"/>
  <c r="U45" i="228"/>
  <c r="F5088" i="234" s="1"/>
  <c r="F4464" i="234"/>
  <c r="X30" i="221"/>
  <c r="F4468" i="234" s="1"/>
  <c r="S45" i="228"/>
  <c r="F5086" i="234" s="1"/>
  <c r="G23" i="221"/>
  <c r="D30" i="221"/>
  <c r="R45" i="228"/>
  <c r="F5085" i="234" s="1"/>
  <c r="U22" i="224"/>
  <c r="V11" i="224"/>
  <c r="F4539" i="234" s="1"/>
  <c r="T45" i="228"/>
  <c r="F5087" i="234" s="1"/>
  <c r="V40" i="228"/>
  <c r="F5073" i="234" s="1"/>
  <c r="O22" i="224"/>
  <c r="P11" i="224"/>
  <c r="S19" i="222"/>
  <c r="N30" i="221"/>
  <c r="Q23" i="221"/>
  <c r="K19" i="222"/>
  <c r="J22" i="224"/>
  <c r="E23" i="224"/>
  <c r="AC19" i="222" l="1"/>
  <c r="AD19" i="222" s="1"/>
  <c r="F4519" i="234" s="1"/>
  <c r="V45" i="228"/>
  <c r="F5089" i="234" s="1"/>
  <c r="U23" i="224"/>
  <c r="F4576" i="234" s="1"/>
  <c r="V22" i="224"/>
  <c r="F4571" i="234" s="1"/>
  <c r="O23" i="224"/>
  <c r="P22" i="224"/>
  <c r="L19" i="222"/>
  <c r="T19" i="222"/>
  <c r="J23" i="224"/>
  <c r="AE19" i="222" l="1"/>
  <c r="F4520" i="234" s="1"/>
  <c r="F4518" i="234"/>
  <c r="V23" i="224"/>
  <c r="F4577" i="234" s="1"/>
  <c r="P23" i="224"/>
  <c r="U19" i="222"/>
  <c r="AF19" i="222" l="1"/>
  <c r="F4521" i="234" s="1"/>
  <c r="V19" i="222"/>
  <c r="F4527" i="234" l="1"/>
  <c r="F4528" i="234"/>
  <c r="F4529" i="234"/>
  <c r="F4526" i="234" l="1"/>
  <c r="S8" i="223"/>
  <c r="F4530" i="234" s="1"/>
  <c r="F5100" i="234" l="1"/>
  <c r="F5101" i="234"/>
  <c r="F5109" i="234"/>
  <c r="F5091" i="234"/>
  <c r="F5093" i="234"/>
  <c r="F5102" i="234"/>
  <c r="F5103" i="234"/>
  <c r="F5092" i="234"/>
  <c r="F5104" i="234"/>
  <c r="F5105" i="234"/>
  <c r="F5106" i="234"/>
  <c r="F5090" i="234"/>
  <c r="F5107" i="234"/>
  <c r="F5108" i="234"/>
  <c r="F5094" i="234"/>
  <c r="F5097" i="234" l="1"/>
  <c r="Q13" i="229"/>
  <c r="F5112" i="234" s="1"/>
  <c r="F5099" i="234"/>
  <c r="S13" i="229"/>
  <c r="F5114" i="234" s="1"/>
  <c r="F5096" i="234"/>
  <c r="P13" i="229"/>
  <c r="F5111" i="234" s="1"/>
  <c r="F5095" i="234"/>
  <c r="O13" i="229"/>
  <c r="F5110" i="234" s="1"/>
  <c r="F5098" i="234"/>
  <c r="R13" i="229"/>
  <c r="F5113" i="234" s="1"/>
</calcChain>
</file>

<file path=xl/sharedStrings.xml><?xml version="1.0" encoding="utf-8"?>
<sst xmlns="http://schemas.openxmlformats.org/spreadsheetml/2006/main" count="40598" uniqueCount="8489">
  <si>
    <t>BLIND YEAR DATA TABLE CHANGE LOG (from last release)</t>
  </si>
  <si>
    <t>Table</t>
  </si>
  <si>
    <t>Changes made</t>
  </si>
  <si>
    <t>PD3</t>
  </si>
  <si>
    <t>Removed shading from columns W and X as these columns relate to 2024-25.</t>
  </si>
  <si>
    <t>RR27a</t>
  </si>
  <si>
    <t>Removed the table from the template as data for 2025-30 is not required for the blind year process.</t>
  </si>
  <si>
    <t>PD1</t>
  </si>
  <si>
    <t>Greyed out cells in lines PD1.15-28 and PD1.38 for years 2025-26 to 2034-35 as forecasts of inflation for these years are not required for the blind year process.</t>
  </si>
  <si>
    <t>PD2</t>
  </si>
  <si>
    <t>Amended the formulae in cells AA16, AA18, AA21 and AA23 to calculate the average non-household retail revenue per connection using retail revenue as opposed to total revenue e.g. =IF(OR(X16=0,Z16=0),0,X16/(Z16/1000)).</t>
  </si>
  <si>
    <t>Amended the formulae in cells AA17 and AA19 to calculate the average non-household retail revenue per connection using retail revenue as opposed to total revenue e.g. =IF(OR(X17=0,Z17=0),0,X17/(Z17/1000)).</t>
  </si>
  <si>
    <t>CW1 and CWW1</t>
  </si>
  <si>
    <t>Removed the tables from the template as these tables are not required for the blind year process.</t>
  </si>
  <si>
    <t>PD8</t>
  </si>
  <si>
    <t>Converted the cells that linked to CW1 and CWW1 to input cells.</t>
  </si>
  <si>
    <t>Price Review 2024 (PR24) - PR19 Blind year past delivery data tables</t>
  </si>
  <si>
    <t xml:space="preserve">Introduction </t>
  </si>
  <si>
    <t>Companies should use this template to submit updated past delivery data tables containing 2024-25 actual performance data. These tables will support companies' updated PR19 reconciliation models to be submitted as part of the 2024-25 blind year process.
The common format of this template will allow us to process the data provided by companies effectively. Please do not make any changes to the format or structure of the template as you populate it.</t>
  </si>
  <si>
    <t>Tables</t>
  </si>
  <si>
    <r>
      <t>Select the company name from the drop-down list on the '</t>
    </r>
    <r>
      <rPr>
        <sz val="11"/>
        <color theme="4"/>
        <rFont val="Arial"/>
        <family val="2"/>
      </rPr>
      <t>Validation</t>
    </r>
    <r>
      <rPr>
        <sz val="11"/>
        <rFont val="Arial"/>
        <family val="2"/>
      </rPr>
      <t xml:space="preserve">' tab.
Where a company considers that it does not need to submit a particular table please: 
•	 leave the relevant input fields blank (do not, for example, enter zeros); 
•	 do not delete the table/worksheet (i.e. still return the entire, unamended template); and
•	 add an explanatory line in your commentary, for example "This table is intentionally unpopulated because..."
Companies should complete the tables in accordance with the requirements of the </t>
    </r>
    <r>
      <rPr>
        <sz val="11"/>
        <color theme="4"/>
        <rFont val="Arial"/>
        <family val="2"/>
      </rPr>
      <t>PR24 Final methodology submission tables and guidance - Ofwat  (see link below)</t>
    </r>
    <r>
      <rPr>
        <sz val="11"/>
        <rFont val="Arial"/>
        <family val="2"/>
      </rPr>
      <t>. The exception to this is that companies will need to include actual rather than forecast performance data for 2024-25. 
Please note that we will collect the input values as entered by the company. The number of decimal places stated is for our database visual view. 
We have set input cells that require a '%' entry as a 'percentage' rather than as a 'number' format. The underlying data saved will be between a figure of 0 and 1, but will be displayed as a percentage. For example, an input of '10', will display as 10%, but will hold an underlying value of 0.1.
We have established rules for the cells in the tables. These rules are as follows:
•	 Pink cell - a cell which contains a formula and is not performing a calculation on the cell inside its formula (generally, a copied cell);
•	 Blue cell - a cell which contains a formula and is performing a calculation on the cell(s) inside its formula;
•	 Pink cell - a cell which shares the same item references as the cell inside its formula; and
•	 Yellow 'input' cells and blue cells must have unique item references. Duplicate item references are only allowed for pink copy cells.</t>
    </r>
  </si>
  <si>
    <t>Price base for financial data</t>
  </si>
  <si>
    <t>We set out the price base of any financial data in the related submission tables guidance documents. These are the definitive references. 
In general, unless otherwise stated, the price base for financial information is 2022-23 base year prices indexed using the financial year average Consumer Price Index (including housing costs), that is, 2022-23 prices FYA (CPIH deflated).</t>
  </si>
  <si>
    <t>Submissions</t>
  </si>
  <si>
    <r>
      <t>Your completed template should be uploaded to your company's area of our SharePoint DCS website. We provide a link to this website below. 
Please upload the template by 15 July 2025 to the folder '</t>
    </r>
    <r>
      <rPr>
        <sz val="11"/>
        <color theme="4"/>
        <rFont val="Arial"/>
        <family val="2"/>
      </rPr>
      <t>PR24 Blind year reconciliation July 2025</t>
    </r>
    <r>
      <rPr>
        <sz val="11"/>
        <rFont val="Arial"/>
        <family val="2"/>
      </rPr>
      <t xml:space="preserve">.' 
If you require any assistance with this, please contact </t>
    </r>
    <r>
      <rPr>
        <sz val="11"/>
        <color theme="4"/>
        <rFont val="Arial"/>
        <family val="2"/>
      </rPr>
      <t>annual.reporting@ofwat.gov.uk</t>
    </r>
  </si>
  <si>
    <t>Links to our data capture site</t>
  </si>
  <si>
    <t>Data Capture site</t>
  </si>
  <si>
    <t>Links to additional information / guidance</t>
  </si>
  <si>
    <t>IN 25/01 Expectations for the PR19 blind year reconciliation</t>
  </si>
  <si>
    <t>IN 25/02 Expectations for monopoly company annual performance reporting 2024-25</t>
  </si>
  <si>
    <t>RAG 4.13 - Guideline for the table definitions in the annual performance report</t>
  </si>
  <si>
    <t>PR24 Final methodology submission tables and guidance - Ofwat</t>
  </si>
  <si>
    <t>Data validation checks</t>
  </si>
  <si>
    <t>Anglian Water</t>
  </si>
  <si>
    <t>Select company from drop down list</t>
  </si>
  <si>
    <t>Table Description</t>
  </si>
  <si>
    <t>RR27</t>
  </si>
  <si>
    <t>Revenue analysis</t>
  </si>
  <si>
    <t>CW12</t>
  </si>
  <si>
    <t xml:space="preserve">Transitional expenditure - water resources and water network+ </t>
  </si>
  <si>
    <t>CW17</t>
  </si>
  <si>
    <t xml:space="preserve">Accelerated programme expenditure  - water resources and water network+ </t>
  </si>
  <si>
    <t>CWW12</t>
  </si>
  <si>
    <t>Transitional expenditure - wastewater network+ and bioresources</t>
  </si>
  <si>
    <t>CWW17</t>
  </si>
  <si>
    <t>Accelerated programme expenditure  - wastewater network+ and bioresources</t>
  </si>
  <si>
    <t>BIO1</t>
  </si>
  <si>
    <t>Bioresources sludge data</t>
  </si>
  <si>
    <t>RET2</t>
  </si>
  <si>
    <t>Residential retail</t>
  </si>
  <si>
    <t>DS4</t>
  </si>
  <si>
    <t>Developer services - New connections, properties and mains</t>
  </si>
  <si>
    <t>SUP4</t>
  </si>
  <si>
    <t xml:space="preserve">Green recovery expenditure - water resources and water network+ </t>
  </si>
  <si>
    <t>SUP5</t>
  </si>
  <si>
    <t>Green recovery expenditure - wastewater network+ and bioresources</t>
  </si>
  <si>
    <t>SUP10</t>
  </si>
  <si>
    <t xml:space="preserve">Green recovery data capture reconciliation model input </t>
  </si>
  <si>
    <t>Inflation indicies</t>
  </si>
  <si>
    <t>Non-household water - revenues by tariff type</t>
  </si>
  <si>
    <t>Non-household wastewater - revenues by tariff type</t>
  </si>
  <si>
    <t>PD4</t>
  </si>
  <si>
    <t>Analysis of land sales</t>
  </si>
  <si>
    <t>PD5</t>
  </si>
  <si>
    <t>Revenue reconciliation – wholesale</t>
  </si>
  <si>
    <t>PD6</t>
  </si>
  <si>
    <t>Bulk supply information</t>
  </si>
  <si>
    <t>PD7</t>
  </si>
  <si>
    <t>Impact of Green recovery on RCV</t>
  </si>
  <si>
    <t>PD7a</t>
  </si>
  <si>
    <t>Totex analysis - wholesale</t>
  </si>
  <si>
    <t>PD9</t>
  </si>
  <si>
    <t>Totex performance</t>
  </si>
  <si>
    <t>PD10</t>
  </si>
  <si>
    <t>Super-deduction first-year capital allowances</t>
  </si>
  <si>
    <t>PD11</t>
  </si>
  <si>
    <t>RCV midnight adjustments</t>
  </si>
  <si>
    <t>PD12</t>
  </si>
  <si>
    <t>PR19 reconciliation adjustments summary</t>
  </si>
  <si>
    <t>Lists</t>
  </si>
  <si>
    <t>Fountain name</t>
  </si>
  <si>
    <t>Name</t>
  </si>
  <si>
    <t>Acronym</t>
  </si>
  <si>
    <t>WaSC or Woc</t>
  </si>
  <si>
    <t>Select company</t>
  </si>
  <si>
    <t>XXX</t>
  </si>
  <si>
    <t>WaSC</t>
  </si>
  <si>
    <t>Affinity Water</t>
  </si>
  <si>
    <t>AFW</t>
  </si>
  <si>
    <t>WoC</t>
  </si>
  <si>
    <t>Anglian Water Services</t>
  </si>
  <si>
    <t>ANH</t>
  </si>
  <si>
    <t>Bristol Water plc</t>
  </si>
  <si>
    <t>Bristol Water</t>
  </si>
  <si>
    <t>BRL</t>
  </si>
  <si>
    <t>Dwr Cymru Cyfyngedig (Welsh)</t>
  </si>
  <si>
    <t>Dŵr Cymru</t>
  </si>
  <si>
    <t>WSH</t>
  </si>
  <si>
    <t>Hafren Dyfrdwy Cyfyngedig</t>
  </si>
  <si>
    <t>Hafren Dyfrdwy</t>
  </si>
  <si>
    <t>HDD</t>
  </si>
  <si>
    <t>Northumbrian Water Ltd</t>
  </si>
  <si>
    <t>Northumbrian Water</t>
  </si>
  <si>
    <t>NES</t>
  </si>
  <si>
    <t>Portsmouth Water Ltd</t>
  </si>
  <si>
    <t>Portsmouth Water</t>
  </si>
  <si>
    <t>PRT</t>
  </si>
  <si>
    <t>Severn Trent Water Ltd (England)</t>
  </si>
  <si>
    <t>Severn Trent Water</t>
  </si>
  <si>
    <t>SVE</t>
  </si>
  <si>
    <t>South East Water Ltd</t>
  </si>
  <si>
    <t>South East Water</t>
  </si>
  <si>
    <t>SEW</t>
  </si>
  <si>
    <t>South Staffordshire Cambridge</t>
  </si>
  <si>
    <t>South Staffordshire Water</t>
  </si>
  <si>
    <t>SSC</t>
  </si>
  <si>
    <t>South West Water (including Bournemouth)</t>
  </si>
  <si>
    <t>South West Water</t>
  </si>
  <si>
    <t>SWB</t>
  </si>
  <si>
    <t>South West Water(including Bournemouth and Bristol)</t>
  </si>
  <si>
    <t xml:space="preserve">South West Bournemouth </t>
  </si>
  <si>
    <t>SBB</t>
  </si>
  <si>
    <t>Southern Water Services Ltd</t>
  </si>
  <si>
    <t>Southern Water</t>
  </si>
  <si>
    <t>SRN</t>
  </si>
  <si>
    <t>Sutton &amp; East Surrey Water Ltd</t>
  </si>
  <si>
    <t>Sutton &amp; East Surrey Water</t>
  </si>
  <si>
    <t>SES</t>
  </si>
  <si>
    <t>Bazalgette Tunnel Ltd (Tideway)</t>
  </si>
  <si>
    <t>BTL</t>
  </si>
  <si>
    <t>Thames Water Utilities Ltd</t>
  </si>
  <si>
    <t>Thames Water</t>
  </si>
  <si>
    <t>TMS</t>
  </si>
  <si>
    <t>United Utilities Water Plc</t>
  </si>
  <si>
    <t>United Utilities Water</t>
  </si>
  <si>
    <t>NWT</t>
  </si>
  <si>
    <t>Wessex Water Services Ltd</t>
  </si>
  <si>
    <t>Wessex Water</t>
  </si>
  <si>
    <t>WSX</t>
  </si>
  <si>
    <t>Yorkshire Water Services Ltd</t>
  </si>
  <si>
    <t>Yorkshire Water</t>
  </si>
  <si>
    <t>YKY</t>
  </si>
  <si>
    <t>The colours mentioned in these rules are specified to have the following RGB values:</t>
  </si>
  <si>
    <t xml:space="preserve"> - Yellow: 255,239,202</t>
  </si>
  <si>
    <t xml:space="preserve"> - Blue: 132,206,255</t>
  </si>
  <si>
    <t xml:space="preserve"> - Pink: 255,132,211</t>
  </si>
  <si>
    <t>Ofwat Bon Numbers</t>
  </si>
  <si>
    <t>Line Description</t>
  </si>
  <si>
    <t>Units</t>
  </si>
  <si>
    <t>DPs</t>
  </si>
  <si>
    <t>Residential</t>
  </si>
  <si>
    <t>Business</t>
  </si>
  <si>
    <t>Total</t>
  </si>
  <si>
    <t>Water resources</t>
  </si>
  <si>
    <t>Water network+</t>
  </si>
  <si>
    <t>PR24 BP reference</t>
  </si>
  <si>
    <t>RAG 4 reference</t>
  </si>
  <si>
    <t>2022-23</t>
  </si>
  <si>
    <t>2023-24</t>
  </si>
  <si>
    <t>2024-25</t>
  </si>
  <si>
    <t>2025-26</t>
  </si>
  <si>
    <t>2026-27</t>
  </si>
  <si>
    <t>2027-28</t>
  </si>
  <si>
    <t>2028-29</t>
  </si>
  <si>
    <t>2029-30</t>
  </si>
  <si>
    <t>Wholesale charge - water</t>
  </si>
  <si>
    <t>Unmeasured</t>
  </si>
  <si>
    <t>£m</t>
  </si>
  <si>
    <t> </t>
  </si>
  <si>
    <t>RR27.1</t>
  </si>
  <si>
    <t>2I.1</t>
  </si>
  <si>
    <t>CR581_PR24</t>
  </si>
  <si>
    <t>CR583_PR24</t>
  </si>
  <si>
    <t>CR585_PR24</t>
  </si>
  <si>
    <t>B0091UWR_PR24</t>
  </si>
  <si>
    <t>B0091UWNP_PR24</t>
  </si>
  <si>
    <t>B0091UTOT_PR24</t>
  </si>
  <si>
    <t>Measured</t>
  </si>
  <si>
    <t>RR27.2</t>
  </si>
  <si>
    <t>2I.2</t>
  </si>
  <si>
    <t>CR582_PR24</t>
  </si>
  <si>
    <t>CR584_PR24</t>
  </si>
  <si>
    <t>CR586_PR24</t>
  </si>
  <si>
    <t>B0092MWR_PR24</t>
  </si>
  <si>
    <t>B0092MWNP_PR24</t>
  </si>
  <si>
    <t>B0092MTOT_PR24</t>
  </si>
  <si>
    <t>Third party revenue</t>
  </si>
  <si>
    <t>RR27.3</t>
  </si>
  <si>
    <t>2I.3</t>
  </si>
  <si>
    <t>W9008HH_PR24</t>
  </si>
  <si>
    <t>W9008NHH_PR24</t>
  </si>
  <si>
    <t>W9008WW_PR24</t>
  </si>
  <si>
    <t>B0093TWR_PR24</t>
  </si>
  <si>
    <t>B0093TWNP_PR24</t>
  </si>
  <si>
    <t>B0093TTOT_PR24</t>
  </si>
  <si>
    <t>Total wholesale water revenue</t>
  </si>
  <si>
    <t>RR27.4</t>
  </si>
  <si>
    <t>2I.4</t>
  </si>
  <si>
    <t>BR586_PR24</t>
  </si>
  <si>
    <t>BR588_PR24</t>
  </si>
  <si>
    <t>BR589_PR24</t>
  </si>
  <si>
    <t>B0094TOTWR_PR24</t>
  </si>
  <si>
    <t>B0094TOTWNP_PR24</t>
  </si>
  <si>
    <t>B0094TOTTOT_PR24</t>
  </si>
  <si>
    <t>Wastewater network+</t>
  </si>
  <si>
    <t>Bioresources</t>
  </si>
  <si>
    <t>Wholesale charge - wastewater</t>
  </si>
  <si>
    <t>Unmeasured - foul charges</t>
  </si>
  <si>
    <t>RR27.5</t>
  </si>
  <si>
    <t>2I.5</t>
  </si>
  <si>
    <t>B0095UFH_PR24</t>
  </si>
  <si>
    <t>B0095UFNH_PR24</t>
  </si>
  <si>
    <t>B0095UFTOT_PR24</t>
  </si>
  <si>
    <t>B0095UFWR_PR24</t>
  </si>
  <si>
    <t>B0095UFWNP_PR24</t>
  </si>
  <si>
    <t>B0095UFTOTT_PR24</t>
  </si>
  <si>
    <t>Unmeasured - surface water charges</t>
  </si>
  <si>
    <t>RR27.6</t>
  </si>
  <si>
    <t>2I.6</t>
  </si>
  <si>
    <t>B0096USH_PR24</t>
  </si>
  <si>
    <t>B0096USNH_PR24</t>
  </si>
  <si>
    <t>B0096USTOT_PR24</t>
  </si>
  <si>
    <t>B0096USWR_PR24</t>
  </si>
  <si>
    <t>B0096USWNP_PR24</t>
  </si>
  <si>
    <t>B0096USTOTT_PR24</t>
  </si>
  <si>
    <t>Unmeasured - highway drainage charges</t>
  </si>
  <si>
    <t>RR27.7</t>
  </si>
  <si>
    <t>2I.7</t>
  </si>
  <si>
    <t>B0097UHH_PR24</t>
  </si>
  <si>
    <t>B0097UHNH_PR24</t>
  </si>
  <si>
    <t>B0097UHTOT_PR24</t>
  </si>
  <si>
    <t>B0097UHWR_PR24</t>
  </si>
  <si>
    <t>B0097UHWNP_PR24</t>
  </si>
  <si>
    <t>B0097UHTOTT_PR24</t>
  </si>
  <si>
    <t>Measured - foul charges</t>
  </si>
  <si>
    <t>RR27.8</t>
  </si>
  <si>
    <t>2I.8</t>
  </si>
  <si>
    <t>B0098MFH_PR24</t>
  </si>
  <si>
    <t>B0098MFNH_PR24</t>
  </si>
  <si>
    <t>B0098MFTOT_PR24</t>
  </si>
  <si>
    <t>B0098MFWR_PR24</t>
  </si>
  <si>
    <t>B0098MFWNP_PR24</t>
  </si>
  <si>
    <t>B0098MFTOTT_PR24</t>
  </si>
  <si>
    <t>Measured - surface water charges</t>
  </si>
  <si>
    <t>RR27.9</t>
  </si>
  <si>
    <t>2I.9</t>
  </si>
  <si>
    <t>B0098MSH_PR24</t>
  </si>
  <si>
    <t>B0098MSNH_PR24</t>
  </si>
  <si>
    <t>B0098MSTOT_PR24</t>
  </si>
  <si>
    <t>B0098MSWR_PR24</t>
  </si>
  <si>
    <t>B0098MSWNP_PR24</t>
  </si>
  <si>
    <t>B0098MSTOTT_PR24</t>
  </si>
  <si>
    <t>Measured - highway drainage charges</t>
  </si>
  <si>
    <t>RR27.10</t>
  </si>
  <si>
    <t>2I.10</t>
  </si>
  <si>
    <t>B0099MHH_PR24</t>
  </si>
  <si>
    <t>B0099MHNH_PR24</t>
  </si>
  <si>
    <t>B0099MHTOT_PR24</t>
  </si>
  <si>
    <t>B0099MHWR_PR24</t>
  </si>
  <si>
    <t>B0099MHWNP_PR24</t>
  </si>
  <si>
    <t>B0099MHTOTT_PR24</t>
  </si>
  <si>
    <t>RR27.11</t>
  </si>
  <si>
    <t>2I.11</t>
  </si>
  <si>
    <t>B0100TPH_PR24</t>
  </si>
  <si>
    <t>B0100TPNH_PR24</t>
  </si>
  <si>
    <t>B0100TPTOT_PR24</t>
  </si>
  <si>
    <t>B0100TPWR_PR24</t>
  </si>
  <si>
    <t>B0100TPWNP_PR24</t>
  </si>
  <si>
    <t>B0100TPTOTT_PR24</t>
  </si>
  <si>
    <t>Total wholesale wastewater revenue</t>
  </si>
  <si>
    <t>RR27.12</t>
  </si>
  <si>
    <t>2I.12</t>
  </si>
  <si>
    <t>B0101TWH_PR24</t>
  </si>
  <si>
    <t>B0101TWNH_PR24</t>
  </si>
  <si>
    <t>B0101TWTOT_PR24</t>
  </si>
  <si>
    <t>B0101TWWR_PR24</t>
  </si>
  <si>
    <t>B0101TWWNP_PR24</t>
  </si>
  <si>
    <t>B0101TWTOTT_PR24</t>
  </si>
  <si>
    <t>Wholesale charge - Additional Control 1</t>
  </si>
  <si>
    <t>RR27.13</t>
  </si>
  <si>
    <t>2I.13</t>
  </si>
  <si>
    <t>B0102ADDN1UH_PR24</t>
  </si>
  <si>
    <t>B0102ADDN1UNH_PR24</t>
  </si>
  <si>
    <t>B0102ADDN1UTOT_PR24</t>
  </si>
  <si>
    <t>RR27.14</t>
  </si>
  <si>
    <t>2I.14</t>
  </si>
  <si>
    <t>B0102ADDN1MH_PR24</t>
  </si>
  <si>
    <t>B0102ADDN1MNH_PR24</t>
  </si>
  <si>
    <t>B0102ADDN1MTOT_PR24</t>
  </si>
  <si>
    <t>RR27.15</t>
  </si>
  <si>
    <t>B0103ADDN1OH_PR24</t>
  </si>
  <si>
    <t>B0103ADDN1ONH_PR24</t>
  </si>
  <si>
    <t>B0103ADDN1OTOT_PR24</t>
  </si>
  <si>
    <t>Total wholesale additional control revenue</t>
  </si>
  <si>
    <t>RR27.16</t>
  </si>
  <si>
    <t>2I.15</t>
  </si>
  <si>
    <t>B0104ADDN1TH_PR24</t>
  </si>
  <si>
    <t>B0104ADDN1TNH_PR24</t>
  </si>
  <si>
    <t>B0104ADDN1TTOT_PR24</t>
  </si>
  <si>
    <t>Wholesale charge - Additional Control 2</t>
  </si>
  <si>
    <t>RR27.17</t>
  </si>
  <si>
    <t>2I.16</t>
  </si>
  <si>
    <t>B0102ADDN2UH_PR24</t>
  </si>
  <si>
    <t>B0102ADDN2UNH_PR24</t>
  </si>
  <si>
    <t>B0102ADDN2UTOT_PR24</t>
  </si>
  <si>
    <t>RR27.18</t>
  </si>
  <si>
    <t>2I.17</t>
  </si>
  <si>
    <t>B0102ADDN2MH_PR24</t>
  </si>
  <si>
    <t>B0102ADDN2MNH_PR24</t>
  </si>
  <si>
    <t>B0102ADDN2MTOT_PR24</t>
  </si>
  <si>
    <t>RR27.19</t>
  </si>
  <si>
    <t>B0103ADDN2OH_PR24</t>
  </si>
  <si>
    <t>B0103ADDN2ONH_PR24</t>
  </si>
  <si>
    <t>B0103ADDN2OTOT_PR24</t>
  </si>
  <si>
    <t>RR27.20</t>
  </si>
  <si>
    <t>2I.18</t>
  </si>
  <si>
    <t>B0104ADDN2TH_PR24</t>
  </si>
  <si>
    <t>B0104ADDN2TNH_PR24</t>
  </si>
  <si>
    <t>B0104ADDN2TTOT_PR24</t>
  </si>
  <si>
    <t>Wholesale Total</t>
  </si>
  <si>
    <t>RR27.21</t>
  </si>
  <si>
    <t>2I.19</t>
  </si>
  <si>
    <t>B0105WTUH_PR24</t>
  </si>
  <si>
    <t>B0105WTNH_PR24</t>
  </si>
  <si>
    <t>B0105WTTOT_PR24</t>
  </si>
  <si>
    <t>Retail revenue</t>
  </si>
  <si>
    <t>RR27.22</t>
  </si>
  <si>
    <t>2I.20</t>
  </si>
  <si>
    <t>A19002RRH_PR24</t>
  </si>
  <si>
    <t>A19002RRNH_PR24</t>
  </si>
  <si>
    <t>A19002RRA_PR24</t>
  </si>
  <si>
    <t>RR27.23</t>
  </si>
  <si>
    <t>2I.21</t>
  </si>
  <si>
    <t>A19003RRH_PR24</t>
  </si>
  <si>
    <t>A19003RRNH_PR24</t>
  </si>
  <si>
    <t>A19003RRA_PR24</t>
  </si>
  <si>
    <t>Retail third party revenue</t>
  </si>
  <si>
    <t>RR27.24</t>
  </si>
  <si>
    <t>2I.22</t>
  </si>
  <si>
    <t>A19039RRH_PR24</t>
  </si>
  <si>
    <t>A19039RRNH_PR24</t>
  </si>
  <si>
    <t>A19039RRA_PR24</t>
  </si>
  <si>
    <t>Total retail revenue</t>
  </si>
  <si>
    <t>RR27.25</t>
  </si>
  <si>
    <t>2I.23</t>
  </si>
  <si>
    <t>A19004RRH_PR24</t>
  </si>
  <si>
    <t>A19004RRNH_PR24</t>
  </si>
  <si>
    <t>A19004RRA_PR24</t>
  </si>
  <si>
    <t>Third party revenue - non-price control</t>
  </si>
  <si>
    <t>Bulk supplies - water</t>
  </si>
  <si>
    <t>RR27.26</t>
  </si>
  <si>
    <t>2I.24</t>
  </si>
  <si>
    <t>BM340NPCW_PR24</t>
  </si>
  <si>
    <t>Bulk supplies - wastewater</t>
  </si>
  <si>
    <t>RR27.27</t>
  </si>
  <si>
    <t>2I.25</t>
  </si>
  <si>
    <t>BM340NPCWW_PR24</t>
  </si>
  <si>
    <t>Bulk supplies - additional control 1</t>
  </si>
  <si>
    <t>RR27.28</t>
  </si>
  <si>
    <t>BM340NPCADDN1_PR24</t>
  </si>
  <si>
    <t>Bulk supplies - additional control 2</t>
  </si>
  <si>
    <t>RR27.29</t>
  </si>
  <si>
    <t>BM340NPCADDN2_PR24</t>
  </si>
  <si>
    <t>Other third-party revenue - non price control</t>
  </si>
  <si>
    <t>RR27.30</t>
  </si>
  <si>
    <t>2I.26</t>
  </si>
  <si>
    <t>A19039NPC_PR24</t>
  </si>
  <si>
    <t>Principal services - non-price control</t>
  </si>
  <si>
    <t>Other appointed revenue</t>
  </si>
  <si>
    <t>RR27.31</t>
  </si>
  <si>
    <t>2I.27</t>
  </si>
  <si>
    <t>BR973NPC_PR24</t>
  </si>
  <si>
    <t>Total appointed revenue</t>
  </si>
  <si>
    <t>RR27.32</t>
  </si>
  <si>
    <t>2I.28</t>
  </si>
  <si>
    <t>BO1183_PR24</t>
  </si>
  <si>
    <t xml:space="preserve">Line description </t>
  </si>
  <si>
    <t>Raw water transport</t>
  </si>
  <si>
    <t>Raw water storage</t>
  </si>
  <si>
    <t>Water treatment</t>
  </si>
  <si>
    <t>Treated water distribution</t>
  </si>
  <si>
    <t>EA/NRW environmental programme (WINEP/NEP)</t>
  </si>
  <si>
    <t>Biodiversity and conservation; (WINEP/NEP) water capex</t>
  </si>
  <si>
    <t>CW12.1</t>
  </si>
  <si>
    <t>4L.1</t>
  </si>
  <si>
    <t>CW12_001WR_PR24</t>
  </si>
  <si>
    <t>CW12_001RWT_PR24</t>
  </si>
  <si>
    <t>CW12_001RWS_PR24</t>
  </si>
  <si>
    <t>CW12_001WT_PR24</t>
  </si>
  <si>
    <t>CW12_001TWD_PR24</t>
  </si>
  <si>
    <t>CW12_001TOT_PR24</t>
  </si>
  <si>
    <t>Biodiversity and conservation; (WINEP/NEP) water opex</t>
  </si>
  <si>
    <t>CW12.2</t>
  </si>
  <si>
    <t>4L.2</t>
  </si>
  <si>
    <t>CW12_002WR_PR24</t>
  </si>
  <si>
    <t>CW12_002RWT_PR24</t>
  </si>
  <si>
    <t>CW12_002RWS_PR24</t>
  </si>
  <si>
    <t>CW12_002WT_PR24</t>
  </si>
  <si>
    <t>CW12_002TWD_PR24</t>
  </si>
  <si>
    <t>CW12_002TOT_PR24</t>
  </si>
  <si>
    <t>Biodiversity and conservation; (WINEP/NEP) water totex</t>
  </si>
  <si>
    <t>CW12.3</t>
  </si>
  <si>
    <t>4L.3</t>
  </si>
  <si>
    <t>CW12_003WR_PR24</t>
  </si>
  <si>
    <t>CW12_003RWT_PR24</t>
  </si>
  <si>
    <t>CW12_003RWS_PR24</t>
  </si>
  <si>
    <t>CW12_003WT_PR24</t>
  </si>
  <si>
    <t>CW12_003TWD_PR24</t>
  </si>
  <si>
    <t>CW12_003TOT_PR24</t>
  </si>
  <si>
    <t>Eels/fish entrainment screens; (WINEP/NEP) water capex</t>
  </si>
  <si>
    <t>CW12.4</t>
  </si>
  <si>
    <t>4L.4</t>
  </si>
  <si>
    <t>CW12_004WR_PR24</t>
  </si>
  <si>
    <t>CW12_004RWT_PR24</t>
  </si>
  <si>
    <t>CW12_004RWS_PR24</t>
  </si>
  <si>
    <t>CW12_004WT_PR24</t>
  </si>
  <si>
    <t>CW12_004TWD_PR24</t>
  </si>
  <si>
    <t>CW12_004TOT_PR24</t>
  </si>
  <si>
    <t>Eels/fish entrainment screens; (WINEP/NEP) water opex</t>
  </si>
  <si>
    <t>CW12.5</t>
  </si>
  <si>
    <t>4L.5</t>
  </si>
  <si>
    <t>CW12_005WR_PR24</t>
  </si>
  <si>
    <t>CW12_005RWT_PR24</t>
  </si>
  <si>
    <t>CW12_005RWS_PR24</t>
  </si>
  <si>
    <t>CW12_005WT_PR24</t>
  </si>
  <si>
    <t>CW12_005TWD_PR24</t>
  </si>
  <si>
    <t>CW12_005TOT_PR24</t>
  </si>
  <si>
    <t>Eels/fish entrainment screens; (WINEP/NEP) water totex</t>
  </si>
  <si>
    <t>CW12.6</t>
  </si>
  <si>
    <t>4L.6</t>
  </si>
  <si>
    <t>CW12_006WR_PR24</t>
  </si>
  <si>
    <t>CW12_006RWT_PR24</t>
  </si>
  <si>
    <t>CW12_006RWS_PR24</t>
  </si>
  <si>
    <t>CW12_006WT_PR24</t>
  </si>
  <si>
    <t>CW12_006TWD_PR24</t>
  </si>
  <si>
    <t>CW12_006TOT_PR24</t>
  </si>
  <si>
    <t>Eels/fish passes; (WINEP/NEP) water capex</t>
  </si>
  <si>
    <t>CW12.7</t>
  </si>
  <si>
    <t>4L.7</t>
  </si>
  <si>
    <t>CW12_007WR_PR24</t>
  </si>
  <si>
    <t>CW12_007RWT_PR24</t>
  </si>
  <si>
    <t>CW12_007RWS_PR24</t>
  </si>
  <si>
    <t>CW12_007WT_PR24</t>
  </si>
  <si>
    <t>CW12_007TWD_PR24</t>
  </si>
  <si>
    <t>CW12_007TOT_PR24</t>
  </si>
  <si>
    <t>Eels/fish passes; (WINEP/NEP) water opex</t>
  </si>
  <si>
    <t>CW12.8</t>
  </si>
  <si>
    <t>4L.8</t>
  </si>
  <si>
    <t>CW12_008WR_PR24</t>
  </si>
  <si>
    <t>CW12_008RWT_PR24</t>
  </si>
  <si>
    <t>CW12_008RWS_PR24</t>
  </si>
  <si>
    <t>CW12_008WT_PR24</t>
  </si>
  <si>
    <t>CW12_008TWD_PR24</t>
  </si>
  <si>
    <t>CW12_008TOT_PR24</t>
  </si>
  <si>
    <t>Eels/fish passes; (WINEP/NEP) water totex</t>
  </si>
  <si>
    <t>CW12.9</t>
  </si>
  <si>
    <t>4L.9</t>
  </si>
  <si>
    <t>CW12_009WR_PR24</t>
  </si>
  <si>
    <t>CW12_009RWT_PR24</t>
  </si>
  <si>
    <t>CW12_009RWS_PR24</t>
  </si>
  <si>
    <t>CW12_009WT_PR24</t>
  </si>
  <si>
    <t>CW12_009TWD_PR24</t>
  </si>
  <si>
    <t>CW12_009TOT_PR24</t>
  </si>
  <si>
    <t>Invasive Non Native Species; (WINEP/NEP) water capex</t>
  </si>
  <si>
    <t>CW12.10</t>
  </si>
  <si>
    <t>CW12_010WR_PR24</t>
  </si>
  <si>
    <t>CW12_010RWT_PR24</t>
  </si>
  <si>
    <t>CW12_010RWS_PR24</t>
  </si>
  <si>
    <t>CW12_010WT_PR24</t>
  </si>
  <si>
    <t>CW12_010TWD_PR24</t>
  </si>
  <si>
    <t>CW12_010TOT_PR24</t>
  </si>
  <si>
    <t>Invasive Non Native Species; (WINEP/NEP) water opex</t>
  </si>
  <si>
    <t>CW12.11</t>
  </si>
  <si>
    <t>CW12_011WR_PR24</t>
  </si>
  <si>
    <t>CW12_011RWT_PR24</t>
  </si>
  <si>
    <t>CW12_011RWS_PR24</t>
  </si>
  <si>
    <t>CW12_011WT_PR24</t>
  </si>
  <si>
    <t>CW12_011TWD_PR24</t>
  </si>
  <si>
    <t>CW12_011TOT_PR24</t>
  </si>
  <si>
    <t>Invasive Non Native Species; (WINEP/NEP) water totex</t>
  </si>
  <si>
    <t>CW12.12</t>
  </si>
  <si>
    <t>CW12_012WR_PR24</t>
  </si>
  <si>
    <t>CW12_012RWT_PR24</t>
  </si>
  <si>
    <t>CW12_012RWS_PR24</t>
  </si>
  <si>
    <t>CW12_012WT_PR24</t>
  </si>
  <si>
    <t>CW12_012TWD_PR24</t>
  </si>
  <si>
    <t>CW12_012TOT_PR24</t>
  </si>
  <si>
    <t xml:space="preserve">Drinking Water Protected Areas; (WINEP/NEP) water capex </t>
  </si>
  <si>
    <t>CW12.13</t>
  </si>
  <si>
    <t>4L.10</t>
  </si>
  <si>
    <t>CW12_013WR_PR24</t>
  </si>
  <si>
    <t>CW12_013RWT_PR24</t>
  </si>
  <si>
    <t>CW12_013RWS_PR24</t>
  </si>
  <si>
    <t>CW12_013WT_PR24</t>
  </si>
  <si>
    <t>CW12_013TWD_PR24</t>
  </si>
  <si>
    <t>CW12_013TOT_PR24</t>
  </si>
  <si>
    <t>Drinking Water Protected Areas; (WINEP/NEP) water opex</t>
  </si>
  <si>
    <t>CW12.14</t>
  </si>
  <si>
    <t>4L.11</t>
  </si>
  <si>
    <t>CW12_014WR_PR24</t>
  </si>
  <si>
    <t>CW12_014RWT_PR24</t>
  </si>
  <si>
    <t>CW12_014RWS_PR24</t>
  </si>
  <si>
    <t>CW12_014WT_PR24</t>
  </si>
  <si>
    <t>CW12_014TWD_PR24</t>
  </si>
  <si>
    <t>CW12_014TOT_PR24</t>
  </si>
  <si>
    <t>Drinking Water Protected Areas; (WINEP/NEP) water totex</t>
  </si>
  <si>
    <t>CW12.15</t>
  </si>
  <si>
    <t>4L.12</t>
  </si>
  <si>
    <t>CW12_015WR_PR24</t>
  </si>
  <si>
    <t>CW12_015RWT_PR24</t>
  </si>
  <si>
    <t>CW12_015RWS_PR24</t>
  </si>
  <si>
    <t>CW12_015WT_PR24</t>
  </si>
  <si>
    <t>CW12_015TWD_PR24</t>
  </si>
  <si>
    <t>CW12_015TOT_PR24</t>
  </si>
  <si>
    <t>Water Framework Directive; (WINEP/NEP) water capex</t>
  </si>
  <si>
    <t>CW12.16</t>
  </si>
  <si>
    <t>4L.13</t>
  </si>
  <si>
    <t>CW12_016WR_PR24</t>
  </si>
  <si>
    <t>CW12_016RWT_PR24</t>
  </si>
  <si>
    <t>CW12_016RWS_PR24</t>
  </si>
  <si>
    <t>CW12_016WT_PR24</t>
  </si>
  <si>
    <t>CW12_016TWD_PR24</t>
  </si>
  <si>
    <t>CW12_016TOT_PR24</t>
  </si>
  <si>
    <t>Water Framework Directive; (WINEP/NEP) water opex</t>
  </si>
  <si>
    <t>CW12.17</t>
  </si>
  <si>
    <t>4L.14</t>
  </si>
  <si>
    <t>CW12_017WR_PR24</t>
  </si>
  <si>
    <t>CW12_017RWT_PR24</t>
  </si>
  <si>
    <t>CW12_017RWS_PR24</t>
  </si>
  <si>
    <t>CW12_017WT_PR24</t>
  </si>
  <si>
    <t>CW12_017TWD_PR24</t>
  </si>
  <si>
    <t>CW12_017TOT_PR24</t>
  </si>
  <si>
    <t>Water Framework Directive; (WINEP/NEP) water totex</t>
  </si>
  <si>
    <t>CW12.18</t>
  </si>
  <si>
    <t>4L.15</t>
  </si>
  <si>
    <t>CW12_018WR_PR24</t>
  </si>
  <si>
    <t>CW12_018RWT_PR24</t>
  </si>
  <si>
    <t>CW12_018RWS_PR24</t>
  </si>
  <si>
    <t>CW12_018WT_PR24</t>
  </si>
  <si>
    <t>CW12_018TWD_PR24</t>
  </si>
  <si>
    <t>CW12_018TOT_PR24</t>
  </si>
  <si>
    <t>Wetland creation; (WINEP/NEP) water capex</t>
  </si>
  <si>
    <t>CW12.19</t>
  </si>
  <si>
    <t>N/A</t>
  </si>
  <si>
    <t>CW12_019WR_PR24</t>
  </si>
  <si>
    <t>CW12_019RWT_PR24</t>
  </si>
  <si>
    <t>CW12_019RWS_PR24</t>
  </si>
  <si>
    <t>CW12_019WT_PR24</t>
  </si>
  <si>
    <t>CW12_019TWD_PR24</t>
  </si>
  <si>
    <t>CW12_019TOT_PR24</t>
  </si>
  <si>
    <t>Wetland creation; (WINEP/NEP) water opex</t>
  </si>
  <si>
    <t>CW12.20</t>
  </si>
  <si>
    <t>CW12_020WR_PR24</t>
  </si>
  <si>
    <t>CW12_020RWT_PR24</t>
  </si>
  <si>
    <t>CW12_020RWS_PR24</t>
  </si>
  <si>
    <t>CW12_020WT_PR24</t>
  </si>
  <si>
    <t>CW12_020TWD_PR24</t>
  </si>
  <si>
    <t>CW12_020TOT_PR24</t>
  </si>
  <si>
    <t>Wetland creation; (WINEP/NEP) water totex</t>
  </si>
  <si>
    <t>CW12.21</t>
  </si>
  <si>
    <t>CW12_021WR_PR24</t>
  </si>
  <si>
    <t>CW12_021RWT_PR24</t>
  </si>
  <si>
    <t>CW12_021RWS_PR24</t>
  </si>
  <si>
    <t>CW12_021WT_PR24</t>
  </si>
  <si>
    <t>CW12_021TWD_PR24</t>
  </si>
  <si>
    <t>CW12_021TOT_PR24</t>
  </si>
  <si>
    <t>Trade effluent discharge flow monitoring; (WINEP/NEP) water capex</t>
  </si>
  <si>
    <t>CW12.22</t>
  </si>
  <si>
    <t>CW12_022WR_PR24</t>
  </si>
  <si>
    <t>CW12_022RWT_PR24</t>
  </si>
  <si>
    <t>CW12_022RWS_PR24</t>
  </si>
  <si>
    <t>CW12_022WT_PR24</t>
  </si>
  <si>
    <t>CW12_022TWD_PR24</t>
  </si>
  <si>
    <t>CW12_022TOT_PR24</t>
  </si>
  <si>
    <t>Trade effluent discharge flow monitoring; (WINEP/NEP) water opex</t>
  </si>
  <si>
    <t>CW12.23</t>
  </si>
  <si>
    <t>CW12_023WR_PR24</t>
  </si>
  <si>
    <t>CW12_023RWT_PR24</t>
  </si>
  <si>
    <t>CW12_023RWS_PR24</t>
  </si>
  <si>
    <t>CW12_023WT_PR24</t>
  </si>
  <si>
    <t>CW12_023TWD_PR24</t>
  </si>
  <si>
    <t>CW12_023TOT_PR24</t>
  </si>
  <si>
    <t>Trade effluent discharge flow monitoring; (WINEP/NEP) water totex</t>
  </si>
  <si>
    <t>CW12.24</t>
  </si>
  <si>
    <t>CW12_024WR_PR24</t>
  </si>
  <si>
    <t>CW12_024RWT_PR24</t>
  </si>
  <si>
    <t>CW12_024RWS_PR24</t>
  </si>
  <si>
    <t>CW12_024WT_PR24</t>
  </si>
  <si>
    <t>CW12_024TWD_PR24</t>
  </si>
  <si>
    <t>CW12_024TOT_PR24</t>
  </si>
  <si>
    <t>25 year environment plan; (WINEP/NEP) water capex</t>
  </si>
  <si>
    <t>CW12.25</t>
  </si>
  <si>
    <t>CW12_025WR_PR24</t>
  </si>
  <si>
    <t>CW12_025RWT_PR24</t>
  </si>
  <si>
    <t>CW12_025RWS_PR24</t>
  </si>
  <si>
    <t>CW12_025WT_PR24</t>
  </si>
  <si>
    <t>CW12_025TWD_PR24</t>
  </si>
  <si>
    <t>CW12_025TOT_PR24</t>
  </si>
  <si>
    <t>25 year environment plan; (WINEP/NEP) water opex</t>
  </si>
  <si>
    <t>CW12.26</t>
  </si>
  <si>
    <t>CW12_026WR_PR24</t>
  </si>
  <si>
    <t>CW12_026RWT_PR24</t>
  </si>
  <si>
    <t>CW12_026RWS_PR24</t>
  </si>
  <si>
    <t>CW12_026WT_PR24</t>
  </si>
  <si>
    <t>CW12_026TWD_PR24</t>
  </si>
  <si>
    <t>CW12_026TOT_PR24</t>
  </si>
  <si>
    <t>25 year environment plan; (WINEP/NEP) water totex</t>
  </si>
  <si>
    <t>CW12.27</t>
  </si>
  <si>
    <t>CW12_027WR_PR24</t>
  </si>
  <si>
    <t>CW12_027RWT_PR24</t>
  </si>
  <si>
    <t>CW12_027RWS_PR24</t>
  </si>
  <si>
    <t>CW12_027WT_PR24</t>
  </si>
  <si>
    <t>CW12_027TWD_PR24</t>
  </si>
  <si>
    <t>CW12_027TOT_PR24</t>
  </si>
  <si>
    <t>Investigations; (WINEP/NEP) - desk based study only water capex</t>
  </si>
  <si>
    <t>CW12.28</t>
  </si>
  <si>
    <t>4L.16</t>
  </si>
  <si>
    <t>CW12_028WR_PR24</t>
  </si>
  <si>
    <t>CW12_028RWT_PR24</t>
  </si>
  <si>
    <t>CW12_028RWS_PR24</t>
  </si>
  <si>
    <t>CW12_028WT_PR24</t>
  </si>
  <si>
    <t>CW12_028TWD_PR24</t>
  </si>
  <si>
    <t>CW12_028TOT_PR24</t>
  </si>
  <si>
    <t>Investigations; (WINEP/NEP) - desk based study only water opex</t>
  </si>
  <si>
    <t>CW12.29</t>
  </si>
  <si>
    <t>4L.17</t>
  </si>
  <si>
    <t>CW12_029WR_PR24</t>
  </si>
  <si>
    <t>CW12_029RWT_PR24</t>
  </si>
  <si>
    <t>CW12_029RWS_PR24</t>
  </si>
  <si>
    <t>CW12_029WT_PR24</t>
  </si>
  <si>
    <t>CW12_029TWD_PR24</t>
  </si>
  <si>
    <t>CW12_029TOT_PR24</t>
  </si>
  <si>
    <t>Investigations; (WINEP/NEP) - desk based study only water totex</t>
  </si>
  <si>
    <t>CW12.30</t>
  </si>
  <si>
    <t>4L.18</t>
  </si>
  <si>
    <t>CW12_030WR_PR24</t>
  </si>
  <si>
    <t>CW12_030RWT_PR24</t>
  </si>
  <si>
    <t>CW12_030RWS_PR24</t>
  </si>
  <si>
    <t>CW12_030WT_PR24</t>
  </si>
  <si>
    <t>CW12_030TWD_PR24</t>
  </si>
  <si>
    <t>CW12_030TOT_PR24</t>
  </si>
  <si>
    <t>Investigations; (WINEP/NEP) - survey, monitoring or simple modelling water capex</t>
  </si>
  <si>
    <t>CW12.31</t>
  </si>
  <si>
    <t>CW12_031WR_PR24</t>
  </si>
  <si>
    <t>CW12_031RWT_PR24</t>
  </si>
  <si>
    <t>CW12_031RWS_PR24</t>
  </si>
  <si>
    <t>CW12_031WT_PR24</t>
  </si>
  <si>
    <t>CW12_031TWD_PR24</t>
  </si>
  <si>
    <t>CW12_031TOT_PR24</t>
  </si>
  <si>
    <t>Investigations; (WINEP/NEP) - survey, monitoring or simple modelling water opex</t>
  </si>
  <si>
    <t>CW12.32</t>
  </si>
  <si>
    <t>CW12_032WR_PR24</t>
  </si>
  <si>
    <t>CW12_032RWT_PR24</t>
  </si>
  <si>
    <t>CW12_032RWS_PR24</t>
  </si>
  <si>
    <t>CW12_032WT_PR24</t>
  </si>
  <si>
    <t>CW12_032TWD_PR24</t>
  </si>
  <si>
    <t>CW12_032TOT_PR24</t>
  </si>
  <si>
    <t>Investigations; (WINEP/NEP) - survey, monitoring or simple modelling water totex</t>
  </si>
  <si>
    <t>CW12.33</t>
  </si>
  <si>
    <t>CW12_033WR_PR24</t>
  </si>
  <si>
    <t>CW12_033RWT_PR24</t>
  </si>
  <si>
    <t>CW12_033RWS_PR24</t>
  </si>
  <si>
    <t>CW12_033WT_PR24</t>
  </si>
  <si>
    <t>CW12_033TWD_PR24</t>
  </si>
  <si>
    <t>CW12_033TOT_PR24</t>
  </si>
  <si>
    <t>Investigations; (WINEP/NEP) - multiple surveys, and/or monitoring locations, and/or complex modelling water capex</t>
  </si>
  <si>
    <t>CW12.34</t>
  </si>
  <si>
    <t>CW12_034WR_PR24</t>
  </si>
  <si>
    <t>CW12_034RWT_PR24</t>
  </si>
  <si>
    <t>CW12_034RWS_PR24</t>
  </si>
  <si>
    <t>CW12_034WT_PR24</t>
  </si>
  <si>
    <t>CW12_034TWD_PR24</t>
  </si>
  <si>
    <t>CW12_034TOT_PR24</t>
  </si>
  <si>
    <t>Investigations; (WINEP/NEP) - multiple surveys, and/or monitoring locations, and/or complex modelling water opex</t>
  </si>
  <si>
    <t>CW12.35</t>
  </si>
  <si>
    <t>CW12_035WR_PR24</t>
  </si>
  <si>
    <t>CW12_035RWT_PR24</t>
  </si>
  <si>
    <t>CW12_035RWS_PR24</t>
  </si>
  <si>
    <t>CW12_035WT_PR24</t>
  </si>
  <si>
    <t>CW12_035TWD_PR24</t>
  </si>
  <si>
    <t>CW12_035TOT_PR24</t>
  </si>
  <si>
    <t>Investigations; (WINEP/NEP) - multiple surveys, and/or monitoring locations, and/or complex modelling water totex</t>
  </si>
  <si>
    <t>CW12.36</t>
  </si>
  <si>
    <t>CW12_036WR_PR24</t>
  </si>
  <si>
    <t>CW12_036RWT_PR24</t>
  </si>
  <si>
    <t>CW12_036RWS_PR24</t>
  </si>
  <si>
    <t>CW12_036WT_PR24</t>
  </si>
  <si>
    <t>CW12_036TWD_PR24</t>
  </si>
  <si>
    <t>CW12_036TOT_PR24</t>
  </si>
  <si>
    <t>Investigations total; (WINEP/NEP) water capex</t>
  </si>
  <si>
    <t>CW12.37</t>
  </si>
  <si>
    <t>CW12_037WR_PR24</t>
  </si>
  <si>
    <t>CW12_037RWT_PR24</t>
  </si>
  <si>
    <t>CW12_037RWS_PR24</t>
  </si>
  <si>
    <t>CW12_037WT_PR24</t>
  </si>
  <si>
    <t>CW12_037TWD_PR24</t>
  </si>
  <si>
    <t>CW12_037TOT_PR24</t>
  </si>
  <si>
    <t>Investigations total; (WINEP/NEP) water opex</t>
  </si>
  <si>
    <t>CW12.38</t>
  </si>
  <si>
    <t>CW12_038WR_PR24</t>
  </si>
  <si>
    <t>CW12_038RWT_PR24</t>
  </si>
  <si>
    <t>CW12_038RWS_PR24</t>
  </si>
  <si>
    <t>CW12_038WT_PR24</t>
  </si>
  <si>
    <t>CW12_038TWD_PR24</t>
  </si>
  <si>
    <t>CW12_038TOT_PR24</t>
  </si>
  <si>
    <t>Investigations total; (WINEP/NEP) water totex</t>
  </si>
  <si>
    <t>CW12.39</t>
  </si>
  <si>
    <t>CW12_039WR_PR24</t>
  </si>
  <si>
    <t>CW12_039RWT_PR24</t>
  </si>
  <si>
    <t>CW12_039RWS_PR24</t>
  </si>
  <si>
    <t>CW12_039WT_PR24</t>
  </si>
  <si>
    <t>CW12_039TWD_PR24</t>
  </si>
  <si>
    <t>CW12_039TOT_PR24</t>
  </si>
  <si>
    <t>Total environmental programme expenditure; (WINEP/NEP) water totex</t>
  </si>
  <si>
    <t>CW12.40</t>
  </si>
  <si>
    <t>4L.19</t>
  </si>
  <si>
    <t>CW12_040WR_PR24</t>
  </si>
  <si>
    <t>CW12_040RWT_PR24</t>
  </si>
  <si>
    <t>CW12_040RWS_PR24</t>
  </si>
  <si>
    <t>CW12_040WT_PR24</t>
  </si>
  <si>
    <t>CW12_040TWD_PR24</t>
  </si>
  <si>
    <t>CW12_040TOT_PR24</t>
  </si>
  <si>
    <t>Supply-demand balance</t>
  </si>
  <si>
    <t>Supply-side improvements delivering benefits in 2025-2030; SDB capex</t>
  </si>
  <si>
    <t>CW12.41</t>
  </si>
  <si>
    <t>4L.20</t>
  </si>
  <si>
    <t>CW12_041WR_PR24</t>
  </si>
  <si>
    <t>CW12_041RWT_PR24</t>
  </si>
  <si>
    <t>CW12_041RWS_PR24</t>
  </si>
  <si>
    <t>CW12_041WT_PR24</t>
  </si>
  <si>
    <t>CW12_041TWD_PR24</t>
  </si>
  <si>
    <t>CW12_041TOT_PR24</t>
  </si>
  <si>
    <t>Supply-side improvements delivering benefits in 2025-2030; SDB opex</t>
  </si>
  <si>
    <t>CW12.42</t>
  </si>
  <si>
    <t>4L.21</t>
  </si>
  <si>
    <t>CW12_042WR_PR24</t>
  </si>
  <si>
    <t>CW12_042RWT_PR24</t>
  </si>
  <si>
    <t>CW12_042RWS_PR24</t>
  </si>
  <si>
    <t>CW12_042WT_PR24</t>
  </si>
  <si>
    <t>CW12_042TWD_PR24</t>
  </si>
  <si>
    <t>CW12_042TOT_PR24</t>
  </si>
  <si>
    <t>Supply-side improvements delivering benefits in 2025-2030; SDB totex</t>
  </si>
  <si>
    <t>CW12.43</t>
  </si>
  <si>
    <t>4L.22</t>
  </si>
  <si>
    <t>CW12_043WR_PR24</t>
  </si>
  <si>
    <t>CW12_043RWT_PR24</t>
  </si>
  <si>
    <t>CW12_043RWS_PR24</t>
  </si>
  <si>
    <t>CW12_043WT_PR24</t>
  </si>
  <si>
    <t>CW12_043TWD_PR24</t>
  </si>
  <si>
    <t>CW12_043TOT_PR24</t>
  </si>
  <si>
    <t>Demand-side improvements delivering benefits in 2025-2030 (excl leakage and metering); SDB capex</t>
  </si>
  <si>
    <t>CW12.44</t>
  </si>
  <si>
    <t>4L.23</t>
  </si>
  <si>
    <t>CW12_044WR_PR24</t>
  </si>
  <si>
    <t>CW12_044RWT_PR24</t>
  </si>
  <si>
    <t>CW12_044RWS_PR24</t>
  </si>
  <si>
    <t>CW12_044WT_PR24</t>
  </si>
  <si>
    <t>CW12_044TWD_PR24</t>
  </si>
  <si>
    <t>CW12_044TOT_PR24</t>
  </si>
  <si>
    <t>Demand-side improvements delivering benefits in 2025-2030 (excl leakage and metering); SDB opex</t>
  </si>
  <si>
    <t>CW12.45</t>
  </si>
  <si>
    <t>4L.24</t>
  </si>
  <si>
    <t>CW12_045WR_PR24</t>
  </si>
  <si>
    <t>CW12_045RWT_PR24</t>
  </si>
  <si>
    <t>CW12_045RWS_PR24</t>
  </si>
  <si>
    <t>CW12_045WT_PR24</t>
  </si>
  <si>
    <t>CW12_045TWD_PR24</t>
  </si>
  <si>
    <t>CW12_045TOT_PR24</t>
  </si>
  <si>
    <t>Demand-side improvements delivering benefits in 2025-2030 (excl leakage and metering); SDB totex</t>
  </si>
  <si>
    <t>CW12.46</t>
  </si>
  <si>
    <t>4L.25</t>
  </si>
  <si>
    <t>CW12_046WR_PR24</t>
  </si>
  <si>
    <t>CW12_046RWT_PR24</t>
  </si>
  <si>
    <t>CW12_046RWS_PR24</t>
  </si>
  <si>
    <t>CW12_046WT_PR24</t>
  </si>
  <si>
    <t>CW12_046TWD_PR24</t>
  </si>
  <si>
    <t>CW12_046TOT_PR24</t>
  </si>
  <si>
    <t>Leakage improvements delivering benefits in 2025-2030; SDB capex</t>
  </si>
  <si>
    <t>CW12.47</t>
  </si>
  <si>
    <t>4L.26</t>
  </si>
  <si>
    <t>CW12_047WR_PR24</t>
  </si>
  <si>
    <t>CW12_047RWT_PR24</t>
  </si>
  <si>
    <t>CW12_047RWS_PR24</t>
  </si>
  <si>
    <t>CW12_047WT_PR24</t>
  </si>
  <si>
    <t>CW12_047TWD_PR24</t>
  </si>
  <si>
    <t>CW12_047TOT_PR24</t>
  </si>
  <si>
    <t>Leakage improvements delivering benefits in 2025-2030; SDB opex</t>
  </si>
  <si>
    <t>CW12.48</t>
  </si>
  <si>
    <t>4L.27</t>
  </si>
  <si>
    <t>CW12_048WR_PR24</t>
  </si>
  <si>
    <t>CW12_048RWT_PR24</t>
  </si>
  <si>
    <t>CW12_048RWS_PR24</t>
  </si>
  <si>
    <t>CW12_048WT_PR24</t>
  </si>
  <si>
    <t>CW12_048TWD_PR24</t>
  </si>
  <si>
    <t>CW12_048TOT_PR24</t>
  </si>
  <si>
    <t>Leakage improvements delivering benefits in 2025-2030; SDB totex</t>
  </si>
  <si>
    <t>CW12.49</t>
  </si>
  <si>
    <t>4L.28</t>
  </si>
  <si>
    <t>CW12_049WR_PR24</t>
  </si>
  <si>
    <t>CW12_049RWT_PR24</t>
  </si>
  <si>
    <t>CW12_049RWS_PR24</t>
  </si>
  <si>
    <t>CW12_049WT_PR24</t>
  </si>
  <si>
    <t>CW12_049TWD_PR24</t>
  </si>
  <si>
    <t>CW12_049TOT_PR24</t>
  </si>
  <si>
    <t>Interconnectors delivering benefits in 2025-2030; SDB capex</t>
  </si>
  <si>
    <t>CW12.50</t>
  </si>
  <si>
    <t>4L.29</t>
  </si>
  <si>
    <t>CW12_050WR_PR24</t>
  </si>
  <si>
    <t>CW12_050RWT_PR24</t>
  </si>
  <si>
    <t>CW12_050RWS_PR24</t>
  </si>
  <si>
    <t>CW12_050WT_PR24</t>
  </si>
  <si>
    <t>CW12_050TWD_PR24</t>
  </si>
  <si>
    <t>CW12_050TOT_PR24</t>
  </si>
  <si>
    <t>Interconnectors delivering benefits in 2025-2030; SDB opex</t>
  </si>
  <si>
    <t>CW12.51</t>
  </si>
  <si>
    <t>4L.30</t>
  </si>
  <si>
    <t>CW12_051WR_PR24</t>
  </si>
  <si>
    <t>CW12_051RWT_PR24</t>
  </si>
  <si>
    <t>CW12_051RWS_PR24</t>
  </si>
  <si>
    <t>CW12_051WT_PR24</t>
  </si>
  <si>
    <t>CW12_051TWD_PR24</t>
  </si>
  <si>
    <t>CW12_051TOT_PR24</t>
  </si>
  <si>
    <t>Interconnectors delivering benefits in 2025-2030; SDB totex</t>
  </si>
  <si>
    <t>CW12.52</t>
  </si>
  <si>
    <t>4L.31</t>
  </si>
  <si>
    <t>CW12_052WR_PR24</t>
  </si>
  <si>
    <t>CW12_052RWT_PR24</t>
  </si>
  <si>
    <t>CW12_052RWS_PR24</t>
  </si>
  <si>
    <t>CW12_052WT_PR24</t>
  </si>
  <si>
    <t>CW12_052TWD_PR24</t>
  </si>
  <si>
    <t>CW12_052TOT_PR24</t>
  </si>
  <si>
    <t>Supply demand balance improvements delivering benefits starting from 2031; SDB capex</t>
  </si>
  <si>
    <t>CW12.53</t>
  </si>
  <si>
    <t>4L.32</t>
  </si>
  <si>
    <t>CW12_053WR_PR24</t>
  </si>
  <si>
    <t>CW12_053RWT_PR24</t>
  </si>
  <si>
    <t>CW12_053RWS_PR24</t>
  </si>
  <si>
    <t>CW12_053WT_PR24</t>
  </si>
  <si>
    <t>CW12_053TWD_PR24</t>
  </si>
  <si>
    <t>CW12_053TOT_PR24</t>
  </si>
  <si>
    <t>Supply demand balance improvements delivering benefits starting from 2031; SDB opex</t>
  </si>
  <si>
    <t>CW12.54</t>
  </si>
  <si>
    <t>4L.33</t>
  </si>
  <si>
    <t>CW12_054WR_PR24</t>
  </si>
  <si>
    <t>CW12_054RWT_PR24</t>
  </si>
  <si>
    <t>CW12_054RWS_PR24</t>
  </si>
  <si>
    <t>CW12_054WT_PR24</t>
  </si>
  <si>
    <t>CW12_054TWD_PR24</t>
  </si>
  <si>
    <t>CW12_054TOT_PR24</t>
  </si>
  <si>
    <t>Supply demand balance improvements delivering benefits starting from 2031; SDB totex</t>
  </si>
  <si>
    <t>CW12.55</t>
  </si>
  <si>
    <t>4L.34</t>
  </si>
  <si>
    <t>CW12_055WR_PR24</t>
  </si>
  <si>
    <t>CW12_055RWT_PR24</t>
  </si>
  <si>
    <t>CW12_055RWS_PR24</t>
  </si>
  <si>
    <t>CW12_055WT_PR24</t>
  </si>
  <si>
    <t>CW12_055TWD_PR24</t>
  </si>
  <si>
    <t>CW12_055TOT_PR24</t>
  </si>
  <si>
    <t>Total supply demand expenditure; SDB totex</t>
  </si>
  <si>
    <t>CW12.56</t>
  </si>
  <si>
    <t>4L.38</t>
  </si>
  <si>
    <t>CW12_056WR_PR24</t>
  </si>
  <si>
    <t>CW12_056RWT_PR24</t>
  </si>
  <si>
    <t>CW12_056RWS_PR24</t>
  </si>
  <si>
    <t>CW12_056WT_PR24</t>
  </si>
  <si>
    <t>CW12_056TWD_PR24</t>
  </si>
  <si>
    <t>CW12_056TOT_PR24</t>
  </si>
  <si>
    <t>Metering</t>
  </si>
  <si>
    <t>New meters requested by existing customers (optants); metering capex</t>
  </si>
  <si>
    <t>CW12.57</t>
  </si>
  <si>
    <t>4L.39</t>
  </si>
  <si>
    <t>CW12_057TWD_PR24</t>
  </si>
  <si>
    <t>CW12_057TOT_PR24</t>
  </si>
  <si>
    <t>New meters requested by existing customers (optants); metering opex</t>
  </si>
  <si>
    <t>CW12.58</t>
  </si>
  <si>
    <t>4L.40</t>
  </si>
  <si>
    <t>CW12_058TWD_PR24</t>
  </si>
  <si>
    <t>CW12_058TOT_PR24</t>
  </si>
  <si>
    <t>New meters requested by existing customers (optants); metering totex</t>
  </si>
  <si>
    <t>CW12.59</t>
  </si>
  <si>
    <t>4L.41</t>
  </si>
  <si>
    <t>CW12_059TWD_PR24</t>
  </si>
  <si>
    <t>CW12_059TOT_PR24</t>
  </si>
  <si>
    <t>New meters introduced by companies for existing customers; metering capex</t>
  </si>
  <si>
    <t>CW12.60</t>
  </si>
  <si>
    <t>4L.42</t>
  </si>
  <si>
    <t>CW12_060TWD_PR24</t>
  </si>
  <si>
    <t>CW12_060TOT_PR24</t>
  </si>
  <si>
    <t>New meters introduced by companies for existing customers; metering opex</t>
  </si>
  <si>
    <t>CW12.61</t>
  </si>
  <si>
    <t>4L.43</t>
  </si>
  <si>
    <t>CW12_061TWD_PR24</t>
  </si>
  <si>
    <t>CW12_061TOT_PR24</t>
  </si>
  <si>
    <t>New meters introduced by companies for existing customers; metering totex</t>
  </si>
  <si>
    <t>CW12.62</t>
  </si>
  <si>
    <t>4L.44</t>
  </si>
  <si>
    <t>CW12_062TWD_PR24</t>
  </si>
  <si>
    <t>CW12_062TOT_PR24</t>
  </si>
  <si>
    <t>New meters for existing customers - business; metering capex</t>
  </si>
  <si>
    <t>CW12.63</t>
  </si>
  <si>
    <t>4L.45</t>
  </si>
  <si>
    <t>CW12_063TWD_PR24</t>
  </si>
  <si>
    <t>CW12_063TOT_PR24</t>
  </si>
  <si>
    <t>New meters for existing customers - business; metering opex</t>
  </si>
  <si>
    <t>CW12.64</t>
  </si>
  <si>
    <t>4L.46</t>
  </si>
  <si>
    <t>CW12_064TWD_PR24</t>
  </si>
  <si>
    <t>CW12_064TOT_PR24</t>
  </si>
  <si>
    <t>New meters for existing customers - business; metering totex</t>
  </si>
  <si>
    <t>CW12.65</t>
  </si>
  <si>
    <t>4L.47</t>
  </si>
  <si>
    <t>CW12_065TWD_PR24</t>
  </si>
  <si>
    <t>CW12_065TOT_PR24</t>
  </si>
  <si>
    <t>Replacement of existing basic meters with AMR meters for residential customers; metering capex</t>
  </si>
  <si>
    <t>CW12.66</t>
  </si>
  <si>
    <t>4L.48</t>
  </si>
  <si>
    <t>CW12_066TWD_PR24</t>
  </si>
  <si>
    <t>CW12_066TOT_PR24</t>
  </si>
  <si>
    <t>Replacement of existing basic meters with AMR meters for residential customers; metering opex</t>
  </si>
  <si>
    <t>CW12.67</t>
  </si>
  <si>
    <t>4L.49</t>
  </si>
  <si>
    <t>CW12_067TWD_PR24</t>
  </si>
  <si>
    <t>CW12_067TOT_PR24</t>
  </si>
  <si>
    <t>Replacement of existing basic meters with AMR meters for residential customers; metering totex</t>
  </si>
  <si>
    <t>CW12.68</t>
  </si>
  <si>
    <t>4L.50</t>
  </si>
  <si>
    <t>CW12_068TWD_PR24</t>
  </si>
  <si>
    <t>CW12_068TOT_PR24</t>
  </si>
  <si>
    <t>Replacement of existing basic meters with AMI meters for residential customers; metering capex</t>
  </si>
  <si>
    <t>CW12.69</t>
  </si>
  <si>
    <t>CW12_069TWD_PR24</t>
  </si>
  <si>
    <t>CW12_069TOT_PR24</t>
  </si>
  <si>
    <t>Replacement of existing basic meters with AMI meters for residential customers; metering opex</t>
  </si>
  <si>
    <t>CW12.70</t>
  </si>
  <si>
    <t>CW12_070TWD_PR24</t>
  </si>
  <si>
    <t>CW12_070TOT_PR24</t>
  </si>
  <si>
    <t>Replacement of existing basic meters with AMI meters for residential customers; metering totex</t>
  </si>
  <si>
    <t>CW12.71</t>
  </si>
  <si>
    <t>CW12_071TWD_PR24</t>
  </si>
  <si>
    <t>CW12_071TOT_PR24</t>
  </si>
  <si>
    <t>Replacement of existing AMR meters with AMI meters for residential customers; metering capex</t>
  </si>
  <si>
    <t>CW12.72</t>
  </si>
  <si>
    <t>4L.51</t>
  </si>
  <si>
    <t>CW12_072TWD_PR24</t>
  </si>
  <si>
    <t>CW12_072TOT_PR24</t>
  </si>
  <si>
    <t>Replacement of existing AMR meters with AMI meters for residential customers; metering opex</t>
  </si>
  <si>
    <t>CW12.73</t>
  </si>
  <si>
    <t>4L.52</t>
  </si>
  <si>
    <t>CW12_073TWD_PR24</t>
  </si>
  <si>
    <t>CW12_073TOT_PR24</t>
  </si>
  <si>
    <t>Replacement of existing AMR meters with AMI meters for residential customers; metering totex</t>
  </si>
  <si>
    <t>CW12.74</t>
  </si>
  <si>
    <t>4L.53</t>
  </si>
  <si>
    <t>CW12_074TWD_PR24</t>
  </si>
  <si>
    <t>CW12_074TOT_PR24</t>
  </si>
  <si>
    <t>Replacement of existing basic meters with AMR meters for business customers; metering capex</t>
  </si>
  <si>
    <t>CW12.75</t>
  </si>
  <si>
    <t>4L.54</t>
  </si>
  <si>
    <t>CW12_075TWD_PR24</t>
  </si>
  <si>
    <t>CW12_075TOT_PR24</t>
  </si>
  <si>
    <t>Replacement of existing basic meters with AMR meters for business customers; metering opex</t>
  </si>
  <si>
    <t>CW12.76</t>
  </si>
  <si>
    <t>4L.55</t>
  </si>
  <si>
    <t>CW12_076TWD_PR24</t>
  </si>
  <si>
    <t>CW12_076TOT_PR24</t>
  </si>
  <si>
    <t>Replacement of existing basic meters with AMR meters for business customers; metering totex</t>
  </si>
  <si>
    <t>CW12.77</t>
  </si>
  <si>
    <t>4L.56</t>
  </si>
  <si>
    <t>CW12_077TWD_PR24</t>
  </si>
  <si>
    <t>CW12_077TOT_PR24</t>
  </si>
  <si>
    <t>Replacement of existing basic meters with AMI meters for business customers; metering capex</t>
  </si>
  <si>
    <t>CW12.78</t>
  </si>
  <si>
    <t>CW12_078TWD_PR24</t>
  </si>
  <si>
    <t>CW12_078TOT_PR24</t>
  </si>
  <si>
    <t>Replacement of existing basic meters with AMI meters for business customers; metering opex</t>
  </si>
  <si>
    <t>CW12.79</t>
  </si>
  <si>
    <t>CW12_079TWD_PR24</t>
  </si>
  <si>
    <t>CW12_079TOT_PR24</t>
  </si>
  <si>
    <t>Replacement of existing basic meters with AMI meters for business customers; metering totex</t>
  </si>
  <si>
    <t>CW12.80</t>
  </si>
  <si>
    <t>CW12_080TWD_PR24</t>
  </si>
  <si>
    <t>CW12_080TOT_PR24</t>
  </si>
  <si>
    <t>Replacement of existing AMR meters with AMI meters for business customers; metering capex</t>
  </si>
  <si>
    <t>CW12.81</t>
  </si>
  <si>
    <t>4L.57</t>
  </si>
  <si>
    <t>CW12_081TWD_PR24</t>
  </si>
  <si>
    <t>CW12_081TOT_PR24</t>
  </si>
  <si>
    <t>Replacement of existing AMR meters with AMI meters for business customers; metering opex</t>
  </si>
  <si>
    <t>CW12.82</t>
  </si>
  <si>
    <t>4L.58</t>
  </si>
  <si>
    <t>CW12_082TWD_PR24</t>
  </si>
  <si>
    <t>CW12_082TOT_PR24</t>
  </si>
  <si>
    <t>Replacement of existing AMR meters with AMI meters for business customers; metering totex</t>
  </si>
  <si>
    <t>CW12.83</t>
  </si>
  <si>
    <t>4L.59</t>
  </si>
  <si>
    <t>CW12_083TWD_PR24</t>
  </si>
  <si>
    <t>CW12_083TOT_PR24</t>
  </si>
  <si>
    <t>Smart meter infrastructure; metering capex</t>
  </si>
  <si>
    <t>CW12.84</t>
  </si>
  <si>
    <t>4L.60</t>
  </si>
  <si>
    <t>CW12_084TWD_PR24</t>
  </si>
  <si>
    <t>CW12_084TOT_PR24</t>
  </si>
  <si>
    <t>Smart meter infrastructure; metering opex</t>
  </si>
  <si>
    <t>CW12.85</t>
  </si>
  <si>
    <t>4L.61</t>
  </si>
  <si>
    <t>CW12_085TWD_PR24</t>
  </si>
  <si>
    <t>CW12_085TOT_PR24</t>
  </si>
  <si>
    <t>Smart meter infrastructure; metering totex</t>
  </si>
  <si>
    <t>CW12.86</t>
  </si>
  <si>
    <t>4L.62</t>
  </si>
  <si>
    <t>CW12_086TWD_PR24</t>
  </si>
  <si>
    <t>CW12_086TOT_PR24</t>
  </si>
  <si>
    <t>Total metering expenditure; metering totex</t>
  </si>
  <si>
    <t>CW12.87</t>
  </si>
  <si>
    <t>4L.63</t>
  </si>
  <si>
    <t>CW12_087TWD_PR24</t>
  </si>
  <si>
    <t>CW12_087TOT_PR24</t>
  </si>
  <si>
    <t>Water quality improvements</t>
  </si>
  <si>
    <t>Improvements to taste, odour and colour (grey solutions); enhancement capex</t>
  </si>
  <si>
    <t>CW12.88</t>
  </si>
  <si>
    <t>4L.64</t>
  </si>
  <si>
    <t>CW12_088WR_PR24</t>
  </si>
  <si>
    <t>CW12_088RWT_PR24</t>
  </si>
  <si>
    <t>CW12_088RWS_PR24</t>
  </si>
  <si>
    <t>CW12_088WT_PR24</t>
  </si>
  <si>
    <t>CW12_088TWD_PR24</t>
  </si>
  <si>
    <t>CW12_088TOT_PR24</t>
  </si>
  <si>
    <t>Improvements to taste, odour and colour (grey solutions); enhancement opex</t>
  </si>
  <si>
    <t>CW12.89</t>
  </si>
  <si>
    <t>4L.65</t>
  </si>
  <si>
    <t>CW12_089WR_PR24</t>
  </si>
  <si>
    <t>CW12_089RWT_PR24</t>
  </si>
  <si>
    <t>CW12_089RWS_PR24</t>
  </si>
  <si>
    <t>CW12_089WT_PR24</t>
  </si>
  <si>
    <t>CW12_089TWD_PR24</t>
  </si>
  <si>
    <t>CW12_089TOT_PR24</t>
  </si>
  <si>
    <t>Improvements to taste, odour and colour (grey solutions); enhancement totex</t>
  </si>
  <si>
    <t>CW12.90</t>
  </si>
  <si>
    <t>4L.66</t>
  </si>
  <si>
    <t>CW12_090WR_PR24</t>
  </si>
  <si>
    <t>CW12_090RWT_PR24</t>
  </si>
  <si>
    <t>CW12_090RWS_PR24</t>
  </si>
  <si>
    <t>CW12_090WT_PR24</t>
  </si>
  <si>
    <t>CW12_090TWD_PR24</t>
  </si>
  <si>
    <t>CW12_090TOT_PR24</t>
  </si>
  <si>
    <t>Improvements to taste, odour and colour (green solutions); enhancement capex</t>
  </si>
  <si>
    <t>CW12.91</t>
  </si>
  <si>
    <t>CW12_091WR_PR24</t>
  </si>
  <si>
    <t>CW12_091RWT_PR24</t>
  </si>
  <si>
    <t>CW12_091RWS_PR24</t>
  </si>
  <si>
    <t>CW12_091WT_PR24</t>
  </si>
  <si>
    <t>CW12_091TWD_PR24</t>
  </si>
  <si>
    <t>CW12_091TOT_PR24</t>
  </si>
  <si>
    <t>Improvements to taste, odour and colour (green solutions); enhancement opex</t>
  </si>
  <si>
    <t>CW12.92</t>
  </si>
  <si>
    <t>CW12_092WR_PR24</t>
  </si>
  <si>
    <t>CW12_092RWT_PR24</t>
  </si>
  <si>
    <t>CW12_092RWS_PR24</t>
  </si>
  <si>
    <t>CW12_092WT_PR24</t>
  </si>
  <si>
    <t>CW12_092TWD_PR24</t>
  </si>
  <si>
    <t>CW12_092TOT_PR24</t>
  </si>
  <si>
    <t>Improvements to taste, odour and colour (green solutions); enhancement totex</t>
  </si>
  <si>
    <t>CW12.93</t>
  </si>
  <si>
    <t>CW12_093WR_PR24</t>
  </si>
  <si>
    <t>CW12_093RWT_PR24</t>
  </si>
  <si>
    <t>CW12_093RWS_PR24</t>
  </si>
  <si>
    <t>CW12_093WT_PR24</t>
  </si>
  <si>
    <t>CW12_093TWD_PR24</t>
  </si>
  <si>
    <t>CW12_093TOT_PR24</t>
  </si>
  <si>
    <t>Addressing raw water quality deterioration (grey solutions); enhancement capex</t>
  </si>
  <si>
    <t>CW12.94</t>
  </si>
  <si>
    <t>4L.67</t>
  </si>
  <si>
    <t>CW12_094WR_PR24</t>
  </si>
  <si>
    <t>CW12_094RWT_PR24</t>
  </si>
  <si>
    <t>CW12_094RWS_PR24</t>
  </si>
  <si>
    <t>CW12_094WT_PR24</t>
  </si>
  <si>
    <t>CW12_094TWD_PR24</t>
  </si>
  <si>
    <t>CW12_094TOT_PR24</t>
  </si>
  <si>
    <t>Addressing raw water quality deterioration (grey solutions); enhancement opex</t>
  </si>
  <si>
    <t>CW12.95</t>
  </si>
  <si>
    <t>4L.68</t>
  </si>
  <si>
    <t>CW12_095WR_PR24</t>
  </si>
  <si>
    <t>CW12_095RWT_PR24</t>
  </si>
  <si>
    <t>CW12_095RWS_PR24</t>
  </si>
  <si>
    <t>CW12_095WT_PR24</t>
  </si>
  <si>
    <t>CW12_095TWD_PR24</t>
  </si>
  <si>
    <t>CW12_095TOT_PR24</t>
  </si>
  <si>
    <t>Addressing raw water quality deterioration (grey solutions); ; enhancement totex</t>
  </si>
  <si>
    <t>CW12.96</t>
  </si>
  <si>
    <t>4L.69</t>
  </si>
  <si>
    <t>CW12_096WR_PR24</t>
  </si>
  <si>
    <t>CW12_096RWT_PR24</t>
  </si>
  <si>
    <t>CW12_096RWS_PR24</t>
  </si>
  <si>
    <t>CW12_096WT_PR24</t>
  </si>
  <si>
    <t>CW12_096TWD_PR24</t>
  </si>
  <si>
    <t>CW12_096TOT_PR24</t>
  </si>
  <si>
    <t>Addressing raw water quality deterioration (green solutions); enhancement capex</t>
  </si>
  <si>
    <t>CW12.97</t>
  </si>
  <si>
    <t>4L.70</t>
  </si>
  <si>
    <t>CW12_097WR_PR24</t>
  </si>
  <si>
    <t>CW12_097RWT_PR24</t>
  </si>
  <si>
    <t>CW12_097RWS_PR24</t>
  </si>
  <si>
    <t>CW12_097WT_PR24</t>
  </si>
  <si>
    <t>CW12_097TWD_PR24</t>
  </si>
  <si>
    <t>CW12_097TOT_PR24</t>
  </si>
  <si>
    <t>Addressing raw water quality deterioration (green solutions); enhancement opex</t>
  </si>
  <si>
    <t>CW12.98</t>
  </si>
  <si>
    <t>4L.71</t>
  </si>
  <si>
    <t>CW12_098WR_PR24</t>
  </si>
  <si>
    <t>CW12_098RWT_PR24</t>
  </si>
  <si>
    <t>CW12_098RWS_PR24</t>
  </si>
  <si>
    <t>CW12_098WT_PR24</t>
  </si>
  <si>
    <t>CW12_098TWD_PR24</t>
  </si>
  <si>
    <t>CW12_098TOT_PR24</t>
  </si>
  <si>
    <t>Addressing raw water quality deterioration (green solutions); enhancement totex</t>
  </si>
  <si>
    <t>CW12.99</t>
  </si>
  <si>
    <t>4L.72</t>
  </si>
  <si>
    <t>CW12_099WR_PR24</t>
  </si>
  <si>
    <t>CW12_099RWT_PR24</t>
  </si>
  <si>
    <t>CW12_099RWS_PR24</t>
  </si>
  <si>
    <t>CW12_099WT_PR24</t>
  </si>
  <si>
    <t>CW12_099TWD_PR24</t>
  </si>
  <si>
    <t>CW12_099TOT_PR24</t>
  </si>
  <si>
    <t>Conditioning water to reduce plumbosolvency for water quality; enhancement capex</t>
  </si>
  <si>
    <t>CW12.100</t>
  </si>
  <si>
    <t>4L.82</t>
  </si>
  <si>
    <t>CW12_100WR_PR24</t>
  </si>
  <si>
    <t>CW12_100RWT_PR24</t>
  </si>
  <si>
    <t>CW12_100RWS_PR24</t>
  </si>
  <si>
    <t>CW12_100WT_PR24</t>
  </si>
  <si>
    <t>CW12_100TWD_PR24</t>
  </si>
  <si>
    <t>CW12_100TOT_PR24</t>
  </si>
  <si>
    <t>Conditioning water to reduce plumbosolvency for water quality; enhancement opex</t>
  </si>
  <si>
    <t>CW12.101</t>
  </si>
  <si>
    <t>4L.83</t>
  </si>
  <si>
    <t>CW12_101WR_PR24</t>
  </si>
  <si>
    <t>CW12_101RWT_PR24</t>
  </si>
  <si>
    <t>CW12_101RWS_PR24</t>
  </si>
  <si>
    <t>CW12_101WT_PR24</t>
  </si>
  <si>
    <t>CW12_101TWD_PR24</t>
  </si>
  <si>
    <t>CW12_101TOT_PR24</t>
  </si>
  <si>
    <t>Conditioning water to reduce plumbosolvency for water quality; enhancement totex</t>
  </si>
  <si>
    <t>CW12.102</t>
  </si>
  <si>
    <t>4L.84</t>
  </si>
  <si>
    <t>CW12_102WR_PR24</t>
  </si>
  <si>
    <t>CW12_102RWT_PR24</t>
  </si>
  <si>
    <t>CW12_102RWS_PR24</t>
  </si>
  <si>
    <t>CW12_102WT_PR24</t>
  </si>
  <si>
    <t>CW12_102TWD_PR24</t>
  </si>
  <si>
    <t>CW12_102TOT_PR24</t>
  </si>
  <si>
    <t>Lead communication pipes replaced or relined for water quality; enhancement capex</t>
  </si>
  <si>
    <t>CW12.103</t>
  </si>
  <si>
    <t>4L.85</t>
  </si>
  <si>
    <t>CW12_103WR_PR24</t>
  </si>
  <si>
    <t>CW12_103RWT_PR24</t>
  </si>
  <si>
    <t>CW12_103RWS_PR24</t>
  </si>
  <si>
    <t>CW12_103WT_PR24</t>
  </si>
  <si>
    <t>CW12_103TWD_PR24</t>
  </si>
  <si>
    <t>CW12_103TOT_PR24</t>
  </si>
  <si>
    <t>Lead communication pipes replaced or relined for water quality; enhancement opex</t>
  </si>
  <si>
    <t>CW12.104</t>
  </si>
  <si>
    <t>4L.86</t>
  </si>
  <si>
    <t>CW12_104WR_PR24</t>
  </si>
  <si>
    <t>CW12_104RWT_PR24</t>
  </si>
  <si>
    <t>CW12_104RWS_PR24</t>
  </si>
  <si>
    <t>CW12_104WT_PR24</t>
  </si>
  <si>
    <t>CW12_104TWD_PR24</t>
  </si>
  <si>
    <t>CW12_104TOT_PR24</t>
  </si>
  <si>
    <t>Lead communication pipes replaced or relined for water quality; enhancement totex</t>
  </si>
  <si>
    <t>CW12.105</t>
  </si>
  <si>
    <t>4L.87</t>
  </si>
  <si>
    <t>CW12_105WR_PR24</t>
  </si>
  <si>
    <t>CW12_105RWT_PR24</t>
  </si>
  <si>
    <t>CW12_105RWS_PR24</t>
  </si>
  <si>
    <t>CW12_105WT_PR24</t>
  </si>
  <si>
    <t>CW12_105TWD_PR24</t>
  </si>
  <si>
    <t>CW12_105TOT_PR24</t>
  </si>
  <si>
    <t>External lead supply pipes replaced or relined; enhancement capex</t>
  </si>
  <si>
    <t>CW12.106</t>
  </si>
  <si>
    <t>CW12_106WR_PR24</t>
  </si>
  <si>
    <t>CW12_106RWT_PR24</t>
  </si>
  <si>
    <t>CW12_106RWS_PR24</t>
  </si>
  <si>
    <t>CW12_106WT_PR24</t>
  </si>
  <si>
    <t>CW12_106TWD_PR24</t>
  </si>
  <si>
    <t>CW12_106TOT_PR24</t>
  </si>
  <si>
    <t>External lead supply pipes replaced or relined; enhancement opex</t>
  </si>
  <si>
    <t>CW12.107</t>
  </si>
  <si>
    <t>CW12_107WR_PR24</t>
  </si>
  <si>
    <t>CW12_107RWT_PR24</t>
  </si>
  <si>
    <t>CW12_107RWS_PR24</t>
  </si>
  <si>
    <t>CW12_107WT_PR24</t>
  </si>
  <si>
    <t>CW12_107TWD_PR24</t>
  </si>
  <si>
    <t>CW12_107TOT_PR24</t>
  </si>
  <si>
    <t>External lead supply pipes replaced or relined; enhancement totex</t>
  </si>
  <si>
    <t>CW12.108</t>
  </si>
  <si>
    <t>CW12_108WR_PR24</t>
  </si>
  <si>
    <t>CW12_108RWT_PR24</t>
  </si>
  <si>
    <t>CW12_108RWS_PR24</t>
  </si>
  <si>
    <t>CW12_108WT_PR24</t>
  </si>
  <si>
    <t>CW12_108TWD_PR24</t>
  </si>
  <si>
    <t>CW12_108TOT_PR24</t>
  </si>
  <si>
    <t>Internal lead supply pipes replaced or relined; enhancement capex</t>
  </si>
  <si>
    <t>CW12.109</t>
  </si>
  <si>
    <t>CW12_109WR_PR24</t>
  </si>
  <si>
    <t>CW12_109RWT_PR24</t>
  </si>
  <si>
    <t>CW12_109RWS_PR24</t>
  </si>
  <si>
    <t>CW12_109WT_PR24</t>
  </si>
  <si>
    <t>CW12_109TWD_PR24</t>
  </si>
  <si>
    <t>CW12_109TOT_PR24</t>
  </si>
  <si>
    <t>Internal lead supply pipes replaced or relined; enhancement opex</t>
  </si>
  <si>
    <t>CW12.110</t>
  </si>
  <si>
    <t>CW12_110WR_PR24</t>
  </si>
  <si>
    <t>CW12_110RWT_PR24</t>
  </si>
  <si>
    <t>CW12_110RWS_PR24</t>
  </si>
  <si>
    <t>CW12_110WT_PR24</t>
  </si>
  <si>
    <t>CW12_110TWD_PR24</t>
  </si>
  <si>
    <t>CW12_110TOT_PR24</t>
  </si>
  <si>
    <t>Internal lead supply pipes replaced or relined; enhancement totex</t>
  </si>
  <si>
    <t>CW12.111</t>
  </si>
  <si>
    <t>CW12_111WR_PR24</t>
  </si>
  <si>
    <t>CW12_111RWT_PR24</t>
  </si>
  <si>
    <t>CW12_111RWS_PR24</t>
  </si>
  <si>
    <t>CW12_111WT_PR24</t>
  </si>
  <si>
    <t>CW12_111TWD_PR24</t>
  </si>
  <si>
    <t>CW12_111TOT_PR24</t>
  </si>
  <si>
    <t>Other lead reduction related activity; enhancement capex</t>
  </si>
  <si>
    <t>CW12.112</t>
  </si>
  <si>
    <t>4L.88</t>
  </si>
  <si>
    <t>CW12_112WR_PR24</t>
  </si>
  <si>
    <t>CW12_112RWT_PR24</t>
  </si>
  <si>
    <t>CW12_112RWS_PR24</t>
  </si>
  <si>
    <t>CW12_112WT_PR24</t>
  </si>
  <si>
    <t>CW12_112TWD_PR24</t>
  </si>
  <si>
    <t>CW12_112TOT_PR24</t>
  </si>
  <si>
    <t>Other lead reduction related activity; enhancement opex</t>
  </si>
  <si>
    <t>CW12.113</t>
  </si>
  <si>
    <t>4L.89</t>
  </si>
  <si>
    <t>CW12_113WR_PR24</t>
  </si>
  <si>
    <t>CW12_113RWT_PR24</t>
  </si>
  <si>
    <t>CW12_113RWS_PR24</t>
  </si>
  <si>
    <t>CW12_113WT_PR24</t>
  </si>
  <si>
    <t>CW12_113TWD_PR24</t>
  </si>
  <si>
    <t>CW12_113TOT_PR24</t>
  </si>
  <si>
    <t>Other lead reduction related activity; enhancement totex</t>
  </si>
  <si>
    <t>CW12.114</t>
  </si>
  <si>
    <t>4L.90</t>
  </si>
  <si>
    <t>CW12_114WR_PR24</t>
  </si>
  <si>
    <t>CW12_114RWT_PR24</t>
  </si>
  <si>
    <t>CW12_114RWS_PR24</t>
  </si>
  <si>
    <t>CW12_114WT_PR24</t>
  </si>
  <si>
    <t>CW12_114TWD_PR24</t>
  </si>
  <si>
    <t>CW12_114TOT_PR24</t>
  </si>
  <si>
    <t>Water resilience and security</t>
  </si>
  <si>
    <t>Resilience; enhancement water capex</t>
  </si>
  <si>
    <t>CW12.115</t>
  </si>
  <si>
    <t>4L.79</t>
  </si>
  <si>
    <t>CW12_115WR_PR24</t>
  </si>
  <si>
    <t>CW12_115RWT_PR24</t>
  </si>
  <si>
    <t>CW12_115RWS_PR24</t>
  </si>
  <si>
    <t>CW12_115WT_PR24</t>
  </si>
  <si>
    <t>CW12_115TWD_PR24</t>
  </si>
  <si>
    <t>CW12_115TOT_PR24</t>
  </si>
  <si>
    <t>Resilience; enhancement water opex</t>
  </si>
  <si>
    <t>CW12.116</t>
  </si>
  <si>
    <t>4L.80</t>
  </si>
  <si>
    <t>CW12_116WR_PR24</t>
  </si>
  <si>
    <t>CW12_116RWT_PR24</t>
  </si>
  <si>
    <t>CW12_116RWS_PR24</t>
  </si>
  <si>
    <t>CW12_116WT_PR24</t>
  </si>
  <si>
    <t>CW12_116TWD_PR24</t>
  </si>
  <si>
    <t>CW12_116TOT_PR24</t>
  </si>
  <si>
    <t>Resilience; enhancement water totex</t>
  </si>
  <si>
    <t>CW12.117</t>
  </si>
  <si>
    <t>4L.81</t>
  </si>
  <si>
    <t>CW12_117WR_PR24</t>
  </si>
  <si>
    <t>CW12_117RWT_PR24</t>
  </si>
  <si>
    <t>CW12_117RWS_PR24</t>
  </si>
  <si>
    <t>CW12_117WT_PR24</t>
  </si>
  <si>
    <t>CW12_117TWD_PR24</t>
  </si>
  <si>
    <t>CW12_117TOT_PR24</t>
  </si>
  <si>
    <t>Security - SEMD; enhancement water capex</t>
  </si>
  <si>
    <t>CW12.118</t>
  </si>
  <si>
    <t>4L.94</t>
  </si>
  <si>
    <t>CW12_118WR_PR24</t>
  </si>
  <si>
    <t>CW12_118RWT_PR24</t>
  </si>
  <si>
    <t>CW12_118RWS_PR24</t>
  </si>
  <si>
    <t>CW12_118WT_PR24</t>
  </si>
  <si>
    <t>CW12_118TWD_PR24</t>
  </si>
  <si>
    <t>CW12_118TOT_PR24</t>
  </si>
  <si>
    <t>Security - SEMD; enhancement water opex</t>
  </si>
  <si>
    <t>CW12.119</t>
  </si>
  <si>
    <t>4L.95</t>
  </si>
  <si>
    <t>CW12_119WR_PR24</t>
  </si>
  <si>
    <t>CW12_119RWT_PR24</t>
  </si>
  <si>
    <t>CW12_119RWS_PR24</t>
  </si>
  <si>
    <t>CW12_119WT_PR24</t>
  </si>
  <si>
    <t>CW12_119TWD_PR24</t>
  </si>
  <si>
    <t>CW12_119TOT_PR24</t>
  </si>
  <si>
    <t>Security - SEMD; enhancement water totex</t>
  </si>
  <si>
    <t>CW12.120</t>
  </si>
  <si>
    <t>4L.96</t>
  </si>
  <si>
    <t>CW12_120WR_PR24</t>
  </si>
  <si>
    <t>CW12_120RWT_PR24</t>
  </si>
  <si>
    <t>CW12_120RWS_PR24</t>
  </si>
  <si>
    <t>CW12_120WT_PR24</t>
  </si>
  <si>
    <t>CW12_120TWD_PR24</t>
  </si>
  <si>
    <t>CW12_120TOT_PR24</t>
  </si>
  <si>
    <t>Security - Cyber; enhancement water capex</t>
  </si>
  <si>
    <t>CW12.121</t>
  </si>
  <si>
    <t>4L.97</t>
  </si>
  <si>
    <t>CW12_121WR_PR24</t>
  </si>
  <si>
    <t>CW12_121RWT_PR24</t>
  </si>
  <si>
    <t>CW12_121RWS_PR24</t>
  </si>
  <si>
    <t>CW12_121WT_PR24</t>
  </si>
  <si>
    <t>CW12_121TWD_PR24</t>
  </si>
  <si>
    <t>CW12_121TOT_PR24</t>
  </si>
  <si>
    <t>Security - Cyber; enhancement water opex</t>
  </si>
  <si>
    <t>CW12.122</t>
  </si>
  <si>
    <t>4L.98</t>
  </si>
  <si>
    <t>CW12_122WR_PR24</t>
  </si>
  <si>
    <t>CW12_122RWT_PR24</t>
  </si>
  <si>
    <t>CW12_122RWS_PR24</t>
  </si>
  <si>
    <t>CW12_122WT_PR24</t>
  </si>
  <si>
    <t>CW12_122TWD_PR24</t>
  </si>
  <si>
    <t>CW12_122TOT_PR24</t>
  </si>
  <si>
    <t>Security - Cyber; enhancement water totex</t>
  </si>
  <si>
    <t>CW12.123</t>
  </si>
  <si>
    <t>4L.99</t>
  </si>
  <si>
    <t>CW12_123WR_PR24</t>
  </si>
  <si>
    <t>CW12_123RWT_PR24</t>
  </si>
  <si>
    <t>CW12_123RWS_PR24</t>
  </si>
  <si>
    <t>CW12_123WT_PR24</t>
  </si>
  <si>
    <t>CW12_123TWD_PR24</t>
  </si>
  <si>
    <t>CW12_123TOT_PR24</t>
  </si>
  <si>
    <t>Net zero</t>
  </si>
  <si>
    <t>Greenhouse gas reduction (net zero); enhancement water capex</t>
  </si>
  <si>
    <t>CW12.124</t>
  </si>
  <si>
    <t>CW12_124WR_PR24</t>
  </si>
  <si>
    <t>CW12_124RWT_PR24</t>
  </si>
  <si>
    <t>CW12_124RWS_PR24</t>
  </si>
  <si>
    <t>CW12_124WT_PR24</t>
  </si>
  <si>
    <t>CW12_124TWD_PR24</t>
  </si>
  <si>
    <t>CW12_124TOT_PR24</t>
  </si>
  <si>
    <t>Greenhouse gas reduction (net zero); enhancement water opex</t>
  </si>
  <si>
    <t>CW12.125</t>
  </si>
  <si>
    <t>CW12_125WR_PR24</t>
  </si>
  <si>
    <t>CW12_125RWT_PR24</t>
  </si>
  <si>
    <t>CW12_125RWS_PR24</t>
  </si>
  <si>
    <t>CW12_125WT_PR24</t>
  </si>
  <si>
    <t>CW12_125TWD_PR24</t>
  </si>
  <si>
    <t>CW12_125TOT_PR24</t>
  </si>
  <si>
    <t>Greenhouse gas reduction (net zero); enhancement water totex</t>
  </si>
  <si>
    <t>CW12.126</t>
  </si>
  <si>
    <t>CW12_126WR_PR24</t>
  </si>
  <si>
    <t>CW12_126RWT_PR24</t>
  </si>
  <si>
    <t>CW12_126RWS_PR24</t>
  </si>
  <si>
    <t>CW12_126WT_PR24</t>
  </si>
  <si>
    <t>CW12_126TWD_PR24</t>
  </si>
  <si>
    <t>CW12_126TOT_PR24</t>
  </si>
  <si>
    <t>Other enhancement (Freeform lines - by exception)</t>
  </si>
  <si>
    <t>Additional line 1; enhancement water capex</t>
  </si>
  <si>
    <t>CW12.127</t>
  </si>
  <si>
    <t>CW12_127WR_PR24</t>
  </si>
  <si>
    <t>CW12_127RWT_PR24</t>
  </si>
  <si>
    <t>CW12_127RWS_PR24</t>
  </si>
  <si>
    <t>CW12_127WT_PR24</t>
  </si>
  <si>
    <t>CW12_127TWD_PR24</t>
  </si>
  <si>
    <t>CW12_127TOT_PR24</t>
  </si>
  <si>
    <t>Additional line 1; enhancement water opex</t>
  </si>
  <si>
    <t>CW12.128</t>
  </si>
  <si>
    <t>CW12_128WR_PR24</t>
  </si>
  <si>
    <t>CW12_128RWT_PR24</t>
  </si>
  <si>
    <t>CW12_128RWS_PR24</t>
  </si>
  <si>
    <t>CW12_128WT_PR24</t>
  </si>
  <si>
    <t>CW12_128TWD_PR24</t>
  </si>
  <si>
    <t>CW12_128TOT_PR24</t>
  </si>
  <si>
    <t>Additional line 2; enhancement water capex</t>
  </si>
  <si>
    <t>CW12.129</t>
  </si>
  <si>
    <t>CW12_129WR_PR24</t>
  </si>
  <si>
    <t>CW12_129RWT_PR24</t>
  </si>
  <si>
    <t>CW12_129RWS_PR24</t>
  </si>
  <si>
    <t>CW12_129WT_PR24</t>
  </si>
  <si>
    <t>CW12_129TWD_PR24</t>
  </si>
  <si>
    <t>CW12_129TOT_PR24</t>
  </si>
  <si>
    <t>Additional line 2; enhancement water opex</t>
  </si>
  <si>
    <t>CW12.130</t>
  </si>
  <si>
    <t>CW12_130WR_PR24</t>
  </si>
  <si>
    <t>CW12_130RWT_PR24</t>
  </si>
  <si>
    <t>CW12_130RWS_PR24</t>
  </si>
  <si>
    <t>CW12_130WT_PR24</t>
  </si>
  <si>
    <t>CW12_130TWD_PR24</t>
  </si>
  <si>
    <t>CW12_130TOT_PR24</t>
  </si>
  <si>
    <t>Additional line 3; enhancement water capex</t>
  </si>
  <si>
    <t>CW12.131</t>
  </si>
  <si>
    <t>CW12_131WR_PR24</t>
  </si>
  <si>
    <t>CW12_131RWT_PR24</t>
  </si>
  <si>
    <t>CW12_131RWS_PR24</t>
  </si>
  <si>
    <t>CW12_131WT_PR24</t>
  </si>
  <si>
    <t>CW12_131TWD_PR24</t>
  </si>
  <si>
    <t>CW12_131TOT_PR24</t>
  </si>
  <si>
    <t>Additional line 3; enhancement water opex</t>
  </si>
  <si>
    <t>CW12.132</t>
  </si>
  <si>
    <t>CW12_132WR_PR24</t>
  </si>
  <si>
    <t>CW12_132RWT_PR24</t>
  </si>
  <si>
    <t>CW12_132RWS_PR24</t>
  </si>
  <si>
    <t>CW12_132WT_PR24</t>
  </si>
  <si>
    <t>CW12_132TWD_PR24</t>
  </si>
  <si>
    <t>CW12_132TOT_PR24</t>
  </si>
  <si>
    <t>Additional line 4; enhancement water capex</t>
  </si>
  <si>
    <t>CW12.133</t>
  </si>
  <si>
    <t>CW12_133WR_PR24</t>
  </si>
  <si>
    <t>CW12_133RWT_PR24</t>
  </si>
  <si>
    <t>CW12_133RWS_PR24</t>
  </si>
  <si>
    <t>CW12_133WT_PR24</t>
  </si>
  <si>
    <t>CW12_133TWD_PR24</t>
  </si>
  <si>
    <t>CW12_133TOT_PR24</t>
  </si>
  <si>
    <t>Additional line 4; enhancement water opex</t>
  </si>
  <si>
    <t>CW12.134</t>
  </si>
  <si>
    <t>CW12_134WR_PR24</t>
  </si>
  <si>
    <t>CW12_134RWT_PR24</t>
  </si>
  <si>
    <t>CW12_134RWS_PR24</t>
  </si>
  <si>
    <t>CW12_134WT_PR24</t>
  </si>
  <si>
    <t>CW12_134TWD_PR24</t>
  </si>
  <si>
    <t>CW12_134TOT_PR24</t>
  </si>
  <si>
    <t>Additional line 5; enhancement water capex</t>
  </si>
  <si>
    <t>CW12.135</t>
  </si>
  <si>
    <t>CW12_135WR_PR24</t>
  </si>
  <si>
    <t>CW12_135RWT_PR24</t>
  </si>
  <si>
    <t>CW12_135RWS_PR24</t>
  </si>
  <si>
    <t>CW12_135WT_PR24</t>
  </si>
  <si>
    <t>CW12_135TWD_PR24</t>
  </si>
  <si>
    <t>CW12_135TOT_PR24</t>
  </si>
  <si>
    <t>Additional line 5; enhancement water opex</t>
  </si>
  <si>
    <t>CW12.136</t>
  </si>
  <si>
    <t>CW12_136WR_PR24</t>
  </si>
  <si>
    <t>CW12_136RWT_PR24</t>
  </si>
  <si>
    <t>CW12_136RWS_PR24</t>
  </si>
  <si>
    <t>CW12_136WT_PR24</t>
  </si>
  <si>
    <t>CW12_136TWD_PR24</t>
  </si>
  <si>
    <t>CW12_136TOT_PR24</t>
  </si>
  <si>
    <t>Total other enhancement water expenditure</t>
  </si>
  <si>
    <t>CW12.137</t>
  </si>
  <si>
    <t>CW12_137WR_PR24</t>
  </si>
  <si>
    <t>CW12_137RWT_PR24</t>
  </si>
  <si>
    <t>CW12_137RWS_PR24</t>
  </si>
  <si>
    <t>CW12_137WT_PR24</t>
  </si>
  <si>
    <t>CW12_137TWD_PR24</t>
  </si>
  <si>
    <t>CW12_137TOT_PR24</t>
  </si>
  <si>
    <t>Total transitional expenditure</t>
  </si>
  <si>
    <t>Total transitional expenditure; water capex</t>
  </si>
  <si>
    <t>CW12.138</t>
  </si>
  <si>
    <t>CW12_138WR_PR24</t>
  </si>
  <si>
    <t>CW12_138RWT_PR24</t>
  </si>
  <si>
    <t>CW12_138RWS_PR24</t>
  </si>
  <si>
    <t>CW12_138WT_PR24</t>
  </si>
  <si>
    <t>CW12_138TWD_PR24</t>
  </si>
  <si>
    <t>CW12_138TOT_PR24</t>
  </si>
  <si>
    <t>Total transitional expenditure; water opex</t>
  </si>
  <si>
    <t>CW12.139</t>
  </si>
  <si>
    <t>CW12_139WR_PR24</t>
  </si>
  <si>
    <t>CW12_139RWT_PR24</t>
  </si>
  <si>
    <t>CW12_139RWS_PR24</t>
  </si>
  <si>
    <t>CW12_139WT_PR24</t>
  </si>
  <si>
    <t>CW12_139TWD_PR24</t>
  </si>
  <si>
    <t>CW12_139TOT_PR24</t>
  </si>
  <si>
    <t>Total transitional expenditure; water totex</t>
  </si>
  <si>
    <t>CW12.140</t>
  </si>
  <si>
    <t>CW12_140WR_PR24</t>
  </si>
  <si>
    <t>CW12_140RWT_PR24</t>
  </si>
  <si>
    <t>CW12_140RWS_PR24</t>
  </si>
  <si>
    <t>CW12_140WT_PR24</t>
  </si>
  <si>
    <t>CW12_140TWD_PR24</t>
  </si>
  <si>
    <t>CW12_140TOT_PR24</t>
  </si>
  <si>
    <t>Accelerated programme expenditure - water resources and water network plus</t>
  </si>
  <si>
    <t>CW17.1</t>
  </si>
  <si>
    <t>CW17_001WR_PR24</t>
  </si>
  <si>
    <t>CW17_001RWT_PR24</t>
  </si>
  <si>
    <t>CW17_001RWS_PR24</t>
  </si>
  <si>
    <t>CW17_001WT_PR24</t>
  </si>
  <si>
    <t>CW17_001TWD_PR24</t>
  </si>
  <si>
    <t>CW17_001TOT_PR24</t>
  </si>
  <si>
    <t>CW17.2</t>
  </si>
  <si>
    <t>CW17_002WR_PR24</t>
  </si>
  <si>
    <t>CW17_002RWT_PR24</t>
  </si>
  <si>
    <t>CW17_002RWS_PR24</t>
  </si>
  <si>
    <t>CW17_002WT_PR24</t>
  </si>
  <si>
    <t>CW17_002TWD_PR24</t>
  </si>
  <si>
    <t>CW17_002TOT_PR24</t>
  </si>
  <si>
    <t>CW17.3</t>
  </si>
  <si>
    <t>CW17_003WR_PR24</t>
  </si>
  <si>
    <t>CW17_003RWT_PR24</t>
  </si>
  <si>
    <t>CW17_003RWS_PR24</t>
  </si>
  <si>
    <t>CW17_003WT_PR24</t>
  </si>
  <si>
    <t>CW17_003TWD_PR24</t>
  </si>
  <si>
    <t>CW17_003TOT_PR24</t>
  </si>
  <si>
    <t>CW17.4</t>
  </si>
  <si>
    <t>CW17_004WR_PR24</t>
  </si>
  <si>
    <t>CW17_004RWT_PR24</t>
  </si>
  <si>
    <t>CW17_004RWS_PR24</t>
  </si>
  <si>
    <t>CW17_004WT_PR24</t>
  </si>
  <si>
    <t>CW17_004TWD_PR24</t>
  </si>
  <si>
    <t>CW17_004TOT_PR24</t>
  </si>
  <si>
    <t>CW17.5</t>
  </si>
  <si>
    <t>CW17_005WR_PR24</t>
  </si>
  <si>
    <t>CW17_005RWT_PR24</t>
  </si>
  <si>
    <t>CW17_005RWS_PR24</t>
  </si>
  <si>
    <t>CW17_005WT_PR24</t>
  </si>
  <si>
    <t>CW17_005TWD_PR24</t>
  </si>
  <si>
    <t>CW17_005TOT_PR24</t>
  </si>
  <si>
    <t>CW17.6</t>
  </si>
  <si>
    <t>CW17_006WR_PR24</t>
  </si>
  <si>
    <t>CW17_006RWT_PR24</t>
  </si>
  <si>
    <t>CW17_006RWS_PR24</t>
  </si>
  <si>
    <t>CW17_006WT_PR24</t>
  </si>
  <si>
    <t>CW17_006TWD_PR24</t>
  </si>
  <si>
    <t>CW17_006TOT_PR24</t>
  </si>
  <si>
    <t>CW17.7</t>
  </si>
  <si>
    <t>CW17_007WR_PR24</t>
  </si>
  <si>
    <t>CW17_007RWT_PR24</t>
  </si>
  <si>
    <t>CW17_007RWS_PR24</t>
  </si>
  <si>
    <t>CW17_007WT_PR24</t>
  </si>
  <si>
    <t>CW17_007TWD_PR24</t>
  </si>
  <si>
    <t>CW17_007TOT_PR24</t>
  </si>
  <si>
    <t>CW17.8</t>
  </si>
  <si>
    <t>CW17_008WR_PR24</t>
  </si>
  <si>
    <t>CW17_008RWT_PR24</t>
  </si>
  <si>
    <t>CW17_008RWS_PR24</t>
  </si>
  <si>
    <t>CW17_008WT_PR24</t>
  </si>
  <si>
    <t>CW17_008TWD_PR24</t>
  </si>
  <si>
    <t>CW17_008TOT_PR24</t>
  </si>
  <si>
    <t>CW17.9</t>
  </si>
  <si>
    <t>CW17_009WR_PR24</t>
  </si>
  <si>
    <t>CW17_009RWT_PR24</t>
  </si>
  <si>
    <t>CW17_009RWS_PR24</t>
  </si>
  <si>
    <t>CW17_009WT_PR24</t>
  </si>
  <si>
    <t>CW17_009TWD_PR24</t>
  </si>
  <si>
    <t>CW17_009TOT_PR24</t>
  </si>
  <si>
    <t>CW17.10</t>
  </si>
  <si>
    <t>CW17_010WR_PR24</t>
  </si>
  <si>
    <t>CW17_010RWT_PR24</t>
  </si>
  <si>
    <t>CW17_010RWS_PR24</t>
  </si>
  <si>
    <t>CW17_010WT_PR24</t>
  </si>
  <si>
    <t>CW17_010TWD_PR24</t>
  </si>
  <si>
    <t>CW17_010TOT_PR24</t>
  </si>
  <si>
    <t>CW17.11</t>
  </si>
  <si>
    <t>CW17_011WR_PR24</t>
  </si>
  <si>
    <t>CW17_011RWT_PR24</t>
  </si>
  <si>
    <t>CW17_011RWS_PR24</t>
  </si>
  <si>
    <t>CW17_011WT_PR24</t>
  </si>
  <si>
    <t>CW17_011TWD_PR24</t>
  </si>
  <si>
    <t>CW17_011TOT_PR24</t>
  </si>
  <si>
    <t>CW17.12</t>
  </si>
  <si>
    <t>CW17_012WR_PR24</t>
  </si>
  <si>
    <t>CW17_012RWT_PR24</t>
  </si>
  <si>
    <t>CW17_012RWS_PR24</t>
  </si>
  <si>
    <t>CW17_012WT_PR24</t>
  </si>
  <si>
    <t>CW17_012TWD_PR24</t>
  </si>
  <si>
    <t>CW17_012TOT_PR24</t>
  </si>
  <si>
    <t>CW17.13</t>
  </si>
  <si>
    <t>CW17_013WR_PR24</t>
  </si>
  <si>
    <t>CW17_013RWT_PR24</t>
  </si>
  <si>
    <t>CW17_013RWS_PR24</t>
  </si>
  <si>
    <t>CW17_013WT_PR24</t>
  </si>
  <si>
    <t>CW17_013TWD_PR24</t>
  </si>
  <si>
    <t>CW17_013TOT_PR24</t>
  </si>
  <si>
    <t>CW17.14</t>
  </si>
  <si>
    <t>CW17_014WR_PR24</t>
  </si>
  <si>
    <t>CW17_014RWT_PR24</t>
  </si>
  <si>
    <t>CW17_014RWS_PR24</t>
  </si>
  <si>
    <t>CW17_014WT_PR24</t>
  </si>
  <si>
    <t>CW17_014TWD_PR24</t>
  </si>
  <si>
    <t>CW17_014TOT_PR24</t>
  </si>
  <si>
    <t>CW17.15</t>
  </si>
  <si>
    <t>CW17_015WR_PR24</t>
  </si>
  <si>
    <t>CW17_015RWT_PR24</t>
  </si>
  <si>
    <t>CW17_015RWS_PR24</t>
  </si>
  <si>
    <t>CW17_015WT_PR24</t>
  </si>
  <si>
    <t>CW17_015TWD_PR24</t>
  </si>
  <si>
    <t>CW17_015TOT_PR24</t>
  </si>
  <si>
    <t>CW17.16</t>
  </si>
  <si>
    <t>CW17_016WR_PR24</t>
  </si>
  <si>
    <t>CW17_016RWT_PR24</t>
  </si>
  <si>
    <t>CW17_016RWS_PR24</t>
  </si>
  <si>
    <t>CW17_016WT_PR24</t>
  </si>
  <si>
    <t>CW17_016TWD_PR24</t>
  </si>
  <si>
    <t>CW17_016TOT_PR24</t>
  </si>
  <si>
    <t>CW17.17</t>
  </si>
  <si>
    <t>CW17_017WR_PR24</t>
  </si>
  <si>
    <t>CW17_017RWT_PR24</t>
  </si>
  <si>
    <t>CW17_017RWS_PR24</t>
  </si>
  <si>
    <t>CW17_017WT_PR24</t>
  </si>
  <si>
    <t>CW17_017TWD_PR24</t>
  </si>
  <si>
    <t>CW17_017TOT_PR24</t>
  </si>
  <si>
    <t>CW17.18</t>
  </si>
  <si>
    <t>CW17_018WR_PR24</t>
  </si>
  <si>
    <t>CW17_018RWT_PR24</t>
  </si>
  <si>
    <t>CW17_018RWS_PR24</t>
  </si>
  <si>
    <t>CW17_018WT_PR24</t>
  </si>
  <si>
    <t>CW17_018TWD_PR24</t>
  </si>
  <si>
    <t>CW17_018TOT_PR24</t>
  </si>
  <si>
    <t>CW17.19</t>
  </si>
  <si>
    <t>CW17_019WR_PR24</t>
  </si>
  <si>
    <t>CW17_019RWT_PR24</t>
  </si>
  <si>
    <t>CW17_019RWS_PR24</t>
  </si>
  <si>
    <t>CW17_019WT_PR24</t>
  </si>
  <si>
    <t>CW17_019TWD_PR24</t>
  </si>
  <si>
    <t>CW17_019TOT_PR24</t>
  </si>
  <si>
    <t>CW17.20</t>
  </si>
  <si>
    <t>CW17_020WR_PR24</t>
  </si>
  <si>
    <t>CW17_020RWT_PR24</t>
  </si>
  <si>
    <t>CW17_020RWS_PR24</t>
  </si>
  <si>
    <t>CW17_020WT_PR24</t>
  </si>
  <si>
    <t>CW17_020TWD_PR24</t>
  </si>
  <si>
    <t>CW17_020TOT_PR24</t>
  </si>
  <si>
    <t>CW17.21</t>
  </si>
  <si>
    <t>CW17_021WR_PR24</t>
  </si>
  <si>
    <t>CW17_021RWT_PR24</t>
  </si>
  <si>
    <t>CW17_021RWS_PR24</t>
  </si>
  <si>
    <t>CW17_021WT_PR24</t>
  </si>
  <si>
    <t>CW17_021TWD_PR24</t>
  </si>
  <si>
    <t>CW17_021TOT_PR24</t>
  </si>
  <si>
    <t>CW17.22</t>
  </si>
  <si>
    <t>CW17_022WR_PR24</t>
  </si>
  <si>
    <t>CW17_022RWT_PR24</t>
  </si>
  <si>
    <t>CW17_022RWS_PR24</t>
  </si>
  <si>
    <t>CW17_022WT_PR24</t>
  </si>
  <si>
    <t>CW17_022TWD_PR24</t>
  </si>
  <si>
    <t>CW17_022TOT_PR24</t>
  </si>
  <si>
    <t>CW17.23</t>
  </si>
  <si>
    <t>CW17_023WR_PR24</t>
  </si>
  <si>
    <t>CW17_023RWT_PR24</t>
  </si>
  <si>
    <t>CW17_023RWS_PR24</t>
  </si>
  <si>
    <t>CW17_023WT_PR24</t>
  </si>
  <si>
    <t>CW17_023TWD_PR24</t>
  </si>
  <si>
    <t>CW17_023TOT_PR24</t>
  </si>
  <si>
    <t>CW17.24</t>
  </si>
  <si>
    <t>CW17_024WR_PR24</t>
  </si>
  <si>
    <t>CW17_024RWT_PR24</t>
  </si>
  <si>
    <t>CW17_024RWS_PR24</t>
  </si>
  <si>
    <t>CW17_024WT_PR24</t>
  </si>
  <si>
    <t>CW17_024TWD_PR24</t>
  </si>
  <si>
    <t>CW17_024TOT_PR24</t>
  </si>
  <si>
    <t>CW17.25</t>
  </si>
  <si>
    <t>CW17_025WR_PR24</t>
  </si>
  <si>
    <t>CW17_025RWT_PR24</t>
  </si>
  <si>
    <t>CW17_025RWS_PR24</t>
  </si>
  <si>
    <t>CW17_025WT_PR24</t>
  </si>
  <si>
    <t>CW17_025TWD_PR24</t>
  </si>
  <si>
    <t>CW17_025TOT_PR24</t>
  </si>
  <si>
    <t>CW17.26</t>
  </si>
  <si>
    <t>CW17_026WR_PR24</t>
  </si>
  <si>
    <t>CW17_026RWT_PR24</t>
  </si>
  <si>
    <t>CW17_026RWS_PR24</t>
  </si>
  <si>
    <t>CW17_026WT_PR24</t>
  </si>
  <si>
    <t>CW17_026TWD_PR24</t>
  </si>
  <si>
    <t>CW17_026TOT_PR24</t>
  </si>
  <si>
    <t>CW17.27</t>
  </si>
  <si>
    <t>CW17_027WR_PR24</t>
  </si>
  <si>
    <t>CW17_027RWT_PR24</t>
  </si>
  <si>
    <t>CW17_027RWS_PR24</t>
  </si>
  <si>
    <t>CW17_027WT_PR24</t>
  </si>
  <si>
    <t>CW17_027TWD_PR24</t>
  </si>
  <si>
    <t>CW17_027TOT_PR24</t>
  </si>
  <si>
    <t>CW17.28</t>
  </si>
  <si>
    <t>CW17_028WR_PR24</t>
  </si>
  <si>
    <t>CW17_028RWT_PR24</t>
  </si>
  <si>
    <t>CW17_028RWS_PR24</t>
  </si>
  <si>
    <t>CW17_028WT_PR24</t>
  </si>
  <si>
    <t>CW17_028TWD_PR24</t>
  </si>
  <si>
    <t>CW17_028TOT_PR24</t>
  </si>
  <si>
    <t>CW17.29</t>
  </si>
  <si>
    <t>CW17_029WR_PR24</t>
  </si>
  <si>
    <t>CW17_029RWT_PR24</t>
  </si>
  <si>
    <t>CW17_029RWS_PR24</t>
  </si>
  <si>
    <t>CW17_029WT_PR24</t>
  </si>
  <si>
    <t>CW17_029TWD_PR24</t>
  </si>
  <si>
    <t>CW17_029TOT_PR24</t>
  </si>
  <si>
    <t>CW17.30</t>
  </si>
  <si>
    <t>CW17_030WR_PR24</t>
  </si>
  <si>
    <t>CW17_030RWT_PR24</t>
  </si>
  <si>
    <t>CW17_030RWS_PR24</t>
  </si>
  <si>
    <t>CW17_030WT_PR24</t>
  </si>
  <si>
    <t>CW17_030TWD_PR24</t>
  </si>
  <si>
    <t>CW17_030TOT_PR24</t>
  </si>
  <si>
    <t>CW17.31</t>
  </si>
  <si>
    <t>CW17_031WR_PR24</t>
  </si>
  <si>
    <t>CW17_031RWT_PR24</t>
  </si>
  <si>
    <t>CW17_031RWS_PR24</t>
  </si>
  <si>
    <t>CW17_031WT_PR24</t>
  </si>
  <si>
    <t>CW17_031TWD_PR24</t>
  </si>
  <si>
    <t>CW17_031TOT_PR24</t>
  </si>
  <si>
    <t>CW17.32</t>
  </si>
  <si>
    <t>CW17_032WR_PR24</t>
  </si>
  <si>
    <t>CW17_032RWT_PR24</t>
  </si>
  <si>
    <t>CW17_032RWS_PR24</t>
  </si>
  <si>
    <t>CW17_032WT_PR24</t>
  </si>
  <si>
    <t>CW17_032TWD_PR24</t>
  </si>
  <si>
    <t>CW17_032TOT_PR24</t>
  </si>
  <si>
    <t>CW17.33</t>
  </si>
  <si>
    <t>CW17_033WR_PR24</t>
  </si>
  <si>
    <t>CW17_033RWT_PR24</t>
  </si>
  <si>
    <t>CW17_033RWS_PR24</t>
  </si>
  <si>
    <t>CW17_033WT_PR24</t>
  </si>
  <si>
    <t>CW17_033TWD_PR24</t>
  </si>
  <si>
    <t>CW17_033TOT_PR24</t>
  </si>
  <si>
    <t>CW17.34</t>
  </si>
  <si>
    <t>CW17_034WR_PR24</t>
  </si>
  <si>
    <t>CW17_034RWT_PR24</t>
  </si>
  <si>
    <t>CW17_034RWS_PR24</t>
  </si>
  <si>
    <t>CW17_034WT_PR24</t>
  </si>
  <si>
    <t>CW17_034TWD_PR24</t>
  </si>
  <si>
    <t>CW17_034TOT_PR24</t>
  </si>
  <si>
    <t>CW17.35</t>
  </si>
  <si>
    <t>CW17_035WR_PR24</t>
  </si>
  <si>
    <t>CW17_035RWT_PR24</t>
  </si>
  <si>
    <t>CW17_035RWS_PR24</t>
  </si>
  <si>
    <t>CW17_035WT_PR24</t>
  </si>
  <si>
    <t>CW17_035TWD_PR24</t>
  </si>
  <si>
    <t>CW17_035TOT_PR24</t>
  </si>
  <si>
    <t>CW17.36</t>
  </si>
  <si>
    <t>CW17_036WR_PR24</t>
  </si>
  <si>
    <t>CW17_036RWT_PR24</t>
  </si>
  <si>
    <t>CW17_036RWS_PR24</t>
  </si>
  <si>
    <t>CW17_036WT_PR24</t>
  </si>
  <si>
    <t>CW17_036TWD_PR24</t>
  </si>
  <si>
    <t>CW17_036TOT_PR24</t>
  </si>
  <si>
    <t>CW17.37</t>
  </si>
  <si>
    <t>CW17_037WR_PR24</t>
  </si>
  <si>
    <t>CW17_037RWT_PR24</t>
  </si>
  <si>
    <t>CW17_037RWS_PR24</t>
  </si>
  <si>
    <t>CW17_037WT_PR24</t>
  </si>
  <si>
    <t>CW17_037TWD_PR24</t>
  </si>
  <si>
    <t>CW17_037TOT_PR24</t>
  </si>
  <si>
    <t>CW17.38</t>
  </si>
  <si>
    <t>CW17_038WR_PR24</t>
  </si>
  <si>
    <t>CW17_038RWT_PR24</t>
  </si>
  <si>
    <t>CW17_038RWS_PR24</t>
  </si>
  <si>
    <t>CW17_038WT_PR24</t>
  </si>
  <si>
    <t>CW17_038TWD_PR24</t>
  </si>
  <si>
    <t>CW17_038TOT_PR24</t>
  </si>
  <si>
    <t>CW17.39</t>
  </si>
  <si>
    <t>CW17_039WR_PR24</t>
  </si>
  <si>
    <t>CW17_039RWT_PR24</t>
  </si>
  <si>
    <t>CW17_039RWS_PR24</t>
  </si>
  <si>
    <t>CW17_039WT_PR24</t>
  </si>
  <si>
    <t>CW17_039TWD_PR24</t>
  </si>
  <si>
    <t>CW17_039TOT_PR24</t>
  </si>
  <si>
    <t>CW17.40</t>
  </si>
  <si>
    <t>CW17_040WR_PR24</t>
  </si>
  <si>
    <t>CW17_040RWT_PR24</t>
  </si>
  <si>
    <t>CW17_040RWS_PR24</t>
  </si>
  <si>
    <t>CW17_040WT_PR24</t>
  </si>
  <si>
    <t>CW17_040TWD_PR24</t>
  </si>
  <si>
    <t>CW17_040TOT_PR24</t>
  </si>
  <si>
    <t>CW17.41</t>
  </si>
  <si>
    <t>CW17_041WR_PR24</t>
  </si>
  <si>
    <t>CW17_041RWT_PR24</t>
  </si>
  <si>
    <t>CW17_041RWS_PR24</t>
  </si>
  <si>
    <t>CW17_041WT_PR24</t>
  </si>
  <si>
    <t>CW17_041TWD_PR24</t>
  </si>
  <si>
    <t>CW17_041TOT_PR24</t>
  </si>
  <si>
    <t>CW17.42</t>
  </si>
  <si>
    <t>CW17_042WR_PR24</t>
  </si>
  <si>
    <t>CW17_042RWT_PR24</t>
  </si>
  <si>
    <t>CW17_042RWS_PR24</t>
  </si>
  <si>
    <t>CW17_042WT_PR24</t>
  </si>
  <si>
    <t>CW17_042TWD_PR24</t>
  </si>
  <si>
    <t>CW17_042TOT_PR24</t>
  </si>
  <si>
    <t>CW17.43</t>
  </si>
  <si>
    <t>CW17_043WR_PR24</t>
  </si>
  <si>
    <t>CW17_043RWT_PR24</t>
  </si>
  <si>
    <t>CW17_043RWS_PR24</t>
  </si>
  <si>
    <t>CW17_043WT_PR24</t>
  </si>
  <si>
    <t>CW17_043TWD_PR24</t>
  </si>
  <si>
    <t>CW17_043TOT_PR24</t>
  </si>
  <si>
    <t>CW17.44</t>
  </si>
  <si>
    <t>CW17_044WR_PR24</t>
  </si>
  <si>
    <t>CW17_044RWT_PR24</t>
  </si>
  <si>
    <t>CW17_044RWS_PR24</t>
  </si>
  <si>
    <t>CW17_044WT_PR24</t>
  </si>
  <si>
    <t>CW17_044TWD_PR24</t>
  </si>
  <si>
    <t>CW17_044TOT_PR24</t>
  </si>
  <si>
    <t>CW17.45</t>
  </si>
  <si>
    <t>CW17_045WR_PR24</t>
  </si>
  <si>
    <t>CW17_045RWT_PR24</t>
  </si>
  <si>
    <t>CW17_045RWS_PR24</t>
  </si>
  <si>
    <t>CW17_045WT_PR24</t>
  </si>
  <si>
    <t>CW17_045TWD_PR24</t>
  </si>
  <si>
    <t>CW17_045TOT_PR24</t>
  </si>
  <si>
    <t>CW17.46</t>
  </si>
  <si>
    <t>CW17_046WR_PR24</t>
  </si>
  <si>
    <t>CW17_046RWT_PR24</t>
  </si>
  <si>
    <t>CW17_046RWS_PR24</t>
  </si>
  <si>
    <t>CW17_046WT_PR24</t>
  </si>
  <si>
    <t>CW17_046TWD_PR24</t>
  </si>
  <si>
    <t>CW17_046TOT_PR24</t>
  </si>
  <si>
    <t>CW17.47</t>
  </si>
  <si>
    <t>CW17_047WR_PR24</t>
  </si>
  <si>
    <t>CW17_047RWT_PR24</t>
  </si>
  <si>
    <t>CW17_047RWS_PR24</t>
  </si>
  <si>
    <t>CW17_047WT_PR24</t>
  </si>
  <si>
    <t>CW17_047TWD_PR24</t>
  </si>
  <si>
    <t>CW17_047TOT_PR24</t>
  </si>
  <si>
    <t>CW17.48</t>
  </si>
  <si>
    <t>CW17_048WR_PR24</t>
  </si>
  <si>
    <t>CW17_048RWT_PR24</t>
  </si>
  <si>
    <t>CW17_048RWS_PR24</t>
  </si>
  <si>
    <t>CW17_048WT_PR24</t>
  </si>
  <si>
    <t>CW17_048TWD_PR24</t>
  </si>
  <si>
    <t>CW17_048TOT_PR24</t>
  </si>
  <si>
    <t>CW17.49</t>
  </si>
  <si>
    <t>CW17_049WR_PR24</t>
  </si>
  <si>
    <t>CW17_049RWT_PR24</t>
  </si>
  <si>
    <t>CW17_049RWS_PR24</t>
  </si>
  <si>
    <t>CW17_049WT_PR24</t>
  </si>
  <si>
    <t>CW17_049TWD_PR24</t>
  </si>
  <si>
    <t>CW17_049TOT_PR24</t>
  </si>
  <si>
    <t>CW17.50</t>
  </si>
  <si>
    <t>CW17_050WR_PR24</t>
  </si>
  <si>
    <t>CW17_050RWT_PR24</t>
  </si>
  <si>
    <t>CW17_050RWS_PR24</t>
  </si>
  <si>
    <t>CW17_050WT_PR24</t>
  </si>
  <si>
    <t>CW17_050TWD_PR24</t>
  </si>
  <si>
    <t>CW17_050TOT_PR24</t>
  </si>
  <si>
    <t>CW17.51</t>
  </si>
  <si>
    <t>CW17_051WR_PR24</t>
  </si>
  <si>
    <t>CW17_051RWT_PR24</t>
  </si>
  <si>
    <t>CW17_051RWS_PR24</t>
  </si>
  <si>
    <t>CW17_051WT_PR24</t>
  </si>
  <si>
    <t>CW17_051TWD_PR24</t>
  </si>
  <si>
    <t>CW17_051TOT_PR24</t>
  </si>
  <si>
    <t>CW17.52</t>
  </si>
  <si>
    <t>CW17_052WR_PR24</t>
  </si>
  <si>
    <t>CW17_052RWT_PR24</t>
  </si>
  <si>
    <t>CW17_052RWS_PR24</t>
  </si>
  <si>
    <t>CW17_052WT_PR24</t>
  </si>
  <si>
    <t>CW17_052TWD_PR24</t>
  </si>
  <si>
    <t>CW17_052TOT_PR24</t>
  </si>
  <si>
    <t>CW17.53</t>
  </si>
  <si>
    <t>CW17_053WR_PR24</t>
  </si>
  <si>
    <t>CW17_053RWT_PR24</t>
  </si>
  <si>
    <t>CW17_053RWS_PR24</t>
  </si>
  <si>
    <t>CW17_053WT_PR24</t>
  </si>
  <si>
    <t>CW17_053TWD_PR24</t>
  </si>
  <si>
    <t>CW17_053TOT_PR24</t>
  </si>
  <si>
    <t>CW17.54</t>
  </si>
  <si>
    <t>CW17_054WR_PR24</t>
  </si>
  <si>
    <t>CW17_054RWT_PR24</t>
  </si>
  <si>
    <t>CW17_054RWS_PR24</t>
  </si>
  <si>
    <t>CW17_054WT_PR24</t>
  </si>
  <si>
    <t>CW17_054TWD_PR24</t>
  </si>
  <si>
    <t>CW17_054TOT_PR24</t>
  </si>
  <si>
    <t>CW17.55</t>
  </si>
  <si>
    <t>CW17_055WR_PR24</t>
  </si>
  <si>
    <t>CW17_055RWT_PR24</t>
  </si>
  <si>
    <t>CW17_055RWS_PR24</t>
  </si>
  <si>
    <t>CW17_055WT_PR24</t>
  </si>
  <si>
    <t>CW17_055TWD_PR24</t>
  </si>
  <si>
    <t>CW17_055TOT_PR24</t>
  </si>
  <si>
    <t>CW17.56</t>
  </si>
  <si>
    <t>CW17_056WR_PR24</t>
  </si>
  <si>
    <t>CW17_056RWT_PR24</t>
  </si>
  <si>
    <t>CW17_056RWS_PR24</t>
  </si>
  <si>
    <t>CW17_056WT_PR24</t>
  </si>
  <si>
    <t>CW17_056TWD_PR24</t>
  </si>
  <si>
    <t>CW17_056TOT_PR24</t>
  </si>
  <si>
    <t>CW17.57</t>
  </si>
  <si>
    <t>CW17_057TWD_PR24</t>
  </si>
  <si>
    <t>CW17_057TOT_PR24</t>
  </si>
  <si>
    <t>CW17.58</t>
  </si>
  <si>
    <t>CW17_058TWD_PR24</t>
  </si>
  <si>
    <t>CW17_058TOT_PR24</t>
  </si>
  <si>
    <t>CW17.59</t>
  </si>
  <si>
    <t>CW17_059TWD_PR24</t>
  </si>
  <si>
    <t>CW17_059TOT_PR24</t>
  </si>
  <si>
    <t>CW17.60</t>
  </si>
  <si>
    <t>CW17_060TWD_PR24</t>
  </si>
  <si>
    <t>CW17_060TOT_PR24</t>
  </si>
  <si>
    <t>CW17.61</t>
  </si>
  <si>
    <t>CW17_061TWD_PR24</t>
  </si>
  <si>
    <t>CW17_061TOT_PR24</t>
  </si>
  <si>
    <t>CW17.62</t>
  </si>
  <si>
    <t>CW17_062TWD_PR24</t>
  </si>
  <si>
    <t>CW17_062TOT_PR24</t>
  </si>
  <si>
    <t>CW17.63</t>
  </si>
  <si>
    <t>CW17_063TWD_PR24</t>
  </si>
  <si>
    <t>CW17_063TOT_PR24</t>
  </si>
  <si>
    <t>CW17.64</t>
  </si>
  <si>
    <t>CW17_064TWD_PR24</t>
  </si>
  <si>
    <t>CW17_064TOT_PR24</t>
  </si>
  <si>
    <t>CW17.65</t>
  </si>
  <si>
    <t>CW17_065TWD_PR24</t>
  </si>
  <si>
    <t>CW17_065TOT_PR24</t>
  </si>
  <si>
    <t>CW17.66</t>
  </si>
  <si>
    <t>CW17_066TWD_PR24</t>
  </si>
  <si>
    <t>CW17_066TOT_PR24</t>
  </si>
  <si>
    <t>CW17.67</t>
  </si>
  <si>
    <t>CW17_067TWD_PR24</t>
  </si>
  <si>
    <t>CW17_067TOT_PR24</t>
  </si>
  <si>
    <t>CW17.68</t>
  </si>
  <si>
    <t>CW17_068TWD_PR24</t>
  </si>
  <si>
    <t>CW17_068TOT_PR24</t>
  </si>
  <si>
    <t>CW17.69</t>
  </si>
  <si>
    <t>CW17_069TWD_PR24</t>
  </si>
  <si>
    <t>CW17_069TOT_PR24</t>
  </si>
  <si>
    <t>CW17.70</t>
  </si>
  <si>
    <t>CW17_070TWD_PR24</t>
  </si>
  <si>
    <t>CW17_070TOT_PR24</t>
  </si>
  <si>
    <t>CW17.71</t>
  </si>
  <si>
    <t>CW17_071TWD_PR24</t>
  </si>
  <si>
    <t>CW17_071TOT_PR24</t>
  </si>
  <si>
    <t>CW17.72</t>
  </si>
  <si>
    <t>CW17_072TWD_PR24</t>
  </si>
  <si>
    <t>CW17_072TOT_PR24</t>
  </si>
  <si>
    <t>CW17.73</t>
  </si>
  <si>
    <t>CW17_073TWD_PR24</t>
  </si>
  <si>
    <t>CW17_073TOT_PR24</t>
  </si>
  <si>
    <t>CW17.74</t>
  </si>
  <si>
    <t>CW17_074TWD_PR24</t>
  </si>
  <si>
    <t>CW17_074TOT_PR24</t>
  </si>
  <si>
    <t>CW17.75</t>
  </si>
  <si>
    <t>CW17_075TWD_PR24</t>
  </si>
  <si>
    <t>CW17_075TOT_PR24</t>
  </si>
  <si>
    <t>CW17.76</t>
  </si>
  <si>
    <t>CW17_076TWD_PR24</t>
  </si>
  <si>
    <t>CW17_076TOT_PR24</t>
  </si>
  <si>
    <t>CW17.77</t>
  </si>
  <si>
    <t>CW17_077TWD_PR24</t>
  </si>
  <si>
    <t>CW17_077TOT_PR24</t>
  </si>
  <si>
    <t>CW17.78</t>
  </si>
  <si>
    <t>CW17_078TWD_PR24</t>
  </si>
  <si>
    <t>CW17_078TOT_PR24</t>
  </si>
  <si>
    <t>CW17.79</t>
  </si>
  <si>
    <t>CW17_079TWD_PR24</t>
  </si>
  <si>
    <t>CW17_079TOT_PR24</t>
  </si>
  <si>
    <t>CW17.80</t>
  </si>
  <si>
    <t>CW17_080TWD_PR24</t>
  </si>
  <si>
    <t>CW17_080TOT_PR24</t>
  </si>
  <si>
    <t>CW17.81</t>
  </si>
  <si>
    <t>CW17_081TWD_PR24</t>
  </si>
  <si>
    <t>CW17_081TOT_PR24</t>
  </si>
  <si>
    <t>CW17.82</t>
  </si>
  <si>
    <t>CW17_082TWD_PR24</t>
  </si>
  <si>
    <t>CW17_082TOT_PR24</t>
  </si>
  <si>
    <t>CW17.83</t>
  </si>
  <si>
    <t>CW17_083TWD_PR24</t>
  </si>
  <si>
    <t>CW17_083TOT_PR24</t>
  </si>
  <si>
    <t>CW17.84</t>
  </si>
  <si>
    <t>CW17_084TWD_PR24</t>
  </si>
  <si>
    <t>CW17_084TOT_PR24</t>
  </si>
  <si>
    <t>CW17.85</t>
  </si>
  <si>
    <t>CW17_085TWD_PR24</t>
  </si>
  <si>
    <t>CW17_085TOT_PR24</t>
  </si>
  <si>
    <t>CW17.86</t>
  </si>
  <si>
    <t>CW17_086TWD_PR24</t>
  </si>
  <si>
    <t>CW17_086TOT_PR24</t>
  </si>
  <si>
    <t>CW17.87</t>
  </si>
  <si>
    <t>CW17_087TWD_PR24</t>
  </si>
  <si>
    <t>CW17_087TOT_PR24</t>
  </si>
  <si>
    <t>CW17.88</t>
  </si>
  <si>
    <t>CW17_088WR_PR24</t>
  </si>
  <si>
    <t>CW17_088RWT_PR24</t>
  </si>
  <si>
    <t>CW17_088RWS_PR24</t>
  </si>
  <si>
    <t>CW17_088WT_PR24</t>
  </si>
  <si>
    <t>CW17_088TWD_PR24</t>
  </si>
  <si>
    <t>CW17_088TOT_PR24</t>
  </si>
  <si>
    <t>CW17.89</t>
  </si>
  <si>
    <t>CW17_089WR_PR24</t>
  </si>
  <si>
    <t>CW17_089RWT_PR24</t>
  </si>
  <si>
    <t>CW17_089RWS_PR24</t>
  </si>
  <si>
    <t>CW17_089WT_PR24</t>
  </si>
  <si>
    <t>CW17_089TWD_PR24</t>
  </si>
  <si>
    <t>CW17_089TOT_PR24</t>
  </si>
  <si>
    <t>CW17.90</t>
  </si>
  <si>
    <t>CW17_090WR_PR24</t>
  </si>
  <si>
    <t>CW17_090RWT_PR24</t>
  </si>
  <si>
    <t>CW17_090RWS_PR24</t>
  </si>
  <si>
    <t>CW17_090WT_PR24</t>
  </si>
  <si>
    <t>CW17_090TWD_PR24</t>
  </si>
  <si>
    <t>CW17_090TOT_PR24</t>
  </si>
  <si>
    <t>CW17.91</t>
  </si>
  <si>
    <t>CW17_091WR_PR24</t>
  </si>
  <si>
    <t>CW17_091RWT_PR24</t>
  </si>
  <si>
    <t>CW17_091RWS_PR24</t>
  </si>
  <si>
    <t>CW17_091WT_PR24</t>
  </si>
  <si>
    <t>CW17_091TWD_PR24</t>
  </si>
  <si>
    <t>CW17_091TOT_PR24</t>
  </si>
  <si>
    <t>CW17.92</t>
  </si>
  <si>
    <t>CW17_092WR_PR24</t>
  </si>
  <si>
    <t>CW17_092RWT_PR24</t>
  </si>
  <si>
    <t>CW17_092RWS_PR24</t>
  </si>
  <si>
    <t>CW17_092WT_PR24</t>
  </si>
  <si>
    <t>CW17_092TWD_PR24</t>
  </si>
  <si>
    <t>CW17_092TOT_PR24</t>
  </si>
  <si>
    <t>CW17.93</t>
  </si>
  <si>
    <t>CW17_093WR_PR24</t>
  </si>
  <si>
    <t>CW17_093RWT_PR24</t>
  </si>
  <si>
    <t>CW17_093RWS_PR24</t>
  </si>
  <si>
    <t>CW17_093WT_PR24</t>
  </si>
  <si>
    <t>CW17_093TWD_PR24</t>
  </si>
  <si>
    <t>CW17_093TOT_PR24</t>
  </si>
  <si>
    <t>CW17.94</t>
  </si>
  <si>
    <t>CW17_094WR_PR24</t>
  </si>
  <si>
    <t>CW17_094RWT_PR24</t>
  </si>
  <si>
    <t>CW17_094RWS_PR24</t>
  </si>
  <si>
    <t>CW17_094WT_PR24</t>
  </si>
  <si>
    <t>CW17_094TWD_PR24</t>
  </si>
  <si>
    <t>CW17_094TOT_PR24</t>
  </si>
  <si>
    <t>CW17.95</t>
  </si>
  <si>
    <t>CW17_095WR_PR24</t>
  </si>
  <si>
    <t>CW17_095RWT_PR24</t>
  </si>
  <si>
    <t>CW17_095RWS_PR24</t>
  </si>
  <si>
    <t>CW17_095WT_PR24</t>
  </si>
  <si>
    <t>CW17_095TWD_PR24</t>
  </si>
  <si>
    <t>CW17_095TOT_PR24</t>
  </si>
  <si>
    <t>CW17.96</t>
  </si>
  <si>
    <t>CW17_096WR_PR24</t>
  </si>
  <si>
    <t>CW17_096RWT_PR24</t>
  </si>
  <si>
    <t>CW17_096RWS_PR24</t>
  </si>
  <si>
    <t>CW17_096WT_PR24</t>
  </si>
  <si>
    <t>CW17_096TWD_PR24</t>
  </si>
  <si>
    <t>CW17_096TOT_PR24</t>
  </si>
  <si>
    <t>CW17.97</t>
  </si>
  <si>
    <t>CW17_097WR_PR24</t>
  </si>
  <si>
    <t>CW17_097RWT_PR24</t>
  </si>
  <si>
    <t>CW17_097RWS_PR24</t>
  </si>
  <si>
    <t>CW17_097WT_PR24</t>
  </si>
  <si>
    <t>CW17_097TWD_PR24</t>
  </si>
  <si>
    <t>CW17_097TOT_PR24</t>
  </si>
  <si>
    <t>CW17.98</t>
  </si>
  <si>
    <t>CW17_098WR_PR24</t>
  </si>
  <si>
    <t>CW17_098RWT_PR24</t>
  </si>
  <si>
    <t>CW17_098RWS_PR24</t>
  </si>
  <si>
    <t>CW17_098WT_PR24</t>
  </si>
  <si>
    <t>CW17_098TWD_PR24</t>
  </si>
  <si>
    <t>CW17_098TOT_PR24</t>
  </si>
  <si>
    <t>CW17.99</t>
  </si>
  <si>
    <t>CW17_099WR_PR24</t>
  </si>
  <si>
    <t>CW17_099RWT_PR24</t>
  </si>
  <si>
    <t>CW17_099RWS_PR24</t>
  </si>
  <si>
    <t>CW17_099WT_PR24</t>
  </si>
  <si>
    <t>CW17_099TWD_PR24</t>
  </si>
  <si>
    <t>CW17_099TOT_PR24</t>
  </si>
  <si>
    <t>CW17.100</t>
  </si>
  <si>
    <t>CW17_100WR_PR24</t>
  </si>
  <si>
    <t>CW17_100RWT_PR24</t>
  </si>
  <si>
    <t>CW17_100RWS_PR24</t>
  </si>
  <si>
    <t>CW17_100WT_PR24</t>
  </si>
  <si>
    <t>CW17_100TWD_PR24</t>
  </si>
  <si>
    <t>CW17_100TOT_PR24</t>
  </si>
  <si>
    <t>CW17.101</t>
  </si>
  <si>
    <t>CW17_101WR_PR24</t>
  </si>
  <si>
    <t>CW17_101RWT_PR24</t>
  </si>
  <si>
    <t>CW17_101RWS_PR24</t>
  </si>
  <si>
    <t>CW17_101WT_PR24</t>
  </si>
  <si>
    <t>CW17_101TWD_PR24</t>
  </si>
  <si>
    <t>CW17_101TOT_PR24</t>
  </si>
  <si>
    <t>CW17.102</t>
  </si>
  <si>
    <t>CW17_102WR_PR24</t>
  </si>
  <si>
    <t>CW17_102RWT_PR24</t>
  </si>
  <si>
    <t>CW17_102RWS_PR24</t>
  </si>
  <si>
    <t>CW17_102WT_PR24</t>
  </si>
  <si>
    <t>CW17_102TWD_PR24</t>
  </si>
  <si>
    <t>CW17_102TOT_PR24</t>
  </si>
  <si>
    <t>CW17.103</t>
  </si>
  <si>
    <t>CW17_103WR_PR24</t>
  </si>
  <si>
    <t>CW17_103RWT_PR24</t>
  </si>
  <si>
    <t>CW17_103RWS_PR24</t>
  </si>
  <si>
    <t>CW17_103WT_PR24</t>
  </si>
  <si>
    <t>CW17_103TWD_PR24</t>
  </si>
  <si>
    <t>CW17_103TOT_PR24</t>
  </si>
  <si>
    <t>CW17.104</t>
  </si>
  <si>
    <t>CW17_104WR_PR24</t>
  </si>
  <si>
    <t>CW17_104RWT_PR24</t>
  </si>
  <si>
    <t>CW17_104RWS_PR24</t>
  </si>
  <si>
    <t>CW17_104WT_PR24</t>
  </si>
  <si>
    <t>CW17_104TWD_PR24</t>
  </si>
  <si>
    <t>CW17_104TOT_PR24</t>
  </si>
  <si>
    <t>CW17.105</t>
  </si>
  <si>
    <t>CW17_105WR_PR24</t>
  </si>
  <si>
    <t>CW17_105RWT_PR24</t>
  </si>
  <si>
    <t>CW17_105RWS_PR24</t>
  </si>
  <si>
    <t>CW17_105WT_PR24</t>
  </si>
  <si>
    <t>CW17_105TWD_PR24</t>
  </si>
  <si>
    <t>CW17_105TOT_PR24</t>
  </si>
  <si>
    <t>CW17.106</t>
  </si>
  <si>
    <t>CW17_106WR_PR24</t>
  </si>
  <si>
    <t>CW17_106RWT_PR24</t>
  </si>
  <si>
    <t>CW17_106RWS_PR24</t>
  </si>
  <si>
    <t>CW17_106WT_PR24</t>
  </si>
  <si>
    <t>CW17_106TWD_PR24</t>
  </si>
  <si>
    <t>CW17_106TOT_PR24</t>
  </si>
  <si>
    <t>CW17.107</t>
  </si>
  <si>
    <t>CW17_107WR_PR24</t>
  </si>
  <si>
    <t>CW17_107RWT_PR24</t>
  </si>
  <si>
    <t>CW17_107RWS_PR24</t>
  </si>
  <si>
    <t>CW17_107WT_PR24</t>
  </si>
  <si>
    <t>CW17_107TWD_PR24</t>
  </si>
  <si>
    <t>CW17_107TOT_PR24</t>
  </si>
  <si>
    <t>CW17.108</t>
  </si>
  <si>
    <t>CW17_108WR_PR24</t>
  </si>
  <si>
    <t>CW17_108RWT_PR24</t>
  </si>
  <si>
    <t>CW17_108RWS_PR24</t>
  </si>
  <si>
    <t>CW17_108WT_PR24</t>
  </si>
  <si>
    <t>CW17_108TWD_PR24</t>
  </si>
  <si>
    <t>CW17_108TOT_PR24</t>
  </si>
  <si>
    <t>CW17.109</t>
  </si>
  <si>
    <t>CW17_109WR_PR24</t>
  </si>
  <si>
    <t>CW17_109RWT_PR24</t>
  </si>
  <si>
    <t>CW17_109RWS_PR24</t>
  </si>
  <si>
    <t>CW17_109WT_PR24</t>
  </si>
  <si>
    <t>CW17_109TWD_PR24</t>
  </si>
  <si>
    <t>CW17_109TOT_PR24</t>
  </si>
  <si>
    <t>CW17.110</t>
  </si>
  <si>
    <t>CW17_110WR_PR24</t>
  </si>
  <si>
    <t>CW17_110RWT_PR24</t>
  </si>
  <si>
    <t>CW17_110RWS_PR24</t>
  </si>
  <si>
    <t>CW17_110WT_PR24</t>
  </si>
  <si>
    <t>CW17_110TWD_PR24</t>
  </si>
  <si>
    <t>CW17_110TOT_PR24</t>
  </si>
  <si>
    <t>CW17.111</t>
  </si>
  <si>
    <t>CW17_111WR_PR24</t>
  </si>
  <si>
    <t>CW17_111RWT_PR24</t>
  </si>
  <si>
    <t>CW17_111RWS_PR24</t>
  </si>
  <si>
    <t>CW17_111WT_PR24</t>
  </si>
  <si>
    <t>CW17_111TWD_PR24</t>
  </si>
  <si>
    <t>CW17_111TOT_PR24</t>
  </si>
  <si>
    <t>CW17.112</t>
  </si>
  <si>
    <t>CW17_112WR_PR24</t>
  </si>
  <si>
    <t>CW17_112RWT_PR24</t>
  </si>
  <si>
    <t>CW17_112RWS_PR24</t>
  </si>
  <si>
    <t>CW17_112WT_PR24</t>
  </si>
  <si>
    <t>CW17_112TWD_PR24</t>
  </si>
  <si>
    <t>CW17_112TOT_PR24</t>
  </si>
  <si>
    <t>CW17.113</t>
  </si>
  <si>
    <t>CW17_113WR_PR24</t>
  </si>
  <si>
    <t>CW17_113RWT_PR24</t>
  </si>
  <si>
    <t>CW17_113RWS_PR24</t>
  </si>
  <si>
    <t>CW17_113WT_PR24</t>
  </si>
  <si>
    <t>CW17_113TWD_PR24</t>
  </si>
  <si>
    <t>CW17_113TOT_PR24</t>
  </si>
  <si>
    <t>CW17.114</t>
  </si>
  <si>
    <t>CW17_114WR_PR24</t>
  </si>
  <si>
    <t>CW17_114RWT_PR24</t>
  </si>
  <si>
    <t>CW17_114RWS_PR24</t>
  </si>
  <si>
    <t>CW17_114WT_PR24</t>
  </si>
  <si>
    <t>CW17_114TWD_PR24</t>
  </si>
  <si>
    <t>CW17_114TOT_PR24</t>
  </si>
  <si>
    <t>CW17.115</t>
  </si>
  <si>
    <t>CW17_115WR_PR24</t>
  </si>
  <si>
    <t>CW17_115RWT_PR24</t>
  </si>
  <si>
    <t>CW17_115RWS_PR24</t>
  </si>
  <si>
    <t>CW17_115WT_PR24</t>
  </si>
  <si>
    <t>CW17_115TWD_PR24</t>
  </si>
  <si>
    <t>CW17_115TOT_PR24</t>
  </si>
  <si>
    <t>CW17.116</t>
  </si>
  <si>
    <t>CW17_116WR_PR24</t>
  </si>
  <si>
    <t>CW17_116RWT_PR24</t>
  </si>
  <si>
    <t>CW17_116RWS_PR24</t>
  </si>
  <si>
    <t>CW17_116WT_PR24</t>
  </si>
  <si>
    <t>CW17_116TWD_PR24</t>
  </si>
  <si>
    <t>CW17_116TOT_PR24</t>
  </si>
  <si>
    <t>CW17.117</t>
  </si>
  <si>
    <t>CW17_117WR_PR24</t>
  </si>
  <si>
    <t>CW17_117RWT_PR24</t>
  </si>
  <si>
    <t>CW17_117RWS_PR24</t>
  </si>
  <si>
    <t>CW17_117WT_PR24</t>
  </si>
  <si>
    <t>CW17_117TWD_PR24</t>
  </si>
  <si>
    <t>CW17_117TOT_PR24</t>
  </si>
  <si>
    <t>CW17.118</t>
  </si>
  <si>
    <t>CW17_118WR_PR24</t>
  </si>
  <si>
    <t>CW17_118RWT_PR24</t>
  </si>
  <si>
    <t>CW17_118RWS_PR24</t>
  </si>
  <si>
    <t>CW17_118WT_PR24</t>
  </si>
  <si>
    <t>CW17_118TWD_PR24</t>
  </si>
  <si>
    <t>CW17_118TOT_PR24</t>
  </si>
  <si>
    <t>CW17.119</t>
  </si>
  <si>
    <t>CW17_119WR_PR24</t>
  </si>
  <si>
    <t>CW17_119RWT_PR24</t>
  </si>
  <si>
    <t>CW17_119RWS_PR24</t>
  </si>
  <si>
    <t>CW17_119WT_PR24</t>
  </si>
  <si>
    <t>CW17_119TWD_PR24</t>
  </si>
  <si>
    <t>CW17_119TOT_PR24</t>
  </si>
  <si>
    <t>CW17.120</t>
  </si>
  <si>
    <t>CW17_120WR_PR24</t>
  </si>
  <si>
    <t>CW17_120RWT_PR24</t>
  </si>
  <si>
    <t>CW17_120RWS_PR24</t>
  </si>
  <si>
    <t>CW17_120WT_PR24</t>
  </si>
  <si>
    <t>CW17_120TWD_PR24</t>
  </si>
  <si>
    <t>CW17_120TOT_PR24</t>
  </si>
  <si>
    <t>CW17.121</t>
  </si>
  <si>
    <t>CW17_121WR_PR24</t>
  </si>
  <si>
    <t>CW17_121RWT_PR24</t>
  </si>
  <si>
    <t>CW17_121RWS_PR24</t>
  </si>
  <si>
    <t>CW17_121WT_PR24</t>
  </si>
  <si>
    <t>CW17_121TWD_PR24</t>
  </si>
  <si>
    <t>CW17_121TOT_PR24</t>
  </si>
  <si>
    <t>CW17.122</t>
  </si>
  <si>
    <t>CW17_122WR_PR24</t>
  </si>
  <si>
    <t>CW17_122RWT_PR24</t>
  </si>
  <si>
    <t>CW17_122RWS_PR24</t>
  </si>
  <si>
    <t>CW17_122WT_PR24</t>
  </si>
  <si>
    <t>CW17_122TWD_PR24</t>
  </si>
  <si>
    <t>CW17_122TOT_PR24</t>
  </si>
  <si>
    <t>CW17.123</t>
  </si>
  <si>
    <t>CW17_123WR_PR24</t>
  </si>
  <si>
    <t>CW17_123RWT_PR24</t>
  </si>
  <si>
    <t>CW17_123RWS_PR24</t>
  </si>
  <si>
    <t>CW17_123WT_PR24</t>
  </si>
  <si>
    <t>CW17_123TWD_PR24</t>
  </si>
  <si>
    <t>CW17_123TOT_PR24</t>
  </si>
  <si>
    <t>CW17.124</t>
  </si>
  <si>
    <t>CW17_124WR_PR24</t>
  </si>
  <si>
    <t>CW17_124RWT_PR24</t>
  </si>
  <si>
    <t>CW17_124RWS_PR24</t>
  </si>
  <si>
    <t>CW17_124WT_PR24</t>
  </si>
  <si>
    <t>CW17_124TWD_PR24</t>
  </si>
  <si>
    <t>CW17_124TOT_PR24</t>
  </si>
  <si>
    <t>CW17.125</t>
  </si>
  <si>
    <t>CW17_125WR_PR24</t>
  </si>
  <si>
    <t>CW17_125RWT_PR24</t>
  </si>
  <si>
    <t>CW17_125RWS_PR24</t>
  </si>
  <si>
    <t>CW17_125WT_PR24</t>
  </si>
  <si>
    <t>CW17_125TWD_PR24</t>
  </si>
  <si>
    <t>CW17_125TOT_PR24</t>
  </si>
  <si>
    <t>CW17.126</t>
  </si>
  <si>
    <t>CW17_126WR_PR24</t>
  </si>
  <si>
    <t>CW17_126RWT_PR24</t>
  </si>
  <si>
    <t>CW17_126RWS_PR24</t>
  </si>
  <si>
    <t>CW17_126WT_PR24</t>
  </si>
  <si>
    <t>CW17_126TWD_PR24</t>
  </si>
  <si>
    <t>CW17_126TOT_PR24</t>
  </si>
  <si>
    <t>CW17.127</t>
  </si>
  <si>
    <t>CW17_127WR_PR24</t>
  </si>
  <si>
    <t>CW17_127RWT_PR24</t>
  </si>
  <si>
    <t>CW17_127RWS_PR24</t>
  </si>
  <si>
    <t>CW17_127WT_PR24</t>
  </si>
  <si>
    <t>CW17_127TWD_PR24</t>
  </si>
  <si>
    <t>CW17_127TOT_PR24</t>
  </si>
  <si>
    <t>CW17.128</t>
  </si>
  <si>
    <t>CW17_128WR_PR24</t>
  </si>
  <si>
    <t>CW17_128RWT_PR24</t>
  </si>
  <si>
    <t>CW17_128RWS_PR24</t>
  </si>
  <si>
    <t>CW17_128WT_PR24</t>
  </si>
  <si>
    <t>CW17_128TWD_PR24</t>
  </si>
  <si>
    <t>CW17_128TOT_PR24</t>
  </si>
  <si>
    <t>CW17.129</t>
  </si>
  <si>
    <t>CW17_129WR_PR24</t>
  </si>
  <si>
    <t>CW17_129RWT_PR24</t>
  </si>
  <si>
    <t>CW17_129RWS_PR24</t>
  </si>
  <si>
    <t>CW17_129WT_PR24</t>
  </si>
  <si>
    <t>CW17_129TWD_PR24</t>
  </si>
  <si>
    <t>CW17_129TOT_PR24</t>
  </si>
  <si>
    <t>CW17.130</t>
  </si>
  <si>
    <t>CW17_130WR_PR24</t>
  </si>
  <si>
    <t>CW17_130RWT_PR24</t>
  </si>
  <si>
    <t>CW17_130RWS_PR24</t>
  </si>
  <si>
    <t>CW17_130WT_PR24</t>
  </si>
  <si>
    <t>CW17_130TWD_PR24</t>
  </si>
  <si>
    <t>CW17_130TOT_PR24</t>
  </si>
  <si>
    <t>CW17.131</t>
  </si>
  <si>
    <t>CW17_131WR_PR24</t>
  </si>
  <si>
    <t>CW17_131RWT_PR24</t>
  </si>
  <si>
    <t>CW17_131RWS_PR24</t>
  </si>
  <si>
    <t>CW17_131WT_PR24</t>
  </si>
  <si>
    <t>CW17_131TWD_PR24</t>
  </si>
  <si>
    <t>CW17_131TOT_PR24</t>
  </si>
  <si>
    <t>CW17.132</t>
  </si>
  <si>
    <t>CW17_132WR_PR24</t>
  </si>
  <si>
    <t>CW17_132RWT_PR24</t>
  </si>
  <si>
    <t>CW17_132RWS_PR24</t>
  </si>
  <si>
    <t>CW17_132WT_PR24</t>
  </si>
  <si>
    <t>CW17_132TWD_PR24</t>
  </si>
  <si>
    <t>CW17_132TOT_PR24</t>
  </si>
  <si>
    <t>CW17.133</t>
  </si>
  <si>
    <t>CW17_133WR_PR24</t>
  </si>
  <si>
    <t>CW17_133RWT_PR24</t>
  </si>
  <si>
    <t>CW17_133RWS_PR24</t>
  </si>
  <si>
    <t>CW17_133WT_PR24</t>
  </si>
  <si>
    <t>CW17_133TWD_PR24</t>
  </si>
  <si>
    <t>CW17_133TOT_PR24</t>
  </si>
  <si>
    <t>CW17.134</t>
  </si>
  <si>
    <t>CW17_134WR_PR24</t>
  </si>
  <si>
    <t>CW17_134RWT_PR24</t>
  </si>
  <si>
    <t>CW17_134RWS_PR24</t>
  </si>
  <si>
    <t>CW17_134WT_PR24</t>
  </si>
  <si>
    <t>CW17_134TWD_PR24</t>
  </si>
  <si>
    <t>CW17_134TOT_PR24</t>
  </si>
  <si>
    <t>CW17.135</t>
  </si>
  <si>
    <t>CW17_135WR_PR24</t>
  </si>
  <si>
    <t>CW17_135RWT_PR24</t>
  </si>
  <si>
    <t>CW17_135RWS_PR24</t>
  </si>
  <si>
    <t>CW17_135WT_PR24</t>
  </si>
  <si>
    <t>CW17_135TWD_PR24</t>
  </si>
  <si>
    <t>CW17_135TOT_PR24</t>
  </si>
  <si>
    <t>CW17.136</t>
  </si>
  <si>
    <t>CW17_136WR_PR24</t>
  </si>
  <si>
    <t>CW17_136RWT_PR24</t>
  </si>
  <si>
    <t>CW17_136RWS_PR24</t>
  </si>
  <si>
    <t>CW17_136WT_PR24</t>
  </si>
  <si>
    <t>CW17_136TWD_PR24</t>
  </si>
  <si>
    <t>CW17_136TOT_PR24</t>
  </si>
  <si>
    <t>CW17.137</t>
  </si>
  <si>
    <t>CW17_137WR_PR24</t>
  </si>
  <si>
    <t>CW17_137RWT_PR24</t>
  </si>
  <si>
    <t>CW17_137RWS_PR24</t>
  </si>
  <si>
    <t>CW17_137WT_PR24</t>
  </si>
  <si>
    <t>CW17_137TWD_PR24</t>
  </si>
  <si>
    <t>CW17_137TOT_PR24</t>
  </si>
  <si>
    <t>Total accelerated programme</t>
  </si>
  <si>
    <t>Total accelerated programme expenditure; water capex</t>
  </si>
  <si>
    <t>CW17.138</t>
  </si>
  <si>
    <t>CW17_138WR_PR24</t>
  </si>
  <si>
    <t>CW17_138RWT_PR24</t>
  </si>
  <si>
    <t>CW17_138RWS_PR24</t>
  </si>
  <si>
    <t>CW17_138WT_PR24</t>
  </si>
  <si>
    <t>CW17_138TWD_PR24</t>
  </si>
  <si>
    <t>CW17_138TOT_PR24</t>
  </si>
  <si>
    <t>Total accelerated programme expenditure; water opex</t>
  </si>
  <si>
    <t>CW17.139</t>
  </si>
  <si>
    <t>CW17_139WR_PR24</t>
  </si>
  <si>
    <t>CW17_139RWT_PR24</t>
  </si>
  <si>
    <t>CW17_139RWS_PR24</t>
  </si>
  <si>
    <t>CW17_139WT_PR24</t>
  </si>
  <si>
    <t>CW17_139TWD_PR24</t>
  </si>
  <si>
    <t>CW17_139TOT_PR24</t>
  </si>
  <si>
    <t>Total accelerated programme expenditure; water totex</t>
  </si>
  <si>
    <t>CW17.140</t>
  </si>
  <si>
    <t>CW17_140WR_PR24</t>
  </si>
  <si>
    <t>CW17_140RWT_PR24</t>
  </si>
  <si>
    <t>CW17_140RWS_PR24</t>
  </si>
  <si>
    <t>CW17_140WT_PR24</t>
  </si>
  <si>
    <t>CW17_140TWD_PR24</t>
  </si>
  <si>
    <t>CW17_140TOT_PR24</t>
  </si>
  <si>
    <t xml:space="preserve">Transitional expenditure - wastewater network+ </t>
  </si>
  <si>
    <t xml:space="preserve">Wastewater network+ </t>
  </si>
  <si>
    <t>Foul</t>
  </si>
  <si>
    <t>Surface water drainage</t>
  </si>
  <si>
    <t>Highway drainage</t>
  </si>
  <si>
    <t>Sewage treatment and disposal</t>
  </si>
  <si>
    <t>Sludge liquor treatment</t>
  </si>
  <si>
    <t>EA/NRW environmental programme wastewater (WINEP/NEP)</t>
  </si>
  <si>
    <t>Event duration monitoring at intermittent discharges (WINEP/NEP) wastewater capex</t>
  </si>
  <si>
    <t>CWW12.1</t>
  </si>
  <si>
    <t>4M.4</t>
  </si>
  <si>
    <t>CWW12_001FL_PR24</t>
  </si>
  <si>
    <t>CWW12_001SWD_PR24</t>
  </si>
  <si>
    <t>CWW12_001HD_PR24</t>
  </si>
  <si>
    <t>CWW12_001STD_PR24</t>
  </si>
  <si>
    <t>CWW12_001SLT_PR24</t>
  </si>
  <si>
    <t>CWW12_001TOT_PR24</t>
  </si>
  <si>
    <t>Event duration monitoring at intermittent discharges (WINEP/NEP) wastewater opex</t>
  </si>
  <si>
    <t>CWW12.2</t>
  </si>
  <si>
    <t>4M.5</t>
  </si>
  <si>
    <t>CWW12_002FL_PR24</t>
  </si>
  <si>
    <t>CWW12_002SWD_PR24</t>
  </si>
  <si>
    <t>CWW12_002HD_PR24</t>
  </si>
  <si>
    <t>CWW12_002STD_PR24</t>
  </si>
  <si>
    <t>CWW12_002SLT_PR24</t>
  </si>
  <si>
    <t>CWW12_002TOT_PR24</t>
  </si>
  <si>
    <t>Event duration monitoring at intermittent discharges (WINEP/NEP) wastewater totex</t>
  </si>
  <si>
    <t>CWW12.3</t>
  </si>
  <si>
    <t>4M.6</t>
  </si>
  <si>
    <t>CWW12_003FL_PR24</t>
  </si>
  <si>
    <t>CWW12_003SWD_PR24</t>
  </si>
  <si>
    <t>CWW12_003HD_PR24</t>
  </si>
  <si>
    <t>CWW12_003STD_PR24</t>
  </si>
  <si>
    <t>CWW12_003SLT_PR24</t>
  </si>
  <si>
    <t>CWW12_003TOT_PR24</t>
  </si>
  <si>
    <t>Flow monitoring at sewage treatment works; (WINEP/NEP) wastewater capex</t>
  </si>
  <si>
    <t>CWW12.4</t>
  </si>
  <si>
    <t>4M.7</t>
  </si>
  <si>
    <t>CWW12_004FL_PR24</t>
  </si>
  <si>
    <t>CWW12_004SWD_PR24</t>
  </si>
  <si>
    <t>CWW12_004HD_PR24</t>
  </si>
  <si>
    <t>CWW12_004STD_PR24</t>
  </si>
  <si>
    <t>CWW12_004SLT_PR24</t>
  </si>
  <si>
    <t>CWW12_004TOT_PR24</t>
  </si>
  <si>
    <t>Flow monitoring at sewage treatment works; (WINEP/NEP) wastewater opex</t>
  </si>
  <si>
    <t>CWW12.5</t>
  </si>
  <si>
    <t>4M.8</t>
  </si>
  <si>
    <t>CWW12_005FL_PR24</t>
  </si>
  <si>
    <t>CWW12_005SWD_PR24</t>
  </si>
  <si>
    <t>CWW12_005HD_PR24</t>
  </si>
  <si>
    <t>CWW12_005STD_PR24</t>
  </si>
  <si>
    <t>CWW12_005SLT_PR24</t>
  </si>
  <si>
    <t>CWW12_005TOT_PR24</t>
  </si>
  <si>
    <t>Flow monitoring at sewage treatment works; (WINEP/NEP) wastewater totex</t>
  </si>
  <si>
    <t>CWW12.6</t>
  </si>
  <si>
    <t>4M.9</t>
  </si>
  <si>
    <t>CWW12_006FL_PR24</t>
  </si>
  <si>
    <t>CWW12_006SWD_PR24</t>
  </si>
  <si>
    <t>CWW12_006HD_PR24</t>
  </si>
  <si>
    <t>CWW12_006STD_PR24</t>
  </si>
  <si>
    <t>CWW12_006SLT_PR24</t>
  </si>
  <si>
    <t>CWW12_006TOT_PR24</t>
  </si>
  <si>
    <t>Continuous river water quality monitoring (WINEP/NEP) wastewater capex</t>
  </si>
  <si>
    <t>CWW12.7</t>
  </si>
  <si>
    <t>CWW12_007FL_PR24</t>
  </si>
  <si>
    <t>CWW12_007SWD_PR24</t>
  </si>
  <si>
    <t>CWW12_007HD_PR24</t>
  </si>
  <si>
    <t>CWW12_007STD_PR24</t>
  </si>
  <si>
    <t>CWW12_007SLT_PR24</t>
  </si>
  <si>
    <t>CWW12_007TOT_PR24</t>
  </si>
  <si>
    <t>Continuous river water quality monitoring (WINEP/NEP) wastewater opex</t>
  </si>
  <si>
    <t>CWW12.8</t>
  </si>
  <si>
    <t>CWW12_008FL_PR24</t>
  </si>
  <si>
    <t>CWW12_008SWD_PR24</t>
  </si>
  <si>
    <t>CWW12_008HD_PR24</t>
  </si>
  <si>
    <t>CWW12_008STD_PR24</t>
  </si>
  <si>
    <t>CWW12_008SLT_PR24</t>
  </si>
  <si>
    <t>CWW12_008TOT_PR24</t>
  </si>
  <si>
    <t>Continuous river water quality monitoring (WINEP/NEP) wastewater totex</t>
  </si>
  <si>
    <t>CWW12.9</t>
  </si>
  <si>
    <t>CWW12_009FL_PR24</t>
  </si>
  <si>
    <t>CWW12_009SWD_PR24</t>
  </si>
  <si>
    <t>CWW12_009HD_PR24</t>
  </si>
  <si>
    <t>CWW12_009STD_PR24</t>
  </si>
  <si>
    <t>CWW12_009SLT_PR24</t>
  </si>
  <si>
    <t>CWW12_009TOT_PR24</t>
  </si>
  <si>
    <t>MCERTs monitoring at emergency sewage pumping station overflows (WINEP/NEP) wastewater capex</t>
  </si>
  <si>
    <t>CWW12.10</t>
  </si>
  <si>
    <t>4M.79</t>
  </si>
  <si>
    <t>CWW12_010FL_PR24</t>
  </si>
  <si>
    <t>CWW12_010SWD_PR24</t>
  </si>
  <si>
    <t>CWW12_010HD_PR24</t>
  </si>
  <si>
    <t>CWW12_010STD_PR24</t>
  </si>
  <si>
    <t>CWW12_010SLT_PR24</t>
  </si>
  <si>
    <t>CWW12_010TOT_PR24</t>
  </si>
  <si>
    <t>MCERTs monitoring at emergency sewage pumping station overflows (WINEP/NEP) wastewater opex</t>
  </si>
  <si>
    <t>CWW12.11</t>
  </si>
  <si>
    <t>4M.80</t>
  </si>
  <si>
    <t>CWW12_011FL_PR24</t>
  </si>
  <si>
    <t>CWW12_011SWD_PR24</t>
  </si>
  <si>
    <t>CWW12_011HD_PR24</t>
  </si>
  <si>
    <t>CWW12_011STD_PR24</t>
  </si>
  <si>
    <t>CWW12_011SLT_PR24</t>
  </si>
  <si>
    <t>CWW12_011TOT_PR24</t>
  </si>
  <si>
    <t>MCERTs monitoring at emergency sewage pumping station overflows (WINEP/NEP) wastewater totex</t>
  </si>
  <si>
    <t>CWW12.12</t>
  </si>
  <si>
    <t>N/A (totex)</t>
  </si>
  <si>
    <t>CWW12_012FL_PR24</t>
  </si>
  <si>
    <t>CWW12_012SWD_PR24</t>
  </si>
  <si>
    <t>CWW12_012HD_PR24</t>
  </si>
  <si>
    <t>CWW12_012STD_PR24</t>
  </si>
  <si>
    <t>CWW12_012SLT_PR24</t>
  </si>
  <si>
    <t>CWW12_012TOT_PR24</t>
  </si>
  <si>
    <t>Increase flow to full treatment; (WINEP/NEP) wastewater capex</t>
  </si>
  <si>
    <t>CWW12.13</t>
  </si>
  <si>
    <t>4M.10</t>
  </si>
  <si>
    <t>CWW12_013FL_PR24</t>
  </si>
  <si>
    <t>CWW12_013SWD_PR24</t>
  </si>
  <si>
    <t>CWW12_013HD_PR24</t>
  </si>
  <si>
    <t>CWW12_013STD_PR24</t>
  </si>
  <si>
    <t>CWW12_013SLT_PR24</t>
  </si>
  <si>
    <t>CWW12_013TOT_PR24</t>
  </si>
  <si>
    <t>Increase flow to full treatment; (WINEP/NEP) wastewater opex</t>
  </si>
  <si>
    <t>CWW12.14</t>
  </si>
  <si>
    <t>4M.11</t>
  </si>
  <si>
    <t>CWW12_014FL_PR24</t>
  </si>
  <si>
    <t>CWW12_014SWD_PR24</t>
  </si>
  <si>
    <t>CWW12_014HD_PR24</t>
  </si>
  <si>
    <t>CWW12_014STD_PR24</t>
  </si>
  <si>
    <t>CWW12_014SLT_PR24</t>
  </si>
  <si>
    <t>CWW12_014TOT_PR24</t>
  </si>
  <si>
    <t>Increase flow to full treatment; (WINEP/NEP) wastewater totex</t>
  </si>
  <si>
    <t>CWW12.15</t>
  </si>
  <si>
    <t>4M.12</t>
  </si>
  <si>
    <t>CWW12_015FL_PR24</t>
  </si>
  <si>
    <t>CWW12_015SWD_PR24</t>
  </si>
  <si>
    <t>CWW12_015HD_PR24</t>
  </si>
  <si>
    <t>CWW12_015STD_PR24</t>
  </si>
  <si>
    <t>CWW12_015SLT_PR24</t>
  </si>
  <si>
    <t>CWW12_015TOT_PR24</t>
  </si>
  <si>
    <t>Increase storm tank capacity at STWs - grey solution; (WINEP/NEP) wastewater capex</t>
  </si>
  <si>
    <t>CWW12.16</t>
  </si>
  <si>
    <t>4M.13</t>
  </si>
  <si>
    <t>CWW12_016FL_PR24</t>
  </si>
  <si>
    <t>CWW12_016SWD_PR24</t>
  </si>
  <si>
    <t>CWW12_016HD_PR24</t>
  </si>
  <si>
    <t>CWW12_016STD_PR24</t>
  </si>
  <si>
    <t>CWW12_016SLT_PR24</t>
  </si>
  <si>
    <t>CWW12_016TOT_PR24</t>
  </si>
  <si>
    <t>Increase storm tank capacity at STWs - grey solution; (WINEP/NEP) wastewater opex</t>
  </si>
  <si>
    <t>CWW12.17</t>
  </si>
  <si>
    <t>4M.14</t>
  </si>
  <si>
    <t>CWW12_017FL_PR24</t>
  </si>
  <si>
    <t>CWW12_017SWD_PR24</t>
  </si>
  <si>
    <t>CWW12_017HD_PR24</t>
  </si>
  <si>
    <t>CWW12_017STD_PR24</t>
  </si>
  <si>
    <t>CWW12_017SLT_PR24</t>
  </si>
  <si>
    <t>CWW12_017TOT_PR24</t>
  </si>
  <si>
    <t>Increase storm tank capacity at STWs - grey solution; (WINEP/NEP) wastewater totex</t>
  </si>
  <si>
    <t>CWW12.18</t>
  </si>
  <si>
    <t>4M.15</t>
  </si>
  <si>
    <t>CWW12_018FL_PR24</t>
  </si>
  <si>
    <t>CWW12_018SWD_PR24</t>
  </si>
  <si>
    <t>CWW12_018HD_PR24</t>
  </si>
  <si>
    <t>CWW12_018STD_PR24</t>
  </si>
  <si>
    <t>CWW12_018SLT_PR24</t>
  </si>
  <si>
    <t>CWW12_018TOT_PR24</t>
  </si>
  <si>
    <t>Increase storm system attenuation / treatment on a STW - green solution; (WINEP/NEP) wastewater capex</t>
  </si>
  <si>
    <t>CWW12.19</t>
  </si>
  <si>
    <t>4M.16</t>
  </si>
  <si>
    <t>CWW12_019FL_PR24</t>
  </si>
  <si>
    <t>CWW12_019SWD_PR24</t>
  </si>
  <si>
    <t>CWW12_019HD_PR24</t>
  </si>
  <si>
    <t>CWW12_019STD_PR24</t>
  </si>
  <si>
    <t>CWW12_019SLT_PR24</t>
  </si>
  <si>
    <t>CWW12_019TOT_PR24</t>
  </si>
  <si>
    <t>Increase storm system attenuation / treatment on a STW - green solution; (WINEP/NEP) wastewater opex</t>
  </si>
  <si>
    <t>CWW12.20</t>
  </si>
  <si>
    <t>4M.17</t>
  </si>
  <si>
    <t>CWW12_020FL_PR24</t>
  </si>
  <si>
    <t>CWW12_020SWD_PR24</t>
  </si>
  <si>
    <t>CWW12_020HD_PR24</t>
  </si>
  <si>
    <t>CWW12_020STD_PR24</t>
  </si>
  <si>
    <t>CWW12_020SLT_PR24</t>
  </si>
  <si>
    <t>CWW12_020TOT_PR24</t>
  </si>
  <si>
    <t>Increase storm system attenuation / treatment on a STW - green solution; (WINEP/NEP) wastewater totex</t>
  </si>
  <si>
    <t>CWW12.21</t>
  </si>
  <si>
    <t>4M.18</t>
  </si>
  <si>
    <t>CWW12_021FL_PR24</t>
  </si>
  <si>
    <t>CWW12_021SWD_PR24</t>
  </si>
  <si>
    <t>CWW12_021HD_PR24</t>
  </si>
  <si>
    <t>CWW12_021STD_PR24</t>
  </si>
  <si>
    <t>CWW12_021SLT_PR24</t>
  </si>
  <si>
    <t>CWW12_021TOT_PR24</t>
  </si>
  <si>
    <t>Storage schemes to reduce spill frequency at CSOs etc - grey solution; (WINEP/NEP) wastewater capex</t>
  </si>
  <si>
    <t>CWW12.22</t>
  </si>
  <si>
    <t>4M.19</t>
  </si>
  <si>
    <t>CWW12_022FL_PR24</t>
  </si>
  <si>
    <t>CWW12_022SWD_PR24</t>
  </si>
  <si>
    <t>CWW12_022HD_PR24</t>
  </si>
  <si>
    <t>CWW12_022STD_PR24</t>
  </si>
  <si>
    <t>CWW12_022SLT_PR24</t>
  </si>
  <si>
    <t>CWW12_022TOT_PR24</t>
  </si>
  <si>
    <t>Storage schemes to reduce spill frequency at CSOs etc - grey solution; (WINEP/NEP) wastewater opex</t>
  </si>
  <si>
    <t>CWW12.23</t>
  </si>
  <si>
    <t>4M.20</t>
  </si>
  <si>
    <t>CWW12_023FL_PR24</t>
  </si>
  <si>
    <t>CWW12_023SWD_PR24</t>
  </si>
  <si>
    <t>CWW12_023HD_PR24</t>
  </si>
  <si>
    <t>CWW12_023STD_PR24</t>
  </si>
  <si>
    <t>CWW12_023SLT_PR24</t>
  </si>
  <si>
    <t>CWW12_023TOT_PR24</t>
  </si>
  <si>
    <t>Storage schemes to reduce spill frequency at CSOs etc - grey solution; (WINEP/NEP) wastewater totex</t>
  </si>
  <si>
    <t>CWW12.24</t>
  </si>
  <si>
    <t>4M.21</t>
  </si>
  <si>
    <t>CWW12_024FL_PR24</t>
  </si>
  <si>
    <t>CWW12_024SWD_PR24</t>
  </si>
  <si>
    <t>CWW12_024HD_PR24</t>
  </si>
  <si>
    <t>CWW12_024STD_PR24</t>
  </si>
  <si>
    <t>CWW12_024SLT_PR24</t>
  </si>
  <si>
    <t>CWW12_024TOT_PR24</t>
  </si>
  <si>
    <t>Storage to reduce spill frequency at CSOs etc - green solution; (WINEP/NEP) wastewater capex</t>
  </si>
  <si>
    <t>CWW12.25</t>
  </si>
  <si>
    <t>4M.22</t>
  </si>
  <si>
    <t>CWW12_025FL_PR24</t>
  </si>
  <si>
    <t>CWW12_025SWD_PR24</t>
  </si>
  <si>
    <t>CWW12_025HD_PR24</t>
  </si>
  <si>
    <t>CWW12_025STD_PR24</t>
  </si>
  <si>
    <t>CWW12_025SLT_PR24</t>
  </si>
  <si>
    <t>CWW12_025TOT_PR24</t>
  </si>
  <si>
    <t>Storage to reduce spill frequency at CSOs etc - green solution; (WINEP/NEP) wastewater opex</t>
  </si>
  <si>
    <t>CWW12.26</t>
  </si>
  <si>
    <t>4M.23</t>
  </si>
  <si>
    <t>CWW12_026FL_PR24</t>
  </si>
  <si>
    <t>CWW12_026SWD_PR24</t>
  </si>
  <si>
    <t>CWW12_026HD_PR24</t>
  </si>
  <si>
    <t>CWW12_026STD_PR24</t>
  </si>
  <si>
    <t>CWW12_026SLT_PR24</t>
  </si>
  <si>
    <t>CWW12_026TOT_PR24</t>
  </si>
  <si>
    <t>Storage to reduce spill frequency at CSOs etc - green solution; (WINEP/NEP) wastewater totex</t>
  </si>
  <si>
    <t>CWW12.27</t>
  </si>
  <si>
    <t>4M.24</t>
  </si>
  <si>
    <t>CWW12_027FL_PR24</t>
  </si>
  <si>
    <t>CWW12_027SWD_PR24</t>
  </si>
  <si>
    <t>CWW12_027HD_PR24</t>
  </si>
  <si>
    <t>CWW12_027STD_PR24</t>
  </si>
  <si>
    <t>CWW12_027SLT_PR24</t>
  </si>
  <si>
    <t>CWW12_027TOT_PR24</t>
  </si>
  <si>
    <t>Storm overflow - discharge relocation (WINEP/NEP) wastewater capex</t>
  </si>
  <si>
    <t>CWW12.28</t>
  </si>
  <si>
    <t>CWW12_028FL_PR24</t>
  </si>
  <si>
    <t>CWW12_028SWD_PR24</t>
  </si>
  <si>
    <t>CWW12_028HD_PR24</t>
  </si>
  <si>
    <t>CWW12_028STD_PR24</t>
  </si>
  <si>
    <t>CWW12_028SLT_PR24</t>
  </si>
  <si>
    <t>CWW12_028TOT_PR24</t>
  </si>
  <si>
    <t>Storm overflow - discharge relocation (WINEP/NEP) wastewater opex</t>
  </si>
  <si>
    <t>CWW12.29</t>
  </si>
  <si>
    <t>CWW12_029FL_PR24</t>
  </si>
  <si>
    <t>CWW12_029SWD_PR24</t>
  </si>
  <si>
    <t>CWW12_029HD_PR24</t>
  </si>
  <si>
    <t>CWW12_029STD_PR24</t>
  </si>
  <si>
    <t>CWW12_029SLT_PR24</t>
  </si>
  <si>
    <t>CWW12_029TOT_PR24</t>
  </si>
  <si>
    <t>Storm overflow - discharge relocation (WINEP/NEP) wastewater totex</t>
  </si>
  <si>
    <t>CWW12.30</t>
  </si>
  <si>
    <t>CWW12_030FL_PR24</t>
  </si>
  <si>
    <t>CWW12_030SWD_PR24</t>
  </si>
  <si>
    <t>CWW12_030HD_PR24</t>
  </si>
  <si>
    <t>CWW12_030STD_PR24</t>
  </si>
  <si>
    <t>CWW12_030SLT_PR24</t>
  </si>
  <si>
    <t>CWW12_030TOT_PR24</t>
  </si>
  <si>
    <t xml:space="preserve">Storm overflow - increase in combined sewer / trunk sewer capacity; (WINEP/NEP) wastewater capex </t>
  </si>
  <si>
    <t>CWW12.31</t>
  </si>
  <si>
    <t>4M.87</t>
  </si>
  <si>
    <t>CWW12_031FL_PR24</t>
  </si>
  <si>
    <t>CWW12_031SWD_PR24</t>
  </si>
  <si>
    <t>CWW12_031HD_PR24</t>
  </si>
  <si>
    <t>CWW12_031STD_PR24</t>
  </si>
  <si>
    <t>CWW12_031SLT_PR24</t>
  </si>
  <si>
    <t>CWW12_031TOT_PR24</t>
  </si>
  <si>
    <t xml:space="preserve">Storm overflow - increase in combined sewer / trunk sewer capacity; (WINEP/NEP) wastewater opex </t>
  </si>
  <si>
    <t>CWW12.32</t>
  </si>
  <si>
    <t>4M.88</t>
  </si>
  <si>
    <t>CWW12_032FL_PR24</t>
  </si>
  <si>
    <t>CWW12_032SWD_PR24</t>
  </si>
  <si>
    <t>CWW12_032HD_PR24</t>
  </si>
  <si>
    <t>CWW12_032STD_PR24</t>
  </si>
  <si>
    <t>CWW12_032SLT_PR24</t>
  </si>
  <si>
    <t>CWW12_032TOT_PR24</t>
  </si>
  <si>
    <t xml:space="preserve">Storm overflow - increase in combined sewer / trunk sewer capacity; (WINEP/NEP) wastewater totex </t>
  </si>
  <si>
    <t>CWW12.33</t>
  </si>
  <si>
    <t>CWW12_033FL_PR24</t>
  </si>
  <si>
    <t>CWW12_033SWD_PR24</t>
  </si>
  <si>
    <t>CWW12_033HD_PR24</t>
  </si>
  <si>
    <t>CWW12_033STD_PR24</t>
  </si>
  <si>
    <t>CWW12_033SLT_PR24</t>
  </si>
  <si>
    <t>CWW12_033TOT_PR24</t>
  </si>
  <si>
    <t>Storm overflow - sustainable drainage / attenuation in the network; (WINEP/NEP) wastewater capex</t>
  </si>
  <si>
    <t>CWW12.34</t>
  </si>
  <si>
    <t>4M.89</t>
  </si>
  <si>
    <t>CWW12_034FL_PR24</t>
  </si>
  <si>
    <t>CWW12_034SWD_PR24</t>
  </si>
  <si>
    <t>CWW12_034HD_PR24</t>
  </si>
  <si>
    <t>CWW12_034STD_PR24</t>
  </si>
  <si>
    <t>CWW12_034SLT_PR24</t>
  </si>
  <si>
    <t>CWW12_034TOT_PR24</t>
  </si>
  <si>
    <t>Storm overflow - sustainable drainage / attenuation in the network; (WINEP/NEP) wastewater opex</t>
  </si>
  <si>
    <t>CWW12.35</t>
  </si>
  <si>
    <t>4M.90</t>
  </si>
  <si>
    <t>CWW12_035FL_PR24</t>
  </si>
  <si>
    <t>CWW12_035SWD_PR24</t>
  </si>
  <si>
    <t>CWW12_035HD_PR24</t>
  </si>
  <si>
    <t>CWW12_035STD_PR24</t>
  </si>
  <si>
    <t>CWW12_035SLT_PR24</t>
  </si>
  <si>
    <t>CWW12_035TOT_PR24</t>
  </si>
  <si>
    <t>Storm overflow - sustainable drainage / attenuation in the network; (WINEP/NEP) wastewater totex</t>
  </si>
  <si>
    <t>CWW12.36</t>
  </si>
  <si>
    <t>CWW12_036FL_PR24</t>
  </si>
  <si>
    <t>CWW12_036SWD_PR24</t>
  </si>
  <si>
    <t>CWW12_036HD_PR24</t>
  </si>
  <si>
    <t>CWW12_036STD_PR24</t>
  </si>
  <si>
    <t>CWW12_036SLT_PR24</t>
  </si>
  <si>
    <t>CWW12_036TOT_PR24</t>
  </si>
  <si>
    <t>Storm overflow - source surface water separation; (WINEP/NEP) wastewater capex</t>
  </si>
  <si>
    <t>CWW12.37</t>
  </si>
  <si>
    <t>CWW12_037FL_PR24</t>
  </si>
  <si>
    <t>CWW12_037SWD_PR24</t>
  </si>
  <si>
    <t>CWW12_037HD_PR24</t>
  </si>
  <si>
    <t>CWW12_037STD_PR24</t>
  </si>
  <si>
    <t>CWW12_037SLT_PR24</t>
  </si>
  <si>
    <t>CWW12_037TOT_PR24</t>
  </si>
  <si>
    <t>Storm overflow - source surface water separation; (WINEP/NEP) wastewater opex</t>
  </si>
  <si>
    <t>CWW12.38</t>
  </si>
  <si>
    <t>CWW12_038FL_PR24</t>
  </si>
  <si>
    <t>CWW12_038SWD_PR24</t>
  </si>
  <si>
    <t>CWW12_038HD_PR24</t>
  </si>
  <si>
    <t>CWW12_038STD_PR24</t>
  </si>
  <si>
    <t>CWW12_038SLT_PR24</t>
  </si>
  <si>
    <t>CWW12_038TOT_PR24</t>
  </si>
  <si>
    <t>Storm overflow - source surface water separation; (WINEP/NEP) wastewater totex</t>
  </si>
  <si>
    <t>CWW12.39</t>
  </si>
  <si>
    <t>CWW12_039FL_PR24</t>
  </si>
  <si>
    <t>CWW12_039SWD_PR24</t>
  </si>
  <si>
    <t>CWW12_039HD_PR24</t>
  </si>
  <si>
    <t>CWW12_039STD_PR24</t>
  </si>
  <si>
    <t>CWW12_039SLT_PR24</t>
  </si>
  <si>
    <t>CWW12_039TOT_PR24</t>
  </si>
  <si>
    <t>Storm overflow - infiltration management: wastewater capex</t>
  </si>
  <si>
    <t>CWW12.40</t>
  </si>
  <si>
    <t>CWW12_040FL_PR24</t>
  </si>
  <si>
    <t>CWW12_040SWD_PR24</t>
  </si>
  <si>
    <t>CWW12_040HD_PR24</t>
  </si>
  <si>
    <t>CWW12_040STD_PR24</t>
  </si>
  <si>
    <t>CWW12_040SLT_PR24</t>
  </si>
  <si>
    <t>CWW12_040TOT_PR24</t>
  </si>
  <si>
    <t>Storm overflow - infiltration management: wastewater opex</t>
  </si>
  <si>
    <t>CWW12.41</t>
  </si>
  <si>
    <t>CWW12_041FL_PR24</t>
  </si>
  <si>
    <t>CWW12_041SWD_PR24</t>
  </si>
  <si>
    <t>CWW12_041HD_PR24</t>
  </si>
  <si>
    <t>CWW12_041STD_PR24</t>
  </si>
  <si>
    <t>CWW12_041SLT_PR24</t>
  </si>
  <si>
    <t>CWW12_041TOT_PR24</t>
  </si>
  <si>
    <t>Storm overflow - infiltration management: wastewater totex</t>
  </si>
  <si>
    <t>CWW12.42</t>
  </si>
  <si>
    <t>CWW12_042FL_PR24</t>
  </si>
  <si>
    <t>CWW12_042SWD_PR24</t>
  </si>
  <si>
    <t>CWW12_042HD_PR24</t>
  </si>
  <si>
    <t>CWW12_042STD_PR24</t>
  </si>
  <si>
    <t>CWW12_042SLT_PR24</t>
  </si>
  <si>
    <t>CWW12_042TOT_PR24</t>
  </si>
  <si>
    <t>Storm overflow - sewer flow management and control; (WINEP/NEP) wastewater capex</t>
  </si>
  <si>
    <t>CWW12.43</t>
  </si>
  <si>
    <t>4M.81</t>
  </si>
  <si>
    <t>CWW12_043FL_PR24</t>
  </si>
  <si>
    <t>CWW12_043SWD_PR24</t>
  </si>
  <si>
    <t>CWW12_043HD_PR24</t>
  </si>
  <si>
    <t>CWW12_043STD_PR24</t>
  </si>
  <si>
    <t>CWW12_043SLT_PR24</t>
  </si>
  <si>
    <t>CWW12_043TOT_PR24</t>
  </si>
  <si>
    <t>Storm overflow - sewer flow management and control; (WINEP/NEP) wastewater opex</t>
  </si>
  <si>
    <t>CWW12.44</t>
  </si>
  <si>
    <t>4M.82</t>
  </si>
  <si>
    <t>CWW12_044FL_PR24</t>
  </si>
  <si>
    <t>CWW12_044SWD_PR24</t>
  </si>
  <si>
    <t>CWW12_044HD_PR24</t>
  </si>
  <si>
    <t>CWW12_044STD_PR24</t>
  </si>
  <si>
    <t>CWW12_044SLT_PR24</t>
  </si>
  <si>
    <t>CWW12_044TOT_PR24</t>
  </si>
  <si>
    <t>Storm overflow - sewer flow management and control; (WINEP/NEP) wastewater totex</t>
  </si>
  <si>
    <t>CWW12.45</t>
  </si>
  <si>
    <t>CWW12_045FL_PR24</t>
  </si>
  <si>
    <t>CWW12_045SWD_PR24</t>
  </si>
  <si>
    <t>CWW12_045HD_PR24</t>
  </si>
  <si>
    <t>CWW12_045STD_PR24</t>
  </si>
  <si>
    <t>CWW12_045SLT_PR24</t>
  </si>
  <si>
    <t>CWW12_045TOT_PR24</t>
  </si>
  <si>
    <t>Storm overflow - new / upgraded screens (WINEP/NEP) wastewater capex</t>
  </si>
  <si>
    <t>CWW12.46</t>
  </si>
  <si>
    <t>4M.85</t>
  </si>
  <si>
    <t>CWW12_046FL_PR24</t>
  </si>
  <si>
    <t>CWW12_046SWD_PR24</t>
  </si>
  <si>
    <t>CWW12_046HD_PR24</t>
  </si>
  <si>
    <t>CWW12_046STD_PR24</t>
  </si>
  <si>
    <t>CWW12_046SLT_PR24</t>
  </si>
  <si>
    <t>CWW12_046TOT_PR24</t>
  </si>
  <si>
    <t>Storm overflow - new / upgraded screens (WINEP/NEP) wastewater opex</t>
  </si>
  <si>
    <t>CWW12.47</t>
  </si>
  <si>
    <t>4M.86</t>
  </si>
  <si>
    <t>CWW12_047FL_PR24</t>
  </si>
  <si>
    <t>CWW12_047SWD_PR24</t>
  </si>
  <si>
    <t>CWW12_047HD_PR24</t>
  </si>
  <si>
    <t>CWW12_047STD_PR24</t>
  </si>
  <si>
    <t>CWW12_047SLT_PR24</t>
  </si>
  <si>
    <t>CWW12_047TOT_PR24</t>
  </si>
  <si>
    <t>Storm overflow - new / upgraded screens (WINEP/NEP) wastewater totex</t>
  </si>
  <si>
    <t>CWW12.48</t>
  </si>
  <si>
    <t>CWW12_048FL_PR24</t>
  </si>
  <si>
    <t>CWW12_048SWD_PR24</t>
  </si>
  <si>
    <t>CWW12_048HD_PR24</t>
  </si>
  <si>
    <t>CWW12_048STD_PR24</t>
  </si>
  <si>
    <t>CWW12_048SLT_PR24</t>
  </si>
  <si>
    <t>CWW12_048TOT_PR24</t>
  </si>
  <si>
    <t>Treatment for chemical removal (WINEP/NEP) wastewater capex</t>
  </si>
  <si>
    <t>CWW12.49</t>
  </si>
  <si>
    <t>4M.26</t>
  </si>
  <si>
    <t>CWW12_049FL_PR24</t>
  </si>
  <si>
    <t>CWW12_049SWD_PR24</t>
  </si>
  <si>
    <t>CWW12_049HD_PR24</t>
  </si>
  <si>
    <t>CWW12_049STD_PR24</t>
  </si>
  <si>
    <t>CWW12_049SLT_PR24</t>
  </si>
  <si>
    <t>CWW12_049TOT_PR24</t>
  </si>
  <si>
    <t>Treatment for chemical removal (WINEP/NEP) wastewater opex</t>
  </si>
  <si>
    <t>CWW12.50</t>
  </si>
  <si>
    <t>4M.27</t>
  </si>
  <si>
    <t>CWW12_050FL_PR24</t>
  </si>
  <si>
    <t>CWW12_050SWD_PR24</t>
  </si>
  <si>
    <t>CWW12_050HD_PR24</t>
  </si>
  <si>
    <t>CWW12_050STD_PR24</t>
  </si>
  <si>
    <t>CWW12_050SLT_PR24</t>
  </si>
  <si>
    <t>CWW12_050TOT_PR24</t>
  </si>
  <si>
    <t>Treatment for chemical removal (WINEP/NEP) wastewater totex</t>
  </si>
  <si>
    <t>CWW12.51</t>
  </si>
  <si>
    <t>4M.28</t>
  </si>
  <si>
    <t>CWW12_051FL_PR24</t>
  </si>
  <si>
    <t>CWW12_051SWD_PR24</t>
  </si>
  <si>
    <t>CWW12_051HD_PR24</t>
  </si>
  <si>
    <t>CWW12_051STD_PR24</t>
  </si>
  <si>
    <t>CWW12_051SLT_PR24</t>
  </si>
  <si>
    <t>CWW12_051TOT_PR24</t>
  </si>
  <si>
    <t>Chemicals and emerging contaminants monitoring, investigations, options appraisals; (WINEP/NEP) wastewater capex</t>
  </si>
  <si>
    <t>CWW12.52</t>
  </si>
  <si>
    <t>4M.29</t>
  </si>
  <si>
    <t>CWW12_052FL_PR24</t>
  </si>
  <si>
    <t>CWW12_052SWD_PR24</t>
  </si>
  <si>
    <t>CWW12_052HD_PR24</t>
  </si>
  <si>
    <t>CWW12_052STD_PR24</t>
  </si>
  <si>
    <t>CWW12_052SLT_PR24</t>
  </si>
  <si>
    <t>CWW12_052TOT_PR24</t>
  </si>
  <si>
    <t>Chemicals and emerging contaminants monitoring, investigations, options appraisals; (WINEP/NEP) wastewater opex</t>
  </si>
  <si>
    <t>CWW12.53</t>
  </si>
  <si>
    <t>4M.30</t>
  </si>
  <si>
    <t>CWW12_053FL_PR24</t>
  </si>
  <si>
    <t>CWW12_053SWD_PR24</t>
  </si>
  <si>
    <t>CWW12_053HD_PR24</t>
  </si>
  <si>
    <t>CWW12_053STD_PR24</t>
  </si>
  <si>
    <t>CWW12_053SLT_PR24</t>
  </si>
  <si>
    <t>CWW12_053TOT_PR24</t>
  </si>
  <si>
    <t>Chemicals and emerging contaminants monitoring, investigations, options appraisals; (WINEP/NEP) wastewater totex</t>
  </si>
  <si>
    <t>CWW12.54</t>
  </si>
  <si>
    <t>4M.31</t>
  </si>
  <si>
    <t>CWW12_054FL_PR24</t>
  </si>
  <si>
    <t>CWW12_054SWD_PR24</t>
  </si>
  <si>
    <t>CWW12_054HD_PR24</t>
  </si>
  <si>
    <t>CWW12_054STD_PR24</t>
  </si>
  <si>
    <t>CWW12_054SLT_PR24</t>
  </si>
  <si>
    <t>CWW12_054TOT_PR24</t>
  </si>
  <si>
    <t>Treatment for total nitrogen removal (chemical) (WINEP/NEP) wastewater capex</t>
  </si>
  <si>
    <t>CWW12.55</t>
  </si>
  <si>
    <t>4M.32</t>
  </si>
  <si>
    <t>CWW12_055FL_PR24</t>
  </si>
  <si>
    <t>CWW12_055SWD_PR24</t>
  </si>
  <si>
    <t>CWW12_055HD_PR24</t>
  </si>
  <si>
    <t>CWW12_055STD_PR24</t>
  </si>
  <si>
    <t>CWW12_055SLT_PR24</t>
  </si>
  <si>
    <t>CWW12_055TOT_PR24</t>
  </si>
  <si>
    <t>Treatment for total nitrogen removal (chemical) (WINEP/NEP) wastewater opex</t>
  </si>
  <si>
    <t>CWW12.56</t>
  </si>
  <si>
    <t>4M.33</t>
  </si>
  <si>
    <t>CWW12_056FL_PR24</t>
  </si>
  <si>
    <t>CWW12_056SWD_PR24</t>
  </si>
  <si>
    <t>CWW12_056HD_PR24</t>
  </si>
  <si>
    <t>CWW12_056STD_PR24</t>
  </si>
  <si>
    <t>CWW12_056SLT_PR24</t>
  </si>
  <si>
    <t>CWW12_056TOT_PR24</t>
  </si>
  <si>
    <t>Treatment for total nitrogen removal (chemical) (WINEP/NEP) wastewater totex</t>
  </si>
  <si>
    <t>CWW12.57</t>
  </si>
  <si>
    <t>4M.34</t>
  </si>
  <si>
    <t>CWW12_057FL_PR24</t>
  </si>
  <si>
    <t>CWW12_057SWD_PR24</t>
  </si>
  <si>
    <t>CWW12_057HD_PR24</t>
  </si>
  <si>
    <t>CWW12_057STD_PR24</t>
  </si>
  <si>
    <t>CWW12_057SLT_PR24</t>
  </si>
  <si>
    <t>CWW12_057TOT_PR24</t>
  </si>
  <si>
    <t>Treatment for total nitrogen removal (biological) (WINEP/NEP) wastewater capex</t>
  </si>
  <si>
    <t>CWW12.58</t>
  </si>
  <si>
    <t>CWW12_058FL_PR24</t>
  </si>
  <si>
    <t>CWW12_058SWD_PR24</t>
  </si>
  <si>
    <t>CWW12_058HD_PR24</t>
  </si>
  <si>
    <t>CWW12_058STD_PR24</t>
  </si>
  <si>
    <t>CWW12_058SLT_PR24</t>
  </si>
  <si>
    <t>CWW12_058TOT_PR24</t>
  </si>
  <si>
    <t>Treatment for total nitrogen removal (biological) (WINEP/NEP) wastewater opex</t>
  </si>
  <si>
    <t>CWW12.59</t>
  </si>
  <si>
    <t>CWW12_059FL_PR24</t>
  </si>
  <si>
    <t>CWW12_059SWD_PR24</t>
  </si>
  <si>
    <t>CWW12_059HD_PR24</t>
  </si>
  <si>
    <t>CWW12_059STD_PR24</t>
  </si>
  <si>
    <t>CWW12_059SLT_PR24</t>
  </si>
  <si>
    <t>CWW12_059TOT_PR24</t>
  </si>
  <si>
    <t>Treatment for total nitrogen removal (biological) (WINEP/NEP) wastewater totex</t>
  </si>
  <si>
    <t>CWW12.60</t>
  </si>
  <si>
    <t>CWW12_060FL_PR24</t>
  </si>
  <si>
    <t>CWW12_060SWD_PR24</t>
  </si>
  <si>
    <t>CWW12_060HD_PR24</t>
  </si>
  <si>
    <t>CWW12_060STD_PR24</t>
  </si>
  <si>
    <t>CWW12_060SLT_PR24</t>
  </si>
  <si>
    <t>CWW12_060TOT_PR24</t>
  </si>
  <si>
    <t>Nitrogen technically achievable limit monitoring, investigation or options appraisal; (WINEP/NEP) wastewater capex</t>
  </si>
  <si>
    <t>CWW12.61</t>
  </si>
  <si>
    <t>CWW12_061FL_PR24</t>
  </si>
  <si>
    <t>CWW12_061SWD_PR24</t>
  </si>
  <si>
    <t>CWW12_061HD_PR24</t>
  </si>
  <si>
    <t>CWW12_061STD_PR24</t>
  </si>
  <si>
    <t>CWW12_061SLT_PR24</t>
  </si>
  <si>
    <t>CWW12_061TOT_PR24</t>
  </si>
  <si>
    <t>Nitrogen technically achievable limit monitoring, investigation or options appraisal; (WINEP/NEP) wastewater opex</t>
  </si>
  <si>
    <t>CWW12.62</t>
  </si>
  <si>
    <t>CWW12_062FL_PR24</t>
  </si>
  <si>
    <t>CWW12_062SWD_PR24</t>
  </si>
  <si>
    <t>CWW12_062HD_PR24</t>
  </si>
  <si>
    <t>CWW12_062STD_PR24</t>
  </si>
  <si>
    <t>CWW12_062SLT_PR24</t>
  </si>
  <si>
    <t>CWW12_062TOT_PR24</t>
  </si>
  <si>
    <t>Nitrogen technically achievable limit monitoring, investigation or options appraisal; (WINEP/NEP) wastewater totex</t>
  </si>
  <si>
    <t>CWW12.63</t>
  </si>
  <si>
    <t>CWW12_063FL_PR24</t>
  </si>
  <si>
    <t>CWW12_063SWD_PR24</t>
  </si>
  <si>
    <t>CWW12_063HD_PR24</t>
  </si>
  <si>
    <t>CWW12_063STD_PR24</t>
  </si>
  <si>
    <t>CWW12_063SLT_PR24</t>
  </si>
  <si>
    <t>CWW12_063TOT_PR24</t>
  </si>
  <si>
    <t>Treatment for phosphorus removal (chemical) (WINEP/NEP) wastewater capex</t>
  </si>
  <si>
    <t>CWW12.64</t>
  </si>
  <si>
    <t>4M.35</t>
  </si>
  <si>
    <t>CWW12_064FL_PR24</t>
  </si>
  <si>
    <t>CWW12_064SWD_PR24</t>
  </si>
  <si>
    <t>CWW12_064HD_PR24</t>
  </si>
  <si>
    <t>CWW12_064STD_PR24</t>
  </si>
  <si>
    <t>CWW12_064SLT_PR24</t>
  </si>
  <si>
    <t>CWW12_064TOT_PR24</t>
  </si>
  <si>
    <t>Treatment for phosphorus removal (chemical) (WINEP/NEP) wastewater opex</t>
  </si>
  <si>
    <t>CWW12.65</t>
  </si>
  <si>
    <t>4M.36</t>
  </si>
  <si>
    <t>CWW12_065FL_PR24</t>
  </si>
  <si>
    <t>CWW12_065SWD_PR24</t>
  </si>
  <si>
    <t>CWW12_065HD_PR24</t>
  </si>
  <si>
    <t>CWW12_065STD_PR24</t>
  </si>
  <si>
    <t>CWW12_065SLT_PR24</t>
  </si>
  <si>
    <t>CWW12_065TOT_PR24</t>
  </si>
  <si>
    <t>Treatment for phosphorus removal (chemical) (WINEP/NEP) wastewater totex</t>
  </si>
  <si>
    <t>CWW12.66</t>
  </si>
  <si>
    <t>4M.37</t>
  </si>
  <si>
    <t>CWW12_066FL_PR24</t>
  </si>
  <si>
    <t>CWW12_066SWD_PR24</t>
  </si>
  <si>
    <t>CWW12_066HD_PR24</t>
  </si>
  <si>
    <t>CWW12_066STD_PR24</t>
  </si>
  <si>
    <t>CWW12_066SLT_PR24</t>
  </si>
  <si>
    <t>CWW12_066TOT_PR24</t>
  </si>
  <si>
    <t>Treatment for phosphorus removal (biological) (WINEP/NEP) wastewater capex</t>
  </si>
  <si>
    <t>CWW12.67</t>
  </si>
  <si>
    <t>CWW12_067FL_PR24</t>
  </si>
  <si>
    <t>CWW12_067SWD_PR24</t>
  </si>
  <si>
    <t>CWW12_067HD_PR24</t>
  </si>
  <si>
    <t>CWW12_067STD_PR24</t>
  </si>
  <si>
    <t>CWW12_067SLT_PR24</t>
  </si>
  <si>
    <t>CWW12_067TOT_PR24</t>
  </si>
  <si>
    <t>Treatment for phosphorus removal (biological) (WINEP/NEP) wastewater opex</t>
  </si>
  <si>
    <t>CWW12.68</t>
  </si>
  <si>
    <t>CWW12_068FL_PR24</t>
  </si>
  <si>
    <t>CWW12_068SWD_PR24</t>
  </si>
  <si>
    <t>CWW12_068HD_PR24</t>
  </si>
  <si>
    <t>CWW12_068STD_PR24</t>
  </si>
  <si>
    <t>CWW12_068SLT_PR24</t>
  </si>
  <si>
    <t>CWW12_068TOT_PR24</t>
  </si>
  <si>
    <t>Treatment for phosphorus removal (biological) (WINEP/NEP) wastewater totex</t>
  </si>
  <si>
    <t>CWW12.69</t>
  </si>
  <si>
    <t>CWW12_069FL_PR24</t>
  </si>
  <si>
    <t>CWW12_069SWD_PR24</t>
  </si>
  <si>
    <t>CWW12_069HD_PR24</t>
  </si>
  <si>
    <t>CWW12_069STD_PR24</t>
  </si>
  <si>
    <t>CWW12_069SLT_PR24</t>
  </si>
  <si>
    <t>CWW12_069TOT_PR24</t>
  </si>
  <si>
    <t>Treatment for nutrients (N or P) and / or sanitary determinands, nature based solution (WINEP/NEP) wastewater capex</t>
  </si>
  <si>
    <t>CWW12.70</t>
  </si>
  <si>
    <t>4M.38</t>
  </si>
  <si>
    <t>CWW12_070FL_PR24</t>
  </si>
  <si>
    <t>CWW12_070SWD_PR24</t>
  </si>
  <si>
    <t>CWW12_070HD_PR24</t>
  </si>
  <si>
    <t>CWW12_070STD_PR24</t>
  </si>
  <si>
    <t>CWW12_070SLT_PR24</t>
  </si>
  <si>
    <t>CWW12_070TOT_PR24</t>
  </si>
  <si>
    <t>Treatment for nutrients (N or P) and / or sanitary determinands, nature based solution (WINEP/NEP) wastewater opex</t>
  </si>
  <si>
    <t>CWW12.71</t>
  </si>
  <si>
    <t>4M.39</t>
  </si>
  <si>
    <t>CWW12_071FL_PR24</t>
  </si>
  <si>
    <t>CWW12_071SWD_PR24</t>
  </si>
  <si>
    <t>CWW12_071HD_PR24</t>
  </si>
  <si>
    <t>CWW12_071STD_PR24</t>
  </si>
  <si>
    <t>CWW12_071SLT_PR24</t>
  </si>
  <si>
    <t>CWW12_071TOT_PR24</t>
  </si>
  <si>
    <t>Treatment for nutrients (N or P) and / or sanitary determinands, nature based solution (WINEP/NEP) wastewater totex</t>
  </si>
  <si>
    <t>CWW12.72</t>
  </si>
  <si>
    <t>4M.40</t>
  </si>
  <si>
    <t>CWW12_072FL_PR24</t>
  </si>
  <si>
    <t>CWW12_072SWD_PR24</t>
  </si>
  <si>
    <t>CWW12_072HD_PR24</t>
  </si>
  <si>
    <t>CWW12_072STD_PR24</t>
  </si>
  <si>
    <t>CWW12_072SLT_PR24</t>
  </si>
  <si>
    <t>CWW12_072TOT_PR24</t>
  </si>
  <si>
    <t>Treatment for tightening of sanitary parameters (WINEP/NEP) wastewater capex</t>
  </si>
  <si>
    <t>CWW12.73</t>
  </si>
  <si>
    <t>CWW12_073FL_PR24</t>
  </si>
  <si>
    <t>CWW12_073SWD_PR24</t>
  </si>
  <si>
    <t>CWW12_073HD_PR24</t>
  </si>
  <si>
    <t>CWW12_073STD_PR24</t>
  </si>
  <si>
    <t>CWW12_073SLT_PR24</t>
  </si>
  <si>
    <t>CWW12_073TOT_PR24</t>
  </si>
  <si>
    <t>Treatment for tightening of sanitary parameters (WINEP/NEP) wastewater opex</t>
  </si>
  <si>
    <t>CWW12.74</t>
  </si>
  <si>
    <t>CWW12_074FL_PR24</t>
  </si>
  <si>
    <t>CWW12_074SWD_PR24</t>
  </si>
  <si>
    <t>CWW12_074HD_PR24</t>
  </si>
  <si>
    <t>CWW12_074STD_PR24</t>
  </si>
  <si>
    <t>CWW12_074SLT_PR24</t>
  </si>
  <si>
    <t>CWW12_074TOT_PR24</t>
  </si>
  <si>
    <t>Treatment for tightening of sanitary parameters (WINEP/NEP) wastewater totex</t>
  </si>
  <si>
    <t>CWW12.75</t>
  </si>
  <si>
    <t>CWW12_075FL_PR24</t>
  </si>
  <si>
    <t>CWW12_075SWD_PR24</t>
  </si>
  <si>
    <t>CWW12_075HD_PR24</t>
  </si>
  <si>
    <t>CWW12_075STD_PR24</t>
  </si>
  <si>
    <t>CWW12_075SLT_PR24</t>
  </si>
  <si>
    <t>CWW12_075TOT_PR24</t>
  </si>
  <si>
    <t>Catchment management - chemicals source control; (WINEP/NEP) wastewater capex</t>
  </si>
  <si>
    <t>CWW12.76</t>
  </si>
  <si>
    <t>CWW12_076FL_PR24</t>
  </si>
  <si>
    <t>CWW12_076SWD_PR24</t>
  </si>
  <si>
    <t>CWW12_076HD_PR24</t>
  </si>
  <si>
    <t>CWW12_076STD_PR24</t>
  </si>
  <si>
    <t>CWW12_076SLT_PR24</t>
  </si>
  <si>
    <t>CWW12_076TOT_PR24</t>
  </si>
  <si>
    <t>Catchment management - chemicals source control; (WINEP/NEP) wastewater opex</t>
  </si>
  <si>
    <t>CWW12.77</t>
  </si>
  <si>
    <t>CWW12_077FL_PR24</t>
  </si>
  <si>
    <t>CWW12_077SWD_PR24</t>
  </si>
  <si>
    <t>CWW12_077HD_PR24</t>
  </si>
  <si>
    <t>CWW12_077STD_PR24</t>
  </si>
  <si>
    <t>CWW12_077SLT_PR24</t>
  </si>
  <si>
    <t>CWW12_077TOT_PR24</t>
  </si>
  <si>
    <t>Catchment management - chemicals source control; (WINEP/NEP) wastewater totex</t>
  </si>
  <si>
    <t>CWW12.78</t>
  </si>
  <si>
    <t>CWW12_078FL_PR24</t>
  </si>
  <si>
    <t>CWW12_078SWD_PR24</t>
  </si>
  <si>
    <t>CWW12_078HD_PR24</t>
  </si>
  <si>
    <t>CWW12_078STD_PR24</t>
  </si>
  <si>
    <t>CWW12_078SLT_PR24</t>
  </si>
  <si>
    <t>CWW12_078TOT_PR24</t>
  </si>
  <si>
    <t>Catchment management - nutrient balancing; (WINEP/NEP) wastewater capex</t>
  </si>
  <si>
    <t>CWW12.79</t>
  </si>
  <si>
    <t>CWW12_079FL_PR24</t>
  </si>
  <si>
    <t>CWW12_079SWD_PR24</t>
  </si>
  <si>
    <t>CWW12_079HD_PR24</t>
  </si>
  <si>
    <t>CWW12_079STD_PR24</t>
  </si>
  <si>
    <t>CWW12_079SLT_PR24</t>
  </si>
  <si>
    <t>CWW12_079TOT_PR24</t>
  </si>
  <si>
    <t>Catchment management - nutrient balancing; (WINEP/NEP) wastewater opex</t>
  </si>
  <si>
    <t>CWW12.80</t>
  </si>
  <si>
    <t>CWW12_080FL_PR24</t>
  </si>
  <si>
    <t>CWW12_080SWD_PR24</t>
  </si>
  <si>
    <t>CWW12_080HD_PR24</t>
  </si>
  <si>
    <t>CWW12_080STD_PR24</t>
  </si>
  <si>
    <t>CWW12_080SLT_PR24</t>
  </si>
  <si>
    <t>CWW12_080TOT_PR24</t>
  </si>
  <si>
    <t>Catchment management - nutrient balancing; (WINEP/NEP) wastewater totex</t>
  </si>
  <si>
    <t>CWW12.81</t>
  </si>
  <si>
    <t>CWW12_081FL_PR24</t>
  </si>
  <si>
    <t>CWW12_081SWD_PR24</t>
  </si>
  <si>
    <t>CWW12_081HD_PR24</t>
  </si>
  <si>
    <t>CWW12_081STD_PR24</t>
  </si>
  <si>
    <t>CWW12_081SLT_PR24</t>
  </si>
  <si>
    <t>CWW12_081TOT_PR24</t>
  </si>
  <si>
    <t>Catchment management - catchment permitting; (WINEP/NEP) wastewater capex</t>
  </si>
  <si>
    <t>CWW12.82</t>
  </si>
  <si>
    <t>CWW12_082FL_PR24</t>
  </si>
  <si>
    <t>CWW12_082SWD_PR24</t>
  </si>
  <si>
    <t>CWW12_082HD_PR24</t>
  </si>
  <si>
    <t>CWW12_082STD_PR24</t>
  </si>
  <si>
    <t>CWW12_082SLT_PR24</t>
  </si>
  <si>
    <t>CWW12_082TOT_PR24</t>
  </si>
  <si>
    <t>Catchment management - catchment permitting; (WINEP/NEP) wastewater opex</t>
  </si>
  <si>
    <t>CWW12.83</t>
  </si>
  <si>
    <t>CWW12_083FL_PR24</t>
  </si>
  <si>
    <t>CWW12_083SWD_PR24</t>
  </si>
  <si>
    <t>CWW12_083HD_PR24</t>
  </si>
  <si>
    <t>CWW12_083STD_PR24</t>
  </si>
  <si>
    <t>CWW12_083SLT_PR24</t>
  </si>
  <si>
    <t>CWW12_083TOT_PR24</t>
  </si>
  <si>
    <t>Catchment management - catchment permitting; (WINEP/NEP) wastewater totex</t>
  </si>
  <si>
    <t>CWW12.84</t>
  </si>
  <si>
    <t>CWW12_084FL_PR24</t>
  </si>
  <si>
    <t>CWW12_084SWD_PR24</t>
  </si>
  <si>
    <t>CWW12_084HD_PR24</t>
  </si>
  <si>
    <t>CWW12_084STD_PR24</t>
  </si>
  <si>
    <t>CWW12_084SLT_PR24</t>
  </si>
  <si>
    <t>CWW12_084TOT_PR24</t>
  </si>
  <si>
    <t>Catchment management - habitat restoration; (WINEP/NEP) wastewater capex</t>
  </si>
  <si>
    <t>CWW12.85</t>
  </si>
  <si>
    <t>4M.1</t>
  </si>
  <si>
    <t>CWW12_085FL_PR24</t>
  </si>
  <si>
    <t>CWW12_085SWD_PR24</t>
  </si>
  <si>
    <t>CWW12_085HD_PR24</t>
  </si>
  <si>
    <t>CWW12_085STD_PR24</t>
  </si>
  <si>
    <t>CWW12_085SLT_PR24</t>
  </si>
  <si>
    <t>CWW12_085TOT_PR24</t>
  </si>
  <si>
    <t>Catchment management - habitat restoration; (WINEP/NEP) wastewater opex</t>
  </si>
  <si>
    <t>CWW12.86</t>
  </si>
  <si>
    <t>4M.2</t>
  </si>
  <si>
    <t>CWW12_086FL_PR24</t>
  </si>
  <si>
    <t>CWW12_086SWD_PR24</t>
  </si>
  <si>
    <t>CWW12_086HD_PR24</t>
  </si>
  <si>
    <t>CWW12_086STD_PR24</t>
  </si>
  <si>
    <t>CWW12_086SLT_PR24</t>
  </si>
  <si>
    <t>CWW12_086TOT_PR24</t>
  </si>
  <si>
    <t>Catchment management - habitat restoration; (WINEP/NEP) wastewater totex</t>
  </si>
  <si>
    <t>CWW12.87</t>
  </si>
  <si>
    <t>4M.3</t>
  </si>
  <si>
    <t>CWW12_087FL_PR24</t>
  </si>
  <si>
    <t>CWW12_087SWD_PR24</t>
  </si>
  <si>
    <t>CWW12_087HD_PR24</t>
  </si>
  <si>
    <t>CWW12_087STD_PR24</t>
  </si>
  <si>
    <t>CWW12_087SLT_PR24</t>
  </si>
  <si>
    <t>CWW12_087TOT_PR24</t>
  </si>
  <si>
    <t>Microbiological treatment - bathing waters, coastal and inland (WINEP/NEP) wastewater capex</t>
  </si>
  <si>
    <t>CWW12.88</t>
  </si>
  <si>
    <t>4M.41</t>
  </si>
  <si>
    <t>CWW12_088FL_PR24</t>
  </si>
  <si>
    <t>CWW12_088SWD_PR24</t>
  </si>
  <si>
    <t>CWW12_088HD_PR24</t>
  </si>
  <si>
    <t>CWW12_088STD_PR24</t>
  </si>
  <si>
    <t>CWW12_088SLT_PR24</t>
  </si>
  <si>
    <t>CWW12_088TOT_PR24</t>
  </si>
  <si>
    <t>Microbiological treatment - bathing waters, coastal and inland (WINEP/NEP) wastewater opex</t>
  </si>
  <si>
    <t>CWW12.89</t>
  </si>
  <si>
    <t>4M.42</t>
  </si>
  <si>
    <t>CWW12_089FL_PR24</t>
  </si>
  <si>
    <t>CWW12_089SWD_PR24</t>
  </si>
  <si>
    <t>CWW12_089HD_PR24</t>
  </si>
  <si>
    <t>CWW12_089STD_PR24</t>
  </si>
  <si>
    <t>CWW12_089SLT_PR24</t>
  </si>
  <si>
    <t>CWW12_089TOT_PR24</t>
  </si>
  <si>
    <t>Microbiological treatment - bathing waters, coastal and inland (WINEP/NEP) wastewater totex</t>
  </si>
  <si>
    <t>CWW12.90</t>
  </si>
  <si>
    <t>4M.43</t>
  </si>
  <si>
    <t>CWW12_090FL_PR24</t>
  </si>
  <si>
    <t>CWW12_090SWD_PR24</t>
  </si>
  <si>
    <t>CWW12_090HD_PR24</t>
  </si>
  <si>
    <t>CWW12_090STD_PR24</t>
  </si>
  <si>
    <t>CWW12_090SLT_PR24</t>
  </si>
  <si>
    <t>CWW12_090TOT_PR24</t>
  </si>
  <si>
    <t>Septic tank replacements - treatment solution; (WINEP/NEP) wastewater capex</t>
  </si>
  <si>
    <t>CWW12.91</t>
  </si>
  <si>
    <t>CWW12_091FL_PR24</t>
  </si>
  <si>
    <t>CWW12_091SWD_PR24</t>
  </si>
  <si>
    <t>CWW12_091HD_PR24</t>
  </si>
  <si>
    <t>CWW12_091STD_PR24</t>
  </si>
  <si>
    <t>CWW12_091SLT_PR24</t>
  </si>
  <si>
    <t>CWW12_091TOT_PR24</t>
  </si>
  <si>
    <t>Septic tank replacements - treatment solution; (WINEP/NEP) wastewater opex</t>
  </si>
  <si>
    <t>CWW12.92</t>
  </si>
  <si>
    <t>CWW12_092FL_PR24</t>
  </si>
  <si>
    <t>CWW12_092SWD_PR24</t>
  </si>
  <si>
    <t>CWW12_092HD_PR24</t>
  </si>
  <si>
    <t>CWW12_092STD_PR24</t>
  </si>
  <si>
    <t>CWW12_092SLT_PR24</t>
  </si>
  <si>
    <t>CWW12_092TOT_PR24</t>
  </si>
  <si>
    <t>Septic tank replacements - treatment solution; (WINEP/NEP) wastewater totex</t>
  </si>
  <si>
    <t>CWW12.93</t>
  </si>
  <si>
    <t>CWW12_093FL_PR24</t>
  </si>
  <si>
    <t>CWW12_093SWD_PR24</t>
  </si>
  <si>
    <t>CWW12_093HD_PR24</t>
  </si>
  <si>
    <t>CWW12_093STD_PR24</t>
  </si>
  <si>
    <t>CWW12_093SLT_PR24</t>
  </si>
  <si>
    <t>CWW12_093TOT_PR24</t>
  </si>
  <si>
    <t>Septic tank replacements - flow diversion; (WINEP/NEP) wastewater capex</t>
  </si>
  <si>
    <t>CWW12.94</t>
  </si>
  <si>
    <t>CWW12_094FL_PR24</t>
  </si>
  <si>
    <t>CWW12_094SWD_PR24</t>
  </si>
  <si>
    <t>CWW12_094HD_PR24</t>
  </si>
  <si>
    <t>CWW12_094STD_PR24</t>
  </si>
  <si>
    <t>CWW12_094SLT_PR24</t>
  </si>
  <si>
    <t>CWW12_094TOT_PR24</t>
  </si>
  <si>
    <t>Septic tank replacements - flow diversion; (WINEP/NEP) wastewater opex</t>
  </si>
  <si>
    <t>CWW12.95</t>
  </si>
  <si>
    <t>CWW12_095FL_PR24</t>
  </si>
  <si>
    <t>CWW12_095SWD_PR24</t>
  </si>
  <si>
    <t>CWW12_095HD_PR24</t>
  </si>
  <si>
    <t>CWW12_095STD_PR24</t>
  </si>
  <si>
    <t>CWW12_095SLT_PR24</t>
  </si>
  <si>
    <t>CWW12_095TOT_PR24</t>
  </si>
  <si>
    <t>Septic tank replacements - flow diversion; (WINEP/NEP) wastewater totex</t>
  </si>
  <si>
    <t>CWW12.96</t>
  </si>
  <si>
    <t>CWW12_096FL_PR24</t>
  </si>
  <si>
    <t>CWW12_096SWD_PR24</t>
  </si>
  <si>
    <t>CWW12_096HD_PR24</t>
  </si>
  <si>
    <t>CWW12_096STD_PR24</t>
  </si>
  <si>
    <t>CWW12_096SLT_PR24</t>
  </si>
  <si>
    <t>CWW12_096TOT_PR24</t>
  </si>
  <si>
    <t>Fish outfall screens; (WINEP/NEP) wastewater capex</t>
  </si>
  <si>
    <t>CWW12.97</t>
  </si>
  <si>
    <t>CWW12_097FL_PR24</t>
  </si>
  <si>
    <t>CWW12_097SWD_PR24</t>
  </si>
  <si>
    <t>CWW12_097HD_PR24</t>
  </si>
  <si>
    <t>CWW12_097STD_PR24</t>
  </si>
  <si>
    <t>CWW12_097SLT_PR24</t>
  </si>
  <si>
    <t>CWW12_097TOT_PR24</t>
  </si>
  <si>
    <t>Fish outfall screens; (WINEP/NEP) wastewater opex</t>
  </si>
  <si>
    <t>CWW12.98</t>
  </si>
  <si>
    <t>CWW12_098FL_PR24</t>
  </si>
  <si>
    <t>CWW12_098SWD_PR24</t>
  </si>
  <si>
    <t>CWW12_098HD_PR24</t>
  </si>
  <si>
    <t>CWW12_098STD_PR24</t>
  </si>
  <si>
    <t>CWW12_098SLT_PR24</t>
  </si>
  <si>
    <t>CWW12_098TOT_PR24</t>
  </si>
  <si>
    <t>Fish outfall screens; (WINEP/NEP) wastewater totex</t>
  </si>
  <si>
    <t>CWW12.99</t>
  </si>
  <si>
    <t>CWW12_099FL_PR24</t>
  </si>
  <si>
    <t>CWW12_099SWD_PR24</t>
  </si>
  <si>
    <t>CWW12_099HD_PR24</t>
  </si>
  <si>
    <t>CWW12_099STD_PR24</t>
  </si>
  <si>
    <t>CWW12_099SLT_PR24</t>
  </si>
  <si>
    <t>CWW12_099TOT_PR24</t>
  </si>
  <si>
    <t>25 year environment plan; (WINEP/NEP) wastewater capex</t>
  </si>
  <si>
    <t>CWW12.100</t>
  </si>
  <si>
    <t>CWW12_100FL_PR24</t>
  </si>
  <si>
    <t>CWW12_100SWD_PR24</t>
  </si>
  <si>
    <t>CWW12_100HD_PR24</t>
  </si>
  <si>
    <t>CWW12_100STD_PR24</t>
  </si>
  <si>
    <t>CWW12_100SLT_PR24</t>
  </si>
  <si>
    <t>CWW12_100TOT_PR24</t>
  </si>
  <si>
    <t>25 year environment plan; (WINEP/NEP) wastewater opex</t>
  </si>
  <si>
    <t>CWW12.101</t>
  </si>
  <si>
    <t>CWW12_101FL_PR24</t>
  </si>
  <si>
    <t>CWW12_101SWD_PR24</t>
  </si>
  <si>
    <t>CWW12_101HD_PR24</t>
  </si>
  <si>
    <t>CWW12_101STD_PR24</t>
  </si>
  <si>
    <t>CWW12_101SLT_PR24</t>
  </si>
  <si>
    <t>CWW12_101TOT_PR24</t>
  </si>
  <si>
    <t>25 year environment plan; (WINEP/NEP) wastewater totex</t>
  </si>
  <si>
    <t>CWW12.102</t>
  </si>
  <si>
    <t>CWW12_102FL_PR24</t>
  </si>
  <si>
    <t>CWW12_102SWD_PR24</t>
  </si>
  <si>
    <t>CWW12_102HD_PR24</t>
  </si>
  <si>
    <t>CWW12_102STD_PR24</t>
  </si>
  <si>
    <t>CWW12_102SLT_PR24</t>
  </si>
  <si>
    <t>CWW12_102TOT_PR24</t>
  </si>
  <si>
    <t>Investigations, other (WINEP/NEP) - desk-based studies only wastewater capex</t>
  </si>
  <si>
    <t>CWW12.103</t>
  </si>
  <si>
    <t>4M.44</t>
  </si>
  <si>
    <t>CWW12_103FL_PR24</t>
  </si>
  <si>
    <t>CWW12_103SWD_PR24</t>
  </si>
  <si>
    <t>CWW12_103HD_PR24</t>
  </si>
  <si>
    <t>CWW12_103STD_PR24</t>
  </si>
  <si>
    <t>CWW12_103SLT_PR24</t>
  </si>
  <si>
    <t>CWW12_103TOT_PR24</t>
  </si>
  <si>
    <t>Investigations, other (WINEP/NEP) - desk-based studies only wastewater opex</t>
  </si>
  <si>
    <t>CWW12.104</t>
  </si>
  <si>
    <t>4M.45</t>
  </si>
  <si>
    <t>CWW12_104FL_PR24</t>
  </si>
  <si>
    <t>CWW12_104SWD_PR24</t>
  </si>
  <si>
    <t>CWW12_104HD_PR24</t>
  </si>
  <si>
    <t>CWW12_104STD_PR24</t>
  </si>
  <si>
    <t>CWW12_104SLT_PR24</t>
  </si>
  <si>
    <t>CWW12_104TOT_PR24</t>
  </si>
  <si>
    <t>Investigations, other (WINEP/NEP) - desk-based studies only wastewater totex</t>
  </si>
  <si>
    <t>CWW12.105</t>
  </si>
  <si>
    <t>4M.46</t>
  </si>
  <si>
    <t>CWW12_105FL_PR24</t>
  </si>
  <si>
    <t>CWW12_105SWD_PR24</t>
  </si>
  <si>
    <t>CWW12_105HD_PR24</t>
  </si>
  <si>
    <t>CWW12_105STD_PR24</t>
  </si>
  <si>
    <t>CWW12_105SLT_PR24</t>
  </si>
  <si>
    <t>CWW12_105TOT_PR24</t>
  </si>
  <si>
    <t>Investigations, other (WINEP/NEP) - survey, monitoring or simple modelling wastewater capex</t>
  </si>
  <si>
    <t>CWW12.106</t>
  </si>
  <si>
    <t>CWW12_106FL_PR24</t>
  </si>
  <si>
    <t>CWW12_106SWD_PR24</t>
  </si>
  <si>
    <t>CWW12_106HD_PR24</t>
  </si>
  <si>
    <t>CWW12_106STD_PR24</t>
  </si>
  <si>
    <t>CWW12_106SLT_PR24</t>
  </si>
  <si>
    <t>CWW12_106TOT_PR24</t>
  </si>
  <si>
    <t>Investigations, other (WINEP/NEP) - survey, monitoring or simple modelling wastewater opex</t>
  </si>
  <si>
    <t>CWW12.107</t>
  </si>
  <si>
    <t>CWW12_107FL_PR24</t>
  </si>
  <si>
    <t>CWW12_107SWD_PR24</t>
  </si>
  <si>
    <t>CWW12_107HD_PR24</t>
  </si>
  <si>
    <t>CWW12_107STD_PR24</t>
  </si>
  <si>
    <t>CWW12_107SLT_PR24</t>
  </si>
  <si>
    <t>CWW12_107TOT_PR24</t>
  </si>
  <si>
    <t>Investigations, other (WINEP/NEP) - survey, monitoring or simple modelling wastewater totex</t>
  </si>
  <si>
    <t>CWW12.108</t>
  </si>
  <si>
    <t>CWW12_108FL_PR24</t>
  </si>
  <si>
    <t>CWW12_108SWD_PR24</t>
  </si>
  <si>
    <t>CWW12_108HD_PR24</t>
  </si>
  <si>
    <t>CWW12_108STD_PR24</t>
  </si>
  <si>
    <t>CWW12_108SLT_PR24</t>
  </si>
  <si>
    <t>CWW12_108TOT_PR24</t>
  </si>
  <si>
    <t>Investigations, other (WINEP/NEP) - multiple surveys, and/or monitoring locations, and/or complex modelling wastewater capex</t>
  </si>
  <si>
    <t>CWW12.109</t>
  </si>
  <si>
    <t>CWW12_109FL_PR24</t>
  </si>
  <si>
    <t>CWW12_109SWD_PR24</t>
  </si>
  <si>
    <t>CWW12_109HD_PR24</t>
  </si>
  <si>
    <t>CWW12_109STD_PR24</t>
  </si>
  <si>
    <t>CWW12_109SLT_PR24</t>
  </si>
  <si>
    <t>CWW12_109TOT_PR24</t>
  </si>
  <si>
    <t>Investigations, other (WINEP/NEP) - multiple surveys, and/or monitoring locations, and/or complex modelling wastewater opex</t>
  </si>
  <si>
    <t>CWW12.110</t>
  </si>
  <si>
    <t>CWW12_110FL_PR24</t>
  </si>
  <si>
    <t>CWW12_110SWD_PR24</t>
  </si>
  <si>
    <t>CWW12_110HD_PR24</t>
  </si>
  <si>
    <t>CWW12_110STD_PR24</t>
  </si>
  <si>
    <t>CWW12_110SLT_PR24</t>
  </si>
  <si>
    <t>CWW12_110TOT_PR24</t>
  </si>
  <si>
    <t>Investigations, other (WINEP/NEP) - multiple surveys, and/or monitoring locations, and/or complex modelling wastewater totex</t>
  </si>
  <si>
    <t>CWW12.111</t>
  </si>
  <si>
    <t>CWW12_111FL_PR24</t>
  </si>
  <si>
    <t>CWW12_111SWD_PR24</t>
  </si>
  <si>
    <t>CWW12_111HD_PR24</t>
  </si>
  <si>
    <t>CWW12_111STD_PR24</t>
  </si>
  <si>
    <t>CWW12_111SLT_PR24</t>
  </si>
  <si>
    <t>CWW12_111TOT_PR24</t>
  </si>
  <si>
    <t>Investigations, total; (WINEP/NEP) wastewater capex</t>
  </si>
  <si>
    <t>CWW12.112</t>
  </si>
  <si>
    <t>CWW12_112FL_PR24</t>
  </si>
  <si>
    <t>CWW12_112SWD_PR24</t>
  </si>
  <si>
    <t>CWW12_112HD_PR24</t>
  </si>
  <si>
    <t>CWW12_112STD_PR24</t>
  </si>
  <si>
    <t>CWW12_112SLT_PR24</t>
  </si>
  <si>
    <t>CWW12_112TOT_PR24</t>
  </si>
  <si>
    <t>Investigations, total; (WINEP/NEP) wastewater opex</t>
  </si>
  <si>
    <t>CWW12.113</t>
  </si>
  <si>
    <t>CWW12_113FL_PR24</t>
  </si>
  <si>
    <t>CWW12_113SWD_PR24</t>
  </si>
  <si>
    <t>CWW12_113HD_PR24</t>
  </si>
  <si>
    <t>CWW12_113STD_PR24</t>
  </si>
  <si>
    <t>CWW12_113SLT_PR24</t>
  </si>
  <si>
    <t>CWW12_113TOT_PR24</t>
  </si>
  <si>
    <t>Investigations, total; (WINEP/NEP) wastewater totex</t>
  </si>
  <si>
    <t>CWW12.114</t>
  </si>
  <si>
    <t>CWW12_114FL_PR24</t>
  </si>
  <si>
    <t>CWW12_114SWD_PR24</t>
  </si>
  <si>
    <t>CWW12_114HD_PR24</t>
  </si>
  <si>
    <t>CWW12_114STD_PR24</t>
  </si>
  <si>
    <t>CWW12_114SLT_PR24</t>
  </si>
  <si>
    <t>CWW12_114TOT_PR24</t>
  </si>
  <si>
    <t>Contribution to third party schemes under WINEP/NEP only (not covered elsewhere) wastewater capex</t>
  </si>
  <si>
    <t>CWW12.115</t>
  </si>
  <si>
    <t>CWW12_115FL_PR24</t>
  </si>
  <si>
    <t>CWW12_115SWD_PR24</t>
  </si>
  <si>
    <t>CWW12_115HD_PR24</t>
  </si>
  <si>
    <t>CWW12_115STD_PR24</t>
  </si>
  <si>
    <t>CWW12_115SLT_PR24</t>
  </si>
  <si>
    <t>CWW12_115TOT_PR24</t>
  </si>
  <si>
    <t>Contribution to third party schemes under WINEP/NEP only (not covered elsewhere) wastewater opex</t>
  </si>
  <si>
    <t>CWW12.116</t>
  </si>
  <si>
    <t>CWW12_116FL_PR24</t>
  </si>
  <si>
    <t>CWW12_116SWD_PR24</t>
  </si>
  <si>
    <t>CWW12_116HD_PR24</t>
  </si>
  <si>
    <t>CWW12_116STD_PR24</t>
  </si>
  <si>
    <t>CWW12_116SLT_PR24</t>
  </si>
  <si>
    <t>CWW12_116TOT_PR24</t>
  </si>
  <si>
    <t>Contribution to third party schemes under WINEP/NEP only (not covered elsewhere) wastewater totex</t>
  </si>
  <si>
    <t>CWW12.117</t>
  </si>
  <si>
    <t>CWW12_117FL_PR24</t>
  </si>
  <si>
    <t>CWW12_117SWD_PR24</t>
  </si>
  <si>
    <t>CWW12_117HD_PR24</t>
  </si>
  <si>
    <t>CWW12_117STD_PR24</t>
  </si>
  <si>
    <t>CWW12_117SLT_PR24</t>
  </si>
  <si>
    <t>CWW12_117TOT_PR24</t>
  </si>
  <si>
    <t>River connectivity (e.g. for fish passage); (WINEP/NEP) wastewater capex</t>
  </si>
  <si>
    <t>CWW12.118</t>
  </si>
  <si>
    <t>CWW12_118FL_PR24</t>
  </si>
  <si>
    <t>CWW12_118SWD_PR24</t>
  </si>
  <si>
    <t>CWW12_118HD_PR24</t>
  </si>
  <si>
    <t>CWW12_118STD_PR24</t>
  </si>
  <si>
    <t>CWW12_118SLT_PR24</t>
  </si>
  <si>
    <t>CWW12_118TOT_PR24</t>
  </si>
  <si>
    <t>River connectivity (e.g. for fish passage); (WINEP/NEP) wastewater opex</t>
  </si>
  <si>
    <t>CWW12.119</t>
  </si>
  <si>
    <t>CWW12_119FL_PR24</t>
  </si>
  <si>
    <t>CWW12_119SWD_PR24</t>
  </si>
  <si>
    <t>CWW12_119HD_PR24</t>
  </si>
  <si>
    <t>CWW12_119STD_PR24</t>
  </si>
  <si>
    <t>CWW12_119SLT_PR24</t>
  </si>
  <si>
    <t>CWW12_119TOT_PR24</t>
  </si>
  <si>
    <t>River connectivity (e.g. for fish passage); (WINEP/NEP) wastewater totex</t>
  </si>
  <si>
    <t>CWW12.120</t>
  </si>
  <si>
    <t>CWW12_120FL_PR24</t>
  </si>
  <si>
    <t>CWW12_120SWD_PR24</t>
  </si>
  <si>
    <t>CWW12_120HD_PR24</t>
  </si>
  <si>
    <t>CWW12_120STD_PR24</t>
  </si>
  <si>
    <t>CWW12_120SLT_PR24</t>
  </si>
  <si>
    <t>CWW12_120TOT_PR24</t>
  </si>
  <si>
    <t>Restoration management (marine conservation zones etc) (WINEP/NEP) wastewater capex</t>
  </si>
  <si>
    <t>CWW12.121</t>
  </si>
  <si>
    <t>CWW12_121FL_PR24</t>
  </si>
  <si>
    <t>CWW12_121SWD_PR24</t>
  </si>
  <si>
    <t>CWW12_121HD_PR24</t>
  </si>
  <si>
    <t>CWW12_121STD_PR24</t>
  </si>
  <si>
    <t>CWW12_121SLT_PR24</t>
  </si>
  <si>
    <t>CWW12_121TOT_PR24</t>
  </si>
  <si>
    <t>Restoration management (marine conservation zones etc) (WINEP/NEP) wastewater opex</t>
  </si>
  <si>
    <t>CWW12.122</t>
  </si>
  <si>
    <t>CWW12_122FL_PR24</t>
  </si>
  <si>
    <t>CWW12_122SWD_PR24</t>
  </si>
  <si>
    <t>CWW12_122HD_PR24</t>
  </si>
  <si>
    <t>CWW12_122STD_PR24</t>
  </si>
  <si>
    <t>CWW12_122SLT_PR24</t>
  </si>
  <si>
    <t>CWW12_122TOT_PR24</t>
  </si>
  <si>
    <t>Restoration management (marine conservation zones etc) (WINEP/NEP) wastewater totex</t>
  </si>
  <si>
    <t>CWW12.123</t>
  </si>
  <si>
    <t>CWW12_123FL_PR24</t>
  </si>
  <si>
    <t>CWW12_123SWD_PR24</t>
  </si>
  <si>
    <t>CWW12_123HD_PR24</t>
  </si>
  <si>
    <t>CWW12_123STD_PR24</t>
  </si>
  <si>
    <t>CWW12_123SLT_PR24</t>
  </si>
  <si>
    <t>CWW12_123TOT_PR24</t>
  </si>
  <si>
    <t>Access and amenity for WINEP/NEP only (not covered elsewhere) wastewater capex</t>
  </si>
  <si>
    <t>CWW12.124</t>
  </si>
  <si>
    <t>CWW12_124FL_PR24</t>
  </si>
  <si>
    <t>CWW12_124SWD_PR24</t>
  </si>
  <si>
    <t>CWW12_124HD_PR24</t>
  </si>
  <si>
    <t>CWW12_124STD_PR24</t>
  </si>
  <si>
    <t>CWW12_124SLT_PR24</t>
  </si>
  <si>
    <t>CWW12_124TOT_PR24</t>
  </si>
  <si>
    <t>Access and amenity for WINEP/NEP only (not covered elsewhere) wastewater opex</t>
  </si>
  <si>
    <t>CWW12.125</t>
  </si>
  <si>
    <t>CWW12_125FL_PR24</t>
  </si>
  <si>
    <t>CWW12_125SWD_PR24</t>
  </si>
  <si>
    <t>CWW12_125HD_PR24</t>
  </si>
  <si>
    <t>CWW12_125STD_PR24</t>
  </si>
  <si>
    <t>CWW12_125SLT_PR24</t>
  </si>
  <si>
    <t>CWW12_125TOT_PR24</t>
  </si>
  <si>
    <t>Access and amenity for WINEP/NEP only (not covered elsewhere) wastewater totex</t>
  </si>
  <si>
    <t>CWW12.126</t>
  </si>
  <si>
    <t>CWW12_126FL_PR24</t>
  </si>
  <si>
    <t>CWW12_126SWD_PR24</t>
  </si>
  <si>
    <t>CWW12_126HD_PR24</t>
  </si>
  <si>
    <t>CWW12_126STD_PR24</t>
  </si>
  <si>
    <t>CWW12_126SLT_PR24</t>
  </si>
  <si>
    <t>CWW12_126TOT_PR24</t>
  </si>
  <si>
    <t>Advanced WINEP (not covered elsewhere) wastewater capex</t>
  </si>
  <si>
    <t>CWW12.127</t>
  </si>
  <si>
    <t>4M.83</t>
  </si>
  <si>
    <t>CWW12_127FL_PR24</t>
  </si>
  <si>
    <t>CWW12_127SWD_PR24</t>
  </si>
  <si>
    <t>CWW12_127HD_PR24</t>
  </si>
  <si>
    <t>CWW12_127STD_PR24</t>
  </si>
  <si>
    <t>CWW12_127SLT_PR24</t>
  </si>
  <si>
    <t>CWW12_127TOT_PR24</t>
  </si>
  <si>
    <t>Advanced WINEP (not covered elsewhere) wastewater opex</t>
  </si>
  <si>
    <t>CWW12.128</t>
  </si>
  <si>
    <t>4M.84</t>
  </si>
  <si>
    <t>CWW12_128FL_PR24</t>
  </si>
  <si>
    <t>CWW12_128SWD_PR24</t>
  </si>
  <si>
    <t>CWW12_128HD_PR24</t>
  </si>
  <si>
    <t>CWW12_128STD_PR24</t>
  </si>
  <si>
    <t>CWW12_128SLT_PR24</t>
  </si>
  <si>
    <t>CWW12_128TOT_PR24</t>
  </si>
  <si>
    <t>Advanced WINEP (not covered elsewhere) wastewater totex</t>
  </si>
  <si>
    <t>CWW12.129</t>
  </si>
  <si>
    <t>CWW12_129FL_PR24</t>
  </si>
  <si>
    <t>CWW12_129SWD_PR24</t>
  </si>
  <si>
    <t>CWW12_129HD_PR24</t>
  </si>
  <si>
    <t>CWW12_129STD_PR24</t>
  </si>
  <si>
    <t>CWW12_129SLT_PR24</t>
  </si>
  <si>
    <t>CWW12_129TOT_PR24</t>
  </si>
  <si>
    <t>Total environmental programme expenditure; (WINEP/NEP) wastewater totex</t>
  </si>
  <si>
    <t>CWW12.130</t>
  </si>
  <si>
    <t>CWW12_130FL_PR24</t>
  </si>
  <si>
    <t>CWW12_130SWD_PR24</t>
  </si>
  <si>
    <t>CWW12_130HD_PR24</t>
  </si>
  <si>
    <t>CWW12_130STD_PR24</t>
  </si>
  <si>
    <t>CWW12_130SLT_PR24</t>
  </si>
  <si>
    <t>CWW12_130TOT_PR24</t>
  </si>
  <si>
    <t>EA/NRW environmental programme bioresources (WINEP/NEP)</t>
  </si>
  <si>
    <t>Sludge storage -Tanks (pre-thickening, pre-dewatering or untreated) (WINEP/NEP) capex</t>
  </si>
  <si>
    <t>CWW12.131</t>
  </si>
  <si>
    <t>CWW12_131FL_PR24</t>
  </si>
  <si>
    <t>CWW12_131SWD_PR24</t>
  </si>
  <si>
    <t>CWW12_131HD_PR24</t>
  </si>
  <si>
    <t>CWW12_131STD_PR24</t>
  </si>
  <si>
    <t>CWW12_131SLT_PR24</t>
  </si>
  <si>
    <t>CWW12_131TOT_PR24</t>
  </si>
  <si>
    <t>Sludge storage -Tanks (pre-thickening, pre-dewatering or untreated); (WINEP/NEP) opex</t>
  </si>
  <si>
    <t>CWW12.132</t>
  </si>
  <si>
    <t>CWW12_132FL_PR24</t>
  </si>
  <si>
    <t>CWW12_132SWD_PR24</t>
  </si>
  <si>
    <t>CWW12_132HD_PR24</t>
  </si>
  <si>
    <t>CWW12_132STD_PR24</t>
  </si>
  <si>
    <t>CWW12_132SLT_PR24</t>
  </si>
  <si>
    <t>CWW12_132TOT_PR24</t>
  </si>
  <si>
    <t>Sludge storage -Tanks (pre-thickening, pre-dewatering or untreated); (WINEP/NEP) totex</t>
  </si>
  <si>
    <t>CWW12.133</t>
  </si>
  <si>
    <t>CWW12_133FL_PR24</t>
  </si>
  <si>
    <t>CWW12_133SWD_PR24</t>
  </si>
  <si>
    <t>CWW12_133HD_PR24</t>
  </si>
  <si>
    <t>CWW12_133STD_PR24</t>
  </si>
  <si>
    <t>CWW12_133SLT_PR24</t>
  </si>
  <si>
    <t>CWW12_133TOT_PR24</t>
  </si>
  <si>
    <t>Sludge storage -Tanks (thickened/dewatered or treated); (WINEP/NEP) capex</t>
  </si>
  <si>
    <t>CWW12.134</t>
  </si>
  <si>
    <t>CWW12_134FL_PR24</t>
  </si>
  <si>
    <t>CWW12_134SWD_PR24</t>
  </si>
  <si>
    <t>CWW12_134HD_PR24</t>
  </si>
  <si>
    <t>CWW12_134STD_PR24</t>
  </si>
  <si>
    <t>CWW12_134SLT_PR24</t>
  </si>
  <si>
    <t>CWW12_134TOT_PR24</t>
  </si>
  <si>
    <t>Sludge storage - Tanks (thickened/dewatered or treated); (WINEP/NEP)  opex</t>
  </si>
  <si>
    <t>CWW12.135</t>
  </si>
  <si>
    <t>CWW12_135FL_PR24</t>
  </si>
  <si>
    <t>CWW12_135SWD_PR24</t>
  </si>
  <si>
    <t>CWW12_135HD_PR24</t>
  </si>
  <si>
    <t>CWW12_135STD_PR24</t>
  </si>
  <si>
    <t>CWW12_135SLT_PR24</t>
  </si>
  <si>
    <t>CWW12_135TOT_PR24</t>
  </si>
  <si>
    <t>Sludge storage - Tanks (thickened/dewatered or treated); (WINEP/NEP)  totex</t>
  </si>
  <si>
    <t>CWW12.136</t>
  </si>
  <si>
    <t>CWW12_136FL_PR24</t>
  </si>
  <si>
    <t>CWW12_136SWD_PR24</t>
  </si>
  <si>
    <t>CWW12_136HD_PR24</t>
  </si>
  <si>
    <t>CWW12_136STD_PR24</t>
  </si>
  <si>
    <t>CWW12_136SLT_PR24</t>
  </si>
  <si>
    <t>CWW12_136TOT_PR24</t>
  </si>
  <si>
    <t>Sludge storage - Cake pads / bays / other; (WINEP/NEP) bioresources capex</t>
  </si>
  <si>
    <t>CWW12.137</t>
  </si>
  <si>
    <t>CWW12_137FL_PR24</t>
  </si>
  <si>
    <t>CWW12_137SWD_PR24</t>
  </si>
  <si>
    <t>CWW12_137HD_PR24</t>
  </si>
  <si>
    <t>CWW12_137STD_PR24</t>
  </si>
  <si>
    <t>CWW12_137SLT_PR24</t>
  </si>
  <si>
    <t>CWW12_137TOT_PR24</t>
  </si>
  <si>
    <t>Sludge storage - Cake pads / bays / other; (WINEP/NEP) bioresources opex</t>
  </si>
  <si>
    <t>CWW12.138</t>
  </si>
  <si>
    <t>CWW12_138FL_PR24</t>
  </si>
  <si>
    <t>CWW12_138SWD_PR24</t>
  </si>
  <si>
    <t>CWW12_138HD_PR24</t>
  </si>
  <si>
    <t>CWW12_138STD_PR24</t>
  </si>
  <si>
    <t>CWW12_138SLT_PR24</t>
  </si>
  <si>
    <t>CWW12_138TOT_PR24</t>
  </si>
  <si>
    <t>Sludge storage - Cake pads / bays /other; (WINEP/NEP) bioresources totex</t>
  </si>
  <si>
    <t>CWW12.139</t>
  </si>
  <si>
    <t>CWW12_139FL_PR24</t>
  </si>
  <si>
    <t>CWW12_139SWD_PR24</t>
  </si>
  <si>
    <t>CWW12_139HD_PR24</t>
  </si>
  <si>
    <t>CWW12_139STD_PR24</t>
  </si>
  <si>
    <t>CWW12_139SLT_PR24</t>
  </si>
  <si>
    <t>CWW12_139TOT_PR24</t>
  </si>
  <si>
    <t>Sludge treatment - Anaerobic digestion and/or advanced anaerobic digestion; (WINEP/NEP) bioresources capex</t>
  </si>
  <si>
    <t>CWW12.140</t>
  </si>
  <si>
    <t>CWW12_140FL_PR24</t>
  </si>
  <si>
    <t>CWW12_140SWD_PR24</t>
  </si>
  <si>
    <t>CWW12_140HD_PR24</t>
  </si>
  <si>
    <t>CWW12_140STD_PR24</t>
  </si>
  <si>
    <t>CWW12_140SLT_PR24</t>
  </si>
  <si>
    <t>CWW12_140TOT_PR24</t>
  </si>
  <si>
    <t>Sludge treatment - Anaerobic digestion and/or advanced anaerobic digestion; (WINEP/NEP) bioresources opex</t>
  </si>
  <si>
    <t>CWW12.141</t>
  </si>
  <si>
    <t>CWW12_141FL_PR24</t>
  </si>
  <si>
    <t>CWW12_141SWD_PR24</t>
  </si>
  <si>
    <t>CWW12_141HD_PR24</t>
  </si>
  <si>
    <t>CWW12_141STD_PR24</t>
  </si>
  <si>
    <t>CWW12_141SLT_PR24</t>
  </si>
  <si>
    <t>CWW12_141TOT_PR24</t>
  </si>
  <si>
    <t>Sludge treatment - Anaerobic digestion and/or advanced anaerobic digestion; (WINEP/NEP) bioresources totex</t>
  </si>
  <si>
    <t>CWW12.142</t>
  </si>
  <si>
    <t>CWW12_142FL_PR24</t>
  </si>
  <si>
    <t>CWW12_142SWD_PR24</t>
  </si>
  <si>
    <t>CWW12_142HD_PR24</t>
  </si>
  <si>
    <t>CWW12_142STD_PR24</t>
  </si>
  <si>
    <t>CWW12_142SLT_PR24</t>
  </si>
  <si>
    <t>CWW12_142TOT_PR24</t>
  </si>
  <si>
    <t>Sludge treatment - Thickening and/or dewatering; (WINEP/NEP) capex</t>
  </si>
  <si>
    <t>CWW12.143</t>
  </si>
  <si>
    <t>CWW12_143FL_PR24</t>
  </si>
  <si>
    <t>CWW12_143SWD_PR24</t>
  </si>
  <si>
    <t>CWW12_143HD_PR24</t>
  </si>
  <si>
    <t>CWW12_143STD_PR24</t>
  </si>
  <si>
    <t>CWW12_143SLT_PR24</t>
  </si>
  <si>
    <t>CWW12_143TOT_PR24</t>
  </si>
  <si>
    <t>Sludge treatment -Thickening and/or dewatering; (WINEP/NEP) opex</t>
  </si>
  <si>
    <t>CWW12.144</t>
  </si>
  <si>
    <t>CWW12_144FL_PR24</t>
  </si>
  <si>
    <t>CWW12_144SWD_PR24</t>
  </si>
  <si>
    <t>CWW12_144HD_PR24</t>
  </si>
  <si>
    <t>CWW12_144STD_PR24</t>
  </si>
  <si>
    <t>CWW12_144SLT_PR24</t>
  </si>
  <si>
    <t>CWW12_144TOT_PR24</t>
  </si>
  <si>
    <t>Sludge treatment - Thickening and/or dewatering; (WINEP/NEP) totex</t>
  </si>
  <si>
    <t>CWW12.145</t>
  </si>
  <si>
    <t>CWW12_145FL_PR24</t>
  </si>
  <si>
    <t>CWW12_145SWD_PR24</t>
  </si>
  <si>
    <t>CWW12_145HD_PR24</t>
  </si>
  <si>
    <t>CWW12_145STD_PR24</t>
  </si>
  <si>
    <t>CWW12_145SLT_PR24</t>
  </si>
  <si>
    <t>CWW12_145TOT_PR24</t>
  </si>
  <si>
    <t>Sludge treatment - Other; (WINEP/NEP) bioresources capex</t>
  </si>
  <si>
    <t>CWW12.146</t>
  </si>
  <si>
    <t>CWW12_146FL_PR24</t>
  </si>
  <si>
    <t>CWW12_146SWD_PR24</t>
  </si>
  <si>
    <t>CWW12_146HD_PR24</t>
  </si>
  <si>
    <t>CWW12_146STD_PR24</t>
  </si>
  <si>
    <t>CWW12_146SLT_PR24</t>
  </si>
  <si>
    <t>CWW12_146TOT_PR24</t>
  </si>
  <si>
    <t>Sludge treatment - Other; (WINEP/NEP) bioresources opex</t>
  </si>
  <si>
    <t>CWW12.147</t>
  </si>
  <si>
    <t>CWW12_147FL_PR24</t>
  </si>
  <si>
    <t>CWW12_147SWD_PR24</t>
  </si>
  <si>
    <t>CWW12_147HD_PR24</t>
  </si>
  <si>
    <t>CWW12_147STD_PR24</t>
  </si>
  <si>
    <t>CWW12_147SLT_PR24</t>
  </si>
  <si>
    <t>CWW12_147TOT_PR24</t>
  </si>
  <si>
    <t>Sludge treatment -Other; (WINEP/NEP) bioresources totex</t>
  </si>
  <si>
    <t>CWW12.148</t>
  </si>
  <si>
    <t>CWW12_148FL_PR24</t>
  </si>
  <si>
    <t>CWW12_148SWD_PR24</t>
  </si>
  <si>
    <t>CWW12_148HD_PR24</t>
  </si>
  <si>
    <t>CWW12_148STD_PR24</t>
  </si>
  <si>
    <t>CWW12_148SLT_PR24</t>
  </si>
  <si>
    <t>CWW12_148TOT_PR24</t>
  </si>
  <si>
    <t>Sludge investigations and monitoring (NEP only) bioresources capex</t>
  </si>
  <si>
    <t>CWW12.149</t>
  </si>
  <si>
    <t>CWW12_149FL_PR24</t>
  </si>
  <si>
    <t>CWW12_149SWD_PR24</t>
  </si>
  <si>
    <t>CWW12_149HD_PR24</t>
  </si>
  <si>
    <t>CWW12_149STD_PR24</t>
  </si>
  <si>
    <t>CWW12_149SLT_PR24</t>
  </si>
  <si>
    <t>CWW12_149TOT_PR24</t>
  </si>
  <si>
    <t>Sludge investigations and monitoring (NEP only) bioresources opex</t>
  </si>
  <si>
    <t>CWW12.150</t>
  </si>
  <si>
    <t>CWW12_150FL_PR24</t>
  </si>
  <si>
    <t>CWW12_150SWD_PR24</t>
  </si>
  <si>
    <t>CWW12_150HD_PR24</t>
  </si>
  <si>
    <t>CWW12_150STD_PR24</t>
  </si>
  <si>
    <t>CWW12_150SLT_PR24</t>
  </si>
  <si>
    <t>CWW12_150TOT_PR24</t>
  </si>
  <si>
    <t>Sludge investigations and monitoring (NEP only) bioresources totex</t>
  </si>
  <si>
    <t>CWW12.151</t>
  </si>
  <si>
    <t>CWW12_151FL_PR24</t>
  </si>
  <si>
    <t>CWW12_151SWD_PR24</t>
  </si>
  <si>
    <t>CWW12_151HD_PR24</t>
  </si>
  <si>
    <t>CWW12_151STD_PR24</t>
  </si>
  <si>
    <t>CWW12_151SLT_PR24</t>
  </si>
  <si>
    <t>CWW12_151TOT_PR24</t>
  </si>
  <si>
    <t>Total environmental programme expenditure; (WINEP/NEP) bioresources totex</t>
  </si>
  <si>
    <t>CWW12.152</t>
  </si>
  <si>
    <t>CWW12_152FL_PR24</t>
  </si>
  <si>
    <t>CWW12_152SWD_PR24</t>
  </si>
  <si>
    <t>CWW12_152HD_PR24</t>
  </si>
  <si>
    <t>CWW12_152STD_PR24</t>
  </si>
  <si>
    <t>CWW12_152SLT_PR24</t>
  </si>
  <si>
    <t>CWW12_152TOT_PR24</t>
  </si>
  <si>
    <t>Other enhancement</t>
  </si>
  <si>
    <t>Growth at sewage treatment works (excluding sludge treatment); enhancement capex</t>
  </si>
  <si>
    <t>CWW12.153</t>
  </si>
  <si>
    <t>4M.48</t>
  </si>
  <si>
    <t>CWW12_153FL_PR24</t>
  </si>
  <si>
    <t>CWW12_153SWD_PR24</t>
  </si>
  <si>
    <t>CWW12_153HD_PR24</t>
  </si>
  <si>
    <t>CWW12_153STD_PR24</t>
  </si>
  <si>
    <t>CWW12_153SLT_PR24</t>
  </si>
  <si>
    <t>CWW12_153TOT_PR24</t>
  </si>
  <si>
    <t>Growth at sewage treatment works (excluding sludge treatment); enhancement opex</t>
  </si>
  <si>
    <t>CWW12.154</t>
  </si>
  <si>
    <t>4M.49</t>
  </si>
  <si>
    <t>CWW12_154FL_PR24</t>
  </si>
  <si>
    <t>CWW12_154SWD_PR24</t>
  </si>
  <si>
    <t>CWW12_154HD_PR24</t>
  </si>
  <si>
    <t>CWW12_154STD_PR24</t>
  </si>
  <si>
    <t>CWW12_154SLT_PR24</t>
  </si>
  <si>
    <t>CWW12_154TOT_PR24</t>
  </si>
  <si>
    <t>Growth at sewage treatment works (excluding sludge treatment); enhancement totex</t>
  </si>
  <si>
    <t>CWW12.155</t>
  </si>
  <si>
    <t>4M.50</t>
  </si>
  <si>
    <t>CWW12_155FL_PR24</t>
  </si>
  <si>
    <t>CWW12_155SWD_PR24</t>
  </si>
  <si>
    <t>CWW12_155HD_PR24</t>
  </si>
  <si>
    <t>CWW12_155STD_PR24</t>
  </si>
  <si>
    <t>CWW12_155SLT_PR24</t>
  </si>
  <si>
    <t>CWW12_155TOT_PR24</t>
  </si>
  <si>
    <t>Reduce flooding risk for properties; enhancement capex</t>
  </si>
  <si>
    <t>CWW12.156</t>
  </si>
  <si>
    <t>4M.51</t>
  </si>
  <si>
    <t>CWW12_156FL_PR24</t>
  </si>
  <si>
    <t>CWW12_156SWD_PR24</t>
  </si>
  <si>
    <t>CWW12_156HD_PR24</t>
  </si>
  <si>
    <t>CWW12_156STD_PR24</t>
  </si>
  <si>
    <t>CWW12_156SLT_PR24</t>
  </si>
  <si>
    <t>CWW12_156TOT_PR24</t>
  </si>
  <si>
    <t>Reduce flooding risk for properties; enhancement opex</t>
  </si>
  <si>
    <t>CWW12.157</t>
  </si>
  <si>
    <t>4M.52</t>
  </si>
  <si>
    <t>CWW12_157FL_PR24</t>
  </si>
  <si>
    <t>CWW12_157SWD_PR24</t>
  </si>
  <si>
    <t>CWW12_157HD_PR24</t>
  </si>
  <si>
    <t>CWW12_157STD_PR24</t>
  </si>
  <si>
    <t>CWW12_157SLT_PR24</t>
  </si>
  <si>
    <t>CWW12_157TOT_PR24</t>
  </si>
  <si>
    <t>Reduce flooding risk for properties; enhancement totex</t>
  </si>
  <si>
    <t>CWW12.158</t>
  </si>
  <si>
    <t>4M.53</t>
  </si>
  <si>
    <t>CWW12_158FL_PR24</t>
  </si>
  <si>
    <t>CWW12_158SWD_PR24</t>
  </si>
  <si>
    <t>CWW12_158HD_PR24</t>
  </si>
  <si>
    <t>CWW12_158STD_PR24</t>
  </si>
  <si>
    <t>CWW12_158SLT_PR24</t>
  </si>
  <si>
    <t>CWW12_158TOT_PR24</t>
  </si>
  <si>
    <t>First time sewerage; enhancement capex</t>
  </si>
  <si>
    <t>CWW12.159</t>
  </si>
  <si>
    <t>4M.54</t>
  </si>
  <si>
    <t>CWW12_159FL_PR24</t>
  </si>
  <si>
    <t>CWW12_159SWD_PR24</t>
  </si>
  <si>
    <t>CWW12_159HD_PR24</t>
  </si>
  <si>
    <t>CWW12_159STD_PR24</t>
  </si>
  <si>
    <t>CWW12_159SLT_PR24</t>
  </si>
  <si>
    <t>CWW12_159TOT_PR24</t>
  </si>
  <si>
    <t>First time sewerage; enhancement opex</t>
  </si>
  <si>
    <t>CWW12.160</t>
  </si>
  <si>
    <t>4M.55</t>
  </si>
  <si>
    <t>CWW12_160FL_PR24</t>
  </si>
  <si>
    <t>CWW12_160SWD_PR24</t>
  </si>
  <si>
    <t>CWW12_160HD_PR24</t>
  </si>
  <si>
    <t>CWW12_160STD_PR24</t>
  </si>
  <si>
    <t>CWW12_160SLT_PR24</t>
  </si>
  <si>
    <t>CWW12_160TOT_PR24</t>
  </si>
  <si>
    <t>First time sewerage; enhancement totex</t>
  </si>
  <si>
    <t>CWW12.161</t>
  </si>
  <si>
    <t>4M.56</t>
  </si>
  <si>
    <t>CWW12_161FL_PR24</t>
  </si>
  <si>
    <t>CWW12_161SWD_PR24</t>
  </si>
  <si>
    <t>CWW12_161HD_PR24</t>
  </si>
  <si>
    <t>CWW12_161STD_PR24</t>
  </si>
  <si>
    <t>CWW12_161SLT_PR24</t>
  </si>
  <si>
    <t>CWW12_161TOT_PR24</t>
  </si>
  <si>
    <t>Sludge enhancement (growth); enhancement capex</t>
  </si>
  <si>
    <t>CWW12.162</t>
  </si>
  <si>
    <t>4M.60</t>
  </si>
  <si>
    <t>CWW12_162FL_PR24</t>
  </si>
  <si>
    <t>CWW12_162SWD_PR24</t>
  </si>
  <si>
    <t>CWW12_162HD_PR24</t>
  </si>
  <si>
    <t>CWW12_162STD_PR24</t>
  </si>
  <si>
    <t>CWW12_162SLT_PR24</t>
  </si>
  <si>
    <t>CWW12_162TOT_PR24</t>
  </si>
  <si>
    <t>Sludge enhancement (growth); enhancement opex</t>
  </si>
  <si>
    <t>CWW12.163</t>
  </si>
  <si>
    <t>4M.61</t>
  </si>
  <si>
    <t>CWW12_163FL_PR24</t>
  </si>
  <si>
    <t>CWW12_163SWD_PR24</t>
  </si>
  <si>
    <t>CWW12_163HD_PR24</t>
  </si>
  <si>
    <t>CWW12_163STD_PR24</t>
  </si>
  <si>
    <t>CWW12_163SLT_PR24</t>
  </si>
  <si>
    <t>CWW12_163TOT_PR24</t>
  </si>
  <si>
    <t>Sludge enhancement (growth); enhancement totex</t>
  </si>
  <si>
    <t>CWW12.164</t>
  </si>
  <si>
    <t>4M.62</t>
  </si>
  <si>
    <t>CWW12_164FL_PR24</t>
  </si>
  <si>
    <t>CWW12_164SWD_PR24</t>
  </si>
  <si>
    <t>CWW12_164HD_PR24</t>
  </si>
  <si>
    <t>CWW12_164STD_PR24</t>
  </si>
  <si>
    <t>CWW12_164SLT_PR24</t>
  </si>
  <si>
    <t>CWW12_164TOT_PR24</t>
  </si>
  <si>
    <t>Odour and other nuisance; enhancement capex</t>
  </si>
  <si>
    <t>CWW12.165</t>
  </si>
  <si>
    <t>4M.63</t>
  </si>
  <si>
    <t>CWW12_165FL_PR24</t>
  </si>
  <si>
    <t>CWW12_165SWD_PR24</t>
  </si>
  <si>
    <t>CWW12_165HD_PR24</t>
  </si>
  <si>
    <t>CWW12_165STD_PR24</t>
  </si>
  <si>
    <t>CWW12_165SLT_PR24</t>
  </si>
  <si>
    <t>CWW12_165TOT_PR24</t>
  </si>
  <si>
    <t>Odour and other nuisance; enhancement opex</t>
  </si>
  <si>
    <t>CWW12.166</t>
  </si>
  <si>
    <t>4M.64</t>
  </si>
  <si>
    <t>CWW12_166FL_PR24</t>
  </si>
  <si>
    <t>CWW12_166SWD_PR24</t>
  </si>
  <si>
    <t>CWW12_166HD_PR24</t>
  </si>
  <si>
    <t>CWW12_166STD_PR24</t>
  </si>
  <si>
    <t>CWW12_166SLT_PR24</t>
  </si>
  <si>
    <t>CWW12_166TOT_PR24</t>
  </si>
  <si>
    <t>Odour and other nuisance; enhancement totex</t>
  </si>
  <si>
    <t>CWW12.167</t>
  </si>
  <si>
    <t>4M.65</t>
  </si>
  <si>
    <t>CWW12_167FL_PR24</t>
  </si>
  <si>
    <t>CWW12_167SWD_PR24</t>
  </si>
  <si>
    <t>CWW12_167HD_PR24</t>
  </si>
  <si>
    <t>CWW12_167STD_PR24</t>
  </si>
  <si>
    <t>CWW12_167SLT_PR24</t>
  </si>
  <si>
    <t>CWW12_167TOT_PR24</t>
  </si>
  <si>
    <t>Resilience; enhancement wastewater capex</t>
  </si>
  <si>
    <t>CWW12.168</t>
  </si>
  <si>
    <t>4M.66</t>
  </si>
  <si>
    <t>CWW12_168FL_PR24</t>
  </si>
  <si>
    <t>CWW12_168SWD_PR24</t>
  </si>
  <si>
    <t>CWW12_168HD_PR24</t>
  </si>
  <si>
    <t>CWW12_168STD_PR24</t>
  </si>
  <si>
    <t>CWW12_168SLT_PR24</t>
  </si>
  <si>
    <t>CWW12_168TOT_PR24</t>
  </si>
  <si>
    <t>Resilience; enhancement wastewater opex</t>
  </si>
  <si>
    <t>CWW12.169</t>
  </si>
  <si>
    <t>4M.67</t>
  </si>
  <si>
    <t>CWW12_169FL_PR24</t>
  </si>
  <si>
    <t>CWW12_169SWD_PR24</t>
  </si>
  <si>
    <t>CWW12_169HD_PR24</t>
  </si>
  <si>
    <t>CWW12_169STD_PR24</t>
  </si>
  <si>
    <t>CWW12_169SLT_PR24</t>
  </si>
  <si>
    <t>CWW12_169TOT_PR24</t>
  </si>
  <si>
    <t>Resilience; enhancement wastewater totex</t>
  </si>
  <si>
    <t>CWW12.170</t>
  </si>
  <si>
    <t>4M.68</t>
  </si>
  <si>
    <t>CWW12_170FL_PR24</t>
  </si>
  <si>
    <t>CWW12_170SWD_PR24</t>
  </si>
  <si>
    <t>CWW12_170HD_PR24</t>
  </si>
  <si>
    <t>CWW12_170STD_PR24</t>
  </si>
  <si>
    <t>CWW12_170SLT_PR24</t>
  </si>
  <si>
    <t>CWW12_170TOT_PR24</t>
  </si>
  <si>
    <t>Security - SEMD; enhancement wastewater capex</t>
  </si>
  <si>
    <t>CWW12.171</t>
  </si>
  <si>
    <t>4M.69</t>
  </si>
  <si>
    <t>CWW12_171FL_PR24</t>
  </si>
  <si>
    <t>CWW12_171SWD_PR24</t>
  </si>
  <si>
    <t>CWW12_171HD_PR24</t>
  </si>
  <si>
    <t>CWW12_171STD_PR24</t>
  </si>
  <si>
    <t>CWW12_171SLT_PR24</t>
  </si>
  <si>
    <t>CWW12_171TOT_PR24</t>
  </si>
  <si>
    <t>Security - SEMD; enhancement wastewater opex</t>
  </si>
  <si>
    <t>CWW12.172</t>
  </si>
  <si>
    <t>4M.70</t>
  </si>
  <si>
    <t>CWW12_172FL_PR24</t>
  </si>
  <si>
    <t>CWW12_172SWD_PR24</t>
  </si>
  <si>
    <t>CWW12_172HD_PR24</t>
  </si>
  <si>
    <t>CWW12_172STD_PR24</t>
  </si>
  <si>
    <t>CWW12_172SLT_PR24</t>
  </si>
  <si>
    <t>CWW12_172TOT_PR24</t>
  </si>
  <si>
    <t>Security - SEMD; enhancement wastewater totex</t>
  </si>
  <si>
    <t>CWW12.173</t>
  </si>
  <si>
    <t>4M.71</t>
  </si>
  <si>
    <t>CWW12_173FL_PR24</t>
  </si>
  <si>
    <t>CWW12_173SWD_PR24</t>
  </si>
  <si>
    <t>CWW12_173HD_PR24</t>
  </si>
  <si>
    <t>CWW12_173STD_PR24</t>
  </si>
  <si>
    <t>CWW12_173SLT_PR24</t>
  </si>
  <si>
    <t>CWW12_173TOT_PR24</t>
  </si>
  <si>
    <t>Security - cyber; enhancement wastewater capex</t>
  </si>
  <si>
    <t>CWW12.174</t>
  </si>
  <si>
    <t>4M.72</t>
  </si>
  <si>
    <t>CWW12_174FL_PR24</t>
  </si>
  <si>
    <t>CWW12_174SWD_PR24</t>
  </si>
  <si>
    <t>CWW12_174HD_PR24</t>
  </si>
  <si>
    <t>CWW12_174STD_PR24</t>
  </si>
  <si>
    <t>CWW12_174SLT_PR24</t>
  </si>
  <si>
    <t>CWW12_174TOT_PR24</t>
  </si>
  <si>
    <t>Security - cyber; enhancement wastewater opex</t>
  </si>
  <si>
    <t>CWW12.175</t>
  </si>
  <si>
    <t>4M.73</t>
  </si>
  <si>
    <t>CWW12_175FL_PR24</t>
  </si>
  <si>
    <t>CWW12_175SWD_PR24</t>
  </si>
  <si>
    <t>CWW12_175HD_PR24</t>
  </si>
  <si>
    <t>CWW12_175STD_PR24</t>
  </si>
  <si>
    <t>CWW12_175SLT_PR24</t>
  </si>
  <si>
    <t>CWW12_175TOT_PR24</t>
  </si>
  <si>
    <t>Security - cyber; enhancement wastewater totex</t>
  </si>
  <si>
    <t>CWW12.176</t>
  </si>
  <si>
    <t>4M.74</t>
  </si>
  <si>
    <t>CWW12_176FL_PR24</t>
  </si>
  <si>
    <t>CWW12_176SWD_PR24</t>
  </si>
  <si>
    <t>CWW12_176HD_PR24</t>
  </si>
  <si>
    <t>CWW12_176STD_PR24</t>
  </si>
  <si>
    <t>CWW12_176SLT_PR24</t>
  </si>
  <si>
    <t>CWW12_176TOT_PR24</t>
  </si>
  <si>
    <t>Greenhouse gas reduction (net zero); enhancement wastewater capex</t>
  </si>
  <si>
    <t>CWW12.177</t>
  </si>
  <si>
    <t>CWW12_177FL_PR24</t>
  </si>
  <si>
    <t>CWW12_177SWD_PR24</t>
  </si>
  <si>
    <t>CWW12_177HD_PR24</t>
  </si>
  <si>
    <t>CWW12_177STD_PR24</t>
  </si>
  <si>
    <t>CWW12_177SLT_PR24</t>
  </si>
  <si>
    <t>CWW12_177TOT_PR24</t>
  </si>
  <si>
    <t>Greenhouse gas reduction (net zero); enhancement wastewater opex</t>
  </si>
  <si>
    <t>CWW12.178</t>
  </si>
  <si>
    <t>CWW12_178FL_PR24</t>
  </si>
  <si>
    <t>CWW12_178SWD_PR24</t>
  </si>
  <si>
    <t>CWW12_178HD_PR24</t>
  </si>
  <si>
    <t>CWW12_178STD_PR24</t>
  </si>
  <si>
    <t>CWW12_178SLT_PR24</t>
  </si>
  <si>
    <t>CWW12_178TOT_PR24</t>
  </si>
  <si>
    <t>Greenhouse gas reduction (net zero); enhancement wastewater totex</t>
  </si>
  <si>
    <t>CWW12.179</t>
  </si>
  <si>
    <t>CWW12_179FL_PR24</t>
  </si>
  <si>
    <t>CWW12_179SWD_PR24</t>
  </si>
  <si>
    <t>CWW12_179HD_PR24</t>
  </si>
  <si>
    <t>CWW12_179STD_PR24</t>
  </si>
  <si>
    <t>CWW12_179SLT_PR24</t>
  </si>
  <si>
    <t>CWW12_179TOT_PR24</t>
  </si>
  <si>
    <t>Total other enhancement wastewater/bioresources expenditure</t>
  </si>
  <si>
    <t>CWW12.180</t>
  </si>
  <si>
    <t>CWW12_180FL_PR24</t>
  </si>
  <si>
    <t>CWW12_180SWD_PR24</t>
  </si>
  <si>
    <t>CWW12_180HD_PR24</t>
  </si>
  <si>
    <t>CWW12_180STD_PR24</t>
  </si>
  <si>
    <t>CWW12_180SLT_PR24</t>
  </si>
  <si>
    <t>CWW12_180TOT_PR24</t>
  </si>
  <si>
    <t>Additional line 1; enhancement wastewater/bioresources capex</t>
  </si>
  <si>
    <t>CWW12.181</t>
  </si>
  <si>
    <t>CWW12_181FL_PR24</t>
  </si>
  <si>
    <t>CWW12_181SWD_PR24</t>
  </si>
  <si>
    <t>CWW12_181HD_PR24</t>
  </si>
  <si>
    <t>CWW12_181STD_PR24</t>
  </si>
  <si>
    <t>CWW12_181SLT_PR24</t>
  </si>
  <si>
    <t>CWW12_181TOT_PR24</t>
  </si>
  <si>
    <t>Additional line 1; enhancement wastewater/bioresources opex</t>
  </si>
  <si>
    <t>CWW12.182</t>
  </si>
  <si>
    <t>CWW12_182FL_PR24</t>
  </si>
  <si>
    <t>CWW12_182SWD_PR24</t>
  </si>
  <si>
    <t>CWW12_182HD_PR24</t>
  </si>
  <si>
    <t>CWW12_182STD_PR24</t>
  </si>
  <si>
    <t>CWW12_182SLT_PR24</t>
  </si>
  <si>
    <t>CWW12_182TOT_PR24</t>
  </si>
  <si>
    <t>Additional line 2; enhancement wastewater/bioresources capex</t>
  </si>
  <si>
    <t>CWW12.183</t>
  </si>
  <si>
    <t>4M.77</t>
  </si>
  <si>
    <t>CWW12_183FL_PR24</t>
  </si>
  <si>
    <t>CWW12_183SWD_PR24</t>
  </si>
  <si>
    <t>CWW12_183HD_PR24</t>
  </si>
  <si>
    <t>CWW12_183STD_PR24</t>
  </si>
  <si>
    <t>CWW12_183SLT_PR24</t>
  </si>
  <si>
    <t>CWW12_183TOT_PR24</t>
  </si>
  <si>
    <t>Additional line 2; enhancement wastewater/bioresources opex</t>
  </si>
  <si>
    <t>CWW12.184</t>
  </si>
  <si>
    <t>4M.78</t>
  </si>
  <si>
    <t>CWW12_184FL_PR24</t>
  </si>
  <si>
    <t>CWW12_184SWD_PR24</t>
  </si>
  <si>
    <t>CWW12_184HD_PR24</t>
  </si>
  <si>
    <t>CWW12_184STD_PR24</t>
  </si>
  <si>
    <t>CWW12_184SLT_PR24</t>
  </si>
  <si>
    <t>CWW12_184TOT_PR24</t>
  </si>
  <si>
    <t>Additional line 3; enhancement wastewater/bioresources capex</t>
  </si>
  <si>
    <t>CWW12.185</t>
  </si>
  <si>
    <t>CWW12_185FL_PR24</t>
  </si>
  <si>
    <t>CWW12_185SWD_PR24</t>
  </si>
  <si>
    <t>CWW12_185HD_PR24</t>
  </si>
  <si>
    <t>CWW12_185STD_PR24</t>
  </si>
  <si>
    <t>CWW12_185SLT_PR24</t>
  </si>
  <si>
    <t>CWW12_185TOT_PR24</t>
  </si>
  <si>
    <t>Additional line 3; enhancement wastewater/bioresources opex</t>
  </si>
  <si>
    <t>CWW12.186</t>
  </si>
  <si>
    <t>CWW12_186FL_PR24</t>
  </si>
  <si>
    <t>CWW12_186SWD_PR24</t>
  </si>
  <si>
    <t>CWW12_186HD_PR24</t>
  </si>
  <si>
    <t>CWW12_186STD_PR24</t>
  </si>
  <si>
    <t>CWW12_186SLT_PR24</t>
  </si>
  <si>
    <t>CWW12_186TOT_PR24</t>
  </si>
  <si>
    <t>Additional line 4; enhancement wastewater/bioresources capex</t>
  </si>
  <si>
    <t>CWW12.187</t>
  </si>
  <si>
    <t>CWW12_187FL_PR24</t>
  </si>
  <si>
    <t>CWW12_187SWD_PR24</t>
  </si>
  <si>
    <t>CWW12_187HD_PR24</t>
  </si>
  <si>
    <t>CWW12_187STD_PR24</t>
  </si>
  <si>
    <t>CWW12_187SLT_PR24</t>
  </si>
  <si>
    <t>CWW12_187TOT_PR24</t>
  </si>
  <si>
    <t>Additional line 4; enhancement wastewater/bioresources opex</t>
  </si>
  <si>
    <t>CWW12.188</t>
  </si>
  <si>
    <t>CWW12_188FL_PR24</t>
  </si>
  <si>
    <t>CWW12_188SWD_PR24</t>
  </si>
  <si>
    <t>CWW12_188HD_PR24</t>
  </si>
  <si>
    <t>CWW12_188STD_PR24</t>
  </si>
  <si>
    <t>CWW12_188SLT_PR24</t>
  </si>
  <si>
    <t>CWW12_188TOT_PR24</t>
  </si>
  <si>
    <t>Additional line 5; enhancement wastewater/bioresources capex</t>
  </si>
  <si>
    <t>CWW12.189</t>
  </si>
  <si>
    <t>CWW12_189FL_PR24</t>
  </si>
  <si>
    <t>CWW12_189SWD_PR24</t>
  </si>
  <si>
    <t>CWW12_189HD_PR24</t>
  </si>
  <si>
    <t>CWW12_189STD_PR24</t>
  </si>
  <si>
    <t>CWW12_189SLT_PR24</t>
  </si>
  <si>
    <t>CWW12_189TOT_PR24</t>
  </si>
  <si>
    <t>Additional line 5; enhancement wastewater/bioresources opex</t>
  </si>
  <si>
    <t>CWW12.190</t>
  </si>
  <si>
    <t>CWW12_190FL_PR24</t>
  </si>
  <si>
    <t>CWW12_190SWD_PR24</t>
  </si>
  <si>
    <t>CWW12_190HD_PR24</t>
  </si>
  <si>
    <t>CWW12_190STD_PR24</t>
  </si>
  <si>
    <t>CWW12_190SLT_PR24</t>
  </si>
  <si>
    <t>CWW12_190TOT_PR24</t>
  </si>
  <si>
    <t>Total other enhancement freeform lines wastewater/bioresources expenditure</t>
  </si>
  <si>
    <t>CWW12.191</t>
  </si>
  <si>
    <t>CWW12_191FL_PR24</t>
  </si>
  <si>
    <t>CWW12_191SWD_PR24</t>
  </si>
  <si>
    <t>CWW12_191HD_PR24</t>
  </si>
  <si>
    <t>CWW12_191STD_PR24</t>
  </si>
  <si>
    <t>CWW12_191SLT_PR24</t>
  </si>
  <si>
    <t>CWW12_191TOT_PR24</t>
  </si>
  <si>
    <t>Total other enhancement and enhancement freeform lines wastewater/bioresources expenditure</t>
  </si>
  <si>
    <t>CWW12.192</t>
  </si>
  <si>
    <t>CWW12_192FL_PR24</t>
  </si>
  <si>
    <t>CWW12_192SWD_PR24</t>
  </si>
  <si>
    <t>CWW12_192HD_PR24</t>
  </si>
  <si>
    <t>CWW12_192STD_PR24</t>
  </si>
  <si>
    <t>CWW12_192SLT_PR24</t>
  </si>
  <si>
    <t>CWW12_192TOT_PR24</t>
  </si>
  <si>
    <t>Total enhancement</t>
  </si>
  <si>
    <t>Total transitional expenditure; wastewater/bioresources capex</t>
  </si>
  <si>
    <t>CWW12.193</t>
  </si>
  <si>
    <t>Total enhancement expenditure; wastewater/bioresources capex</t>
  </si>
  <si>
    <t>CWW12_193FL_PR24</t>
  </si>
  <si>
    <t>CWW12_193SWD_PR24</t>
  </si>
  <si>
    <t>CWW12_193HD_PR24</t>
  </si>
  <si>
    <t>CWW12_193STD_PR24</t>
  </si>
  <si>
    <t>CWW12_193SLT_PR24</t>
  </si>
  <si>
    <t>CWW12_193TOT_PR24</t>
  </si>
  <si>
    <t>Total transitional expenditure; wastewater/bioresources opex</t>
  </si>
  <si>
    <t>CWW12.194</t>
  </si>
  <si>
    <t>Total enhancement expenditure; wastewater/bioresources opex</t>
  </si>
  <si>
    <t>CWW12_194FL_PR24</t>
  </si>
  <si>
    <t>CWW12_194SWD_PR24</t>
  </si>
  <si>
    <t>CWW12_194HD_PR24</t>
  </si>
  <si>
    <t>CWW12_194STD_PR24</t>
  </si>
  <si>
    <t>CWW12_194SLT_PR24</t>
  </si>
  <si>
    <t>CWW12_194TOT_PR24</t>
  </si>
  <si>
    <t>Total transitional expenditure; wastewater/bioresources totex</t>
  </si>
  <si>
    <t>CWW12.195</t>
  </si>
  <si>
    <t>Total enhancement expenditure; wastewater/bioresources totex</t>
  </si>
  <si>
    <t>CWW12_195FL_PR24</t>
  </si>
  <si>
    <t>CWW12_195SWD_PR24</t>
  </si>
  <si>
    <t>CWW12_195HD_PR24</t>
  </si>
  <si>
    <t>CWW12_195STD_PR24</t>
  </si>
  <si>
    <t>CWW12_195SLT_PR24</t>
  </si>
  <si>
    <t>CWW12_195TOT_PR24</t>
  </si>
  <si>
    <t>Accelerated programme expenditure - wastewater network+</t>
  </si>
  <si>
    <t>CWW17.1</t>
  </si>
  <si>
    <t>CWW17_001FL_PR24</t>
  </si>
  <si>
    <t>CWW17_001SWD_PR24</t>
  </si>
  <si>
    <t>CWW17_001HD_PR24</t>
  </si>
  <si>
    <t>CWW17_001STD_PR24</t>
  </si>
  <si>
    <t>CWW17_001SLT_PR24</t>
  </si>
  <si>
    <t>CWW17_001TOT_PR24</t>
  </si>
  <si>
    <t>CWW17.2</t>
  </si>
  <si>
    <t>CWW17_002FL_PR24</t>
  </si>
  <si>
    <t>CWW17_002SWD_PR24</t>
  </si>
  <si>
    <t>CWW17_002HD_PR24</t>
  </si>
  <si>
    <t>CWW17_002STD_PR24</t>
  </si>
  <si>
    <t>CWW17_002SLT_PR24</t>
  </si>
  <si>
    <t>CWW17_002TOT_PR24</t>
  </si>
  <si>
    <t>CWW17.3</t>
  </si>
  <si>
    <t>CWW17_003FL_PR24</t>
  </si>
  <si>
    <t>CWW17_003SWD_PR24</t>
  </si>
  <si>
    <t>CWW17_003HD_PR24</t>
  </si>
  <si>
    <t>CWW17_003STD_PR24</t>
  </si>
  <si>
    <t>CWW17_003SLT_PR24</t>
  </si>
  <si>
    <t>CWW17_003TOT_PR24</t>
  </si>
  <si>
    <t>CWW17.4</t>
  </si>
  <si>
    <t>CWW17_004FL_PR24</t>
  </si>
  <si>
    <t>CWW17_004SWD_PR24</t>
  </si>
  <si>
    <t>CWW17_004HD_PR24</t>
  </si>
  <si>
    <t>CWW17_004STD_PR24</t>
  </si>
  <si>
    <t>CWW17_004SLT_PR24</t>
  </si>
  <si>
    <t>CWW17_004TOT_PR24</t>
  </si>
  <si>
    <t>CWW17.5</t>
  </si>
  <si>
    <t>CWW17_005FL_PR24</t>
  </si>
  <si>
    <t>CWW17_005SWD_PR24</t>
  </si>
  <si>
    <t>CWW17_005HD_PR24</t>
  </si>
  <si>
    <t>CWW17_005STD_PR24</t>
  </si>
  <si>
    <t>CWW17_005SLT_PR24</t>
  </si>
  <si>
    <t>CWW17_005TOT_PR24</t>
  </si>
  <si>
    <t>CWW17.6</t>
  </si>
  <si>
    <t>CWW17_006FL_PR24</t>
  </si>
  <si>
    <t>CWW17_006SWD_PR24</t>
  </si>
  <si>
    <t>CWW17_006HD_PR24</t>
  </si>
  <si>
    <t>CWW17_006STD_PR24</t>
  </si>
  <si>
    <t>CWW17_006SLT_PR24</t>
  </si>
  <si>
    <t>CWW17_006TOT_PR24</t>
  </si>
  <si>
    <t>CWW17.7</t>
  </si>
  <si>
    <t>CWW17_007FL_PR24</t>
  </si>
  <si>
    <t>CWW17_007SWD_PR24</t>
  </si>
  <si>
    <t>CWW17_007HD_PR24</t>
  </si>
  <si>
    <t>CWW17_007STD_PR24</t>
  </si>
  <si>
    <t>CWW17_007SLT_PR24</t>
  </si>
  <si>
    <t>CWW17_007TOT_PR24</t>
  </si>
  <si>
    <t>CWW17.8</t>
  </si>
  <si>
    <t>CWW17_008FL_PR24</t>
  </si>
  <si>
    <t>CWW17_008SWD_PR24</t>
  </si>
  <si>
    <t>CWW17_008HD_PR24</t>
  </si>
  <si>
    <t>CWW17_008STD_PR24</t>
  </si>
  <si>
    <t>CWW17_008SLT_PR24</t>
  </si>
  <si>
    <t>CWW17_008TOT_PR24</t>
  </si>
  <si>
    <t>CWW17.9</t>
  </si>
  <si>
    <t>CWW17_009FL_PR24</t>
  </si>
  <si>
    <t>CWW17_009SWD_PR24</t>
  </si>
  <si>
    <t>CWW17_009HD_PR24</t>
  </si>
  <si>
    <t>CWW17_009STD_PR24</t>
  </si>
  <si>
    <t>CWW17_009SLT_PR24</t>
  </si>
  <si>
    <t>CWW17_009TOT_PR24</t>
  </si>
  <si>
    <t>CWW17.10</t>
  </si>
  <si>
    <t>CWW17_010FL_PR24</t>
  </si>
  <si>
    <t>CWW17_010SWD_PR24</t>
  </si>
  <si>
    <t>CWW17_010HD_PR24</t>
  </si>
  <si>
    <t>CWW17_010STD_PR24</t>
  </si>
  <si>
    <t>CWW17_010SLT_PR24</t>
  </si>
  <si>
    <t>CWW17_010TOT_PR24</t>
  </si>
  <si>
    <t>CWW17.11</t>
  </si>
  <si>
    <t>CWW17_011FL_PR24</t>
  </si>
  <si>
    <t>CWW17_011SWD_PR24</t>
  </si>
  <si>
    <t>CWW17_011HD_PR24</t>
  </si>
  <si>
    <t>CWW17_011STD_PR24</t>
  </si>
  <si>
    <t>CWW17_011SLT_PR24</t>
  </si>
  <si>
    <t>CWW17_011TOT_PR24</t>
  </si>
  <si>
    <t>CWW17.12</t>
  </si>
  <si>
    <t>CWW17_012FL_PR24</t>
  </si>
  <si>
    <t>CWW17_012SWD_PR24</t>
  </si>
  <si>
    <t>CWW17_012HD_PR24</t>
  </si>
  <si>
    <t>CWW17_012STD_PR24</t>
  </si>
  <si>
    <t>CWW17_012SLT_PR24</t>
  </si>
  <si>
    <t>CWW17_012TOT_PR24</t>
  </si>
  <si>
    <t>CWW17.13</t>
  </si>
  <si>
    <t>CWW17_013FL_PR24</t>
  </si>
  <si>
    <t>CWW17_013SWD_PR24</t>
  </si>
  <si>
    <t>CWW17_013HD_PR24</t>
  </si>
  <si>
    <t>CWW17_013STD_PR24</t>
  </si>
  <si>
    <t>CWW17_013SLT_PR24</t>
  </si>
  <si>
    <t>CWW17_013TOT_PR24</t>
  </si>
  <si>
    <t>CWW17.14</t>
  </si>
  <si>
    <t>CWW17_014FL_PR24</t>
  </si>
  <si>
    <t>CWW17_014SWD_PR24</t>
  </si>
  <si>
    <t>CWW17_014HD_PR24</t>
  </si>
  <si>
    <t>CWW17_014STD_PR24</t>
  </si>
  <si>
    <t>CWW17_014SLT_PR24</t>
  </si>
  <si>
    <t>CWW17_014TOT_PR24</t>
  </si>
  <si>
    <t>CWW17.15</t>
  </si>
  <si>
    <t>CWW17_015FL_PR24</t>
  </si>
  <si>
    <t>CWW17_015SWD_PR24</t>
  </si>
  <si>
    <t>CWW17_015HD_PR24</t>
  </si>
  <si>
    <t>CWW17_015STD_PR24</t>
  </si>
  <si>
    <t>CWW17_015SLT_PR24</t>
  </si>
  <si>
    <t>CWW17_015TOT_PR24</t>
  </si>
  <si>
    <t>CWW17.16</t>
  </si>
  <si>
    <t>CWW17_016FL_PR24</t>
  </si>
  <si>
    <t>CWW17_016SWD_PR24</t>
  </si>
  <si>
    <t>CWW17_016HD_PR24</t>
  </si>
  <si>
    <t>CWW17_016STD_PR24</t>
  </si>
  <si>
    <t>CWW17_016SLT_PR24</t>
  </si>
  <si>
    <t>CWW17_016TOT_PR24</t>
  </si>
  <si>
    <t>CWW17.17</t>
  </si>
  <si>
    <t>CWW17_017FL_PR24</t>
  </si>
  <si>
    <t>CWW17_017SWD_PR24</t>
  </si>
  <si>
    <t>CWW17_017HD_PR24</t>
  </si>
  <si>
    <t>CWW17_017STD_PR24</t>
  </si>
  <si>
    <t>CWW17_017SLT_PR24</t>
  </si>
  <si>
    <t>CWW17_017TOT_PR24</t>
  </si>
  <si>
    <t>CWW17.18</t>
  </si>
  <si>
    <t>CWW17_018FL_PR24</t>
  </si>
  <si>
    <t>CWW17_018SWD_PR24</t>
  </si>
  <si>
    <t>CWW17_018HD_PR24</t>
  </si>
  <si>
    <t>CWW17_018STD_PR24</t>
  </si>
  <si>
    <t>CWW17_018SLT_PR24</t>
  </si>
  <si>
    <t>CWW17_018TOT_PR24</t>
  </si>
  <si>
    <t>CWW17.19</t>
  </si>
  <si>
    <t>CWW17_019FL_PR24</t>
  </si>
  <si>
    <t>CWW17_019SWD_PR24</t>
  </si>
  <si>
    <t>CWW17_019HD_PR24</t>
  </si>
  <si>
    <t>CWW17_019STD_PR24</t>
  </si>
  <si>
    <t>CWW17_019SLT_PR24</t>
  </si>
  <si>
    <t>CWW17_019TOT_PR24</t>
  </si>
  <si>
    <t>CWW17.20</t>
  </si>
  <si>
    <t>CWW17_020FL_PR24</t>
  </si>
  <si>
    <t>CWW17_020SWD_PR24</t>
  </si>
  <si>
    <t>CWW17_020HD_PR24</t>
  </si>
  <si>
    <t>CWW17_020STD_PR24</t>
  </si>
  <si>
    <t>CWW17_020SLT_PR24</t>
  </si>
  <si>
    <t>CWW17_020TOT_PR24</t>
  </si>
  <si>
    <t>CWW17.21</t>
  </si>
  <si>
    <t>CWW17_021FL_PR24</t>
  </si>
  <si>
    <t>CWW17_021SWD_PR24</t>
  </si>
  <si>
    <t>CWW17_021HD_PR24</t>
  </si>
  <si>
    <t>CWW17_021STD_PR24</t>
  </si>
  <si>
    <t>CWW17_021SLT_PR24</t>
  </si>
  <si>
    <t>CWW17_021TOT_PR24</t>
  </si>
  <si>
    <t>CWW17.22</t>
  </si>
  <si>
    <t>CWW17_022FL_PR24</t>
  </si>
  <si>
    <t>CWW17_022SWD_PR24</t>
  </si>
  <si>
    <t>CWW17_022HD_PR24</t>
  </si>
  <si>
    <t>CWW17_022STD_PR24</t>
  </si>
  <si>
    <t>CWW17_022SLT_PR24</t>
  </si>
  <si>
    <t>CWW17_022TOT_PR24</t>
  </si>
  <si>
    <t>CWW17.23</t>
  </si>
  <si>
    <t>CWW17_023FL_PR24</t>
  </si>
  <si>
    <t>CWW17_023SWD_PR24</t>
  </si>
  <si>
    <t>CWW17_023HD_PR24</t>
  </si>
  <si>
    <t>CWW17_023STD_PR24</t>
  </si>
  <si>
    <t>CWW17_023SLT_PR24</t>
  </si>
  <si>
    <t>CWW17_023TOT_PR24</t>
  </si>
  <si>
    <t>CWW17.24</t>
  </si>
  <si>
    <t>CWW17_024FL_PR24</t>
  </si>
  <si>
    <t>CWW17_024SWD_PR24</t>
  </si>
  <si>
    <t>CWW17_024HD_PR24</t>
  </si>
  <si>
    <t>CWW17_024STD_PR24</t>
  </si>
  <si>
    <t>CWW17_024SLT_PR24</t>
  </si>
  <si>
    <t>CWW17_024TOT_PR24</t>
  </si>
  <si>
    <t>CWW17.25</t>
  </si>
  <si>
    <t>CWW17_025FL_PR24</t>
  </si>
  <si>
    <t>CWW17_025SWD_PR24</t>
  </si>
  <si>
    <t>CWW17_025HD_PR24</t>
  </si>
  <si>
    <t>CWW17_025STD_PR24</t>
  </si>
  <si>
    <t>CWW17_025SLT_PR24</t>
  </si>
  <si>
    <t>CWW17_025TOT_PR24</t>
  </si>
  <si>
    <t>CWW17.26</t>
  </si>
  <si>
    <t>CWW17_026FL_PR24</t>
  </si>
  <si>
    <t>CWW17_026SWD_PR24</t>
  </si>
  <si>
    <t>CWW17_026HD_PR24</t>
  </si>
  <si>
    <t>CWW17_026STD_PR24</t>
  </si>
  <si>
    <t>CWW17_026SLT_PR24</t>
  </si>
  <si>
    <t>CWW17_026TOT_PR24</t>
  </si>
  <si>
    <t>CWW17.27</t>
  </si>
  <si>
    <t>CWW17_027FL_PR24</t>
  </si>
  <si>
    <t>CWW17_027SWD_PR24</t>
  </si>
  <si>
    <t>CWW17_027HD_PR24</t>
  </si>
  <si>
    <t>CWW17_027STD_PR24</t>
  </si>
  <si>
    <t>CWW17_027SLT_PR24</t>
  </si>
  <si>
    <t>CWW17_027TOT_PR24</t>
  </si>
  <si>
    <t>CWW17.28</t>
  </si>
  <si>
    <t>CWW17_028FL_PR24</t>
  </si>
  <si>
    <t>CWW17_028SWD_PR24</t>
  </si>
  <si>
    <t>CWW17_028HD_PR24</t>
  </si>
  <si>
    <t>CWW17_028STD_PR24</t>
  </si>
  <si>
    <t>CWW17_028SLT_PR24</t>
  </si>
  <si>
    <t>CWW17_028TOT_PR24</t>
  </si>
  <si>
    <t>CWW17.29</t>
  </si>
  <si>
    <t>CWW17_029FL_PR24</t>
  </si>
  <si>
    <t>CWW17_029SWD_PR24</t>
  </si>
  <si>
    <t>CWW17_029HD_PR24</t>
  </si>
  <si>
    <t>CWW17_029STD_PR24</t>
  </si>
  <si>
    <t>CWW17_029SLT_PR24</t>
  </si>
  <si>
    <t>CWW17_029TOT_PR24</t>
  </si>
  <si>
    <t>CWW17.30</t>
  </si>
  <si>
    <t>CWW17_030FL_PR24</t>
  </si>
  <si>
    <t>CWW17_030SWD_PR24</t>
  </si>
  <si>
    <t>CWW17_030HD_PR24</t>
  </si>
  <si>
    <t>CWW17_030STD_PR24</t>
  </si>
  <si>
    <t>CWW17_030SLT_PR24</t>
  </si>
  <si>
    <t>CWW17_030TOT_PR24</t>
  </si>
  <si>
    <t>CWW17.31</t>
  </si>
  <si>
    <t>CWW17_031FL_PR24</t>
  </si>
  <si>
    <t>CWW17_031SWD_PR24</t>
  </si>
  <si>
    <t>CWW17_031HD_PR24</t>
  </si>
  <si>
    <t>CWW17_031STD_PR24</t>
  </si>
  <si>
    <t>CWW17_031SLT_PR24</t>
  </si>
  <si>
    <t>CWW17_031TOT_PR24</t>
  </si>
  <si>
    <t>CWW17.32</t>
  </si>
  <si>
    <t>CWW17_032FL_PR24</t>
  </si>
  <si>
    <t>CWW17_032SWD_PR24</t>
  </si>
  <si>
    <t>CWW17_032HD_PR24</t>
  </si>
  <si>
    <t>CWW17_032STD_PR24</t>
  </si>
  <si>
    <t>CWW17_032SLT_PR24</t>
  </si>
  <si>
    <t>CWW17_032TOT_PR24</t>
  </si>
  <si>
    <t>CWW17.33</t>
  </si>
  <si>
    <t>CWW17_033FL_PR24</t>
  </si>
  <si>
    <t>CWW17_033SWD_PR24</t>
  </si>
  <si>
    <t>CWW17_033HD_PR24</t>
  </si>
  <si>
    <t>CWW17_033STD_PR24</t>
  </si>
  <si>
    <t>CWW17_033SLT_PR24</t>
  </si>
  <si>
    <t>CWW17_033TOT_PR24</t>
  </si>
  <si>
    <t>CWW17.34</t>
  </si>
  <si>
    <t>CWW17_034FL_PR24</t>
  </si>
  <si>
    <t>CWW17_034SWD_PR24</t>
  </si>
  <si>
    <t>CWW17_034HD_PR24</t>
  </si>
  <si>
    <t>CWW17_034STD_PR24</t>
  </si>
  <si>
    <t>CWW17_034SLT_PR24</t>
  </si>
  <si>
    <t>CWW17_034TOT_PR24</t>
  </si>
  <si>
    <t>CWW17.35</t>
  </si>
  <si>
    <t>CWW17_035FL_PR24</t>
  </si>
  <si>
    <t>CWW17_035SWD_PR24</t>
  </si>
  <si>
    <t>CWW17_035HD_PR24</t>
  </si>
  <si>
    <t>CWW17_035STD_PR24</t>
  </si>
  <si>
    <t>CWW17_035SLT_PR24</t>
  </si>
  <si>
    <t>CWW17_035TOT_PR24</t>
  </si>
  <si>
    <t>CWW17.36</t>
  </si>
  <si>
    <t>CWW17_036FL_PR24</t>
  </si>
  <si>
    <t>CWW17_036SWD_PR24</t>
  </si>
  <si>
    <t>CWW17_036HD_PR24</t>
  </si>
  <si>
    <t>CWW17_036STD_PR24</t>
  </si>
  <si>
    <t>CWW17_036SLT_PR24</t>
  </si>
  <si>
    <t>CWW17_036TOT_PR24</t>
  </si>
  <si>
    <t>CWW17.37</t>
  </si>
  <si>
    <t>CWW17_037FL_PR24</t>
  </si>
  <si>
    <t>CWW17_037SWD_PR24</t>
  </si>
  <si>
    <t>CWW17_037HD_PR24</t>
  </si>
  <si>
    <t>CWW17_037STD_PR24</t>
  </si>
  <si>
    <t>CWW17_037SLT_PR24</t>
  </si>
  <si>
    <t>CWW17_037TOT_PR24</t>
  </si>
  <si>
    <t>CWW17.38</t>
  </si>
  <si>
    <t>CWW17_038FL_PR24</t>
  </si>
  <si>
    <t>CWW17_038SWD_PR24</t>
  </si>
  <si>
    <t>CWW17_038HD_PR24</t>
  </si>
  <si>
    <t>CWW17_038STD_PR24</t>
  </si>
  <si>
    <t>CWW17_038SLT_PR24</t>
  </si>
  <si>
    <t>CWW17_038TOT_PR24</t>
  </si>
  <si>
    <t>CWW17.39</t>
  </si>
  <si>
    <t>CWW17_039FL_PR24</t>
  </si>
  <si>
    <t>CWW17_039SWD_PR24</t>
  </si>
  <si>
    <t>CWW17_039HD_PR24</t>
  </si>
  <si>
    <t>CWW17_039STD_PR24</t>
  </si>
  <si>
    <t>CWW17_039SLT_PR24</t>
  </si>
  <si>
    <t>CWW17_039TOT_PR24</t>
  </si>
  <si>
    <t>CWW17.40</t>
  </si>
  <si>
    <t>CWW17_040FL_PR24</t>
  </si>
  <si>
    <t>CWW17_040SWD_PR24</t>
  </si>
  <si>
    <t>CWW17_040HD_PR24</t>
  </si>
  <si>
    <t>CWW17_040STD_PR24</t>
  </si>
  <si>
    <t>CWW17_040SLT_PR24</t>
  </si>
  <si>
    <t>CWW17_040TOT_PR24</t>
  </si>
  <si>
    <t>CWW17.41</t>
  </si>
  <si>
    <t>CWW17_041FL_PR24</t>
  </si>
  <si>
    <t>CWW17_041SWD_PR24</t>
  </si>
  <si>
    <t>CWW17_041HD_PR24</t>
  </si>
  <si>
    <t>CWW17_041STD_PR24</t>
  </si>
  <si>
    <t>CWW17_041SLT_PR24</t>
  </si>
  <si>
    <t>CWW17_041TOT_PR24</t>
  </si>
  <si>
    <t>CWW17.42</t>
  </si>
  <si>
    <t>CWW17_042FL_PR24</t>
  </si>
  <si>
    <t>CWW17_042SWD_PR24</t>
  </si>
  <si>
    <t>CWW17_042HD_PR24</t>
  </si>
  <si>
    <t>CWW17_042STD_PR24</t>
  </si>
  <si>
    <t>CWW17_042SLT_PR24</t>
  </si>
  <si>
    <t>CWW17_042TOT_PR24</t>
  </si>
  <si>
    <t>CWW17.43</t>
  </si>
  <si>
    <t>CWW17_043FL_PR24</t>
  </si>
  <si>
    <t>CWW17_043SWD_PR24</t>
  </si>
  <si>
    <t>CWW17_043HD_PR24</t>
  </si>
  <si>
    <t>CWW17_043STD_PR24</t>
  </si>
  <si>
    <t>CWW17_043SLT_PR24</t>
  </si>
  <si>
    <t>CWW17_043TOT_PR24</t>
  </si>
  <si>
    <t>CWW17.44</t>
  </si>
  <si>
    <t>CWW17_044FL_PR24</t>
  </si>
  <si>
    <t>CWW17_044SWD_PR24</t>
  </si>
  <si>
    <t>CWW17_044HD_PR24</t>
  </si>
  <si>
    <t>CWW17_044STD_PR24</t>
  </si>
  <si>
    <t>CWW17_044SLT_PR24</t>
  </si>
  <si>
    <t>CWW17_044TOT_PR24</t>
  </si>
  <si>
    <t>CWW17.45</t>
  </si>
  <si>
    <t>CWW17_045FL_PR24</t>
  </si>
  <si>
    <t>CWW17_045SWD_PR24</t>
  </si>
  <si>
    <t>CWW17_045HD_PR24</t>
  </si>
  <si>
    <t>CWW17_045STD_PR24</t>
  </si>
  <si>
    <t>CWW17_045SLT_PR24</t>
  </si>
  <si>
    <t>CWW17_045TOT_PR24</t>
  </si>
  <si>
    <t>CWW17.46</t>
  </si>
  <si>
    <t>CWW17_046FL_PR24</t>
  </si>
  <si>
    <t>CWW17_046SWD_PR24</t>
  </si>
  <si>
    <t>CWW17_046HD_PR24</t>
  </si>
  <si>
    <t>CWW17_046STD_PR24</t>
  </si>
  <si>
    <t>CWW17_046SLT_PR24</t>
  </si>
  <si>
    <t>CWW17_046TOT_PR24</t>
  </si>
  <si>
    <t>CWW17.47</t>
  </si>
  <si>
    <t>CWW17_047FL_PR24</t>
  </si>
  <si>
    <t>CWW17_047SWD_PR24</t>
  </si>
  <si>
    <t>CWW17_047HD_PR24</t>
  </si>
  <si>
    <t>CWW17_047STD_PR24</t>
  </si>
  <si>
    <t>CWW17_047SLT_PR24</t>
  </si>
  <si>
    <t>CWW17_047TOT_PR24</t>
  </si>
  <si>
    <t>CWW17.48</t>
  </si>
  <si>
    <t>CWW17_048FL_PR24</t>
  </si>
  <si>
    <t>CWW17_048SWD_PR24</t>
  </si>
  <si>
    <t>CWW17_048HD_PR24</t>
  </si>
  <si>
    <t>CWW17_048STD_PR24</t>
  </si>
  <si>
    <t>CWW17_048SLT_PR24</t>
  </si>
  <si>
    <t>CWW17_048TOT_PR24</t>
  </si>
  <si>
    <t>CWW17.49</t>
  </si>
  <si>
    <t>CWW17_049FL_PR24</t>
  </si>
  <si>
    <t>CWW17_049SWD_PR24</t>
  </si>
  <si>
    <t>CWW17_049HD_PR24</t>
  </si>
  <si>
    <t>CWW17_049STD_PR24</t>
  </si>
  <si>
    <t>CWW17_049SLT_PR24</t>
  </si>
  <si>
    <t>CWW17_049TOT_PR24</t>
  </si>
  <si>
    <t>CWW17.50</t>
  </si>
  <si>
    <t>CWW17_050FL_PR24</t>
  </si>
  <si>
    <t>CWW17_050SWD_PR24</t>
  </si>
  <si>
    <t>CWW17_050HD_PR24</t>
  </si>
  <si>
    <t>CWW17_050STD_PR24</t>
  </si>
  <si>
    <t>CWW17_050SLT_PR24</t>
  </si>
  <si>
    <t>CWW17_050TOT_PR24</t>
  </si>
  <si>
    <t>CWW17.51</t>
  </si>
  <si>
    <t>CWW17_051FL_PR24</t>
  </si>
  <si>
    <t>CWW17_051SWD_PR24</t>
  </si>
  <si>
    <t>CWW17_051HD_PR24</t>
  </si>
  <si>
    <t>CWW17_051STD_PR24</t>
  </si>
  <si>
    <t>CWW17_051SLT_PR24</t>
  </si>
  <si>
    <t>CWW17_051TOT_PR24</t>
  </si>
  <si>
    <t>CWW17.52</t>
  </si>
  <si>
    <t>CWW17_052FL_PR24</t>
  </si>
  <si>
    <t>CWW17_052SWD_PR24</t>
  </si>
  <si>
    <t>CWW17_052HD_PR24</t>
  </si>
  <si>
    <t>CWW17_052STD_PR24</t>
  </si>
  <si>
    <t>CWW17_052SLT_PR24</t>
  </si>
  <si>
    <t>CWW17_052TOT_PR24</t>
  </si>
  <si>
    <t>CWW17.53</t>
  </si>
  <si>
    <t>CWW17_053FL_PR24</t>
  </si>
  <si>
    <t>CWW17_053SWD_PR24</t>
  </si>
  <si>
    <t>CWW17_053HD_PR24</t>
  </si>
  <si>
    <t>CWW17_053STD_PR24</t>
  </si>
  <si>
    <t>CWW17_053SLT_PR24</t>
  </si>
  <si>
    <t>CWW17_053TOT_PR24</t>
  </si>
  <si>
    <t>CWW17.54</t>
  </si>
  <si>
    <t>CWW17_054FL_PR24</t>
  </si>
  <si>
    <t>CWW17_054SWD_PR24</t>
  </si>
  <si>
    <t>CWW17_054HD_PR24</t>
  </si>
  <si>
    <t>CWW17_054STD_PR24</t>
  </si>
  <si>
    <t>CWW17_054SLT_PR24</t>
  </si>
  <si>
    <t>CWW17_054TOT_PR24</t>
  </si>
  <si>
    <t>CWW17.55</t>
  </si>
  <si>
    <t>CWW17_055FL_PR24</t>
  </si>
  <si>
    <t>CWW17_055SWD_PR24</t>
  </si>
  <si>
    <t>CWW17_055HD_PR24</t>
  </si>
  <si>
    <t>CWW17_055STD_PR24</t>
  </si>
  <si>
    <t>CWW17_055SLT_PR24</t>
  </si>
  <si>
    <t>CWW17_055TOT_PR24</t>
  </si>
  <si>
    <t>CWW17.56</t>
  </si>
  <si>
    <t>CWW17_056FL_PR24</t>
  </si>
  <si>
    <t>CWW17_056SWD_PR24</t>
  </si>
  <si>
    <t>CWW17_056HD_PR24</t>
  </si>
  <si>
    <t>CWW17_056STD_PR24</t>
  </si>
  <si>
    <t>CWW17_056SLT_PR24</t>
  </si>
  <si>
    <t>CWW17_056TOT_PR24</t>
  </si>
  <si>
    <t>CWW17.57</t>
  </si>
  <si>
    <t>CWW17_057FL_PR24</t>
  </si>
  <si>
    <t>CWW17_057SWD_PR24</t>
  </si>
  <si>
    <t>CWW17_057HD_PR24</t>
  </si>
  <si>
    <t>CWW17_057STD_PR24</t>
  </si>
  <si>
    <t>CWW17_057SLT_PR24</t>
  </si>
  <si>
    <t>CWW17_057TOT_PR24</t>
  </si>
  <si>
    <t>CWW17.58</t>
  </si>
  <si>
    <t>CWW17_058FL_PR24</t>
  </si>
  <si>
    <t>CWW17_058SWD_PR24</t>
  </si>
  <si>
    <t>CWW17_058HD_PR24</t>
  </si>
  <si>
    <t>CWW17_058STD_PR24</t>
  </si>
  <si>
    <t>CWW17_058SLT_PR24</t>
  </si>
  <si>
    <t>CWW17_058TOT_PR24</t>
  </si>
  <si>
    <t>CWW17.59</t>
  </si>
  <si>
    <t>CWW17_059FL_PR24</t>
  </si>
  <si>
    <t>CWW17_059SWD_PR24</t>
  </si>
  <si>
    <t>CWW17_059HD_PR24</t>
  </si>
  <si>
    <t>CWW17_059STD_PR24</t>
  </si>
  <si>
    <t>CWW17_059SLT_PR24</t>
  </si>
  <si>
    <t>CWW17_059TOT_PR24</t>
  </si>
  <si>
    <t>CWW17.60</t>
  </si>
  <si>
    <t>CWW17_060FL_PR24</t>
  </si>
  <si>
    <t>CWW17_060SWD_PR24</t>
  </si>
  <si>
    <t>CWW17_060HD_PR24</t>
  </si>
  <si>
    <t>CWW17_060STD_PR24</t>
  </si>
  <si>
    <t>CWW17_060SLT_PR24</t>
  </si>
  <si>
    <t>CWW17_060TOT_PR24</t>
  </si>
  <si>
    <t>CWW17.61</t>
  </si>
  <si>
    <t>CWW17_061FL_PR24</t>
  </si>
  <si>
    <t>CWW17_061SWD_PR24</t>
  </si>
  <si>
    <t>CWW17_061HD_PR24</t>
  </si>
  <si>
    <t>CWW17_061STD_PR24</t>
  </si>
  <si>
    <t>CWW17_061SLT_PR24</t>
  </si>
  <si>
    <t>CWW17_061TOT_PR24</t>
  </si>
  <si>
    <t>CWW17.62</t>
  </si>
  <si>
    <t>CWW17_062FL_PR24</t>
  </si>
  <si>
    <t>CWW17_062SWD_PR24</t>
  </si>
  <si>
    <t>CWW17_062HD_PR24</t>
  </si>
  <si>
    <t>CWW17_062STD_PR24</t>
  </si>
  <si>
    <t>CWW17_062SLT_PR24</t>
  </si>
  <si>
    <t>CWW17_062TOT_PR24</t>
  </si>
  <si>
    <t>CWW17.63</t>
  </si>
  <si>
    <t>CWW17_063FL_PR24</t>
  </si>
  <si>
    <t>CWW17_063SWD_PR24</t>
  </si>
  <si>
    <t>CWW17_063HD_PR24</t>
  </si>
  <si>
    <t>CWW17_063STD_PR24</t>
  </si>
  <si>
    <t>CWW17_063SLT_PR24</t>
  </si>
  <si>
    <t>CWW17_063TOT_PR24</t>
  </si>
  <si>
    <t>CWW17.64</t>
  </si>
  <si>
    <t>CWW17_064FL_PR24</t>
  </si>
  <si>
    <t>CWW17_064SWD_PR24</t>
  </si>
  <si>
    <t>CWW17_064HD_PR24</t>
  </si>
  <si>
    <t>CWW17_064STD_PR24</t>
  </si>
  <si>
    <t>CWW17_064SLT_PR24</t>
  </si>
  <si>
    <t>CWW17_064TOT_PR24</t>
  </si>
  <si>
    <t>CWW17.65</t>
  </si>
  <si>
    <t>CWW17_065FL_PR24</t>
  </si>
  <si>
    <t>CWW17_065SWD_PR24</t>
  </si>
  <si>
    <t>CWW17_065HD_PR24</t>
  </si>
  <si>
    <t>CWW17_065STD_PR24</t>
  </si>
  <si>
    <t>CWW17_065SLT_PR24</t>
  </si>
  <si>
    <t>CWW17_065TOT_PR24</t>
  </si>
  <si>
    <t>CWW17.66</t>
  </si>
  <si>
    <t>CWW17_066FL_PR24</t>
  </si>
  <si>
    <t>CWW17_066SWD_PR24</t>
  </si>
  <si>
    <t>CWW17_066HD_PR24</t>
  </si>
  <si>
    <t>CWW17_066STD_PR24</t>
  </si>
  <si>
    <t>CWW17_066SLT_PR24</t>
  </si>
  <si>
    <t>CWW17_066TOT_PR24</t>
  </si>
  <si>
    <t>CWW17.67</t>
  </si>
  <si>
    <t>CWW17_067FL_PR24</t>
  </si>
  <si>
    <t>CWW17_067SWD_PR24</t>
  </si>
  <si>
    <t>CWW17_067HD_PR24</t>
  </si>
  <si>
    <t>CWW17_067STD_PR24</t>
  </si>
  <si>
    <t>CWW17_067SLT_PR24</t>
  </si>
  <si>
    <t>CWW17_067TOT_PR24</t>
  </si>
  <si>
    <t>CWW17.68</t>
  </si>
  <si>
    <t>CWW17_068FL_PR24</t>
  </si>
  <si>
    <t>CWW17_068SWD_PR24</t>
  </si>
  <si>
    <t>CWW17_068HD_PR24</t>
  </si>
  <si>
    <t>CWW17_068STD_PR24</t>
  </si>
  <si>
    <t>CWW17_068SLT_PR24</t>
  </si>
  <si>
    <t>CWW17_068TOT_PR24</t>
  </si>
  <si>
    <t>CWW17.69</t>
  </si>
  <si>
    <t>CWW17_069FL_PR24</t>
  </si>
  <si>
    <t>CWW17_069SWD_PR24</t>
  </si>
  <si>
    <t>CWW17_069HD_PR24</t>
  </si>
  <si>
    <t>CWW17_069STD_PR24</t>
  </si>
  <si>
    <t>CWW17_069SLT_PR24</t>
  </si>
  <si>
    <t>CWW17_069TOT_PR24</t>
  </si>
  <si>
    <t>CWW17.70</t>
  </si>
  <si>
    <t>CWW17_070FL_PR24</t>
  </si>
  <si>
    <t>CWW17_070SWD_PR24</t>
  </si>
  <si>
    <t>CWW17_070HD_PR24</t>
  </si>
  <si>
    <t>CWW17_070STD_PR24</t>
  </si>
  <si>
    <t>CWW17_070SLT_PR24</t>
  </si>
  <si>
    <t>CWW17_070TOT_PR24</t>
  </si>
  <si>
    <t>CWW17.71</t>
  </si>
  <si>
    <t>CWW17_071FL_PR24</t>
  </si>
  <si>
    <t>CWW17_071SWD_PR24</t>
  </si>
  <si>
    <t>CWW17_071HD_PR24</t>
  </si>
  <si>
    <t>CWW17_071STD_PR24</t>
  </si>
  <si>
    <t>CWW17_071SLT_PR24</t>
  </si>
  <si>
    <t>CWW17_071TOT_PR24</t>
  </si>
  <si>
    <t>CWW17.72</t>
  </si>
  <si>
    <t>CWW17_072FL_PR24</t>
  </si>
  <si>
    <t>CWW17_072SWD_PR24</t>
  </si>
  <si>
    <t>CWW17_072HD_PR24</t>
  </si>
  <si>
    <t>CWW17_072STD_PR24</t>
  </si>
  <si>
    <t>CWW17_072SLT_PR24</t>
  </si>
  <si>
    <t>CWW17_072TOT_PR24</t>
  </si>
  <si>
    <t>CWW17.73</t>
  </si>
  <si>
    <t>CWW17_073FL_PR24</t>
  </si>
  <si>
    <t>CWW17_073SWD_PR24</t>
  </si>
  <si>
    <t>CWW17_073HD_PR24</t>
  </si>
  <si>
    <t>CWW17_073STD_PR24</t>
  </si>
  <si>
    <t>CWW17_073SLT_PR24</t>
  </si>
  <si>
    <t>CWW17_073TOT_PR24</t>
  </si>
  <si>
    <t>CWW17.74</t>
  </si>
  <si>
    <t>CWW17_074FL_PR24</t>
  </si>
  <si>
    <t>CWW17_074SWD_PR24</t>
  </si>
  <si>
    <t>CWW17_074HD_PR24</t>
  </si>
  <si>
    <t>CWW17_074STD_PR24</t>
  </si>
  <si>
    <t>CWW17_074SLT_PR24</t>
  </si>
  <si>
    <t>CWW17_074TOT_PR24</t>
  </si>
  <si>
    <t>CWW17.75</t>
  </si>
  <si>
    <t>CWW17_075FL_PR24</t>
  </si>
  <si>
    <t>CWW17_075SWD_PR24</t>
  </si>
  <si>
    <t>CWW17_075HD_PR24</t>
  </si>
  <si>
    <t>CWW17_075STD_PR24</t>
  </si>
  <si>
    <t>CWW17_075SLT_PR24</t>
  </si>
  <si>
    <t>CWW17_075TOT_PR24</t>
  </si>
  <si>
    <t>CWW17.76</t>
  </si>
  <si>
    <t>CWW17_076FL_PR24</t>
  </si>
  <si>
    <t>CWW17_076SWD_PR24</t>
  </si>
  <si>
    <t>CWW17_076HD_PR24</t>
  </si>
  <si>
    <t>CWW17_076STD_PR24</t>
  </si>
  <si>
    <t>CWW17_076SLT_PR24</t>
  </si>
  <si>
    <t>CWW17_076TOT_PR24</t>
  </si>
  <si>
    <t>CWW17.77</t>
  </si>
  <si>
    <t>CWW17_077FL_PR24</t>
  </si>
  <si>
    <t>CWW17_077SWD_PR24</t>
  </si>
  <si>
    <t>CWW17_077HD_PR24</t>
  </si>
  <si>
    <t>CWW17_077STD_PR24</t>
  </si>
  <si>
    <t>CWW17_077SLT_PR24</t>
  </si>
  <si>
    <t>CWW17_077TOT_PR24</t>
  </si>
  <si>
    <t>CWW17.78</t>
  </si>
  <si>
    <t>CWW17_078FL_PR24</t>
  </si>
  <si>
    <t>CWW17_078SWD_PR24</t>
  </si>
  <si>
    <t>CWW17_078HD_PR24</t>
  </si>
  <si>
    <t>CWW17_078STD_PR24</t>
  </si>
  <si>
    <t>CWW17_078SLT_PR24</t>
  </si>
  <si>
    <t>CWW17_078TOT_PR24</t>
  </si>
  <si>
    <t>CWW17.79</t>
  </si>
  <si>
    <t>CWW17_079FL_PR24</t>
  </si>
  <si>
    <t>CWW17_079SWD_PR24</t>
  </si>
  <si>
    <t>CWW17_079HD_PR24</t>
  </si>
  <si>
    <t>CWW17_079STD_PR24</t>
  </si>
  <si>
    <t>CWW17_079SLT_PR24</t>
  </si>
  <si>
    <t>CWW17_079TOT_PR24</t>
  </si>
  <si>
    <t>CWW17.80</t>
  </si>
  <si>
    <t>CWW17_080FL_PR24</t>
  </si>
  <si>
    <t>CWW17_080SWD_PR24</t>
  </si>
  <si>
    <t>CWW17_080HD_PR24</t>
  </si>
  <si>
    <t>CWW17_080STD_PR24</t>
  </si>
  <si>
    <t>CWW17_080SLT_PR24</t>
  </si>
  <si>
    <t>CWW17_080TOT_PR24</t>
  </si>
  <si>
    <t>CWW17.81</t>
  </si>
  <si>
    <t>CWW17_081FL_PR24</t>
  </si>
  <si>
    <t>CWW17_081SWD_PR24</t>
  </si>
  <si>
    <t>CWW17_081HD_PR24</t>
  </si>
  <si>
    <t>CWW17_081STD_PR24</t>
  </si>
  <si>
    <t>CWW17_081SLT_PR24</t>
  </si>
  <si>
    <t>CWW17_081TOT_PR24</t>
  </si>
  <si>
    <t>CWW17.82</t>
  </si>
  <si>
    <t>CWW17_082FL_PR24</t>
  </si>
  <si>
    <t>CWW17_082SWD_PR24</t>
  </si>
  <si>
    <t>CWW17_082HD_PR24</t>
  </si>
  <si>
    <t>CWW17_082STD_PR24</t>
  </si>
  <si>
    <t>CWW17_082SLT_PR24</t>
  </si>
  <si>
    <t>CWW17_082TOT_PR24</t>
  </si>
  <si>
    <t>CWW17.83</t>
  </si>
  <si>
    <t>CWW17_083FL_PR24</t>
  </si>
  <si>
    <t>CWW17_083SWD_PR24</t>
  </si>
  <si>
    <t>CWW17_083HD_PR24</t>
  </si>
  <si>
    <t>CWW17_083STD_PR24</t>
  </si>
  <si>
    <t>CWW17_083SLT_PR24</t>
  </si>
  <si>
    <t>CWW17_083TOT_PR24</t>
  </si>
  <si>
    <t>CWW17.84</t>
  </si>
  <si>
    <t>CWW17_084FL_PR24</t>
  </si>
  <si>
    <t>CWW17_084SWD_PR24</t>
  </si>
  <si>
    <t>CWW17_084HD_PR24</t>
  </si>
  <si>
    <t>CWW17_084STD_PR24</t>
  </si>
  <si>
    <t>CWW17_084SLT_PR24</t>
  </si>
  <si>
    <t>CWW17_084TOT_PR24</t>
  </si>
  <si>
    <t>CWW17.85</t>
  </si>
  <si>
    <t>CWW17_085FL_PR24</t>
  </si>
  <si>
    <t>CWW17_085SWD_PR24</t>
  </si>
  <si>
    <t>CWW17_085HD_PR24</t>
  </si>
  <si>
    <t>CWW17_085STD_PR24</t>
  </si>
  <si>
    <t>CWW17_085SLT_PR24</t>
  </si>
  <si>
    <t>CWW17_085TOT_PR24</t>
  </si>
  <si>
    <t>CWW17.86</t>
  </si>
  <si>
    <t>CWW17_086FL_PR24</t>
  </si>
  <si>
    <t>CWW17_086SWD_PR24</t>
  </si>
  <si>
    <t>CWW17_086HD_PR24</t>
  </si>
  <si>
    <t>CWW17_086STD_PR24</t>
  </si>
  <si>
    <t>CWW17_086SLT_PR24</t>
  </si>
  <si>
    <t>CWW17_086TOT_PR24</t>
  </si>
  <si>
    <t>CWW17.87</t>
  </si>
  <si>
    <t>CWW17_087FL_PR24</t>
  </si>
  <si>
    <t>CWW17_087SWD_PR24</t>
  </si>
  <si>
    <t>CWW17_087HD_PR24</t>
  </si>
  <si>
    <t>CWW17_087STD_PR24</t>
  </si>
  <si>
    <t>CWW17_087SLT_PR24</t>
  </si>
  <si>
    <t>CWW17_087TOT_PR24</t>
  </si>
  <si>
    <t>CWW17.88</t>
  </si>
  <si>
    <t>CWW17_088FL_PR24</t>
  </si>
  <si>
    <t>CWW17_088SWD_PR24</t>
  </si>
  <si>
    <t>CWW17_088HD_PR24</t>
  </si>
  <si>
    <t>CWW17_088STD_PR24</t>
  </si>
  <si>
    <t>CWW17_088SLT_PR24</t>
  </si>
  <si>
    <t>CWW17_088TOT_PR24</t>
  </si>
  <si>
    <t>CWW17.89</t>
  </si>
  <si>
    <t>CWW17_089FL_PR24</t>
  </si>
  <si>
    <t>CWW17_089SWD_PR24</t>
  </si>
  <si>
    <t>CWW17_089HD_PR24</t>
  </si>
  <si>
    <t>CWW17_089STD_PR24</t>
  </si>
  <si>
    <t>CWW17_089SLT_PR24</t>
  </si>
  <si>
    <t>CWW17_089TOT_PR24</t>
  </si>
  <si>
    <t>CWW17.90</t>
  </si>
  <si>
    <t>CWW17_090FL_PR24</t>
  </si>
  <si>
    <t>CWW17_090SWD_PR24</t>
  </si>
  <si>
    <t>CWW17_090HD_PR24</t>
  </si>
  <si>
    <t>CWW17_090STD_PR24</t>
  </si>
  <si>
    <t>CWW17_090SLT_PR24</t>
  </si>
  <si>
    <t>CWW17_090TOT_PR24</t>
  </si>
  <si>
    <t>CWW17.91</t>
  </si>
  <si>
    <t>CWW17_091FL_PR24</t>
  </si>
  <si>
    <t>CWW17_091SWD_PR24</t>
  </si>
  <si>
    <t>CWW17_091HD_PR24</t>
  </si>
  <si>
    <t>CWW17_091STD_PR24</t>
  </si>
  <si>
    <t>CWW17_091SLT_PR24</t>
  </si>
  <si>
    <t>CWW17_091TOT_PR24</t>
  </si>
  <si>
    <t>CWW17.92</t>
  </si>
  <si>
    <t>CWW17_092FL_PR24</t>
  </si>
  <si>
    <t>CWW17_092SWD_PR24</t>
  </si>
  <si>
    <t>CWW17_092HD_PR24</t>
  </si>
  <si>
    <t>CWW17_092STD_PR24</t>
  </si>
  <si>
    <t>CWW17_092SLT_PR24</t>
  </si>
  <si>
    <t>CWW17_092TOT_PR24</t>
  </si>
  <si>
    <t>CWW17.93</t>
  </si>
  <si>
    <t>CWW17_093FL_PR24</t>
  </si>
  <si>
    <t>CWW17_093SWD_PR24</t>
  </si>
  <si>
    <t>CWW17_093HD_PR24</t>
  </si>
  <si>
    <t>CWW17_093STD_PR24</t>
  </si>
  <si>
    <t>CWW17_093SLT_PR24</t>
  </si>
  <si>
    <t>CWW17_093TOT_PR24</t>
  </si>
  <si>
    <t>CWW17.94</t>
  </si>
  <si>
    <t>CWW17_094FL_PR24</t>
  </si>
  <si>
    <t>CWW17_094SWD_PR24</t>
  </si>
  <si>
    <t>CWW17_094HD_PR24</t>
  </si>
  <si>
    <t>CWW17_094STD_PR24</t>
  </si>
  <si>
    <t>CWW17_094SLT_PR24</t>
  </si>
  <si>
    <t>CWW17_094TOT_PR24</t>
  </si>
  <si>
    <t>CWW17.95</t>
  </si>
  <si>
    <t>CWW17_095FL_PR24</t>
  </si>
  <si>
    <t>CWW17_095SWD_PR24</t>
  </si>
  <si>
    <t>CWW17_095HD_PR24</t>
  </si>
  <si>
    <t>CWW17_095STD_PR24</t>
  </si>
  <si>
    <t>CWW17_095SLT_PR24</t>
  </si>
  <si>
    <t>CWW17_095TOT_PR24</t>
  </si>
  <si>
    <t>CWW17.96</t>
  </si>
  <si>
    <t>CWW17_096FL_PR24</t>
  </si>
  <si>
    <t>CWW17_096SWD_PR24</t>
  </si>
  <si>
    <t>CWW17_096HD_PR24</t>
  </si>
  <si>
    <t>CWW17_096STD_PR24</t>
  </si>
  <si>
    <t>CWW17_096SLT_PR24</t>
  </si>
  <si>
    <t>CWW17_096TOT_PR24</t>
  </si>
  <si>
    <t>CWW17.97</t>
  </si>
  <si>
    <t>CWW17_097FL_PR24</t>
  </si>
  <si>
    <t>CWW17_097SWD_PR24</t>
  </si>
  <si>
    <t>CWW17_097HD_PR24</t>
  </si>
  <si>
    <t>CWW17_097STD_PR24</t>
  </si>
  <si>
    <t>CWW17_097SLT_PR24</t>
  </si>
  <si>
    <t>CWW17_097TOT_PR24</t>
  </si>
  <si>
    <t>CWW17.98</t>
  </si>
  <si>
    <t>CWW17_098FL_PR24</t>
  </si>
  <si>
    <t>CWW17_098SWD_PR24</t>
  </si>
  <si>
    <t>CWW17_098HD_PR24</t>
  </si>
  <si>
    <t>CWW17_098STD_PR24</t>
  </si>
  <si>
    <t>CWW17_098SLT_PR24</t>
  </si>
  <si>
    <t>CWW17_098TOT_PR24</t>
  </si>
  <si>
    <t>CWW17.99</t>
  </si>
  <si>
    <t>CWW17_099FL_PR24</t>
  </si>
  <si>
    <t>CWW17_099SWD_PR24</t>
  </si>
  <si>
    <t>CWW17_099HD_PR24</t>
  </si>
  <si>
    <t>CWW17_099STD_PR24</t>
  </si>
  <si>
    <t>CWW17_099SLT_PR24</t>
  </si>
  <si>
    <t>CWW17_099TOT_PR24</t>
  </si>
  <si>
    <t>CWW17.100</t>
  </si>
  <si>
    <t>CWW17_100FL_PR24</t>
  </si>
  <si>
    <t>CWW17_100SWD_PR24</t>
  </si>
  <si>
    <t>CWW17_100HD_PR24</t>
  </si>
  <si>
    <t>CWW17_100STD_PR24</t>
  </si>
  <si>
    <t>CWW17_100SLT_PR24</t>
  </si>
  <si>
    <t>CWW17_100TOT_PR24</t>
  </si>
  <si>
    <t>CWW17.101</t>
  </si>
  <si>
    <t>CWW17_101FL_PR24</t>
  </si>
  <si>
    <t>CWW17_101SWD_PR24</t>
  </si>
  <si>
    <t>CWW17_101HD_PR24</t>
  </si>
  <si>
    <t>CWW17_101STD_PR24</t>
  </si>
  <si>
    <t>CWW17_101SLT_PR24</t>
  </si>
  <si>
    <t>CWW17_101TOT_PR24</t>
  </si>
  <si>
    <t>CWW17.102</t>
  </si>
  <si>
    <t>CWW17_102FL_PR24</t>
  </si>
  <si>
    <t>CWW17_102SWD_PR24</t>
  </si>
  <si>
    <t>CWW17_102HD_PR24</t>
  </si>
  <si>
    <t>CWW17_102STD_PR24</t>
  </si>
  <si>
    <t>CWW17_102SLT_PR24</t>
  </si>
  <si>
    <t>CWW17_102TOT_PR24</t>
  </si>
  <si>
    <t>CWW17.103</t>
  </si>
  <si>
    <t>CWW17_103FL_PR24</t>
  </si>
  <si>
    <t>CWW17_103SWD_PR24</t>
  </si>
  <si>
    <t>CWW17_103HD_PR24</t>
  </si>
  <si>
    <t>CWW17_103STD_PR24</t>
  </si>
  <si>
    <t>CWW17_103SLT_PR24</t>
  </si>
  <si>
    <t>CWW17_103TOT_PR24</t>
  </si>
  <si>
    <t>CWW17.104</t>
  </si>
  <si>
    <t>CWW17_104FL_PR24</t>
  </si>
  <si>
    <t>CWW17_104SWD_PR24</t>
  </si>
  <si>
    <t>CWW17_104HD_PR24</t>
  </si>
  <si>
    <t>CWW17_104STD_PR24</t>
  </si>
  <si>
    <t>CWW17_104SLT_PR24</t>
  </si>
  <si>
    <t>CWW17_104TOT_PR24</t>
  </si>
  <si>
    <t>CWW17.105</t>
  </si>
  <si>
    <t>CWW17_105FL_PR24</t>
  </si>
  <si>
    <t>CWW17_105SWD_PR24</t>
  </si>
  <si>
    <t>CWW17_105HD_PR24</t>
  </si>
  <si>
    <t>CWW17_105STD_PR24</t>
  </si>
  <si>
    <t>CWW17_105SLT_PR24</t>
  </si>
  <si>
    <t>CWW17_105TOT_PR24</t>
  </si>
  <si>
    <t>CWW17.106</t>
  </si>
  <si>
    <t>CWW17_106FL_PR24</t>
  </si>
  <si>
    <t>CWW17_106SWD_PR24</t>
  </si>
  <si>
    <t>CWW17_106HD_PR24</t>
  </si>
  <si>
    <t>CWW17_106STD_PR24</t>
  </si>
  <si>
    <t>CWW17_106SLT_PR24</t>
  </si>
  <si>
    <t>CWW17_106TOT_PR24</t>
  </si>
  <si>
    <t>CWW17.107</t>
  </si>
  <si>
    <t>CWW17_107FL_PR24</t>
  </si>
  <si>
    <t>CWW17_107SWD_PR24</t>
  </si>
  <si>
    <t>CWW17_107HD_PR24</t>
  </si>
  <si>
    <t>CWW17_107STD_PR24</t>
  </si>
  <si>
    <t>CWW17_107SLT_PR24</t>
  </si>
  <si>
    <t>CWW17_107TOT_PR24</t>
  </si>
  <si>
    <t>CWW17.108</t>
  </si>
  <si>
    <t>CWW17_108FL_PR24</t>
  </si>
  <si>
    <t>CWW17_108SWD_PR24</t>
  </si>
  <si>
    <t>CWW17_108HD_PR24</t>
  </si>
  <si>
    <t>CWW17_108STD_PR24</t>
  </si>
  <si>
    <t>CWW17_108SLT_PR24</t>
  </si>
  <si>
    <t>CWW17_108TOT_PR24</t>
  </si>
  <si>
    <t>CWW17.109</t>
  </si>
  <si>
    <t>CWW17_109FL_PR24</t>
  </si>
  <si>
    <t>CWW17_109SWD_PR24</t>
  </si>
  <si>
    <t>CWW17_109HD_PR24</t>
  </si>
  <si>
    <t>CWW17_109STD_PR24</t>
  </si>
  <si>
    <t>CWW17_109SLT_PR24</t>
  </si>
  <si>
    <t>CWW17_109TOT_PR24</t>
  </si>
  <si>
    <t>CWW17.110</t>
  </si>
  <si>
    <t>CWW17_110FL_PR24</t>
  </si>
  <si>
    <t>CWW17_110SWD_PR24</t>
  </si>
  <si>
    <t>CWW17_110HD_PR24</t>
  </si>
  <si>
    <t>CWW17_110STD_PR24</t>
  </si>
  <si>
    <t>CWW17_110SLT_PR24</t>
  </si>
  <si>
    <t>CWW17_110TOT_PR24</t>
  </si>
  <si>
    <t>CWW17.111</t>
  </si>
  <si>
    <t>CWW17_111FL_PR24</t>
  </si>
  <si>
    <t>CWW17_111SWD_PR24</t>
  </si>
  <si>
    <t>CWW17_111HD_PR24</t>
  </si>
  <si>
    <t>CWW17_111STD_PR24</t>
  </si>
  <si>
    <t>CWW17_111SLT_PR24</t>
  </si>
  <si>
    <t>CWW17_111TOT_PR24</t>
  </si>
  <si>
    <t>CWW17.112</t>
  </si>
  <si>
    <t>CWW17_112FL_PR24</t>
  </si>
  <si>
    <t>CWW17_112SWD_PR24</t>
  </si>
  <si>
    <t>CWW17_112HD_PR24</t>
  </si>
  <si>
    <t>CWW17_112STD_PR24</t>
  </si>
  <si>
    <t>CWW17_112SLT_PR24</t>
  </si>
  <si>
    <t>CWW17_112TOT_PR24</t>
  </si>
  <si>
    <t>CWW17.113</t>
  </si>
  <si>
    <t>CWW17_113FL_PR24</t>
  </si>
  <si>
    <t>CWW17_113SWD_PR24</t>
  </si>
  <si>
    <t>CWW17_113HD_PR24</t>
  </si>
  <si>
    <t>CWW17_113STD_PR24</t>
  </si>
  <si>
    <t>CWW17_113SLT_PR24</t>
  </si>
  <si>
    <t>CWW17_113TOT_PR24</t>
  </si>
  <si>
    <t>CWW17.114</t>
  </si>
  <si>
    <t>CWW17_114FL_PR24</t>
  </si>
  <si>
    <t>CWW17_114SWD_PR24</t>
  </si>
  <si>
    <t>CWW17_114HD_PR24</t>
  </si>
  <si>
    <t>CWW17_114STD_PR24</t>
  </si>
  <si>
    <t>CWW17_114SLT_PR24</t>
  </si>
  <si>
    <t>CWW17_114TOT_PR24</t>
  </si>
  <si>
    <t>CWW17.115</t>
  </si>
  <si>
    <t>CWW17_115FL_PR24</t>
  </si>
  <si>
    <t>CWW17_115SWD_PR24</t>
  </si>
  <si>
    <t>CWW17_115HD_PR24</t>
  </si>
  <si>
    <t>CWW17_115STD_PR24</t>
  </si>
  <si>
    <t>CWW17_115SLT_PR24</t>
  </si>
  <si>
    <t>CWW17_115TOT_PR24</t>
  </si>
  <si>
    <t>CWW17.116</t>
  </si>
  <si>
    <t>CWW17_116FL_PR24</t>
  </si>
  <si>
    <t>CWW17_116SWD_PR24</t>
  </si>
  <si>
    <t>CWW17_116HD_PR24</t>
  </si>
  <si>
    <t>CWW17_116STD_PR24</t>
  </si>
  <si>
    <t>CWW17_116SLT_PR24</t>
  </si>
  <si>
    <t>CWW17_116TOT_PR24</t>
  </si>
  <si>
    <t>CWW17.117</t>
  </si>
  <si>
    <t>CWW17_117FL_PR24</t>
  </si>
  <si>
    <t>CWW17_117SWD_PR24</t>
  </si>
  <si>
    <t>CWW17_117HD_PR24</t>
  </si>
  <si>
    <t>CWW17_117STD_PR24</t>
  </si>
  <si>
    <t>CWW17_117SLT_PR24</t>
  </si>
  <si>
    <t>CWW17_117TOT_PR24</t>
  </si>
  <si>
    <t>CWW17.118</t>
  </si>
  <si>
    <t>CWW17_118FL_PR24</t>
  </si>
  <si>
    <t>CWW17_118SWD_PR24</t>
  </si>
  <si>
    <t>CWW17_118HD_PR24</t>
  </si>
  <si>
    <t>CWW17_118STD_PR24</t>
  </si>
  <si>
    <t>CWW17_118SLT_PR24</t>
  </si>
  <si>
    <t>CWW17_118TOT_PR24</t>
  </si>
  <si>
    <t>CWW17.119</t>
  </si>
  <si>
    <t>CWW17_119FL_PR24</t>
  </si>
  <si>
    <t>CWW17_119SWD_PR24</t>
  </si>
  <si>
    <t>CWW17_119HD_PR24</t>
  </si>
  <si>
    <t>CWW17_119STD_PR24</t>
  </si>
  <si>
    <t>CWW17_119SLT_PR24</t>
  </si>
  <si>
    <t>CWW17_119TOT_PR24</t>
  </si>
  <si>
    <t>CWW17.120</t>
  </si>
  <si>
    <t>CWW17_120FL_PR24</t>
  </si>
  <si>
    <t>CWW17_120SWD_PR24</t>
  </si>
  <si>
    <t>CWW17_120HD_PR24</t>
  </si>
  <si>
    <t>CWW17_120STD_PR24</t>
  </si>
  <si>
    <t>CWW17_120SLT_PR24</t>
  </si>
  <si>
    <t>CWW17_120TOT_PR24</t>
  </si>
  <si>
    <t>CWW17.121</t>
  </si>
  <si>
    <t>CWW17_121FL_PR24</t>
  </si>
  <si>
    <t>CWW17_121SWD_PR24</t>
  </si>
  <si>
    <t>CWW17_121HD_PR24</t>
  </si>
  <si>
    <t>CWW17_121STD_PR24</t>
  </si>
  <si>
    <t>CWW17_121SLT_PR24</t>
  </si>
  <si>
    <t>CWW17_121TOT_PR24</t>
  </si>
  <si>
    <t>CWW17.122</t>
  </si>
  <si>
    <t>CWW17_122FL_PR24</t>
  </si>
  <si>
    <t>CWW17_122SWD_PR24</t>
  </si>
  <si>
    <t>CWW17_122HD_PR24</t>
  </si>
  <si>
    <t>CWW17_122STD_PR24</t>
  </si>
  <si>
    <t>CWW17_122SLT_PR24</t>
  </si>
  <si>
    <t>CWW17_122TOT_PR24</t>
  </si>
  <si>
    <t>CWW17.123</t>
  </si>
  <si>
    <t>CWW17_123FL_PR24</t>
  </si>
  <si>
    <t>CWW17_123SWD_PR24</t>
  </si>
  <si>
    <t>CWW17_123HD_PR24</t>
  </si>
  <si>
    <t>CWW17_123STD_PR24</t>
  </si>
  <si>
    <t>CWW17_123SLT_PR24</t>
  </si>
  <si>
    <t>CWW17_123TOT_PR24</t>
  </si>
  <si>
    <t>CWW17.124</t>
  </si>
  <si>
    <t>CWW17_124FL_PR24</t>
  </si>
  <si>
    <t>CWW17_124SWD_PR24</t>
  </si>
  <si>
    <t>CWW17_124HD_PR24</t>
  </si>
  <si>
    <t>CWW17_124STD_PR24</t>
  </si>
  <si>
    <t>CWW17_124SLT_PR24</t>
  </si>
  <si>
    <t>CWW17_124TOT_PR24</t>
  </si>
  <si>
    <t>CWW17.125</t>
  </si>
  <si>
    <t>CWW17_125FL_PR24</t>
  </si>
  <si>
    <t>CWW17_125SWD_PR24</t>
  </si>
  <si>
    <t>CWW17_125HD_PR24</t>
  </si>
  <si>
    <t>CWW17_125STD_PR24</t>
  </si>
  <si>
    <t>CWW17_125SLT_PR24</t>
  </si>
  <si>
    <t>CWW17_125TOT_PR24</t>
  </si>
  <si>
    <t>CWW17.126</t>
  </si>
  <si>
    <t>CWW17_126FL_PR24</t>
  </si>
  <si>
    <t>CWW17_126SWD_PR24</t>
  </si>
  <si>
    <t>CWW17_126HD_PR24</t>
  </si>
  <si>
    <t>CWW17_126STD_PR24</t>
  </si>
  <si>
    <t>CWW17_126SLT_PR24</t>
  </si>
  <si>
    <t>CWW17_126TOT_PR24</t>
  </si>
  <si>
    <t>CWW17.127</t>
  </si>
  <si>
    <t>CWW17_127FL_PR24</t>
  </si>
  <si>
    <t>CWW17_127SWD_PR24</t>
  </si>
  <si>
    <t>CWW17_127HD_PR24</t>
  </si>
  <si>
    <t>CWW17_127STD_PR24</t>
  </si>
  <si>
    <t>CWW17_127SLT_PR24</t>
  </si>
  <si>
    <t>CWW17_127TOT_PR24</t>
  </si>
  <si>
    <t>CWW17.128</t>
  </si>
  <si>
    <t>CWW17_128FL_PR24</t>
  </si>
  <si>
    <t>CWW17_128SWD_PR24</t>
  </si>
  <si>
    <t>CWW17_128HD_PR24</t>
  </si>
  <si>
    <t>CWW17_128STD_PR24</t>
  </si>
  <si>
    <t>CWW17_128SLT_PR24</t>
  </si>
  <si>
    <t>CWW17_128TOT_PR24</t>
  </si>
  <si>
    <t>CWW17.129</t>
  </si>
  <si>
    <t>CWW17_129FL_PR24</t>
  </si>
  <si>
    <t>CWW17_129SWD_PR24</t>
  </si>
  <si>
    <t>CWW17_129HD_PR24</t>
  </si>
  <si>
    <t>CWW17_129STD_PR24</t>
  </si>
  <si>
    <t>CWW17_129SLT_PR24</t>
  </si>
  <si>
    <t>CWW17_129TOT_PR24</t>
  </si>
  <si>
    <t>CWW17.130</t>
  </si>
  <si>
    <t>CWW17_130FL_PR24</t>
  </si>
  <si>
    <t>CWW17_130SWD_PR24</t>
  </si>
  <si>
    <t>CWW17_130HD_PR24</t>
  </si>
  <si>
    <t>CWW17_130STD_PR24</t>
  </si>
  <si>
    <t>CWW17_130SLT_PR24</t>
  </si>
  <si>
    <t>CWW17_130TOT_PR24</t>
  </si>
  <si>
    <t>CWW17.131</t>
  </si>
  <si>
    <t>CWW17_131FL_PR24</t>
  </si>
  <si>
    <t>CWW17_131SWD_PR24</t>
  </si>
  <si>
    <t>CWW17_131HD_PR24</t>
  </si>
  <si>
    <t>CWW17_131STD_PR24</t>
  </si>
  <si>
    <t>CWW17_131SLT_PR24</t>
  </si>
  <si>
    <t>CWW17_131TOT_PR24</t>
  </si>
  <si>
    <t>CWW17.132</t>
  </si>
  <si>
    <t>CWW17_132FL_PR24</t>
  </si>
  <si>
    <t>CWW17_132SWD_PR24</t>
  </si>
  <si>
    <t>CWW17_132HD_PR24</t>
  </si>
  <si>
    <t>CWW17_132STD_PR24</t>
  </si>
  <si>
    <t>CWW17_132SLT_PR24</t>
  </si>
  <si>
    <t>CWW17_132TOT_PR24</t>
  </si>
  <si>
    <t>CWW17.133</t>
  </si>
  <si>
    <t>CWW17_133FL_PR24</t>
  </si>
  <si>
    <t>CWW17_133SWD_PR24</t>
  </si>
  <si>
    <t>CWW17_133HD_PR24</t>
  </si>
  <si>
    <t>CWW17_133STD_PR24</t>
  </si>
  <si>
    <t>CWW17_133SLT_PR24</t>
  </si>
  <si>
    <t>CWW17_133TOT_PR24</t>
  </si>
  <si>
    <t>CWW17.134</t>
  </si>
  <si>
    <t>CWW17_134FL_PR24</t>
  </si>
  <si>
    <t>CWW17_134SWD_PR24</t>
  </si>
  <si>
    <t>CWW17_134HD_PR24</t>
  </si>
  <si>
    <t>CWW17_134STD_PR24</t>
  </si>
  <si>
    <t>CWW17_134SLT_PR24</t>
  </si>
  <si>
    <t>CWW17_134TOT_PR24</t>
  </si>
  <si>
    <t>CWW17.135</t>
  </si>
  <si>
    <t>CWW17_135FL_PR24</t>
  </si>
  <si>
    <t>CWW17_135SWD_PR24</t>
  </si>
  <si>
    <t>CWW17_135HD_PR24</t>
  </si>
  <si>
    <t>CWW17_135STD_PR24</t>
  </si>
  <si>
    <t>CWW17_135SLT_PR24</t>
  </si>
  <si>
    <t>CWW17_135TOT_PR24</t>
  </si>
  <si>
    <t>CWW17.136</t>
  </si>
  <si>
    <t>CWW17_136FL_PR24</t>
  </si>
  <si>
    <t>CWW17_136SWD_PR24</t>
  </si>
  <si>
    <t>CWW17_136HD_PR24</t>
  </si>
  <si>
    <t>CWW17_136STD_PR24</t>
  </si>
  <si>
    <t>CWW17_136SLT_PR24</t>
  </si>
  <si>
    <t>CWW17_136TOT_PR24</t>
  </si>
  <si>
    <t>CWW17.137</t>
  </si>
  <si>
    <t>CWW17_137FL_PR24</t>
  </si>
  <si>
    <t>CWW17_137SWD_PR24</t>
  </si>
  <si>
    <t>CWW17_137HD_PR24</t>
  </si>
  <si>
    <t>CWW17_137STD_PR24</t>
  </si>
  <si>
    <t>CWW17_137SLT_PR24</t>
  </si>
  <si>
    <t>CWW17_137TOT_PR24</t>
  </si>
  <si>
    <t>CWW17.138</t>
  </si>
  <si>
    <t>CWW17_138FL_PR24</t>
  </si>
  <si>
    <t>CWW17_138SWD_PR24</t>
  </si>
  <si>
    <t>CWW17_138HD_PR24</t>
  </si>
  <si>
    <t>CWW17_138STD_PR24</t>
  </si>
  <si>
    <t>CWW17_138SLT_PR24</t>
  </si>
  <si>
    <t>CWW17_138TOT_PR24</t>
  </si>
  <si>
    <t>CWW17.139</t>
  </si>
  <si>
    <t>CWW17_139FL_PR24</t>
  </si>
  <si>
    <t>CWW17_139SWD_PR24</t>
  </si>
  <si>
    <t>CWW17_139HD_PR24</t>
  </si>
  <si>
    <t>CWW17_139STD_PR24</t>
  </si>
  <si>
    <t>CWW17_139SLT_PR24</t>
  </si>
  <si>
    <t>CWW17_139TOT_PR24</t>
  </si>
  <si>
    <t>CWW17.140</t>
  </si>
  <si>
    <t>CWW17_140FL_PR24</t>
  </si>
  <si>
    <t>CWW17_140SWD_PR24</t>
  </si>
  <si>
    <t>CWW17_140HD_PR24</t>
  </si>
  <si>
    <t>CWW17_140STD_PR24</t>
  </si>
  <si>
    <t>CWW17_140SLT_PR24</t>
  </si>
  <si>
    <t>CWW17_140TOT_PR24</t>
  </si>
  <si>
    <t>CWW17.141</t>
  </si>
  <si>
    <t>CWW17_141FL_PR24</t>
  </si>
  <si>
    <t>CWW17_141SWD_PR24</t>
  </si>
  <si>
    <t>CWW17_141HD_PR24</t>
  </si>
  <si>
    <t>CWW17_141STD_PR24</t>
  </si>
  <si>
    <t>CWW17_141SLT_PR24</t>
  </si>
  <si>
    <t>CWW17_141TOT_PR24</t>
  </si>
  <si>
    <t>CWW17.142</t>
  </si>
  <si>
    <t>CWW17_142FL_PR24</t>
  </si>
  <si>
    <t>CWW17_142SWD_PR24</t>
  </si>
  <si>
    <t>CWW17_142HD_PR24</t>
  </si>
  <si>
    <t>CWW17_142STD_PR24</t>
  </si>
  <si>
    <t>CWW17_142SLT_PR24</t>
  </si>
  <si>
    <t>CWW17_142TOT_PR24</t>
  </si>
  <si>
    <t>CWW17.143</t>
  </si>
  <si>
    <t>CWW17_143FL_PR24</t>
  </si>
  <si>
    <t>CWW17_143SWD_PR24</t>
  </si>
  <si>
    <t>CWW17_143HD_PR24</t>
  </si>
  <si>
    <t>CWW17_143STD_PR24</t>
  </si>
  <si>
    <t>CWW17_143SLT_PR24</t>
  </si>
  <si>
    <t>CWW17_143TOT_PR24</t>
  </si>
  <si>
    <t>CWW17.144</t>
  </si>
  <si>
    <t>CWW17_144FL_PR24</t>
  </si>
  <si>
    <t>CWW17_144SWD_PR24</t>
  </si>
  <si>
    <t>CWW17_144HD_PR24</t>
  </si>
  <si>
    <t>CWW17_144STD_PR24</t>
  </si>
  <si>
    <t>CWW17_144SLT_PR24</t>
  </si>
  <si>
    <t>CWW17_144TOT_PR24</t>
  </si>
  <si>
    <t>CWW17.145</t>
  </si>
  <si>
    <t>CWW17_145FL_PR24</t>
  </si>
  <si>
    <t>CWW17_145SWD_PR24</t>
  </si>
  <si>
    <t>CWW17_145HD_PR24</t>
  </si>
  <si>
    <t>CWW17_145STD_PR24</t>
  </si>
  <si>
    <t>CWW17_145SLT_PR24</t>
  </si>
  <si>
    <t>CWW17_145TOT_PR24</t>
  </si>
  <si>
    <t>CWW17.146</t>
  </si>
  <si>
    <t>CWW17_146FL_PR24</t>
  </si>
  <si>
    <t>CWW17_146SWD_PR24</t>
  </si>
  <si>
    <t>CWW17_146HD_PR24</t>
  </si>
  <si>
    <t>CWW17_146STD_PR24</t>
  </si>
  <si>
    <t>CWW17_146SLT_PR24</t>
  </si>
  <si>
    <t>CWW17_146TOT_PR24</t>
  </si>
  <si>
    <t>CWW17.147</t>
  </si>
  <si>
    <t>CWW17_147FL_PR24</t>
  </si>
  <si>
    <t>CWW17_147SWD_PR24</t>
  </si>
  <si>
    <t>CWW17_147HD_PR24</t>
  </si>
  <si>
    <t>CWW17_147STD_PR24</t>
  </si>
  <si>
    <t>CWW17_147SLT_PR24</t>
  </si>
  <si>
    <t>CWW17_147TOT_PR24</t>
  </si>
  <si>
    <t>CWW17.148</t>
  </si>
  <si>
    <t>CWW17_148FL_PR24</t>
  </si>
  <si>
    <t>CWW17_148SWD_PR24</t>
  </si>
  <si>
    <t>CWW17_148HD_PR24</t>
  </si>
  <si>
    <t>CWW17_148STD_PR24</t>
  </si>
  <si>
    <t>CWW17_148SLT_PR24</t>
  </si>
  <si>
    <t>CWW17_148TOT_PR24</t>
  </si>
  <si>
    <t>CWW17.149</t>
  </si>
  <si>
    <t>CWW17_149FL_PR24</t>
  </si>
  <si>
    <t>CWW17_149SWD_PR24</t>
  </si>
  <si>
    <t>CWW17_149HD_PR24</t>
  </si>
  <si>
    <t>CWW17_149STD_PR24</t>
  </si>
  <si>
    <t>CWW17_149SLT_PR24</t>
  </si>
  <si>
    <t>CWW17_149TOT_PR24</t>
  </si>
  <si>
    <t>CWW17.150</t>
  </si>
  <si>
    <t>CWW17_150FL_PR24</t>
  </si>
  <si>
    <t>CWW17_150SWD_PR24</t>
  </si>
  <si>
    <t>CWW17_150HD_PR24</t>
  </si>
  <si>
    <t>CWW17_150STD_PR24</t>
  </si>
  <si>
    <t>CWW17_150SLT_PR24</t>
  </si>
  <si>
    <t>CWW17_150TOT_PR24</t>
  </si>
  <si>
    <t>CWW17.151</t>
  </si>
  <si>
    <t>CWW17_151FL_PR24</t>
  </si>
  <si>
    <t>CWW17_151SWD_PR24</t>
  </si>
  <si>
    <t>CWW17_151HD_PR24</t>
  </si>
  <si>
    <t>CWW17_151STD_PR24</t>
  </si>
  <si>
    <t>CWW17_151SLT_PR24</t>
  </si>
  <si>
    <t>CWW17_151TOT_PR24</t>
  </si>
  <si>
    <t>CWW17.152</t>
  </si>
  <si>
    <t>CWW17_152FL_PR24</t>
  </si>
  <si>
    <t>CWW17_152SWD_PR24</t>
  </si>
  <si>
    <t>CWW17_152HD_PR24</t>
  </si>
  <si>
    <t>CWW17_152STD_PR24</t>
  </si>
  <si>
    <t>CWW17_152SLT_PR24</t>
  </si>
  <si>
    <t>CWW17_152TOT_PR24</t>
  </si>
  <si>
    <t>CWW17.153</t>
  </si>
  <si>
    <t>CWW17_153FL_PR24</t>
  </si>
  <si>
    <t>CWW17_153SWD_PR24</t>
  </si>
  <si>
    <t>CWW17_153HD_PR24</t>
  </si>
  <si>
    <t>CWW17_153STD_PR24</t>
  </si>
  <si>
    <t>CWW17_153SLT_PR24</t>
  </si>
  <si>
    <t>CWW17_153TOT_PR24</t>
  </si>
  <si>
    <t>CWW17.154</t>
  </si>
  <si>
    <t>CWW17_154FL_PR24</t>
  </si>
  <si>
    <t>CWW17_154SWD_PR24</t>
  </si>
  <si>
    <t>CWW17_154HD_PR24</t>
  </si>
  <si>
    <t>CWW17_154STD_PR24</t>
  </si>
  <si>
    <t>CWW17_154SLT_PR24</t>
  </si>
  <si>
    <t>CWW17_154TOT_PR24</t>
  </si>
  <si>
    <t>CWW17.155</t>
  </si>
  <si>
    <t>CWW17_155FL_PR24</t>
  </si>
  <si>
    <t>CWW17_155SWD_PR24</t>
  </si>
  <si>
    <t>CWW17_155HD_PR24</t>
  </si>
  <si>
    <t>CWW17_155STD_PR24</t>
  </si>
  <si>
    <t>CWW17_155SLT_PR24</t>
  </si>
  <si>
    <t>CWW17_155TOT_PR24</t>
  </si>
  <si>
    <t>CWW17.156</t>
  </si>
  <si>
    <t>CWW17_156FL_PR24</t>
  </si>
  <si>
    <t>CWW17_156SWD_PR24</t>
  </si>
  <si>
    <t>CWW17_156HD_PR24</t>
  </si>
  <si>
    <t>CWW17_156STD_PR24</t>
  </si>
  <si>
    <t>CWW17_156SLT_PR24</t>
  </si>
  <si>
    <t>CWW17_156TOT_PR24</t>
  </si>
  <si>
    <t>CWW17.157</t>
  </si>
  <si>
    <t>CWW17_157FL_PR24</t>
  </si>
  <si>
    <t>CWW17_157SWD_PR24</t>
  </si>
  <si>
    <t>CWW17_157HD_PR24</t>
  </si>
  <si>
    <t>CWW17_157STD_PR24</t>
  </si>
  <si>
    <t>CWW17_157SLT_PR24</t>
  </si>
  <si>
    <t>CWW17_157TOT_PR24</t>
  </si>
  <si>
    <t>CWW17.158</t>
  </si>
  <si>
    <t>CWW17_158FL_PR24</t>
  </si>
  <si>
    <t>CWW17_158SWD_PR24</t>
  </si>
  <si>
    <t>CWW17_158HD_PR24</t>
  </si>
  <si>
    <t>CWW17_158STD_PR24</t>
  </si>
  <si>
    <t>CWW17_158SLT_PR24</t>
  </si>
  <si>
    <t>CWW17_158TOT_PR24</t>
  </si>
  <si>
    <t>CWW17.159</t>
  </si>
  <si>
    <t>CWW17_159FL_PR24</t>
  </si>
  <si>
    <t>CWW17_159SWD_PR24</t>
  </si>
  <si>
    <t>CWW17_159HD_PR24</t>
  </si>
  <si>
    <t>CWW17_159STD_PR24</t>
  </si>
  <si>
    <t>CWW17_159SLT_PR24</t>
  </si>
  <si>
    <t>CWW17_159TOT_PR24</t>
  </si>
  <si>
    <t>CWW17.160</t>
  </si>
  <si>
    <t>CWW17_160FL_PR24</t>
  </si>
  <si>
    <t>CWW17_160SWD_PR24</t>
  </si>
  <si>
    <t>CWW17_160HD_PR24</t>
  </si>
  <si>
    <t>CWW17_160STD_PR24</t>
  </si>
  <si>
    <t>CWW17_160SLT_PR24</t>
  </si>
  <si>
    <t>CWW17_160TOT_PR24</t>
  </si>
  <si>
    <t>CWW17.161</t>
  </si>
  <si>
    <t>CWW17_161FL_PR24</t>
  </si>
  <si>
    <t>CWW17_161SWD_PR24</t>
  </si>
  <si>
    <t>CWW17_161HD_PR24</t>
  </si>
  <si>
    <t>CWW17_161STD_PR24</t>
  </si>
  <si>
    <t>CWW17_161SLT_PR24</t>
  </si>
  <si>
    <t>CWW17_161TOT_PR24</t>
  </si>
  <si>
    <t>CWW17.162</t>
  </si>
  <si>
    <t>CWW17_162FL_PR24</t>
  </si>
  <si>
    <t>CWW17_162SWD_PR24</t>
  </si>
  <si>
    <t>CWW17_162HD_PR24</t>
  </si>
  <si>
    <t>CWW17_162STD_PR24</t>
  </si>
  <si>
    <t>CWW17_162SLT_PR24</t>
  </si>
  <si>
    <t>CWW17_162TOT_PR24</t>
  </si>
  <si>
    <t>CWW17.163</t>
  </si>
  <si>
    <t>CWW17_163FL_PR24</t>
  </si>
  <si>
    <t>CWW17_163SWD_PR24</t>
  </si>
  <si>
    <t>CWW17_163HD_PR24</t>
  </si>
  <si>
    <t>CWW17_163STD_PR24</t>
  </si>
  <si>
    <t>CWW17_163SLT_PR24</t>
  </si>
  <si>
    <t>CWW17_163TOT_PR24</t>
  </si>
  <si>
    <t>CWW17.164</t>
  </si>
  <si>
    <t>CWW17_164FL_PR24</t>
  </si>
  <si>
    <t>CWW17_164SWD_PR24</t>
  </si>
  <si>
    <t>CWW17_164HD_PR24</t>
  </si>
  <si>
    <t>CWW17_164STD_PR24</t>
  </si>
  <si>
    <t>CWW17_164SLT_PR24</t>
  </si>
  <si>
    <t>CWW17_164TOT_PR24</t>
  </si>
  <si>
    <t>CWW17.165</t>
  </si>
  <si>
    <t>CWW17_165FL_PR24</t>
  </si>
  <si>
    <t>CWW17_165SWD_PR24</t>
  </si>
  <si>
    <t>CWW17_165HD_PR24</t>
  </si>
  <si>
    <t>CWW17_165STD_PR24</t>
  </si>
  <si>
    <t>CWW17_165SLT_PR24</t>
  </si>
  <si>
    <t>CWW17_165TOT_PR24</t>
  </si>
  <si>
    <t>CWW17.166</t>
  </si>
  <si>
    <t>CWW17_166FL_PR24</t>
  </si>
  <si>
    <t>CWW17_166SWD_PR24</t>
  </si>
  <si>
    <t>CWW17_166HD_PR24</t>
  </si>
  <si>
    <t>CWW17_166STD_PR24</t>
  </si>
  <si>
    <t>CWW17_166SLT_PR24</t>
  </si>
  <si>
    <t>CWW17_166TOT_PR24</t>
  </si>
  <si>
    <t>CWW17.167</t>
  </si>
  <si>
    <t>CWW17_167FL_PR24</t>
  </si>
  <si>
    <t>CWW17_167SWD_PR24</t>
  </si>
  <si>
    <t>CWW17_167HD_PR24</t>
  </si>
  <si>
    <t>CWW17_167STD_PR24</t>
  </si>
  <si>
    <t>CWW17_167SLT_PR24</t>
  </si>
  <si>
    <t>CWW17_167TOT_PR24</t>
  </si>
  <si>
    <t>CWW17.168</t>
  </si>
  <si>
    <t>CWW17_168FL_PR24</t>
  </si>
  <si>
    <t>CWW17_168SWD_PR24</t>
  </si>
  <si>
    <t>CWW17_168HD_PR24</t>
  </si>
  <si>
    <t>CWW17_168STD_PR24</t>
  </si>
  <si>
    <t>CWW17_168SLT_PR24</t>
  </si>
  <si>
    <t>CWW17_168TOT_PR24</t>
  </si>
  <si>
    <t>CWW17.169</t>
  </si>
  <si>
    <t>CWW17_169FL_PR24</t>
  </si>
  <si>
    <t>CWW17_169SWD_PR24</t>
  </si>
  <si>
    <t>CWW17_169HD_PR24</t>
  </si>
  <si>
    <t>CWW17_169STD_PR24</t>
  </si>
  <si>
    <t>CWW17_169SLT_PR24</t>
  </si>
  <si>
    <t>CWW17_169TOT_PR24</t>
  </si>
  <si>
    <t>CWW17.170</t>
  </si>
  <si>
    <t>CWW17_170FL_PR24</t>
  </si>
  <si>
    <t>CWW17_170SWD_PR24</t>
  </si>
  <si>
    <t>CWW17_170HD_PR24</t>
  </si>
  <si>
    <t>CWW17_170STD_PR24</t>
  </si>
  <si>
    <t>CWW17_170SLT_PR24</t>
  </si>
  <si>
    <t>CWW17_170TOT_PR24</t>
  </si>
  <si>
    <t>CWW17.171</t>
  </si>
  <si>
    <t>CWW17_171FL_PR24</t>
  </si>
  <si>
    <t>CWW17_171SWD_PR24</t>
  </si>
  <si>
    <t>CWW17_171HD_PR24</t>
  </si>
  <si>
    <t>CWW17_171STD_PR24</t>
  </si>
  <si>
    <t>CWW17_171SLT_PR24</t>
  </si>
  <si>
    <t>CWW17_171TOT_PR24</t>
  </si>
  <si>
    <t>CWW17.172</t>
  </si>
  <si>
    <t>CWW17_172FL_PR24</t>
  </si>
  <si>
    <t>CWW17_172SWD_PR24</t>
  </si>
  <si>
    <t>CWW17_172HD_PR24</t>
  </si>
  <si>
    <t>CWW17_172STD_PR24</t>
  </si>
  <si>
    <t>CWW17_172SLT_PR24</t>
  </si>
  <si>
    <t>CWW17_172TOT_PR24</t>
  </si>
  <si>
    <t>CWW17.173</t>
  </si>
  <si>
    <t>CWW17_173FL_PR24</t>
  </si>
  <si>
    <t>CWW17_173SWD_PR24</t>
  </si>
  <si>
    <t>CWW17_173HD_PR24</t>
  </si>
  <si>
    <t>CWW17_173STD_PR24</t>
  </si>
  <si>
    <t>CWW17_173SLT_PR24</t>
  </si>
  <si>
    <t>CWW17_173TOT_PR24</t>
  </si>
  <si>
    <t>CWW17.174</t>
  </si>
  <si>
    <t>CWW17_174FL_PR24</t>
  </si>
  <si>
    <t>CWW17_174SWD_PR24</t>
  </si>
  <si>
    <t>CWW17_174HD_PR24</t>
  </si>
  <si>
    <t>CWW17_174STD_PR24</t>
  </si>
  <si>
    <t>CWW17_174SLT_PR24</t>
  </si>
  <si>
    <t>CWW17_174TOT_PR24</t>
  </si>
  <si>
    <t>CWW17.175</t>
  </si>
  <si>
    <t>CWW17_175FL_PR24</t>
  </si>
  <si>
    <t>CWW17_175SWD_PR24</t>
  </si>
  <si>
    <t>CWW17_175HD_PR24</t>
  </si>
  <si>
    <t>CWW17_175STD_PR24</t>
  </si>
  <si>
    <t>CWW17_175SLT_PR24</t>
  </si>
  <si>
    <t>CWW17_175TOT_PR24</t>
  </si>
  <si>
    <t>CWW17.176</t>
  </si>
  <si>
    <t>CWW17_176FL_PR24</t>
  </si>
  <si>
    <t>CWW17_176SWD_PR24</t>
  </si>
  <si>
    <t>CWW17_176HD_PR24</t>
  </si>
  <si>
    <t>CWW17_176STD_PR24</t>
  </si>
  <si>
    <t>CWW17_176SLT_PR24</t>
  </si>
  <si>
    <t>CWW17_176TOT_PR24</t>
  </si>
  <si>
    <t>CWW17.177</t>
  </si>
  <si>
    <t>CWW17_177FL_PR24</t>
  </si>
  <si>
    <t>CWW17_177SWD_PR24</t>
  </si>
  <si>
    <t>CWW17_177HD_PR24</t>
  </si>
  <si>
    <t>CWW17_177STD_PR24</t>
  </si>
  <si>
    <t>CWW17_177SLT_PR24</t>
  </si>
  <si>
    <t>CWW17_177TOT_PR24</t>
  </si>
  <si>
    <t>CWW17.178</t>
  </si>
  <si>
    <t>CWW17_178FL_PR24</t>
  </si>
  <si>
    <t>CWW17_178SWD_PR24</t>
  </si>
  <si>
    <t>CWW17_178HD_PR24</t>
  </si>
  <si>
    <t>CWW17_178STD_PR24</t>
  </si>
  <si>
    <t>CWW17_178SLT_PR24</t>
  </si>
  <si>
    <t>CWW17_178TOT_PR24</t>
  </si>
  <si>
    <t>CWW17.179</t>
  </si>
  <si>
    <t>CWW17_179FL_PR24</t>
  </si>
  <si>
    <t>CWW17_179SWD_PR24</t>
  </si>
  <si>
    <t>CWW17_179HD_PR24</t>
  </si>
  <si>
    <t>CWW17_179STD_PR24</t>
  </si>
  <si>
    <t>CWW17_179SLT_PR24</t>
  </si>
  <si>
    <t>CWW17_179TOT_PR24</t>
  </si>
  <si>
    <t>CWW17.180</t>
  </si>
  <si>
    <t>CWW17_180FL_PR24</t>
  </si>
  <si>
    <t>CWW17_180SWD_PR24</t>
  </si>
  <si>
    <t>CWW17_180HD_PR24</t>
  </si>
  <si>
    <t>CWW17_180STD_PR24</t>
  </si>
  <si>
    <t>CWW17_180SLT_PR24</t>
  </si>
  <si>
    <t>CWW17_180TOT_PR24</t>
  </si>
  <si>
    <t>CWW17.181</t>
  </si>
  <si>
    <t>CWW17_181FL_PR24</t>
  </si>
  <si>
    <t>CWW17_181SWD_PR24</t>
  </si>
  <si>
    <t>CWW17_181HD_PR24</t>
  </si>
  <si>
    <t>CWW17_181STD_PR24</t>
  </si>
  <si>
    <t>CWW17_181SLT_PR24</t>
  </si>
  <si>
    <t>CWW17_181TOT_PR24</t>
  </si>
  <si>
    <t>CWW17.182</t>
  </si>
  <si>
    <t>CWW17_182FL_PR24</t>
  </si>
  <si>
    <t>CWW17_182SWD_PR24</t>
  </si>
  <si>
    <t>CWW17_182HD_PR24</t>
  </si>
  <si>
    <t>CWW17_182STD_PR24</t>
  </si>
  <si>
    <t>CWW17_182SLT_PR24</t>
  </si>
  <si>
    <t>CWW17_182TOT_PR24</t>
  </si>
  <si>
    <t>CWW17.183</t>
  </si>
  <si>
    <t>CWW17_183FL_PR24</t>
  </si>
  <si>
    <t>CWW17_183SWD_PR24</t>
  </si>
  <si>
    <t>CWW17_183HD_PR24</t>
  </si>
  <si>
    <t>CWW17_183STD_PR24</t>
  </si>
  <si>
    <t>CWW17_183SLT_PR24</t>
  </si>
  <si>
    <t>CWW17_183TOT_PR24</t>
  </si>
  <si>
    <t>CWW17.184</t>
  </si>
  <si>
    <t>CWW17_184FL_PR24</t>
  </si>
  <si>
    <t>CWW17_184SWD_PR24</t>
  </si>
  <si>
    <t>CWW17_184HD_PR24</t>
  </si>
  <si>
    <t>CWW17_184STD_PR24</t>
  </si>
  <si>
    <t>CWW17_184SLT_PR24</t>
  </si>
  <si>
    <t>CWW17_184TOT_PR24</t>
  </si>
  <si>
    <t>CWW17.185</t>
  </si>
  <si>
    <t>CWW17_185FL_PR24</t>
  </si>
  <si>
    <t>CWW17_185SWD_PR24</t>
  </si>
  <si>
    <t>CWW17_185HD_PR24</t>
  </si>
  <si>
    <t>CWW17_185STD_PR24</t>
  </si>
  <si>
    <t>CWW17_185SLT_PR24</t>
  </si>
  <si>
    <t>CWW17_185TOT_PR24</t>
  </si>
  <si>
    <t>CWW17.186</t>
  </si>
  <si>
    <t>CWW17_186FL_PR24</t>
  </si>
  <si>
    <t>CWW17_186SWD_PR24</t>
  </si>
  <si>
    <t>CWW17_186HD_PR24</t>
  </si>
  <si>
    <t>CWW17_186STD_PR24</t>
  </si>
  <si>
    <t>CWW17_186SLT_PR24</t>
  </si>
  <si>
    <t>CWW17_186TOT_PR24</t>
  </si>
  <si>
    <t>CWW17.187</t>
  </si>
  <si>
    <t>CWW17_187FL_PR24</t>
  </si>
  <si>
    <t>CWW17_187SWD_PR24</t>
  </si>
  <si>
    <t>CWW17_187HD_PR24</t>
  </si>
  <si>
    <t>CWW17_187STD_PR24</t>
  </si>
  <si>
    <t>CWW17_187SLT_PR24</t>
  </si>
  <si>
    <t>CWW17_187TOT_PR24</t>
  </si>
  <si>
    <t>CWW17.188</t>
  </si>
  <si>
    <t>CWW17_188FL_PR24</t>
  </si>
  <si>
    <t>CWW17_188SWD_PR24</t>
  </si>
  <si>
    <t>CWW17_188HD_PR24</t>
  </si>
  <si>
    <t>CWW17_188STD_PR24</t>
  </si>
  <si>
    <t>CWW17_188SLT_PR24</t>
  </si>
  <si>
    <t>CWW17_188TOT_PR24</t>
  </si>
  <si>
    <t>CWW17.189</t>
  </si>
  <si>
    <t>CWW17_189FL_PR24</t>
  </si>
  <si>
    <t>CWW17_189SWD_PR24</t>
  </si>
  <si>
    <t>CWW17_189HD_PR24</t>
  </si>
  <si>
    <t>CWW17_189STD_PR24</t>
  </si>
  <si>
    <t>CWW17_189SLT_PR24</t>
  </si>
  <si>
    <t>CWW17_189TOT_PR24</t>
  </si>
  <si>
    <t>CWW17.190</t>
  </si>
  <si>
    <t>CWW17_190FL_PR24</t>
  </si>
  <si>
    <t>CWW17_190SWD_PR24</t>
  </si>
  <si>
    <t>CWW17_190HD_PR24</t>
  </si>
  <si>
    <t>CWW17_190STD_PR24</t>
  </si>
  <si>
    <t>CWW17_190SLT_PR24</t>
  </si>
  <si>
    <t>CWW17_190TOT_PR24</t>
  </si>
  <si>
    <t>CWW17.191</t>
  </si>
  <si>
    <t>CWW17_191FL_PR24</t>
  </si>
  <si>
    <t>CWW17_191SWD_PR24</t>
  </si>
  <si>
    <t>CWW17_191HD_PR24</t>
  </si>
  <si>
    <t>CWW17_191STD_PR24</t>
  </si>
  <si>
    <t>CWW17_191SLT_PR24</t>
  </si>
  <si>
    <t>CWW17_191TOT_PR24</t>
  </si>
  <si>
    <t>CWW17.192</t>
  </si>
  <si>
    <t>CWW17_192FL_PR24</t>
  </si>
  <si>
    <t>CWW17_192SWD_PR24</t>
  </si>
  <si>
    <t>CWW17_192HD_PR24</t>
  </si>
  <si>
    <t>CWW17_192STD_PR24</t>
  </si>
  <si>
    <t>CWW17_192SLT_PR24</t>
  </si>
  <si>
    <t>CWW17_192TOT_PR24</t>
  </si>
  <si>
    <t>CWW17.193</t>
  </si>
  <si>
    <t>CWW17_193FL_PR24</t>
  </si>
  <si>
    <t>CWW17_193SWD_PR24</t>
  </si>
  <si>
    <t>CWW17_193HD_PR24</t>
  </si>
  <si>
    <t>CWW17_193STD_PR24</t>
  </si>
  <si>
    <t>CWW17_193SLT_PR24</t>
  </si>
  <si>
    <t>CWW17_193TOT_PR24</t>
  </si>
  <si>
    <t>CWW17.194</t>
  </si>
  <si>
    <t>CWW17_194FL_PR24</t>
  </si>
  <si>
    <t>CWW17_194SWD_PR24</t>
  </si>
  <si>
    <t>CWW17_194HD_PR24</t>
  </si>
  <si>
    <t>CWW17_194STD_PR24</t>
  </si>
  <si>
    <t>CWW17_194SLT_PR24</t>
  </si>
  <si>
    <t>CWW17_194TOT_PR24</t>
  </si>
  <si>
    <t>CWW17.195</t>
  </si>
  <si>
    <t>CWW17_195FL_PR24</t>
  </si>
  <si>
    <t>CWW17_195SWD_PR24</t>
  </si>
  <si>
    <t>CWW17_195HD_PR24</t>
  </si>
  <si>
    <t>CWW17_195STD_PR24</t>
  </si>
  <si>
    <t>CWW17_195SLT_PR24</t>
  </si>
  <si>
    <t>CWW17_195TOT_PR24</t>
  </si>
  <si>
    <t>Line description</t>
  </si>
  <si>
    <t>Total sewage sludge produced, treated by incumbents</t>
  </si>
  <si>
    <t>ttds/ year</t>
  </si>
  <si>
    <t>BIO1.1</t>
  </si>
  <si>
    <t>8A.1</t>
  </si>
  <si>
    <t>BP05613_PR24</t>
  </si>
  <si>
    <t>Total sewage sludge produced, treated by 3rd party sludge service provider</t>
  </si>
  <si>
    <t>BIO1.2</t>
  </si>
  <si>
    <t>8A.2</t>
  </si>
  <si>
    <t>MP05614_PR24</t>
  </si>
  <si>
    <t xml:space="preserve">Total sewage sludge produced </t>
  </si>
  <si>
    <t>BIO1.3</t>
  </si>
  <si>
    <t>8A.3</t>
  </si>
  <si>
    <t>MP05611_PR24</t>
  </si>
  <si>
    <t>Total sewage sludge produced from non-appointed liquid waste treatment</t>
  </si>
  <si>
    <t>BIO1.4</t>
  </si>
  <si>
    <t>8A.4</t>
  </si>
  <si>
    <t>MP05613_PR24</t>
  </si>
  <si>
    <t>Percentage of sludge produced and treated at a site of STW and STC co-location</t>
  </si>
  <si>
    <t>%</t>
  </si>
  <si>
    <t>BIO1.5</t>
  </si>
  <si>
    <t>8A.5</t>
  </si>
  <si>
    <t>MP05615_PR24</t>
  </si>
  <si>
    <t>Total sewage sludge disposed by incumbents</t>
  </si>
  <si>
    <t>BIO1.6</t>
  </si>
  <si>
    <t>8A.6</t>
  </si>
  <si>
    <t>BN1623_PR24</t>
  </si>
  <si>
    <t>Total sewage sludge disposed by 3rd party sludge service provider</t>
  </si>
  <si>
    <t>BIO1.7</t>
  </si>
  <si>
    <t>8A.7</t>
  </si>
  <si>
    <t>BN1622_PR24</t>
  </si>
  <si>
    <t>Total sewage sludge disposed</t>
  </si>
  <si>
    <t>BIO1.8</t>
  </si>
  <si>
    <t>8A.8</t>
  </si>
  <si>
    <t>BN1621_PR24</t>
  </si>
  <si>
    <t>Total measure of intersiting 'work' done by pipeline</t>
  </si>
  <si>
    <t>ttds*km/year</t>
  </si>
  <si>
    <t>BIO1.9</t>
  </si>
  <si>
    <t>8A.9</t>
  </si>
  <si>
    <t>BN1640_PR24</t>
  </si>
  <si>
    <t>Total measure of intersiting 'work' done by tanker</t>
  </si>
  <si>
    <t>BIO1.10</t>
  </si>
  <si>
    <t>8A.10</t>
  </si>
  <si>
    <t>BN1641_PR24</t>
  </si>
  <si>
    <t>Total measure of intersiting 'work' done by truck</t>
  </si>
  <si>
    <t>BIO1.11</t>
  </si>
  <si>
    <t>8A.11</t>
  </si>
  <si>
    <t>BN1642_PR24</t>
  </si>
  <si>
    <t>Total measure of intersiting 'work' done (all forms of transportation)</t>
  </si>
  <si>
    <t>BIO1.12</t>
  </si>
  <si>
    <t>8A.12</t>
  </si>
  <si>
    <t>BN1643_PR24</t>
  </si>
  <si>
    <t xml:space="preserve">Total measure of intersiting 'work' done by tanker (by volume transported) </t>
  </si>
  <si>
    <t>m3*km/yr</t>
  </si>
  <si>
    <t>BIO1.13</t>
  </si>
  <si>
    <t>8A.13</t>
  </si>
  <si>
    <t>BN1644_PR24</t>
  </si>
  <si>
    <t>Total measure of 'work' done in sludge disposal operations by pipeline</t>
  </si>
  <si>
    <t>BIO1.14</t>
  </si>
  <si>
    <t>8A.14</t>
  </si>
  <si>
    <t>BN1648_PR24</t>
  </si>
  <si>
    <t>Total measure of 'work' done in sludge disposal operations by tanker</t>
  </si>
  <si>
    <t>BIO1.15</t>
  </si>
  <si>
    <t>8A.15</t>
  </si>
  <si>
    <t>BN1645_PR24</t>
  </si>
  <si>
    <t>Total measure of 'work' done in sludge disposal operations by truck</t>
  </si>
  <si>
    <t>BIO1.16</t>
  </si>
  <si>
    <t>8A.16</t>
  </si>
  <si>
    <t>BN1646_PR24</t>
  </si>
  <si>
    <t>Total measure of 'work' done in sludge disposal operations (all forms of transportation)</t>
  </si>
  <si>
    <t>BIO1.17</t>
  </si>
  <si>
    <t>8A.17</t>
  </si>
  <si>
    <t>BN1647_PR24</t>
  </si>
  <si>
    <t>Total measure of 'work' done by tanker in sludge disposal operations (by volume transported)</t>
  </si>
  <si>
    <t>BIO1.18</t>
  </si>
  <si>
    <t>8A.18</t>
  </si>
  <si>
    <t>BN1649_PR24</t>
  </si>
  <si>
    <t>Chemical P sludge as % of sludge produced at STWs</t>
  </si>
  <si>
    <t>BIO1.19</t>
  </si>
  <si>
    <t>8A.19</t>
  </si>
  <si>
    <t>MP05616_PR24</t>
  </si>
  <si>
    <t>Revenue</t>
  </si>
  <si>
    <t>Number of customers</t>
  </si>
  <si>
    <t>Average residential revenues</t>
  </si>
  <si>
    <t xml:space="preserve">Residential revenue </t>
  </si>
  <si>
    <t>Wholesale revenue</t>
  </si>
  <si>
    <t>RET2.1</t>
  </si>
  <si>
    <t>2F.1</t>
  </si>
  <si>
    <t>RET2.2</t>
  </si>
  <si>
    <t>2F.2</t>
  </si>
  <si>
    <t>Total residential revenue</t>
  </si>
  <si>
    <t>RET2.3</t>
  </si>
  <si>
    <t>2F.3</t>
  </si>
  <si>
    <t>B0072TRR_PR24</t>
  </si>
  <si>
    <t>Revenue Recovered ("RR" )</t>
  </si>
  <si>
    <t>RET2.4</t>
  </si>
  <si>
    <t>2F.4</t>
  </si>
  <si>
    <t>B0073RR_PR24</t>
  </si>
  <si>
    <t>Revenue sacrifice</t>
  </si>
  <si>
    <t>RET2.5</t>
  </si>
  <si>
    <t>2F.5</t>
  </si>
  <si>
    <t>B0074RS_PR24</t>
  </si>
  <si>
    <t>Actual revenue (net)</t>
  </si>
  <si>
    <t>RET2.6</t>
  </si>
  <si>
    <t>2F.6</t>
  </si>
  <si>
    <t>B0075AR_PR24</t>
  </si>
  <si>
    <t>Customer information</t>
  </si>
  <si>
    <t xml:space="preserve">Actual customers ("AC" ) </t>
  </si>
  <si>
    <t>000s</t>
  </si>
  <si>
    <t>RET2.7</t>
  </si>
  <si>
    <t>2F.7</t>
  </si>
  <si>
    <t>B0076AC_PR24</t>
  </si>
  <si>
    <t xml:space="preserve">Reforecast customers </t>
  </si>
  <si>
    <t>RET2.8</t>
  </si>
  <si>
    <t>2F.8</t>
  </si>
  <si>
    <t>B0077RC_PR24</t>
  </si>
  <si>
    <t>Adjustment</t>
  </si>
  <si>
    <t xml:space="preserve">Allowed revenue ("R" ) </t>
  </si>
  <si>
    <t>RET2.9</t>
  </si>
  <si>
    <t>2F.9</t>
  </si>
  <si>
    <t>B0078AR_PR24</t>
  </si>
  <si>
    <t xml:space="preserve">Net adjustment </t>
  </si>
  <si>
    <t>RET2.10</t>
  </si>
  <si>
    <t>2F.10</t>
  </si>
  <si>
    <t>B0079NA_PR24</t>
  </si>
  <si>
    <t>Other residential information</t>
  </si>
  <si>
    <t>Average household retail revenue per customer</t>
  </si>
  <si>
    <t>£</t>
  </si>
  <si>
    <t>RET2.11</t>
  </si>
  <si>
    <t>2F.11</t>
  </si>
  <si>
    <t>B0080ARR_PR24</t>
  </si>
  <si>
    <t>Water</t>
  </si>
  <si>
    <t>Wastewater</t>
  </si>
  <si>
    <t>RAG 4.10 reference</t>
  </si>
  <si>
    <t>Connections volume data</t>
  </si>
  <si>
    <t>New connections (residential – excluding NAVs)</t>
  </si>
  <si>
    <t>nr</t>
  </si>
  <si>
    <t>DS4.1</t>
  </si>
  <si>
    <t>4Q.1</t>
  </si>
  <si>
    <t>B0007DSCRW_PR24</t>
  </si>
  <si>
    <t>B0007DSCRWW_PR24</t>
  </si>
  <si>
    <t>B0007DSCRT_PR24</t>
  </si>
  <si>
    <t>New connections (business – excluding NAVs)</t>
  </si>
  <si>
    <t>DS4.2</t>
  </si>
  <si>
    <t>4Q.2</t>
  </si>
  <si>
    <t>B0007DSCBW_PR24</t>
  </si>
  <si>
    <t>B0007DSCBWW_PR24</t>
  </si>
  <si>
    <t>B0007DSCBT_PR24</t>
  </si>
  <si>
    <t xml:space="preserve">Total new connections served by incumbent </t>
  </si>
  <si>
    <t>DS4.3</t>
  </si>
  <si>
    <t>4Q.3</t>
  </si>
  <si>
    <t>B0007DSCIWT_PR24</t>
  </si>
  <si>
    <t>B0007DSCIWWT_PR24</t>
  </si>
  <si>
    <t>B0007DSCIT_PR24</t>
  </si>
  <si>
    <t>New connections – SLPs</t>
  </si>
  <si>
    <t>DS4.4</t>
  </si>
  <si>
    <t>4Q.4</t>
  </si>
  <si>
    <t>B0007DSCSLP_PR24</t>
  </si>
  <si>
    <t>Properties volume data</t>
  </si>
  <si>
    <t>New properties (residential - excluding NAVs)</t>
  </si>
  <si>
    <t>DS4.5</t>
  </si>
  <si>
    <t>4Q.5</t>
  </si>
  <si>
    <t>B0007DSPRW_PR24</t>
  </si>
  <si>
    <t>B0007DSPRWW_PR24</t>
  </si>
  <si>
    <t>B0007DSPRT_PR24</t>
  </si>
  <si>
    <t>New properties (business - excluding NAVs)</t>
  </si>
  <si>
    <t>DS4.6</t>
  </si>
  <si>
    <t>4Q.6</t>
  </si>
  <si>
    <t>B0007DSPBW_PR24</t>
  </si>
  <si>
    <t>B0007DSPBWW_PR24</t>
  </si>
  <si>
    <t>B0007DSPBT_PR24</t>
  </si>
  <si>
    <t xml:space="preserve">Total new properties served by incumbent </t>
  </si>
  <si>
    <t>DS4.7</t>
  </si>
  <si>
    <t>4Q.7</t>
  </si>
  <si>
    <t>B0007DSPIWT_PR24</t>
  </si>
  <si>
    <t>B0007DSPIWWT_PR24</t>
  </si>
  <si>
    <t>B0007DSPIT_PR24</t>
  </si>
  <si>
    <t>New residential properties served by NAVs</t>
  </si>
  <si>
    <t>DS4.8</t>
  </si>
  <si>
    <t>4Q.8</t>
  </si>
  <si>
    <t>B0007DSPRNAVW_PR24</t>
  </si>
  <si>
    <t>B0007DSPRNAVWW_PR24</t>
  </si>
  <si>
    <t>B0007DSPRNAVT_PR24</t>
  </si>
  <si>
    <t>New business properties served by NAVs</t>
  </si>
  <si>
    <t>DS4.9</t>
  </si>
  <si>
    <t>4Q.9</t>
  </si>
  <si>
    <t>B0007DSPBNAVW_PR24</t>
  </si>
  <si>
    <t>B0007DSPBNAVWW_PR24</t>
  </si>
  <si>
    <t>B0007DSPBNAVT_PR24</t>
  </si>
  <si>
    <t>Total new properties served by NAVs</t>
  </si>
  <si>
    <t>DS4.10</t>
  </si>
  <si>
    <t>4Q.10</t>
  </si>
  <si>
    <t>B0007DSPNAVWT_PR24</t>
  </si>
  <si>
    <t>B0007DSPNAVWWT_PR24</t>
  </si>
  <si>
    <t>B0007DSPNAVT_PR24</t>
  </si>
  <si>
    <t>Total new properties</t>
  </si>
  <si>
    <t>DS4.11</t>
  </si>
  <si>
    <t>4Q.11</t>
  </si>
  <si>
    <t>B0007DSPWT_PR24</t>
  </si>
  <si>
    <t>B0007DSPWWT_PR24</t>
  </si>
  <si>
    <t>B0007DSPTOT_PR24</t>
  </si>
  <si>
    <t>New properties – SLP connections</t>
  </si>
  <si>
    <t>DS4.12</t>
  </si>
  <si>
    <t>4Q.12</t>
  </si>
  <si>
    <t>B0007DSPSLP_PR24</t>
  </si>
  <si>
    <t>New water mains data</t>
  </si>
  <si>
    <t>Length of new mains (km) - requisitions</t>
  </si>
  <si>
    <t>DS4.13</t>
  </si>
  <si>
    <t>4Q.13</t>
  </si>
  <si>
    <t>B0007DSDLREQ_PR24</t>
  </si>
  <si>
    <t>Length of new mains (km) - SLPs</t>
  </si>
  <si>
    <t>DS4.14</t>
  </si>
  <si>
    <t>4Q.14</t>
  </si>
  <si>
    <t>B0007DSDLSLP_PR24</t>
  </si>
  <si>
    <t>Expenditure in report year</t>
  </si>
  <si>
    <t>Cumulative expenditure on schemes completed in the report year</t>
  </si>
  <si>
    <t>Green recovery programme</t>
  </si>
  <si>
    <t>Green recovery line 1 - Capex</t>
  </si>
  <si>
    <t>SUP4.1</t>
  </si>
  <si>
    <t>4S.1</t>
  </si>
  <si>
    <t>B0757GRCE_WR_PR24</t>
  </si>
  <si>
    <t>B0768GRCE_RW_PR24</t>
  </si>
  <si>
    <t>B0779GRCE_SW_PR24</t>
  </si>
  <si>
    <t>B0790GRCE_TW_PR24</t>
  </si>
  <si>
    <t>B0801GRCE_DW_PR24</t>
  </si>
  <si>
    <t>B0442GRCE_TO_PR24</t>
  </si>
  <si>
    <t>B0812GRCC_WR_PR24</t>
  </si>
  <si>
    <t>B0823GRCC_RW_PR24</t>
  </si>
  <si>
    <t>B0834GRCC_SW_PR24</t>
  </si>
  <si>
    <t>B0845GRCC_TW_PR24</t>
  </si>
  <si>
    <t>B0856GRCC_DW_PR24</t>
  </si>
  <si>
    <t>B0492GRCC_TO_PR24</t>
  </si>
  <si>
    <t>Green recovery line 1 - Opex</t>
  </si>
  <si>
    <t>SUP4.2</t>
  </si>
  <si>
    <t>4S.2</t>
  </si>
  <si>
    <t>B0758GROE_WR_PR24</t>
  </si>
  <si>
    <t>B0769GROE_RW_PR24</t>
  </si>
  <si>
    <t>B0780GROE_SW_PR24</t>
  </si>
  <si>
    <t>B0791GROE_TW_PR24</t>
  </si>
  <si>
    <t>B0802GROE_DW_PR24</t>
  </si>
  <si>
    <t>B0443GROE_TO_PR24</t>
  </si>
  <si>
    <t>B0813GROC_WR_PR24</t>
  </si>
  <si>
    <t>B0824GROC_RW_PR24</t>
  </si>
  <si>
    <t>B0835GROC_SW_PR24</t>
  </si>
  <si>
    <t>B0846GROC_TW_PR24</t>
  </si>
  <si>
    <t>B0857GROC_DW_PR24</t>
  </si>
  <si>
    <t>B0493GROC_TO_PR24</t>
  </si>
  <si>
    <t>Green recovery line 1 - Totex</t>
  </si>
  <si>
    <t>SUP4.3</t>
  </si>
  <si>
    <t>4S.3</t>
  </si>
  <si>
    <t>B0407GRTE_WR_PR24</t>
  </si>
  <si>
    <t>B0414GRTE_RW_PR24</t>
  </si>
  <si>
    <t>B0421GRTE_SW_PR24</t>
  </si>
  <si>
    <t>B0428GRTE_TW_PR24</t>
  </si>
  <si>
    <t>B0435GRTE_DW_PR24</t>
  </si>
  <si>
    <t>B0444GRTE_TO_PR24</t>
  </si>
  <si>
    <t>B0457GRTC_WR_PR24</t>
  </si>
  <si>
    <t>B0464GRTC_RW_PR24</t>
  </si>
  <si>
    <t>B0471GRTC_SW_PR24</t>
  </si>
  <si>
    <t>B0478GRTC_TW_PR24</t>
  </si>
  <si>
    <t>B0485GRTC_DW_PR24</t>
  </si>
  <si>
    <t>B0494GRTC_TO_PR24</t>
  </si>
  <si>
    <t>Green recovery line 2 - Capex</t>
  </si>
  <si>
    <t>SUP4.4</t>
  </si>
  <si>
    <t>4S.4</t>
  </si>
  <si>
    <t>B0760GRCE_WR_PR24</t>
  </si>
  <si>
    <t>B0771GRCE_RW_PR24</t>
  </si>
  <si>
    <t>B0782GRCE_SW_PR24</t>
  </si>
  <si>
    <t>B0793GRCE_TW_PR24</t>
  </si>
  <si>
    <t>B0804GRCE_DW_PR24</t>
  </si>
  <si>
    <t>B0445GRCE_TO_PR24</t>
  </si>
  <si>
    <t>B0815GRCC_WR_PR24</t>
  </si>
  <si>
    <t>B0826GRCC_RW_PR24</t>
  </si>
  <si>
    <t>B0837GRCC_SW_PR24</t>
  </si>
  <si>
    <t>B0848GRCC_TW_PR24</t>
  </si>
  <si>
    <t>B0859GRCC_DW_PR24</t>
  </si>
  <si>
    <t>B0495GRCC_TO_PR24</t>
  </si>
  <si>
    <t>Green recovery line 2 - Opex</t>
  </si>
  <si>
    <t>SUP4.5</t>
  </si>
  <si>
    <t>4S.5</t>
  </si>
  <si>
    <t>B0761GROE_WR_PR24</t>
  </si>
  <si>
    <t>B0772GROE_RW_PR24</t>
  </si>
  <si>
    <t>B0783GROE_SW_PR24</t>
  </si>
  <si>
    <t>B0794GROE_TW_PR24</t>
  </si>
  <si>
    <t>B0805GROE_DW_PR24</t>
  </si>
  <si>
    <t>B0446GROE_TO_PR24</t>
  </si>
  <si>
    <t>B0816GROC_WR_PR24</t>
  </si>
  <si>
    <t>B0827GROC_RW_PR24</t>
  </si>
  <si>
    <t>B0838GROC_SW_PR24</t>
  </si>
  <si>
    <t>B0849GROC_TW_PR24</t>
  </si>
  <si>
    <t>B0860GROC_DW_PR24</t>
  </si>
  <si>
    <t>B0496GROC_TO_PR24</t>
  </si>
  <si>
    <t>Green recovery line 2 - Totex</t>
  </si>
  <si>
    <t>SUP4.6</t>
  </si>
  <si>
    <t>4S.6</t>
  </si>
  <si>
    <t>B0408GRTE_WR_PR24</t>
  </si>
  <si>
    <t>B0415GRTE_RW_PR24</t>
  </si>
  <si>
    <t>B0422GRTE_SW_PR24</t>
  </si>
  <si>
    <t>B0429GRTE_TW_PR24</t>
  </si>
  <si>
    <t>B0436GRTE_DW_PR24</t>
  </si>
  <si>
    <t>B0447GRTE_TO_PR24</t>
  </si>
  <si>
    <t>B0458GRTC_WR_PR24</t>
  </si>
  <si>
    <t>B0465GRTC_RW_PR24</t>
  </si>
  <si>
    <t>B0472GRTC_SW_PR24</t>
  </si>
  <si>
    <t>B0479GRTC_TW_PR24</t>
  </si>
  <si>
    <t>B0486GRTC_DW_PR24</t>
  </si>
  <si>
    <t>B0497GRTC_TO_PR24</t>
  </si>
  <si>
    <t>Green recovery line 3 - Capex</t>
  </si>
  <si>
    <t>SUP4.7</t>
  </si>
  <si>
    <t>4S.7</t>
  </si>
  <si>
    <t>B0763GRCE_WR_PR24</t>
  </si>
  <si>
    <t>B0774GRCE_RW_PR24</t>
  </si>
  <si>
    <t>B0785GRCE_SW_PR24</t>
  </si>
  <si>
    <t>B0796GRCE_TW_PR24</t>
  </si>
  <si>
    <t>B0807GRCE_DW_PR24</t>
  </si>
  <si>
    <t>B0448GRCE_TO_PR24</t>
  </si>
  <si>
    <t>B0818GRCC_WR_PR24</t>
  </si>
  <si>
    <t>B0829GRCC_RW_PR24</t>
  </si>
  <si>
    <t>B0840GRCC_SW_PR24</t>
  </si>
  <si>
    <t>B0851GRCC_TW_PR24</t>
  </si>
  <si>
    <t>B0862GRCC_DW_PR24</t>
  </si>
  <si>
    <t>B0498GRCC_TO_PR24</t>
  </si>
  <si>
    <t>Green recovery line 3 - Opex</t>
  </si>
  <si>
    <t>SUP4.8</t>
  </si>
  <si>
    <t>4S.8</t>
  </si>
  <si>
    <t>B0764GROE_WR_PR24</t>
  </si>
  <si>
    <t>B0775GROE_RW_PR24</t>
  </si>
  <si>
    <t>B0786GROE_SW_PR24</t>
  </si>
  <si>
    <t>B0797GROE_TW_PR24</t>
  </si>
  <si>
    <t>B0808GROE_DW_PR24</t>
  </si>
  <si>
    <t>B0449GROE_TO_PR24</t>
  </si>
  <si>
    <t>B0819GROC_WR_PR24</t>
  </si>
  <si>
    <t>B0830GROC_RW_PR24</t>
  </si>
  <si>
    <t>B0841GROC_SW_PR24</t>
  </si>
  <si>
    <t>B0852GROC_TW_PR24</t>
  </si>
  <si>
    <t>B0863GROC_DW_PR24</t>
  </si>
  <si>
    <t>B0499GROC_TO_PR24</t>
  </si>
  <si>
    <t>Green recovery line 3 - Totex</t>
  </si>
  <si>
    <t>SUP4.9</t>
  </si>
  <si>
    <t>4S.9</t>
  </si>
  <si>
    <t>B0409GRTE_WR_PR24</t>
  </si>
  <si>
    <t>B0416GRTE_RW_PR24</t>
  </si>
  <si>
    <t>B0423GRTE_SW_PR24</t>
  </si>
  <si>
    <t>B0430GRTE_TW_PR24</t>
  </si>
  <si>
    <t>B0437GRTE_DW_PR24</t>
  </si>
  <si>
    <t>B0450GRTE_TO_PR24</t>
  </si>
  <si>
    <t>B0459GRTC_WR_PR24</t>
  </si>
  <si>
    <t>B0466GRTC_RW_PR24</t>
  </si>
  <si>
    <t>B0473GRTC_SW_PR24</t>
  </si>
  <si>
    <t>B0480GRTC_TW_PR24</t>
  </si>
  <si>
    <t>B0487GRTC_DW_PR24</t>
  </si>
  <si>
    <t>B0500GRTC_TO_PR24</t>
  </si>
  <si>
    <t>Green recovery line 4 - Capex</t>
  </si>
  <si>
    <t>SUP4.10</t>
  </si>
  <si>
    <t>4S.10</t>
  </si>
  <si>
    <t>B0766GRCE_WR_PR24</t>
  </si>
  <si>
    <t>B0777GRCE_RW_PR24</t>
  </si>
  <si>
    <t>B0788GRCE_SW_PR24</t>
  </si>
  <si>
    <t>B0799GRCE_TW_PR24</t>
  </si>
  <si>
    <t>B0810GRCE_DW_PR24</t>
  </si>
  <si>
    <t>B0451GRCE_TO_PR24</t>
  </si>
  <si>
    <t>B0821GRCC_WR_PR24</t>
  </si>
  <si>
    <t>B0832GRCC_RW_PR24</t>
  </si>
  <si>
    <t>B0843GRCC_SW_PR24</t>
  </si>
  <si>
    <t>B0854GRCC_TW_PR24</t>
  </si>
  <si>
    <t>B0865GRCC_DW_PR24</t>
  </si>
  <si>
    <t>B0501GRCC_TO_PR24</t>
  </si>
  <si>
    <t>Green recovery line 4 - Opex</t>
  </si>
  <si>
    <t>SUP4.11</t>
  </si>
  <si>
    <t>4S.11</t>
  </si>
  <si>
    <t>B0767GROE_WR_PR24</t>
  </si>
  <si>
    <t>B0778GROE_RW_PR24</t>
  </si>
  <si>
    <t>B0789GROE_SW_PR24</t>
  </si>
  <si>
    <t>B0800GROE_TW_PR24</t>
  </si>
  <si>
    <t>B0811GROE_DW_PR24</t>
  </si>
  <si>
    <t>B0452GROE_TO_PR24</t>
  </si>
  <si>
    <t>B0822GROC_WR_PR24</t>
  </si>
  <si>
    <t>B0833GROC_RW_PR24</t>
  </si>
  <si>
    <t>B0844GROC_SW_PR24</t>
  </si>
  <si>
    <t>B0855GROC_TW_PR24</t>
  </si>
  <si>
    <t>B0866GROC_DW_PR24</t>
  </si>
  <si>
    <t>B0502GROC_TO_PR24</t>
  </si>
  <si>
    <t>Green recovery line 4 - Totex</t>
  </si>
  <si>
    <t>SUP4.12</t>
  </si>
  <si>
    <t>4S.12</t>
  </si>
  <si>
    <t>B0410GRTE_WR_PR24</t>
  </si>
  <si>
    <t>B0417GRTE_RW_PR24</t>
  </si>
  <si>
    <t>B0424GRTE_SW_PR24</t>
  </si>
  <si>
    <t>B0431GRTE_TW_PR24</t>
  </si>
  <si>
    <t>B0438GRTE_DW_PR24</t>
  </si>
  <si>
    <t>B0453GRTE_TO_PR24</t>
  </si>
  <si>
    <t>B0460GRTC_WR_PR24</t>
  </si>
  <si>
    <t>B0467GRTC_RW_PR24</t>
  </si>
  <si>
    <t>B0474GRTC_SW_PR24</t>
  </si>
  <si>
    <t>B0481GRTC_TW_PR24</t>
  </si>
  <si>
    <t>B0488GRTC_DW_PR24</t>
  </si>
  <si>
    <t>B0503GRTC_TO_PR24</t>
  </si>
  <si>
    <t>Total green recovery programme - Capex</t>
  </si>
  <si>
    <t>SUP4.13</t>
  </si>
  <si>
    <t>4S.13</t>
  </si>
  <si>
    <t>B0411TGCE_WR_PR24</t>
  </si>
  <si>
    <t>B0418TGCE_RW_PR24</t>
  </si>
  <si>
    <t>B0425TGCE_SW_PR24</t>
  </si>
  <si>
    <t>B0432TGCE_TW_PR24</t>
  </si>
  <si>
    <t>B0439TGCE_DW_PR24</t>
  </si>
  <si>
    <t>B0454TGCE_TO_PR24</t>
  </si>
  <si>
    <t>B0461TGCC_WR_PR24</t>
  </si>
  <si>
    <t>B0468TGCC_RW_PR24</t>
  </si>
  <si>
    <t>B0475TGCC_SW_PR24</t>
  </si>
  <si>
    <t>B0482TGCC_TW_PR24</t>
  </si>
  <si>
    <t>B0489TGCC_DW_PR24</t>
  </si>
  <si>
    <t>B0504TGCC_TO_PR24</t>
  </si>
  <si>
    <t>Total green recovery programme - Opex</t>
  </si>
  <si>
    <t>SUP4.14</t>
  </si>
  <si>
    <t>4S.14</t>
  </si>
  <si>
    <t>B0412TGOE_WR_PR24</t>
  </si>
  <si>
    <t>B0419TGOE_RW_PR24</t>
  </si>
  <si>
    <t>B0426TGOE_SW_PR24</t>
  </si>
  <si>
    <t>B0433TGOE_TW_PR24</t>
  </si>
  <si>
    <t>B0440TGOE_DW_PR24</t>
  </si>
  <si>
    <t>B0455TGOE_TO_PR24</t>
  </si>
  <si>
    <t>B0462TGOC_WR_PR24</t>
  </si>
  <si>
    <t>B0469TGOC_RW_PR24</t>
  </si>
  <si>
    <t>B0476TGOC_SW_PR24</t>
  </si>
  <si>
    <t>B0483TGOC_TW_PR24</t>
  </si>
  <si>
    <t>B0490TGOC_DW_PR24</t>
  </si>
  <si>
    <t>B0505TGOC_TO_PR24</t>
  </si>
  <si>
    <t>Total green recovery programme expenditure - Totex</t>
  </si>
  <si>
    <t>SUP4.15</t>
  </si>
  <si>
    <t>4S.15</t>
  </si>
  <si>
    <t>B0413TGTE_WR_PR24</t>
  </si>
  <si>
    <t>B0420TGTE_RW_PR24</t>
  </si>
  <si>
    <t>B0427TGTE_SW_PR24</t>
  </si>
  <si>
    <t>B0434TGTE_TW_PR24</t>
  </si>
  <si>
    <t>B0441TGTE_DW_PR24</t>
  </si>
  <si>
    <t>B0456TGTE_TO_PR24</t>
  </si>
  <si>
    <t>B0463TGTC_WR_PR24</t>
  </si>
  <si>
    <t>B0470TGTC_RW_PR24</t>
  </si>
  <si>
    <t>B0477TGTC_SW_PR24</t>
  </si>
  <si>
    <t>B0484TGTC_TW_PR24</t>
  </si>
  <si>
    <t>B0491TGTC_DW_PR24</t>
  </si>
  <si>
    <t>B0506TGTC_TO_PR24</t>
  </si>
  <si>
    <t>Sludge transport</t>
  </si>
  <si>
    <t>Sludge treatment</t>
  </si>
  <si>
    <t>Sludge disposal</t>
  </si>
  <si>
    <t>SUP5.1</t>
  </si>
  <si>
    <t>4T.1</t>
  </si>
  <si>
    <t>B0867GRCE_FOW_PR24</t>
  </si>
  <si>
    <t>B0878GRCE_SUW_PR24</t>
  </si>
  <si>
    <t>B0889GRCE_HDW_PR24</t>
  </si>
  <si>
    <t>B0900GRCE_STW_PR24</t>
  </si>
  <si>
    <t>B0911GRCE_SLW_PR24</t>
  </si>
  <si>
    <t>B0922GRCE_SAB_PR24</t>
  </si>
  <si>
    <t>B0933GRCE_SEB_PR24</t>
  </si>
  <si>
    <t>B0944GRCE_SDB_PR24</t>
  </si>
  <si>
    <t>B0542GRCE_TOB_PR24</t>
  </si>
  <si>
    <t>B0955GRCC_FOW_PR24</t>
  </si>
  <si>
    <t>B0966GRCC_SUW_PR24</t>
  </si>
  <si>
    <t>B0977GRCC_HDW_PR24</t>
  </si>
  <si>
    <t>B0988GRCC_STW_PR24</t>
  </si>
  <si>
    <t>B1000GRCC_SLW_PR24</t>
  </si>
  <si>
    <t>B1011GRCC_SAB_PR24</t>
  </si>
  <si>
    <t>B1022GRCC_SEB_PR24</t>
  </si>
  <si>
    <t>B1033GRCC_SDB_PR24</t>
  </si>
  <si>
    <t>B0542GRCC_TOB_PR24</t>
  </si>
  <si>
    <t>SUP5.2</t>
  </si>
  <si>
    <t>4T.2</t>
  </si>
  <si>
    <t>B0868GROE_FOW_PR24</t>
  </si>
  <si>
    <t>B0879GROE_SUW_PR24</t>
  </si>
  <si>
    <t>B0890GROE_HDW_PR24</t>
  </si>
  <si>
    <t>B0901GROE_STW_PR24</t>
  </si>
  <si>
    <t>B0912GROE_SLW_PR24</t>
  </si>
  <si>
    <t>B0923GROE_SAB_PR24</t>
  </si>
  <si>
    <t>B0934GROE_SEB_PR24</t>
  </si>
  <si>
    <t>B0945GROE_SDB_PR24</t>
  </si>
  <si>
    <t>B0543GROE_TOB_PR24</t>
  </si>
  <si>
    <t>B0956GROC_FOW_PR24</t>
  </si>
  <si>
    <t>B0967GROC_SUW_PR24</t>
  </si>
  <si>
    <t>B0978GROC_HDW_PR24</t>
  </si>
  <si>
    <t>B0989GROC_STW_PR24</t>
  </si>
  <si>
    <t>B1001GROC_SLW_PR24</t>
  </si>
  <si>
    <t>B1012GROC_SAB_PR24</t>
  </si>
  <si>
    <t>B1023GROC_SEB_PR24</t>
  </si>
  <si>
    <t>B1034GROC_SDB_PR24</t>
  </si>
  <si>
    <t>B0543GROC_TOB_PR24</t>
  </si>
  <si>
    <t>SUP5.3</t>
  </si>
  <si>
    <t>4T.3</t>
  </si>
  <si>
    <t>B0507GRTE_FOW_PR24</t>
  </si>
  <si>
    <t>B0514GRTE_SUW_PR24</t>
  </si>
  <si>
    <t>B0521GRTE_HDW_PR24</t>
  </si>
  <si>
    <t>B0528GRTE_STW_PR24</t>
  </si>
  <si>
    <t>B0535GRTE_SLW_PR24</t>
  </si>
  <si>
    <t>B0541GRTE_SAB_PR24</t>
  </si>
  <si>
    <t>B0548GRTE_SEB_PR24</t>
  </si>
  <si>
    <t>B0555GRTE_SDB_PR24</t>
  </si>
  <si>
    <t>B0562GRTE_TOB_PR24</t>
  </si>
  <si>
    <t>B0569GRTC_FOW_PR24</t>
  </si>
  <si>
    <t>B0576GRTC_SUW_PR24</t>
  </si>
  <si>
    <t>B0583GRTC_HDW_PR24</t>
  </si>
  <si>
    <t>B0590GRTC_STW_PR24</t>
  </si>
  <si>
    <t>B0597GRTC_SLW_PR24</t>
  </si>
  <si>
    <t>B0604GRTC_SAB_PR24</t>
  </si>
  <si>
    <t>B0611GRTC_SEB_PR24</t>
  </si>
  <si>
    <t>B0618GRTC_SDB_PR24</t>
  </si>
  <si>
    <t>B0625GRTC_TOB_PR24</t>
  </si>
  <si>
    <t>SUP5.4</t>
  </si>
  <si>
    <t>4T.4</t>
  </si>
  <si>
    <t>B0870GRCE_FOW_PR24</t>
  </si>
  <si>
    <t>B0881GRCE_SUW_PR24</t>
  </si>
  <si>
    <t>B0892GRCE_HDW_PR24</t>
  </si>
  <si>
    <t>B0903GRCE_STW_PR24</t>
  </si>
  <si>
    <t>B0914GRCE_SLW_PR24</t>
  </si>
  <si>
    <t>B0925GRCE_SAB_PR24</t>
  </si>
  <si>
    <t>B0936GRCE_SEB_PR24</t>
  </si>
  <si>
    <t>B0947GRCE_SDB_PR24</t>
  </si>
  <si>
    <t>B0756GRCE_TOB_PR24</t>
  </si>
  <si>
    <t>B0958GRCC_FOW_PR24</t>
  </si>
  <si>
    <t>B0969GRCC_SUW_PR24</t>
  </si>
  <si>
    <t>B0980GRCC_HDW_PR24</t>
  </si>
  <si>
    <t>B0991GRCC_STW_PR24</t>
  </si>
  <si>
    <t>B1003GRCC_SLW_PR24</t>
  </si>
  <si>
    <t>B1014GRCC_SAB_PR24</t>
  </si>
  <si>
    <t>B1025GRCC_SEB_PR24</t>
  </si>
  <si>
    <t>B1036GRCC_SDB_PR24</t>
  </si>
  <si>
    <t>B0762GRCC_TOB_PR24</t>
  </si>
  <si>
    <t>SUP5.5</t>
  </si>
  <si>
    <t>4T.5</t>
  </si>
  <si>
    <t>B0871GROE_FOW_PR24</t>
  </si>
  <si>
    <t>B0882GROE_SUW_PR24</t>
  </si>
  <si>
    <t>B0893GROE_HDW_PR24</t>
  </si>
  <si>
    <t>B0904GROE_STW_PR24</t>
  </si>
  <si>
    <t>B0915GROE_SLW_PR24</t>
  </si>
  <si>
    <t>B0926GROE_SAB_PR24</t>
  </si>
  <si>
    <t>B0937GROE_SEB_PR24</t>
  </si>
  <si>
    <t>B0948GROE_SDB_PR24</t>
  </si>
  <si>
    <t>B0757GROE_TOB_PR24</t>
  </si>
  <si>
    <t>B0959GROC_FOW_PR24</t>
  </si>
  <si>
    <t>B0970GROC_SUW_PR24</t>
  </si>
  <si>
    <t>B0981GROC_HDW_PR24</t>
  </si>
  <si>
    <t>B0992GROC_STW_PR24</t>
  </si>
  <si>
    <t>B1004GROC_SLW_PR24</t>
  </si>
  <si>
    <t>B1015GROC_SAB_PR24</t>
  </si>
  <si>
    <t>B1026GROC_SEB_PR24</t>
  </si>
  <si>
    <t>B1037GROC_SDB_PR24</t>
  </si>
  <si>
    <t>B0763GROC_TOB_PR24</t>
  </si>
  <si>
    <t>SUP5.6</t>
  </si>
  <si>
    <t>4T.6</t>
  </si>
  <si>
    <t>B0508GRTE_FOW_PR24</t>
  </si>
  <si>
    <t>B0515GRTE_SUW_PR24</t>
  </si>
  <si>
    <t>B0522GRTE_HDW_PR24</t>
  </si>
  <si>
    <t>B0529GRTE_STW_PR24</t>
  </si>
  <si>
    <t>B0536GRTE_SLW_PR24</t>
  </si>
  <si>
    <t>B0542GRTE_SAB_PR24</t>
  </si>
  <si>
    <t>B0549GRTE_SEB_PR24</t>
  </si>
  <si>
    <t>B0556GRTE_SDB_PR24</t>
  </si>
  <si>
    <t>B0563GRTE_TOB_PR24</t>
  </si>
  <si>
    <t>B0570GRTC_FOW_PR24</t>
  </si>
  <si>
    <t>B0577GRTC_SUW_PR24</t>
  </si>
  <si>
    <t>B0584GRTC_HDW_PR24</t>
  </si>
  <si>
    <t>B0591GRTC_STW_PR24</t>
  </si>
  <si>
    <t>B0598GRTC_SLW_PR24</t>
  </si>
  <si>
    <t>B0605GRTC_SAB_PR24</t>
  </si>
  <si>
    <t>B0612GRTC_SEB_PR24</t>
  </si>
  <si>
    <t>B0619GRTC_SDB_PR24</t>
  </si>
  <si>
    <t>B0626GRTC_TOB_PR24</t>
  </si>
  <si>
    <t>SUP5.7</t>
  </si>
  <si>
    <t>4T.7</t>
  </si>
  <si>
    <t>B0873GRCE_FOW_PR24</t>
  </si>
  <si>
    <t>B0884GRCE_SUW_PR24</t>
  </si>
  <si>
    <t>B0895GRCE_HDW_PR24</t>
  </si>
  <si>
    <t>B0906GRCE_STW_PR24</t>
  </si>
  <si>
    <t>B0917GRCE_SLW_PR24</t>
  </si>
  <si>
    <t>B0928GRCE_SAB_PR24</t>
  </si>
  <si>
    <t>B0939GRCE_SEB_PR24</t>
  </si>
  <si>
    <t>B0950GRCE_SDB_PR24</t>
  </si>
  <si>
    <t>B0758GRCE_TOB_PR24</t>
  </si>
  <si>
    <t>B0961GRCC_FOW_PR24</t>
  </si>
  <si>
    <t>B0972GRCC_SUW_PR24</t>
  </si>
  <si>
    <t>B0983GRCC_HDW_PR24</t>
  </si>
  <si>
    <t>B0994GRCC_STW_PR24</t>
  </si>
  <si>
    <t>B1006GRCC_SLW_PR24</t>
  </si>
  <si>
    <t>B1017GRCC_SAB_PR24</t>
  </si>
  <si>
    <t>B1028GRCC_SEB_PR24</t>
  </si>
  <si>
    <t>B1039GRCC_SDB_PR24</t>
  </si>
  <si>
    <t>B0764GRCC_TOB_PR24</t>
  </si>
  <si>
    <t>SUP5.8</t>
  </si>
  <si>
    <t>4T.8</t>
  </si>
  <si>
    <t>B0874GROE_FOW_PR24</t>
  </si>
  <si>
    <t>B0885GROE_SUW_PR24</t>
  </si>
  <si>
    <t>B0896GROE_HDW_PR24</t>
  </si>
  <si>
    <t>B0907GROE_STW_PR24</t>
  </si>
  <si>
    <t>B0918GROE_SLW_PR24</t>
  </si>
  <si>
    <t>B0929GROE_SAB_PR24</t>
  </si>
  <si>
    <t>B0940GROE_SEB_PR24</t>
  </si>
  <si>
    <t>B0951GROE_SDB_PR24</t>
  </si>
  <si>
    <t>B0759GROE_TOB_PR24</t>
  </si>
  <si>
    <t>B0962GROC_FOW_PR24</t>
  </si>
  <si>
    <t>B0973GROC_SUW_PR24</t>
  </si>
  <si>
    <t>B0984GROC_HDW_PR24</t>
  </si>
  <si>
    <t>B0995GROC_STW_PR24</t>
  </si>
  <si>
    <t>B1007GROC_SLW_PR24</t>
  </si>
  <si>
    <t>B1018GROC_SAB_PR24</t>
  </si>
  <si>
    <t>B1029GROC_SEB_PR24</t>
  </si>
  <si>
    <t>B1040GROC_SDB_PR24</t>
  </si>
  <si>
    <t>B0765GROC_TOB_PR24</t>
  </si>
  <si>
    <t>SUP5.9</t>
  </si>
  <si>
    <t>4T.9</t>
  </si>
  <si>
    <t>B0509GRTE_FOW_PR24</t>
  </si>
  <si>
    <t>B0516GRTE_SUW_PR24</t>
  </si>
  <si>
    <t>B0523GRTE_HDW_PR24</t>
  </si>
  <si>
    <t>B0530GRTE_STW_PR24</t>
  </si>
  <si>
    <t>B0537GRTE_SLW_PR24</t>
  </si>
  <si>
    <t>B0543GRTE_SAB_PR24</t>
  </si>
  <si>
    <t>B0550GRTE_SEB_PR24</t>
  </si>
  <si>
    <t>B0557GRTE_SDB_PR24</t>
  </si>
  <si>
    <t>B0564GRTE_TOB_PR24</t>
  </si>
  <si>
    <t>B0571GRTC_FOW_PR24</t>
  </si>
  <si>
    <t>B0578GRTC_SUW_PR24</t>
  </si>
  <si>
    <t>B0585GRTC_HDW_PR24</t>
  </si>
  <si>
    <t>B0592GRTC_STW_PR24</t>
  </si>
  <si>
    <t>B0599GRTC_SLW_PR24</t>
  </si>
  <si>
    <t>B0606GRTC_SAB_PR24</t>
  </si>
  <si>
    <t>B0613GRTC_SEB_PR24</t>
  </si>
  <si>
    <t>B0620GRTC_SDB_PR24</t>
  </si>
  <si>
    <t>B0627GRTC_TOB_PR24</t>
  </si>
  <si>
    <t>SUP5.10</t>
  </si>
  <si>
    <t>4T.10</t>
  </si>
  <si>
    <t>B0876GRCE_FOW_PR24</t>
  </si>
  <si>
    <t>B0887GRCE_SUW_PR24</t>
  </si>
  <si>
    <t>B0898GRCE_HDW_PR24</t>
  </si>
  <si>
    <t>B0909GRCE_STW_PR24</t>
  </si>
  <si>
    <t>B0920GRCE_SLW_PR24</t>
  </si>
  <si>
    <t>B0931GRCE_SAB_PR24</t>
  </si>
  <si>
    <t>B0942GRCE_SEB_PR24</t>
  </si>
  <si>
    <t>B0953GRCE_SDB_PR24</t>
  </si>
  <si>
    <t>B0760GRCE_TOB_PR24</t>
  </si>
  <si>
    <t>B0964GRCC_FOW_PR24</t>
  </si>
  <si>
    <t>B0975GRCC_SUW_PR24</t>
  </si>
  <si>
    <t>B0986GRCC_HDW_PR24</t>
  </si>
  <si>
    <t>B0997GRCC_STW_PR24</t>
  </si>
  <si>
    <t>B1009GRCC_SLW_PR24</t>
  </si>
  <si>
    <t>B1020GRCC_SAB_PR24</t>
  </si>
  <si>
    <t>B1031GRCC_SEB_PR24</t>
  </si>
  <si>
    <t>B1042GRCC_SDB_PR24</t>
  </si>
  <si>
    <t>B0766GRCC_TOB_PR24</t>
  </si>
  <si>
    <t>SUP5.11</t>
  </si>
  <si>
    <t>4T.11</t>
  </si>
  <si>
    <t>B0877GROE_FOW_PR24</t>
  </si>
  <si>
    <t>B0888GROE_SUW_PR24</t>
  </si>
  <si>
    <t>B0899GROE_HDW_PR24</t>
  </si>
  <si>
    <t>B0910GROE_STW_PR24</t>
  </si>
  <si>
    <t>B0921GROE_SLW_PR24</t>
  </si>
  <si>
    <t>B0932GROE_SAB_PR24</t>
  </si>
  <si>
    <t>B0943GROE_SEB_PR24</t>
  </si>
  <si>
    <t>B0954GROE_SDB_PR24</t>
  </si>
  <si>
    <t>B0761GROE_TOB_PR24</t>
  </si>
  <si>
    <t>B0965GROC_FOW_PR24</t>
  </si>
  <si>
    <t>B0976GROC_SUW_PR24</t>
  </si>
  <si>
    <t>B0987GROC_HDW_PR24</t>
  </si>
  <si>
    <t>B0998GROC_STW_PR24</t>
  </si>
  <si>
    <t>B1010GROC_SLW_PR24</t>
  </si>
  <si>
    <t>B1021GROC_SAB_PR24</t>
  </si>
  <si>
    <t>B1032GROC_SEB_PR24</t>
  </si>
  <si>
    <t>B1043GROC_SDB_PR24</t>
  </si>
  <si>
    <t>B0767GROC_TOB_PR24</t>
  </si>
  <si>
    <t>SUP5.12</t>
  </si>
  <si>
    <t>4T.12</t>
  </si>
  <si>
    <t>B0510GRTE_FOW_PR24</t>
  </si>
  <si>
    <t>B0517GRTE_SUW_PR24</t>
  </si>
  <si>
    <t>B0524GRTE_HDW_PR24</t>
  </si>
  <si>
    <t>B0531GRTE_STW_PR24</t>
  </si>
  <si>
    <t>B0538GRTE_SLW_PR24</t>
  </si>
  <si>
    <t>B0544GRTE_SAB_PR24</t>
  </si>
  <si>
    <t>B0551GRTE_SEB_PR24</t>
  </si>
  <si>
    <t>B0558GRTE_SDB_PR24</t>
  </si>
  <si>
    <t>B0565GRTE_TOB_PR24</t>
  </si>
  <si>
    <t>B0572GRTC_FOW_PR24</t>
  </si>
  <si>
    <t>B0579GRTC_SUW_PR24</t>
  </si>
  <si>
    <t>B0586GRTC_HDW_PR24</t>
  </si>
  <si>
    <t>B0593GRTC_STW_PR24</t>
  </si>
  <si>
    <t>B0600GRTC_SLW_PR24</t>
  </si>
  <si>
    <t>B0607GRTC_SAB_PR24</t>
  </si>
  <si>
    <t>B0614GRTC_SEB_PR24</t>
  </si>
  <si>
    <t>B0621GRTC_SDB_PR24</t>
  </si>
  <si>
    <t>B0628GRTC_TOB_PR24</t>
  </si>
  <si>
    <t>SUP5.13</t>
  </si>
  <si>
    <t>4T.13</t>
  </si>
  <si>
    <t>B0511TGCE_FOW_PR24</t>
  </si>
  <si>
    <t>B0518TGCE_SUW_PR24</t>
  </si>
  <si>
    <t>B0525TGCE_HDW_PR24</t>
  </si>
  <si>
    <t>B0532TGCE_STW_PR24</t>
  </si>
  <si>
    <t>B0539TGCE_SLW_PR24</t>
  </si>
  <si>
    <t>B0545TGCE_SAB_PR24</t>
  </si>
  <si>
    <t>B0552TGCE_SEB_PR24</t>
  </si>
  <si>
    <t>B0559TGCE_SDB_PR24</t>
  </si>
  <si>
    <t>B0566TGCE_TOB_PR24</t>
  </si>
  <si>
    <t>B0573TGCC_FOW_PR24</t>
  </si>
  <si>
    <t>B0580TGCC_SUW_PR24</t>
  </si>
  <si>
    <t>B0587TGCC_HDW_PR24</t>
  </si>
  <si>
    <t>B0594TGCC_STW_PR24</t>
  </si>
  <si>
    <t>B0601TGCC_SLW_PR24</t>
  </si>
  <si>
    <t>B0608TGCC_SAB_PR24</t>
  </si>
  <si>
    <t>B0615TGCC_SEB_PR24</t>
  </si>
  <si>
    <t>B0622TGCC_SDB_PR24</t>
  </si>
  <si>
    <t>B0629TGCC_TOB_PR24</t>
  </si>
  <si>
    <t>SUP5.14</t>
  </si>
  <si>
    <t>4T.14</t>
  </si>
  <si>
    <t>B0512TGOE_FOW_PR24</t>
  </si>
  <si>
    <t>B0519TGOE_SUW_PR24</t>
  </si>
  <si>
    <t>B0526TGOE_HDW_PR24</t>
  </si>
  <si>
    <t>B0533TGOE_STW_PR24</t>
  </si>
  <si>
    <t>B0540TGOE_SLW_PR24</t>
  </si>
  <si>
    <t>B0546TGOE_SAB_PR24</t>
  </si>
  <si>
    <t>B0553TGOE_SEB_PR24</t>
  </si>
  <si>
    <t>B0560TGOE_SDB_PR24</t>
  </si>
  <si>
    <t>B0567TGOE_TOB_PR24</t>
  </si>
  <si>
    <t>B0574TGOC_FOW_PR24</t>
  </si>
  <si>
    <t>B0581TGOC_SUW_PR24</t>
  </si>
  <si>
    <t>B0588TGOC_HDW_PR24</t>
  </si>
  <si>
    <t>B0595TGOC_STW_PR24</t>
  </si>
  <si>
    <t>B0602TGOC_SLW_PR24</t>
  </si>
  <si>
    <t>B0609TGOC_SAB_PR24</t>
  </si>
  <si>
    <t>B0616TGOC_SEB_PR24</t>
  </si>
  <si>
    <t>B0623TGOC_SDB_PR24</t>
  </si>
  <si>
    <t>B0630TGOC_TOB_PR24</t>
  </si>
  <si>
    <t>SUP5.15</t>
  </si>
  <si>
    <t>4T.15</t>
  </si>
  <si>
    <t>B0513TGTE_FOW_PR24</t>
  </si>
  <si>
    <t>B0520TGTE_SUW_PR24</t>
  </si>
  <si>
    <t>B0527TGTE_HDW_PR24</t>
  </si>
  <si>
    <t>B0534TGTE_STW_PR24</t>
  </si>
  <si>
    <t>B0541TGTE_SLW_PR24</t>
  </si>
  <si>
    <t>B0547TGTE_SAB_PR24</t>
  </si>
  <si>
    <t>B0554TGTE_SEB_PR24</t>
  </si>
  <si>
    <t>B0561TGTE_SDB_PR24</t>
  </si>
  <si>
    <t>B0568TGTE_TOB_PR24</t>
  </si>
  <si>
    <t>B0575TGTC_FOW_PR24</t>
  </si>
  <si>
    <t>B0582TGTC_SUW_PR24</t>
  </si>
  <si>
    <t>B0589TGTC_HDW_PR24</t>
  </si>
  <si>
    <t>B0596TGTC_STW_PR24</t>
  </si>
  <si>
    <t>B0603TGTC_SLW_PR24</t>
  </si>
  <si>
    <t>B0610TGTC_SAB_PR24</t>
  </si>
  <si>
    <t>B0617TGTC_SEB_PR24</t>
  </si>
  <si>
    <t>B0624TGTC_SDB_PR24</t>
  </si>
  <si>
    <t>B0631TGTC_TOB_PR24</t>
  </si>
  <si>
    <t>Data Validation</t>
  </si>
  <si>
    <t>Scheme 1</t>
  </si>
  <si>
    <t>Total allowance, £m</t>
  </si>
  <si>
    <t>Accelerating environmental improvements</t>
  </si>
  <si>
    <t>2021-22</t>
  </si>
  <si>
    <t>Allowance (£m)</t>
  </si>
  <si>
    <t>Unit</t>
  </si>
  <si>
    <t>decimal places</t>
  </si>
  <si>
    <t>Component level at completion</t>
  </si>
  <si>
    <t>Component level to date</t>
  </si>
  <si>
    <t>Percentage complete</t>
  </si>
  <si>
    <t>Component 1</t>
  </si>
  <si>
    <t>Number of WFD improvement points</t>
  </si>
  <si>
    <t>Nr</t>
  </si>
  <si>
    <t>SUP10.1</t>
  </si>
  <si>
    <t>10E.1</t>
  </si>
  <si>
    <t>Component 2</t>
  </si>
  <si>
    <t>Stage 1 SOAF investigations</t>
  </si>
  <si>
    <t>SUP10.2</t>
  </si>
  <si>
    <t>10E.2</t>
  </si>
  <si>
    <t>Component 3</t>
  </si>
  <si>
    <t>Stage 2 SOAF investigations</t>
  </si>
  <si>
    <t>SUP10.3</t>
  </si>
  <si>
    <t>10E.3</t>
  </si>
  <si>
    <t>Component 4</t>
  </si>
  <si>
    <t>Stage 3 and 4 SOAF investigations</t>
  </si>
  <si>
    <t>SUP10.4</t>
  </si>
  <si>
    <t>10E.4</t>
  </si>
  <si>
    <t>Component 5</t>
  </si>
  <si>
    <t>Full complex SOAF investigations</t>
  </si>
  <si>
    <t>SUP10.5</t>
  </si>
  <si>
    <t>10E.5</t>
  </si>
  <si>
    <t>Component 6</t>
  </si>
  <si>
    <t>Overflow spill reduction intervention</t>
  </si>
  <si>
    <t>SUP10.6</t>
  </si>
  <si>
    <t>10E.6</t>
  </si>
  <si>
    <t>Component 7</t>
  </si>
  <si>
    <t>Pairs of river water quality monitors delivered</t>
  </si>
  <si>
    <t>SUP10.7</t>
  </si>
  <si>
    <t>10E.7</t>
  </si>
  <si>
    <t>Component 8</t>
  </si>
  <si>
    <t>Storm water treatment trial</t>
  </si>
  <si>
    <t>SUP10.8</t>
  </si>
  <si>
    <t>10E.8</t>
  </si>
  <si>
    <t>Component 9</t>
  </si>
  <si>
    <t>Storm water reporting app</t>
  </si>
  <si>
    <t>SUP10.9</t>
  </si>
  <si>
    <t>10E.9</t>
  </si>
  <si>
    <t>Scheme 2</t>
  </si>
  <si>
    <t>Building sustainable flood resilient communities</t>
  </si>
  <si>
    <t>Cubic metres of wastewater network storage equivalent</t>
  </si>
  <si>
    <t>m3</t>
  </si>
  <si>
    <t>SUP10.10</t>
  </si>
  <si>
    <t>10E.10</t>
  </si>
  <si>
    <t>Scheme 3</t>
  </si>
  <si>
    <t>Creating bathing rivers</t>
  </si>
  <si>
    <t>Leamington storm overflows</t>
  </si>
  <si>
    <t>SUP10.11</t>
  </si>
  <si>
    <t>10E.11</t>
  </si>
  <si>
    <t>Coventry storm overflows</t>
  </si>
  <si>
    <t>SUP10.12</t>
  </si>
  <si>
    <t>10E.12</t>
  </si>
  <si>
    <t>Stratford-upon-Avon storm overflows</t>
  </si>
  <si>
    <t>SUP10.13</t>
  </si>
  <si>
    <t>10E.13</t>
  </si>
  <si>
    <t>Warwick storm overflows</t>
  </si>
  <si>
    <t>SUP10.14</t>
  </si>
  <si>
    <t>10E.14</t>
  </si>
  <si>
    <t>River Teme storm overflows</t>
  </si>
  <si>
    <t>SUP10.15</t>
  </si>
  <si>
    <t>10E.15</t>
  </si>
  <si>
    <t>Wellesbourne wastewater treatment storm tanks</t>
  </si>
  <si>
    <t>SUP10.16</t>
  </si>
  <si>
    <t>10E.16</t>
  </si>
  <si>
    <t>Coventry wastewater treatment storm tanks</t>
  </si>
  <si>
    <t>SUP10.17</t>
  </si>
  <si>
    <t>10E.17</t>
  </si>
  <si>
    <t>Rugby wastewater treatment storm tanks</t>
  </si>
  <si>
    <t>SUP10.18</t>
  </si>
  <si>
    <t>10E.18</t>
  </si>
  <si>
    <t>Ludlow wastewater treatment works disinfection upgrade</t>
  </si>
  <si>
    <t>SUP10.19</t>
  </si>
  <si>
    <t>10E.19</t>
  </si>
  <si>
    <t>Component 10</t>
  </si>
  <si>
    <t>Itchen Bank wastewater treatment works disinfection upgrade</t>
  </si>
  <si>
    <t>SUP10.20</t>
  </si>
  <si>
    <t>10E.20</t>
  </si>
  <si>
    <t>Component 11</t>
  </si>
  <si>
    <t>Frankton wastewater treatment works disinfection upgrade</t>
  </si>
  <si>
    <t>SUP10.21</t>
  </si>
  <si>
    <t>10E.21</t>
  </si>
  <si>
    <t>Component 12</t>
  </si>
  <si>
    <t>River water quality monitoring and public app together with farmer engagement</t>
  </si>
  <si>
    <t>SUP10.22</t>
  </si>
  <si>
    <t>10E.22</t>
  </si>
  <si>
    <t>Scheme 4</t>
  </si>
  <si>
    <t>Decarbonising water resources</t>
  </si>
  <si>
    <t>SUP10.23</t>
  </si>
  <si>
    <t>10E.23</t>
  </si>
  <si>
    <t>Church Wilne</t>
  </si>
  <si>
    <t>SUP10.24</t>
  </si>
  <si>
    <t>10E.24</t>
  </si>
  <si>
    <t>Scheme 5</t>
  </si>
  <si>
    <t>Smart metering</t>
  </si>
  <si>
    <t>New household smart meter installations</t>
  </si>
  <si>
    <t>SUP10.25</t>
  </si>
  <si>
    <t>10E.25</t>
  </si>
  <si>
    <t>Existing basic meters replaced with smart meters</t>
  </si>
  <si>
    <t>SUP10.26</t>
  </si>
  <si>
    <t>10E.26</t>
  </si>
  <si>
    <t>Scheme 6</t>
  </si>
  <si>
    <t>Taking care of supply pipes</t>
  </si>
  <si>
    <t>Proactive lead supply pipe replacement and
repair/replacement of leaking supply pipes in Coventry and Bomere Heath
trial areas.</t>
  </si>
  <si>
    <t>SUP10.27</t>
  </si>
  <si>
    <t>10E.27</t>
  </si>
  <si>
    <t>Scheme 7</t>
  </si>
  <si>
    <t>Using ceramic membrane at Hampton Loade</t>
  </si>
  <si>
    <t>South Staffs Water</t>
  </si>
  <si>
    <t>SUP10.28</t>
  </si>
  <si>
    <t>10E.28</t>
  </si>
  <si>
    <t>Catchment management</t>
  </si>
  <si>
    <t>Number of hectares of intensive peatland restoration delivered</t>
  </si>
  <si>
    <t>ha</t>
  </si>
  <si>
    <t>SUP10.29</t>
  </si>
  <si>
    <t>10E.29</t>
  </si>
  <si>
    <t>Number of hectares of catchment management delivered</t>
  </si>
  <si>
    <t>SUP10.30</t>
  </si>
  <si>
    <t>10E.30</t>
  </si>
  <si>
    <t>Knapp Mill water treatment works advancement</t>
  </si>
  <si>
    <t>Progress against agreed milestones such as completion of detailed design,
civil and M&amp;E construction, commissioning and handover.</t>
  </si>
  <si>
    <t>SUP10.31</t>
  </si>
  <si>
    <t>10E.31</t>
  </si>
  <si>
    <t>Smarter, healthier homes</t>
  </si>
  <si>
    <t>Number of upgraded new smart meter installations</t>
  </si>
  <si>
    <t>SUP10.32</t>
  </si>
  <si>
    <t>10E.32</t>
  </si>
  <si>
    <t>Number of basic meters replaced by or upgraded to smart meters</t>
  </si>
  <si>
    <t>SUP10.33</t>
  </si>
  <si>
    <t>10E.33</t>
  </si>
  <si>
    <t>Number of external lead supply pipes replaced to the
property building boundary wall.</t>
  </si>
  <si>
    <t>SUP10.34</t>
  </si>
  <si>
    <t>10E.34</t>
  </si>
  <si>
    <t>Number of internal lead supply pipes replaced from
property building boundary wall to the compliance point (kitchen tap).</t>
  </si>
  <si>
    <t>SUP10.35</t>
  </si>
  <si>
    <t>10E.35</t>
  </si>
  <si>
    <t>Number of supply pipes replaced by 31 March 2025.</t>
  </si>
  <si>
    <t>SUP10.36</t>
  </si>
  <si>
    <t>10E.36</t>
  </si>
  <si>
    <t>Number of supply pipes repaired by 31 March 2025.</t>
  </si>
  <si>
    <t>SUP10.37</t>
  </si>
  <si>
    <t>10E.37</t>
  </si>
  <si>
    <t>Storm overflows</t>
  </si>
  <si>
    <t>Stage one SOAF investigations</t>
  </si>
  <si>
    <t>SUP10.38</t>
  </si>
  <si>
    <t>10E.38</t>
  </si>
  <si>
    <t>Stage two SOAF investigations</t>
  </si>
  <si>
    <t>SUP10.39</t>
  </si>
  <si>
    <t>10E.39</t>
  </si>
  <si>
    <t>Stage three SOAF investigations</t>
  </si>
  <si>
    <t>SUP10.40</t>
  </si>
  <si>
    <t>10E.40</t>
  </si>
  <si>
    <t>Stage four SOAF investigations</t>
  </si>
  <si>
    <t>SUP10.41</t>
  </si>
  <si>
    <t>10E.41</t>
  </si>
  <si>
    <t>Develop a programme of sampling and modelling (in
consultation with the Environment Agency) to
understand the river bathing water performance of the
two proposed river stretches, and to identify and quantify
sources of pollutants</t>
  </si>
  <si>
    <t>SUP10.42</t>
  </si>
  <si>
    <t>10E.42</t>
  </si>
  <si>
    <t>SOAF studies across the two river
catchments</t>
  </si>
  <si>
    <t>SUP10.43</t>
  </si>
  <si>
    <t>10E.43</t>
  </si>
  <si>
    <t>Installation and testing of enhanced storm overflow and
environmental monitors to determine how they may
enhance environmental studies and improve impact
assessment</t>
  </si>
  <si>
    <t>SUP10.44</t>
  </si>
  <si>
    <t>10E.44</t>
  </si>
  <si>
    <t>Development of partnerships, stakeholder and customer engagement– to support the pilot studies and test the benefits of
different approaches</t>
  </si>
  <si>
    <t>SUP10.45</t>
  </si>
  <si>
    <t>10E.45</t>
  </si>
  <si>
    <t>Delivery of ‘quick win’ asset enhancements (such as overflow
screening) that have been identified through the pilot studies</t>
  </si>
  <si>
    <t>SUP10.46</t>
  </si>
  <si>
    <t>10E.46</t>
  </si>
  <si>
    <t>Surface water separation trial</t>
  </si>
  <si>
    <t>SUP10.47</t>
  </si>
  <si>
    <t>10E.47</t>
  </si>
  <si>
    <t>Water resource grid enablement</t>
  </si>
  <si>
    <t>Roadford reservoir</t>
  </si>
  <si>
    <t>SUP10.48</t>
  </si>
  <si>
    <t>10E.48</t>
  </si>
  <si>
    <t xml:space="preserve">Prewley and Northcombe WTW mains </t>
  </si>
  <si>
    <t>SUP10.49</t>
  </si>
  <si>
    <t>10E.49</t>
  </si>
  <si>
    <t>Smart meters</t>
  </si>
  <si>
    <t>Number of new household smart meter installations completed in the Thames Valley water resource zones</t>
  </si>
  <si>
    <t>SUP10.50</t>
  </si>
  <si>
    <t>10E.50</t>
  </si>
  <si>
    <t>Number of non-household basic meters replaced with smart meters</t>
  </si>
  <si>
    <t>SUP10.51</t>
  </si>
  <si>
    <t>10E.51</t>
  </si>
  <si>
    <t>Number of new small bulk smart meter installations</t>
  </si>
  <si>
    <t>SUP10.52</t>
  </si>
  <si>
    <t>10E.52</t>
  </si>
  <si>
    <t xml:space="preserve">Number of new large bulk smart meter installations </t>
  </si>
  <si>
    <t>SUP10.53</t>
  </si>
  <si>
    <t>10E.53</t>
  </si>
  <si>
    <t>Communication coverage of household properties in the Slough-Wycombe-Aylesbury (SWA),
Henley and Kennet Valley water resource zones.</t>
  </si>
  <si>
    <t>SUP10.54</t>
  </si>
  <si>
    <t>10E.54</t>
  </si>
  <si>
    <t>United Utilities</t>
  </si>
  <si>
    <t>Accelerating partnerships to deliver natural solutions</t>
  </si>
  <si>
    <t>Eden catchment phosphorus management - weight of phosphorus removed</t>
  </si>
  <si>
    <t>kg</t>
  </si>
  <si>
    <t>SUP10.55</t>
  </si>
  <si>
    <t>Irwell catchment phosphorus management - weight of phosphorus removed</t>
  </si>
  <si>
    <t>SUP10.56</t>
  </si>
  <si>
    <t>Number of farms engaged</t>
  </si>
  <si>
    <t>SUP10.57</t>
  </si>
  <si>
    <t>Peatland restoration</t>
  </si>
  <si>
    <t>SUP10.58</t>
  </si>
  <si>
    <t>Number of SuDS and NFM solutions installed</t>
  </si>
  <si>
    <t>SUP10.59</t>
  </si>
  <si>
    <t>AMP8 WINEP investments at Bury</t>
  </si>
  <si>
    <t>Network storage installed at Nuttall road</t>
  </si>
  <si>
    <t>SUP10.60</t>
  </si>
  <si>
    <t>Additional storm tank capacity installed at Bury WwTW</t>
  </si>
  <si>
    <t>SUP10.61</t>
  </si>
  <si>
    <t>Tackling storm overflows</t>
  </si>
  <si>
    <t>SOAF investigations</t>
  </si>
  <si>
    <t>SUP10.62</t>
  </si>
  <si>
    <t>Integrated catchment models - Sankey Brook and Wiza Beck</t>
  </si>
  <si>
    <t>SUP10.63</t>
  </si>
  <si>
    <t>Integrated catchment models - Upper Derwent</t>
  </si>
  <si>
    <t>SUP10.64</t>
  </si>
  <si>
    <t>Inflation</t>
  </si>
  <si>
    <t>2011-12</t>
  </si>
  <si>
    <t>2012-13</t>
  </si>
  <si>
    <t>2013-14</t>
  </si>
  <si>
    <t>2014-15</t>
  </si>
  <si>
    <t>2015-16</t>
  </si>
  <si>
    <t>2016-17</t>
  </si>
  <si>
    <t>2017-18</t>
  </si>
  <si>
    <t>2018-19</t>
  </si>
  <si>
    <t>2019-20</t>
  </si>
  <si>
    <t>2020-21</t>
  </si>
  <si>
    <t>2030-31</t>
  </si>
  <si>
    <t>2031-32</t>
  </si>
  <si>
    <t>2032-33</t>
  </si>
  <si>
    <t>2033-34</t>
  </si>
  <si>
    <t>2034-35</t>
  </si>
  <si>
    <t>Retail price index</t>
  </si>
  <si>
    <t>RPI: Months of actual data for Financial Year</t>
  </si>
  <si>
    <t>PD1.1</t>
  </si>
  <si>
    <t>PB00000_PR24</t>
  </si>
  <si>
    <t xml:space="preserve">Retail Price Index for April </t>
  </si>
  <si>
    <t>PD1.2</t>
  </si>
  <si>
    <t>BB3805AL_PR24</t>
  </si>
  <si>
    <t xml:space="preserve">Retail Price Index for May </t>
  </si>
  <si>
    <t>PD1.3</t>
  </si>
  <si>
    <t>BB3805MY_PR24</t>
  </si>
  <si>
    <t xml:space="preserve">Retail Price Index for June </t>
  </si>
  <si>
    <t>PD1.4</t>
  </si>
  <si>
    <t>BB3805JN_PR24</t>
  </si>
  <si>
    <t xml:space="preserve">Retail Price Index for July </t>
  </si>
  <si>
    <t>PD1.5</t>
  </si>
  <si>
    <t>BB3805JL_PR24</t>
  </si>
  <si>
    <t>Retail Price Index for August</t>
  </si>
  <si>
    <t>PD1.6</t>
  </si>
  <si>
    <t>BB3805AT_PR24</t>
  </si>
  <si>
    <t>Retail Price Index for September</t>
  </si>
  <si>
    <t>PD1.7</t>
  </si>
  <si>
    <t>BB3805SR_PR24</t>
  </si>
  <si>
    <t>Retail Price Index for October</t>
  </si>
  <si>
    <t>PD1.8</t>
  </si>
  <si>
    <t>BB3805OR_PR24</t>
  </si>
  <si>
    <t xml:space="preserve">Retail Price Index for November </t>
  </si>
  <si>
    <t>PD1.9</t>
  </si>
  <si>
    <t>BB3805NR_PR24</t>
  </si>
  <si>
    <t xml:space="preserve">Retail Price Index for December </t>
  </si>
  <si>
    <t>PD1.10</t>
  </si>
  <si>
    <t>BB3805DR_PR24</t>
  </si>
  <si>
    <t xml:space="preserve">Retail Price Index for January </t>
  </si>
  <si>
    <t>PD1.11</t>
  </si>
  <si>
    <t>BB3805JY_PR24</t>
  </si>
  <si>
    <t xml:space="preserve">Retail Price Index for February </t>
  </si>
  <si>
    <t>PD1.12</t>
  </si>
  <si>
    <t>BB3805FY_PR24</t>
  </si>
  <si>
    <t xml:space="preserve">Retail Price Index for March </t>
  </si>
  <si>
    <t>PD1.13</t>
  </si>
  <si>
    <t>BB3805MH_PR24</t>
  </si>
  <si>
    <t>Consumer price index (including housing costs)</t>
  </si>
  <si>
    <t>CPIH: Months of actual data for Financial Year</t>
  </si>
  <si>
    <t>PD1.14</t>
  </si>
  <si>
    <t>PB00003_PR24</t>
  </si>
  <si>
    <t xml:space="preserve">Consumer Price Index (with housing) for April </t>
  </si>
  <si>
    <t>PD1.15</t>
  </si>
  <si>
    <t>BB3905AL_PR24</t>
  </si>
  <si>
    <t xml:space="preserve">Consumer Price Index (with housing) for May </t>
  </si>
  <si>
    <t>PD1.16</t>
  </si>
  <si>
    <t>BB3905MY_PR24</t>
  </si>
  <si>
    <t xml:space="preserve">Consumer Price Index (with housing) for June </t>
  </si>
  <si>
    <t>PD1.17</t>
  </si>
  <si>
    <t>BB3905JN_PR24</t>
  </si>
  <si>
    <t xml:space="preserve">Consumer Price Index (with housing) for July </t>
  </si>
  <si>
    <t>PD1.18</t>
  </si>
  <si>
    <t>BB3905JL_PR24</t>
  </si>
  <si>
    <t>Consumer Price Index (with housing) for August</t>
  </si>
  <si>
    <t>PD1.19</t>
  </si>
  <si>
    <t>BB3905AT_PR24</t>
  </si>
  <si>
    <t>Consumer Price Index (with housing) for September</t>
  </si>
  <si>
    <t>PD1.20</t>
  </si>
  <si>
    <t>BB3905SR_PR24</t>
  </si>
  <si>
    <t>Consumer Price Index (with housing) for October</t>
  </si>
  <si>
    <t>PD1.21</t>
  </si>
  <si>
    <t>BB3905OR_PR24</t>
  </si>
  <si>
    <t xml:space="preserve">Consumer Price Index (with housing) for November </t>
  </si>
  <si>
    <t>PD1.22</t>
  </si>
  <si>
    <t>BB3905NR_PR24</t>
  </si>
  <si>
    <t xml:space="preserve">Consumer Price Index (with housing) for December </t>
  </si>
  <si>
    <t>PD1.23</t>
  </si>
  <si>
    <t>BB3905DR_PR24</t>
  </si>
  <si>
    <t xml:space="preserve">Consumer Price Index (with housing) for January </t>
  </si>
  <si>
    <t>PD1.24</t>
  </si>
  <si>
    <t>BB3905JY_PR24</t>
  </si>
  <si>
    <t xml:space="preserve">Consumer Price Index (with housing) for February </t>
  </si>
  <si>
    <t>PD1.25</t>
  </si>
  <si>
    <t>BB3905FY_PR24</t>
  </si>
  <si>
    <t xml:space="preserve">Consumer Price Index (with housing) for March </t>
  </si>
  <si>
    <t>PD1.26</t>
  </si>
  <si>
    <t>BB3905MH_PR24</t>
  </si>
  <si>
    <t>Indexation rate for index linked debt percentage increase</t>
  </si>
  <si>
    <t>Indexation rate for RPI index linked debt percentage increase</t>
  </si>
  <si>
    <t>PD1.27</t>
  </si>
  <si>
    <t>PD1_27_PR24</t>
  </si>
  <si>
    <t>Indexation rate for CPIH index linked debt percentage increase</t>
  </si>
  <si>
    <t>PD1.28</t>
  </si>
  <si>
    <t>PD1_28_PR24</t>
  </si>
  <si>
    <t>Financial year average indices</t>
  </si>
  <si>
    <t>RPI: Financial year average indices</t>
  </si>
  <si>
    <t>PD1.29</t>
  </si>
  <si>
    <t>PB00113BP_PR24</t>
  </si>
  <si>
    <t>CPIH: Financial year average indices</t>
  </si>
  <si>
    <t>PD1.30</t>
  </si>
  <si>
    <t>PB00200_PR24</t>
  </si>
  <si>
    <t>Year on year % change</t>
  </si>
  <si>
    <t>RPI: November year on year %</t>
  </si>
  <si>
    <t>PD1.31</t>
  </si>
  <si>
    <t>APP23001_PR24</t>
  </si>
  <si>
    <t>RPI: Financial year average indices year on year %</t>
  </si>
  <si>
    <t>PD1.32</t>
  </si>
  <si>
    <t>APP23002_PR24</t>
  </si>
  <si>
    <t>RPI: Financial year end indices year on year %</t>
  </si>
  <si>
    <t>PD1.33</t>
  </si>
  <si>
    <t>APP23003_PR24</t>
  </si>
  <si>
    <t>CPIH: November year on year %</t>
  </si>
  <si>
    <t>PD1.34</t>
  </si>
  <si>
    <t>APP23004_PR24</t>
  </si>
  <si>
    <t>CPIH: Financial year average indices year on year %</t>
  </si>
  <si>
    <t>PD1.35</t>
  </si>
  <si>
    <t>APP23005_PR24</t>
  </si>
  <si>
    <t>CPIH: Financial year end indices year on year %</t>
  </si>
  <si>
    <t>PD1.36</t>
  </si>
  <si>
    <t>APP23006_PR24</t>
  </si>
  <si>
    <t>Wedge between RPI and CPIH</t>
  </si>
  <si>
    <t>PD1.37</t>
  </si>
  <si>
    <t>APP23007_PR24</t>
  </si>
  <si>
    <t>Long term inflation rates</t>
  </si>
  <si>
    <t>Long term RPI inflation rate</t>
  </si>
  <si>
    <t>Long term CPIH inflation rate</t>
  </si>
  <si>
    <t>PD1.38</t>
  </si>
  <si>
    <t>APP23009_PR24</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</si>
  <si>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</si>
  <si>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</si>
  <si>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</si>
  <si>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</si>
  <si>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</si>
  <si>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</si>
  <si>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</si>
  <si>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</si>
  <si>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</si>
  <si>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</si>
  <si>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</si>
  <si>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PD2.1</t>
  </si>
  <si>
    <t>2G.1</t>
  </si>
  <si>
    <t>CR1003WWCR_PR24</t>
  </si>
  <si>
    <t>CR1003WRR_PR24</t>
  </si>
  <si>
    <t>CR1003WTR_PR24</t>
  </si>
  <si>
    <t>CR1043WCO_PR24</t>
  </si>
  <si>
    <t>CR1043WRPC_PR24</t>
  </si>
  <si>
    <t>B0081TAANH_PR24</t>
  </si>
  <si>
    <t>B0081TAODI_PR24</t>
  </si>
  <si>
    <t>B0081TAAANH_PR24</t>
  </si>
  <si>
    <t>B0081TAAM_PR24</t>
  </si>
  <si>
    <t>B0081TAAHRC_PR24</t>
  </si>
  <si>
    <t>Tariff type 2</t>
  </si>
  <si>
    <t>PD2.2</t>
  </si>
  <si>
    <t>2G.2</t>
  </si>
  <si>
    <t>CR1004WWCR_PR24</t>
  </si>
  <si>
    <t>CR1004WRR_PR24</t>
  </si>
  <si>
    <t>CR1004WTR_PR24</t>
  </si>
  <si>
    <t>CR1044WCO_PR24</t>
  </si>
  <si>
    <t>CR1044WRPC_PR24</t>
  </si>
  <si>
    <t>B0082TAANH_PR24</t>
  </si>
  <si>
    <t>B0082TAODI_PR24</t>
  </si>
  <si>
    <t>B0082TAAANH_PR24</t>
  </si>
  <si>
    <t>B0082TAAM_PR24</t>
  </si>
  <si>
    <t>B0082TAAHRC_PR24</t>
  </si>
  <si>
    <t>Total default tariffs customer group 1</t>
  </si>
  <si>
    <t>PD2.3</t>
  </si>
  <si>
    <t>2G.3</t>
  </si>
  <si>
    <t>B0083TWCR_PR24</t>
  </si>
  <si>
    <t>B0083TWRR_PR24</t>
  </si>
  <si>
    <t>B0083TWTR_PR24</t>
  </si>
  <si>
    <t>B0083TWNC_PR24</t>
  </si>
  <si>
    <t>B0083TWAHRR_PR24</t>
  </si>
  <si>
    <t>B0083TWAANH_PR24</t>
  </si>
  <si>
    <t>B0083TWODI_PR24</t>
  </si>
  <si>
    <t>B0083TWAAANH_PR24</t>
  </si>
  <si>
    <t>B0083TWAM_PR24</t>
  </si>
  <si>
    <t>B0083TWAHRC_PR24</t>
  </si>
  <si>
    <t>Default tariffs - customer group 2</t>
  </si>
  <si>
    <t>PD2.4</t>
  </si>
  <si>
    <t>2G.4</t>
  </si>
  <si>
    <t>CR1005WWCR_PR24</t>
  </si>
  <si>
    <t>CR1005WRR_PR24</t>
  </si>
  <si>
    <t>CR1005WTR_PR24</t>
  </si>
  <si>
    <t>CR1045WCO_PR24</t>
  </si>
  <si>
    <t>CR1045WRPC_PR24</t>
  </si>
  <si>
    <t>B0084TAANH_PR24</t>
  </si>
  <si>
    <t>B0084TAODI_PR24</t>
  </si>
  <si>
    <t>B0084TAAANH_PR24</t>
  </si>
  <si>
    <t>B0084TAM_PR24</t>
  </si>
  <si>
    <t>B0084TAHRC_PR24</t>
  </si>
  <si>
    <t>Total default tariffs</t>
  </si>
  <si>
    <t>PD2.5</t>
  </si>
  <si>
    <t>2G.5</t>
  </si>
  <si>
    <t>B0085TWCR_PR24</t>
  </si>
  <si>
    <t>B0085TWRR_PR24</t>
  </si>
  <si>
    <t>B0085TWTR_PR24</t>
  </si>
  <si>
    <t>B0085TWNC_PR24</t>
  </si>
  <si>
    <t>B0085TWAHRR_PR24</t>
  </si>
  <si>
    <t>B0085TAANH_PR24</t>
  </si>
  <si>
    <t>B0085TAODI_PR24</t>
  </si>
  <si>
    <t>B0085TAAANH_PR24</t>
  </si>
  <si>
    <t>B0085TAAM_PR24</t>
  </si>
  <si>
    <t>B0085TAAHRC_PR24</t>
  </si>
  <si>
    <t>Non-Default tariffs</t>
  </si>
  <si>
    <t>Total non-default tariffs</t>
  </si>
  <si>
    <t>PD2.6</t>
  </si>
  <si>
    <t>2G.6</t>
  </si>
  <si>
    <t>B0376TN_WCR_PR24</t>
  </si>
  <si>
    <t>B0376TN_RR_PR24</t>
  </si>
  <si>
    <t>B0376TN_TR_PR24</t>
  </si>
  <si>
    <t>B0376TN_NC_PR24</t>
  </si>
  <si>
    <t>B0376TN_AHRR_PR24</t>
  </si>
  <si>
    <t>PD2.7</t>
  </si>
  <si>
    <t>2G.7</t>
  </si>
  <si>
    <t>B0377TT_WCR_PR24</t>
  </si>
  <si>
    <t>B0377TT_RR_PR24</t>
  </si>
  <si>
    <t>B0377TT_TR_PR24</t>
  </si>
  <si>
    <t>B0377TT_NC_PR24</t>
  </si>
  <si>
    <t>B0377TT_AHRR_PR24</t>
  </si>
  <si>
    <t>Average non-household retail revenue per customer</t>
  </si>
  <si>
    <t>Revenue per customer</t>
  </si>
  <si>
    <t>PD2.8</t>
  </si>
  <si>
    <t>2G.8</t>
  </si>
  <si>
    <t>B0378T_NC_PR24</t>
  </si>
  <si>
    <t>B0378T_AHRR_PR24</t>
  </si>
  <si>
    <t>PD3.1</t>
  </si>
  <si>
    <t>2H.1</t>
  </si>
  <si>
    <t>CR1002SWCR_PR24</t>
  </si>
  <si>
    <t>CR1002SRR_PR24</t>
  </si>
  <si>
    <t>CR1002STR_PR24</t>
  </si>
  <si>
    <t>CR1042SCO_PR24</t>
  </si>
  <si>
    <t>CR1042SRPC_PR24</t>
  </si>
  <si>
    <t>B0086TAANH_PR24</t>
  </si>
  <si>
    <t>B0086TAODI_PR24</t>
  </si>
  <si>
    <t>B0086TAAANH_PR24</t>
  </si>
  <si>
    <t>B0086TAAM_PR24</t>
  </si>
  <si>
    <t>B0086TAAHRC_PR24</t>
  </si>
  <si>
    <t>PD3.2</t>
  </si>
  <si>
    <t>2H.2</t>
  </si>
  <si>
    <t>CR1003SWCR_PR24</t>
  </si>
  <si>
    <t>CR1003SRR_PR24</t>
  </si>
  <si>
    <t>CR1003STR_PR24</t>
  </si>
  <si>
    <t>CR1043SCO_PR24</t>
  </si>
  <si>
    <t>CR1043SRPC_PR24</t>
  </si>
  <si>
    <t>B0087TAANH_PR24</t>
  </si>
  <si>
    <t>B0087TAODI_PR24</t>
  </si>
  <si>
    <t>B0087TAAANH_PR24</t>
  </si>
  <si>
    <t>B0087TAAM_PR24</t>
  </si>
  <si>
    <t>B0087TAAHRC_PR24</t>
  </si>
  <si>
    <t>Tariff type 3</t>
  </si>
  <si>
    <t>PD3.3</t>
  </si>
  <si>
    <t>2H.3</t>
  </si>
  <si>
    <t>CR1004SWCR_PR24</t>
  </si>
  <si>
    <t>CR1004SRR_PR24</t>
  </si>
  <si>
    <t>CR1004STR_PR24</t>
  </si>
  <si>
    <t>CR1044SCO_PR24</t>
  </si>
  <si>
    <t>CR1044SRPC_PR24</t>
  </si>
  <si>
    <t>B0088TWAANH_PR24</t>
  </si>
  <si>
    <t>B0088TWODI_PR24</t>
  </si>
  <si>
    <t>B0088TWAANHO_PR24</t>
  </si>
  <si>
    <t>B0088TWAM_PR24</t>
  </si>
  <si>
    <t>B0088TWAHRC_PR24</t>
  </si>
  <si>
    <t>PD3.4</t>
  </si>
  <si>
    <t>2H.4</t>
  </si>
  <si>
    <t>B0089TWCR_PR24</t>
  </si>
  <si>
    <t>B0089TWRR_PR24</t>
  </si>
  <si>
    <t>B0089TWTR_PR24</t>
  </si>
  <si>
    <t>B0089TWNC_PR24</t>
  </si>
  <si>
    <t>B0089TWAHRR_PR24</t>
  </si>
  <si>
    <t>B0089TWAANH_PR24</t>
  </si>
  <si>
    <t>B0089TWODI_PR24</t>
  </si>
  <si>
    <t>B0089TWAANHO_PR24</t>
  </si>
  <si>
    <t>B0089TWAM_PR24</t>
  </si>
  <si>
    <t>B0089TWAHRC_PR24</t>
  </si>
  <si>
    <t>PD3.5</t>
  </si>
  <si>
    <t>2H.5</t>
  </si>
  <si>
    <t>CR1001SWCR_PR24</t>
  </si>
  <si>
    <t>CR1001SRR_PR24</t>
  </si>
  <si>
    <t>CR1001STR_PR24</t>
  </si>
  <si>
    <t>CR1041SCO_PR24</t>
  </si>
  <si>
    <t>CR1041SRPC_PR24</t>
  </si>
  <si>
    <t xml:space="preserve">Total </t>
  </si>
  <si>
    <t>PD3.6</t>
  </si>
  <si>
    <t>2H.6</t>
  </si>
  <si>
    <t>CR1030SWCR_PR24</t>
  </si>
  <si>
    <t>CR1030SRR_PR24</t>
  </si>
  <si>
    <t>CR1030STR_PR24</t>
  </si>
  <si>
    <t>CR1066SCO_PR24</t>
  </si>
  <si>
    <t>CR1066SRPC_PR24</t>
  </si>
  <si>
    <t>B0090TAANH_PR24</t>
  </si>
  <si>
    <t>B0090TAODI_PR24</t>
  </si>
  <si>
    <t>B0090TAAANH_PR24</t>
  </si>
  <si>
    <t>B0090TAAM_PR24</t>
  </si>
  <si>
    <t>B0090TAAHRC_PR24</t>
  </si>
  <si>
    <t>PD3.7</t>
  </si>
  <si>
    <t>2H.7</t>
  </si>
  <si>
    <t>CR1030SCU_PR24</t>
  </si>
  <si>
    <t>CR1030SRPC_PR24</t>
  </si>
  <si>
    <t>Water Network+</t>
  </si>
  <si>
    <t>Wastewater Network+</t>
  </si>
  <si>
    <t>Additional control</t>
  </si>
  <si>
    <t>Land sales – proceeds from disposals of protected land</t>
  </si>
  <si>
    <t>PD4.1</t>
  </si>
  <si>
    <t>2L.1</t>
  </si>
  <si>
    <t>B0374LD_WR_PR24</t>
  </si>
  <si>
    <t>B0374LD_WN_PR24</t>
  </si>
  <si>
    <t>BT39301PS_PR24</t>
  </si>
  <si>
    <t>B0374LD_AC_PR24</t>
  </si>
  <si>
    <t>BT39301P_PR24</t>
  </si>
  <si>
    <t>Revenue reconciliation - wholesale</t>
  </si>
  <si>
    <t>Additional Control</t>
  </si>
  <si>
    <t xml:space="preserve">Revenue recognised </t>
  </si>
  <si>
    <t>Wholesale revenue governed by price control</t>
  </si>
  <si>
    <t>PD5.1</t>
  </si>
  <si>
    <t>2M.1</t>
  </si>
  <si>
    <t>B0106WR_PR24WR_PR24</t>
  </si>
  <si>
    <t>B0106WRWNP_PR24</t>
  </si>
  <si>
    <t>B0106WRWWP_PR24</t>
  </si>
  <si>
    <t>B0106WRBIO_PR24</t>
  </si>
  <si>
    <t>B0106WRAPC_PR24</t>
  </si>
  <si>
    <t>B0106WRTOT_PR24</t>
  </si>
  <si>
    <t>Grants &amp; contributions (price control)</t>
  </si>
  <si>
    <t>PD5.2</t>
  </si>
  <si>
    <t>2M.2</t>
  </si>
  <si>
    <t>B0107GCWR_PR24</t>
  </si>
  <si>
    <t>B0107GCWNP_PR24</t>
  </si>
  <si>
    <t>B0107GCWWP_PR24</t>
  </si>
  <si>
    <t>B0107GCBIO_PR24</t>
  </si>
  <si>
    <t>B0107GCAPC_PR24</t>
  </si>
  <si>
    <t>B0107GCTOT_PR24</t>
  </si>
  <si>
    <t>Total revenue governed by wholesale price control</t>
  </si>
  <si>
    <t>PD5.3</t>
  </si>
  <si>
    <t>2M.3</t>
  </si>
  <si>
    <t>B0108TRWR_PR24</t>
  </si>
  <si>
    <t>B0108TRWNP_PR24</t>
  </si>
  <si>
    <t>B0108TRWWP_PR24</t>
  </si>
  <si>
    <t>B0108TRBIO_PR24</t>
  </si>
  <si>
    <t>B0108TRAPC_PR24</t>
  </si>
  <si>
    <t>B0108TRTOT_PR24</t>
  </si>
  <si>
    <t>Calculation of the revenue cap</t>
  </si>
  <si>
    <t>Allowed wholesale revenue before adjustments (or modified by CMA)</t>
  </si>
  <si>
    <t>PD5.4</t>
  </si>
  <si>
    <t>2M.4</t>
  </si>
  <si>
    <t>B0109AWWR_PR24</t>
  </si>
  <si>
    <t>B0109AWWNP_PR24</t>
  </si>
  <si>
    <t>B0109AWWWP_PR24</t>
  </si>
  <si>
    <t>B0109AWBIO_PR24</t>
  </si>
  <si>
    <t>B0109AWAPC_PR24</t>
  </si>
  <si>
    <t>B0109AWTOT_PR24</t>
  </si>
  <si>
    <t>Allowed grants &amp; contributions before adjustments (or modified by CMA)</t>
  </si>
  <si>
    <t>PD5.5</t>
  </si>
  <si>
    <t>2M.5</t>
  </si>
  <si>
    <t>B0110AGWR_PR24</t>
  </si>
  <si>
    <t>B0110AGWNP_PR24</t>
  </si>
  <si>
    <t>B0110AGWWP_PR24</t>
  </si>
  <si>
    <t>B0110AGBIO_PR24</t>
  </si>
  <si>
    <t>B0110AGAPC_PR24</t>
  </si>
  <si>
    <t>B0110AGTOT_PR24</t>
  </si>
  <si>
    <t>Revenue adjustment</t>
  </si>
  <si>
    <t>PD5.6</t>
  </si>
  <si>
    <t>2M.6</t>
  </si>
  <si>
    <t>B0111RAWR_PR24</t>
  </si>
  <si>
    <t>B0111RAWNP_PR24</t>
  </si>
  <si>
    <t>B0111RAWWP_PR24</t>
  </si>
  <si>
    <t>B0111RABIO_PR24</t>
  </si>
  <si>
    <t>B0111RAAPC_PR24</t>
  </si>
  <si>
    <t>B0111RATOT_PR24</t>
  </si>
  <si>
    <t>Other adjustments</t>
  </si>
  <si>
    <t>PD5.7</t>
  </si>
  <si>
    <t>2M.7</t>
  </si>
  <si>
    <t>B0112OAWR_PR24</t>
  </si>
  <si>
    <t>B0112OAWNP_PR24</t>
  </si>
  <si>
    <t>B0112OAWWP_PR24</t>
  </si>
  <si>
    <t>B0112OABIO_PR24</t>
  </si>
  <si>
    <t>B0112OAAPC_PR24</t>
  </si>
  <si>
    <t>B0112OATOT_PR24</t>
  </si>
  <si>
    <t>Revenue cap</t>
  </si>
  <si>
    <t>PD5.8</t>
  </si>
  <si>
    <t>2M.8</t>
  </si>
  <si>
    <t>B0113RCWR_PR24</t>
  </si>
  <si>
    <t>B0113RCWNP_PR24</t>
  </si>
  <si>
    <t>B0113RCWWP_PR24</t>
  </si>
  <si>
    <t>B0113RCBIO_PR24</t>
  </si>
  <si>
    <t>B0113RCAPC_PR24</t>
  </si>
  <si>
    <t>B0113RCTOT_PR24</t>
  </si>
  <si>
    <t xml:space="preserve">Calculation of the revenue imbalance </t>
  </si>
  <si>
    <t xml:space="preserve">Revenue cap </t>
  </si>
  <si>
    <t>PD5.9</t>
  </si>
  <si>
    <t>2M.9</t>
  </si>
  <si>
    <t>B0114RCWR_PR24</t>
  </si>
  <si>
    <t>B0114RCWNP_PR24</t>
  </si>
  <si>
    <t>B0114RCWWP_PR24</t>
  </si>
  <si>
    <t>B0114RCBIO_PR24</t>
  </si>
  <si>
    <t>B0114RCAPC_PR24</t>
  </si>
  <si>
    <t>B0114RCTOT_PR24</t>
  </si>
  <si>
    <t xml:space="preserve">Revenue Recovered </t>
  </si>
  <si>
    <t>PD5.10</t>
  </si>
  <si>
    <t>2M.10</t>
  </si>
  <si>
    <t>B0115RRWR_PR24</t>
  </si>
  <si>
    <t>B0115RRWNP_PR24</t>
  </si>
  <si>
    <t>B0115RRWWP_PR24</t>
  </si>
  <si>
    <t>B0115RRBIO_PR24</t>
  </si>
  <si>
    <t>B0115RRAPC_PR24</t>
  </si>
  <si>
    <t>B0115RRTOT_PR24</t>
  </si>
  <si>
    <t xml:space="preserve">Revenue imbalance </t>
  </si>
  <si>
    <t>PD5.11</t>
  </si>
  <si>
    <t>2M.11</t>
  </si>
  <si>
    <t>B0116RIWR_PR24</t>
  </si>
  <si>
    <t>B0116RIWNP_PR24</t>
  </si>
  <si>
    <t>B0116RIWWP_PR24</t>
  </si>
  <si>
    <t>B0116RIBIO_PR24</t>
  </si>
  <si>
    <t>B0116RIAPC_PR24</t>
  </si>
  <si>
    <t>B0116RITOT_PR24</t>
  </si>
  <si>
    <t>Water bulk supply information</t>
  </si>
  <si>
    <t>Ml</t>
  </si>
  <si>
    <t>Volume</t>
  </si>
  <si>
    <t>Operating costs</t>
  </si>
  <si>
    <t>Bulk supply exports</t>
  </si>
  <si>
    <t>Bulk supply 1</t>
  </si>
  <si>
    <t>PD6.1</t>
  </si>
  <si>
    <t>4A.1</t>
  </si>
  <si>
    <t>PD6_01Vol_PR24</t>
  </si>
  <si>
    <t>PD6_01OpC_PR24</t>
  </si>
  <si>
    <t>PD6_01Rev_PR24</t>
  </si>
  <si>
    <t>Bulk supply 2</t>
  </si>
  <si>
    <t>PD6.2</t>
  </si>
  <si>
    <t>4A.2</t>
  </si>
  <si>
    <t>PD6_02Vol_PR24</t>
  </si>
  <si>
    <t>PD6_02OpC_PR24</t>
  </si>
  <si>
    <t>PD6_02Rev_PR24</t>
  </si>
  <si>
    <t>Bulk supply 3</t>
  </si>
  <si>
    <t>PD6.3</t>
  </si>
  <si>
    <t>4A.3</t>
  </si>
  <si>
    <t>PD6_03Vol_PR24</t>
  </si>
  <si>
    <t>PD6_03OpC_PR24</t>
  </si>
  <si>
    <t>PD6_03Rev_PR24</t>
  </si>
  <si>
    <t>Bulk supply 4</t>
  </si>
  <si>
    <t>PD6.4</t>
  </si>
  <si>
    <t>4A.4</t>
  </si>
  <si>
    <t>PD6_04Vol_PR24</t>
  </si>
  <si>
    <t>PD6_04OpC_PR24</t>
  </si>
  <si>
    <t>PD6_04Rev_PR24</t>
  </si>
  <si>
    <t>Bulk supply 5</t>
  </si>
  <si>
    <t>PD6.5</t>
  </si>
  <si>
    <t>4A.5</t>
  </si>
  <si>
    <t>PD6_05Vol_PR24</t>
  </si>
  <si>
    <t>PD6_05OpC_PR24</t>
  </si>
  <si>
    <t>PD6_05Rev_PR24</t>
  </si>
  <si>
    <t>Bulk supply 6</t>
  </si>
  <si>
    <t>PD6.6</t>
  </si>
  <si>
    <t>4A.6</t>
  </si>
  <si>
    <t>PD6_06Vol_PR24</t>
  </si>
  <si>
    <t>PD6_06OpC_PR24</t>
  </si>
  <si>
    <t>PD6_06Rev_PR24</t>
  </si>
  <si>
    <t>Bulk supply 7</t>
  </si>
  <si>
    <t>PD6.7</t>
  </si>
  <si>
    <t>4A.7</t>
  </si>
  <si>
    <t>PD6_07Vol_PR24</t>
  </si>
  <si>
    <t>PD6_07OpC_PR24</t>
  </si>
  <si>
    <t>PD6_07Rev_PR24</t>
  </si>
  <si>
    <t>Bulk supply 8</t>
  </si>
  <si>
    <t>PD6.8</t>
  </si>
  <si>
    <t>4A.8</t>
  </si>
  <si>
    <t>PD6_08Vol_PR24</t>
  </si>
  <si>
    <t>PD6_08OpC_PR24</t>
  </si>
  <si>
    <t>PD6_08Rev_PR24</t>
  </si>
  <si>
    <t>Bulk supply 9</t>
  </si>
  <si>
    <t>PD6.9</t>
  </si>
  <si>
    <t>4A.9</t>
  </si>
  <si>
    <t>PD6_09Vol_PR24</t>
  </si>
  <si>
    <t>PD6_09OpC_PR24</t>
  </si>
  <si>
    <t>PD6_09Rev_PR24</t>
  </si>
  <si>
    <t>Bulk supply 10</t>
  </si>
  <si>
    <t>PD6.10</t>
  </si>
  <si>
    <t>4A.10</t>
  </si>
  <si>
    <t>PD6_10Vol_PR24</t>
  </si>
  <si>
    <t>PD6_10OpC_PR24</t>
  </si>
  <si>
    <t>PD6_10Rev_PR24</t>
  </si>
  <si>
    <t>Bulk supply 11</t>
  </si>
  <si>
    <t>PD6.11</t>
  </si>
  <si>
    <t>4A.11</t>
  </si>
  <si>
    <t>PD6_11Vol_PR24</t>
  </si>
  <si>
    <t>PD6_11OpC_PR24</t>
  </si>
  <si>
    <t>PD6_11Rev_PR24</t>
  </si>
  <si>
    <t>Bulk supply 12</t>
  </si>
  <si>
    <t>PD6.12</t>
  </si>
  <si>
    <t>4A.12</t>
  </si>
  <si>
    <t>PD6_12Vol_PR24</t>
  </si>
  <si>
    <t>PD6_12OpC_PR24</t>
  </si>
  <si>
    <t>PD6_12Rev_PR24</t>
  </si>
  <si>
    <t>Bulk supply 13</t>
  </si>
  <si>
    <t>PD6.13</t>
  </si>
  <si>
    <t>4A.13</t>
  </si>
  <si>
    <t>PD6_13Vol_PR24</t>
  </si>
  <si>
    <t>PD6_13OpC_PR24</t>
  </si>
  <si>
    <t>PD6_13Rev_PR24</t>
  </si>
  <si>
    <t>Bulk supply 14</t>
  </si>
  <si>
    <t>PD6.14</t>
  </si>
  <si>
    <t>4A.14</t>
  </si>
  <si>
    <t>PD6_14Vol_PR24</t>
  </si>
  <si>
    <t>PD6_14OpC_PR24</t>
  </si>
  <si>
    <t>PD6_14Rev_PR24</t>
  </si>
  <si>
    <t>Bulk supply 15</t>
  </si>
  <si>
    <t>PD6.15</t>
  </si>
  <si>
    <t>4A.15</t>
  </si>
  <si>
    <t>PD6_15Vol_PR24</t>
  </si>
  <si>
    <t>PD6_15OpC_PR24</t>
  </si>
  <si>
    <t>PD6_15Rev_PR24</t>
  </si>
  <si>
    <t>Bulk supply 16</t>
  </si>
  <si>
    <t>PD6.16</t>
  </si>
  <si>
    <t>4A.16</t>
  </si>
  <si>
    <t>PD6_16Vol_PR24</t>
  </si>
  <si>
    <t>PD6_16OpC_PR24</t>
  </si>
  <si>
    <t>PD6_16Rev_PR24</t>
  </si>
  <si>
    <t>Bulk supply 17</t>
  </si>
  <si>
    <t>PD6.17</t>
  </si>
  <si>
    <t>4A.17</t>
  </si>
  <si>
    <t>PD6_17Vol_PR24</t>
  </si>
  <si>
    <t>PD6_17OpC_PR24</t>
  </si>
  <si>
    <t>PD6_17Rev_PR24</t>
  </si>
  <si>
    <t>Bulk supply 18</t>
  </si>
  <si>
    <t>PD6.18</t>
  </si>
  <si>
    <t>4A.18</t>
  </si>
  <si>
    <t>PD6_18Vol_PR24</t>
  </si>
  <si>
    <t>PD6_18OpC_PR24</t>
  </si>
  <si>
    <t>PD6_18Rev_PR24</t>
  </si>
  <si>
    <t>Bulk supply 19</t>
  </si>
  <si>
    <t>PD6.19</t>
  </si>
  <si>
    <t>4A.19</t>
  </si>
  <si>
    <t>PD6_19Vol_PR24</t>
  </si>
  <si>
    <t>PD6_19OpC_PR24</t>
  </si>
  <si>
    <t>PD6_19Rev_PR24</t>
  </si>
  <si>
    <t>Bulk supply 20</t>
  </si>
  <si>
    <t>PD6.20</t>
  </si>
  <si>
    <t>4A.20</t>
  </si>
  <si>
    <t>PD6_20Vol_PR24</t>
  </si>
  <si>
    <t>PD6_20OpC_PR24</t>
  </si>
  <si>
    <t>PD6_20Rev_PR24</t>
  </si>
  <si>
    <t>Bulk supply 21</t>
  </si>
  <si>
    <t>PD6.21</t>
  </si>
  <si>
    <t>4A.21</t>
  </si>
  <si>
    <t>PD6_21Vol_PR24</t>
  </si>
  <si>
    <t>PD6_21OpC_PR24</t>
  </si>
  <si>
    <t>PD6_21Rev_PR24</t>
  </si>
  <si>
    <t>Bulk supply 22</t>
  </si>
  <si>
    <t>PD6.22</t>
  </si>
  <si>
    <t>4A.22</t>
  </si>
  <si>
    <t>PD6_22Vol_PR24</t>
  </si>
  <si>
    <t>PD6_22OpC_PR24</t>
  </si>
  <si>
    <t>PD6_22Rev_PR24</t>
  </si>
  <si>
    <t>Bulk supply 23</t>
  </si>
  <si>
    <t>PD6.23</t>
  </si>
  <si>
    <t>4A.23</t>
  </si>
  <si>
    <t>PD6_23Vol_PR24</t>
  </si>
  <si>
    <t>PD6_23OpC_PR24</t>
  </si>
  <si>
    <t>PD6_23Rev_PR24</t>
  </si>
  <si>
    <t>Bulk supply 24</t>
  </si>
  <si>
    <t>PD6.24</t>
  </si>
  <si>
    <t>4A.24</t>
  </si>
  <si>
    <t>PD6_24Vol_PR24</t>
  </si>
  <si>
    <t>PD6_24OpC_PR24</t>
  </si>
  <si>
    <t>PD6_24Rev_PR24</t>
  </si>
  <si>
    <t>Bulk supply 25</t>
  </si>
  <si>
    <t>PD6.25</t>
  </si>
  <si>
    <t>4A.25</t>
  </si>
  <si>
    <t>PD6_25Vol_PR24</t>
  </si>
  <si>
    <t>PD6_25OpC_PR24</t>
  </si>
  <si>
    <t>PD6_25Rev_PR24</t>
  </si>
  <si>
    <t>Bulk supply 26</t>
  </si>
  <si>
    <t>PD6.26</t>
  </si>
  <si>
    <t>4A.26</t>
  </si>
  <si>
    <t>PD6_26Vol_PR24</t>
  </si>
  <si>
    <t>PD6_26OpC_PR24</t>
  </si>
  <si>
    <t>PD6_26Rev_PR24</t>
  </si>
  <si>
    <t>Bulk supply 27</t>
  </si>
  <si>
    <t>PD6.27</t>
  </si>
  <si>
    <t>4A.27</t>
  </si>
  <si>
    <t>PD6_27Vol_PR24</t>
  </si>
  <si>
    <t>PD6_27OpC_PR24</t>
  </si>
  <si>
    <t>PD6_27Rev_PR24</t>
  </si>
  <si>
    <t>Bulk supply 28</t>
  </si>
  <si>
    <t>PD6.28</t>
  </si>
  <si>
    <t>4A.28</t>
  </si>
  <si>
    <t>PD6_28Vol_PR24</t>
  </si>
  <si>
    <t>PD6_28OpC_PR24</t>
  </si>
  <si>
    <t>PD6_28Rev_PR24</t>
  </si>
  <si>
    <t>Bulk supply 29</t>
  </si>
  <si>
    <t>PD6.29</t>
  </si>
  <si>
    <t>4A.29</t>
  </si>
  <si>
    <t>PD6_29Vol_PR24</t>
  </si>
  <si>
    <t>PD6_29OpC_PR24</t>
  </si>
  <si>
    <t>PD6_29Rev_PR24</t>
  </si>
  <si>
    <t>Bulk supply 30</t>
  </si>
  <si>
    <t>PD6.30</t>
  </si>
  <si>
    <t>4A.30</t>
  </si>
  <si>
    <t>PD6_30Vol_PR24</t>
  </si>
  <si>
    <t>PD6_30OpC_PR24</t>
  </si>
  <si>
    <t>PD6_30Rev_PR24</t>
  </si>
  <si>
    <t>Bulk supply 31</t>
  </si>
  <si>
    <t>PD6.31</t>
  </si>
  <si>
    <t>4A.31</t>
  </si>
  <si>
    <t>PD6_31Vol_PR24</t>
  </si>
  <si>
    <t>PD6_31OpC_PR24</t>
  </si>
  <si>
    <t>PD6_31Rev_PR24</t>
  </si>
  <si>
    <t>Bulk supply 32</t>
  </si>
  <si>
    <t>PD6.32</t>
  </si>
  <si>
    <t>4A.32</t>
  </si>
  <si>
    <t>PD6_32Vol_PR24</t>
  </si>
  <si>
    <t>PD6_32OpC_PR24</t>
  </si>
  <si>
    <t>PD6_32Rev_PR24</t>
  </si>
  <si>
    <t>Bulk supply 33</t>
  </si>
  <si>
    <t>PD6.33</t>
  </si>
  <si>
    <t>4A.33</t>
  </si>
  <si>
    <t>PD6_33Vol_PR24</t>
  </si>
  <si>
    <t>PD6_33OpC_PR24</t>
  </si>
  <si>
    <t>PD6_33Rev_PR24</t>
  </si>
  <si>
    <t>Bulk supply 34</t>
  </si>
  <si>
    <t>PD6.34</t>
  </si>
  <si>
    <t>4A.34</t>
  </si>
  <si>
    <t>PD6_34Vol_PR24</t>
  </si>
  <si>
    <t>PD6_34OpC_PR24</t>
  </si>
  <si>
    <t>PD6_34Rev_PR24</t>
  </si>
  <si>
    <t>Bulk supply 35</t>
  </si>
  <si>
    <t>PD6.35</t>
  </si>
  <si>
    <t>4A.35</t>
  </si>
  <si>
    <t>PD6_35Vol_PR24</t>
  </si>
  <si>
    <t>PD6_35OpC_PR24</t>
  </si>
  <si>
    <t>PD6_35Rev_PR24</t>
  </si>
  <si>
    <t>Bulk supply 36</t>
  </si>
  <si>
    <t>PD6.36</t>
  </si>
  <si>
    <t>4A.36</t>
  </si>
  <si>
    <t>PD6_36Vol_PR24</t>
  </si>
  <si>
    <t>PD6_36OpC_PR24</t>
  </si>
  <si>
    <t>PD6_36Rev_PR24</t>
  </si>
  <si>
    <t>Bulk supply 37</t>
  </si>
  <si>
    <t>PD6.37</t>
  </si>
  <si>
    <t>4A.37</t>
  </si>
  <si>
    <t>PD6_37Vol_PR24</t>
  </si>
  <si>
    <t>PD6_37OpC_PR24</t>
  </si>
  <si>
    <t>PD6_37Rev_PR24</t>
  </si>
  <si>
    <t>Bulk supply 38</t>
  </si>
  <si>
    <t>PD6.38</t>
  </si>
  <si>
    <t>4A.38</t>
  </si>
  <si>
    <t>PD6_38Vol_PR24</t>
  </si>
  <si>
    <t>PD6_38OpC_PR24</t>
  </si>
  <si>
    <t>PD6_38Rev_PR24</t>
  </si>
  <si>
    <t>Bulk supply 39</t>
  </si>
  <si>
    <t>PD6.39</t>
  </si>
  <si>
    <t>4A.39</t>
  </si>
  <si>
    <t>PD6_39Vol_PR24</t>
  </si>
  <si>
    <t>PD6_39OpC_PR24</t>
  </si>
  <si>
    <t>PD6_39Rev_PR24</t>
  </si>
  <si>
    <t>Bulk supply 40</t>
  </si>
  <si>
    <t>PD6.40</t>
  </si>
  <si>
    <t>4A.40</t>
  </si>
  <si>
    <t>PD6_40Vol_PR24</t>
  </si>
  <si>
    <t>PD6_40OpC_PR24</t>
  </si>
  <si>
    <t>PD6_40Rev_PR24</t>
  </si>
  <si>
    <t>Bulk supply 41</t>
  </si>
  <si>
    <t>PD6.41</t>
  </si>
  <si>
    <t>4A.41</t>
  </si>
  <si>
    <t>PD6_41Vol_PR24</t>
  </si>
  <si>
    <t>PD6_41OpC_PR24</t>
  </si>
  <si>
    <t>PD6_41Rev_PR24</t>
  </si>
  <si>
    <t>Bulk supply 42</t>
  </si>
  <si>
    <t>PD6.42</t>
  </si>
  <si>
    <t>4A.42</t>
  </si>
  <si>
    <t>PD6_42Vol_PR24</t>
  </si>
  <si>
    <t>PD6_42OpC_PR24</t>
  </si>
  <si>
    <t>PD6_42Rev_PR24</t>
  </si>
  <si>
    <t>Bulk supply 43</t>
  </si>
  <si>
    <t>PD6.43</t>
  </si>
  <si>
    <t>4A.43</t>
  </si>
  <si>
    <t>PD6_43Vol_PR24</t>
  </si>
  <si>
    <t>PD6_43OpC_PR24</t>
  </si>
  <si>
    <t>PD6_43Rev_PR24</t>
  </si>
  <si>
    <t>Bulk supply 44</t>
  </si>
  <si>
    <t>PD6.44</t>
  </si>
  <si>
    <t>4A.44</t>
  </si>
  <si>
    <t>PD6_44Vol_PR24</t>
  </si>
  <si>
    <t>PD6_44OpC_PR24</t>
  </si>
  <si>
    <t>PD6_44Rev_PR24</t>
  </si>
  <si>
    <t>Bulk supply 45</t>
  </si>
  <si>
    <t>PD6.45</t>
  </si>
  <si>
    <t>4A.45</t>
  </si>
  <si>
    <t>PD6_45Vol_PR24</t>
  </si>
  <si>
    <t>PD6_45OpC_PR24</t>
  </si>
  <si>
    <t>PD6_45Rev_PR24</t>
  </si>
  <si>
    <t>Bulk supply 46</t>
  </si>
  <si>
    <t>PD6.46</t>
  </si>
  <si>
    <t>4A.46</t>
  </si>
  <si>
    <t>PD6_46Vol_PR24</t>
  </si>
  <si>
    <t>PD6_46OpC_PR24</t>
  </si>
  <si>
    <t>PD6_46Rev_PR24</t>
  </si>
  <si>
    <t>Bulk supply 47</t>
  </si>
  <si>
    <t>PD6.47</t>
  </si>
  <si>
    <t>4A.47</t>
  </si>
  <si>
    <t>PD6_47Vol_PR24</t>
  </si>
  <si>
    <t>PD6_47OpC_PR24</t>
  </si>
  <si>
    <t>PD6_47Rev_PR24</t>
  </si>
  <si>
    <t>Bulk supply 48</t>
  </si>
  <si>
    <t>PD6.48</t>
  </si>
  <si>
    <t>4A.48</t>
  </si>
  <si>
    <t>PD6_48Vol_PR24</t>
  </si>
  <si>
    <t>PD6_48OpC_PR24</t>
  </si>
  <si>
    <t>PD6_48Rev_PR24</t>
  </si>
  <si>
    <t>Bulk supply 49</t>
  </si>
  <si>
    <t>PD6.49</t>
  </si>
  <si>
    <t>4A.49</t>
  </si>
  <si>
    <t>PD6_49Vol_PR24</t>
  </si>
  <si>
    <t>PD6_49OpC_PR24</t>
  </si>
  <si>
    <t>PD6_49Rev_PR24</t>
  </si>
  <si>
    <t>Bulk supply 50</t>
  </si>
  <si>
    <t>PD6.50</t>
  </si>
  <si>
    <t>4A.50</t>
  </si>
  <si>
    <t>PD6_50Vol_PR24</t>
  </si>
  <si>
    <t>PD6_50OpC_PR24</t>
  </si>
  <si>
    <t>PD6_50Rev_PR24</t>
  </si>
  <si>
    <t>Total bulk supply exports</t>
  </si>
  <si>
    <t>PD6.51</t>
  </si>
  <si>
    <t>4A.51</t>
  </si>
  <si>
    <t>PD6_51Vol_PR24</t>
  </si>
  <si>
    <t>PD6_51OpC_PR24</t>
  </si>
  <si>
    <t>PD6_51Rev_PR24</t>
  </si>
  <si>
    <t>Bulk supply imports</t>
  </si>
  <si>
    <t>PD6.52</t>
  </si>
  <si>
    <t>4A.52</t>
  </si>
  <si>
    <t>PD6_52Vol_PR24</t>
  </si>
  <si>
    <t>PD6_52OpC_PR24</t>
  </si>
  <si>
    <t>PD6_52Rev_PR24</t>
  </si>
  <si>
    <t>PD6.53</t>
  </si>
  <si>
    <t>4A.53</t>
  </si>
  <si>
    <t>PD6_53Vol_PR24</t>
  </si>
  <si>
    <t>PD6_53OpC_PR24</t>
  </si>
  <si>
    <t>PD6_53Rev_PR24</t>
  </si>
  <si>
    <t>PD6.54</t>
  </si>
  <si>
    <t>4A.54</t>
  </si>
  <si>
    <t>PD6_54Vol_PR24</t>
  </si>
  <si>
    <t>PD6_54OpC_PR24</t>
  </si>
  <si>
    <t>PD6_54Rev_PR24</t>
  </si>
  <si>
    <t>PD6.55</t>
  </si>
  <si>
    <t>4A.55</t>
  </si>
  <si>
    <t>PD6_55Vol_PR24</t>
  </si>
  <si>
    <t>PD6_55OpC_PR24</t>
  </si>
  <si>
    <t>PD6_55Rev_PR24</t>
  </si>
  <si>
    <t>PD6.56</t>
  </si>
  <si>
    <t>4A.56</t>
  </si>
  <si>
    <t>PD6_56Vol_PR24</t>
  </si>
  <si>
    <t>PD6_56OpC_PR24</t>
  </si>
  <si>
    <t>PD6_56Rev_PR24</t>
  </si>
  <si>
    <t>PD6.57</t>
  </si>
  <si>
    <t>4A.57</t>
  </si>
  <si>
    <t>PD6_57Vol_PR24</t>
  </si>
  <si>
    <t>PD6_57OpC_PR24</t>
  </si>
  <si>
    <t>PD6_57Rev_PR24</t>
  </si>
  <si>
    <t>PD6.58</t>
  </si>
  <si>
    <t>4A.58</t>
  </si>
  <si>
    <t>PD6_58Vol_PR24</t>
  </si>
  <si>
    <t>PD6_58OpC_PR24</t>
  </si>
  <si>
    <t>PD6_58Rev_PR24</t>
  </si>
  <si>
    <t>PD6.59</t>
  </si>
  <si>
    <t>4A.59</t>
  </si>
  <si>
    <t>PD6_59Vol_PR24</t>
  </si>
  <si>
    <t>PD6_59OpC_PR24</t>
  </si>
  <si>
    <t>PD6_59Rev_PR24</t>
  </si>
  <si>
    <t>PD6.60</t>
  </si>
  <si>
    <t>4A.60</t>
  </si>
  <si>
    <t>PD6_60Vol_PR24</t>
  </si>
  <si>
    <t>PD6_60OpC_PR24</t>
  </si>
  <si>
    <t>PD6_60Rev_PR24</t>
  </si>
  <si>
    <t>PD6.61</t>
  </si>
  <si>
    <t>4A.61</t>
  </si>
  <si>
    <t>PD6_61Vol_PR24</t>
  </si>
  <si>
    <t>PD6_61OpC_PR24</t>
  </si>
  <si>
    <t>PD6_61Rev_PR24</t>
  </si>
  <si>
    <t>PD6.62</t>
  </si>
  <si>
    <t>4A.62</t>
  </si>
  <si>
    <t>PD6_62Vol_PR24</t>
  </si>
  <si>
    <t>PD6_62OpC_PR24</t>
  </si>
  <si>
    <t>PD6_62Rev_PR24</t>
  </si>
  <si>
    <t>PD6.63</t>
  </si>
  <si>
    <t>4A.63</t>
  </si>
  <si>
    <t>PD6_63Vol_PR24</t>
  </si>
  <si>
    <t>PD6_63OpC_PR24</t>
  </si>
  <si>
    <t>PD6_63Rev_PR24</t>
  </si>
  <si>
    <t>PD6.64</t>
  </si>
  <si>
    <t>4A.64</t>
  </si>
  <si>
    <t>PD6_64Vol_PR24</t>
  </si>
  <si>
    <t>PD6_64OpC_PR24</t>
  </si>
  <si>
    <t>PD6_64Rev_PR24</t>
  </si>
  <si>
    <t>PD6.65</t>
  </si>
  <si>
    <t>4A.65</t>
  </si>
  <si>
    <t>PD6_65Vol_PR24</t>
  </si>
  <si>
    <t>PD6_65OpC_PR24</t>
  </si>
  <si>
    <t>PD6_65Rev_PR24</t>
  </si>
  <si>
    <t>PD6.66</t>
  </si>
  <si>
    <t>4A.66</t>
  </si>
  <si>
    <t>PD6_66Vol_PR24</t>
  </si>
  <si>
    <t>PD6_66OpC_PR24</t>
  </si>
  <si>
    <t>PD6_66Rev_PR24</t>
  </si>
  <si>
    <t>PD6.67</t>
  </si>
  <si>
    <t>4A.67</t>
  </si>
  <si>
    <t>PD6_67Vol_PR24</t>
  </si>
  <si>
    <t>PD6_67OpC_PR24</t>
  </si>
  <si>
    <t>PD6_67Rev_PR24</t>
  </si>
  <si>
    <t>PD6.68</t>
  </si>
  <si>
    <t>4A.68</t>
  </si>
  <si>
    <t>PD6_68Vol_PR24</t>
  </si>
  <si>
    <t>PD6_68OpC_PR24</t>
  </si>
  <si>
    <t>PD6_68Rev_PR24</t>
  </si>
  <si>
    <t>PD6.69</t>
  </si>
  <si>
    <t>4A.69</t>
  </si>
  <si>
    <t>PD6_69Vol_PR24</t>
  </si>
  <si>
    <t>PD6_69OpC_PR24</t>
  </si>
  <si>
    <t>PD6_69Rev_PR24</t>
  </si>
  <si>
    <t>PD6.70</t>
  </si>
  <si>
    <t>4A.70</t>
  </si>
  <si>
    <t>PD6_70Vol_PR24</t>
  </si>
  <si>
    <t>PD6_70OpC_PR24</t>
  </si>
  <si>
    <t>PD6_70Rev_PR24</t>
  </si>
  <si>
    <t>PD6.71</t>
  </si>
  <si>
    <t>4A.71</t>
  </si>
  <si>
    <t>PD6_71Vol_PR24</t>
  </si>
  <si>
    <t>PD6_71OpC_PR24</t>
  </si>
  <si>
    <t>PD6_71Rev_PR24</t>
  </si>
  <si>
    <t>PD6.72</t>
  </si>
  <si>
    <t>4A.72</t>
  </si>
  <si>
    <t>PD6_72Vol_PR24</t>
  </si>
  <si>
    <t>PD6_72OpC_PR24</t>
  </si>
  <si>
    <t>PD6_72Rev_PR24</t>
  </si>
  <si>
    <t>PD6.73</t>
  </si>
  <si>
    <t>4A.73</t>
  </si>
  <si>
    <t>PD6_73Vol_PR24</t>
  </si>
  <si>
    <t>PD6_73OpC_PR24</t>
  </si>
  <si>
    <t>PD6_73Rev_PR24</t>
  </si>
  <si>
    <t>PD6.74</t>
  </si>
  <si>
    <t>4A.74</t>
  </si>
  <si>
    <t>PD6_74Vol_PR24</t>
  </si>
  <si>
    <t>PD6_74OpC_PR24</t>
  </si>
  <si>
    <t>PD6_74Rev_PR24</t>
  </si>
  <si>
    <t>PD6.75</t>
  </si>
  <si>
    <t>4A.75</t>
  </si>
  <si>
    <t>PD6_75Vol_PR24</t>
  </si>
  <si>
    <t>PD6_75OpC_PR24</t>
  </si>
  <si>
    <t>PD6_75Rev_PR24</t>
  </si>
  <si>
    <t>PD6.76</t>
  </si>
  <si>
    <t>4A.76</t>
  </si>
  <si>
    <t>PD6_76Vol_PR24</t>
  </si>
  <si>
    <t>PD6_76OpC_PR24</t>
  </si>
  <si>
    <t>PD6_76Rev_PR24</t>
  </si>
  <si>
    <t>PD6.77</t>
  </si>
  <si>
    <t>4A.77</t>
  </si>
  <si>
    <t>PD6_77Vol_PR24</t>
  </si>
  <si>
    <t>PD6_77OpC_PR24</t>
  </si>
  <si>
    <t>PD6_77Rev_PR24</t>
  </si>
  <si>
    <t>PD6.78</t>
  </si>
  <si>
    <t>4A.78</t>
  </si>
  <si>
    <t>PD6_78Vol_PR24</t>
  </si>
  <si>
    <t>PD6_78OpC_PR24</t>
  </si>
  <si>
    <t>PD6_78Rev_PR24</t>
  </si>
  <si>
    <t>PD6.79</t>
  </si>
  <si>
    <t>4A.79</t>
  </si>
  <si>
    <t>PD6_79Vol_PR24</t>
  </si>
  <si>
    <t>PD6_79OpC_PR24</t>
  </si>
  <si>
    <t>PD6_79Rev_PR24</t>
  </si>
  <si>
    <t>PD6.80</t>
  </si>
  <si>
    <t>4A.80</t>
  </si>
  <si>
    <t>PD6_80Vol_PR24</t>
  </si>
  <si>
    <t>PD6_80OpC_PR24</t>
  </si>
  <si>
    <t>PD6_80Rev_PR24</t>
  </si>
  <si>
    <t>PD6.81</t>
  </si>
  <si>
    <t>4A.81</t>
  </si>
  <si>
    <t>PD6_81Vol_PR24</t>
  </si>
  <si>
    <t>PD6_81OpC_PR24</t>
  </si>
  <si>
    <t>PD6_81Rev_PR24</t>
  </si>
  <si>
    <t>PD6.82</t>
  </si>
  <si>
    <t>4A.82</t>
  </si>
  <si>
    <t>PD6_82Vol_PR24</t>
  </si>
  <si>
    <t>PD6_82OpC_PR24</t>
  </si>
  <si>
    <t>PD6_82Rev_PR24</t>
  </si>
  <si>
    <t>PD6.83</t>
  </si>
  <si>
    <t>4A.83</t>
  </si>
  <si>
    <t>PD6_83Vol_PR24</t>
  </si>
  <si>
    <t>PD6_83OpC_PR24</t>
  </si>
  <si>
    <t>PD6_83Rev_PR24</t>
  </si>
  <si>
    <t>PD6.84</t>
  </si>
  <si>
    <t>4A.84</t>
  </si>
  <si>
    <t>PD6_84Vol_PR24</t>
  </si>
  <si>
    <t>PD6_84OpC_PR24</t>
  </si>
  <si>
    <t>PD6_84Rev_PR24</t>
  </si>
  <si>
    <t>PD6.85</t>
  </si>
  <si>
    <t>4A.85</t>
  </si>
  <si>
    <t>PD6_85Vol_PR24</t>
  </si>
  <si>
    <t>PD6_85OpC_PR24</t>
  </si>
  <si>
    <t>PD6_85Rev_PR24</t>
  </si>
  <si>
    <t>PD6.86</t>
  </si>
  <si>
    <t>4A.86</t>
  </si>
  <si>
    <t>PD6_86Vol_PR24</t>
  </si>
  <si>
    <t>PD6_86OpC_PR24</t>
  </si>
  <si>
    <t>PD6_86Rev_PR24</t>
  </si>
  <si>
    <t>PD6.87</t>
  </si>
  <si>
    <t>4A.87</t>
  </si>
  <si>
    <t>PD6_87Vol_PR24</t>
  </si>
  <si>
    <t>PD6_87OpC_PR24</t>
  </si>
  <si>
    <t>PD6_87Rev_PR24</t>
  </si>
  <si>
    <t>PD6.88</t>
  </si>
  <si>
    <t>4A.88</t>
  </si>
  <si>
    <t>PD6_88Vol_PR24</t>
  </si>
  <si>
    <t>PD6_88OpC_PR24</t>
  </si>
  <si>
    <t>PD6_88Rev_PR24</t>
  </si>
  <si>
    <t>PD6.89</t>
  </si>
  <si>
    <t>4A.89</t>
  </si>
  <si>
    <t>PD6_89Vol_PR24</t>
  </si>
  <si>
    <t>PD6_89OpC_PR24</t>
  </si>
  <si>
    <t>PD6_89Rev_PR24</t>
  </si>
  <si>
    <t>PD6.90</t>
  </si>
  <si>
    <t>4A.90</t>
  </si>
  <si>
    <t>PD6_90Vol_PR24</t>
  </si>
  <si>
    <t>PD6_90OpC_PR24</t>
  </si>
  <si>
    <t>PD6_90Rev_PR24</t>
  </si>
  <si>
    <t>PD6.91</t>
  </si>
  <si>
    <t>4A.91</t>
  </si>
  <si>
    <t>PD6_91Vol_PR24</t>
  </si>
  <si>
    <t>PD6_91OpC_PR24</t>
  </si>
  <si>
    <t>PD6_91Rev_PR24</t>
  </si>
  <si>
    <t>PD6.92</t>
  </si>
  <si>
    <t>4A.92</t>
  </si>
  <si>
    <t>PD6_92Vol_PR24</t>
  </si>
  <si>
    <t>PD6_92OpC_PR24</t>
  </si>
  <si>
    <t>PD6_92Rev_PR24</t>
  </si>
  <si>
    <t>PD6.93</t>
  </si>
  <si>
    <t>4A.93</t>
  </si>
  <si>
    <t>PD6_93Vol_PR24</t>
  </si>
  <si>
    <t>PD6_93OpC_PR24</t>
  </si>
  <si>
    <t>PD6_93Rev_PR24</t>
  </si>
  <si>
    <t>PD6.94</t>
  </si>
  <si>
    <t>4A.94</t>
  </si>
  <si>
    <t>PD6_94Vol_PR24</t>
  </si>
  <si>
    <t>PD6_94OpC_PR24</t>
  </si>
  <si>
    <t>PD6_94Rev_PR24</t>
  </si>
  <si>
    <t>PD6.95</t>
  </si>
  <si>
    <t>4A.95</t>
  </si>
  <si>
    <t>PD6_95Vol_PR24</t>
  </si>
  <si>
    <t>PD6_95OpC_PR24</t>
  </si>
  <si>
    <t>PD6_95Rev_PR24</t>
  </si>
  <si>
    <t>PD6.96</t>
  </si>
  <si>
    <t>4A.96</t>
  </si>
  <si>
    <t>PD6_96Vol_PR24</t>
  </si>
  <si>
    <t>PD6_96OpC_PR24</t>
  </si>
  <si>
    <t>PD6_96Rev_PR24</t>
  </si>
  <si>
    <t>PD6.97</t>
  </si>
  <si>
    <t>4A.97</t>
  </si>
  <si>
    <t>PD6_97Vol_PR24</t>
  </si>
  <si>
    <t>PD6_97OpC_PR24</t>
  </si>
  <si>
    <t>PD6_97Rev_PR24</t>
  </si>
  <si>
    <t>PD6.98</t>
  </si>
  <si>
    <t>4A.98</t>
  </si>
  <si>
    <t>PD6_98Vol_PR24</t>
  </si>
  <si>
    <t>PD6_98OpC_PR24</t>
  </si>
  <si>
    <t>PD6_98Rev_PR24</t>
  </si>
  <si>
    <t>PD6.99</t>
  </si>
  <si>
    <t>4A.99</t>
  </si>
  <si>
    <t>PD6_99Vol_PR24</t>
  </si>
  <si>
    <t>PD6_99OpC_PR24</t>
  </si>
  <si>
    <t>PD6_99Rev_PR24</t>
  </si>
  <si>
    <t>PD6.100</t>
  </si>
  <si>
    <t>4A.100</t>
  </si>
  <si>
    <t>PD6_100Vol_PR24</t>
  </si>
  <si>
    <t>PD6_100OpC_PR24</t>
  </si>
  <si>
    <t>PD6_100Rev_PR24</t>
  </si>
  <si>
    <t>PD6.101</t>
  </si>
  <si>
    <t>4A.101</t>
  </si>
  <si>
    <t>PD6_101Vol_PR24</t>
  </si>
  <si>
    <t>PD6_101OpC_PR24</t>
  </si>
  <si>
    <t>PD6_101Rev_PR24</t>
  </si>
  <si>
    <t>Total bulk supply imports</t>
  </si>
  <si>
    <t>PD6.102</t>
  </si>
  <si>
    <t>4A.102</t>
  </si>
  <si>
    <t>PD6_102Vol_PR24</t>
  </si>
  <si>
    <t>PD6_102OpC_PR24</t>
  </si>
  <si>
    <t>PD6_102Rev_PR24</t>
  </si>
  <si>
    <t xml:space="preserve">Impact of Green recovery on RCV </t>
  </si>
  <si>
    <t>12 months ended 31 March 2023</t>
  </si>
  <si>
    <t>12 months ended 31 March 2024</t>
  </si>
  <si>
    <t>12 months ended 31 March 2025</t>
  </si>
  <si>
    <t>12 months ended 31 March 20xx</t>
  </si>
  <si>
    <t>Water network plus</t>
  </si>
  <si>
    <t>Wastewater network plus</t>
  </si>
  <si>
    <t xml:space="preserve">Totex - Green recovery </t>
  </si>
  <si>
    <t>Approved bid</t>
  </si>
  <si>
    <t>PD7.1</t>
  </si>
  <si>
    <t>4U.1</t>
  </si>
  <si>
    <t>B0632GTAB_WR_PR24</t>
  </si>
  <si>
    <t>B0638GTAB_NP_PR24</t>
  </si>
  <si>
    <t>B0644GTAB_WP_PR24</t>
  </si>
  <si>
    <t>B0656GTAB_AC_PR24</t>
  </si>
  <si>
    <t xml:space="preserve">Actual totex </t>
  </si>
  <si>
    <t>PD7.2</t>
  </si>
  <si>
    <t>4U.2</t>
  </si>
  <si>
    <t>B0633GTAT_WR_PR24</t>
  </si>
  <si>
    <t>B0639GTAT_NP_PR24</t>
  </si>
  <si>
    <t>B0645GTAT_WP_PR24</t>
  </si>
  <si>
    <t>B0657GTAT_AC_PR24</t>
  </si>
  <si>
    <t xml:space="preserve">Variance </t>
  </si>
  <si>
    <t>PD7.3</t>
  </si>
  <si>
    <t>4U.3</t>
  </si>
  <si>
    <t>B0692GTV_WR_PR24</t>
  </si>
  <si>
    <t>B0700GTV_NP_PR24</t>
  </si>
  <si>
    <t>B0708GTV_WP_PR24</t>
  </si>
  <si>
    <t>B0716GTV_AC_PR24</t>
  </si>
  <si>
    <t>Variance due to timing of expenditure</t>
  </si>
  <si>
    <t>PD7.4</t>
  </si>
  <si>
    <t>4U.4</t>
  </si>
  <si>
    <t>B0634GTVT_WR_PR24</t>
  </si>
  <si>
    <t>B0640GTVT_NP_PR24</t>
  </si>
  <si>
    <t>B0646GTVT_WP_PR24</t>
  </si>
  <si>
    <t>B0658GTVT_AC_PR24</t>
  </si>
  <si>
    <t>Variance due to efficiency</t>
  </si>
  <si>
    <t>PD7.5</t>
  </si>
  <si>
    <t>4U.5</t>
  </si>
  <si>
    <t>B0693GTVE_WR_PR24</t>
  </si>
  <si>
    <t>B0701GTVE_NP_PR24</t>
  </si>
  <si>
    <t>B0709GTVE_WP_PR24</t>
  </si>
  <si>
    <t>B0717GTVE_AC_PR24</t>
  </si>
  <si>
    <t>Customer cost sharing rate - outperformance</t>
  </si>
  <si>
    <t>PD7.6</t>
  </si>
  <si>
    <t>4U.6</t>
  </si>
  <si>
    <t>B0635GTSO_WR_PR24</t>
  </si>
  <si>
    <t>B0641GTSO_NP_PR24</t>
  </si>
  <si>
    <t>B0647GTSO_WP_PR24</t>
  </si>
  <si>
    <t>B0659GTSO_AC_PR24</t>
  </si>
  <si>
    <t>Customer cost sharing rate - underperformance</t>
  </si>
  <si>
    <t>PD7.7</t>
  </si>
  <si>
    <t>4U.7</t>
  </si>
  <si>
    <t>B0636GTSU_WR_PR24</t>
  </si>
  <si>
    <t>B0642GTSU_NP_PR24</t>
  </si>
  <si>
    <t>B0648GTSU_WP_PR24</t>
  </si>
  <si>
    <t>B0660GTSU_AC_PR24</t>
  </si>
  <si>
    <t>Customer share of totex - outperformance</t>
  </si>
  <si>
    <t>PD7.8</t>
  </si>
  <si>
    <t>4U.8</t>
  </si>
  <si>
    <t>B0694GTCO_WR_PR24</t>
  </si>
  <si>
    <t>B0702GTCO_NP_PR24</t>
  </si>
  <si>
    <t>B0710GTCO_WP_PR24</t>
  </si>
  <si>
    <t>B0718GTCO_AC_PR24</t>
  </si>
  <si>
    <t>Customer share of totex - underperformance</t>
  </si>
  <si>
    <t>PD7.9</t>
  </si>
  <si>
    <t>4U.9</t>
  </si>
  <si>
    <t>B0695GTCU_WR_PR24</t>
  </si>
  <si>
    <t>B0703GTCU_NP_PR24</t>
  </si>
  <si>
    <t>B0711GTCU_WP_PR24</t>
  </si>
  <si>
    <t>B0719GTCU_AC_PR24</t>
  </si>
  <si>
    <t>Company share of totex - outperformance</t>
  </si>
  <si>
    <t>PD7.10</t>
  </si>
  <si>
    <t>4U.10</t>
  </si>
  <si>
    <t>B0696GTBO_WR_PR24</t>
  </si>
  <si>
    <t>B0704GTBO_NP_PR24</t>
  </si>
  <si>
    <t>B0712GTBO_WP_PR24</t>
  </si>
  <si>
    <t>B0720GTBO_AC_PR24</t>
  </si>
  <si>
    <t>Company share of totex - underperformance</t>
  </si>
  <si>
    <t>PD7.11</t>
  </si>
  <si>
    <t>4U.11</t>
  </si>
  <si>
    <t>B0697GTBU_WR_PR24</t>
  </si>
  <si>
    <t>B0705GTBU_NP_PR24</t>
  </si>
  <si>
    <t>B0713GTBU_WP_PR24</t>
  </si>
  <si>
    <t>B0721GTBU_AC_PR24</t>
  </si>
  <si>
    <t>Increase / decrease in shadow RCV</t>
  </si>
  <si>
    <t>PD7.12</t>
  </si>
  <si>
    <t>4U.12</t>
  </si>
  <si>
    <t>B0698GTIV_WR_PR24</t>
  </si>
  <si>
    <t>B0706GTIV_NP_PR24</t>
  </si>
  <si>
    <t>B0714GTIV_WP_PR24</t>
  </si>
  <si>
    <t>B0722GTIV_AC_PR24</t>
  </si>
  <si>
    <t>In period funding</t>
  </si>
  <si>
    <t>PD7.13</t>
  </si>
  <si>
    <t>4U.13</t>
  </si>
  <si>
    <t>B0637GTPF_WR_PR24</t>
  </si>
  <si>
    <t>B0643GTPF_NP_PR24</t>
  </si>
  <si>
    <t>B0649GTPF_WP_PR24</t>
  </si>
  <si>
    <t>B0661GTPF_AC_PR24</t>
  </si>
  <si>
    <t>Net increase / decrease in shadow RCV</t>
  </si>
  <si>
    <t>PD7.14</t>
  </si>
  <si>
    <t>4U.14</t>
  </si>
  <si>
    <t>B0699GTNV_WR_PR24</t>
  </si>
  <si>
    <t>B0707GTNV_NP_PR24</t>
  </si>
  <si>
    <t>B0715GTNV_WP_PR24</t>
  </si>
  <si>
    <t>B0723GTNV_AC_PR24</t>
  </si>
  <si>
    <t>Price control period to date</t>
  </si>
  <si>
    <t>2020-25</t>
  </si>
  <si>
    <t>B0662GPAB_WR_PR24</t>
  </si>
  <si>
    <t>B0668GPAB_NP_PR24</t>
  </si>
  <si>
    <t>B0674GPAB_WP_PR24</t>
  </si>
  <si>
    <t>B0686GPAB_AC_PR24</t>
  </si>
  <si>
    <t>B0663GPAT_WR_PR24</t>
  </si>
  <si>
    <t>B0669GPAT_NP_PR24</t>
  </si>
  <si>
    <t>B0675GPAT_WP_PR24</t>
  </si>
  <si>
    <t>B0687GPAT_AC_PR24</t>
  </si>
  <si>
    <t>B0724GPV_WR_PR24</t>
  </si>
  <si>
    <t>B0732GPV_NP_PR24</t>
  </si>
  <si>
    <t>B0740GPV_WP_PR24</t>
  </si>
  <si>
    <t>B0748GPV_AC_PR24</t>
  </si>
  <si>
    <t>B0664GPVT_WR_PR24</t>
  </si>
  <si>
    <t>B0670GPVT_NP_PR24</t>
  </si>
  <si>
    <t>B0676GPVT_WP_PR24</t>
  </si>
  <si>
    <t>B0688GPVT_AC_PR24</t>
  </si>
  <si>
    <t>B0725GPVE_WR_PR24</t>
  </si>
  <si>
    <t>B0733GPVE_NP_PR24</t>
  </si>
  <si>
    <t>B0741GPVE_WP_PR24</t>
  </si>
  <si>
    <t>B0749GPVE_AC_PR24</t>
  </si>
  <si>
    <t>B0665GPSO_WR_PR24</t>
  </si>
  <si>
    <t>B0671GPSO_NP_PR24</t>
  </si>
  <si>
    <t>B0677GPSO_WP_PR24</t>
  </si>
  <si>
    <t>B0689GPSO_AC_PR24</t>
  </si>
  <si>
    <t>B0666GPSU_WR_PR24</t>
  </si>
  <si>
    <t>B0672GPSU_NP_PR24</t>
  </si>
  <si>
    <t>B0678GPSU_WP_PR24</t>
  </si>
  <si>
    <t>B0690GPSU_AC_PR24</t>
  </si>
  <si>
    <t>B0726GPCO_WR_PR24</t>
  </si>
  <si>
    <t>B0734GPCO_NP_PR24</t>
  </si>
  <si>
    <t>B0742GPCO_WP_PR24</t>
  </si>
  <si>
    <t>B0750GPCO_AC_PR24</t>
  </si>
  <si>
    <t>B0727GPCU_WR_PR24</t>
  </si>
  <si>
    <t>B0735GPCU_NP_PR24</t>
  </si>
  <si>
    <t>B0743GPCU_WP_PR24</t>
  </si>
  <si>
    <t>B0751GPCU_AC_PR24</t>
  </si>
  <si>
    <t>B0728GPBO_WR_PR24</t>
  </si>
  <si>
    <t>B0736GPBO_NP_PR24</t>
  </si>
  <si>
    <t>B0744GPBO_WP_PR24</t>
  </si>
  <si>
    <t>B0752GPBO_AC_PR24</t>
  </si>
  <si>
    <t>B0729GPBU_WR_PR24</t>
  </si>
  <si>
    <t>B0737GPBU_NP_PR24</t>
  </si>
  <si>
    <t>B0745GPBU_WP_PR24</t>
  </si>
  <si>
    <t>B0753GPBU_AC_PR24</t>
  </si>
  <si>
    <t>B0730GPIV_WR_PR24</t>
  </si>
  <si>
    <t>B0738GPIV_NP_PR24</t>
  </si>
  <si>
    <t>B0746GPIV_WP_PR24</t>
  </si>
  <si>
    <t>B0754GPIV_AC_PR24</t>
  </si>
  <si>
    <t>B0667GPPF_WR_PR24</t>
  </si>
  <si>
    <t>B0673GPPF_NP_PR24</t>
  </si>
  <si>
    <t>B0679GPPF_WP_PR24</t>
  </si>
  <si>
    <t>B0691GPPF_AC_PR24</t>
  </si>
  <si>
    <t>B0731GPNV_WR_PR24</t>
  </si>
  <si>
    <t>B0739GPNV_NP_PR24</t>
  </si>
  <si>
    <t>B0747GPNV_WP_PR24</t>
  </si>
  <si>
    <t>B0755GPNV_AC_PR24</t>
  </si>
  <si>
    <t>Base operating expenditure</t>
  </si>
  <si>
    <t>Power</t>
  </si>
  <si>
    <t>PD8.1</t>
  </si>
  <si>
    <t>2B.1</t>
  </si>
  <si>
    <t>WS01001WR_PR24</t>
  </si>
  <si>
    <t>B0010WN_PR24</t>
  </si>
  <si>
    <t>B0010WNK_PR24</t>
  </si>
  <si>
    <t>B0010BIO_PR24</t>
  </si>
  <si>
    <t>B0010APC_PR24</t>
  </si>
  <si>
    <t>B0010TOT_PR24</t>
  </si>
  <si>
    <t>Income treated as negative expenditure</t>
  </si>
  <si>
    <t>PD8.2</t>
  </si>
  <si>
    <t>2B.2</t>
  </si>
  <si>
    <t>WS01002WR_PR24</t>
  </si>
  <si>
    <t>B0011WN_PR24</t>
  </si>
  <si>
    <t>B0011WNK_PR24</t>
  </si>
  <si>
    <t>B0011BIO_PR24</t>
  </si>
  <si>
    <t>B0011APC_PR24</t>
  </si>
  <si>
    <t>B0011TOT_PR24</t>
  </si>
  <si>
    <t>Service charges/ discharge consents</t>
  </si>
  <si>
    <t>PD8.3</t>
  </si>
  <si>
    <t>2B.3</t>
  </si>
  <si>
    <t>B0012WR_PR24</t>
  </si>
  <si>
    <t>B0012WN_PR24</t>
  </si>
  <si>
    <t>B0012WNK_PR24</t>
  </si>
  <si>
    <t>B0012BIO_PR24</t>
  </si>
  <si>
    <t>B0012APC_PR24</t>
  </si>
  <si>
    <t>B0012TOT_PR24</t>
  </si>
  <si>
    <t>Bulk Supply/Bulk discharge</t>
  </si>
  <si>
    <t>PD8.4</t>
  </si>
  <si>
    <t>2B.4</t>
  </si>
  <si>
    <t>WS01004WR_PR24</t>
  </si>
  <si>
    <t>B0013WN_PR24</t>
  </si>
  <si>
    <t>B0013WNK_PR24</t>
  </si>
  <si>
    <t>B0013BIO_PR24</t>
  </si>
  <si>
    <t>B0013APC_PR24</t>
  </si>
  <si>
    <t>B0013TOT_PR24</t>
  </si>
  <si>
    <t>Renewals expensed in year (Infrastructure)</t>
  </si>
  <si>
    <t>PD8.5</t>
  </si>
  <si>
    <t>2B.5</t>
  </si>
  <si>
    <t>WS01005WR_PR24</t>
  </si>
  <si>
    <t>B0014WN_PR24</t>
  </si>
  <si>
    <t>B0014WNK_PR24</t>
  </si>
  <si>
    <t>B0014BIO_PR24</t>
  </si>
  <si>
    <t>B0014APC_PR24</t>
  </si>
  <si>
    <t>B0014TOT_PR24</t>
  </si>
  <si>
    <t>Renewals expensed in year (Non-Infrastructure)</t>
  </si>
  <si>
    <t>PD8.6</t>
  </si>
  <si>
    <t>2B.6</t>
  </si>
  <si>
    <t>WS01006WR_PR24</t>
  </si>
  <si>
    <t>B0015WN_PR24</t>
  </si>
  <si>
    <t>B0015WNK_PR24</t>
  </si>
  <si>
    <t>B0015BIO_PR24</t>
  </si>
  <si>
    <t>B0015APC_PR24</t>
  </si>
  <si>
    <t>B0015TOT_PR24</t>
  </si>
  <si>
    <t>Other operating expenditure  (including Location specific costs &amp; obligations)</t>
  </si>
  <si>
    <t>PD8.7</t>
  </si>
  <si>
    <t>2B.7</t>
  </si>
  <si>
    <t>B0016WR_PR24</t>
  </si>
  <si>
    <t>B0016WN_PR24</t>
  </si>
  <si>
    <t>B0016WNK_PR24</t>
  </si>
  <si>
    <t>B0016BIO_PR24</t>
  </si>
  <si>
    <t>B0016APC_PR24</t>
  </si>
  <si>
    <t>B0016TOT_PR24</t>
  </si>
  <si>
    <t>Local authority and Cumulo rates</t>
  </si>
  <si>
    <t>PD8.8</t>
  </si>
  <si>
    <t>2B.8</t>
  </si>
  <si>
    <t>WS01008WR_PR24</t>
  </si>
  <si>
    <t>BM317WN_PR24</t>
  </si>
  <si>
    <t>BM817WNK_PR24</t>
  </si>
  <si>
    <t>BM817SG_PR24</t>
  </si>
  <si>
    <t>BM817TTT_PR24</t>
  </si>
  <si>
    <t>BM917TAS_PR24</t>
  </si>
  <si>
    <t>Total base operating expenditure</t>
  </si>
  <si>
    <t>PD8.9</t>
  </si>
  <si>
    <t>2B.9</t>
  </si>
  <si>
    <t>B0017WR_PR24</t>
  </si>
  <si>
    <t>B0017WN_PR24</t>
  </si>
  <si>
    <t>B0017WNK_PR24</t>
  </si>
  <si>
    <t>B0017BIO_PR24</t>
  </si>
  <si>
    <t>B0017APC_PR24</t>
  </si>
  <si>
    <t>B0017TOT_PR24</t>
  </si>
  <si>
    <t>Other operating expenditure</t>
  </si>
  <si>
    <t>Enhancement operating expenditure</t>
  </si>
  <si>
    <t>PD8.10</t>
  </si>
  <si>
    <t>2B.10</t>
  </si>
  <si>
    <t>B0291TEO_WR_PR24</t>
  </si>
  <si>
    <t>B0018WN_PR24</t>
  </si>
  <si>
    <t>B0018WNK_PR24</t>
  </si>
  <si>
    <t>B0018BIO_PR24</t>
  </si>
  <si>
    <t>B0018APC_PR24</t>
  </si>
  <si>
    <t>B0018TOT_PR24</t>
  </si>
  <si>
    <t>Developer services operating expenditure</t>
  </si>
  <si>
    <t>PD8.11</t>
  </si>
  <si>
    <t>2B.11</t>
  </si>
  <si>
    <t>B0201DSWR_PR24TO</t>
  </si>
  <si>
    <t>B0019WN_PR24</t>
  </si>
  <si>
    <t>B0019WNK_PR24</t>
  </si>
  <si>
    <t>B0019BIO_PR24</t>
  </si>
  <si>
    <t>B0019APC_PR24</t>
  </si>
  <si>
    <t>B0019TOT_PR24</t>
  </si>
  <si>
    <t>Total operating expenditure excluding third party services</t>
  </si>
  <si>
    <t>PD8.12</t>
  </si>
  <si>
    <t>2B.12</t>
  </si>
  <si>
    <t>BM319WR_PR24</t>
  </si>
  <si>
    <t>BM319WN_PR24</t>
  </si>
  <si>
    <t>BM844WNK_PR24</t>
  </si>
  <si>
    <t>BM844SG_PR24</t>
  </si>
  <si>
    <t>BM844TTT_PR24</t>
  </si>
  <si>
    <t>BM950TAS_PR24</t>
  </si>
  <si>
    <t>Third party services</t>
  </si>
  <si>
    <t>PD8.13</t>
  </si>
  <si>
    <t>2B.13</t>
  </si>
  <si>
    <t>BM323WR_PR24</t>
  </si>
  <si>
    <t>BM323WN_PR24</t>
  </si>
  <si>
    <t>BM823WNK_PR24</t>
  </si>
  <si>
    <t>BM823SG_PR24</t>
  </si>
  <si>
    <t>BM823TTT_PR24</t>
  </si>
  <si>
    <t>BM923TAS_PR24</t>
  </si>
  <si>
    <t>Total operating expenditure</t>
  </si>
  <si>
    <t>PD8.14</t>
  </si>
  <si>
    <t>2B.14</t>
  </si>
  <si>
    <t>BM351WR_PR24</t>
  </si>
  <si>
    <t>BM351WN_PR24</t>
  </si>
  <si>
    <t>BM850WNK_PR24</t>
  </si>
  <si>
    <t>BM850SG_PR24</t>
  </si>
  <si>
    <t>BM850TTT_PR24</t>
  </si>
  <si>
    <t>BM951TAS_PR24</t>
  </si>
  <si>
    <t>Grants and contributions</t>
  </si>
  <si>
    <t>Grants and contributions - operating expenditure</t>
  </si>
  <si>
    <t>PD8.15</t>
  </si>
  <si>
    <t>2B.15</t>
  </si>
  <si>
    <t>B0206WR_PR24</t>
  </si>
  <si>
    <t>B0020WN_PR24</t>
  </si>
  <si>
    <t>B0020WNK_PR24</t>
  </si>
  <si>
    <t>B0020BIO_PR24</t>
  </si>
  <si>
    <t>B0020APC_PR24</t>
  </si>
  <si>
    <t>B0020TOT_PR24</t>
  </si>
  <si>
    <t>Capital expenditure</t>
  </si>
  <si>
    <t>Base capital expenditure</t>
  </si>
  <si>
    <t>PD8.16</t>
  </si>
  <si>
    <t>2B.16</t>
  </si>
  <si>
    <t>W3039WR_PR24</t>
  </si>
  <si>
    <t>B0021WN_PR24</t>
  </si>
  <si>
    <t>B0021WNK_PR24</t>
  </si>
  <si>
    <t>B0021BIO_PR24</t>
  </si>
  <si>
    <t>B0021APC_PR24</t>
  </si>
  <si>
    <t>B0021TOT_PR24</t>
  </si>
  <si>
    <t>Enhancement capital expenditure</t>
  </si>
  <si>
    <t>PD8.17</t>
  </si>
  <si>
    <t>2B.17</t>
  </si>
  <si>
    <t>B0290TEC_WR_PR24</t>
  </si>
  <si>
    <t>B0022WN_PR24</t>
  </si>
  <si>
    <t>B0022WNK_PR24</t>
  </si>
  <si>
    <t>B0022BIO_PR24</t>
  </si>
  <si>
    <t>B0022APC_PR24</t>
  </si>
  <si>
    <t>B0022TOT_PR24</t>
  </si>
  <si>
    <t>Developer services capital expenditure</t>
  </si>
  <si>
    <t>PD8.18</t>
  </si>
  <si>
    <t>2B.18</t>
  </si>
  <si>
    <t>B0201DSWR_PR24TC</t>
  </si>
  <si>
    <t>B0023WN_PR24</t>
  </si>
  <si>
    <t>B0023WNK_PR24</t>
  </si>
  <si>
    <t>B0023BIO_PR24</t>
  </si>
  <si>
    <t>B0023APC_PR24</t>
  </si>
  <si>
    <t>B0023TOT_PR24</t>
  </si>
  <si>
    <t>Total gross capital expenditure excluding third party services</t>
  </si>
  <si>
    <t>PD8.19</t>
  </si>
  <si>
    <t>2B.19</t>
  </si>
  <si>
    <t>BC30498WR_PR24</t>
  </si>
  <si>
    <t>BC30498WN_PR24</t>
  </si>
  <si>
    <t>BC30998WNK_PR24</t>
  </si>
  <si>
    <t>BC30998SG_PR24</t>
  </si>
  <si>
    <t>BM815TTT_PR24</t>
  </si>
  <si>
    <t>BM916_PR24</t>
  </si>
  <si>
    <t>PD8.20</t>
  </si>
  <si>
    <t>2B.20</t>
  </si>
  <si>
    <t>BM333WR_PR24</t>
  </si>
  <si>
    <t>BM333WN_PR24</t>
  </si>
  <si>
    <t>BM833WNK_PR24</t>
  </si>
  <si>
    <t>BM833SG_PR24</t>
  </si>
  <si>
    <t>BM833TTT_PR24</t>
  </si>
  <si>
    <t>BM923CET_PR24</t>
  </si>
  <si>
    <t>Total gross capital expenditure</t>
  </si>
  <si>
    <t>PD8.21</t>
  </si>
  <si>
    <t>2B.21</t>
  </si>
  <si>
    <t>BA1070WR_PR24</t>
  </si>
  <si>
    <t>BA1070WN_PR24</t>
  </si>
  <si>
    <t>BA2120WNK_PR24</t>
  </si>
  <si>
    <t>BA2120SG_PR24</t>
  </si>
  <si>
    <t>BA2120TTT_PR24</t>
  </si>
  <si>
    <t>BA3000_PR24</t>
  </si>
  <si>
    <t>Grants and contributions - capital expenditure</t>
  </si>
  <si>
    <t>PD8.22</t>
  </si>
  <si>
    <t>2B.22</t>
  </si>
  <si>
    <t>B0500WR_PR24</t>
  </si>
  <si>
    <t>B0024WN_PR24</t>
  </si>
  <si>
    <t>B0024WNK_PR24</t>
  </si>
  <si>
    <t>B0024BIO_PR24</t>
  </si>
  <si>
    <t>B0024APC_PR24</t>
  </si>
  <si>
    <t>B0024TOT_PR24</t>
  </si>
  <si>
    <t>Net totex</t>
  </si>
  <si>
    <t>PD8.23</t>
  </si>
  <si>
    <t>2B.23</t>
  </si>
  <si>
    <t>BM325WR_PR24</t>
  </si>
  <si>
    <t>BM325WN_PR24</t>
  </si>
  <si>
    <t>BM825WNK_PR24</t>
  </si>
  <si>
    <t>BM825SG_PR24</t>
  </si>
  <si>
    <t>S3039TTT_PR24</t>
  </si>
  <si>
    <t>T3039_PR24</t>
  </si>
  <si>
    <t>Cash expenditure</t>
  </si>
  <si>
    <t>Pension deficit recovery payments</t>
  </si>
  <si>
    <t>PD8.24</t>
  </si>
  <si>
    <t>2B.24</t>
  </si>
  <si>
    <t>CR00558WR_PR24</t>
  </si>
  <si>
    <t>CR00558WN_PR24</t>
  </si>
  <si>
    <t>CR00559WNK_PR24</t>
  </si>
  <si>
    <t>CR00559SG_PR24</t>
  </si>
  <si>
    <t>CR0559TTT_PR24</t>
  </si>
  <si>
    <t>CR00560_PR24</t>
  </si>
  <si>
    <t>Other cash items</t>
  </si>
  <si>
    <t>PD8.25</t>
  </si>
  <si>
    <t>2B.25</t>
  </si>
  <si>
    <t>CR00561WR_PR24</t>
  </si>
  <si>
    <t>CR00561WN_PR24</t>
  </si>
  <si>
    <t>CR00562WNK_PR24</t>
  </si>
  <si>
    <t>CR00562SG_PR24</t>
  </si>
  <si>
    <t>CR00562TTT_PR24</t>
  </si>
  <si>
    <t>CR00563_PR24</t>
  </si>
  <si>
    <t>Totex including cash items</t>
  </si>
  <si>
    <t>PD8.26</t>
  </si>
  <si>
    <t>2B.26</t>
  </si>
  <si>
    <t>W3026WR_PR24</t>
  </si>
  <si>
    <t>W3026WN_PR24</t>
  </si>
  <si>
    <t>S3040WNK_PR24</t>
  </si>
  <si>
    <t>S3040SG_PR24</t>
  </si>
  <si>
    <t>S3040TOTTTT_PR24</t>
  </si>
  <si>
    <t>CR00564_PR24</t>
  </si>
  <si>
    <t>Totex (net of business rates, abstraction licence fees and grants and contributions)</t>
  </si>
  <si>
    <t>Final determination allowed totex (net of business rates, abstraction licence fees, grants and contributions and other items not subject to cost sharing)</t>
  </si>
  <si>
    <t>PD9.1</t>
  </si>
  <si>
    <t>4C.1</t>
  </si>
  <si>
    <t>B0139FDWR_PR24</t>
  </si>
  <si>
    <t>B0139FDWNP_PR24</t>
  </si>
  <si>
    <t>B0139FDWWNP_PR24</t>
  </si>
  <si>
    <t>B0139FDBIO_PR24</t>
  </si>
  <si>
    <t>B0139FDTTTH_PR24</t>
  </si>
  <si>
    <t>Actual totex (excluding business rates, abstraction licence fees, grants and contributions and other items not subject to cost sharing)</t>
  </si>
  <si>
    <t>PD9.2</t>
  </si>
  <si>
    <t>4C.2</t>
  </si>
  <si>
    <t>B0140ACWR_PR24</t>
  </si>
  <si>
    <t>B0140ACWNP_PR24</t>
  </si>
  <si>
    <t>B0140ACWWNP_PR24</t>
  </si>
  <si>
    <t>B0140ACBIO_PR24</t>
  </si>
  <si>
    <t>B0140ACTTTH_PR24</t>
  </si>
  <si>
    <t>Transition expenditure</t>
  </si>
  <si>
    <t>PD9.3</t>
  </si>
  <si>
    <t>4C.3</t>
  </si>
  <si>
    <t>B0141TEWR_PR24</t>
  </si>
  <si>
    <t>B0141TEWNP_PR24</t>
  </si>
  <si>
    <t>B0141TEWWNP_PR24</t>
  </si>
  <si>
    <t>B0141TEBIO_PR24</t>
  </si>
  <si>
    <t>B0141TETTTH_PR24</t>
  </si>
  <si>
    <t>Disallowable costs</t>
  </si>
  <si>
    <t>PD9.4</t>
  </si>
  <si>
    <t>4C.4</t>
  </si>
  <si>
    <t>B0142DCWR_PR24</t>
  </si>
  <si>
    <t>B0142DCWNP_PR24</t>
  </si>
  <si>
    <t>B0142DCWWNP_PR24</t>
  </si>
  <si>
    <t>B0142DCBIO_PR24</t>
  </si>
  <si>
    <t>B0142DCTTTH_PR24</t>
  </si>
  <si>
    <t>Total actual totex  (net of business rates, abstraction licence fees and grants and contributions)</t>
  </si>
  <si>
    <t>PD9.5</t>
  </si>
  <si>
    <t>4C.5</t>
  </si>
  <si>
    <t>B0143TAWR_PR24</t>
  </si>
  <si>
    <t>B0143TAWNP_PR24</t>
  </si>
  <si>
    <t>B0143TAWWNP_PR24</t>
  </si>
  <si>
    <t>B0143TABIO_PR24</t>
  </si>
  <si>
    <t>B0143TATTTH_PR24</t>
  </si>
  <si>
    <t>WINEP reconciliation adjustment</t>
  </si>
  <si>
    <t>PD9.6</t>
  </si>
  <si>
    <t>PD9_06WR_PR24</t>
  </si>
  <si>
    <t>PD9_06WNP_PR24</t>
  </si>
  <si>
    <t>PD9_06WWNP_PR24</t>
  </si>
  <si>
    <t>PD9_06BIO_PR24</t>
  </si>
  <si>
    <t>PD9_06ADDN1_PR24</t>
  </si>
  <si>
    <t>Totex - business rates and abstraction licence fees</t>
  </si>
  <si>
    <t>Final determination allowed totex - business rates</t>
  </si>
  <si>
    <t>PD9.7</t>
  </si>
  <si>
    <t>PD9_07WR_PR24</t>
  </si>
  <si>
    <t>PD9_07WNP_PR24</t>
  </si>
  <si>
    <t>PD9_07WWNP_PR24</t>
  </si>
  <si>
    <t>PD9_07BIO_PR24</t>
  </si>
  <si>
    <t>PD9_07ADDN1_PR24</t>
  </si>
  <si>
    <t>Actual totex - business rates</t>
  </si>
  <si>
    <t>PD9.8</t>
  </si>
  <si>
    <t>PD9_08WR_PR24</t>
  </si>
  <si>
    <t>PD9_08WNP_PR24</t>
  </si>
  <si>
    <t>PD9_08WWNP_PR24</t>
  </si>
  <si>
    <t>PD9_08BIO_PR24</t>
  </si>
  <si>
    <t>PD9_08ADDN1_PR24</t>
  </si>
  <si>
    <t>Final determination allowed totex - abstraction licence fees</t>
  </si>
  <si>
    <t>PD9.9</t>
  </si>
  <si>
    <t>PD9_09WR_PR24</t>
  </si>
  <si>
    <t>PD9_09WNP_PR24</t>
  </si>
  <si>
    <t>PD9_09WWNP_PR24</t>
  </si>
  <si>
    <t>PD9_09BIO_PR24</t>
  </si>
  <si>
    <t>PD9_09ADDN1_PR24</t>
  </si>
  <si>
    <t>Actual totex - abstraction licence fees</t>
  </si>
  <si>
    <t>PD9.10</t>
  </si>
  <si>
    <t>PD9_10WR_PR24</t>
  </si>
  <si>
    <t>PD9_10WNP_PR24</t>
  </si>
  <si>
    <t>PD9_10WWNP_PR24</t>
  </si>
  <si>
    <t>PD9_10BIO_PR24</t>
  </si>
  <si>
    <t>PD9_10ADDN1_PR24</t>
  </si>
  <si>
    <t>CMA companies only – items excluded from general cost sharing with bespoke sharing rates</t>
  </si>
  <si>
    <t xml:space="preserve">CMA final determination allowed totex – items with bespoke sharing rates </t>
  </si>
  <si>
    <t>PD9.11</t>
  </si>
  <si>
    <t>PD9_11WR_PR24</t>
  </si>
  <si>
    <t>PD9_11WNP_PR24</t>
  </si>
  <si>
    <t>PD9_11WWNP_PR24</t>
  </si>
  <si>
    <t>PD9_11BIO_PR24</t>
  </si>
  <si>
    <t>PD9_11ADDN1_PR24</t>
  </si>
  <si>
    <t>Actual totex – items with bespoke sharing rates</t>
  </si>
  <si>
    <t>PD9.12</t>
  </si>
  <si>
    <t>PD9_12WR_PR24</t>
  </si>
  <si>
    <t>PD9_12WNP_PR24</t>
  </si>
  <si>
    <t>PD9_12WWNP_PR24</t>
  </si>
  <si>
    <t>PD9_12BIO_PR24</t>
  </si>
  <si>
    <t>PD9_12ADDN1_PR24</t>
  </si>
  <si>
    <t xml:space="preserve">Company cost sharing rates </t>
  </si>
  <si>
    <t>PD9.13</t>
  </si>
  <si>
    <t>PD9_13WR_PR24</t>
  </si>
  <si>
    <t>PD9_13WNP_PR24</t>
  </si>
  <si>
    <t>PD9_13WWNP_PR24</t>
  </si>
  <si>
    <t>PD9_13BIO_PR24</t>
  </si>
  <si>
    <t>PD9_13ADDN1_PR24</t>
  </si>
  <si>
    <t>Ofwat BoN numbers</t>
  </si>
  <si>
    <t>Capital allowance super deductions for PR19 tax reconciliation</t>
  </si>
  <si>
    <t>RAG reference</t>
  </si>
  <si>
    <t>Proportion of expenditure qualifying for 130% super-deduction - WR</t>
  </si>
  <si>
    <t>PD10.1</t>
  </si>
  <si>
    <t>PD10_01WR_PR24</t>
  </si>
  <si>
    <t>Proportion of expenditure qualifying for 50% super-deduction - WR</t>
  </si>
  <si>
    <t>PD10.2</t>
  </si>
  <si>
    <t>PD10_02WR_PR24</t>
  </si>
  <si>
    <t>Proportion of expenditure qualifying for 130% super-deduction - WN</t>
  </si>
  <si>
    <t>PD10.3</t>
  </si>
  <si>
    <t>PD10_03WN_PR24</t>
  </si>
  <si>
    <t>Proportion of expenditure qualifying for 50% super-deduction - WN</t>
  </si>
  <si>
    <t>PD10.4</t>
  </si>
  <si>
    <t>PD10_04WN_PR24</t>
  </si>
  <si>
    <t>Proportion of expenditure qualifying for 130% super-deduction - WWN</t>
  </si>
  <si>
    <t>PD10.5</t>
  </si>
  <si>
    <t>PD10_05WWN_PR24</t>
  </si>
  <si>
    <t>Proportion of expenditure qualifying for 50% super-deduction - WWN</t>
  </si>
  <si>
    <t>PD10.6</t>
  </si>
  <si>
    <t>PD10_06WWN_PR24</t>
  </si>
  <si>
    <t>Proportion of expenditure qualifying for 130% super-deduction - BR</t>
  </si>
  <si>
    <t>PD10.7</t>
  </si>
  <si>
    <t>PD10_07BR_PR24</t>
  </si>
  <si>
    <t>Proportion of expenditure qualifying for 50% super-deduction - BR</t>
  </si>
  <si>
    <t>PD10.8</t>
  </si>
  <si>
    <t>PD10_08BR_PR24</t>
  </si>
  <si>
    <t>Proportion of expenditure qualifying for 130% super-deduction - DMMY</t>
  </si>
  <si>
    <t>PD10.9</t>
  </si>
  <si>
    <t>PD10_09ADDN1_PR24</t>
  </si>
  <si>
    <t>Proportion of expenditure qualifying for 50% super-deduction - DMMY</t>
  </si>
  <si>
    <t>PD10.10</t>
  </si>
  <si>
    <t>PD10_10ADDN1_PR24</t>
  </si>
  <si>
    <t>Additional Control 1</t>
  </si>
  <si>
    <t>Additional Control 2</t>
  </si>
  <si>
    <t>PR19 FD / CMA / IDoK closing RCV balances as at 31 March 2025</t>
  </si>
  <si>
    <t>Pre 2020 RCV - Closing RCV at 31 March 2025 in 2017-18 FYA RPI prices (from PR19 FD as updated by the CMA redetermination and IDoKs) - RPI inflated RCV</t>
  </si>
  <si>
    <t>PD11.1</t>
  </si>
  <si>
    <t>PD11_01WR_PR24</t>
  </si>
  <si>
    <t>PD11_01WN_PR24</t>
  </si>
  <si>
    <t>PD11_01WWN_PR24</t>
  </si>
  <si>
    <t>PD11_01BIO_PR24</t>
  </si>
  <si>
    <t>PD11_01ADDN1_PR24</t>
  </si>
  <si>
    <t>PD11_01ADDN2_PR24</t>
  </si>
  <si>
    <t>PD11_01TOT_PR24</t>
  </si>
  <si>
    <t>Pre 2020 RCV - Closing RCV at 31 March 2025 in 2017-18 FYA prices (from PR19 FD as updated by the CMA redetermination and IDoKs) - CPI inflated RCV</t>
  </si>
  <si>
    <t>PD11.2</t>
  </si>
  <si>
    <t>PD11_02WR_PR24</t>
  </si>
  <si>
    <t>PD11_02WN_PR24</t>
  </si>
  <si>
    <t>PD11_02WWN_PR24</t>
  </si>
  <si>
    <t>PD11_02BIO_PR24</t>
  </si>
  <si>
    <t>PD11_02ADDN1_PR24</t>
  </si>
  <si>
    <t>PD11_02ADDN2_PR24</t>
  </si>
  <si>
    <t>PD11_02TOT_PR24</t>
  </si>
  <si>
    <t>2020-25 RCV - Closing RCV at 31 March 2025 in 2017-18 FYA prices (from PR19 FD as updated by the CMA redetermination and IDoKs) - Post 2020 investment RCV</t>
  </si>
  <si>
    <t>PD11.3</t>
  </si>
  <si>
    <t>PD11_03WR_PR24</t>
  </si>
  <si>
    <t>PD11_03WN_PR24</t>
  </si>
  <si>
    <t>PD11_03WWN_PR24</t>
  </si>
  <si>
    <t>PD11_03BIO_PR24</t>
  </si>
  <si>
    <t>PD11_03ADDN1_PR24</t>
  </si>
  <si>
    <t>PD11_03ADDN2_PR24</t>
  </si>
  <si>
    <t>PD11_03TOT_PR24</t>
  </si>
  <si>
    <t>Closing RCV at 31 March 2025 in 2017-18 FYA prices (from PR19 FD as updated by the CMA redetermination and IDoKs)</t>
  </si>
  <si>
    <t>PD11.4</t>
  </si>
  <si>
    <t>PD11_04WR_PR24</t>
  </si>
  <si>
    <t>PD11_04WN_PR24</t>
  </si>
  <si>
    <t>PD11_04WWN_PR24</t>
  </si>
  <si>
    <t>PD11_04BIO_PR24</t>
  </si>
  <si>
    <t>PD11_04ADDN1_PR24</t>
  </si>
  <si>
    <t>PD11_04ADDN2_PR24</t>
  </si>
  <si>
    <t>PD11_04TOT_PR24</t>
  </si>
  <si>
    <t>PR14 Blind Year reconciliation end-of-period RCV midnight adjustments as at 31 March 2025</t>
  </si>
  <si>
    <t>PR14 BYR ODI RCV adjustment in 2017-18 FYA (CPIH deflated) prices</t>
  </si>
  <si>
    <t>PD11.5</t>
  </si>
  <si>
    <t>C_APP27048_PR19PD016_PR24</t>
  </si>
  <si>
    <t>C_APP27049_PR19PD016_PR24</t>
  </si>
  <si>
    <t>C_APP27050_PR19PD016_PR24</t>
  </si>
  <si>
    <t>C_APP27051_PR19PD016_PR24</t>
  </si>
  <si>
    <t>PD11_05ADDN2_PR24</t>
  </si>
  <si>
    <t>PD11_05TOT_PR24</t>
  </si>
  <si>
    <t>PR14 BYR Totex menu RCV adjustment in 2017-18 FYA (CPIH deflated) prices</t>
  </si>
  <si>
    <t>PD11.6</t>
  </si>
  <si>
    <t>PD11_06WR_PR24</t>
  </si>
  <si>
    <t>PD11_06WN_PR24</t>
  </si>
  <si>
    <t>C_WWS15022_PR19PD016_PR24</t>
  </si>
  <si>
    <t>C_WWS15022DMMY_PR19PD016_PR24</t>
  </si>
  <si>
    <t>PD11_06ADDN2_PR24</t>
  </si>
  <si>
    <t>PD11_06TOT_PR24</t>
  </si>
  <si>
    <t>PR14 BYR Land sales RCV adjustment in 2017-18 FYA (CPIH deflated) prices</t>
  </si>
  <si>
    <t>PD11.7</t>
  </si>
  <si>
    <t>PD11_07WR_PR24</t>
  </si>
  <si>
    <t>PD11_07WN_PR24</t>
  </si>
  <si>
    <t>C_A7011WW_PR19PD016_PR24</t>
  </si>
  <si>
    <t>C_A7011DMMY_PR19PD016_PR24</t>
  </si>
  <si>
    <t>PD11_07ADDN2_PR24</t>
  </si>
  <si>
    <t>PD11_07TOT_PR24</t>
  </si>
  <si>
    <t>PR14 BYR RPI-CPIH wedge RCV adjustment in 2017-18 FYA (CPIH deflated) prices</t>
  </si>
  <si>
    <t>PD11.8</t>
  </si>
  <si>
    <t>C402_PR19PD016_PR24</t>
  </si>
  <si>
    <t>C403_PR19PD016_PR24</t>
  </si>
  <si>
    <t>C412_PR19PD016_PR24</t>
  </si>
  <si>
    <t>C413_PR19PD016_PR24</t>
  </si>
  <si>
    <t>C422_PR19PD016_PR24</t>
  </si>
  <si>
    <t>PD11_08ADDN2_PR24</t>
  </si>
  <si>
    <t>PD11_08TOT_PR24</t>
  </si>
  <si>
    <t>PR14 BYR Other RCV adjustment in 2017-18 FYA (CPIH deflated) prices</t>
  </si>
  <si>
    <t>PD11.9</t>
  </si>
  <si>
    <t>PD11_09WR_PR24</t>
  </si>
  <si>
    <t>PD11_09WN_PR24</t>
  </si>
  <si>
    <t>C040_PR19PD016_PR24</t>
  </si>
  <si>
    <t>C050_PR19PD016_PR24</t>
  </si>
  <si>
    <t>PD11_09ADDN2_PR24</t>
  </si>
  <si>
    <t>PD11_09TOT_PR24</t>
  </si>
  <si>
    <t>PR14 IFRS16 RCV adjustment in 2017-18 FYA (CPIH deflated) prices</t>
  </si>
  <si>
    <t>PD11.10</t>
  </si>
  <si>
    <t>C_APP8022WR_PR19PD016_PR24</t>
  </si>
  <si>
    <t>C_APP8022WN_PR19PD016_PR24</t>
  </si>
  <si>
    <t>C_APP8022WWN_PR19PD016_PR24</t>
  </si>
  <si>
    <t>C_APP8022BIO_PR19PD016_PR24</t>
  </si>
  <si>
    <t>C_APP8022DMMY_PR19PD016_PR24</t>
  </si>
  <si>
    <t>PD11_10ADDN2_PR24</t>
  </si>
  <si>
    <t>PD11_10TOT_PR24</t>
  </si>
  <si>
    <t>PR19 reconciliation end-of-period RCV midnight adjustments as at 31 March 2025</t>
  </si>
  <si>
    <t>PR19 ODI RCV adjustment in 2017-18 FYA (CPIH deflated) prices</t>
  </si>
  <si>
    <t>PD11.11</t>
  </si>
  <si>
    <t>PD11_11WR_PR24</t>
  </si>
  <si>
    <t>PD11_11WN_PR24</t>
  </si>
  <si>
    <t>PD11_11WWN_PR24</t>
  </si>
  <si>
    <t>PD11_11BIO_PR24</t>
  </si>
  <si>
    <t>PD11_11ADDN1_PR24</t>
  </si>
  <si>
    <t>PD11_11ADDN2_PR24</t>
  </si>
  <si>
    <t>PD11_11TOT_PR24</t>
  </si>
  <si>
    <t>PR19 WINEP / NEP RCV adjustment in 2017-18 FYA (CPIH deflated) prices</t>
  </si>
  <si>
    <t>PD11.12</t>
  </si>
  <si>
    <t>PD11_12WR_PR24</t>
  </si>
  <si>
    <t>PD11_12WN_PR24</t>
  </si>
  <si>
    <t>PD11_12WWN_PR24</t>
  </si>
  <si>
    <t>PD11_12BIO_PR24</t>
  </si>
  <si>
    <t>PD11_12ADDN1_PR24</t>
  </si>
  <si>
    <t>PD11_12ADDN2_PR24</t>
  </si>
  <si>
    <t>PD11_12TOT_PR24</t>
  </si>
  <si>
    <t>PR19 Costs reconciliation RCV adjustment in 2017-18 FYA (CPIH deflated) prices</t>
  </si>
  <si>
    <t>PD11.13</t>
  </si>
  <si>
    <t>PD11_13WR_PR24</t>
  </si>
  <si>
    <t>PD11_13WN_PR24</t>
  </si>
  <si>
    <t>PD11_13WWN_PR24</t>
  </si>
  <si>
    <t>PD11_13BIO_PR24</t>
  </si>
  <si>
    <t>PD11_13ADDN1_PR24</t>
  </si>
  <si>
    <t>PD11_13ADDN2_PR24</t>
  </si>
  <si>
    <t>PD11_13TOT_PR24</t>
  </si>
  <si>
    <t>PR19 Land sales RCV adjustment in 2017-18 FYA (CPIH deflated) prices</t>
  </si>
  <si>
    <t>PD11.14</t>
  </si>
  <si>
    <t>PD11_14WR_PR24</t>
  </si>
  <si>
    <t>PD11_14WN_PR24</t>
  </si>
  <si>
    <t>PD11_14WWN_PR24</t>
  </si>
  <si>
    <t>PD11_14ADDN1_PR24</t>
  </si>
  <si>
    <t>PD11_14ADDN2_PR24</t>
  </si>
  <si>
    <t>PD11_14TOT_PR24</t>
  </si>
  <si>
    <t>PR19 RPI-CPIH wedge RCV adjustment in 2017-18 FYA (CPIH deflated) prices</t>
  </si>
  <si>
    <t>PD11.15</t>
  </si>
  <si>
    <t>PD11_15WR_PR24</t>
  </si>
  <si>
    <t>PD11_15WN_PR24</t>
  </si>
  <si>
    <t>PD11_15WWN_PR24</t>
  </si>
  <si>
    <t>PD11_15BIO_PR24</t>
  </si>
  <si>
    <t>PD11_15ADDN1_PR24</t>
  </si>
  <si>
    <t>PD11_15ADDN2_PR24</t>
  </si>
  <si>
    <t>PD11_15TOT_PR24</t>
  </si>
  <si>
    <t>PR19 Strategic regional water resources RCV adjustment in 2017-18 FYA (CPIH deflated) prices</t>
  </si>
  <si>
    <t>PD11.16</t>
  </si>
  <si>
    <t>PD11_16WR_PR24</t>
  </si>
  <si>
    <t>PD11_16WN_PR24</t>
  </si>
  <si>
    <t>PD11_16TOT_PR24</t>
  </si>
  <si>
    <t>PR19 Green recovery RCV adjustment in 2017-18 FYA (CPIH deflated) prices</t>
  </si>
  <si>
    <t>PD11.17</t>
  </si>
  <si>
    <t>PD11_17WR_PR24</t>
  </si>
  <si>
    <t>PD11_17WN_PR24</t>
  </si>
  <si>
    <t>PD11_17WWN_PR24</t>
  </si>
  <si>
    <t>PD11_17BIO_PR24</t>
  </si>
  <si>
    <t>PD11_17TOT_PR24</t>
  </si>
  <si>
    <t>PR19 Havant Thicket activities RCV adjustment in 2017-18 FYA (CPIH deflated) prices</t>
  </si>
  <si>
    <t>PD11.18</t>
  </si>
  <si>
    <t>PD11_18ADDN1_PR24</t>
  </si>
  <si>
    <t>PD11_18ADDN2_PR24</t>
  </si>
  <si>
    <t>PD11_18TOT_PR24</t>
  </si>
  <si>
    <t>Other RCV adjustments in 2017-18 FYA (CPIH deflated) prices</t>
  </si>
  <si>
    <t>PD11.19</t>
  </si>
  <si>
    <t>PD11_19WR_PR24</t>
  </si>
  <si>
    <t>PD11_19WN_PR24</t>
  </si>
  <si>
    <t>PD11_19WWN_PR24</t>
  </si>
  <si>
    <t>PD11_19BIO_PR24</t>
  </si>
  <si>
    <t>PD11_19ADDN1_PR24</t>
  </si>
  <si>
    <t>PD11_19ADDN2_PR24</t>
  </si>
  <si>
    <t>PD11_19TOT_PR24</t>
  </si>
  <si>
    <t>PR24 end-of-period RCV midnight adjustments as at 31 March 2025</t>
  </si>
  <si>
    <t>PR24 Transitional expenditure programme RCV adjustment in 2017-18 FYA (CPIH deflated) prices</t>
  </si>
  <si>
    <t>PD11.20</t>
  </si>
  <si>
    <t>PD11_20WR_PR24</t>
  </si>
  <si>
    <t>PD11_20WN_PR24</t>
  </si>
  <si>
    <t>PD11_20WWN_PR24</t>
  </si>
  <si>
    <t>PD11_20BIO_PR24</t>
  </si>
  <si>
    <t>PD11_20ADDN1_PR24</t>
  </si>
  <si>
    <t>PD11_20ADDN2_PR24</t>
  </si>
  <si>
    <t>PD11_20TOT_PR24</t>
  </si>
  <si>
    <t>PR24 Defra accelerated programme RCV adjustment in 2017-18 FYA (CPIH deflated) prices</t>
  </si>
  <si>
    <t>PD11.21</t>
  </si>
  <si>
    <t>PD11_21WR_PR24</t>
  </si>
  <si>
    <t>PD11_21WN_PR24</t>
  </si>
  <si>
    <t>PD11_21WWN_PR24</t>
  </si>
  <si>
    <t>PD11_21BIO_PR24</t>
  </si>
  <si>
    <t>PD11_21ADDN1_PR24</t>
  </si>
  <si>
    <t>PD11_21ADDN2_PR24</t>
  </si>
  <si>
    <t>PD11_21TOT_PR24</t>
  </si>
  <si>
    <t>Opening RCV balances as at 1 April 2025</t>
  </si>
  <si>
    <t>Opening RCV at 1 April 2025 in 2017-18 FYA (CPIH deflated) prices post midnight adjustments</t>
  </si>
  <si>
    <t>PD11.22</t>
  </si>
  <si>
    <t>PD11_22WR_PR24</t>
  </si>
  <si>
    <t>PD11_22WN_PR24</t>
  </si>
  <si>
    <t>PD11_22WWN_PR24</t>
  </si>
  <si>
    <t>PD11_22BIO_PR24</t>
  </si>
  <si>
    <t>PD11_22ADDN1_PR24</t>
  </si>
  <si>
    <t>PD11_22ADDN2_PR24</t>
  </si>
  <si>
    <t>PD11_22TOT_PR24</t>
  </si>
  <si>
    <t>Opening RCV at 1 April 2025 in 2017-18 FYE (CPIH deflated) prices post midnight adjustments</t>
  </si>
  <si>
    <t>PD11.23</t>
  </si>
  <si>
    <t>PD11_23WR_PR24</t>
  </si>
  <si>
    <t>PD11_23WN_PR24</t>
  </si>
  <si>
    <t>PD11_23WWN_PR24</t>
  </si>
  <si>
    <t>PD11_23BIO_PR24</t>
  </si>
  <si>
    <t>PD11_23ADDN1_PR24</t>
  </si>
  <si>
    <t>PD11_23ADDN2_PR24</t>
  </si>
  <si>
    <t>PD11_23TOT_PR24</t>
  </si>
  <si>
    <t>Opening RCV balances as at 1 April 2025 expressed in PR24 base year prices</t>
  </si>
  <si>
    <t>Opening RCV at 1 April 2025 in 2022-23 FYA (CPIH) prices post midnight adjustments</t>
  </si>
  <si>
    <t>PD11.24</t>
  </si>
  <si>
    <t>PD11_24WR_PR24</t>
  </si>
  <si>
    <t>PD11_24WN_PR24</t>
  </si>
  <si>
    <t>PD11_24WWN_PR24</t>
  </si>
  <si>
    <t>PD11_24BIO_PR24</t>
  </si>
  <si>
    <t>PD11_24ADDN1_PR24</t>
  </si>
  <si>
    <t>PD11_24ADDN2_PR24</t>
  </si>
  <si>
    <t>PD11_24TOT_PR24</t>
  </si>
  <si>
    <t>Opening RCV at 1 April 2025 in 2022-23 FYE (CPIH) prices post midnight adjustments</t>
  </si>
  <si>
    <t>PD11.25</t>
  </si>
  <si>
    <t>PD11_25WR_PR24</t>
  </si>
  <si>
    <t>PD11_25WN_PR24</t>
  </si>
  <si>
    <t>PD11_25WWN_PR24</t>
  </si>
  <si>
    <t>PD11_25BIO_PR24</t>
  </si>
  <si>
    <t>PD11_25ADDN1_PR24</t>
  </si>
  <si>
    <t>PD11_25ADDN2_PR24</t>
  </si>
  <si>
    <t>PD11_25TOT_PR24</t>
  </si>
  <si>
    <t>Business retail</t>
  </si>
  <si>
    <t>PD12.1</t>
  </si>
  <si>
    <t>PD12.2</t>
  </si>
  <si>
    <t>PD12.3</t>
  </si>
  <si>
    <t>PD12.4</t>
  </si>
  <si>
    <t>PD12.5</t>
  </si>
  <si>
    <t>PD12.6</t>
  </si>
  <si>
    <t>PD12.7</t>
  </si>
  <si>
    <t>PD12.8</t>
  </si>
  <si>
    <t>PR19 Other RCV adjustments in 2017-18 FYA (CPIH deflated) prices</t>
  </si>
  <si>
    <t>PD12.9</t>
  </si>
  <si>
    <t>PR14 Blind Year reconciliation end-of-period revenue adjustments</t>
  </si>
  <si>
    <t>PR14 BYR WRFIM revenue adjustment in 2017-18 FYA (CPIH deflated) prices</t>
  </si>
  <si>
    <t>PD12.10</t>
  </si>
  <si>
    <t>C_WS13027_PR19PD016_PR24</t>
  </si>
  <si>
    <t>C_WWS13027_PR19PD016_PR24</t>
  </si>
  <si>
    <t>C_WWS13027_DMMY_PR19PD016_PR24</t>
  </si>
  <si>
    <t>PD12_10ADDN2_PR24</t>
  </si>
  <si>
    <t>PD12_10TOT_PR24</t>
  </si>
  <si>
    <t>PR14 BYR Water trading revenue adjustment in 2017-18 FYA (CPIH deflated) prices</t>
  </si>
  <si>
    <t>PD12.11</t>
  </si>
  <si>
    <t>PD12_11WR_PR24</t>
  </si>
  <si>
    <t>PD12_11WN_PR24</t>
  </si>
  <si>
    <t>PD12_11TOT_PR24</t>
  </si>
  <si>
    <t>PR14 BYR Totex menu revenue adjustment in 2017-18 FYA (CPIH deflated) prices</t>
  </si>
  <si>
    <t>PD12.12</t>
  </si>
  <si>
    <t>C_WS15026_PR19PD016_PR24</t>
  </si>
  <si>
    <t>C_WWS15021_PR19PD016_PR24</t>
  </si>
  <si>
    <t>C_WWS15021_DMMY_PR19PD016_PR24</t>
  </si>
  <si>
    <t>PD12_12ADDN2_PR24</t>
  </si>
  <si>
    <t>PD12_12TOT_PR24</t>
  </si>
  <si>
    <t>PR14 BYR Other revenue adjustment in 2017-18 FYA (CPIH deflated) prices</t>
  </si>
  <si>
    <t>PD12.13</t>
  </si>
  <si>
    <t>C052_PR19PD016_PR24</t>
  </si>
  <si>
    <t>C072_PR19PD016_PR24</t>
  </si>
  <si>
    <t>PD12_13TOT_PR24</t>
  </si>
  <si>
    <t>PR14 BYR Residential retail revenue adjustment in 2017-18 FYA (CPIH deflated) prices</t>
  </si>
  <si>
    <t>PD12.14</t>
  </si>
  <si>
    <t>C_R9046_PR19PD016_PR24</t>
  </si>
  <si>
    <t>PD12_14TOT_PR24</t>
  </si>
  <si>
    <t>PR19 reconciliation revenue adjustments</t>
  </si>
  <si>
    <t>PR19 ODI revenue adjustment in 2017-18 FYA (CPIH deflated) prices</t>
  </si>
  <si>
    <t>PD12.15</t>
  </si>
  <si>
    <t>PD12_15WR_PR24</t>
  </si>
  <si>
    <t>PD12_15WN_PR24</t>
  </si>
  <si>
    <t>PD12_15WWN_PR24</t>
  </si>
  <si>
    <t>PD12_15BIO_PR24</t>
  </si>
  <si>
    <t>PD12_15ADDN1_PR24</t>
  </si>
  <si>
    <t>PD12_15ADDN2_PR24</t>
  </si>
  <si>
    <t>PD12_15RR_PR24</t>
  </si>
  <si>
    <t>PD12_15BR_PR24</t>
  </si>
  <si>
    <t>PD12_15TOT_PR24</t>
  </si>
  <si>
    <t>PR19 RFI revenue adjustment in 2024-25 prior November (CPIH deflated) prices</t>
  </si>
  <si>
    <t>PD12.16</t>
  </si>
  <si>
    <t>PD12_16WR_PR24</t>
  </si>
  <si>
    <t>PD12_16WN_PR24</t>
  </si>
  <si>
    <t>PD12_16WWN_PR24</t>
  </si>
  <si>
    <t>PD12_16ADDN1_PR24</t>
  </si>
  <si>
    <t>PD12_16ADDN2_PR24</t>
  </si>
  <si>
    <t>PD12_16RR_PR24</t>
  </si>
  <si>
    <t>PD12_16BR_PR24</t>
  </si>
  <si>
    <t>PD12_16TOT_PR24</t>
  </si>
  <si>
    <t>PR19 C-MeX revenue adjustment in 2017-18 FYA (CPIH deflated) prices</t>
  </si>
  <si>
    <t>PD12.17</t>
  </si>
  <si>
    <t>PD12_17RR_PR24</t>
  </si>
  <si>
    <t>PD12_17TOT_PR24</t>
  </si>
  <si>
    <t>PR19 D-MeX revenue adjustment in 2017-18 FYA (CPIH deflated) prices</t>
  </si>
  <si>
    <t>PD12.18</t>
  </si>
  <si>
    <t>PD12_18WN_PR24</t>
  </si>
  <si>
    <t>PD12_18WWN_PR24</t>
  </si>
  <si>
    <t>PD12_18TOT_PR24</t>
  </si>
  <si>
    <t>PR19 Bilateral entry (BEA) revenue adjustment in 2017-18 FYA (CPIH deflated) prices</t>
  </si>
  <si>
    <t>PD12.19</t>
  </si>
  <si>
    <t>PD12_19WR_PR24</t>
  </si>
  <si>
    <t>PD12_19TOT_PR24</t>
  </si>
  <si>
    <t>PR19 Bioresources revenue adjustment in 2024-25 prior November (CPIH deflated) prices</t>
  </si>
  <si>
    <t>PD12.20</t>
  </si>
  <si>
    <t>PD12_20BIO_PR24</t>
  </si>
  <si>
    <t>PD12_20TOT_PR24</t>
  </si>
  <si>
    <t>PR19 Bioresources forecasting accuracy incentive penalty in 2017-18 FYA (CPIH deflated) prices</t>
  </si>
  <si>
    <t>PD12.21</t>
  </si>
  <si>
    <t>PD12_21BIO_PR24</t>
  </si>
  <si>
    <t>PD12_21TOT_PR24</t>
  </si>
  <si>
    <t>PR19 Residential retail revenue adjustment in 2024-25 FYA (CPIH deflated) prices</t>
  </si>
  <si>
    <t>PD12.22</t>
  </si>
  <si>
    <t>PD12_22RR_PR24</t>
  </si>
  <si>
    <t>PD12_22TOT_PR24</t>
  </si>
  <si>
    <t>PR19 Business retail revenue adjustment in 2017-18 FYA (CPIH deflated) prices</t>
  </si>
  <si>
    <t>PD12.23</t>
  </si>
  <si>
    <t>PD12_23BR_PR24</t>
  </si>
  <si>
    <t>PD12_23TOT_PR24</t>
  </si>
  <si>
    <t>PR19 Water trading revenue adjustment in 2017-18 FYA (CPIH deflated) prices</t>
  </si>
  <si>
    <t>PD12.24</t>
  </si>
  <si>
    <t>PD12_24WR_PR24</t>
  </si>
  <si>
    <t>PD12_24WN_PR24</t>
  </si>
  <si>
    <t>PD12_24TOT_PR24</t>
  </si>
  <si>
    <t>PR19 Developer services revenue adjustment in 2017-18 FYA (CPIH deflated) prices</t>
  </si>
  <si>
    <t>PD12.25</t>
  </si>
  <si>
    <t>PD12_25WN_PR24</t>
  </si>
  <si>
    <t>PD12_25WWN_PR24</t>
  </si>
  <si>
    <t>PD12_25TOT_PR24</t>
  </si>
  <si>
    <t>PR19 Cost of new debt revenue adjustment in 2017-18 FYA (CPIH deflated) prices</t>
  </si>
  <si>
    <t>PD12.26</t>
  </si>
  <si>
    <t>PD12_26WR_PR24</t>
  </si>
  <si>
    <t>PD12_26WN_PR24</t>
  </si>
  <si>
    <t>PD12_26WWN_PR24</t>
  </si>
  <si>
    <t>PD12_26BIO_PR24</t>
  </si>
  <si>
    <t>PD12_26ADDN1_PR24</t>
  </si>
  <si>
    <t>PD12_26ADDN2_PR24</t>
  </si>
  <si>
    <t>PD12_26TOT_PR24</t>
  </si>
  <si>
    <t>PR19 Gearing outperformance revenue adjustment in 2022-23 FYA (CPIH deflated) prices</t>
  </si>
  <si>
    <t>PD12.27</t>
  </si>
  <si>
    <t>PD12_27WN_PR24</t>
  </si>
  <si>
    <t>PD12_27WWN_PR24</t>
  </si>
  <si>
    <t>PD12_27BIO_PR24</t>
  </si>
  <si>
    <t>PD12_27TOT_PR24</t>
  </si>
  <si>
    <t>PR19 Totex costs revenue adjustment in 2017-18 FYA (CPIH deflated) prices</t>
  </si>
  <si>
    <t>PD12.28</t>
  </si>
  <si>
    <t>PD12_28WR_PR24</t>
  </si>
  <si>
    <t>PD12_28WN_PR24</t>
  </si>
  <si>
    <t>PD12_28WWN_PR24</t>
  </si>
  <si>
    <t>PD12_28BIO_PR24</t>
  </si>
  <si>
    <t>PD12_28ADDN1_PR24</t>
  </si>
  <si>
    <t>PD12_28ADDN2_PR24</t>
  </si>
  <si>
    <t>PD12_28TOT_PR24</t>
  </si>
  <si>
    <t>PR19 Tax revenue adjustment in 2017-18 FYA (CPIH deflated) prices</t>
  </si>
  <si>
    <t>PD12.29</t>
  </si>
  <si>
    <t>PD12_29WR_PR24</t>
  </si>
  <si>
    <t>PD12_29WN_PR24</t>
  </si>
  <si>
    <t>PD12_29WWN_PR24</t>
  </si>
  <si>
    <t>PD12_29BIO_PR24</t>
  </si>
  <si>
    <t>PD12_29ADDN1_PR24</t>
  </si>
  <si>
    <t>PD12_29ADDN2_PR24</t>
  </si>
  <si>
    <t>PD12_29TOT_PR24</t>
  </si>
  <si>
    <t>PR19 RPI-CPIH wedge revenue adjustment in 2017-18 FYA (CPIH deflated) prices</t>
  </si>
  <si>
    <t>PD12.30</t>
  </si>
  <si>
    <t>PD12_30WR_PR24</t>
  </si>
  <si>
    <t>PD12_30WN_PR24</t>
  </si>
  <si>
    <t>PD12_30WWN_PR24</t>
  </si>
  <si>
    <t>PD12_30BIO_PR24</t>
  </si>
  <si>
    <t>PD12_30ADDN1_PR24</t>
  </si>
  <si>
    <t>PD12_30ADDN2_PR24</t>
  </si>
  <si>
    <t>PD12_30TOT_PR24</t>
  </si>
  <si>
    <t>PR19 Strategic regional water resources revenue adjustment in 2017-18 FYA (CPIH deflated) prices</t>
  </si>
  <si>
    <t>PD12.31</t>
  </si>
  <si>
    <t>PD12_31WR_PR24</t>
  </si>
  <si>
    <t>PD12_31WN_PR24</t>
  </si>
  <si>
    <t>PD12_31TOT_PR24</t>
  </si>
  <si>
    <t>PR19 Havant Thicket activities revenue adjustment in 2017-18 FYA (CPIH deflated) prices</t>
  </si>
  <si>
    <t>PD12.32</t>
  </si>
  <si>
    <t>PD12_32ADDN1_PR24</t>
  </si>
  <si>
    <t>PD12_32TOT_PR24</t>
  </si>
  <si>
    <t>PR19 Green recovery costs revenue adjustment in 2017-18 FYA (CPIH deflated) prices</t>
  </si>
  <si>
    <t>PD12.33</t>
  </si>
  <si>
    <t>PD12_33WR_PR24</t>
  </si>
  <si>
    <t>PD12_33WN_PR24</t>
  </si>
  <si>
    <t>PD12_33WWN_PR24</t>
  </si>
  <si>
    <t>PD12_33BIO_PR24</t>
  </si>
  <si>
    <t>PD12_33TOT_PR24</t>
  </si>
  <si>
    <t>PR19 Green recovery (TVM) revenue adjustment in 2017-18 FYA (CPIH deflated) prices</t>
  </si>
  <si>
    <t>PD12.34</t>
  </si>
  <si>
    <t>PD12_34WR_PR24</t>
  </si>
  <si>
    <t>PD12_34WN_PR24</t>
  </si>
  <si>
    <t>PD12_34WWN_PR24</t>
  </si>
  <si>
    <t>PD12_34BIO_PR24</t>
  </si>
  <si>
    <t>PD12_34TOT_PR24</t>
  </si>
  <si>
    <t>Other revenue adjustments in 2017-18 FYA (CPIH deflated) prices</t>
  </si>
  <si>
    <t>PD12.35</t>
  </si>
  <si>
    <t>PD12_35WR_PR24</t>
  </si>
  <si>
    <t>PD12_35WN_PR24</t>
  </si>
  <si>
    <t>PD12_35WWN_PR24</t>
  </si>
  <si>
    <t>PD12_35BIO_PR24</t>
  </si>
  <si>
    <t>PD12_35ADDN1_PR24</t>
  </si>
  <si>
    <t>PD12_35ADDN2_PR24</t>
  </si>
  <si>
    <t>PD12_35RR_PR24</t>
  </si>
  <si>
    <t>PD12_35BR_PR24</t>
  </si>
  <si>
    <t>PD12_35TOT_PR24</t>
  </si>
  <si>
    <t>PR19 reconciliation end-of-period RCV midnight adjustments as at 31 March 2025 in PR24 base year prices</t>
  </si>
  <si>
    <t>PR19 ODI RCV adjustment in 2022-23 FYA (CPIH deflated) prices</t>
  </si>
  <si>
    <t>PD12.36</t>
  </si>
  <si>
    <t>PD12_36WR_PR24</t>
  </si>
  <si>
    <t>PD12_36WN_PR24</t>
  </si>
  <si>
    <t>PD12_36WWN_PR24</t>
  </si>
  <si>
    <t>PD12_36BIO_PR24</t>
  </si>
  <si>
    <t>PD12_36ADDN1_PR24</t>
  </si>
  <si>
    <t>PD12_36ADDN2_PR24</t>
  </si>
  <si>
    <t>PD12_36TOT_PR24</t>
  </si>
  <si>
    <t>PR19 WINEP / NEP RCV adjustment in 2022-23 FYA (CPIH deflated) prices</t>
  </si>
  <si>
    <t>PD12.37</t>
  </si>
  <si>
    <t>PD12_37WR_PR24</t>
  </si>
  <si>
    <t>PD12_37WN_PR24</t>
  </si>
  <si>
    <t>PD12_37WWN_PR24</t>
  </si>
  <si>
    <t>PD12_37BIO_PR24</t>
  </si>
  <si>
    <t>PD12_37TOT_PR24</t>
  </si>
  <si>
    <t>PR19 Costs reconciliation RCV adjustment in 2022-23 FYA (CPIH deflated) prices</t>
  </si>
  <si>
    <t>PD12.38</t>
  </si>
  <si>
    <t>PD12_38WR_PR24</t>
  </si>
  <si>
    <t>PD12_38WN_PR24</t>
  </si>
  <si>
    <t>PD12_38WWN_PR24</t>
  </si>
  <si>
    <t>PD12_38BIO_PR24</t>
  </si>
  <si>
    <t>PD12_38ADDN1_PR24</t>
  </si>
  <si>
    <t>PD12_38ADDN2_PR24</t>
  </si>
  <si>
    <t>PD12_38TOT_PR24</t>
  </si>
  <si>
    <t>PR19 Land sales RCV adjustment in 2022-23 FYA (CPIH deflated) prices</t>
  </si>
  <si>
    <t>PD12.39</t>
  </si>
  <si>
    <t>PD12_39WR_PR24</t>
  </si>
  <si>
    <t>PD12_39WN_PR24</t>
  </si>
  <si>
    <t>PD12_39WWN_PR24</t>
  </si>
  <si>
    <t>PD12_39ADDN1_PR24</t>
  </si>
  <si>
    <t>PD12_39ADDN2_PR24</t>
  </si>
  <si>
    <t>PD12_39TOT_PR24</t>
  </si>
  <si>
    <t>PR19 RPI-CPIH wedge RCV adjustment in 2022-23 FYA (CPIH deflated) prices</t>
  </si>
  <si>
    <t>PD12.40</t>
  </si>
  <si>
    <t>PD12_40WR_PR24</t>
  </si>
  <si>
    <t>PD12_40WN_PR24</t>
  </si>
  <si>
    <t>PD12_40WWN_PR24</t>
  </si>
  <si>
    <t>PD12_40BIO_PR24</t>
  </si>
  <si>
    <t>PD12_40ADDN1_PR24</t>
  </si>
  <si>
    <t>PD12_40ADDN2_PR24</t>
  </si>
  <si>
    <t>PD12_40TOT_PR24</t>
  </si>
  <si>
    <t>PR19 Strategic regional water resources RCV adjustment in 2022-23 FYA (CPIH deflated) prices</t>
  </si>
  <si>
    <t>PD12.41</t>
  </si>
  <si>
    <t>PD12_41WR_PR24</t>
  </si>
  <si>
    <t>PD12_41WN_PR24</t>
  </si>
  <si>
    <t>PD12_41TOT_PR24</t>
  </si>
  <si>
    <t>PR19 Green recovery RCV adjustment in 2022-23 FYA (CPIH deflated) prices</t>
  </si>
  <si>
    <t>PD12.42</t>
  </si>
  <si>
    <t>PD12_42WR_PR24</t>
  </si>
  <si>
    <t>PD12_42WN_PR24</t>
  </si>
  <si>
    <t>PD12_42WWN_PR24</t>
  </si>
  <si>
    <t>PD12_42BIO_PR24</t>
  </si>
  <si>
    <t>PD12_42TOT_PR24</t>
  </si>
  <si>
    <t>PR19 Havant Thicket activities RCV adjustment in 2022-23 FYA (CPIH deflated) prices</t>
  </si>
  <si>
    <t>PD12.43</t>
  </si>
  <si>
    <t>PD12_43ADDN1_PR24</t>
  </si>
  <si>
    <t>PD12_43TOT_PR24</t>
  </si>
  <si>
    <t>Other RCV adjustments in 2022-23 FYA (CPIH deflated) prices</t>
  </si>
  <si>
    <t>PD12.44</t>
  </si>
  <si>
    <t>PD12_44WR_PR24</t>
  </si>
  <si>
    <t>PD12_44WN_PR24</t>
  </si>
  <si>
    <t>PD12_44WWN_PR24</t>
  </si>
  <si>
    <t>PD12_44BIO_PR24</t>
  </si>
  <si>
    <t>PD12_44ADDN1_PR24</t>
  </si>
  <si>
    <t>PD12_44ADDN2_PR24</t>
  </si>
  <si>
    <t>PD12_44TOT_PR24</t>
  </si>
  <si>
    <t>PR14 Blind Year reconciliation end-of-period revenue adjustments in PR24 base year prices</t>
  </si>
  <si>
    <t>PR14 BYR WRFIM revenue adjustment in 2022-23 FYA (CPIH deflated) prices</t>
  </si>
  <si>
    <t>PD12.45</t>
  </si>
  <si>
    <t>PD12_45WN_PR24</t>
  </si>
  <si>
    <t>PD12_45WWN_PR24</t>
  </si>
  <si>
    <t>PD12_45ADDN1_PR24</t>
  </si>
  <si>
    <t>PD12_45ADDN2_PR24</t>
  </si>
  <si>
    <t>PD12_45TOT_PR24</t>
  </si>
  <si>
    <t>PR14 BYR Water trading revenue adjustment in 2022-23 FYA (CPIH deflated) prices</t>
  </si>
  <si>
    <t>PD12.46</t>
  </si>
  <si>
    <t>PD12_46WR_PR24</t>
  </si>
  <si>
    <t>PD12_46WN_PR24</t>
  </si>
  <si>
    <t>PD12_46TOT_PR24</t>
  </si>
  <si>
    <t>PR14 BYR Totex menu revenue adjustment in 2022-23 FYA (CPIH deflated) prices</t>
  </si>
  <si>
    <t>PD12.47</t>
  </si>
  <si>
    <t>PD12_47WN_PR24</t>
  </si>
  <si>
    <t>PD12_47WWN_PR24</t>
  </si>
  <si>
    <t>PD12_47ADDN1_PR24</t>
  </si>
  <si>
    <t>PD12_47ADDN2_PR24</t>
  </si>
  <si>
    <t>PD12_47TOT_PR24</t>
  </si>
  <si>
    <t>PR14 BYR Other revenue adjustment in 2022-23 FYA (CPIH deflated) prices</t>
  </si>
  <si>
    <t>PD12.48</t>
  </si>
  <si>
    <t>PD12_48WN_PR24</t>
  </si>
  <si>
    <t>PD12_48WWN_PR24</t>
  </si>
  <si>
    <t>PD12_48TOT_PR24</t>
  </si>
  <si>
    <t>PR14 BYR Residential retail revenue adjustment in 2022-23 FYA (CPIH deflated) prices</t>
  </si>
  <si>
    <t>PD12.49</t>
  </si>
  <si>
    <t>PD12_49RR_PR24</t>
  </si>
  <si>
    <t>PD12_49TOT_PR24</t>
  </si>
  <si>
    <t>PR19 reconciliation revenue adjustments in PR24 base year prices</t>
  </si>
  <si>
    <t>PR19 ODI revenue adjustment in 2022-23 FYA (CPIH deflated) prices</t>
  </si>
  <si>
    <t>PD12.50</t>
  </si>
  <si>
    <t>PD12_50WR_PR24</t>
  </si>
  <si>
    <t>PD12_50WN_PR24</t>
  </si>
  <si>
    <t>PD12_50WWN_PR24</t>
  </si>
  <si>
    <t>PD12_50BIO_PR24</t>
  </si>
  <si>
    <t>PD12_50ADDN1_PR24</t>
  </si>
  <si>
    <t>PD12_50ADDN2_PR24</t>
  </si>
  <si>
    <t>PD12_50RR_PR24</t>
  </si>
  <si>
    <t>PD12_50BR_PR24</t>
  </si>
  <si>
    <t>PD12_50TOT_PR24</t>
  </si>
  <si>
    <t>PR19 RFI revenue adjustment in 2022-23 FYA (CPIH deflated) prices</t>
  </si>
  <si>
    <t>PD12.51</t>
  </si>
  <si>
    <t>PD12_51WR_PR24</t>
  </si>
  <si>
    <t>PD12_51WN_PR24</t>
  </si>
  <si>
    <t>PD12_51WWN_PR24</t>
  </si>
  <si>
    <t>PD12_51ADDN1_PR24</t>
  </si>
  <si>
    <t>PD12_51ADDN2_PR24</t>
  </si>
  <si>
    <t>PD12_51RR_PR24</t>
  </si>
  <si>
    <t>PD12_51BR_PR24</t>
  </si>
  <si>
    <t>PD12_51TOT_PR24</t>
  </si>
  <si>
    <t>PR19 C-MeX revenue adjustment in 2022-23 FYA (CPIH deflated) prices</t>
  </si>
  <si>
    <t>PD12.52</t>
  </si>
  <si>
    <t>PD12_52RR_PR24</t>
  </si>
  <si>
    <t>PD12_52TOT_PR24</t>
  </si>
  <si>
    <t>PR19 D-MeX revenue adjustment in 2022-23 FYA (CPIH deflated) prices</t>
  </si>
  <si>
    <t>PD12.53</t>
  </si>
  <si>
    <t>PD12_53WN_PR24</t>
  </si>
  <si>
    <t>PD12_53WWN_PR24</t>
  </si>
  <si>
    <t>PD12_53TOT_PR24</t>
  </si>
  <si>
    <t>PR19 Bilateral entry (BEA) revenue adjustment in 2022-23 FYA (CPIH deflated) prices</t>
  </si>
  <si>
    <t>PD12.54</t>
  </si>
  <si>
    <t>PD12_54WR_PR24</t>
  </si>
  <si>
    <t>PD12_54TOT_PR24</t>
  </si>
  <si>
    <t>PR19 Bioresources revenue adjustment in 2022-23 FYA (CPIH deflated) prices</t>
  </si>
  <si>
    <t>PD12.55</t>
  </si>
  <si>
    <t>PD12_55BIO_PR24</t>
  </si>
  <si>
    <t>PD12_55TOT_PR24</t>
  </si>
  <si>
    <t>PR19 Bioresources forecasting accuracy incentive penalty in 2022-23 FYA (CPIH deflated) prices</t>
  </si>
  <si>
    <t>PD12.56</t>
  </si>
  <si>
    <t>PD12_56BIO_PR24</t>
  </si>
  <si>
    <t>PD12_56TOT_PR24</t>
  </si>
  <si>
    <t>PR19 Residential retail revenue adjustment in 2022-23 FYA (CPIH deflated) prices</t>
  </si>
  <si>
    <t>PD12.57</t>
  </si>
  <si>
    <t>PD12_57RR_PR24</t>
  </si>
  <si>
    <t>PD12_57TOT_PR24</t>
  </si>
  <si>
    <t>PR19 Business retail revenue adjustment in 2022-23 FYA (CPIH deflated) prices</t>
  </si>
  <si>
    <t>PD12.58</t>
  </si>
  <si>
    <t>PD12_58BR_PR24</t>
  </si>
  <si>
    <t>PD12_58TOT_PR24</t>
  </si>
  <si>
    <t>PR19 Water trading revenue adjustment in 2022-23 FYA (CPIH deflated) prices</t>
  </si>
  <si>
    <t>PD12.59</t>
  </si>
  <si>
    <t>PD12_59WR_PR24</t>
  </si>
  <si>
    <t>PD12_59WN_PR24</t>
  </si>
  <si>
    <t>PD12_59TOT_PR24</t>
  </si>
  <si>
    <t>PR19 Developer services revenue adjustment in 2022-23 FYA (CPIH deflated) prices</t>
  </si>
  <si>
    <t>PD12.60</t>
  </si>
  <si>
    <t>PD12_60WN_PR24</t>
  </si>
  <si>
    <t>PD12_60WWN_PR24</t>
  </si>
  <si>
    <t>PD12_60TOT_PR24</t>
  </si>
  <si>
    <t>PR19 Cost of new debt revenue adjustment in 2022-23 FYA (CPIH deflated) prices</t>
  </si>
  <si>
    <t>PD12.61</t>
  </si>
  <si>
    <t>PD12_61WR_PR24</t>
  </si>
  <si>
    <t>PD12_61WN_PR24</t>
  </si>
  <si>
    <t>PD12_61WWN_PR24</t>
  </si>
  <si>
    <t>PD12_61BIO_PR24</t>
  </si>
  <si>
    <t>PD12_61ADDN1_PR24</t>
  </si>
  <si>
    <t>PD12_61ADDN2_PR24</t>
  </si>
  <si>
    <t>PD12_61TOT_PR24</t>
  </si>
  <si>
    <t>PD12.62</t>
  </si>
  <si>
    <t>PD12_62WN_PR24</t>
  </si>
  <si>
    <t>PD12_62WWN_PR24</t>
  </si>
  <si>
    <t>PD12_62TOT_PR24</t>
  </si>
  <si>
    <t>PR19 Totex costs revenue adjustment in 2022-23 FYA (CPIH deflated) prices</t>
  </si>
  <si>
    <t>PD12.63</t>
  </si>
  <si>
    <t>PD12_63WR_PR24</t>
  </si>
  <si>
    <t>PD12_63WN_PR24</t>
  </si>
  <si>
    <t>PD12_63WWN_PR24</t>
  </si>
  <si>
    <t>PD12_63BIO_PR24</t>
  </si>
  <si>
    <t>PD12_63ADDN1_PR24</t>
  </si>
  <si>
    <t>PD12_63ADDN2_PR24</t>
  </si>
  <si>
    <t>PD12_63TOT_PR24</t>
  </si>
  <si>
    <t>PR19 Tax revenue adjustment in 2022-23 FYA (CPIH deflated) prices</t>
  </si>
  <si>
    <t>PD12.64</t>
  </si>
  <si>
    <t>PD12_64WR_PR24</t>
  </si>
  <si>
    <t>PD12_64WN_PR24</t>
  </si>
  <si>
    <t>PD12_64WWN_PR24</t>
  </si>
  <si>
    <t>PD12_64BIO_PR24</t>
  </si>
  <si>
    <t>PD12_64ADDN1_PR24</t>
  </si>
  <si>
    <t>PD12_64ADDN2_PR24</t>
  </si>
  <si>
    <t>PD12_64TOT_PR24</t>
  </si>
  <si>
    <t>PR19 RPI-CPIH wedge revenue adjustment in 2022-23 FYA (CPIH deflated) prices</t>
  </si>
  <si>
    <t>PD12.65</t>
  </si>
  <si>
    <t>PD12_65WR_PR24</t>
  </si>
  <si>
    <t>PD12_65WN_PR24</t>
  </si>
  <si>
    <t>PD12_65WWN_PR24</t>
  </si>
  <si>
    <t>PD12_65BIO_PR24</t>
  </si>
  <si>
    <t>PD12_65ADDN1_PR24</t>
  </si>
  <si>
    <t>PD12_65ADDN2_PR24</t>
  </si>
  <si>
    <t>PD12_65TOT_PR24</t>
  </si>
  <si>
    <t>PR19 Strategic regional water resources revenue adjustment in 2022-23 FYA (CPIH deflated) prices</t>
  </si>
  <si>
    <t>PD12.66</t>
  </si>
  <si>
    <t>PD12_66WR_PR24</t>
  </si>
  <si>
    <t>PD12_66WN_PR24</t>
  </si>
  <si>
    <t>PD12_66TOT_PR24</t>
  </si>
  <si>
    <t>PR19 Havant Thicket activities revenue adjustment in 2022-23 FYA (CPIH deflated) prices</t>
  </si>
  <si>
    <t>PD12.67</t>
  </si>
  <si>
    <t>PD12_67ADDN1_PR24</t>
  </si>
  <si>
    <t>PD12_67TOT_PR24</t>
  </si>
  <si>
    <t>PR19 Green recovery costs revenue adjustment in 2022-23 FYA (CPIH deflated) prices</t>
  </si>
  <si>
    <t>PD12.68</t>
  </si>
  <si>
    <t>PD12_68WR_PR24</t>
  </si>
  <si>
    <t>PD12_68WN_PR24</t>
  </si>
  <si>
    <t>PD12_68WWN_PR24</t>
  </si>
  <si>
    <t>PD12_68BIO_PR24</t>
  </si>
  <si>
    <t>PD12_68TOT_PR24</t>
  </si>
  <si>
    <t>PR19 Green recovery (TVM) revenue adjustment in 2022-23 FYA (CPIH deflated) prices</t>
  </si>
  <si>
    <t>PD12.69</t>
  </si>
  <si>
    <t>PD12_69WR_PR24</t>
  </si>
  <si>
    <t>PD12_69WN_PR24</t>
  </si>
  <si>
    <t>PD12_69WWN_PR24</t>
  </si>
  <si>
    <t>PD12_69BIO_PR24</t>
  </si>
  <si>
    <t>PD12_69TOT_PR24</t>
  </si>
  <si>
    <t>Other revenue adjustments in 2022-23 FYA (CPIH deflated) prices</t>
  </si>
  <si>
    <t>PD12.70</t>
  </si>
  <si>
    <t>PD12_70WR_PR24</t>
  </si>
  <si>
    <t>PD12_70WN_PR24</t>
  </si>
  <si>
    <t>PD12_70WWN_PR24</t>
  </si>
  <si>
    <t>PD12_70BIO_PR24</t>
  </si>
  <si>
    <t>PD12_70ADDN1_PR24</t>
  </si>
  <si>
    <t>PD12_70ADDN2_PR24</t>
  </si>
  <si>
    <t>PD12_70RR_PR24</t>
  </si>
  <si>
    <t>PD12_70BR_PR24</t>
  </si>
  <si>
    <t>PD12_70TOT_PR24</t>
  </si>
  <si>
    <t>BY_2025</t>
  </si>
  <si>
    <t>Reference</t>
  </si>
  <si>
    <t>Item description</t>
  </si>
  <si>
    <t>Model</t>
  </si>
  <si>
    <t>Price Review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</si>
</sst>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3" formatCode="_-* #,##0.00_-;\-* #,##0.00_-;_-* &quot;-&quot;??_-;_-@_-"/>
    <numFmt numFmtId="164" formatCode="0.000"/>
    <numFmt numFmtId="165" formatCode="#,##0_);\(#,##0\);&quot;-  &quot;;&quot; &quot;@&quot; &quot;"/>
    <numFmt numFmtId="166" formatCode="#,##0.000"/>
    <numFmt numFmtId="167" formatCode="#,##0.0"/>
    <numFmt numFmtId="168" formatCode="0.0"/>
    <numFmt numFmtId="169" formatCode="0.0%"/>
    <numFmt numFmtId="170" formatCode="0.00%_);\-0.00%_);&quot;-  &quot;;&quot; &quot;@&quot; &quot;"/>
    <numFmt numFmtId="171" formatCode="&quot;£&quot;#,##0_);[Red]\(&quot;£&quot;#,##0\)"/>
    <numFmt numFmtId="172" formatCode="&quot;£&quot;#,##0.00"/>
    <numFmt numFmtId="173" formatCode="0.000%"/>
    <numFmt numFmtId="174" formatCode="dd\ mmm\ yy_);\(###0\);&quot;-  &quot;;&quot; &quot;@&quot; &quot;"/>
    <numFmt numFmtId="175" formatCode="0.00000"/>
  </numFmts>
  <fonts count="83" x14ac:knownFonts="1">
    <font>
      <sz val="11"/>
      <color theme="1"/>
      <name val="Arial"/>
      <family val="2"/>
    </font>
    <font>
      <sz val="11"/>
      <color theme="1"/>
      <name val="Arial"/>
      <family val="2"/>
    </font>
    <font>
      <b/>
      <sz val="15"/>
      <color theme="3"/>
      <name val="Arial"/>
      <family val="2"/>
    </font>
    <font>
      <b/>
      <sz val="13"/>
      <color theme="3"/>
      <name val="Arial"/>
      <family val="2"/>
    </font>
    <font>
      <sz val="11"/>
      <color rgb="FFFF0000"/>
      <name val="Arial"/>
      <family val="2"/>
    </font>
    <font>
      <sz val="11"/>
      <color theme="0"/>
      <name val="Arial"/>
      <family val="2"/>
    </font>
    <font>
      <u/>
      <sz val="11"/>
      <color theme="10"/>
      <name val="Arial"/>
      <family val="2"/>
    </font>
    <font>
      <sz val="11"/>
      <color theme="1"/>
      <name val="Arial"/>
      <family val="2"/>
      <scheme val="minor"/>
    </font>
    <font>
      <sz val="15"/>
      <color theme="0"/>
      <name val="Franklin Gothic Demi"/>
      <family val="2"/>
    </font>
    <font>
      <b/>
      <sz val="15"/>
      <color theme="0"/>
      <name val="Arial"/>
      <family val="2"/>
      <scheme val="minor"/>
    </font>
    <font>
      <sz val="10"/>
      <color rgb="FF0078C9"/>
      <name val="Franklin Gothic Demi"/>
      <family val="2"/>
    </font>
    <font>
      <sz val="10"/>
      <name val="Calibri"/>
      <family val="2"/>
    </font>
    <font>
      <sz val="10"/>
      <name val="Arial"/>
      <family val="2"/>
    </font>
    <font>
      <sz val="10"/>
      <color rgb="FF000000"/>
      <name val="Calibri"/>
      <family val="2"/>
    </font>
    <font>
      <sz val="11"/>
      <name val="Arial"/>
      <family val="2"/>
    </font>
    <font>
      <sz val="11"/>
      <color theme="1"/>
      <name val="Calibri"/>
      <family val="2"/>
    </font>
    <font>
      <sz val="15"/>
      <color theme="0"/>
      <name val="Arial"/>
      <family val="2"/>
    </font>
    <font>
      <b/>
      <sz val="15"/>
      <color theme="0"/>
      <name val="Arial"/>
      <family val="2"/>
    </font>
    <font>
      <sz val="12"/>
      <color theme="3"/>
      <name val="Arial"/>
      <family val="2"/>
    </font>
    <font>
      <sz val="12"/>
      <color theme="1"/>
      <name val="Arial"/>
      <family val="2"/>
    </font>
    <font>
      <sz val="12"/>
      <color rgb="FF000000"/>
      <name val="Arial"/>
      <family val="2"/>
    </font>
    <font>
      <b/>
      <sz val="12"/>
      <color theme="3"/>
      <name val="Arial"/>
      <family val="2"/>
    </font>
    <font>
      <sz val="12"/>
      <color theme="4"/>
      <name val="Arial"/>
      <family val="2"/>
    </font>
    <font>
      <sz val="12"/>
      <color theme="1"/>
      <name val="Arial"/>
      <family val="2"/>
      <scheme val="minor"/>
    </font>
    <font>
      <sz val="12"/>
      <color rgb="FFFF0000"/>
      <name val="Arial"/>
      <family val="2"/>
      <scheme val="minor"/>
    </font>
    <font>
      <sz val="12"/>
      <name val="Arial"/>
      <family val="2"/>
    </font>
    <font>
      <sz val="12"/>
      <color theme="9" tint="-0.249977111117893"/>
      <name val="Arial"/>
      <family val="2"/>
    </font>
    <font>
      <sz val="12"/>
      <color rgb="FF0078C9"/>
      <name val="Arial"/>
      <family val="2"/>
    </font>
    <font>
      <b/>
      <sz val="12"/>
      <name val="Arial"/>
      <family val="2"/>
    </font>
    <font>
      <b/>
      <sz val="15"/>
      <color rgb="FFFFFFFF"/>
      <name val="Arial"/>
      <family val="2"/>
    </font>
    <font>
      <sz val="18"/>
      <color rgb="FF003479"/>
      <name val="Arial"/>
      <family val="2"/>
    </font>
    <font>
      <b/>
      <sz val="12"/>
      <color rgb="FF002664"/>
      <name val="Arial"/>
      <family val="2"/>
      <scheme val="minor"/>
    </font>
    <font>
      <sz val="11"/>
      <color indexed="8"/>
      <name val="Arial"/>
      <family val="2"/>
      <scheme val="minor"/>
    </font>
    <font>
      <b/>
      <sz val="12"/>
      <color rgb="FF002664"/>
      <name val="Arial"/>
      <family val="2"/>
    </font>
    <font>
      <sz val="12"/>
      <color rgb="FF002664"/>
      <name val="Arial"/>
      <family val="2"/>
    </font>
    <font>
      <sz val="11"/>
      <color theme="9" tint="-0.249977111117893"/>
      <name val="Arial"/>
      <family val="2"/>
    </font>
    <font>
      <sz val="12"/>
      <color rgb="FFFF0000"/>
      <name val="Arial"/>
      <family val="2"/>
    </font>
    <font>
      <sz val="12"/>
      <color rgb="FF18497A"/>
      <name val="Arial"/>
      <family val="2"/>
    </font>
    <font>
      <b/>
      <sz val="12"/>
      <color rgb="FFFF0000"/>
      <name val="Arial"/>
      <family val="2"/>
    </font>
    <font>
      <sz val="12"/>
      <color indexed="8"/>
      <name val="Arial"/>
      <family val="2"/>
    </font>
    <font>
      <sz val="10"/>
      <color theme="1"/>
      <name val="Arial"/>
      <family val="2"/>
    </font>
    <font>
      <sz val="15"/>
      <color theme="1"/>
      <name val="Arial"/>
      <family val="2"/>
    </font>
    <font>
      <sz val="15"/>
      <color rgb="FF003479"/>
      <name val="Arial"/>
      <family val="2"/>
    </font>
    <font>
      <sz val="11"/>
      <color rgb="FF0078C9"/>
      <name val="Arial"/>
      <family val="2"/>
    </font>
    <font>
      <b/>
      <sz val="12"/>
      <color rgb="FF0078C9"/>
      <name val="Arial"/>
      <family val="2"/>
    </font>
    <font>
      <b/>
      <sz val="10"/>
      <name val="Arial"/>
      <family val="2"/>
    </font>
    <font>
      <sz val="9"/>
      <color theme="1"/>
      <name val="Arial"/>
      <family val="2"/>
    </font>
    <font>
      <sz val="12"/>
      <color theme="1" tint="4.9989318521683403E-2"/>
      <name val="Arial"/>
      <family val="2"/>
    </font>
    <font>
      <sz val="12"/>
      <name val="Arial"/>
      <family val="2"/>
      <scheme val="minor"/>
    </font>
    <font>
      <sz val="12"/>
      <color rgb="FF000000"/>
      <name val="Arial"/>
      <family val="2"/>
      <scheme val="minor"/>
    </font>
    <font>
      <b/>
      <sz val="11"/>
      <color rgb="FF0078C9"/>
      <name val="Arial"/>
      <family val="2"/>
    </font>
    <font>
      <sz val="12"/>
      <color rgb="FF0078C9"/>
      <name val="Arial"/>
      <family val="2"/>
      <scheme val="minor"/>
    </font>
    <font>
      <sz val="12"/>
      <color theme="3"/>
      <name val="Arial"/>
      <family val="2"/>
      <scheme val="minor"/>
    </font>
    <font>
      <sz val="12"/>
      <color theme="4"/>
      <name val="Arial"/>
      <family val="2"/>
      <scheme val="minor"/>
    </font>
    <font>
      <sz val="12"/>
      <color rgb="FF002664"/>
      <name val="Arial"/>
      <family val="2"/>
      <scheme val="minor"/>
    </font>
    <font>
      <sz val="15"/>
      <color theme="1"/>
      <name val="Arial"/>
      <family val="2"/>
      <scheme val="minor"/>
    </font>
    <font>
      <sz val="15"/>
      <color theme="3"/>
      <name val="Arial"/>
      <family val="2"/>
      <scheme val="minor"/>
    </font>
    <font>
      <sz val="18"/>
      <color theme="3"/>
      <name val="Arial"/>
      <family val="2"/>
      <scheme val="minor"/>
    </font>
    <font>
      <sz val="11"/>
      <color theme="1"/>
      <name val="Verdana"/>
      <family val="2"/>
    </font>
    <font>
      <sz val="15"/>
      <name val="Arial"/>
      <family val="2"/>
      <scheme val="minor"/>
    </font>
    <font>
      <b/>
      <sz val="11"/>
      <color theme="0"/>
      <name val="Arial"/>
      <family val="2"/>
      <scheme val="minor"/>
    </font>
    <font>
      <i/>
      <sz val="12"/>
      <color theme="1"/>
      <name val="Arial"/>
      <family val="2"/>
      <scheme val="minor"/>
    </font>
    <font>
      <sz val="8"/>
      <name val="Arial"/>
      <family val="2"/>
      <scheme val="minor"/>
    </font>
    <font>
      <sz val="11"/>
      <color rgb="FF000000"/>
      <name val="Arial"/>
      <family val="2"/>
    </font>
    <font>
      <b/>
      <sz val="12"/>
      <color rgb="FF000000"/>
      <name val="Arial"/>
      <family val="2"/>
    </font>
    <font>
      <sz val="11"/>
      <color rgb="FFCF2B01"/>
      <name val="Arial"/>
      <family val="2"/>
    </font>
    <font>
      <b/>
      <sz val="12"/>
      <color rgb="FF003479"/>
      <name val="Arial"/>
      <family val="2"/>
    </font>
    <font>
      <sz val="15"/>
      <color rgb="FFFF0000"/>
      <name val="Arial"/>
      <family val="2"/>
    </font>
    <font>
      <sz val="12"/>
      <color rgb="FF0071CE"/>
      <name val="Arial"/>
      <family val="2"/>
    </font>
    <font>
      <sz val="12"/>
      <color rgb="FF0D0D0D"/>
      <name val="Arial"/>
      <family val="2"/>
    </font>
    <font>
      <sz val="10"/>
      <name val="Arial"/>
      <family val="2"/>
    </font>
    <font>
      <sz val="11"/>
      <color theme="4"/>
      <name val="Arial"/>
      <family val="2"/>
    </font>
    <font>
      <sz val="11"/>
      <name val="Arial"/>
      <family val="2"/>
      <scheme val="minor"/>
    </font>
    <font>
      <u/>
      <sz val="11"/>
      <color theme="4"/>
      <name val="Arial"/>
      <family val="2"/>
    </font>
    <font>
      <sz val="11"/>
      <color theme="1"/>
      <name val="Krub"/>
    </font>
    <font>
      <b/>
      <u/>
      <sz val="11"/>
      <color theme="1"/>
      <name val="Arial"/>
      <family val="2"/>
    </font>
    <font>
      <sz val="8"/>
      <name val="Arial"/>
      <family val="2"/>
    </font>
    <font>
      <b/>
      <sz val="11"/>
      <color theme="1"/>
      <name val="Arial"/>
      <family val="2"/>
    </font>
    <font>
      <b/>
      <sz val="15"/>
      <color theme="1"/>
      <name val="Arial"/>
      <family val="2"/>
      <scheme val="minor"/>
    </font>
    <font>
      <sz val="15"/>
      <color theme="3" tint="-0.249977111117893"/>
      <name val="Arial"/>
      <family val="2"/>
    </font>
    <font>
      <b/>
      <sz val="16"/>
      <color theme="1"/>
      <name val="Arial"/>
      <family val="2"/>
    </font>
    <font>
      <sz val="12"/>
      <color rgb="FF000000"/>
      <name val="Aptos Narrow"/>
      <family val="2"/>
    </font>
    <font>
      <sz val="12"/>
      <color theme="1" tint="4.9989318521683403E-2"/>
      <name val="Arial"/>
      <family val="2"/>
      <scheme val="minor"/>
    </font>
  </fonts>
  <fills count="29">
    <fill>
      <patternFill patternType="none"/>
    </fill>
    <fill>
      <patternFill patternType="gray125"/>
    </fill>
    <fill>
      <patternFill patternType="solid">
        <fgColor rgb="FF003479"/>
        <bgColor indexed="64"/>
      </patternFill>
    </fill>
    <fill>
      <patternFill patternType="solid">
        <fgColor rgb="FF003592"/>
        <bgColor indexed="64"/>
      </patternFill>
    </fill>
    <fill>
      <patternFill patternType="solid">
        <fgColor rgb="FFE0DCD8"/>
        <bgColor indexed="64"/>
      </patternFill>
    </fill>
    <fill>
      <patternFill patternType="solid">
        <fgColor theme="6" tint="0.79998168889431442"/>
        <bgColor indexed="64"/>
      </patternFill>
    </fill>
    <fill>
      <patternFill patternType="solid">
        <fgColor rgb="FFFFDB8E"/>
        <bgColor indexed="64"/>
      </patternFill>
    </fill>
    <fill>
      <patternFill patternType="solid">
        <fgColor rgb="FFFFEFCA"/>
        <bgColor indexed="64"/>
      </patternFill>
    </fill>
    <fill>
      <patternFill patternType="solid">
        <fgColor theme="0"/>
        <bgColor indexed="64"/>
      </patternFill>
    </fill>
    <fill>
      <patternFill patternType="solid">
        <fgColor rgb="FFFF84D3"/>
        <bgColor indexed="64"/>
      </patternFill>
    </fill>
    <fill>
      <patternFill patternType="solid">
        <fgColor rgb="FF003595"/>
        <bgColor indexed="64"/>
      </patternFill>
    </fill>
    <fill>
      <patternFill patternType="solid">
        <fgColor rgb="FF84CEFF"/>
        <bgColor indexed="64"/>
      </patternFill>
    </fill>
    <fill>
      <patternFill patternType="solid">
        <fgColor rgb="FFFFFFFF"/>
        <bgColor indexed="64"/>
      </patternFill>
    </fill>
    <fill>
      <patternFill patternType="solid">
        <fgColor rgb="FFD9D9D9"/>
        <bgColor indexed="64"/>
      </patternFill>
    </fill>
    <fill>
      <patternFill patternType="solid">
        <fgColor rgb="FFE0DCD8"/>
        <bgColor rgb="FF000000"/>
      </patternFill>
    </fill>
    <fill>
      <patternFill patternType="solid">
        <fgColor theme="0"/>
        <bgColor rgb="FF000000"/>
      </patternFill>
    </fill>
    <fill>
      <patternFill patternType="solid">
        <fgColor rgb="FFFE4819"/>
        <bgColor indexed="64"/>
      </patternFill>
    </fill>
    <fill>
      <patternFill patternType="solid">
        <fgColor rgb="FFFFEFCA"/>
        <bgColor rgb="FF000000"/>
      </patternFill>
    </fill>
    <fill>
      <patternFill patternType="solid">
        <fgColor rgb="FF84CEFF"/>
        <bgColor rgb="FF000000"/>
      </patternFill>
    </fill>
    <fill>
      <patternFill patternType="solid">
        <fgColor theme="4" tint="0.59999389629810485"/>
        <bgColor indexed="64"/>
      </patternFill>
    </fill>
    <fill>
      <patternFill patternType="solid">
        <fgColor rgb="FFFFFFFF"/>
        <bgColor rgb="FF000000"/>
      </patternFill>
    </fill>
    <fill>
      <patternFill patternType="solid">
        <fgColor rgb="FFD9D9D9"/>
        <bgColor rgb="FF000000"/>
      </patternFill>
    </fill>
    <fill>
      <patternFill patternType="solid">
        <fgColor rgb="FFFF84D3"/>
        <bgColor rgb="FF000000"/>
      </patternFill>
    </fill>
    <fill>
      <patternFill patternType="solid">
        <fgColor theme="0" tint="-0.34998626667073579"/>
        <bgColor rgb="FF000000"/>
      </patternFill>
    </fill>
    <fill>
      <patternFill patternType="solid">
        <fgColor theme="0" tint="-0.34998626667073579"/>
        <bgColor indexed="64"/>
      </patternFill>
    </fill>
    <fill>
      <patternFill patternType="solid">
        <fgColor theme="0" tint="-0.14999847407452621"/>
        <bgColor indexed="64"/>
      </patternFill>
    </fill>
    <fill>
      <patternFill patternType="solid">
        <fgColor rgb="FFA6A6A6"/>
        <bgColor indexed="64"/>
      </patternFill>
    </fill>
    <fill>
      <patternFill patternType="solid">
        <fgColor rgb="FFFF0000"/>
        <bgColor indexed="64"/>
      </patternFill>
    </fill>
    <fill>
      <patternFill patternType="solid">
        <fgColor rgb="FFFF0000"/>
        <bgColor rgb="FF000000"/>
      </patternFill>
    </fill>
  </fills>
  <borders count="204">
    <border>
      <left/>
      <right/>
      <top/>
      <bottom/>
      <diagonal/>
    </border>
    <border>
      <left/>
      <right/>
      <top/>
      <bottom style="thick">
        <color theme="4"/>
      </bottom>
      <diagonal/>
    </border>
    <border>
      <left/>
      <right/>
      <top/>
      <bottom style="thick">
        <color theme="4"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indexed="64"/>
      </left>
      <right/>
      <top style="thin">
        <color indexed="64"/>
      </top>
      <bottom/>
      <diagonal/>
    </border>
    <border>
      <left/>
      <right style="thin">
        <color auto="1"/>
      </right>
      <top style="thin">
        <color auto="1"/>
      </top>
      <bottom/>
      <diagonal/>
    </border>
    <border>
      <left/>
      <right style="thin">
        <color auto="1"/>
      </right>
      <top/>
      <bottom/>
      <diagonal/>
    </border>
    <border>
      <left style="medium">
        <color rgb="FF857362"/>
      </left>
      <right style="medium">
        <color rgb="FF857362"/>
      </right>
      <top style="medium">
        <color rgb="FF857362"/>
      </top>
      <bottom style="medium">
        <color rgb="FF857362"/>
      </bottom>
      <diagonal/>
    </border>
    <border>
      <left style="thin">
        <color theme="0" tint="-0.24991607409894101"/>
      </left>
      <right/>
      <top style="thin">
        <color theme="0" tint="-0.24991607409894101"/>
      </top>
      <bottom style="thin">
        <color theme="0" tint="-0.24991607409894101"/>
      </bottom>
      <diagonal/>
    </border>
    <border>
      <left style="thin">
        <color auto="1"/>
      </left>
      <right style="thin">
        <color auto="1"/>
      </right>
      <top style="thin">
        <color auto="1"/>
      </top>
      <bottom style="thin">
        <color auto="1"/>
      </bottom>
      <diagonal/>
    </border>
    <border>
      <left style="medium">
        <color rgb="FF808080"/>
      </left>
      <right style="medium">
        <color rgb="FF808080"/>
      </right>
      <top style="medium">
        <color rgb="FF808080"/>
      </top>
      <bottom/>
      <diagonal/>
    </border>
    <border>
      <left style="thin">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thin">
        <color rgb="FF808080"/>
      </bottom>
      <diagonal/>
    </border>
    <border>
      <left style="medium">
        <color rgb="FF808080"/>
      </left>
      <right style="thin">
        <color rgb="FF808080"/>
      </right>
      <top style="thin">
        <color rgb="FF808080"/>
      </top>
      <bottom style="medium">
        <color rgb="FF808080"/>
      </bottom>
      <diagonal/>
    </border>
    <border>
      <left style="medium">
        <color rgb="FF808080"/>
      </left>
      <right style="thin">
        <color rgb="FF808080"/>
      </right>
      <top style="thin">
        <color rgb="FF808080"/>
      </top>
      <bottom style="thin">
        <color rgb="FF808080"/>
      </bottom>
      <diagonal/>
    </border>
    <border>
      <left style="thin">
        <color rgb="FF808080"/>
      </left>
      <right style="thin">
        <color rgb="FF808080"/>
      </right>
      <top style="medium">
        <color rgb="FF808080"/>
      </top>
      <bottom style="thin">
        <color rgb="FF808080"/>
      </bottom>
      <diagonal/>
    </border>
    <border>
      <left style="medium">
        <color rgb="FF808080"/>
      </left>
      <right style="thin">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medium">
        <color rgb="FF808080"/>
      </left>
      <right style="medium">
        <color rgb="FF808080"/>
      </right>
      <top style="medium">
        <color rgb="FF808080"/>
      </top>
      <bottom style="medium">
        <color rgb="FF808080"/>
      </bottom>
      <diagonal/>
    </border>
    <border>
      <left style="thin">
        <color rgb="FF808080"/>
      </left>
      <right style="medium">
        <color rgb="FF808080"/>
      </right>
      <top style="thin">
        <color rgb="FF808080"/>
      </top>
      <bottom style="medium">
        <color rgb="FF808080"/>
      </bottom>
      <diagonal/>
    </border>
    <border>
      <left style="medium">
        <color rgb="FF808080"/>
      </left>
      <right style="medium">
        <color rgb="FF808080"/>
      </right>
      <top/>
      <bottom style="medium">
        <color rgb="FF808080"/>
      </bottom>
      <diagonal/>
    </border>
    <border>
      <left style="thin">
        <color rgb="FF808080"/>
      </left>
      <right style="thin">
        <color rgb="FF808080"/>
      </right>
      <top/>
      <bottom style="medium">
        <color rgb="FF808080"/>
      </bottom>
      <diagonal/>
    </border>
    <border>
      <left style="thin">
        <color rgb="FF808080"/>
      </left>
      <right/>
      <top style="medium">
        <color rgb="FF808080"/>
      </top>
      <bottom style="thin">
        <color rgb="FF808080"/>
      </bottom>
      <diagonal/>
    </border>
    <border>
      <left style="medium">
        <color rgb="FF808080"/>
      </left>
      <right style="medium">
        <color rgb="FF808080"/>
      </right>
      <top style="thin">
        <color rgb="FF808080"/>
      </top>
      <bottom style="medium">
        <color rgb="FF808080"/>
      </bottom>
      <diagonal/>
    </border>
    <border>
      <left style="medium">
        <color rgb="FF808080"/>
      </left>
      <right style="medium">
        <color rgb="FF808080"/>
      </right>
      <top style="thin">
        <color rgb="FF808080"/>
      </top>
      <bottom style="thin">
        <color rgb="FF808080"/>
      </bottom>
      <diagonal/>
    </border>
    <border>
      <left style="medium">
        <color rgb="FF808080"/>
      </left>
      <right style="medium">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thin">
        <color rgb="FF808080"/>
      </left>
      <right/>
      <top style="thin">
        <color rgb="FF808080"/>
      </top>
      <bottom style="medium">
        <color rgb="FF808080"/>
      </bottom>
      <diagonal/>
    </border>
    <border>
      <left style="thin">
        <color rgb="FF808080"/>
      </left>
      <right/>
      <top style="thin">
        <color rgb="FF808080"/>
      </top>
      <bottom style="thin">
        <color rgb="FF808080"/>
      </bottom>
      <diagonal/>
    </border>
    <border>
      <left style="thin">
        <color rgb="FF808080"/>
      </left>
      <right style="thin">
        <color rgb="FF808080"/>
      </right>
      <top/>
      <bottom style="thin">
        <color rgb="FF808080"/>
      </bottom>
      <diagonal/>
    </border>
    <border>
      <left style="thin">
        <color rgb="FF808080"/>
      </left>
      <right style="medium">
        <color rgb="FF808080"/>
      </right>
      <top style="medium">
        <color rgb="FF808080"/>
      </top>
      <bottom style="medium">
        <color rgb="FF808080"/>
      </bottom>
      <diagonal/>
    </border>
    <border>
      <left style="thin">
        <color rgb="FF808080"/>
      </left>
      <right style="thin">
        <color rgb="FF808080"/>
      </right>
      <top style="medium">
        <color rgb="FF808080"/>
      </top>
      <bottom style="medium">
        <color rgb="FF808080"/>
      </bottom>
      <diagonal/>
    </border>
    <border>
      <left style="thin">
        <color rgb="FF808080"/>
      </left>
      <right/>
      <top style="medium">
        <color rgb="FF808080"/>
      </top>
      <bottom style="medium">
        <color rgb="FF808080"/>
      </bottom>
      <diagonal/>
    </border>
    <border>
      <left style="medium">
        <color rgb="FF808080"/>
      </left>
      <right style="thin">
        <color rgb="FF808080"/>
      </right>
      <top style="medium">
        <color rgb="FF808080"/>
      </top>
      <bottom style="medium">
        <color rgb="FF808080"/>
      </bottom>
      <diagonal/>
    </border>
    <border>
      <left/>
      <right/>
      <top style="thin">
        <color rgb="FF808080"/>
      </top>
      <bottom style="medium">
        <color rgb="FF808080"/>
      </bottom>
      <diagonal/>
    </border>
    <border>
      <left/>
      <right/>
      <top style="thin">
        <color rgb="FF808080"/>
      </top>
      <bottom style="thin">
        <color rgb="FF808080"/>
      </bottom>
      <diagonal/>
    </border>
    <border>
      <left/>
      <right style="thin">
        <color rgb="FF808080"/>
      </right>
      <top/>
      <bottom style="thin">
        <color rgb="FF808080"/>
      </bottom>
      <diagonal/>
    </border>
    <border>
      <left style="thin">
        <color rgb="FF808080"/>
      </left>
      <right style="thin">
        <color rgb="FF808080"/>
      </right>
      <top style="thin">
        <color rgb="FF808080"/>
      </top>
      <bottom/>
      <diagonal/>
    </border>
    <border>
      <left/>
      <right/>
      <top/>
      <bottom style="thin">
        <color rgb="FF808080"/>
      </bottom>
      <diagonal/>
    </border>
    <border>
      <left style="medium">
        <color rgb="FF808080"/>
      </left>
      <right style="thin">
        <color rgb="FF808080"/>
      </right>
      <top/>
      <bottom style="medium">
        <color rgb="FF808080"/>
      </bottom>
      <diagonal/>
    </border>
    <border>
      <left style="thin">
        <color rgb="FF808080"/>
      </left>
      <right style="thick">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bottom style="thin">
        <color rgb="FF808080"/>
      </bottom>
      <diagonal/>
    </border>
    <border>
      <left style="thick">
        <color rgb="FF808080"/>
      </left>
      <right style="thin">
        <color rgb="FF808080"/>
      </right>
      <top/>
      <bottom style="thin">
        <color rgb="FF808080"/>
      </bottom>
      <diagonal/>
    </border>
    <border>
      <left style="thin">
        <color rgb="FF808080"/>
      </left>
      <right style="thick">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ck">
        <color rgb="FF808080"/>
      </right>
      <top style="thick">
        <color rgb="FF808080"/>
      </top>
      <bottom style="thin">
        <color rgb="FF808080"/>
      </bottom>
      <diagonal/>
    </border>
    <border>
      <left style="thick">
        <color rgb="FF808080"/>
      </left>
      <right style="thin">
        <color rgb="FF808080"/>
      </right>
      <top style="thick">
        <color rgb="FF808080"/>
      </top>
      <bottom style="thin">
        <color rgb="FF808080"/>
      </bottom>
      <diagonal/>
    </border>
    <border>
      <left style="thick">
        <color rgb="FF808080"/>
      </left>
      <right style="thick">
        <color rgb="FF808080"/>
      </right>
      <top style="thick">
        <color rgb="FF808080"/>
      </top>
      <bottom style="thick">
        <color rgb="FF808080"/>
      </bottom>
      <diagonal/>
    </border>
    <border>
      <left style="thick">
        <color rgb="FF808080"/>
      </left>
      <right style="thick">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n">
        <color rgb="FF808080"/>
      </right>
      <top/>
      <bottom style="thick">
        <color rgb="FF808080"/>
      </bottom>
      <diagonal/>
    </border>
    <border>
      <left style="thick">
        <color rgb="FF808080"/>
      </left>
      <right style="thick">
        <color rgb="FF808080"/>
      </right>
      <top style="thick">
        <color rgb="FF808080"/>
      </top>
      <bottom/>
      <diagonal/>
    </border>
    <border>
      <left/>
      <right style="thick">
        <color rgb="FF808080"/>
      </right>
      <top style="thick">
        <color rgb="FF808080"/>
      </top>
      <bottom style="thin">
        <color rgb="FF808080"/>
      </bottom>
      <diagonal/>
    </border>
    <border>
      <left/>
      <right/>
      <top style="thick">
        <color rgb="FF808080"/>
      </top>
      <bottom style="thin">
        <color rgb="FF808080"/>
      </bottom>
      <diagonal/>
    </border>
    <border>
      <left style="thin">
        <color rgb="FF808080"/>
      </left>
      <right/>
      <top style="thick">
        <color rgb="FF808080"/>
      </top>
      <bottom style="thin">
        <color rgb="FF808080"/>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style="thin">
        <color rgb="FF808080"/>
      </right>
      <top style="thick">
        <color rgb="FF808080"/>
      </top>
      <bottom style="thick">
        <color rgb="FF808080"/>
      </bottom>
      <diagonal/>
    </border>
    <border>
      <left/>
      <right style="thick">
        <color rgb="FF808080"/>
      </right>
      <top style="thin">
        <color rgb="FF808080"/>
      </top>
      <bottom style="thick">
        <color rgb="FF808080"/>
      </bottom>
      <diagonal/>
    </border>
    <border>
      <left/>
      <right/>
      <top style="thin">
        <color rgb="FF808080"/>
      </top>
      <bottom style="thick">
        <color rgb="FF808080"/>
      </bottom>
      <diagonal/>
    </border>
    <border>
      <left style="thin">
        <color rgb="FF808080"/>
      </left>
      <right/>
      <top style="thin">
        <color rgb="FF808080"/>
      </top>
      <bottom style="thick">
        <color rgb="FF808080"/>
      </bottom>
      <diagonal/>
    </border>
    <border>
      <left/>
      <right style="thin">
        <color rgb="FF808080"/>
      </right>
      <top style="thin">
        <color rgb="FF808080"/>
      </top>
      <bottom style="thick">
        <color rgb="FF808080"/>
      </bottom>
      <diagonal/>
    </border>
    <border>
      <left style="thick">
        <color rgb="FF808080"/>
      </left>
      <right style="thick">
        <color rgb="FF808080"/>
      </right>
      <top/>
      <bottom/>
      <diagonal/>
    </border>
    <border>
      <left style="thin">
        <color rgb="FF808080"/>
      </left>
      <right style="thin">
        <color rgb="FF808080"/>
      </right>
      <top/>
      <bottom/>
      <diagonal/>
    </border>
    <border>
      <left style="thick">
        <color rgb="FF808080"/>
      </left>
      <right style="thin">
        <color rgb="FF808080"/>
      </right>
      <top/>
      <bottom/>
      <diagonal/>
    </border>
    <border>
      <left/>
      <right style="thin">
        <color rgb="FF808080"/>
      </right>
      <top style="thick">
        <color rgb="FF808080"/>
      </top>
      <bottom style="thin">
        <color rgb="FF808080"/>
      </bottom>
      <diagonal/>
    </border>
    <border>
      <left style="thick">
        <color rgb="FF808080"/>
      </left>
      <right style="thick">
        <color rgb="FF808080"/>
      </right>
      <top style="thin">
        <color rgb="FF808080"/>
      </top>
      <bottom/>
      <diagonal/>
    </border>
    <border>
      <left style="thin">
        <color rgb="FF808080"/>
      </left>
      <right style="thick">
        <color rgb="FF808080"/>
      </right>
      <top style="thin">
        <color rgb="FF808080"/>
      </top>
      <bottom/>
      <diagonal/>
    </border>
    <border>
      <left/>
      <right/>
      <top style="thick">
        <color rgb="FF808080"/>
      </top>
      <bottom style="thick">
        <color rgb="FF808080"/>
      </bottom>
      <diagonal/>
    </border>
    <border>
      <left style="thick">
        <color rgb="FF808080"/>
      </left>
      <right/>
      <top style="thick">
        <color rgb="FF808080"/>
      </top>
      <bottom style="thick">
        <color rgb="FF808080"/>
      </bottom>
      <diagonal/>
    </border>
    <border>
      <left/>
      <right style="thick">
        <color rgb="FF808080"/>
      </right>
      <top style="thick">
        <color rgb="FF808080"/>
      </top>
      <bottom/>
      <diagonal/>
    </border>
    <border>
      <left/>
      <right/>
      <top style="thick">
        <color rgb="FF808080"/>
      </top>
      <bottom/>
      <diagonal/>
    </border>
    <border>
      <left style="thick">
        <color rgb="FF808080"/>
      </left>
      <right style="thin">
        <color rgb="FF808080"/>
      </right>
      <top style="thin">
        <color rgb="FF808080"/>
      </top>
      <bottom/>
      <diagonal/>
    </border>
    <border>
      <left style="thick">
        <color rgb="FF808080"/>
      </left>
      <right style="thick">
        <color rgb="FF808080"/>
      </right>
      <top/>
      <bottom style="thin">
        <color rgb="FF808080"/>
      </bottom>
      <diagonal/>
    </border>
    <border>
      <left/>
      <right style="thin">
        <color rgb="FF808080"/>
      </right>
      <top style="thin">
        <color rgb="FF808080"/>
      </top>
      <bottom style="thin">
        <color rgb="FF808080"/>
      </bottom>
      <diagonal/>
    </border>
    <border>
      <left style="thin">
        <color rgb="FF808080"/>
      </left>
      <right/>
      <top style="thick">
        <color rgb="FF808080"/>
      </top>
      <bottom/>
      <diagonal/>
    </border>
    <border>
      <left style="thin">
        <color rgb="FF808080"/>
      </left>
      <right/>
      <top/>
      <bottom/>
      <diagonal/>
    </border>
    <border>
      <left/>
      <right style="thin">
        <color rgb="FF808080"/>
      </right>
      <top style="medium">
        <color rgb="FF808080"/>
      </top>
      <bottom style="medium">
        <color rgb="FF808080"/>
      </bottom>
      <diagonal/>
    </border>
    <border>
      <left/>
      <right style="medium">
        <color rgb="FF808080"/>
      </right>
      <top style="medium">
        <color rgb="FF808080"/>
      </top>
      <bottom style="medium">
        <color rgb="FF808080"/>
      </bottom>
      <diagonal/>
    </border>
    <border>
      <left/>
      <right style="thin">
        <color rgb="FF808080"/>
      </right>
      <top style="thick">
        <color rgb="FF808080"/>
      </top>
      <bottom/>
      <diagonal/>
    </border>
    <border>
      <left style="thin">
        <color rgb="FF808080"/>
      </left>
      <right/>
      <top/>
      <bottom style="medium">
        <color rgb="FF808080"/>
      </bottom>
      <diagonal/>
    </border>
    <border>
      <left style="thick">
        <color rgb="FF808080"/>
      </left>
      <right/>
      <top/>
      <bottom/>
      <diagonal/>
    </border>
    <border>
      <left style="thin">
        <color rgb="FF808080"/>
      </left>
      <right/>
      <top/>
      <bottom style="thick">
        <color rgb="FF808080"/>
      </bottom>
      <diagonal/>
    </border>
    <border>
      <left style="thin">
        <color rgb="FF808080"/>
      </left>
      <right/>
      <top style="thick">
        <color rgb="FF808080"/>
      </top>
      <bottom style="thick">
        <color rgb="FF808080"/>
      </bottom>
      <diagonal/>
    </border>
    <border>
      <left/>
      <right style="thin">
        <color rgb="FF808080"/>
      </right>
      <top/>
      <bottom/>
      <diagonal/>
    </border>
    <border>
      <left/>
      <right style="thick">
        <color rgb="FF808080"/>
      </right>
      <top/>
      <bottom/>
      <diagonal/>
    </border>
    <border>
      <left style="thick">
        <color rgb="FF808080"/>
      </left>
      <right style="thick">
        <color rgb="FF808080"/>
      </right>
      <top style="medium">
        <color rgb="FF808080"/>
      </top>
      <bottom style="thick">
        <color rgb="FF808080"/>
      </bottom>
      <diagonal/>
    </border>
    <border>
      <left style="thin">
        <color rgb="FF808080"/>
      </left>
      <right style="thick">
        <color rgb="FF808080"/>
      </right>
      <top style="medium">
        <color rgb="FF808080"/>
      </top>
      <bottom style="thick">
        <color rgb="FF808080"/>
      </bottom>
      <diagonal/>
    </border>
    <border>
      <left style="thin">
        <color rgb="FF808080"/>
      </left>
      <right style="thin">
        <color rgb="FF808080"/>
      </right>
      <top style="medium">
        <color rgb="FF808080"/>
      </top>
      <bottom style="thick">
        <color rgb="FF808080"/>
      </bottom>
      <diagonal/>
    </border>
    <border>
      <left style="thick">
        <color rgb="FF808080"/>
      </left>
      <right style="thin">
        <color rgb="FF808080"/>
      </right>
      <top style="medium">
        <color rgb="FF808080"/>
      </top>
      <bottom style="thick">
        <color rgb="FF808080"/>
      </bottom>
      <diagonal/>
    </border>
    <border>
      <left style="thick">
        <color rgb="FF808080"/>
      </left>
      <right style="thick">
        <color rgb="FF808080"/>
      </right>
      <top style="thin">
        <color rgb="FF857362"/>
      </top>
      <bottom style="thick">
        <color rgb="FF808080"/>
      </bottom>
      <diagonal/>
    </border>
    <border>
      <left style="thick">
        <color rgb="FF808080"/>
      </left>
      <right style="thick">
        <color rgb="FF808080"/>
      </right>
      <top/>
      <bottom style="thin">
        <color rgb="FF857362"/>
      </bottom>
      <diagonal/>
    </border>
    <border>
      <left style="thick">
        <color rgb="FF808080"/>
      </left>
      <right style="thick">
        <color rgb="FF808080"/>
      </right>
      <top style="thick">
        <color rgb="FF808080"/>
      </top>
      <bottom style="thin">
        <color rgb="FF8573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right/>
      <top/>
      <bottom style="thick">
        <color theme="0" tint="-0.499984740745262"/>
      </bottom>
      <diagonal/>
    </border>
    <border>
      <left style="thin">
        <color theme="0" tint="-0.499984740745262"/>
      </left>
      <right style="thin">
        <color theme="0" tint="-0.499984740745262"/>
      </right>
      <top style="thick">
        <color theme="0" tint="-0.499984740745262"/>
      </top>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bottom style="thick">
        <color rgb="FF808080"/>
      </bottom>
      <diagonal/>
    </border>
    <border>
      <left/>
      <right/>
      <top/>
      <bottom style="thick">
        <color rgb="FF808080"/>
      </bottom>
      <diagonal/>
    </border>
    <border>
      <left/>
      <right style="thin">
        <color rgb="FF808080"/>
      </right>
      <top/>
      <bottom style="thick">
        <color rgb="FF808080"/>
      </bottom>
      <diagonal/>
    </border>
    <border>
      <left style="medium">
        <color theme="0" tint="-0.499984740745262"/>
      </left>
      <right style="thin">
        <color theme="0" tint="-0.499984740745262"/>
      </right>
      <top style="medium">
        <color theme="0" tint="-0.499984740745262"/>
      </top>
      <bottom/>
      <diagonal/>
    </border>
    <border>
      <left style="medium">
        <color theme="0" tint="-0.499984740745262"/>
      </left>
      <right/>
      <top style="thin">
        <color theme="0" tint="-0.499984740745262"/>
      </top>
      <bottom style="medium">
        <color theme="0" tint="-0.499984740745262"/>
      </bottom>
      <diagonal/>
    </border>
    <border>
      <left/>
      <right style="medium">
        <color rgb="FF808080"/>
      </right>
      <top style="thin">
        <color rgb="FF808080"/>
      </top>
      <bottom style="medium">
        <color rgb="FF808080"/>
      </bottom>
      <diagonal/>
    </border>
    <border>
      <left/>
      <right style="thick">
        <color rgb="FF808080"/>
      </right>
      <top/>
      <bottom style="thick">
        <color rgb="FF808080"/>
      </bottom>
      <diagonal/>
    </border>
    <border>
      <left/>
      <right style="thin">
        <color rgb="FF808080"/>
      </right>
      <top style="thick">
        <color rgb="FF808080"/>
      </top>
      <bottom style="thick">
        <color rgb="FF808080"/>
      </bottom>
      <diagonal/>
    </border>
    <border>
      <left style="thick">
        <color theme="0" tint="-0.499984740745262"/>
      </left>
      <right/>
      <top style="thick">
        <color theme="0" tint="-0.499984740745262"/>
      </top>
      <bottom style="thin">
        <color theme="0" tint="-0.499984740745262"/>
      </bottom>
      <diagonal/>
    </border>
    <border>
      <left style="thin">
        <color theme="0" tint="-0.499984740745262"/>
      </left>
      <right style="thick">
        <color theme="0" tint="-0.499984740745262"/>
      </right>
      <top/>
      <bottom style="thick">
        <color theme="0" tint="-0.499984740745262"/>
      </bottom>
      <diagonal/>
    </border>
    <border>
      <left style="thin">
        <color rgb="FF808080"/>
      </left>
      <right style="thick">
        <color rgb="FF808080"/>
      </right>
      <top style="thin">
        <color rgb="FF808080"/>
      </top>
      <bottom style="thick">
        <color theme="0" tint="-0.499984740745262"/>
      </bottom>
      <diagonal/>
    </border>
    <border>
      <left/>
      <right/>
      <top style="thick">
        <color theme="0" tint="-0.499984740745262"/>
      </top>
      <bottom/>
      <diagonal/>
    </border>
    <border>
      <left style="thin">
        <color rgb="FF808080"/>
      </left>
      <right style="thick">
        <color theme="0" tint="-0.499984740745262"/>
      </right>
      <top style="thick">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rgb="FF808080"/>
      </left>
      <right style="thin">
        <color rgb="FF808080"/>
      </right>
      <top style="thick">
        <color theme="0" tint="-0.499984740745262"/>
      </top>
      <bottom style="thin">
        <color rgb="FF808080"/>
      </bottom>
      <diagonal/>
    </border>
    <border>
      <left style="thick">
        <color rgb="FF808080"/>
      </left>
      <right style="thick">
        <color rgb="FF808080"/>
      </right>
      <top style="thick">
        <color theme="0" tint="-0.499984740745262"/>
      </top>
      <bottom style="thin">
        <color rgb="FF808080"/>
      </bottom>
      <diagonal/>
    </border>
    <border>
      <left style="thin">
        <color rgb="FF808080"/>
      </left>
      <right style="thin">
        <color rgb="FF808080"/>
      </right>
      <top style="thick">
        <color rgb="FF808080"/>
      </top>
      <bottom style="thick">
        <color theme="0" tint="-0.499984740745262"/>
      </bottom>
      <diagonal/>
    </border>
    <border>
      <left style="thick">
        <color rgb="FF808080"/>
      </left>
      <right style="thick">
        <color rgb="FF808080"/>
      </right>
      <top style="thick">
        <color theme="0" tint="-0.499984740745262"/>
      </top>
      <bottom style="thick">
        <color rgb="FF808080"/>
      </bottom>
      <diagonal/>
    </border>
    <border>
      <left style="thin">
        <color rgb="FF808080"/>
      </left>
      <right style="thick">
        <color rgb="FF808080"/>
      </right>
      <top style="thick">
        <color rgb="FF808080"/>
      </top>
      <bottom style="thick">
        <color theme="0" tint="-0.499984740745262"/>
      </bottom>
      <diagonal/>
    </border>
    <border>
      <left style="thick">
        <color theme="0" tint="-0.499984740745262"/>
      </left>
      <right style="thick">
        <color rgb="FF808080"/>
      </right>
      <top/>
      <bottom/>
      <diagonal/>
    </border>
    <border>
      <left style="thin">
        <color rgb="FF808080"/>
      </left>
      <right style="thin">
        <color theme="0" tint="-0.499984740745262"/>
      </right>
      <top style="thick">
        <color rgb="FF808080"/>
      </top>
      <bottom style="thin">
        <color rgb="FF808080"/>
      </bottom>
      <diagonal/>
    </border>
    <border>
      <left style="thin">
        <color theme="0" tint="-0.499984740745262"/>
      </left>
      <right style="thin">
        <color rgb="FF808080"/>
      </right>
      <top style="thick">
        <color rgb="FF808080"/>
      </top>
      <bottom style="thin">
        <color rgb="FF808080"/>
      </bottom>
      <diagonal/>
    </border>
    <border>
      <left style="thin">
        <color rgb="FF808080"/>
      </left>
      <right style="thin">
        <color theme="0" tint="-0.499984740745262"/>
      </right>
      <top style="thin">
        <color rgb="FF808080"/>
      </top>
      <bottom style="thin">
        <color rgb="FF808080"/>
      </bottom>
      <diagonal/>
    </border>
    <border>
      <left style="thin">
        <color theme="0" tint="-0.499984740745262"/>
      </left>
      <right style="thin">
        <color rgb="FF808080"/>
      </right>
      <top style="thin">
        <color rgb="FF808080"/>
      </top>
      <bottom style="thin">
        <color rgb="FF808080"/>
      </bottom>
      <diagonal/>
    </border>
    <border>
      <left style="thin">
        <color rgb="FF808080"/>
      </left>
      <right style="thin">
        <color theme="0" tint="-0.499984740745262"/>
      </right>
      <top style="thin">
        <color rgb="FF808080"/>
      </top>
      <bottom style="thick">
        <color theme="0" tint="-0.499984740745262"/>
      </bottom>
      <diagonal/>
    </border>
    <border>
      <left style="thin">
        <color rgb="FF808080"/>
      </left>
      <right style="thin">
        <color theme="0" tint="-0.499984740745262"/>
      </right>
      <top style="thin">
        <color rgb="FF808080"/>
      </top>
      <bottom style="thick">
        <color rgb="FF808080"/>
      </bottom>
      <diagonal/>
    </border>
    <border>
      <left style="thin">
        <color theme="0" tint="-0.499984740745262"/>
      </left>
      <right style="thick">
        <color theme="0" tint="-0.499984740745262"/>
      </right>
      <top style="thick">
        <color rgb="FF808080"/>
      </top>
      <bottom style="thin">
        <color theme="0" tint="-0.499984740745262"/>
      </bottom>
      <diagonal/>
    </border>
    <border>
      <left style="thick">
        <color rgb="FF808080"/>
      </left>
      <right style="thin">
        <color theme="5"/>
      </right>
      <top style="thick">
        <color rgb="FF808080"/>
      </top>
      <bottom style="thin">
        <color theme="5"/>
      </bottom>
      <diagonal/>
    </border>
    <border>
      <left style="thin">
        <color theme="5"/>
      </left>
      <right style="thick">
        <color rgb="FF808080"/>
      </right>
      <top style="thick">
        <color rgb="FF808080"/>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right style="thick">
        <color rgb="FF808080"/>
      </right>
      <top style="thick">
        <color rgb="FF808080"/>
      </top>
      <bottom style="thin">
        <color theme="5"/>
      </bottom>
      <diagonal/>
    </border>
    <border>
      <left style="thick">
        <color rgb="FF808080"/>
      </left>
      <right style="thin">
        <color theme="5"/>
      </right>
      <top style="thick">
        <color rgb="FF808080"/>
      </top>
      <bottom/>
      <diagonal/>
    </border>
    <border>
      <left style="thin">
        <color theme="5"/>
      </left>
      <right style="thin">
        <color theme="5"/>
      </right>
      <top style="thick">
        <color rgb="FF808080"/>
      </top>
      <bottom/>
      <diagonal/>
    </border>
    <border>
      <left style="thin">
        <color theme="5"/>
      </left>
      <right style="thick">
        <color rgb="FF808080"/>
      </right>
      <top style="thick">
        <color rgb="FF808080"/>
      </top>
      <bottom/>
      <diagonal/>
    </border>
    <border>
      <left style="thick">
        <color rgb="FF808080"/>
      </left>
      <right/>
      <top style="thin">
        <color theme="5"/>
      </top>
      <bottom/>
      <diagonal/>
    </border>
    <border>
      <left style="thick">
        <color rgb="FF808080"/>
      </left>
      <right style="thin">
        <color theme="5"/>
      </right>
      <top style="thin">
        <color theme="5"/>
      </top>
      <bottom/>
      <diagonal/>
    </border>
    <border>
      <left style="thin">
        <color theme="5"/>
      </left>
      <right style="thick">
        <color rgb="FF808080"/>
      </right>
      <top style="thin">
        <color theme="5"/>
      </top>
      <bottom/>
      <diagonal/>
    </border>
    <border>
      <left/>
      <right style="thick">
        <color rgb="FF808080"/>
      </right>
      <top style="thin">
        <color theme="5"/>
      </top>
      <bottom style="thick">
        <color rgb="FF808080"/>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rgb="FF808080"/>
      </right>
      <top/>
      <bottom style="thick">
        <color rgb="FF808080"/>
      </bottom>
      <diagonal/>
    </border>
    <border>
      <left style="thick">
        <color rgb="FF808080"/>
      </left>
      <right style="thin">
        <color theme="5"/>
      </right>
      <top/>
      <bottom style="thick">
        <color rgb="FF808080"/>
      </bottom>
      <diagonal/>
    </border>
    <border>
      <left/>
      <right style="thick">
        <color theme="5"/>
      </right>
      <top/>
      <bottom/>
      <diagonal/>
    </border>
    <border>
      <left style="thick">
        <color rgb="FF808080"/>
      </left>
      <right style="thick">
        <color rgb="FF808080"/>
      </right>
      <top style="thin">
        <color theme="5"/>
      </top>
      <bottom style="thick">
        <color rgb="FF808080"/>
      </bottom>
      <diagonal/>
    </border>
    <border>
      <left style="thin">
        <color theme="5"/>
      </left>
      <right style="thin">
        <color theme="5"/>
      </right>
      <top style="thick">
        <color rgb="FF808080"/>
      </top>
      <bottom style="thin">
        <color theme="5"/>
      </bottom>
      <diagonal/>
    </border>
    <border>
      <left style="thick">
        <color rgb="FF808080"/>
      </left>
      <right style="thick">
        <color rgb="FF808080"/>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ck">
        <color rgb="FF808080"/>
      </right>
      <top style="thin">
        <color theme="5"/>
      </top>
      <bottom style="thin">
        <color theme="5"/>
      </bottom>
      <diagonal/>
    </border>
    <border>
      <left style="thin">
        <color theme="5"/>
      </left>
      <right style="thin">
        <color theme="5"/>
      </right>
      <top/>
      <bottom/>
      <diagonal/>
    </border>
    <border>
      <left style="thin">
        <color theme="5"/>
      </left>
      <right style="thin">
        <color theme="5"/>
      </right>
      <top style="thin">
        <color theme="5"/>
      </top>
      <bottom style="thick">
        <color rgb="FF808080"/>
      </bottom>
      <diagonal/>
    </border>
    <border>
      <left style="thick">
        <color rgb="FF808080"/>
      </left>
      <right/>
      <top style="thin">
        <color theme="5"/>
      </top>
      <bottom style="thick">
        <color rgb="FF808080"/>
      </bottom>
      <diagonal/>
    </border>
    <border>
      <left style="thick">
        <color rgb="FF808080"/>
      </left>
      <right style="thick">
        <color rgb="FF808080"/>
      </right>
      <top style="thick">
        <color theme="5"/>
      </top>
      <bottom style="thin">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ck">
        <color rgb="FF808080"/>
      </left>
      <right style="thick">
        <color rgb="FF808080"/>
      </right>
      <top style="thin">
        <color theme="5"/>
      </top>
      <bottom/>
      <diagonal/>
    </border>
    <border>
      <left style="thick">
        <color theme="5"/>
      </left>
      <right style="thick">
        <color rgb="FF808080"/>
      </right>
      <top style="thick">
        <color theme="5"/>
      </top>
      <bottom/>
      <diagonal/>
    </border>
    <border>
      <left/>
      <right style="medium">
        <color theme="0" tint="-0.499984740745262"/>
      </right>
      <top style="medium">
        <color theme="0" tint="-0.499984740745262"/>
      </top>
      <bottom/>
      <diagonal/>
    </border>
    <border>
      <left/>
      <right style="medium">
        <color theme="0" tint="-0.499984740745262"/>
      </right>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right style="medium">
        <color theme="0" tint="-0.499984740745262"/>
      </right>
      <top style="thin">
        <color theme="0" tint="-0.499984740745262"/>
      </top>
      <bottom/>
      <diagonal/>
    </border>
    <border>
      <left/>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rgb="FF808080"/>
      </left>
      <right style="thick">
        <color rgb="FF808080"/>
      </right>
      <top style="thick">
        <color rgb="FF808080"/>
      </top>
      <bottom/>
      <diagonal/>
    </border>
    <border>
      <left/>
      <right style="thick">
        <color theme="0" tint="-0.499984740745262"/>
      </right>
      <top style="thick">
        <color theme="0" tint="-0.499984740745262"/>
      </top>
      <bottom style="thin">
        <color theme="0" tint="-0.499984740745262"/>
      </bottom>
      <diagonal/>
    </border>
    <border>
      <left style="thin">
        <color auto="1"/>
      </left>
      <right style="thin">
        <color auto="1"/>
      </right>
      <top style="thin">
        <color auto="1"/>
      </top>
      <bottom/>
      <diagonal/>
    </border>
  </borders>
  <cellStyleXfs count="63">
    <xf numFmtId="0" fontId="0" fillId="0" borderId="0"/>
    <xf numFmtId="9" fontId="1" fillId="0" borderId="0"/>
    <xf numFmtId="0" fontId="2" fillId="0" borderId="1"/>
    <xf numFmtId="0" fontId="3" fillId="0" borderId="2"/>
    <xf numFmtId="0" fontId="6" fillId="0" borderId="0"/>
    <xf numFmtId="172" fontId="8" fillId="2" borderId="0">
      <alignment horizontal="left"/>
    </xf>
    <xf numFmtId="0" fontId="10" fillId="4" borderId="0"/>
    <xf numFmtId="174" fontId="11" fillId="0" borderId="0">
      <alignment vertical="top"/>
    </xf>
    <xf numFmtId="0" fontId="12" fillId="0" borderId="0"/>
    <xf numFmtId="43" fontId="12" fillId="0" borderId="0"/>
    <xf numFmtId="165" fontId="13" fillId="6" borderId="19">
      <alignment vertical="top"/>
    </xf>
    <xf numFmtId="170" fontId="13" fillId="6" borderId="19">
      <alignment vertical="top"/>
    </xf>
    <xf numFmtId="0" fontId="1" fillId="0" borderId="0"/>
    <xf numFmtId="0" fontId="12" fillId="0" borderId="0"/>
    <xf numFmtId="43" fontId="1" fillId="0" borderId="0"/>
    <xf numFmtId="165" fontId="12" fillId="0" borderId="0">
      <alignment vertical="top"/>
    </xf>
    <xf numFmtId="0" fontId="1" fillId="0" borderId="0"/>
    <xf numFmtId="0" fontId="1" fillId="0" borderId="0"/>
    <xf numFmtId="0" fontId="3" fillId="0" borderId="2"/>
    <xf numFmtId="0" fontId="12" fillId="0" borderId="0"/>
    <xf numFmtId="0" fontId="32" fillId="0" borderId="0"/>
    <xf numFmtId="43" fontId="12" fillId="0" borderId="0"/>
    <xf numFmtId="43" fontId="1" fillId="0" borderId="0"/>
    <xf numFmtId="43" fontId="12" fillId="0" borderId="0"/>
    <xf numFmtId="43" fontId="1" fillId="0" borderId="0"/>
    <xf numFmtId="165" fontId="1" fillId="0" borderId="0">
      <alignment vertical="top"/>
    </xf>
    <xf numFmtId="43" fontId="1" fillId="0" borderId="0"/>
    <xf numFmtId="170" fontId="1" fillId="0" borderId="0">
      <alignment vertical="top"/>
    </xf>
    <xf numFmtId="0" fontId="1" fillId="0" borderId="0"/>
    <xf numFmtId="0" fontId="46" fillId="16" borderId="0"/>
    <xf numFmtId="0" fontId="12" fillId="0" borderId="0"/>
    <xf numFmtId="43" fontId="1" fillId="0" borderId="0"/>
    <xf numFmtId="0" fontId="7" fillId="0" borderId="0"/>
    <xf numFmtId="43" fontId="12" fillId="0" borderId="0"/>
    <xf numFmtId="43" fontId="1" fillId="0" borderId="0"/>
    <xf numFmtId="43" fontId="12" fillId="0" borderId="0"/>
    <xf numFmtId="43" fontId="1" fillId="0" borderId="0"/>
    <xf numFmtId="43" fontId="12" fillId="0" borderId="0"/>
    <xf numFmtId="43" fontId="1" fillId="0" borderId="0"/>
    <xf numFmtId="43" fontId="1" fillId="0" borderId="0"/>
    <xf numFmtId="43" fontId="1" fillId="0" borderId="0"/>
    <xf numFmtId="0" fontId="7" fillId="0" borderId="0"/>
    <xf numFmtId="0" fontId="1" fillId="0" borderId="0"/>
    <xf numFmtId="0" fontId="58" fillId="0" borderId="0"/>
    <xf numFmtId="43" fontId="1" fillId="0" borderId="0"/>
    <xf numFmtId="0" fontId="2" fillId="0" borderId="1"/>
    <xf numFmtId="0" fontId="1" fillId="0" borderId="0"/>
    <xf numFmtId="43" fontId="1" fillId="0" borderId="0"/>
    <xf numFmtId="43" fontId="1" fillId="0" borderId="0"/>
    <xf numFmtId="165" fontId="7" fillId="0" borderId="0">
      <alignment vertical="top"/>
    </xf>
    <xf numFmtId="165" fontId="1" fillId="0" borderId="0">
      <alignment vertical="top"/>
    </xf>
    <xf numFmtId="0" fontId="1" fillId="0" borderId="0"/>
    <xf numFmtId="9" fontId="1" fillId="0" borderId="0"/>
    <xf numFmtId="0" fontId="14" fillId="0" borderId="0"/>
    <xf numFmtId="0" fontId="12" fillId="0" borderId="0">
      <alignment vertical="top"/>
    </xf>
    <xf numFmtId="0" fontId="12" fillId="0" borderId="0"/>
    <xf numFmtId="0" fontId="12" fillId="0" borderId="0"/>
    <xf numFmtId="165" fontId="1" fillId="0" borderId="0">
      <alignment vertical="top"/>
    </xf>
    <xf numFmtId="0" fontId="7" fillId="0" borderId="0"/>
    <xf numFmtId="0" fontId="15" fillId="0" borderId="0"/>
    <xf numFmtId="0" fontId="10" fillId="4" borderId="0" applyNumberFormat="0"/>
    <xf numFmtId="0" fontId="70" fillId="0" borderId="0"/>
    <xf numFmtId="43" fontId="1" fillId="0" borderId="0" applyFont="0" applyFill="0" applyBorder="0" applyAlignment="0" applyProtection="0"/>
  </cellStyleXfs>
  <cellXfs count="1479">
    <xf numFmtId="0" fontId="0" fillId="0" borderId="0" xfId="0"/>
    <xf numFmtId="0" fontId="7" fillId="0" borderId="0" xfId="0" applyFont="1"/>
    <xf numFmtId="0" fontId="0" fillId="0" borderId="0" xfId="0" applyAlignment="1">
      <alignment vertical="center"/>
    </xf>
    <xf numFmtId="0" fontId="19" fillId="0" borderId="0" xfId="0" applyFont="1"/>
    <xf numFmtId="0" fontId="0" fillId="12" borderId="0" xfId="0" applyFill="1"/>
    <xf numFmtId="0" fontId="20" fillId="12" borderId="0" xfId="0" applyFont="1" applyFill="1" applyAlignment="1">
      <alignment horizontal="center" vertical="center" wrapText="1"/>
    </xf>
    <xf numFmtId="0" fontId="20" fillId="12" borderId="0" xfId="0" applyFont="1" applyFill="1" applyAlignment="1">
      <alignment horizontal="center" vertical="center"/>
    </xf>
    <xf numFmtId="0" fontId="19" fillId="12" borderId="0" xfId="0" applyFont="1" applyFill="1"/>
    <xf numFmtId="0" fontId="30" fillId="12" borderId="0" xfId="0" applyFont="1" applyFill="1"/>
    <xf numFmtId="0" fontId="23" fillId="12" borderId="0" xfId="0" applyFont="1" applyFill="1" applyAlignment="1">
      <alignment vertical="center"/>
    </xf>
    <xf numFmtId="0" fontId="24" fillId="12" borderId="0" xfId="0" applyFont="1" applyFill="1" applyAlignment="1">
      <alignment vertical="center"/>
    </xf>
    <xf numFmtId="0" fontId="0" fillId="12" borderId="0" xfId="0" applyFill="1" applyAlignment="1">
      <alignment horizontal="center"/>
    </xf>
    <xf numFmtId="0" fontId="23" fillId="12" borderId="0" xfId="0" applyFont="1" applyFill="1"/>
    <xf numFmtId="0" fontId="27" fillId="4" borderId="51" xfId="0" applyFont="1" applyFill="1" applyBorder="1" applyAlignment="1">
      <alignment horizontal="center" vertical="center" wrapText="1"/>
    </xf>
    <xf numFmtId="0" fontId="27" fillId="4" borderId="52" xfId="0" applyFont="1" applyFill="1" applyBorder="1" applyAlignment="1">
      <alignment horizontal="center" vertical="center" wrapText="1"/>
    </xf>
    <xf numFmtId="0" fontId="0" fillId="12" borderId="0" xfId="0" applyFill="1" applyAlignment="1">
      <alignment vertical="center"/>
    </xf>
    <xf numFmtId="0" fontId="29" fillId="10" borderId="0" xfId="0" applyFont="1" applyFill="1" applyAlignment="1">
      <alignment vertical="center"/>
    </xf>
    <xf numFmtId="0" fontId="27" fillId="0" borderId="0" xfId="0" applyFont="1" applyAlignment="1">
      <alignment horizontal="center" vertical="center" wrapText="1"/>
    </xf>
    <xf numFmtId="0" fontId="29" fillId="10" borderId="0" xfId="0" applyFont="1" applyFill="1"/>
    <xf numFmtId="0" fontId="27" fillId="4" borderId="78" xfId="0" applyFont="1" applyFill="1" applyBorder="1" applyAlignment="1">
      <alignment horizontal="center" vertical="center" wrapText="1"/>
    </xf>
    <xf numFmtId="0" fontId="33" fillId="12" borderId="0" xfId="0" applyFont="1" applyFill="1" applyAlignment="1">
      <alignment vertical="center"/>
    </xf>
    <xf numFmtId="0" fontId="25" fillId="12" borderId="0" xfId="0" applyFont="1" applyFill="1" applyAlignment="1">
      <alignment vertical="center"/>
    </xf>
    <xf numFmtId="0" fontId="25" fillId="12" borderId="0" xfId="0" applyFont="1" applyFill="1" applyAlignment="1">
      <alignment vertical="center" wrapText="1"/>
    </xf>
    <xf numFmtId="0" fontId="28" fillId="12" borderId="0" xfId="3" applyFont="1" applyFill="1" applyBorder="1" applyAlignment="1">
      <alignment vertical="center" wrapText="1"/>
    </xf>
    <xf numFmtId="0" fontId="27" fillId="4" borderId="64" xfId="0" applyFont="1" applyFill="1" applyBorder="1" applyAlignment="1">
      <alignment horizontal="left" vertical="center" wrapText="1"/>
    </xf>
    <xf numFmtId="0" fontId="22" fillId="12" borderId="0" xfId="0" applyFont="1" applyFill="1" applyAlignment="1">
      <alignment horizontal="center" vertical="center" wrapText="1"/>
    </xf>
    <xf numFmtId="0" fontId="33" fillId="12" borderId="0" xfId="3" applyFont="1" applyFill="1" applyBorder="1" applyAlignment="1">
      <alignment vertical="center" wrapText="1"/>
    </xf>
    <xf numFmtId="0" fontId="20" fillId="12" borderId="57" xfId="0" applyFont="1" applyFill="1" applyBorder="1" applyAlignment="1">
      <alignment horizontal="left" vertical="center" wrapText="1"/>
    </xf>
    <xf numFmtId="0" fontId="20" fillId="12" borderId="59" xfId="0" applyFont="1" applyFill="1" applyBorder="1" applyAlignment="1">
      <alignment horizontal="center" vertical="center" wrapText="1"/>
    </xf>
    <xf numFmtId="0" fontId="34" fillId="12" borderId="62" xfId="3" applyFont="1" applyFill="1" applyBorder="1" applyAlignment="1">
      <alignment horizontal="center" vertical="center" wrapText="1"/>
    </xf>
    <xf numFmtId="0" fontId="20" fillId="12" borderId="55" xfId="0" applyFont="1" applyFill="1" applyBorder="1" applyAlignment="1">
      <alignment horizontal="left" vertical="center" wrapText="1"/>
    </xf>
    <xf numFmtId="0" fontId="20" fillId="12" borderId="23" xfId="0" applyFont="1" applyFill="1" applyBorder="1" applyAlignment="1">
      <alignment horizontal="center" vertical="center" wrapText="1"/>
    </xf>
    <xf numFmtId="0" fontId="34" fillId="12" borderId="61" xfId="3" applyFont="1" applyFill="1" applyBorder="1" applyAlignment="1">
      <alignment horizontal="center" vertical="center" wrapText="1"/>
    </xf>
    <xf numFmtId="0" fontId="20" fillId="12" borderId="53" xfId="0" applyFont="1" applyFill="1" applyBorder="1" applyAlignment="1">
      <alignment horizontal="left" vertical="center" wrapText="1"/>
    </xf>
    <xf numFmtId="0" fontId="20" fillId="12" borderId="52" xfId="0" applyFont="1" applyFill="1" applyBorder="1" applyAlignment="1">
      <alignment horizontal="center" vertical="center" wrapText="1"/>
    </xf>
    <xf numFmtId="0" fontId="34" fillId="12" borderId="60" xfId="3" applyFont="1" applyFill="1" applyBorder="1" applyAlignment="1">
      <alignment horizontal="center" vertical="center" wrapText="1"/>
    </xf>
    <xf numFmtId="0" fontId="20" fillId="12" borderId="0" xfId="0" applyFont="1" applyFill="1" applyAlignment="1">
      <alignment horizontal="left" vertical="center" wrapText="1"/>
    </xf>
    <xf numFmtId="0" fontId="25" fillId="12" borderId="0" xfId="0" applyFont="1" applyFill="1" applyAlignment="1">
      <alignment horizontal="center" vertical="center" wrapText="1"/>
    </xf>
    <xf numFmtId="167" fontId="20" fillId="7" borderId="59" xfId="0" applyNumberFormat="1" applyFont="1" applyFill="1" applyBorder="1" applyAlignment="1">
      <alignment horizontal="center" vertical="center" wrapText="1"/>
    </xf>
    <xf numFmtId="167" fontId="20" fillId="7" borderId="58" xfId="0" applyNumberFormat="1" applyFont="1" applyFill="1" applyBorder="1" applyAlignment="1">
      <alignment horizontal="center" vertical="center" wrapText="1"/>
    </xf>
    <xf numFmtId="167" fontId="20" fillId="7" borderId="23" xfId="0" applyNumberFormat="1" applyFont="1" applyFill="1" applyBorder="1" applyAlignment="1">
      <alignment horizontal="center" vertical="center" wrapText="1"/>
    </xf>
    <xf numFmtId="167" fontId="20" fillId="7" borderId="54" xfId="0" applyNumberFormat="1" applyFont="1" applyFill="1" applyBorder="1" applyAlignment="1">
      <alignment horizontal="center" vertical="center" wrapText="1"/>
    </xf>
    <xf numFmtId="167" fontId="20" fillId="7" borderId="52" xfId="0" applyNumberFormat="1" applyFont="1" applyFill="1" applyBorder="1" applyAlignment="1">
      <alignment horizontal="center" vertical="center" wrapText="1"/>
    </xf>
    <xf numFmtId="167" fontId="20" fillId="7" borderId="51" xfId="0" applyNumberFormat="1" applyFont="1" applyFill="1" applyBorder="1" applyAlignment="1">
      <alignment horizontal="center" vertical="center" wrapText="1"/>
    </xf>
    <xf numFmtId="3" fontId="20" fillId="7" borderId="59" xfId="0" applyNumberFormat="1" applyFont="1" applyFill="1" applyBorder="1" applyAlignment="1">
      <alignment horizontal="center" vertical="center" wrapText="1"/>
    </xf>
    <xf numFmtId="3" fontId="20" fillId="7" borderId="58" xfId="0" applyNumberFormat="1" applyFont="1" applyFill="1" applyBorder="1" applyAlignment="1">
      <alignment horizontal="center" vertical="center" wrapText="1"/>
    </xf>
    <xf numFmtId="3" fontId="20" fillId="7" borderId="23" xfId="0" applyNumberFormat="1" applyFont="1" applyFill="1" applyBorder="1" applyAlignment="1">
      <alignment horizontal="center" vertical="center" wrapText="1"/>
    </xf>
    <xf numFmtId="3" fontId="20" fillId="7" borderId="54" xfId="0" applyNumberFormat="1" applyFont="1" applyFill="1" applyBorder="1" applyAlignment="1">
      <alignment horizontal="center" vertical="center" wrapText="1"/>
    </xf>
    <xf numFmtId="3" fontId="20" fillId="7" borderId="52" xfId="0" applyNumberFormat="1" applyFont="1" applyFill="1" applyBorder="1" applyAlignment="1">
      <alignment horizontal="center" vertical="center" wrapText="1"/>
    </xf>
    <xf numFmtId="0" fontId="19" fillId="12" borderId="0" xfId="0" applyFont="1" applyFill="1" applyAlignment="1">
      <alignment vertical="center"/>
    </xf>
    <xf numFmtId="0" fontId="35" fillId="12" borderId="0" xfId="0" applyFont="1" applyFill="1" applyAlignment="1">
      <alignment horizontal="center" vertical="top" wrapText="1"/>
    </xf>
    <xf numFmtId="0" fontId="36" fillId="12" borderId="0" xfId="0" applyFont="1" applyFill="1" applyAlignment="1">
      <alignment vertical="center"/>
    </xf>
    <xf numFmtId="0" fontId="20" fillId="12" borderId="63" xfId="0" applyFont="1" applyFill="1" applyBorder="1" applyAlignment="1">
      <alignment horizontal="left" vertical="center" wrapText="1"/>
    </xf>
    <xf numFmtId="0" fontId="20" fillId="12" borderId="75" xfId="0" applyFont="1" applyFill="1" applyBorder="1" applyAlignment="1">
      <alignment horizontal="left" vertical="center" wrapText="1"/>
    </xf>
    <xf numFmtId="0" fontId="0" fillId="8" borderId="0" xfId="0" applyFill="1"/>
    <xf numFmtId="0" fontId="19" fillId="8" borderId="0" xfId="0" applyFont="1" applyFill="1"/>
    <xf numFmtId="0" fontId="19" fillId="8" borderId="0" xfId="0" applyFont="1" applyFill="1" applyAlignment="1">
      <alignment vertical="center"/>
    </xf>
    <xf numFmtId="0" fontId="20" fillId="8" borderId="0" xfId="0" applyFont="1" applyFill="1" applyAlignment="1">
      <alignment horizontal="left" vertical="center" wrapText="1"/>
    </xf>
    <xf numFmtId="0" fontId="27" fillId="4" borderId="23" xfId="0" applyFont="1" applyFill="1" applyBorder="1" applyAlignment="1">
      <alignment horizontal="center" vertical="center" wrapText="1"/>
    </xf>
    <xf numFmtId="0" fontId="20" fillId="12" borderId="0" xfId="0" applyFont="1" applyFill="1" applyAlignment="1">
      <alignment vertical="center" wrapText="1"/>
    </xf>
    <xf numFmtId="0" fontId="22" fillId="12" borderId="0" xfId="0" applyFont="1" applyFill="1" applyAlignment="1">
      <alignment horizontal="left" vertical="center" wrapText="1"/>
    </xf>
    <xf numFmtId="166" fontId="20" fillId="7" borderId="59" xfId="0" applyNumberFormat="1" applyFont="1" applyFill="1" applyBorder="1" applyAlignment="1" applyProtection="1">
      <alignment horizontal="center" vertical="center" wrapText="1"/>
      <protection locked="0"/>
    </xf>
    <xf numFmtId="166" fontId="20" fillId="11" borderId="59" xfId="0" applyNumberFormat="1" applyFont="1" applyFill="1" applyBorder="1" applyAlignment="1">
      <alignment horizontal="center" vertical="center" wrapText="1"/>
    </xf>
    <xf numFmtId="166" fontId="20" fillId="11" borderId="58" xfId="0" applyNumberFormat="1" applyFont="1" applyFill="1" applyBorder="1" applyAlignment="1">
      <alignment horizontal="center" vertical="center" wrapText="1"/>
    </xf>
    <xf numFmtId="166" fontId="20" fillId="7" borderId="59" xfId="0" applyNumberFormat="1" applyFont="1" applyFill="1" applyBorder="1" applyAlignment="1">
      <alignment horizontal="center" vertical="center" wrapText="1"/>
    </xf>
    <xf numFmtId="166" fontId="20" fillId="7" borderId="23" xfId="0" applyNumberFormat="1" applyFont="1" applyFill="1" applyBorder="1" applyAlignment="1" applyProtection="1">
      <alignment horizontal="center" vertical="center" wrapText="1"/>
      <protection locked="0"/>
    </xf>
    <xf numFmtId="166" fontId="20" fillId="11" borderId="23" xfId="0" applyNumberFormat="1" applyFont="1" applyFill="1" applyBorder="1" applyAlignment="1">
      <alignment horizontal="center" vertical="center" wrapText="1"/>
    </xf>
    <xf numFmtId="166" fontId="20" fillId="11" borderId="54" xfId="0" applyNumberFormat="1" applyFont="1" applyFill="1" applyBorder="1" applyAlignment="1">
      <alignment horizontal="center" vertical="center" wrapText="1"/>
    </xf>
    <xf numFmtId="166" fontId="20" fillId="7" borderId="23" xfId="0" applyNumberFormat="1" applyFont="1" applyFill="1" applyBorder="1" applyAlignment="1">
      <alignment horizontal="center" vertical="center" wrapText="1"/>
    </xf>
    <xf numFmtId="166" fontId="20" fillId="11" borderId="52" xfId="0" applyNumberFormat="1" applyFont="1" applyFill="1" applyBorder="1" applyAlignment="1">
      <alignment horizontal="center" vertical="center" wrapText="1"/>
    </xf>
    <xf numFmtId="166" fontId="20" fillId="11" borderId="51" xfId="0" applyNumberFormat="1" applyFont="1" applyFill="1" applyBorder="1" applyAlignment="1">
      <alignment horizontal="center" vertical="center" wrapText="1"/>
    </xf>
    <xf numFmtId="166" fontId="25" fillId="12" borderId="0" xfId="0" applyNumberFormat="1" applyFont="1" applyFill="1" applyAlignment="1">
      <alignment horizontal="center" vertical="center" wrapText="1"/>
    </xf>
    <xf numFmtId="0" fontId="20" fillId="12" borderId="67" xfId="0" applyFont="1" applyFill="1" applyBorder="1" applyAlignment="1">
      <alignment horizontal="left" vertical="center" wrapText="1"/>
    </xf>
    <xf numFmtId="0" fontId="20" fillId="12" borderId="74" xfId="0" applyFont="1" applyFill="1" applyBorder="1" applyAlignment="1">
      <alignment horizontal="center" vertical="center" wrapText="1"/>
    </xf>
    <xf numFmtId="166" fontId="20" fillId="7" borderId="74" xfId="0" applyNumberFormat="1" applyFont="1" applyFill="1" applyBorder="1" applyAlignment="1" applyProtection="1">
      <alignment horizontal="center" vertical="center" wrapText="1"/>
      <protection locked="0"/>
    </xf>
    <xf numFmtId="166" fontId="20" fillId="11" borderId="74" xfId="0" applyNumberFormat="1" applyFont="1" applyFill="1" applyBorder="1" applyAlignment="1">
      <alignment horizontal="center" vertical="center" wrapText="1"/>
    </xf>
    <xf numFmtId="166" fontId="20" fillId="11" borderId="73" xfId="0" applyNumberFormat="1" applyFont="1" applyFill="1" applyBorder="1" applyAlignment="1">
      <alignment horizontal="center" vertical="center" wrapText="1"/>
    </xf>
    <xf numFmtId="0" fontId="34" fillId="12" borderId="64" xfId="3" applyFont="1" applyFill="1" applyBorder="1" applyAlignment="1">
      <alignment horizontal="center" vertical="center" wrapText="1"/>
    </xf>
    <xf numFmtId="166" fontId="20" fillId="7" borderId="74" xfId="0" applyNumberFormat="1" applyFont="1" applyFill="1" applyBorder="1" applyAlignment="1">
      <alignment horizontal="center" vertical="center" wrapText="1"/>
    </xf>
    <xf numFmtId="0" fontId="34" fillId="12" borderId="62" xfId="0" applyFont="1" applyFill="1" applyBorder="1" applyAlignment="1">
      <alignment horizontal="center" vertical="center" wrapText="1"/>
    </xf>
    <xf numFmtId="0" fontId="34" fillId="12" borderId="61" xfId="0" applyFont="1" applyFill="1" applyBorder="1" applyAlignment="1">
      <alignment horizontal="center" vertical="center" wrapText="1"/>
    </xf>
    <xf numFmtId="0" fontId="34" fillId="12" borderId="60" xfId="0" applyFont="1" applyFill="1" applyBorder="1" applyAlignment="1">
      <alignment horizontal="center" vertical="center" wrapText="1"/>
    </xf>
    <xf numFmtId="0" fontId="34" fillId="12" borderId="64" xfId="0" applyFont="1" applyFill="1" applyBorder="1" applyAlignment="1">
      <alignment horizontal="center" vertical="center" wrapText="1"/>
    </xf>
    <xf numFmtId="0" fontId="27" fillId="4" borderId="23" xfId="12" applyFont="1" applyFill="1" applyBorder="1" applyAlignment="1">
      <alignment horizontal="center" vertical="center" wrapText="1"/>
    </xf>
    <xf numFmtId="0" fontId="28" fillId="12" borderId="0" xfId="0" applyFont="1" applyFill="1" applyAlignment="1">
      <alignment horizontal="center" vertical="center" wrapText="1"/>
    </xf>
    <xf numFmtId="0" fontId="25" fillId="12" borderId="0" xfId="0" applyFont="1" applyFill="1" applyAlignment="1">
      <alignment horizontal="center" vertical="center"/>
    </xf>
    <xf numFmtId="3" fontId="20" fillId="7" borderId="74" xfId="0" applyNumberFormat="1" applyFont="1" applyFill="1" applyBorder="1" applyAlignment="1">
      <alignment horizontal="center" vertical="center" wrapText="1"/>
    </xf>
    <xf numFmtId="167" fontId="20" fillId="11" borderId="23" xfId="0" applyNumberFormat="1" applyFont="1" applyFill="1" applyBorder="1" applyAlignment="1">
      <alignment horizontal="center" vertical="center" wrapText="1"/>
    </xf>
    <xf numFmtId="0" fontId="25" fillId="12" borderId="0" xfId="0" applyFont="1" applyFill="1" applyAlignment="1">
      <alignment vertical="top"/>
    </xf>
    <xf numFmtId="0" fontId="18" fillId="12" borderId="0" xfId="3" applyFont="1" applyFill="1" applyBorder="1" applyAlignment="1">
      <alignment horizontal="center" vertical="center" wrapText="1"/>
    </xf>
    <xf numFmtId="0" fontId="21" fillId="12" borderId="0" xfId="3" applyFont="1" applyFill="1" applyBorder="1" applyAlignment="1">
      <alignment horizontal="left" vertical="center" wrapText="1"/>
    </xf>
    <xf numFmtId="0" fontId="20" fillId="12" borderId="71" xfId="0" applyFont="1" applyFill="1" applyBorder="1" applyAlignment="1">
      <alignment horizontal="center" vertical="center" wrapText="1"/>
    </xf>
    <xf numFmtId="0" fontId="25" fillId="12" borderId="0" xfId="0" applyFont="1" applyFill="1" applyAlignment="1">
      <alignment horizontal="left" vertical="center" wrapText="1"/>
    </xf>
    <xf numFmtId="0" fontId="0" fillId="0" borderId="0" xfId="0" applyAlignment="1">
      <alignment horizontal="center" vertical="center"/>
    </xf>
    <xf numFmtId="0" fontId="25" fillId="12" borderId="0" xfId="0" applyFont="1" applyFill="1"/>
    <xf numFmtId="0" fontId="39" fillId="12" borderId="0" xfId="0" applyFont="1" applyFill="1"/>
    <xf numFmtId="0" fontId="21" fillId="12" borderId="0" xfId="3" applyFont="1" applyFill="1" applyBorder="1" applyAlignment="1">
      <alignment vertical="center" wrapText="1"/>
    </xf>
    <xf numFmtId="3" fontId="20" fillId="11" borderId="23" xfId="0" applyNumberFormat="1" applyFont="1" applyFill="1" applyBorder="1" applyAlignment="1">
      <alignment horizontal="center" vertical="center" wrapText="1"/>
    </xf>
    <xf numFmtId="3" fontId="20" fillId="11" borderId="54" xfId="0" applyNumberFormat="1" applyFont="1" applyFill="1" applyBorder="1" applyAlignment="1">
      <alignment horizontal="center" vertical="center" wrapText="1"/>
    </xf>
    <xf numFmtId="0" fontId="18" fillId="12" borderId="0" xfId="0" applyFont="1" applyFill="1" applyAlignment="1">
      <alignment horizontal="center" vertical="center" wrapText="1"/>
    </xf>
    <xf numFmtId="166" fontId="20" fillId="7" borderId="54" xfId="0" applyNumberFormat="1" applyFont="1" applyFill="1" applyBorder="1" applyAlignment="1" applyProtection="1">
      <alignment horizontal="center" vertical="center" wrapText="1"/>
      <protection locked="0"/>
    </xf>
    <xf numFmtId="166" fontId="20" fillId="7" borderId="54" xfId="0" applyNumberFormat="1" applyFont="1" applyFill="1" applyBorder="1" applyAlignment="1">
      <alignment horizontal="center" vertical="center" wrapText="1"/>
    </xf>
    <xf numFmtId="0" fontId="41" fillId="12" borderId="0" xfId="0" applyFont="1" applyFill="1"/>
    <xf numFmtId="0" fontId="41" fillId="0" borderId="0" xfId="0" applyFont="1"/>
    <xf numFmtId="0" fontId="22" fillId="12" borderId="0" xfId="0" applyFont="1" applyFill="1" applyAlignment="1">
      <alignment horizontal="left" vertical="center"/>
    </xf>
    <xf numFmtId="0" fontId="34" fillId="12" borderId="62" xfId="0" applyFont="1" applyFill="1" applyBorder="1" applyAlignment="1">
      <alignment horizontal="center" vertical="center"/>
    </xf>
    <xf numFmtId="0" fontId="34" fillId="12" borderId="61" xfId="0" applyFont="1" applyFill="1" applyBorder="1" applyAlignment="1">
      <alignment horizontal="center" vertical="center"/>
    </xf>
    <xf numFmtId="0" fontId="34" fillId="12" borderId="60" xfId="0" applyFont="1" applyFill="1" applyBorder="1" applyAlignment="1">
      <alignment horizontal="center" vertical="center"/>
    </xf>
    <xf numFmtId="0" fontId="41" fillId="12" borderId="0" xfId="0" applyFont="1" applyFill="1" applyAlignment="1">
      <alignment vertical="center"/>
    </xf>
    <xf numFmtId="0" fontId="41" fillId="0" borderId="0" xfId="0" applyFont="1" applyAlignment="1">
      <alignment vertical="center"/>
    </xf>
    <xf numFmtId="166" fontId="20" fillId="7" borderId="58" xfId="0" applyNumberFormat="1" applyFont="1" applyFill="1" applyBorder="1" applyAlignment="1" applyProtection="1">
      <alignment horizontal="center" vertical="center" wrapText="1"/>
      <protection locked="0"/>
    </xf>
    <xf numFmtId="166" fontId="20" fillId="7" borderId="58" xfId="0" applyNumberFormat="1" applyFont="1" applyFill="1" applyBorder="1" applyAlignment="1">
      <alignment horizontal="center" vertical="center" wrapText="1"/>
    </xf>
    <xf numFmtId="0" fontId="0" fillId="0" borderId="0" xfId="0" applyAlignment="1">
      <alignment horizontal="left" vertical="center"/>
    </xf>
    <xf numFmtId="164" fontId="20" fillId="13" borderId="74" xfId="0" applyNumberFormat="1" applyFont="1" applyFill="1" applyBorder="1" applyAlignment="1">
      <alignment horizontal="center" vertical="center" wrapText="1"/>
    </xf>
    <xf numFmtId="164" fontId="20" fillId="13" borderId="73" xfId="0" applyNumberFormat="1" applyFont="1" applyFill="1" applyBorder="1" applyAlignment="1">
      <alignment horizontal="center" vertical="center" wrapText="1"/>
    </xf>
    <xf numFmtId="0" fontId="27" fillId="4" borderId="59" xfId="0" applyFont="1" applyFill="1" applyBorder="1" applyAlignment="1">
      <alignment horizontal="center" vertical="center" wrapText="1"/>
    </xf>
    <xf numFmtId="0" fontId="27" fillId="4" borderId="58" xfId="0" applyFont="1" applyFill="1" applyBorder="1" applyAlignment="1">
      <alignment horizontal="center" vertical="center" wrapText="1"/>
    </xf>
    <xf numFmtId="165" fontId="19" fillId="8" borderId="0" xfId="25" applyFont="1" applyFill="1">
      <alignment vertical="top"/>
    </xf>
    <xf numFmtId="0" fontId="19" fillId="0" borderId="60" xfId="12" applyFont="1" applyBorder="1" applyAlignment="1">
      <alignment horizontal="center" vertical="center"/>
    </xf>
    <xf numFmtId="10" fontId="19" fillId="7" borderId="51" xfId="12" applyNumberFormat="1" applyFont="1" applyFill="1" applyBorder="1" applyAlignment="1" applyProtection="1">
      <alignment horizontal="center" vertical="center"/>
      <protection locked="0"/>
    </xf>
    <xf numFmtId="10" fontId="19" fillId="7" borderId="52" xfId="12" applyNumberFormat="1" applyFont="1" applyFill="1" applyBorder="1" applyAlignment="1" applyProtection="1">
      <alignment horizontal="center" vertical="center"/>
      <protection locked="0"/>
    </xf>
    <xf numFmtId="10" fontId="19" fillId="7" borderId="53" xfId="12" applyNumberFormat="1" applyFont="1" applyFill="1" applyBorder="1" applyAlignment="1" applyProtection="1">
      <alignment horizontal="center" vertical="center"/>
      <protection locked="0"/>
    </xf>
    <xf numFmtId="0" fontId="19" fillId="8" borderId="0" xfId="12" applyFont="1" applyFill="1" applyAlignment="1">
      <alignment horizontal="center" vertical="center"/>
    </xf>
    <xf numFmtId="0" fontId="19" fillId="0" borderId="51" xfId="12" applyFont="1" applyBorder="1" applyAlignment="1">
      <alignment horizontal="center" vertical="center"/>
    </xf>
    <xf numFmtId="0" fontId="19" fillId="0" borderId="52" xfId="12" applyFont="1" applyBorder="1" applyAlignment="1">
      <alignment horizontal="center" vertical="center"/>
    </xf>
    <xf numFmtId="0" fontId="19" fillId="0" borderId="53" xfId="12" applyFont="1" applyBorder="1" applyAlignment="1">
      <alignment vertical="center"/>
    </xf>
    <xf numFmtId="0" fontId="19" fillId="8" borderId="0" xfId="12" applyFont="1" applyFill="1" applyAlignment="1">
      <alignment vertical="center"/>
    </xf>
    <xf numFmtId="0" fontId="45" fillId="0" borderId="0" xfId="8" applyFont="1" applyAlignment="1">
      <alignment vertical="top"/>
    </xf>
    <xf numFmtId="0" fontId="19" fillId="13" borderId="62" xfId="12" applyFont="1" applyFill="1" applyBorder="1" applyAlignment="1">
      <alignment horizontal="center" vertical="center"/>
    </xf>
    <xf numFmtId="10" fontId="19" fillId="13" borderId="58" xfId="12" applyNumberFormat="1" applyFont="1" applyFill="1" applyBorder="1" applyAlignment="1" applyProtection="1">
      <alignment horizontal="center" vertical="center"/>
      <protection locked="0"/>
    </xf>
    <xf numFmtId="10" fontId="19" fillId="13" borderId="59" xfId="12" applyNumberFormat="1" applyFont="1" applyFill="1" applyBorder="1" applyAlignment="1" applyProtection="1">
      <alignment horizontal="center" vertical="center"/>
      <protection locked="0"/>
    </xf>
    <xf numFmtId="10" fontId="19" fillId="13" borderId="63" xfId="12" applyNumberFormat="1" applyFont="1" applyFill="1" applyBorder="1" applyAlignment="1" applyProtection="1">
      <alignment horizontal="center" vertical="center"/>
      <protection locked="0"/>
    </xf>
    <xf numFmtId="0" fontId="19" fillId="13" borderId="58" xfId="12" applyFont="1" applyFill="1" applyBorder="1" applyAlignment="1">
      <alignment horizontal="center" vertical="center"/>
    </xf>
    <xf numFmtId="0" fontId="19" fillId="13" borderId="59" xfId="12" applyFont="1" applyFill="1" applyBorder="1" applyAlignment="1">
      <alignment horizontal="center" vertical="center"/>
    </xf>
    <xf numFmtId="0" fontId="19" fillId="13" borderId="63" xfId="12" applyFont="1" applyFill="1" applyBorder="1" applyAlignment="1">
      <alignment vertical="center"/>
    </xf>
    <xf numFmtId="10" fontId="19" fillId="13" borderId="59" xfId="12" applyNumberFormat="1" applyFont="1" applyFill="1" applyBorder="1" applyAlignment="1" applyProtection="1">
      <alignment vertical="center"/>
      <protection locked="0"/>
    </xf>
    <xf numFmtId="165" fontId="19" fillId="0" borderId="0" xfId="25" applyFont="1">
      <alignment vertical="top"/>
    </xf>
    <xf numFmtId="0" fontId="27" fillId="4" borderId="64" xfId="12" applyFont="1" applyFill="1" applyBorder="1" applyAlignment="1">
      <alignment vertical="center"/>
    </xf>
    <xf numFmtId="0" fontId="19" fillId="0" borderId="104" xfId="12" applyFont="1" applyBorder="1" applyAlignment="1">
      <alignment horizontal="center" vertical="center"/>
    </xf>
    <xf numFmtId="10" fontId="19" fillId="11" borderId="105" xfId="27" applyNumberFormat="1" applyFont="1" applyFill="1" applyBorder="1" applyAlignment="1">
      <alignment horizontal="center" vertical="center"/>
    </xf>
    <xf numFmtId="10" fontId="19" fillId="11" borderId="106" xfId="27" applyNumberFormat="1" applyFont="1" applyFill="1" applyBorder="1" applyAlignment="1">
      <alignment horizontal="center" vertical="center"/>
    </xf>
    <xf numFmtId="10" fontId="19" fillId="11" borderId="107" xfId="27" applyNumberFormat="1" applyFont="1" applyFill="1" applyBorder="1" applyAlignment="1">
      <alignment horizontal="center" vertical="center"/>
    </xf>
    <xf numFmtId="0" fontId="19" fillId="0" borderId="105" xfId="12" applyFont="1" applyBorder="1" applyAlignment="1">
      <alignment horizontal="center" vertical="center"/>
    </xf>
    <xf numFmtId="0" fontId="19" fillId="0" borderId="106" xfId="12" applyFont="1" applyBorder="1" applyAlignment="1">
      <alignment horizontal="center" vertical="center"/>
    </xf>
    <xf numFmtId="0" fontId="19" fillId="0" borderId="107" xfId="12" applyFont="1" applyBorder="1" applyAlignment="1">
      <alignment vertical="center"/>
    </xf>
    <xf numFmtId="10" fontId="19" fillId="11" borderId="105" xfId="27" applyNumberFormat="1" applyFont="1" applyFill="1" applyBorder="1" applyAlignment="1">
      <alignment horizontal="right" vertical="center"/>
    </xf>
    <xf numFmtId="10" fontId="19" fillId="11" borderId="106" xfId="27" applyNumberFormat="1" applyFont="1" applyFill="1" applyBorder="1" applyAlignment="1">
      <alignment horizontal="right" vertical="center"/>
    </xf>
    <xf numFmtId="0" fontId="19" fillId="0" borderId="84" xfId="12" applyFont="1" applyBorder="1" applyAlignment="1">
      <alignment horizontal="center" vertical="center"/>
    </xf>
    <xf numFmtId="10" fontId="19" fillId="11" borderId="85" xfId="27" applyNumberFormat="1" applyFont="1" applyFill="1" applyBorder="1" applyAlignment="1">
      <alignment horizontal="center" vertical="center"/>
    </xf>
    <xf numFmtId="10" fontId="19" fillId="11" borderId="48" xfId="27" applyNumberFormat="1" applyFont="1" applyFill="1" applyBorder="1" applyAlignment="1">
      <alignment horizontal="center" vertical="center"/>
    </xf>
    <xf numFmtId="10" fontId="19" fillId="11" borderId="90" xfId="27" applyNumberFormat="1" applyFont="1" applyFill="1" applyBorder="1" applyAlignment="1">
      <alignment horizontal="center" vertical="center"/>
    </xf>
    <xf numFmtId="0" fontId="19" fillId="0" borderId="85" xfId="12" applyFont="1" applyBorder="1" applyAlignment="1">
      <alignment horizontal="center" vertical="center"/>
    </xf>
    <xf numFmtId="0" fontId="19" fillId="0" borderId="48" xfId="12" applyFont="1" applyBorder="1" applyAlignment="1">
      <alignment horizontal="center" vertical="center"/>
    </xf>
    <xf numFmtId="0" fontId="19" fillId="0" borderId="90" xfId="12" applyFont="1" applyBorder="1" applyAlignment="1">
      <alignment vertical="center"/>
    </xf>
    <xf numFmtId="10" fontId="19" fillId="11" borderId="85" xfId="27" applyNumberFormat="1" applyFont="1" applyFill="1" applyBorder="1" applyAlignment="1">
      <alignment horizontal="right" vertical="center"/>
    </xf>
    <xf numFmtId="10" fontId="19" fillId="11" borderId="48" xfId="27" applyNumberFormat="1" applyFont="1" applyFill="1" applyBorder="1" applyAlignment="1">
      <alignment horizontal="right" vertical="center"/>
    </xf>
    <xf numFmtId="0" fontId="19" fillId="0" borderId="61" xfId="12" applyFont="1" applyBorder="1" applyAlignment="1">
      <alignment horizontal="center" vertical="center"/>
    </xf>
    <xf numFmtId="10" fontId="19" fillId="11" borderId="54" xfId="27" applyNumberFormat="1" applyFont="1" applyFill="1" applyBorder="1" applyAlignment="1">
      <alignment horizontal="center" vertical="center"/>
    </xf>
    <xf numFmtId="10" fontId="19" fillId="11" borderId="23" xfId="27" applyNumberFormat="1" applyFont="1" applyFill="1" applyBorder="1" applyAlignment="1">
      <alignment horizontal="center" vertical="center"/>
    </xf>
    <xf numFmtId="10" fontId="19" fillId="11" borderId="55" xfId="27" applyNumberFormat="1" applyFont="1" applyFill="1" applyBorder="1" applyAlignment="1">
      <alignment horizontal="center" vertical="center"/>
    </xf>
    <xf numFmtId="0" fontId="19" fillId="0" borderId="54" xfId="12" applyFont="1" applyBorder="1" applyAlignment="1">
      <alignment horizontal="center" vertical="center"/>
    </xf>
    <xf numFmtId="0" fontId="19" fillId="0" borderId="23" xfId="12" applyFont="1" applyBorder="1" applyAlignment="1">
      <alignment horizontal="center" vertical="center"/>
    </xf>
    <xf numFmtId="0" fontId="19" fillId="0" borderId="55" xfId="12" applyFont="1" applyBorder="1" applyAlignment="1">
      <alignment vertical="center"/>
    </xf>
    <xf numFmtId="10" fontId="19" fillId="11" borderId="54" xfId="27" applyNumberFormat="1" applyFont="1" applyFill="1" applyBorder="1" applyAlignment="1">
      <alignment horizontal="right" vertical="center"/>
    </xf>
    <xf numFmtId="10" fontId="19" fillId="11" borderId="23" xfId="27" applyNumberFormat="1" applyFont="1" applyFill="1" applyBorder="1" applyAlignment="1">
      <alignment horizontal="right" vertical="center"/>
    </xf>
    <xf numFmtId="0" fontId="19" fillId="0" borderId="62" xfId="12" applyFont="1" applyBorder="1" applyAlignment="1">
      <alignment horizontal="center" vertical="center"/>
    </xf>
    <xf numFmtId="10" fontId="19" fillId="11" borderId="58" xfId="27" applyNumberFormat="1" applyFont="1" applyFill="1" applyBorder="1" applyAlignment="1">
      <alignment horizontal="center" vertical="center"/>
    </xf>
    <xf numFmtId="10" fontId="19" fillId="11" borderId="59" xfId="27" applyNumberFormat="1" applyFont="1" applyFill="1" applyBorder="1" applyAlignment="1">
      <alignment horizontal="center" vertical="center"/>
    </xf>
    <xf numFmtId="10" fontId="19" fillId="11" borderId="63" xfId="27" applyNumberFormat="1" applyFont="1" applyFill="1" applyBorder="1" applyAlignment="1">
      <alignment horizontal="center" vertical="center"/>
    </xf>
    <xf numFmtId="0" fontId="19" fillId="0" borderId="58" xfId="12" applyFont="1" applyBorder="1" applyAlignment="1">
      <alignment horizontal="center" vertical="center"/>
    </xf>
    <xf numFmtId="0" fontId="19" fillId="0" borderId="59" xfId="12" applyFont="1" applyBorder="1" applyAlignment="1">
      <alignment horizontal="center" vertical="center"/>
    </xf>
    <xf numFmtId="0" fontId="19" fillId="0" borderId="63" xfId="12" applyFont="1" applyBorder="1" applyAlignment="1">
      <alignment vertical="center"/>
    </xf>
    <xf numFmtId="10" fontId="19" fillId="11" borderId="58" xfId="27" applyNumberFormat="1" applyFont="1" applyFill="1" applyBorder="1" applyAlignment="1">
      <alignment horizontal="right" vertical="center"/>
    </xf>
    <xf numFmtId="10" fontId="19" fillId="11" borderId="59" xfId="27" applyNumberFormat="1" applyFont="1" applyFill="1" applyBorder="1" applyAlignment="1">
      <alignment horizontal="right" vertical="center"/>
    </xf>
    <xf numFmtId="0" fontId="19" fillId="8" borderId="0" xfId="12" applyFont="1" applyFill="1" applyAlignment="1">
      <alignment horizontal="right" vertical="center"/>
    </xf>
    <xf numFmtId="170" fontId="19" fillId="8" borderId="0" xfId="27" applyFont="1" applyFill="1" applyAlignment="1">
      <alignment horizontal="center" vertical="top"/>
    </xf>
    <xf numFmtId="168" fontId="19" fillId="11" borderId="51" xfId="12" applyNumberFormat="1" applyFont="1" applyFill="1" applyBorder="1" applyAlignment="1">
      <alignment horizontal="center" vertical="center"/>
    </xf>
    <xf numFmtId="168" fontId="19" fillId="11" borderId="52" xfId="12" applyNumberFormat="1" applyFont="1" applyFill="1" applyBorder="1" applyAlignment="1">
      <alignment horizontal="center" vertical="center"/>
    </xf>
    <xf numFmtId="168" fontId="19" fillId="8" borderId="0" xfId="12" applyNumberFormat="1" applyFont="1" applyFill="1" applyAlignment="1">
      <alignment vertical="center"/>
    </xf>
    <xf numFmtId="168" fontId="19" fillId="11" borderId="51" xfId="12" applyNumberFormat="1" applyFont="1" applyFill="1" applyBorder="1" applyAlignment="1">
      <alignment horizontal="right" vertical="center"/>
    </xf>
    <xf numFmtId="168" fontId="19" fillId="11" borderId="52" xfId="12" applyNumberFormat="1" applyFont="1" applyFill="1" applyBorder="1" applyAlignment="1">
      <alignment horizontal="right" vertical="center"/>
    </xf>
    <xf numFmtId="168" fontId="19" fillId="11" borderId="58" xfId="12" applyNumberFormat="1" applyFont="1" applyFill="1" applyBorder="1" applyAlignment="1">
      <alignment horizontal="center" vertical="center"/>
    </xf>
    <xf numFmtId="168" fontId="19" fillId="11" borderId="59" xfId="12" applyNumberFormat="1" applyFont="1" applyFill="1" applyBorder="1" applyAlignment="1">
      <alignment horizontal="center" vertical="center"/>
    </xf>
    <xf numFmtId="168" fontId="19" fillId="11" borderId="58" xfId="12" applyNumberFormat="1" applyFont="1" applyFill="1" applyBorder="1" applyAlignment="1">
      <alignment horizontal="right" vertical="center"/>
    </xf>
    <xf numFmtId="168" fontId="19" fillId="11" borderId="59" xfId="12" applyNumberFormat="1" applyFont="1" applyFill="1" applyBorder="1" applyAlignment="1">
      <alignment horizontal="right" vertical="center"/>
    </xf>
    <xf numFmtId="168" fontId="19" fillId="8" borderId="0" xfId="12" applyNumberFormat="1" applyFont="1" applyFill="1" applyAlignment="1">
      <alignment horizontal="center" vertical="center"/>
    </xf>
    <xf numFmtId="0" fontId="25" fillId="0" borderId="53" xfId="12" applyFont="1" applyBorder="1" applyAlignment="1">
      <alignment vertical="center"/>
    </xf>
    <xf numFmtId="0" fontId="36" fillId="8" borderId="0" xfId="12" applyFont="1" applyFill="1" applyAlignment="1">
      <alignment vertical="center"/>
    </xf>
    <xf numFmtId="0" fontId="19" fillId="0" borderId="65" xfId="12" applyFont="1" applyBorder="1" applyAlignment="1">
      <alignment horizontal="center" vertical="center"/>
    </xf>
    <xf numFmtId="10" fontId="19" fillId="7" borderId="58" xfId="12" applyNumberFormat="1" applyFont="1" applyFill="1" applyBorder="1" applyAlignment="1" applyProtection="1">
      <alignment horizontal="center" vertical="center"/>
      <protection locked="0"/>
    </xf>
    <xf numFmtId="10" fontId="19" fillId="7" borderId="59" xfId="12" applyNumberFormat="1" applyFont="1" applyFill="1" applyBorder="1" applyAlignment="1" applyProtection="1">
      <alignment horizontal="center" vertical="center"/>
      <protection locked="0"/>
    </xf>
    <xf numFmtId="10" fontId="19" fillId="7" borderId="63" xfId="12" applyNumberFormat="1" applyFont="1" applyFill="1" applyBorder="1" applyAlignment="1" applyProtection="1">
      <alignment horizontal="center" vertical="center"/>
      <protection locked="0"/>
    </xf>
    <xf numFmtId="0" fontId="25" fillId="0" borderId="63" xfId="12" applyFont="1" applyBorder="1" applyAlignment="1">
      <alignment vertical="center"/>
    </xf>
    <xf numFmtId="168" fontId="19" fillId="7" borderId="51" xfId="12" applyNumberFormat="1" applyFont="1" applyFill="1" applyBorder="1" applyAlignment="1" applyProtection="1">
      <alignment horizontal="center" vertical="center"/>
      <protection locked="0"/>
    </xf>
    <xf numFmtId="168" fontId="19" fillId="7" borderId="52" xfId="12" applyNumberFormat="1" applyFont="1" applyFill="1" applyBorder="1" applyAlignment="1" applyProtection="1">
      <alignment horizontal="center" vertical="center"/>
      <protection locked="0"/>
    </xf>
    <xf numFmtId="0" fontId="19" fillId="0" borderId="108" xfId="12" applyFont="1" applyBorder="1" applyAlignment="1">
      <alignment horizontal="center" vertical="center"/>
    </xf>
    <xf numFmtId="168" fontId="19" fillId="7" borderId="54" xfId="12" applyNumberFormat="1" applyFont="1" applyFill="1" applyBorder="1" applyAlignment="1" applyProtection="1">
      <alignment horizontal="center" vertical="center"/>
      <protection locked="0"/>
    </xf>
    <xf numFmtId="168" fontId="19" fillId="7" borderId="23" xfId="12" applyNumberFormat="1" applyFont="1" applyFill="1" applyBorder="1" applyAlignment="1" applyProtection="1">
      <alignment horizontal="center" vertical="center"/>
      <protection locked="0"/>
    </xf>
    <xf numFmtId="0" fontId="19" fillId="0" borderId="109" xfId="12" applyFont="1" applyBorder="1" applyAlignment="1">
      <alignment horizontal="center" vertical="center"/>
    </xf>
    <xf numFmtId="1" fontId="19" fillId="11" borderId="58" xfId="12" applyNumberFormat="1" applyFont="1" applyFill="1" applyBorder="1" applyAlignment="1">
      <alignment horizontal="center" vertical="center"/>
    </xf>
    <xf numFmtId="1" fontId="19" fillId="11" borderId="59" xfId="12" applyNumberFormat="1" applyFont="1" applyFill="1" applyBorder="1" applyAlignment="1">
      <alignment horizontal="center" vertical="center"/>
    </xf>
    <xf numFmtId="0" fontId="19" fillId="0" borderId="110" xfId="12" applyFont="1" applyBorder="1" applyAlignment="1">
      <alignment horizontal="center" vertical="center"/>
    </xf>
    <xf numFmtId="1" fontId="19" fillId="11" borderId="58" xfId="12" applyNumberFormat="1" applyFont="1" applyFill="1" applyBorder="1" applyAlignment="1">
      <alignment vertical="center"/>
    </xf>
    <xf numFmtId="1" fontId="19" fillId="11" borderId="59" xfId="12" applyNumberFormat="1" applyFont="1" applyFill="1" applyBorder="1" applyAlignment="1">
      <alignment vertical="center"/>
    </xf>
    <xf numFmtId="168" fontId="19" fillId="8" borderId="0" xfId="25" applyNumberFormat="1" applyFont="1" applyFill="1" applyAlignment="1">
      <alignment horizontal="center" vertical="top"/>
    </xf>
    <xf numFmtId="168" fontId="19" fillId="13" borderId="51" xfId="12" applyNumberFormat="1" applyFont="1" applyFill="1" applyBorder="1" applyAlignment="1" applyProtection="1">
      <alignment horizontal="center" vertical="center"/>
      <protection locked="0"/>
    </xf>
    <xf numFmtId="168" fontId="19" fillId="13" borderId="52" xfId="12" applyNumberFormat="1" applyFont="1" applyFill="1" applyBorder="1" applyAlignment="1" applyProtection="1">
      <alignment horizontal="center" vertical="center"/>
      <protection locked="0"/>
    </xf>
    <xf numFmtId="168" fontId="19" fillId="13" borderId="54" xfId="12" applyNumberFormat="1" applyFont="1" applyFill="1" applyBorder="1" applyAlignment="1" applyProtection="1">
      <alignment horizontal="center" vertical="center"/>
      <protection locked="0"/>
    </xf>
    <xf numFmtId="168" fontId="19" fillId="13" borderId="23" xfId="12" applyNumberFormat="1" applyFont="1" applyFill="1" applyBorder="1" applyAlignment="1" applyProtection="1">
      <alignment horizontal="center" vertical="center"/>
      <protection locked="0"/>
    </xf>
    <xf numFmtId="1" fontId="19" fillId="13" borderId="58" xfId="12" applyNumberFormat="1" applyFont="1" applyFill="1" applyBorder="1" applyAlignment="1">
      <alignment horizontal="center" vertical="center"/>
    </xf>
    <xf numFmtId="1" fontId="19" fillId="13" borderId="59" xfId="12" applyNumberFormat="1" applyFont="1" applyFill="1" applyBorder="1" applyAlignment="1">
      <alignment horizontal="center" vertical="center"/>
    </xf>
    <xf numFmtId="0" fontId="44" fillId="4" borderId="64" xfId="0" applyFont="1" applyFill="1" applyBorder="1" applyAlignment="1">
      <alignment horizontal="center" vertical="center" wrapText="1"/>
    </xf>
    <xf numFmtId="0" fontId="44" fillId="4" borderId="73" xfId="12" applyFont="1" applyFill="1" applyBorder="1" applyAlignment="1">
      <alignment horizontal="center" vertical="center"/>
    </xf>
    <xf numFmtId="0" fontId="44" fillId="4" borderId="74" xfId="12" applyFont="1" applyFill="1" applyBorder="1" applyAlignment="1">
      <alignment horizontal="center" vertical="center"/>
    </xf>
    <xf numFmtId="0" fontId="44" fillId="4" borderId="75" xfId="12" applyFont="1" applyFill="1" applyBorder="1" applyAlignment="1">
      <alignment vertical="center"/>
    </xf>
    <xf numFmtId="165" fontId="0" fillId="8" borderId="0" xfId="25" applyFont="1" applyFill="1">
      <alignment vertical="top"/>
    </xf>
    <xf numFmtId="0" fontId="44" fillId="8" borderId="0" xfId="0" applyFont="1" applyFill="1" applyAlignment="1">
      <alignment vertical="center" wrapText="1"/>
    </xf>
    <xf numFmtId="0" fontId="0" fillId="8" borderId="0" xfId="12" applyFont="1" applyFill="1" applyAlignment="1">
      <alignment vertical="center"/>
    </xf>
    <xf numFmtId="165" fontId="0" fillId="0" borderId="0" xfId="25" applyFont="1">
      <alignment vertical="top"/>
    </xf>
    <xf numFmtId="0" fontId="16" fillId="10" borderId="0" xfId="28" applyFont="1" applyFill="1" applyAlignment="1">
      <alignment horizontal="right" vertical="center"/>
    </xf>
    <xf numFmtId="0" fontId="16" fillId="10" borderId="0" xfId="12" applyFont="1" applyFill="1" applyAlignment="1">
      <alignment vertical="center"/>
    </xf>
    <xf numFmtId="0" fontId="17" fillId="10" borderId="0" xfId="12" applyFont="1" applyFill="1" applyAlignment="1">
      <alignment vertical="center"/>
    </xf>
    <xf numFmtId="0" fontId="5" fillId="0" borderId="0" xfId="12" applyFont="1" applyAlignment="1">
      <alignment vertical="center"/>
    </xf>
    <xf numFmtId="0" fontId="47" fillId="12" borderId="0" xfId="0" applyFont="1" applyFill="1" applyAlignment="1">
      <alignment horizontal="center" vertical="center" wrapText="1"/>
    </xf>
    <xf numFmtId="166" fontId="20" fillId="11" borderId="51" xfId="31" applyNumberFormat="1" applyFont="1" applyFill="1" applyBorder="1" applyAlignment="1">
      <alignment horizontal="center" vertical="center" wrapText="1"/>
    </xf>
    <xf numFmtId="166" fontId="20" fillId="11" borderId="52" xfId="31" applyNumberFormat="1" applyFont="1" applyFill="1" applyBorder="1" applyAlignment="1">
      <alignment horizontal="center" vertical="center" wrapText="1"/>
    </xf>
    <xf numFmtId="171" fontId="20" fillId="12" borderId="52" xfId="0" applyNumberFormat="1" applyFont="1" applyFill="1" applyBorder="1" applyAlignment="1">
      <alignment horizontal="center" vertical="center" wrapText="1"/>
    </xf>
    <xf numFmtId="166" fontId="20" fillId="11" borderId="54" xfId="31" applyNumberFormat="1" applyFont="1" applyFill="1" applyBorder="1" applyAlignment="1">
      <alignment horizontal="center" vertical="center" wrapText="1"/>
    </xf>
    <xf numFmtId="166" fontId="20" fillId="7" borderId="23" xfId="31" applyNumberFormat="1" applyFont="1" applyFill="1" applyBorder="1" applyAlignment="1">
      <alignment horizontal="center" vertical="center" wrapText="1"/>
    </xf>
    <xf numFmtId="166" fontId="20" fillId="11" borderId="23" xfId="31" applyNumberFormat="1" applyFont="1" applyFill="1" applyBorder="1" applyAlignment="1">
      <alignment horizontal="center" vertical="center" wrapText="1"/>
    </xf>
    <xf numFmtId="166" fontId="20" fillId="9" borderId="23" xfId="31" applyNumberFormat="1" applyFont="1" applyFill="1" applyBorder="1" applyAlignment="1">
      <alignment horizontal="center" vertical="center" wrapText="1"/>
    </xf>
    <xf numFmtId="171" fontId="20" fillId="12" borderId="23" xfId="0" applyNumberFormat="1" applyFont="1" applyFill="1" applyBorder="1" applyAlignment="1">
      <alignment horizontal="center" vertical="center" wrapText="1"/>
    </xf>
    <xf numFmtId="166" fontId="20" fillId="7" borderId="23" xfId="31" applyNumberFormat="1" applyFont="1" applyFill="1" applyBorder="1" applyAlignment="1" applyProtection="1">
      <alignment horizontal="center" vertical="center" wrapText="1"/>
      <protection locked="0"/>
    </xf>
    <xf numFmtId="166" fontId="20" fillId="11" borderId="58" xfId="31" applyNumberFormat="1" applyFont="1" applyFill="1" applyBorder="1" applyAlignment="1">
      <alignment horizontal="center" vertical="center" wrapText="1"/>
    </xf>
    <xf numFmtId="166" fontId="20" fillId="7" borderId="59" xfId="31" applyNumberFormat="1" applyFont="1" applyFill="1" applyBorder="1" applyAlignment="1">
      <alignment horizontal="center" vertical="center" wrapText="1"/>
    </xf>
    <xf numFmtId="166" fontId="20" fillId="11" borderId="59" xfId="31" applyNumberFormat="1" applyFont="1" applyFill="1" applyBorder="1" applyAlignment="1">
      <alignment horizontal="center" vertical="center" wrapText="1"/>
    </xf>
    <xf numFmtId="166" fontId="20" fillId="9" borderId="59" xfId="31" applyNumberFormat="1" applyFont="1" applyFill="1" applyBorder="1" applyAlignment="1">
      <alignment horizontal="center" vertical="center" wrapText="1"/>
    </xf>
    <xf numFmtId="171" fontId="20" fillId="12" borderId="59" xfId="0" applyNumberFormat="1" applyFont="1" applyFill="1" applyBorder="1" applyAlignment="1">
      <alignment horizontal="center" vertical="center" wrapText="1"/>
    </xf>
    <xf numFmtId="166" fontId="20" fillId="7" borderId="59" xfId="31" applyNumberFormat="1" applyFont="1" applyFill="1" applyBorder="1" applyAlignment="1" applyProtection="1">
      <alignment horizontal="center" vertical="center" wrapText="1"/>
      <protection locked="0"/>
    </xf>
    <xf numFmtId="0" fontId="34" fillId="12" borderId="0" xfId="0" applyFont="1" applyFill="1" applyAlignment="1">
      <alignment horizontal="center" vertical="center" wrapText="1"/>
    </xf>
    <xf numFmtId="166" fontId="25" fillId="12" borderId="0" xfId="31" applyNumberFormat="1" applyFont="1" applyFill="1" applyAlignment="1">
      <alignment horizontal="center" vertical="center" wrapText="1"/>
    </xf>
    <xf numFmtId="166" fontId="20" fillId="12" borderId="0" xfId="31" applyNumberFormat="1" applyFont="1" applyFill="1" applyAlignment="1">
      <alignment horizontal="center" vertical="center" wrapText="1"/>
    </xf>
    <xf numFmtId="166" fontId="20" fillId="11" borderId="73" xfId="31" applyNumberFormat="1" applyFont="1" applyFill="1" applyBorder="1" applyAlignment="1">
      <alignment horizontal="center" vertical="center" wrapText="1"/>
    </xf>
    <xf numFmtId="166" fontId="20" fillId="11" borderId="74" xfId="31" applyNumberFormat="1" applyFont="1" applyFill="1" applyBorder="1" applyAlignment="1">
      <alignment horizontal="center" vertical="center" wrapText="1"/>
    </xf>
    <xf numFmtId="171" fontId="20" fillId="12" borderId="74" xfId="0" applyNumberFormat="1" applyFont="1" applyFill="1" applyBorder="1" applyAlignment="1">
      <alignment horizontal="center" vertical="center" wrapText="1"/>
    </xf>
    <xf numFmtId="166" fontId="20" fillId="7" borderId="74" xfId="31" applyNumberFormat="1" applyFont="1" applyFill="1" applyBorder="1" applyAlignment="1">
      <alignment horizontal="center" vertical="center" wrapText="1"/>
    </xf>
    <xf numFmtId="166" fontId="20" fillId="9" borderId="74" xfId="31" applyNumberFormat="1" applyFont="1" applyFill="1" applyBorder="1" applyAlignment="1">
      <alignment horizontal="center" vertical="center" wrapText="1"/>
    </xf>
    <xf numFmtId="166" fontId="20" fillId="7" borderId="74" xfId="31" applyNumberFormat="1" applyFont="1" applyFill="1" applyBorder="1" applyAlignment="1" applyProtection="1">
      <alignment horizontal="center" vertical="center" wrapText="1"/>
      <protection locked="0"/>
    </xf>
    <xf numFmtId="166" fontId="25" fillId="12" borderId="0" xfId="31" applyNumberFormat="1" applyFont="1" applyFill="1" applyAlignment="1">
      <alignment vertical="center"/>
    </xf>
    <xf numFmtId="0" fontId="47" fillId="12" borderId="0" xfId="0" applyFont="1" applyFill="1" applyAlignment="1">
      <alignment vertical="center"/>
    </xf>
    <xf numFmtId="0" fontId="36" fillId="12" borderId="0" xfId="0" applyFont="1" applyFill="1" applyAlignment="1">
      <alignment vertical="center" wrapText="1"/>
    </xf>
    <xf numFmtId="166" fontId="20" fillId="12" borderId="65" xfId="31" applyNumberFormat="1" applyFont="1" applyFill="1" applyBorder="1" applyAlignment="1">
      <alignment horizontal="center" vertical="center" wrapText="1"/>
    </xf>
    <xf numFmtId="0" fontId="29" fillId="8" borderId="0" xfId="0" applyFont="1" applyFill="1"/>
    <xf numFmtId="0" fontId="27" fillId="4" borderId="63" xfId="0" applyFont="1" applyFill="1" applyBorder="1" applyAlignment="1">
      <alignment horizontal="center" vertical="center" wrapText="1"/>
    </xf>
    <xf numFmtId="0" fontId="29" fillId="0" borderId="0" xfId="0" applyFont="1"/>
    <xf numFmtId="0" fontId="17" fillId="3" borderId="0" xfId="5" applyNumberFormat="1" applyFont="1" applyFill="1" applyAlignment="1">
      <alignment horizontal="left" vertical="center"/>
    </xf>
    <xf numFmtId="0" fontId="0" fillId="0" borderId="0" xfId="0" applyAlignment="1">
      <alignment horizontal="left"/>
    </xf>
    <xf numFmtId="0" fontId="40" fillId="0" borderId="0" xfId="0" applyFont="1" applyAlignment="1">
      <alignment horizontal="left"/>
    </xf>
    <xf numFmtId="0" fontId="27" fillId="4" borderId="3" xfId="6" applyFont="1" applyBorder="1" applyAlignment="1">
      <alignment vertical="center" wrapText="1"/>
    </xf>
    <xf numFmtId="0" fontId="27" fillId="4" borderId="4" xfId="6" applyFont="1" applyBorder="1" applyAlignment="1">
      <alignment vertical="center" wrapText="1"/>
    </xf>
    <xf numFmtId="0" fontId="27" fillId="4" borderId="5" xfId="6" applyFont="1" applyBorder="1" applyAlignment="1">
      <alignment vertical="center" wrapText="1"/>
    </xf>
    <xf numFmtId="0" fontId="0" fillId="0" borderId="0" xfId="0"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0" borderId="11" xfId="0"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14" xfId="0" applyBorder="1" applyAlignment="1">
      <alignment horizontal="left" vertical="top"/>
    </xf>
    <xf numFmtId="0" fontId="0" fillId="0" borderId="15" xfId="0" applyBorder="1"/>
    <xf numFmtId="0" fontId="0" fillId="0" borderId="16" xfId="0" applyBorder="1"/>
    <xf numFmtId="0" fontId="0" fillId="0" borderId="17" xfId="0" applyBorder="1"/>
    <xf numFmtId="0" fontId="0" fillId="5" borderId="18" xfId="0" applyFill="1" applyBorder="1" applyAlignment="1" applyProtection="1">
      <alignment horizontal="center" vertical="center"/>
      <protection locked="0"/>
    </xf>
    <xf numFmtId="0" fontId="40" fillId="0" borderId="0" xfId="12" applyFont="1" applyAlignment="1">
      <alignment vertical="center"/>
    </xf>
    <xf numFmtId="0" fontId="0" fillId="7" borderId="18" xfId="0" applyFill="1" applyBorder="1" applyAlignment="1" applyProtection="1">
      <alignment horizontal="center" vertical="center"/>
      <protection locked="0"/>
    </xf>
    <xf numFmtId="0" fontId="0" fillId="0" borderId="0" xfId="0" applyAlignment="1">
      <alignment wrapText="1"/>
    </xf>
    <xf numFmtId="0" fontId="46" fillId="0" borderId="0" xfId="0" applyFont="1" applyAlignment="1">
      <alignment vertical="center"/>
    </xf>
    <xf numFmtId="0" fontId="0" fillId="0" borderId="9" xfId="0" quotePrefix="1" applyBorder="1" applyAlignment="1">
      <alignment vertical="center"/>
    </xf>
    <xf numFmtId="0" fontId="50" fillId="4" borderId="130" xfId="6" applyFont="1" applyBorder="1" applyAlignment="1">
      <alignment horizontal="left" vertical="center" wrapText="1"/>
    </xf>
    <xf numFmtId="0" fontId="0" fillId="0" borderId="9" xfId="0" applyBorder="1" applyAlignment="1">
      <alignment vertical="center"/>
    </xf>
    <xf numFmtId="0" fontId="0" fillId="0" borderId="131" xfId="0" quotePrefix="1" applyBorder="1" applyAlignment="1">
      <alignment vertical="center"/>
    </xf>
    <xf numFmtId="0" fontId="27" fillId="14" borderId="59" xfId="0" applyFont="1" applyFill="1" applyBorder="1" applyAlignment="1">
      <alignment horizontal="center" vertical="center" wrapText="1"/>
    </xf>
    <xf numFmtId="0" fontId="31" fillId="12" borderId="0" xfId="0" applyFont="1" applyFill="1" applyAlignment="1">
      <alignment vertical="center"/>
    </xf>
    <xf numFmtId="0" fontId="23" fillId="0" borderId="0" xfId="0" applyFont="1"/>
    <xf numFmtId="0" fontId="49" fillId="12" borderId="23" xfId="0" applyFont="1" applyFill="1" applyBorder="1" applyAlignment="1">
      <alignment horizontal="center" vertical="center" wrapText="1"/>
    </xf>
    <xf numFmtId="166" fontId="49" fillId="7" borderId="23" xfId="0" applyNumberFormat="1" applyFont="1" applyFill="1" applyBorder="1" applyAlignment="1" applyProtection="1">
      <alignment horizontal="center" vertical="center" wrapText="1"/>
      <protection locked="0"/>
    </xf>
    <xf numFmtId="0" fontId="23" fillId="12" borderId="0" xfId="0" applyFont="1" applyFill="1" applyAlignment="1">
      <alignment wrapText="1"/>
    </xf>
    <xf numFmtId="0" fontId="48" fillId="12" borderId="0" xfId="0" applyFont="1" applyFill="1" applyAlignment="1">
      <alignment vertical="center"/>
    </xf>
    <xf numFmtId="0" fontId="51" fillId="4" borderId="64" xfId="0" applyFont="1" applyFill="1" applyBorder="1" applyAlignment="1">
      <alignment horizontal="left" vertical="center" wrapText="1"/>
    </xf>
    <xf numFmtId="0" fontId="49" fillId="12" borderId="57" xfId="0" applyFont="1" applyFill="1" applyBorder="1" applyAlignment="1">
      <alignment horizontal="left" vertical="center" wrapText="1"/>
    </xf>
    <xf numFmtId="0" fontId="49" fillId="12" borderId="59" xfId="0" applyFont="1" applyFill="1" applyBorder="1" applyAlignment="1">
      <alignment horizontal="center" vertical="center" wrapText="1"/>
    </xf>
    <xf numFmtId="166" fontId="49" fillId="7" borderId="59" xfId="0" applyNumberFormat="1" applyFont="1" applyFill="1" applyBorder="1" applyAlignment="1" applyProtection="1">
      <alignment horizontal="center" vertical="center" wrapText="1"/>
      <protection locked="0"/>
    </xf>
    <xf numFmtId="0" fontId="49" fillId="12" borderId="55" xfId="0" applyFont="1" applyFill="1" applyBorder="1" applyAlignment="1">
      <alignment horizontal="left" vertical="center" wrapText="1"/>
    </xf>
    <xf numFmtId="0" fontId="49" fillId="12" borderId="53" xfId="0" applyFont="1" applyFill="1" applyBorder="1" applyAlignment="1">
      <alignment horizontal="left" vertical="center" wrapText="1"/>
    </xf>
    <xf numFmtId="0" fontId="49" fillId="12" borderId="52" xfId="0" applyFont="1" applyFill="1" applyBorder="1" applyAlignment="1">
      <alignment horizontal="center" vertical="center" wrapText="1"/>
    </xf>
    <xf numFmtId="0" fontId="49" fillId="12" borderId="0" xfId="0" applyFont="1" applyFill="1" applyAlignment="1">
      <alignment horizontal="center" vertical="center" wrapText="1"/>
    </xf>
    <xf numFmtId="0" fontId="49" fillId="12" borderId="0" xfId="0" applyFont="1" applyFill="1" applyAlignment="1">
      <alignment horizontal="left" vertical="center" wrapText="1"/>
    </xf>
    <xf numFmtId="0" fontId="48" fillId="12" borderId="0" xfId="0" applyFont="1" applyFill="1" applyAlignment="1">
      <alignment horizontal="center" vertical="top" wrapText="1"/>
    </xf>
    <xf numFmtId="0" fontId="48" fillId="12" borderId="0" xfId="0" applyFont="1" applyFill="1" applyAlignment="1">
      <alignment horizontal="center" vertical="center" wrapText="1"/>
    </xf>
    <xf numFmtId="166" fontId="49" fillId="11" borderId="59" xfId="0" applyNumberFormat="1" applyFont="1" applyFill="1" applyBorder="1" applyAlignment="1">
      <alignment horizontal="center" vertical="center" wrapText="1"/>
    </xf>
    <xf numFmtId="166" fontId="49" fillId="11" borderId="58" xfId="0" applyNumberFormat="1" applyFont="1" applyFill="1" applyBorder="1" applyAlignment="1">
      <alignment horizontal="center" vertical="center" wrapText="1"/>
    </xf>
    <xf numFmtId="0" fontId="54" fillId="12" borderId="62" xfId="0" applyFont="1" applyFill="1" applyBorder="1" applyAlignment="1">
      <alignment horizontal="center" vertical="center" wrapText="1"/>
    </xf>
    <xf numFmtId="166" fontId="49" fillId="7" borderId="59" xfId="0" applyNumberFormat="1" applyFont="1" applyFill="1" applyBorder="1" applyAlignment="1">
      <alignment horizontal="center" vertical="center" wrapText="1"/>
    </xf>
    <xf numFmtId="166" fontId="49" fillId="7" borderId="71" xfId="0" applyNumberFormat="1" applyFont="1" applyFill="1" applyBorder="1" applyAlignment="1">
      <alignment horizontal="center" vertical="center" wrapText="1"/>
    </xf>
    <xf numFmtId="166" fontId="49" fillId="11" borderId="23" xfId="0" applyNumberFormat="1" applyFont="1" applyFill="1" applyBorder="1" applyAlignment="1">
      <alignment horizontal="center" vertical="center" wrapText="1"/>
    </xf>
    <xf numFmtId="166" fontId="49" fillId="11" borderId="54" xfId="0" applyNumberFormat="1" applyFont="1" applyFill="1" applyBorder="1" applyAlignment="1">
      <alignment horizontal="center" vertical="center" wrapText="1"/>
    </xf>
    <xf numFmtId="0" fontId="54" fillId="12" borderId="61" xfId="0" applyFont="1" applyFill="1" applyBorder="1" applyAlignment="1">
      <alignment horizontal="center" vertical="center" wrapText="1"/>
    </xf>
    <xf numFmtId="166" fontId="49" fillId="7" borderId="23" xfId="0" applyNumberFormat="1" applyFont="1" applyFill="1" applyBorder="1" applyAlignment="1">
      <alignment horizontal="center" vertical="center" wrapText="1"/>
    </xf>
    <xf numFmtId="166" fontId="49" fillId="7" borderId="39" xfId="0" applyNumberFormat="1" applyFont="1" applyFill="1" applyBorder="1" applyAlignment="1">
      <alignment horizontal="center" vertical="center" wrapText="1"/>
    </xf>
    <xf numFmtId="166" fontId="49" fillId="11" borderId="39" xfId="0" applyNumberFormat="1" applyFont="1" applyFill="1" applyBorder="1" applyAlignment="1">
      <alignment horizontal="center" vertical="center" wrapText="1"/>
    </xf>
    <xf numFmtId="166" fontId="49" fillId="11" borderId="52" xfId="0" applyNumberFormat="1" applyFont="1" applyFill="1" applyBorder="1" applyAlignment="1">
      <alignment horizontal="center" vertical="center" wrapText="1"/>
    </xf>
    <xf numFmtId="166" fontId="49" fillId="11" borderId="51" xfId="0" applyNumberFormat="1" applyFont="1" applyFill="1" applyBorder="1" applyAlignment="1">
      <alignment horizontal="center" vertical="center" wrapText="1"/>
    </xf>
    <xf numFmtId="0" fontId="54" fillId="12" borderId="60" xfId="0" applyFont="1" applyFill="1" applyBorder="1" applyAlignment="1">
      <alignment horizontal="center" vertical="center" wrapText="1"/>
    </xf>
    <xf numFmtId="166" fontId="49" fillId="11" borderId="78" xfId="0" applyNumberFormat="1" applyFont="1" applyFill="1" applyBorder="1" applyAlignment="1">
      <alignment horizontal="center" vertical="center" wrapText="1"/>
    </xf>
    <xf numFmtId="0" fontId="23" fillId="12" borderId="0" xfId="0" applyFont="1" applyFill="1" applyAlignment="1">
      <alignment vertical="top" wrapText="1"/>
    </xf>
    <xf numFmtId="166" fontId="23" fillId="12" borderId="0" xfId="0" applyNumberFormat="1" applyFont="1" applyFill="1" applyAlignment="1">
      <alignment vertical="center"/>
    </xf>
    <xf numFmtId="166" fontId="49" fillId="13" borderId="59" xfId="0" applyNumberFormat="1" applyFont="1" applyFill="1" applyBorder="1" applyAlignment="1">
      <alignment horizontal="center" vertical="center" wrapText="1"/>
    </xf>
    <xf numFmtId="166" fontId="49" fillId="13" borderId="23" xfId="0" applyNumberFormat="1" applyFont="1" applyFill="1" applyBorder="1" applyAlignment="1">
      <alignment horizontal="center" vertical="center" wrapText="1"/>
    </xf>
    <xf numFmtId="166" fontId="49" fillId="13" borderId="52" xfId="0" applyNumberFormat="1" applyFont="1" applyFill="1" applyBorder="1" applyAlignment="1">
      <alignment horizontal="center" vertical="center" wrapText="1"/>
    </xf>
    <xf numFmtId="0" fontId="0" fillId="12" borderId="0" xfId="0" applyFill="1" applyAlignment="1">
      <alignment horizontal="center" vertical="center"/>
    </xf>
    <xf numFmtId="0" fontId="34" fillId="12" borderId="84" xfId="3" applyFont="1" applyFill="1" applyBorder="1" applyAlignment="1">
      <alignment horizontal="center" vertical="center" wrapText="1"/>
    </xf>
    <xf numFmtId="0" fontId="51" fillId="4" borderId="23" xfId="0" applyFont="1" applyFill="1" applyBorder="1" applyAlignment="1">
      <alignment horizontal="center" vertical="center" wrapText="1"/>
    </xf>
    <xf numFmtId="0" fontId="7" fillId="12" borderId="0" xfId="0" applyFont="1" applyFill="1" applyAlignment="1">
      <alignment vertical="center"/>
    </xf>
    <xf numFmtId="0" fontId="54" fillId="12" borderId="62" xfId="0" applyFont="1" applyFill="1" applyBorder="1" applyAlignment="1">
      <alignment horizontal="center" vertical="center"/>
    </xf>
    <xf numFmtId="0" fontId="54" fillId="12" borderId="61" xfId="0" applyFont="1" applyFill="1" applyBorder="1" applyAlignment="1">
      <alignment horizontal="center" vertical="center"/>
    </xf>
    <xf numFmtId="0" fontId="54" fillId="12" borderId="60" xfId="0" applyFont="1" applyFill="1" applyBorder="1" applyAlignment="1">
      <alignment horizontal="center" vertical="center"/>
    </xf>
    <xf numFmtId="166" fontId="49" fillId="11" borderId="72" xfId="0" applyNumberFormat="1" applyFont="1" applyFill="1" applyBorder="1" applyAlignment="1">
      <alignment horizontal="center" vertical="center" wrapText="1"/>
    </xf>
    <xf numFmtId="166" fontId="49" fillId="11" borderId="71" xfId="0" applyNumberFormat="1" applyFont="1" applyFill="1" applyBorder="1" applyAlignment="1">
      <alignment horizontal="center" vertical="center" wrapText="1"/>
    </xf>
    <xf numFmtId="0" fontId="49" fillId="12" borderId="39" xfId="0" applyFont="1" applyFill="1" applyBorder="1" applyAlignment="1">
      <alignment horizontal="center" vertical="center" wrapText="1"/>
    </xf>
    <xf numFmtId="0" fontId="49" fillId="12" borderId="71" xfId="0" applyFont="1" applyFill="1" applyBorder="1" applyAlignment="1">
      <alignment horizontal="center" vertical="center" wrapText="1"/>
    </xf>
    <xf numFmtId="166" fontId="49" fillId="11" borderId="40" xfId="0" applyNumberFormat="1" applyFont="1" applyFill="1" applyBorder="1" applyAlignment="1">
      <alignment horizontal="center" vertical="center" wrapText="1"/>
    </xf>
    <xf numFmtId="166" fontId="48" fillId="12" borderId="0" xfId="31" applyNumberFormat="1" applyFont="1" applyFill="1" applyAlignment="1">
      <alignment horizontal="center" vertical="center" wrapText="1"/>
    </xf>
    <xf numFmtId="0" fontId="49" fillId="12" borderId="63" xfId="0" applyFont="1" applyFill="1" applyBorder="1" applyAlignment="1">
      <alignment horizontal="left" vertical="center" wrapText="1"/>
    </xf>
    <xf numFmtId="166" fontId="49" fillId="11" borderId="52" xfId="31" applyNumberFormat="1" applyFont="1" applyFill="1" applyBorder="1" applyAlignment="1">
      <alignment horizontal="center" vertical="center" wrapText="1"/>
    </xf>
    <xf numFmtId="166" fontId="49" fillId="11" borderId="51" xfId="31" applyNumberFormat="1" applyFont="1" applyFill="1" applyBorder="1" applyAlignment="1">
      <alignment horizontal="center" vertical="center" wrapText="1"/>
    </xf>
    <xf numFmtId="166" fontId="49" fillId="11" borderId="23" xfId="31" applyNumberFormat="1" applyFont="1" applyFill="1" applyBorder="1" applyAlignment="1">
      <alignment horizontal="center" vertical="center" wrapText="1"/>
    </xf>
    <xf numFmtId="166" fontId="49" fillId="11" borderId="54" xfId="31" applyNumberFormat="1" applyFont="1" applyFill="1" applyBorder="1" applyAlignment="1">
      <alignment horizontal="center" vertical="center" wrapText="1"/>
    </xf>
    <xf numFmtId="166" fontId="49" fillId="11" borderId="74" xfId="31" applyNumberFormat="1" applyFont="1" applyFill="1" applyBorder="1" applyAlignment="1">
      <alignment horizontal="center" vertical="center" wrapText="1"/>
    </xf>
    <xf numFmtId="0" fontId="48" fillId="8" borderId="0" xfId="0" applyFont="1" applyFill="1" applyAlignment="1">
      <alignment horizontal="center" vertical="center" wrapText="1"/>
    </xf>
    <xf numFmtId="0" fontId="52" fillId="0" borderId="60" xfId="3" applyFont="1" applyBorder="1" applyAlignment="1">
      <alignment horizontal="center" vertical="center" wrapText="1"/>
    </xf>
    <xf numFmtId="0" fontId="52" fillId="0" borderId="64" xfId="3" applyFont="1" applyBorder="1" applyAlignment="1">
      <alignment horizontal="center" vertical="center" wrapText="1"/>
    </xf>
    <xf numFmtId="0" fontId="52" fillId="0" borderId="68" xfId="3" applyFont="1" applyBorder="1" applyAlignment="1">
      <alignment horizontal="center" vertical="center" wrapText="1"/>
    </xf>
    <xf numFmtId="0" fontId="52" fillId="0" borderId="80" xfId="3" applyFont="1" applyBorder="1" applyAlignment="1">
      <alignment horizontal="center" vertical="center" wrapText="1"/>
    </xf>
    <xf numFmtId="0" fontId="19" fillId="12" borderId="0" xfId="0" applyFont="1" applyFill="1" applyAlignment="1">
      <alignment horizontal="center"/>
    </xf>
    <xf numFmtId="166" fontId="51" fillId="4" borderId="23" xfId="31" applyNumberFormat="1" applyFont="1" applyFill="1" applyBorder="1" applyAlignment="1">
      <alignment horizontal="center" vertical="center" wrapText="1"/>
    </xf>
    <xf numFmtId="166" fontId="49" fillId="12" borderId="59" xfId="31" applyNumberFormat="1" applyFont="1" applyFill="1" applyBorder="1" applyAlignment="1">
      <alignment horizontal="center" vertical="center" wrapText="1"/>
    </xf>
    <xf numFmtId="3" fontId="49" fillId="12" borderId="59" xfId="31" applyNumberFormat="1" applyFont="1" applyFill="1" applyBorder="1" applyAlignment="1">
      <alignment horizontal="center" vertical="center" wrapText="1"/>
    </xf>
    <xf numFmtId="166" fontId="49" fillId="11" borderId="58" xfId="31" applyNumberFormat="1" applyFont="1" applyFill="1" applyBorder="1" applyAlignment="1">
      <alignment horizontal="center" vertical="center" wrapText="1"/>
    </xf>
    <xf numFmtId="166" fontId="54" fillId="12" borderId="62" xfId="31" applyNumberFormat="1" applyFont="1" applyFill="1" applyBorder="1" applyAlignment="1">
      <alignment horizontal="center" vertical="center" wrapText="1"/>
    </xf>
    <xf numFmtId="166" fontId="49" fillId="12" borderId="23" xfId="31" applyNumberFormat="1" applyFont="1" applyFill="1" applyBorder="1" applyAlignment="1">
      <alignment horizontal="center" vertical="center" wrapText="1"/>
    </xf>
    <xf numFmtId="3" fontId="49" fillId="12" borderId="23" xfId="31" applyNumberFormat="1" applyFont="1" applyFill="1" applyBorder="1" applyAlignment="1">
      <alignment horizontal="center" vertical="center" wrapText="1"/>
    </xf>
    <xf numFmtId="166" fontId="54" fillId="12" borderId="61" xfId="31" applyNumberFormat="1" applyFont="1" applyFill="1" applyBorder="1" applyAlignment="1">
      <alignment horizontal="center" vertical="center" wrapText="1"/>
    </xf>
    <xf numFmtId="166" fontId="49" fillId="11" borderId="39" xfId="31" applyNumberFormat="1" applyFont="1" applyFill="1" applyBorder="1" applyAlignment="1">
      <alignment horizontal="center" vertical="center" wrapText="1"/>
    </xf>
    <xf numFmtId="0" fontId="49" fillId="12" borderId="55" xfId="3" applyFont="1" applyFill="1" applyBorder="1" applyAlignment="1">
      <alignment horizontal="left" vertical="center" wrapText="1"/>
    </xf>
    <xf numFmtId="166" fontId="49" fillId="12" borderId="52" xfId="31" applyNumberFormat="1" applyFont="1" applyFill="1" applyBorder="1" applyAlignment="1">
      <alignment horizontal="center" vertical="center" wrapText="1"/>
    </xf>
    <xf numFmtId="3" fontId="49" fillId="12" borderId="52" xfId="31" applyNumberFormat="1" applyFont="1" applyFill="1" applyBorder="1" applyAlignment="1">
      <alignment horizontal="center" vertical="center" wrapText="1"/>
    </xf>
    <xf numFmtId="166" fontId="49" fillId="11" borderId="78" xfId="31" applyNumberFormat="1" applyFont="1" applyFill="1" applyBorder="1" applyAlignment="1">
      <alignment horizontal="center" vertical="center" wrapText="1"/>
    </xf>
    <xf numFmtId="166" fontId="54" fillId="12" borderId="60" xfId="31" applyNumberFormat="1" applyFont="1" applyFill="1" applyBorder="1" applyAlignment="1">
      <alignment horizontal="center" vertical="center" wrapText="1"/>
    </xf>
    <xf numFmtId="166" fontId="23" fillId="12" borderId="0" xfId="31" applyNumberFormat="1" applyFont="1" applyFill="1" applyAlignment="1">
      <alignment vertical="center"/>
    </xf>
    <xf numFmtId="0" fontId="23" fillId="12" borderId="0" xfId="0" applyFont="1" applyFill="1" applyAlignment="1">
      <alignment vertical="center" wrapText="1"/>
    </xf>
    <xf numFmtId="3" fontId="23" fillId="12" borderId="0" xfId="31" applyNumberFormat="1" applyFont="1" applyFill="1" applyAlignment="1">
      <alignment vertical="center"/>
    </xf>
    <xf numFmtId="0" fontId="51" fillId="4" borderId="68" xfId="0" applyFont="1" applyFill="1" applyBorder="1" applyAlignment="1">
      <alignment horizontal="left" vertical="center" wrapText="1"/>
    </xf>
    <xf numFmtId="0" fontId="0" fillId="0" borderId="86" xfId="0" applyBorder="1"/>
    <xf numFmtId="0" fontId="49" fillId="12" borderId="75" xfId="0" applyFont="1" applyFill="1" applyBorder="1" applyAlignment="1">
      <alignment horizontal="left" vertical="center" wrapText="1"/>
    </xf>
    <xf numFmtId="166" fontId="49" fillId="12" borderId="74" xfId="31" applyNumberFormat="1" applyFont="1" applyFill="1" applyBorder="1" applyAlignment="1">
      <alignment horizontal="center" vertical="center" wrapText="1"/>
    </xf>
    <xf numFmtId="3" fontId="49" fillId="12" borderId="74" xfId="31" applyNumberFormat="1" applyFont="1" applyFill="1" applyBorder="1" applyAlignment="1">
      <alignment horizontal="center" vertical="center" wrapText="1"/>
    </xf>
    <xf numFmtId="166" fontId="49" fillId="7" borderId="59" xfId="44" applyNumberFormat="1" applyFont="1" applyFill="1" applyBorder="1" applyAlignment="1" applyProtection="1">
      <alignment horizontal="center" vertical="center" wrapText="1"/>
      <protection locked="0"/>
    </xf>
    <xf numFmtId="166" fontId="49" fillId="11" borderId="59" xfId="44" applyNumberFormat="1" applyFont="1" applyFill="1" applyBorder="1" applyAlignment="1">
      <alignment horizontal="center" vertical="center" wrapText="1"/>
    </xf>
    <xf numFmtId="166" fontId="49" fillId="7" borderId="71" xfId="44" applyNumberFormat="1" applyFont="1" applyFill="1" applyBorder="1" applyAlignment="1" applyProtection="1">
      <alignment horizontal="center" vertical="center" wrapText="1"/>
      <protection locked="0"/>
    </xf>
    <xf numFmtId="166" fontId="49" fillId="11" borderId="58" xfId="44" applyNumberFormat="1" applyFont="1" applyFill="1" applyBorder="1" applyAlignment="1">
      <alignment horizontal="center" vertical="center" wrapText="1"/>
    </xf>
    <xf numFmtId="166" fontId="49" fillId="7" borderId="23" xfId="44" applyNumberFormat="1" applyFont="1" applyFill="1" applyBorder="1" applyAlignment="1" applyProtection="1">
      <alignment horizontal="center" vertical="center" wrapText="1"/>
      <protection locked="0"/>
    </xf>
    <xf numFmtId="166" fontId="49" fillId="11" borderId="23" xfId="44" applyNumberFormat="1" applyFont="1" applyFill="1" applyBorder="1" applyAlignment="1">
      <alignment horizontal="center" vertical="center" wrapText="1"/>
    </xf>
    <xf numFmtId="166" fontId="49" fillId="7" borderId="39" xfId="44" applyNumberFormat="1" applyFont="1" applyFill="1" applyBorder="1" applyAlignment="1" applyProtection="1">
      <alignment horizontal="center" vertical="center" wrapText="1"/>
      <protection locked="0"/>
    </xf>
    <xf numFmtId="166" fontId="49" fillId="11" borderId="54" xfId="44" applyNumberFormat="1" applyFont="1" applyFill="1" applyBorder="1" applyAlignment="1">
      <alignment horizontal="center" vertical="center" wrapText="1"/>
    </xf>
    <xf numFmtId="166" fontId="49" fillId="11" borderId="39" xfId="44" applyNumberFormat="1" applyFont="1" applyFill="1" applyBorder="1" applyAlignment="1">
      <alignment horizontal="center" vertical="center" wrapText="1"/>
    </xf>
    <xf numFmtId="166" fontId="49" fillId="11" borderId="48" xfId="31" applyNumberFormat="1" applyFont="1" applyFill="1" applyBorder="1" applyAlignment="1">
      <alignment horizontal="center" vertical="center" wrapText="1"/>
    </xf>
    <xf numFmtId="166" fontId="49" fillId="11" borderId="85" xfId="31" applyNumberFormat="1" applyFont="1" applyFill="1" applyBorder="1" applyAlignment="1">
      <alignment horizontal="center" vertical="center" wrapText="1"/>
    </xf>
    <xf numFmtId="166" fontId="49" fillId="11" borderId="52" xfId="44" applyNumberFormat="1" applyFont="1" applyFill="1" applyBorder="1" applyAlignment="1">
      <alignment horizontal="center" vertical="center" wrapText="1"/>
    </xf>
    <xf numFmtId="166" fontId="49" fillId="11" borderId="48" xfId="44" applyNumberFormat="1" applyFont="1" applyFill="1" applyBorder="1" applyAlignment="1">
      <alignment horizontal="center" vertical="center" wrapText="1"/>
    </xf>
    <xf numFmtId="166" fontId="49" fillId="11" borderId="78" xfId="44" applyNumberFormat="1" applyFont="1" applyFill="1" applyBorder="1" applyAlignment="1">
      <alignment horizontal="center" vertical="center" wrapText="1"/>
    </xf>
    <xf numFmtId="166" fontId="49" fillId="11" borderId="137" xfId="44" applyNumberFormat="1" applyFont="1" applyFill="1" applyBorder="1" applyAlignment="1">
      <alignment horizontal="center" vertical="center" wrapText="1"/>
    </xf>
    <xf numFmtId="166" fontId="49" fillId="8" borderId="138" xfId="31" applyNumberFormat="1" applyFont="1" applyFill="1" applyBorder="1" applyAlignment="1">
      <alignment horizontal="center" vertical="center" wrapText="1"/>
    </xf>
    <xf numFmtId="166" fontId="23" fillId="8" borderId="138" xfId="31" applyNumberFormat="1" applyFont="1" applyFill="1" applyBorder="1" applyAlignment="1">
      <alignment vertical="center"/>
    </xf>
    <xf numFmtId="166" fontId="23" fillId="8" borderId="0" xfId="31" applyNumberFormat="1" applyFont="1" applyFill="1" applyAlignment="1">
      <alignment vertical="center"/>
    </xf>
    <xf numFmtId="166" fontId="23" fillId="12" borderId="0" xfId="44" applyNumberFormat="1" applyFont="1" applyFill="1" applyAlignment="1">
      <alignment vertical="center"/>
    </xf>
    <xf numFmtId="166" fontId="49" fillId="8" borderId="138" xfId="44" applyNumberFormat="1" applyFont="1" applyFill="1" applyBorder="1" applyAlignment="1">
      <alignment horizontal="center" vertical="center" wrapText="1"/>
    </xf>
    <xf numFmtId="166" fontId="49" fillId="8" borderId="0" xfId="44" applyNumberFormat="1" applyFont="1" applyFill="1" applyAlignment="1">
      <alignment horizontal="center" vertical="center" wrapText="1"/>
    </xf>
    <xf numFmtId="166" fontId="49" fillId="8" borderId="0" xfId="31" applyNumberFormat="1" applyFont="1" applyFill="1" applyAlignment="1">
      <alignment horizontal="center" vertical="center" wrapText="1"/>
    </xf>
    <xf numFmtId="166" fontId="23" fillId="8" borderId="123" xfId="31" applyNumberFormat="1" applyFont="1" applyFill="1" applyBorder="1" applyAlignment="1">
      <alignment vertical="center"/>
    </xf>
    <xf numFmtId="166" fontId="49" fillId="11" borderId="139" xfId="31" applyNumberFormat="1" applyFont="1" applyFill="1" applyBorder="1" applyAlignment="1">
      <alignment horizontal="center" vertical="center" wrapText="1"/>
    </xf>
    <xf numFmtId="166" fontId="49" fillId="11" borderId="140" xfId="31" applyNumberFormat="1" applyFont="1" applyFill="1" applyBorder="1" applyAlignment="1">
      <alignment horizontal="center" vertical="center" wrapText="1"/>
    </xf>
    <xf numFmtId="166" fontId="49" fillId="11" borderId="141" xfId="31" applyNumberFormat="1" applyFont="1" applyFill="1" applyBorder="1" applyAlignment="1">
      <alignment horizontal="center" vertical="center" wrapText="1"/>
    </xf>
    <xf numFmtId="166" fontId="49" fillId="11" borderId="142" xfId="31" applyNumberFormat="1" applyFont="1" applyFill="1" applyBorder="1" applyAlignment="1">
      <alignment horizontal="center" vertical="center" wrapText="1"/>
    </xf>
    <xf numFmtId="166" fontId="49" fillId="11" borderId="141" xfId="44" applyNumberFormat="1" applyFont="1" applyFill="1" applyBorder="1" applyAlignment="1">
      <alignment horizontal="center" vertical="center" wrapText="1"/>
    </xf>
    <xf numFmtId="166" fontId="54" fillId="12" borderId="144" xfId="31" applyNumberFormat="1" applyFont="1" applyFill="1" applyBorder="1" applyAlignment="1">
      <alignment horizontal="center" vertical="center" wrapText="1"/>
    </xf>
    <xf numFmtId="166" fontId="49" fillId="11" borderId="51" xfId="44" applyNumberFormat="1" applyFont="1" applyFill="1" applyBorder="1" applyAlignment="1">
      <alignment horizontal="center" vertical="center" wrapText="1"/>
    </xf>
    <xf numFmtId="166" fontId="49" fillId="11" borderId="72" xfId="31" applyNumberFormat="1" applyFont="1" applyFill="1" applyBorder="1" applyAlignment="1">
      <alignment horizontal="center" vertical="center" wrapText="1"/>
    </xf>
    <xf numFmtId="166" fontId="54" fillId="12" borderId="146" xfId="31" applyNumberFormat="1" applyFont="1" applyFill="1" applyBorder="1" applyAlignment="1">
      <alignment horizontal="center" vertical="center" wrapText="1"/>
    </xf>
    <xf numFmtId="166" fontId="49" fillId="11" borderId="74" xfId="44" applyNumberFormat="1" applyFont="1" applyFill="1" applyBorder="1" applyAlignment="1">
      <alignment horizontal="center" vertical="center" wrapText="1"/>
    </xf>
    <xf numFmtId="166" fontId="49" fillId="11" borderId="145" xfId="44" applyNumberFormat="1" applyFont="1" applyFill="1" applyBorder="1" applyAlignment="1">
      <alignment horizontal="center" vertical="center" wrapText="1"/>
    </xf>
    <xf numFmtId="166" fontId="49" fillId="11" borderId="101" xfId="44" applyNumberFormat="1" applyFont="1" applyFill="1" applyBorder="1" applyAlignment="1">
      <alignment horizontal="center" vertical="center" wrapText="1"/>
    </xf>
    <xf numFmtId="166" fontId="49" fillId="11" borderId="147" xfId="44" applyNumberFormat="1" applyFont="1" applyFill="1" applyBorder="1" applyAlignment="1">
      <alignment horizontal="center" vertical="center" wrapText="1"/>
    </xf>
    <xf numFmtId="3" fontId="49" fillId="12" borderId="71" xfId="31" applyNumberFormat="1" applyFont="1" applyFill="1" applyBorder="1" applyAlignment="1">
      <alignment horizontal="center" vertical="center" wrapText="1"/>
    </xf>
    <xf numFmtId="166" fontId="49" fillId="11" borderId="71" xfId="31" applyNumberFormat="1" applyFont="1" applyFill="1" applyBorder="1" applyAlignment="1">
      <alignment horizontal="center" vertical="center" wrapText="1"/>
    </xf>
    <xf numFmtId="0" fontId="48" fillId="12" borderId="148" xfId="0" applyFont="1" applyFill="1" applyBorder="1" applyAlignment="1">
      <alignment horizontal="center" vertical="center" wrapText="1"/>
    </xf>
    <xf numFmtId="166" fontId="49" fillId="11" borderId="71" xfId="44" applyNumberFormat="1" applyFont="1" applyFill="1" applyBorder="1" applyAlignment="1">
      <alignment horizontal="center" vertical="center" wrapText="1"/>
    </xf>
    <xf numFmtId="0" fontId="48" fillId="12" borderId="103" xfId="0" applyFont="1" applyFill="1" applyBorder="1" applyAlignment="1">
      <alignment horizontal="center" vertical="center" wrapText="1"/>
    </xf>
    <xf numFmtId="3" fontId="49" fillId="12" borderId="39" xfId="31" applyNumberFormat="1" applyFont="1" applyFill="1" applyBorder="1" applyAlignment="1">
      <alignment horizontal="center" vertical="center" wrapText="1"/>
    </xf>
    <xf numFmtId="0" fontId="0" fillId="0" borderId="148" xfId="0" applyBorder="1"/>
    <xf numFmtId="0" fontId="0" fillId="0" borderId="103" xfId="0" applyBorder="1"/>
    <xf numFmtId="166" fontId="23" fillId="12" borderId="128" xfId="31" applyNumberFormat="1" applyFont="1" applyFill="1" applyBorder="1" applyAlignment="1">
      <alignment vertical="center"/>
    </xf>
    <xf numFmtId="0" fontId="23" fillId="12" borderId="80" xfId="0" applyFont="1" applyFill="1" applyBorder="1" applyAlignment="1">
      <alignment vertical="center"/>
    </xf>
    <xf numFmtId="0" fontId="20" fillId="12" borderId="53" xfId="19" applyFont="1" applyFill="1" applyBorder="1" applyAlignment="1">
      <alignment horizontal="left" vertical="center" wrapText="1"/>
    </xf>
    <xf numFmtId="0" fontId="20" fillId="12" borderId="63" xfId="19" applyFont="1" applyFill="1" applyBorder="1" applyAlignment="1">
      <alignment horizontal="left" vertical="center" wrapText="1"/>
    </xf>
    <xf numFmtId="0" fontId="20" fillId="12" borderId="55" xfId="19" applyFont="1" applyFill="1" applyBorder="1" applyAlignment="1">
      <alignment horizontal="left" vertical="center" wrapText="1"/>
    </xf>
    <xf numFmtId="0" fontId="53" fillId="4" borderId="111" xfId="12" applyFont="1" applyFill="1" applyBorder="1" applyAlignment="1">
      <alignment horizontal="center" vertical="center" wrapText="1"/>
    </xf>
    <xf numFmtId="0" fontId="23" fillId="0" borderId="0" xfId="32" applyFont="1" applyAlignment="1">
      <alignment vertical="center"/>
    </xf>
    <xf numFmtId="0" fontId="52" fillId="0" borderId="121" xfId="3" applyFont="1" applyBorder="1" applyAlignment="1">
      <alignment horizontal="center" vertical="center" wrapText="1"/>
    </xf>
    <xf numFmtId="0" fontId="52" fillId="0" borderId="117" xfId="3" applyFont="1" applyBorder="1" applyAlignment="1">
      <alignment horizontal="center" vertical="center" wrapText="1"/>
    </xf>
    <xf numFmtId="0" fontId="52" fillId="0" borderId="114" xfId="3" applyFont="1" applyBorder="1" applyAlignment="1">
      <alignment horizontal="center" vertical="center" wrapText="1"/>
    </xf>
    <xf numFmtId="0" fontId="60" fillId="0" borderId="0" xfId="0" applyFont="1" applyAlignment="1">
      <alignment horizontal="center" vertical="center"/>
    </xf>
    <xf numFmtId="0" fontId="53" fillId="4" borderId="135" xfId="12" applyFont="1" applyFill="1" applyBorder="1" applyAlignment="1">
      <alignment vertical="center" wrapText="1"/>
    </xf>
    <xf numFmtId="0" fontId="53" fillId="4" borderId="155" xfId="12" applyFont="1" applyFill="1" applyBorder="1" applyAlignment="1">
      <alignment vertical="center" wrapText="1"/>
    </xf>
    <xf numFmtId="0" fontId="48" fillId="0" borderId="0" xfId="32" applyFont="1" applyAlignment="1">
      <alignment vertical="center" wrapText="1"/>
    </xf>
    <xf numFmtId="0" fontId="49" fillId="0" borderId="113" xfId="12" applyFont="1" applyBorder="1" applyAlignment="1">
      <alignment horizontal="center" vertical="center" wrapText="1"/>
    </xf>
    <xf numFmtId="0" fontId="49" fillId="0" borderId="136" xfId="12" applyFont="1" applyBorder="1" applyAlignment="1">
      <alignment horizontal="center" vertical="center" wrapText="1"/>
    </xf>
    <xf numFmtId="0" fontId="48" fillId="0" borderId="0" xfId="29" applyFont="1" applyFill="1" applyAlignment="1">
      <alignment horizontal="center" vertical="center"/>
    </xf>
    <xf numFmtId="0" fontId="53" fillId="4" borderId="125" xfId="12" applyFont="1" applyFill="1" applyBorder="1" applyAlignment="1">
      <alignment horizontal="center" vertical="center" wrapText="1"/>
    </xf>
    <xf numFmtId="0" fontId="53" fillId="4" borderId="124" xfId="12" applyFont="1" applyFill="1" applyBorder="1" applyAlignment="1">
      <alignment horizontal="center" vertical="center" wrapText="1"/>
    </xf>
    <xf numFmtId="0" fontId="53" fillId="4" borderId="126" xfId="12" applyFont="1" applyFill="1" applyBorder="1" applyAlignment="1">
      <alignment horizontal="center" vertical="center" wrapText="1"/>
    </xf>
    <xf numFmtId="0" fontId="53" fillId="4" borderId="113" xfId="12" applyFont="1" applyFill="1" applyBorder="1" applyAlignment="1">
      <alignment horizontal="center" vertical="center" wrapText="1"/>
    </xf>
    <xf numFmtId="0" fontId="53" fillId="4" borderId="122" xfId="12" applyFont="1" applyFill="1" applyBorder="1" applyAlignment="1">
      <alignment horizontal="center" vertical="center" wrapText="1"/>
    </xf>
    <xf numFmtId="0" fontId="49" fillId="0" borderId="120" xfId="12" applyFont="1" applyBorder="1" applyAlignment="1">
      <alignment horizontal="center" vertical="center" wrapText="1"/>
    </xf>
    <xf numFmtId="0" fontId="49" fillId="0" borderId="119" xfId="12" applyFont="1" applyBorder="1" applyAlignment="1">
      <alignment horizontal="center" vertical="center" wrapText="1"/>
    </xf>
    <xf numFmtId="164" fontId="49" fillId="0" borderId="119" xfId="12" applyNumberFormat="1" applyFont="1" applyBorder="1" applyAlignment="1">
      <alignment horizontal="center" vertical="center" wrapText="1"/>
    </xf>
    <xf numFmtId="0" fontId="49" fillId="0" borderId="118" xfId="12" applyFont="1" applyBorder="1" applyAlignment="1">
      <alignment horizontal="center" vertical="center" wrapText="1"/>
    </xf>
    <xf numFmtId="0" fontId="49" fillId="7" borderId="120" xfId="12" applyFont="1" applyFill="1" applyBorder="1" applyAlignment="1">
      <alignment horizontal="center" vertical="center" wrapText="1"/>
    </xf>
    <xf numFmtId="0" fontId="49" fillId="0" borderId="116" xfId="12" applyFont="1" applyBorder="1" applyAlignment="1">
      <alignment horizontal="center" vertical="center" wrapText="1"/>
    </xf>
    <xf numFmtId="0" fontId="49" fillId="0" borderId="10" xfId="12" applyFont="1" applyBorder="1" applyAlignment="1">
      <alignment horizontal="center" vertical="center" wrapText="1"/>
    </xf>
    <xf numFmtId="164" fontId="49" fillId="0" borderId="10" xfId="12" applyNumberFormat="1" applyFont="1" applyBorder="1" applyAlignment="1">
      <alignment horizontal="center" vertical="center" wrapText="1"/>
    </xf>
    <xf numFmtId="0" fontId="49" fillId="0" borderId="115" xfId="12" applyFont="1" applyBorder="1" applyAlignment="1">
      <alignment horizontal="center" vertical="center" wrapText="1"/>
    </xf>
    <xf numFmtId="0" fontId="49" fillId="7" borderId="116" xfId="12" applyFont="1" applyFill="1" applyBorder="1" applyAlignment="1">
      <alignment horizontal="center" vertical="center" wrapText="1"/>
    </xf>
    <xf numFmtId="169" fontId="49" fillId="11" borderId="115" xfId="1" applyNumberFormat="1" applyFont="1" applyFill="1" applyBorder="1" applyAlignment="1">
      <alignment horizontal="center" vertical="center" wrapText="1"/>
    </xf>
    <xf numFmtId="0" fontId="49" fillId="0" borderId="112" xfId="12" applyFont="1" applyBorder="1" applyAlignment="1">
      <alignment horizontal="center" vertical="center" wrapText="1"/>
    </xf>
    <xf numFmtId="164" fontId="49" fillId="0" borderId="112" xfId="12" applyNumberFormat="1" applyFont="1" applyBorder="1" applyAlignment="1">
      <alignment horizontal="center" vertical="center" wrapText="1"/>
    </xf>
    <xf numFmtId="0" fontId="49" fillId="0" borderId="111" xfId="12" applyFont="1" applyBorder="1" applyAlignment="1">
      <alignment horizontal="center" vertical="center" wrapText="1"/>
    </xf>
    <xf numFmtId="0" fontId="49" fillId="7" borderId="113" xfId="12" applyFont="1" applyFill="1" applyBorder="1" applyAlignment="1">
      <alignment horizontal="center" vertical="center" wrapText="1"/>
    </xf>
    <xf numFmtId="169" fontId="49" fillId="11" borderId="111" xfId="1" applyNumberFormat="1" applyFont="1" applyFill="1" applyBorder="1" applyAlignment="1">
      <alignment horizontal="center" vertical="center" wrapText="1"/>
    </xf>
    <xf numFmtId="0" fontId="53" fillId="4" borderId="156" xfId="12" applyFont="1" applyFill="1" applyBorder="1" applyAlignment="1">
      <alignment vertical="center" wrapText="1"/>
    </xf>
    <xf numFmtId="0" fontId="53" fillId="4" borderId="157" xfId="12" applyFont="1" applyFill="1" applyBorder="1" applyAlignment="1">
      <alignment vertical="center" wrapText="1"/>
    </xf>
    <xf numFmtId="0" fontId="49" fillId="0" borderId="158" xfId="12" applyFont="1" applyBorder="1" applyAlignment="1">
      <alignment horizontal="center" vertical="center" wrapText="1"/>
    </xf>
    <xf numFmtId="0" fontId="49" fillId="0" borderId="159" xfId="12" applyFont="1" applyBorder="1" applyAlignment="1">
      <alignment horizontal="center" vertical="center" wrapText="1"/>
    </xf>
    <xf numFmtId="0" fontId="53" fillId="4" borderId="161" xfId="12" applyFont="1" applyFill="1" applyBorder="1" applyAlignment="1">
      <alignment horizontal="center" vertical="center" wrapText="1"/>
    </xf>
    <xf numFmtId="0" fontId="53" fillId="4" borderId="162" xfId="12" applyFont="1" applyFill="1" applyBorder="1" applyAlignment="1">
      <alignment horizontal="center" vertical="center" wrapText="1"/>
    </xf>
    <xf numFmtId="0" fontId="53" fillId="4" borderId="163" xfId="12" applyFont="1" applyFill="1" applyBorder="1" applyAlignment="1">
      <alignment horizontal="center" vertical="center" wrapText="1"/>
    </xf>
    <xf numFmtId="0" fontId="53" fillId="4" borderId="165" xfId="12" applyFont="1" applyFill="1" applyBorder="1" applyAlignment="1">
      <alignment horizontal="center" vertical="center" wrapText="1"/>
    </xf>
    <xf numFmtId="0" fontId="53" fillId="4" borderId="166" xfId="12" applyFont="1" applyFill="1" applyBorder="1" applyAlignment="1">
      <alignment horizontal="center" vertical="center" wrapText="1"/>
    </xf>
    <xf numFmtId="0" fontId="53" fillId="4" borderId="68" xfId="12" applyFont="1" applyFill="1" applyBorder="1" applyAlignment="1">
      <alignment horizontal="center" vertical="center" wrapText="1"/>
    </xf>
    <xf numFmtId="0" fontId="49" fillId="0" borderId="168" xfId="12" applyFont="1" applyBorder="1" applyAlignment="1">
      <alignment horizontal="center" vertical="center" wrapText="1"/>
    </xf>
    <xf numFmtId="0" fontId="49" fillId="0" borderId="169" xfId="12" applyFont="1" applyBorder="1" applyAlignment="1">
      <alignment horizontal="center" vertical="center" wrapText="1"/>
    </xf>
    <xf numFmtId="3" fontId="49" fillId="0" borderId="170" xfId="12" applyNumberFormat="1" applyFont="1" applyBorder="1" applyAlignment="1">
      <alignment horizontal="center" vertical="center" wrapText="1"/>
    </xf>
    <xf numFmtId="0" fontId="49" fillId="7" borderId="168" xfId="12" applyFont="1" applyFill="1" applyBorder="1" applyAlignment="1">
      <alignment horizontal="center" vertical="center" wrapText="1"/>
    </xf>
    <xf numFmtId="9" fontId="49" fillId="11" borderId="170" xfId="1" applyFont="1" applyFill="1" applyBorder="1" applyAlignment="1">
      <alignment horizontal="center" vertical="center" wrapText="1"/>
    </xf>
    <xf numFmtId="0" fontId="52" fillId="0" borderId="174" xfId="3" applyFont="1" applyBorder="1" applyAlignment="1">
      <alignment horizontal="center" vertical="center" wrapText="1"/>
    </xf>
    <xf numFmtId="0" fontId="49" fillId="0" borderId="156" xfId="12" applyFont="1" applyBorder="1" applyAlignment="1">
      <alignment horizontal="center" vertical="center" wrapText="1"/>
    </xf>
    <xf numFmtId="0" fontId="49" fillId="0" borderId="175" xfId="12" applyFont="1" applyBorder="1" applyAlignment="1">
      <alignment horizontal="center" vertical="center" wrapText="1"/>
    </xf>
    <xf numFmtId="0" fontId="49" fillId="0" borderId="157" xfId="12" applyFont="1" applyBorder="1" applyAlignment="1">
      <alignment horizontal="center" vertical="center" wrapText="1"/>
    </xf>
    <xf numFmtId="0" fontId="49" fillId="7" borderId="156" xfId="12" applyFont="1" applyFill="1" applyBorder="1" applyAlignment="1">
      <alignment horizontal="center" vertical="center" wrapText="1"/>
    </xf>
    <xf numFmtId="169" fontId="49" fillId="19" borderId="157" xfId="1" applyNumberFormat="1" applyFont="1" applyFill="1" applyBorder="1" applyAlignment="1">
      <alignment horizontal="center" vertical="center" wrapText="1"/>
    </xf>
    <xf numFmtId="0" fontId="52" fillId="0" borderId="176" xfId="3" applyFont="1" applyBorder="1" applyAlignment="1">
      <alignment horizontal="center" vertical="center" wrapText="1"/>
    </xf>
    <xf numFmtId="0" fontId="49" fillId="0" borderId="177" xfId="12" applyFont="1" applyBorder="1" applyAlignment="1">
      <alignment horizontal="center" vertical="center" wrapText="1"/>
    </xf>
    <xf numFmtId="0" fontId="49" fillId="0" borderId="178" xfId="12" applyFont="1" applyBorder="1" applyAlignment="1">
      <alignment horizontal="center" vertical="center" wrapText="1"/>
    </xf>
    <xf numFmtId="0" fontId="49" fillId="0" borderId="179" xfId="12" applyFont="1" applyBorder="1" applyAlignment="1">
      <alignment horizontal="center" vertical="center" wrapText="1"/>
    </xf>
    <xf numFmtId="0" fontId="49" fillId="7" borderId="177" xfId="12" applyFont="1" applyFill="1" applyBorder="1" applyAlignment="1">
      <alignment horizontal="center" vertical="center" wrapText="1"/>
    </xf>
    <xf numFmtId="169" fontId="49" fillId="11" borderId="179" xfId="1" applyNumberFormat="1" applyFont="1" applyFill="1" applyBorder="1" applyAlignment="1">
      <alignment horizontal="center" vertical="center" wrapText="1"/>
    </xf>
    <xf numFmtId="0" fontId="52" fillId="0" borderId="180" xfId="3" applyFont="1" applyBorder="1" applyAlignment="1">
      <alignment horizontal="center" vertical="center" wrapText="1"/>
    </xf>
    <xf numFmtId="164" fontId="49" fillId="0" borderId="178" xfId="12" applyNumberFormat="1" applyFont="1" applyBorder="1" applyAlignment="1">
      <alignment horizontal="center" vertical="center" wrapText="1"/>
    </xf>
    <xf numFmtId="0" fontId="49" fillId="0" borderId="181" xfId="12" applyFont="1" applyBorder="1" applyAlignment="1">
      <alignment horizontal="center" vertical="center" wrapText="1"/>
    </xf>
    <xf numFmtId="0" fontId="49" fillId="0" borderId="182" xfId="12" applyFont="1" applyBorder="1" applyAlignment="1">
      <alignment horizontal="center" vertical="center" wrapText="1"/>
    </xf>
    <xf numFmtId="164" fontId="49" fillId="0" borderId="182" xfId="12" applyNumberFormat="1" applyFont="1" applyBorder="1" applyAlignment="1">
      <alignment horizontal="center" vertical="center" wrapText="1"/>
    </xf>
    <xf numFmtId="0" fontId="49" fillId="7" borderId="158" xfId="12" applyFont="1" applyFill="1" applyBorder="1" applyAlignment="1">
      <alignment horizontal="center" vertical="center" wrapText="1"/>
    </xf>
    <xf numFmtId="169" fontId="49" fillId="11" borderId="159" xfId="1" applyNumberFormat="1" applyFont="1" applyFill="1" applyBorder="1" applyAlignment="1">
      <alignment horizontal="center" vertical="center" wrapText="1"/>
    </xf>
    <xf numFmtId="169" fontId="49" fillId="11" borderId="157" xfId="1" applyNumberFormat="1" applyFont="1" applyFill="1" applyBorder="1" applyAlignment="1">
      <alignment horizontal="center" vertical="center" wrapText="1"/>
    </xf>
    <xf numFmtId="169" fontId="49" fillId="0" borderId="159" xfId="1" applyNumberFormat="1" applyFont="1" applyBorder="1" applyAlignment="1">
      <alignment horizontal="center" vertical="center" wrapText="1"/>
    </xf>
    <xf numFmtId="169" fontId="49" fillId="7" borderId="158" xfId="1" applyNumberFormat="1" applyFont="1" applyFill="1" applyBorder="1" applyAlignment="1">
      <alignment horizontal="center" vertical="center" wrapText="1"/>
    </xf>
    <xf numFmtId="164" fontId="49" fillId="0" borderId="159" xfId="12" applyNumberFormat="1" applyFont="1" applyBorder="1" applyAlignment="1">
      <alignment horizontal="center" vertical="center" wrapText="1"/>
    </xf>
    <xf numFmtId="164" fontId="49" fillId="0" borderId="175" xfId="12" applyNumberFormat="1" applyFont="1" applyBorder="1" applyAlignment="1">
      <alignment horizontal="center" vertical="center" wrapText="1"/>
    </xf>
    <xf numFmtId="164" fontId="49" fillId="7" borderId="156" xfId="12" applyNumberFormat="1" applyFont="1" applyFill="1" applyBorder="1" applyAlignment="1">
      <alignment horizontal="center" vertical="center" wrapText="1"/>
    </xf>
    <xf numFmtId="164" fontId="49" fillId="7" borderId="158" xfId="12" applyNumberFormat="1" applyFont="1" applyFill="1" applyBorder="1" applyAlignment="1">
      <alignment horizontal="center" vertical="center" wrapText="1"/>
    </xf>
    <xf numFmtId="0" fontId="53" fillId="4" borderId="64" xfId="12" applyFont="1" applyFill="1" applyBorder="1" applyAlignment="1">
      <alignment horizontal="center" vertical="center" wrapText="1"/>
    </xf>
    <xf numFmtId="164" fontId="49" fillId="0" borderId="169" xfId="12" applyNumberFormat="1" applyFont="1" applyBorder="1" applyAlignment="1">
      <alignment horizontal="center" vertical="center" wrapText="1"/>
    </xf>
    <xf numFmtId="169" fontId="49" fillId="11" borderId="170" xfId="1" applyNumberFormat="1" applyFont="1" applyFill="1" applyBorder="1" applyAlignment="1">
      <alignment horizontal="center" vertical="center" wrapText="1"/>
    </xf>
    <xf numFmtId="0" fontId="52" fillId="0" borderId="65" xfId="3" applyFont="1" applyBorder="1" applyAlignment="1">
      <alignment horizontal="center" vertical="center" wrapText="1"/>
    </xf>
    <xf numFmtId="9" fontId="49" fillId="0" borderId="170" xfId="1" applyFont="1" applyBorder="1" applyAlignment="1">
      <alignment horizontal="center" vertical="center" wrapText="1"/>
    </xf>
    <xf numFmtId="9" fontId="49" fillId="7" borderId="168" xfId="12" applyNumberFormat="1" applyFont="1" applyFill="1" applyBorder="1" applyAlignment="1">
      <alignment horizontal="center" vertical="center" wrapText="1"/>
    </xf>
    <xf numFmtId="0" fontId="49" fillId="8" borderId="175" xfId="12" applyFont="1" applyFill="1" applyBorder="1" applyAlignment="1">
      <alignment horizontal="center" vertical="center" wrapText="1"/>
    </xf>
    <xf numFmtId="3" fontId="49" fillId="0" borderId="157" xfId="39" applyNumberFormat="1" applyFont="1" applyBorder="1" applyAlignment="1">
      <alignment horizontal="center" vertical="center" wrapText="1"/>
    </xf>
    <xf numFmtId="3" fontId="49" fillId="0" borderId="159" xfId="39" applyNumberFormat="1" applyFont="1" applyBorder="1" applyAlignment="1">
      <alignment horizontal="center" vertical="center" wrapText="1"/>
    </xf>
    <xf numFmtId="164" fontId="49" fillId="0" borderId="157" xfId="39" applyNumberFormat="1" applyFont="1" applyBorder="1" applyAlignment="1">
      <alignment horizontal="center" vertical="center" wrapText="1"/>
    </xf>
    <xf numFmtId="0" fontId="52" fillId="0" borderId="184" xfId="3" applyFont="1" applyBorder="1" applyAlignment="1">
      <alignment horizontal="center" vertical="center" wrapText="1"/>
    </xf>
    <xf numFmtId="164" fontId="49" fillId="0" borderId="179" xfId="39" applyNumberFormat="1" applyFont="1" applyBorder="1" applyAlignment="1">
      <alignment horizontal="center" vertical="center" wrapText="1"/>
    </xf>
    <xf numFmtId="164" fontId="49" fillId="7" borderId="177" xfId="12" applyNumberFormat="1" applyFont="1" applyFill="1" applyBorder="1" applyAlignment="1">
      <alignment horizontal="center" vertical="center" wrapText="1"/>
    </xf>
    <xf numFmtId="164" fontId="49" fillId="0" borderId="179" xfId="12" applyNumberFormat="1" applyFont="1" applyBorder="1" applyAlignment="1">
      <alignment horizontal="center" vertical="center" wrapText="1"/>
    </xf>
    <xf numFmtId="0" fontId="23" fillId="0" borderId="128" xfId="0" applyFont="1" applyBorder="1"/>
    <xf numFmtId="9" fontId="49" fillId="0" borderId="179" xfId="12" applyNumberFormat="1" applyFont="1" applyBorder="1" applyAlignment="1">
      <alignment horizontal="center" vertical="center" wrapText="1"/>
    </xf>
    <xf numFmtId="9" fontId="49" fillId="0" borderId="166" xfId="12" applyNumberFormat="1" applyFont="1" applyBorder="1" applyAlignment="1">
      <alignment horizontal="center" vertical="center" wrapText="1"/>
    </xf>
    <xf numFmtId="0" fontId="49" fillId="0" borderId="185" xfId="12" applyFont="1" applyBorder="1" applyAlignment="1">
      <alignment horizontal="center" vertical="center" wrapText="1"/>
    </xf>
    <xf numFmtId="164" fontId="49" fillId="0" borderId="185" xfId="12" applyNumberFormat="1" applyFont="1" applyBorder="1" applyAlignment="1">
      <alignment horizontal="center" vertical="center" wrapText="1"/>
    </xf>
    <xf numFmtId="9" fontId="49" fillId="7" borderId="177" xfId="1" applyFont="1" applyFill="1" applyBorder="1" applyAlignment="1">
      <alignment horizontal="center" vertical="center" wrapText="1"/>
    </xf>
    <xf numFmtId="168" fontId="49" fillId="7" borderId="158" xfId="12" applyNumberFormat="1" applyFont="1" applyFill="1" applyBorder="1" applyAlignment="1">
      <alignment horizontal="center" vertical="center" wrapText="1"/>
    </xf>
    <xf numFmtId="9" fontId="49" fillId="0" borderId="157" xfId="12" applyNumberFormat="1" applyFont="1" applyBorder="1" applyAlignment="1">
      <alignment horizontal="center" vertical="center" wrapText="1"/>
    </xf>
    <xf numFmtId="9" fontId="49" fillId="7" borderId="156" xfId="1" applyFont="1" applyFill="1" applyBorder="1" applyAlignment="1">
      <alignment horizontal="center" vertical="center" wrapText="1"/>
    </xf>
    <xf numFmtId="9" fontId="49" fillId="0" borderId="159" xfId="12" applyNumberFormat="1" applyFont="1" applyBorder="1" applyAlignment="1">
      <alignment horizontal="center" vertical="center" wrapText="1"/>
    </xf>
    <xf numFmtId="9" fontId="49" fillId="7" borderId="158" xfId="1" applyFont="1" applyFill="1" applyBorder="1" applyAlignment="1">
      <alignment horizontal="center" vertical="center" wrapText="1"/>
    </xf>
    <xf numFmtId="0" fontId="49" fillId="0" borderId="186" xfId="12" applyFont="1" applyBorder="1" applyAlignment="1">
      <alignment horizontal="center" vertical="center" wrapText="1"/>
    </xf>
    <xf numFmtId="164" fontId="49" fillId="0" borderId="166" xfId="39" applyNumberFormat="1" applyFont="1" applyBorder="1" applyAlignment="1">
      <alignment horizontal="center" vertical="center" wrapText="1"/>
    </xf>
    <xf numFmtId="0" fontId="52" fillId="0" borderId="187" xfId="3" applyFont="1" applyBorder="1" applyAlignment="1">
      <alignment horizontal="center" vertical="center" wrapText="1"/>
    </xf>
    <xf numFmtId="9" fontId="49" fillId="0" borderId="166" xfId="39" applyNumberFormat="1" applyFont="1" applyBorder="1" applyAlignment="1">
      <alignment horizontal="center" vertical="center" wrapText="1"/>
    </xf>
    <xf numFmtId="3" fontId="49" fillId="0" borderId="166" xfId="39" applyNumberFormat="1" applyFont="1" applyBorder="1" applyAlignment="1">
      <alignment horizontal="center" vertical="center" wrapText="1"/>
    </xf>
    <xf numFmtId="3" fontId="49" fillId="0" borderId="179" xfId="39" applyNumberFormat="1" applyFont="1" applyBorder="1" applyAlignment="1">
      <alignment horizontal="center" vertical="center" wrapText="1"/>
    </xf>
    <xf numFmtId="168" fontId="49" fillId="7" borderId="177" xfId="12" applyNumberFormat="1" applyFont="1" applyFill="1" applyBorder="1" applyAlignment="1">
      <alignment horizontal="center" vertical="center" wrapText="1"/>
    </xf>
    <xf numFmtId="0" fontId="53" fillId="4" borderId="188" xfId="12" applyFont="1" applyFill="1" applyBorder="1" applyAlignment="1">
      <alignment horizontal="center" vertical="center" wrapText="1"/>
    </xf>
    <xf numFmtId="9" fontId="49" fillId="0" borderId="157" xfId="1" applyFont="1" applyBorder="1" applyAlignment="1">
      <alignment horizontal="center" vertical="center" wrapText="1"/>
    </xf>
    <xf numFmtId="0" fontId="49" fillId="0" borderId="166" xfId="12" applyFont="1" applyBorder="1" applyAlignment="1">
      <alignment horizontal="center" vertical="center" wrapText="1"/>
    </xf>
    <xf numFmtId="169" fontId="49" fillId="11" borderId="118" xfId="1" applyNumberFormat="1" applyFont="1" applyFill="1" applyBorder="1" applyAlignment="1">
      <alignment horizontal="center" vertical="center" wrapText="1"/>
    </xf>
    <xf numFmtId="0" fontId="0" fillId="8" borderId="0" xfId="0" applyFill="1" applyAlignment="1">
      <alignment vertical="center"/>
    </xf>
    <xf numFmtId="0" fontId="19" fillId="12" borderId="0" xfId="0" applyFont="1" applyFill="1" applyAlignment="1">
      <alignment horizontal="center" vertical="center"/>
    </xf>
    <xf numFmtId="0" fontId="27" fillId="14" borderId="37" xfId="0" applyFont="1" applyFill="1" applyBorder="1" applyAlignment="1">
      <alignment horizontal="center" vertical="center" wrapText="1"/>
    </xf>
    <xf numFmtId="0" fontId="27" fillId="14" borderId="26" xfId="0" applyFont="1" applyFill="1" applyBorder="1" applyAlignment="1">
      <alignment horizontal="center" vertical="center" wrapText="1"/>
    </xf>
    <xf numFmtId="0" fontId="27" fillId="14" borderId="21" xfId="0" applyFont="1" applyFill="1" applyBorder="1" applyAlignment="1">
      <alignment horizontal="left" vertical="center" wrapText="1"/>
    </xf>
    <xf numFmtId="166" fontId="20" fillId="17" borderId="42" xfId="0" applyNumberFormat="1" applyFont="1" applyFill="1" applyBorder="1" applyAlignment="1" applyProtection="1">
      <alignment horizontal="left" vertical="center" wrapText="1"/>
      <protection locked="0"/>
    </xf>
    <xf numFmtId="166" fontId="20" fillId="17" borderId="26" xfId="0" applyNumberFormat="1" applyFont="1" applyFill="1" applyBorder="1" applyAlignment="1" applyProtection="1">
      <alignment horizontal="left" vertical="center" wrapText="1"/>
      <protection locked="0"/>
    </xf>
    <xf numFmtId="166" fontId="20" fillId="17" borderId="23" xfId="0" applyNumberFormat="1" applyFont="1" applyFill="1" applyBorder="1" applyAlignment="1" applyProtection="1">
      <alignment horizontal="center" vertical="center" wrapText="1"/>
      <protection locked="0"/>
    </xf>
    <xf numFmtId="166" fontId="20" fillId="17" borderId="23" xfId="0" applyNumberFormat="1" applyFont="1" applyFill="1" applyBorder="1" applyAlignment="1" applyProtection="1">
      <alignment horizontal="left" vertical="center" wrapText="1"/>
      <protection locked="0"/>
    </xf>
    <xf numFmtId="166" fontId="20" fillId="17" borderId="22" xfId="0" applyNumberFormat="1" applyFont="1" applyFill="1" applyBorder="1" applyAlignment="1" applyProtection="1">
      <alignment horizontal="left" vertical="center" wrapText="1"/>
      <protection locked="0"/>
    </xf>
    <xf numFmtId="0" fontId="63" fillId="12" borderId="0" xfId="0" applyFont="1" applyFill="1" applyAlignment="1">
      <alignment vertical="center"/>
    </xf>
    <xf numFmtId="0" fontId="27" fillId="14" borderId="44" xfId="0" applyFont="1" applyFill="1" applyBorder="1" applyAlignment="1">
      <alignment horizontal="center" vertical="center" wrapText="1"/>
    </xf>
    <xf numFmtId="0" fontId="27" fillId="14" borderId="42" xfId="0" applyFont="1" applyFill="1" applyBorder="1" applyAlignment="1">
      <alignment horizontal="center" vertical="center" wrapText="1"/>
    </xf>
    <xf numFmtId="0" fontId="27" fillId="14" borderId="42" xfId="0" applyFont="1" applyFill="1" applyBorder="1" applyAlignment="1">
      <alignment horizontal="left" vertical="center" wrapText="1"/>
    </xf>
    <xf numFmtId="0" fontId="20" fillId="12" borderId="23" xfId="0" applyFont="1" applyFill="1" applyBorder="1" applyAlignment="1">
      <alignment horizontal="center" vertical="center"/>
    </xf>
    <xf numFmtId="0" fontId="20" fillId="12" borderId="0" xfId="0" applyFont="1" applyFill="1" applyAlignment="1">
      <alignment horizontal="left" vertical="center"/>
    </xf>
    <xf numFmtId="0" fontId="20" fillId="20" borderId="0" xfId="0" applyFont="1" applyFill="1" applyAlignment="1">
      <alignment horizontal="center" vertical="center"/>
    </xf>
    <xf numFmtId="166" fontId="19" fillId="12" borderId="0" xfId="31" applyNumberFormat="1" applyFont="1" applyFill="1" applyAlignment="1">
      <alignment vertical="center"/>
    </xf>
    <xf numFmtId="166" fontId="22" fillId="12" borderId="0" xfId="31" applyNumberFormat="1" applyFont="1" applyFill="1" applyAlignment="1">
      <alignment horizontal="center" vertical="center" wrapText="1"/>
    </xf>
    <xf numFmtId="0" fontId="20" fillId="12" borderId="0" xfId="0" applyFont="1" applyFill="1" applyAlignment="1">
      <alignment horizontal="justify" vertical="center" wrapText="1"/>
    </xf>
    <xf numFmtId="0" fontId="20" fillId="21" borderId="23" xfId="0" applyFont="1" applyFill="1" applyBorder="1" applyAlignment="1">
      <alignment horizontal="center" vertical="center" wrapText="1"/>
    </xf>
    <xf numFmtId="0" fontId="20" fillId="21" borderId="23" xfId="0" applyFont="1" applyFill="1" applyBorder="1" applyAlignment="1">
      <alignment horizontal="left" vertical="center" wrapText="1"/>
    </xf>
    <xf numFmtId="0" fontId="20" fillId="21" borderId="23" xfId="0" applyFont="1" applyFill="1" applyBorder="1" applyAlignment="1">
      <alignment horizontal="center" vertical="center"/>
    </xf>
    <xf numFmtId="0" fontId="20" fillId="21" borderId="23" xfId="0" applyFont="1" applyFill="1" applyBorder="1" applyAlignment="1">
      <alignment horizontal="left" vertical="center"/>
    </xf>
    <xf numFmtId="0" fontId="20" fillId="21" borderId="22" xfId="0" applyFont="1" applyFill="1" applyBorder="1" applyAlignment="1">
      <alignment horizontal="center" vertical="center" wrapText="1"/>
    </xf>
    <xf numFmtId="0" fontId="20" fillId="21" borderId="22" xfId="0" applyFont="1" applyFill="1" applyBorder="1" applyAlignment="1">
      <alignment horizontal="left" vertical="center" wrapText="1"/>
    </xf>
    <xf numFmtId="0" fontId="27" fillId="12" borderId="0" xfId="0" applyFont="1" applyFill="1" applyAlignment="1">
      <alignment horizontal="left" vertical="center" wrapText="1"/>
    </xf>
    <xf numFmtId="0" fontId="20" fillId="21" borderId="26" xfId="0" applyFont="1" applyFill="1" applyBorder="1" applyAlignment="1">
      <alignment horizontal="center" vertical="center" wrapText="1"/>
    </xf>
    <xf numFmtId="0" fontId="20" fillId="21" borderId="26" xfId="0" applyFont="1" applyFill="1" applyBorder="1" applyAlignment="1">
      <alignment horizontal="left" vertical="center" wrapText="1"/>
    </xf>
    <xf numFmtId="173" fontId="20" fillId="7" borderId="23" xfId="0" applyNumberFormat="1" applyFont="1" applyFill="1" applyBorder="1" applyAlignment="1" applyProtection="1">
      <alignment horizontal="center" vertical="center" wrapText="1"/>
      <protection locked="0"/>
    </xf>
    <xf numFmtId="0" fontId="20" fillId="20" borderId="0" xfId="0" applyFont="1" applyFill="1" applyAlignment="1">
      <alignment vertical="center"/>
    </xf>
    <xf numFmtId="0" fontId="27" fillId="14" borderId="27" xfId="0" applyFont="1" applyFill="1" applyBorder="1" applyAlignment="1">
      <alignment horizontal="center" vertical="center" wrapText="1"/>
    </xf>
    <xf numFmtId="0" fontId="25" fillId="20" borderId="0" xfId="0" applyFont="1" applyFill="1" applyAlignment="1">
      <alignment horizontal="left" vertical="center"/>
    </xf>
    <xf numFmtId="0" fontId="25" fillId="20" borderId="0" xfId="0" applyFont="1" applyFill="1" applyAlignment="1">
      <alignment horizontal="center" vertical="center"/>
    </xf>
    <xf numFmtId="0" fontId="65" fillId="20" borderId="0" xfId="0" applyFont="1" applyFill="1" applyAlignment="1">
      <alignment horizontal="center" vertical="center" wrapText="1"/>
    </xf>
    <xf numFmtId="0" fontId="27" fillId="20" borderId="0" xfId="0" applyFont="1" applyFill="1" applyAlignment="1">
      <alignment horizontal="center" vertical="center" wrapText="1"/>
    </xf>
    <xf numFmtId="0" fontId="25" fillId="20" borderId="0" xfId="0" applyFont="1" applyFill="1" applyAlignment="1">
      <alignment horizontal="center" vertical="center" textRotation="90" wrapText="1"/>
    </xf>
    <xf numFmtId="0" fontId="66" fillId="20" borderId="0" xfId="0" applyFont="1" applyFill="1" applyAlignment="1">
      <alignment horizontal="center" vertical="center" wrapText="1"/>
    </xf>
    <xf numFmtId="0" fontId="20" fillId="20" borderId="27" xfId="0" applyFont="1" applyFill="1" applyBorder="1" applyAlignment="1">
      <alignment horizontal="left" vertical="center" wrapText="1"/>
    </xf>
    <xf numFmtId="0" fontId="20" fillId="20" borderId="26" xfId="0" applyFont="1" applyFill="1" applyBorder="1" applyAlignment="1">
      <alignment horizontal="center" vertical="center" wrapText="1"/>
    </xf>
    <xf numFmtId="0" fontId="20" fillId="20" borderId="33" xfId="0" applyFont="1" applyFill="1" applyBorder="1" applyAlignment="1">
      <alignment horizontal="center" vertical="center" wrapText="1"/>
    </xf>
    <xf numFmtId="166" fontId="20" fillId="18" borderId="26" xfId="0" applyNumberFormat="1" applyFont="1" applyFill="1" applyBorder="1" applyAlignment="1" applyProtection="1">
      <alignment horizontal="center" vertical="center" wrapText="1"/>
      <protection locked="0"/>
    </xf>
    <xf numFmtId="166" fontId="20" fillId="18" borderId="37" xfId="0" applyNumberFormat="1" applyFont="1" applyFill="1" applyBorder="1" applyAlignment="1" applyProtection="1">
      <alignment horizontal="center" vertical="center" wrapText="1"/>
      <protection locked="0"/>
    </xf>
    <xf numFmtId="0" fontId="34" fillId="20" borderId="36" xfId="0" applyFont="1" applyFill="1" applyBorder="1" applyAlignment="1">
      <alignment horizontal="center" vertical="center" wrapText="1"/>
    </xf>
    <xf numFmtId="166" fontId="20" fillId="17" borderId="27" xfId="0" applyNumberFormat="1" applyFont="1" applyFill="1" applyBorder="1" applyAlignment="1" applyProtection="1">
      <alignment horizontal="left" vertical="center" wrapText="1"/>
      <protection locked="0"/>
    </xf>
    <xf numFmtId="166" fontId="20" fillId="18" borderId="26" xfId="0" applyNumberFormat="1" applyFont="1" applyFill="1" applyBorder="1" applyAlignment="1" applyProtection="1">
      <alignment horizontal="left" vertical="center" wrapText="1"/>
      <protection locked="0"/>
    </xf>
    <xf numFmtId="166" fontId="20" fillId="18" borderId="37" xfId="0" applyNumberFormat="1" applyFont="1" applyFill="1" applyBorder="1" applyAlignment="1" applyProtection="1">
      <alignment horizontal="left" vertical="center" wrapText="1"/>
      <protection locked="0"/>
    </xf>
    <xf numFmtId="0" fontId="20" fillId="20" borderId="25" xfId="0" applyFont="1" applyFill="1" applyBorder="1" applyAlignment="1">
      <alignment horizontal="left" vertical="center" wrapText="1"/>
    </xf>
    <xf numFmtId="0" fontId="20" fillId="20" borderId="23" xfId="0" applyFont="1" applyFill="1" applyBorder="1" applyAlignment="1">
      <alignment horizontal="center" vertical="center" wrapText="1"/>
    </xf>
    <xf numFmtId="0" fontId="20" fillId="20" borderId="39" xfId="0" applyFont="1" applyFill="1" applyBorder="1" applyAlignment="1">
      <alignment horizontal="center" vertical="center" wrapText="1"/>
    </xf>
    <xf numFmtId="166" fontId="20" fillId="18" borderId="23" xfId="0" applyNumberFormat="1" applyFont="1" applyFill="1" applyBorder="1" applyAlignment="1" applyProtection="1">
      <alignment horizontal="center" vertical="center" wrapText="1"/>
      <protection locked="0"/>
    </xf>
    <xf numFmtId="166" fontId="20" fillId="18" borderId="28" xfId="0" applyNumberFormat="1" applyFont="1" applyFill="1" applyBorder="1" applyAlignment="1" applyProtection="1">
      <alignment horizontal="center" vertical="center" wrapText="1"/>
      <protection locked="0"/>
    </xf>
    <xf numFmtId="0" fontId="34" fillId="20" borderId="35" xfId="0" applyFont="1" applyFill="1" applyBorder="1" applyAlignment="1">
      <alignment horizontal="center" vertical="center" wrapText="1"/>
    </xf>
    <xf numFmtId="166" fontId="20" fillId="17" borderId="25" xfId="0" applyNumberFormat="1" applyFont="1" applyFill="1" applyBorder="1" applyAlignment="1" applyProtection="1">
      <alignment horizontal="left" vertical="center" wrapText="1"/>
      <protection locked="0"/>
    </xf>
    <xf numFmtId="166" fontId="20" fillId="18" borderId="23" xfId="0" applyNumberFormat="1" applyFont="1" applyFill="1" applyBorder="1" applyAlignment="1" applyProtection="1">
      <alignment horizontal="left" vertical="center" wrapText="1"/>
      <protection locked="0"/>
    </xf>
    <xf numFmtId="166" fontId="20" fillId="18" borderId="28" xfId="0" applyNumberFormat="1" applyFont="1" applyFill="1" applyBorder="1" applyAlignment="1" applyProtection="1">
      <alignment horizontal="left" vertical="center" wrapText="1"/>
      <protection locked="0"/>
    </xf>
    <xf numFmtId="0" fontId="20" fillId="20" borderId="24" xfId="0" applyFont="1" applyFill="1" applyBorder="1" applyAlignment="1">
      <alignment horizontal="left" vertical="center" wrapText="1"/>
    </xf>
    <xf numFmtId="0" fontId="20" fillId="20" borderId="22" xfId="0" applyFont="1" applyFill="1" applyBorder="1" applyAlignment="1">
      <alignment horizontal="center" vertical="center" wrapText="1"/>
    </xf>
    <xf numFmtId="0" fontId="20" fillId="20" borderId="38" xfId="0" applyFont="1" applyFill="1" applyBorder="1" applyAlignment="1">
      <alignment horizontal="center" vertical="center" wrapText="1"/>
    </xf>
    <xf numFmtId="166" fontId="20" fillId="18" borderId="24" xfId="0" applyNumberFormat="1" applyFont="1" applyFill="1" applyBorder="1" applyAlignment="1" applyProtection="1">
      <alignment horizontal="center" vertical="center" wrapText="1"/>
      <protection locked="0"/>
    </xf>
    <xf numFmtId="166" fontId="20" fillId="18" borderId="22" xfId="0" applyNumberFormat="1" applyFont="1" applyFill="1" applyBorder="1" applyAlignment="1" applyProtection="1">
      <alignment horizontal="center" vertical="center" wrapText="1"/>
      <protection locked="0"/>
    </xf>
    <xf numFmtId="166" fontId="20" fillId="18" borderId="30" xfId="0" applyNumberFormat="1" applyFont="1" applyFill="1" applyBorder="1" applyAlignment="1" applyProtection="1">
      <alignment horizontal="center" vertical="center" wrapText="1"/>
      <protection locked="0"/>
    </xf>
    <xf numFmtId="0" fontId="34" fillId="20" borderId="34" xfId="0" applyFont="1" applyFill="1" applyBorder="1" applyAlignment="1">
      <alignment horizontal="center" vertical="center" wrapText="1"/>
    </xf>
    <xf numFmtId="166" fontId="20" fillId="18" borderId="24" xfId="0" applyNumberFormat="1" applyFont="1" applyFill="1" applyBorder="1" applyAlignment="1" applyProtection="1">
      <alignment horizontal="left" vertical="center" wrapText="1"/>
      <protection locked="0"/>
    </xf>
    <xf numFmtId="166" fontId="20" fillId="18" borderId="22" xfId="0" applyNumberFormat="1" applyFont="1" applyFill="1" applyBorder="1" applyAlignment="1" applyProtection="1">
      <alignment horizontal="left" vertical="center" wrapText="1"/>
      <protection locked="0"/>
    </xf>
    <xf numFmtId="166" fontId="20" fillId="18" borderId="30" xfId="0" applyNumberFormat="1" applyFont="1" applyFill="1" applyBorder="1" applyAlignment="1" applyProtection="1">
      <alignment horizontal="left" vertical="center" wrapText="1"/>
      <protection locked="0"/>
    </xf>
    <xf numFmtId="0" fontId="25" fillId="20" borderId="0" xfId="0" applyFont="1" applyFill="1" applyAlignment="1">
      <alignment horizontal="left" vertical="center" wrapText="1"/>
    </xf>
    <xf numFmtId="0" fontId="25" fillId="20" borderId="0" xfId="0" applyFont="1" applyFill="1" applyAlignment="1">
      <alignment horizontal="center" vertical="center" wrapText="1"/>
    </xf>
    <xf numFmtId="0" fontId="28" fillId="20" borderId="0" xfId="0" applyFont="1" applyFill="1" applyAlignment="1">
      <alignment horizontal="left" vertical="center" wrapText="1"/>
    </xf>
    <xf numFmtId="0" fontId="28" fillId="20" borderId="0" xfId="0" applyFont="1" applyFill="1" applyAlignment="1">
      <alignment horizontal="center" vertical="center" wrapText="1"/>
    </xf>
    <xf numFmtId="0" fontId="25" fillId="20" borderId="0" xfId="0" applyFont="1" applyFill="1" applyAlignment="1">
      <alignment horizontal="left" vertical="center" textRotation="90" wrapText="1"/>
    </xf>
    <xf numFmtId="0" fontId="20" fillId="20" borderId="0" xfId="0" applyFont="1" applyFill="1" applyAlignment="1">
      <alignment horizontal="left" vertical="center"/>
    </xf>
    <xf numFmtId="0" fontId="25" fillId="21" borderId="26" xfId="0" applyFont="1" applyFill="1" applyBorder="1" applyAlignment="1">
      <alignment horizontal="center" vertical="center"/>
    </xf>
    <xf numFmtId="0" fontId="25" fillId="21" borderId="37" xfId="0" applyFont="1" applyFill="1" applyBorder="1" applyAlignment="1">
      <alignment horizontal="center" vertical="center"/>
    </xf>
    <xf numFmtId="0" fontId="25" fillId="21" borderId="26" xfId="0" applyFont="1" applyFill="1" applyBorder="1" applyAlignment="1">
      <alignment horizontal="left" vertical="center"/>
    </xf>
    <xf numFmtId="0" fontId="25" fillId="21" borderId="37" xfId="0" applyFont="1" applyFill="1" applyBorder="1" applyAlignment="1">
      <alignment horizontal="left" vertical="center"/>
    </xf>
    <xf numFmtId="0" fontId="20" fillId="21" borderId="28" xfId="0" applyFont="1" applyFill="1" applyBorder="1" applyAlignment="1">
      <alignment horizontal="center" vertical="center"/>
    </xf>
    <xf numFmtId="0" fontId="20" fillId="21" borderId="28" xfId="0" applyFont="1" applyFill="1" applyBorder="1" applyAlignment="1">
      <alignment horizontal="left" vertical="center"/>
    </xf>
    <xf numFmtId="0" fontId="20" fillId="21" borderId="22" xfId="0" applyFont="1" applyFill="1" applyBorder="1" applyAlignment="1">
      <alignment horizontal="center" vertical="center"/>
    </xf>
    <xf numFmtId="0" fontId="20" fillId="21" borderId="30" xfId="0" applyFont="1" applyFill="1" applyBorder="1" applyAlignment="1">
      <alignment horizontal="center" vertical="center"/>
    </xf>
    <xf numFmtId="0" fontId="20" fillId="21" borderId="22" xfId="0" applyFont="1" applyFill="1" applyBorder="1" applyAlignment="1">
      <alignment horizontal="left" vertical="center"/>
    </xf>
    <xf numFmtId="0" fontId="20" fillId="21" borderId="30" xfId="0" applyFont="1" applyFill="1" applyBorder="1" applyAlignment="1">
      <alignment horizontal="left" vertical="center"/>
    </xf>
    <xf numFmtId="0" fontId="20" fillId="20" borderId="0" xfId="0" applyFont="1" applyFill="1" applyAlignment="1">
      <alignment horizontal="left" vertical="center" wrapText="1"/>
    </xf>
    <xf numFmtId="0" fontId="20" fillId="20" borderId="0" xfId="0" applyFont="1" applyFill="1" applyAlignment="1">
      <alignment horizontal="center" vertical="center" wrapText="1"/>
    </xf>
    <xf numFmtId="0" fontId="37" fillId="20" borderId="0" xfId="0" applyFont="1" applyFill="1" applyAlignment="1">
      <alignment horizontal="center" vertical="center" wrapText="1"/>
    </xf>
    <xf numFmtId="0" fontId="20" fillId="20" borderId="44" xfId="0" applyFont="1" applyFill="1" applyBorder="1" applyAlignment="1">
      <alignment horizontal="left" vertical="center" wrapText="1"/>
    </xf>
    <xf numFmtId="0" fontId="20" fillId="20" borderId="42" xfId="0" applyFont="1" applyFill="1" applyBorder="1" applyAlignment="1">
      <alignment horizontal="center" vertical="center" wrapText="1"/>
    </xf>
    <xf numFmtId="0" fontId="20" fillId="20" borderId="43" xfId="0" applyFont="1" applyFill="1" applyBorder="1" applyAlignment="1">
      <alignment horizontal="center" vertical="center" wrapText="1"/>
    </xf>
    <xf numFmtId="166" fontId="20" fillId="18" borderId="44" xfId="0" applyNumberFormat="1" applyFont="1" applyFill="1" applyBorder="1" applyAlignment="1" applyProtection="1">
      <alignment horizontal="center" vertical="center" wrapText="1"/>
      <protection locked="0"/>
    </xf>
    <xf numFmtId="166" fontId="20" fillId="18" borderId="42" xfId="0" applyNumberFormat="1" applyFont="1" applyFill="1" applyBorder="1" applyAlignment="1" applyProtection="1">
      <alignment horizontal="center" vertical="center" wrapText="1"/>
      <protection locked="0"/>
    </xf>
    <xf numFmtId="0" fontId="20" fillId="21" borderId="95" xfId="0" applyFont="1" applyFill="1" applyBorder="1" applyAlignment="1">
      <alignment horizontal="center" vertical="center"/>
    </xf>
    <xf numFmtId="0" fontId="20" fillId="21" borderId="96" xfId="0" applyFont="1" applyFill="1" applyBorder="1" applyAlignment="1">
      <alignment horizontal="center" vertical="center"/>
    </xf>
    <xf numFmtId="0" fontId="34" fillId="20" borderId="29" xfId="0" applyFont="1" applyFill="1" applyBorder="1" applyAlignment="1">
      <alignment horizontal="center" vertical="center" wrapText="1"/>
    </xf>
    <xf numFmtId="166" fontId="20" fillId="18" borderId="44" xfId="0" applyNumberFormat="1" applyFont="1" applyFill="1" applyBorder="1" applyAlignment="1" applyProtection="1">
      <alignment horizontal="left" vertical="center" wrapText="1"/>
      <protection locked="0"/>
    </xf>
    <xf numFmtId="166" fontId="20" fillId="18" borderId="42" xfId="0" applyNumberFormat="1" applyFont="1" applyFill="1" applyBorder="1" applyAlignment="1" applyProtection="1">
      <alignment horizontal="left" vertical="center" wrapText="1"/>
      <protection locked="0"/>
    </xf>
    <xf numFmtId="0" fontId="20" fillId="21" borderId="95" xfId="0" applyFont="1" applyFill="1" applyBorder="1" applyAlignment="1">
      <alignment horizontal="left" vertical="center"/>
    </xf>
    <xf numFmtId="0" fontId="20" fillId="21" borderId="96" xfId="0" applyFont="1" applyFill="1" applyBorder="1" applyAlignment="1">
      <alignment horizontal="left" vertical="center"/>
    </xf>
    <xf numFmtId="0" fontId="20" fillId="21" borderId="27" xfId="0" applyFont="1" applyFill="1" applyBorder="1" applyAlignment="1">
      <alignment horizontal="center" vertical="center" wrapText="1"/>
    </xf>
    <xf numFmtId="0" fontId="20" fillId="21" borderId="26" xfId="0" applyFont="1" applyFill="1" applyBorder="1" applyAlignment="1">
      <alignment horizontal="center" vertical="center"/>
    </xf>
    <xf numFmtId="0" fontId="20" fillId="21" borderId="37" xfId="0" applyFont="1" applyFill="1" applyBorder="1" applyAlignment="1">
      <alignment horizontal="center" vertical="center"/>
    </xf>
    <xf numFmtId="0" fontId="20" fillId="21" borderId="27" xfId="0" applyFont="1" applyFill="1" applyBorder="1" applyAlignment="1">
      <alignment horizontal="left" vertical="center" wrapText="1"/>
    </xf>
    <xf numFmtId="0" fontId="20" fillId="21" borderId="26" xfId="0" applyFont="1" applyFill="1" applyBorder="1" applyAlignment="1">
      <alignment horizontal="left" vertical="center"/>
    </xf>
    <xf numFmtId="0" fontId="20" fillId="21" borderId="37" xfId="0" applyFont="1" applyFill="1" applyBorder="1" applyAlignment="1">
      <alignment horizontal="left" vertical="center"/>
    </xf>
    <xf numFmtId="0" fontId="20" fillId="21" borderId="25" xfId="0" applyFont="1" applyFill="1" applyBorder="1" applyAlignment="1">
      <alignment horizontal="center" vertical="center" wrapText="1"/>
    </xf>
    <xf numFmtId="0" fontId="20" fillId="21" borderId="25" xfId="0" applyFont="1" applyFill="1" applyBorder="1" applyAlignment="1">
      <alignment horizontal="left" vertical="center" wrapText="1"/>
    </xf>
    <xf numFmtId="0" fontId="20" fillId="21" borderId="24" xfId="0" applyFont="1" applyFill="1" applyBorder="1" applyAlignment="1">
      <alignment horizontal="center" vertical="center" wrapText="1"/>
    </xf>
    <xf numFmtId="0" fontId="20" fillId="21" borderId="24" xfId="0" applyFont="1" applyFill="1" applyBorder="1" applyAlignment="1">
      <alignment horizontal="left" vertical="center" wrapText="1"/>
    </xf>
    <xf numFmtId="0" fontId="20" fillId="21" borderId="44" xfId="0" applyFont="1" applyFill="1" applyBorder="1" applyAlignment="1">
      <alignment horizontal="center" vertical="center" wrapText="1"/>
    </xf>
    <xf numFmtId="0" fontId="20" fillId="21" borderId="42" xfId="0" applyFont="1" applyFill="1" applyBorder="1" applyAlignment="1">
      <alignment horizontal="center" vertical="center" wrapText="1"/>
    </xf>
    <xf numFmtId="0" fontId="20" fillId="21" borderId="41" xfId="0" applyFont="1" applyFill="1" applyBorder="1" applyAlignment="1">
      <alignment horizontal="center" vertical="center" wrapText="1"/>
    </xf>
    <xf numFmtId="0" fontId="20" fillId="21" borderId="44" xfId="0" applyFont="1" applyFill="1" applyBorder="1" applyAlignment="1">
      <alignment horizontal="left" vertical="center" wrapText="1"/>
    </xf>
    <xf numFmtId="0" fontId="20" fillId="21" borderId="42" xfId="0" applyFont="1" applyFill="1" applyBorder="1" applyAlignment="1">
      <alignment horizontal="left" vertical="center" wrapText="1"/>
    </xf>
    <xf numFmtId="0" fontId="20" fillId="21" borderId="41" xfId="0" applyFont="1" applyFill="1" applyBorder="1" applyAlignment="1">
      <alignment horizontal="left" vertical="center" wrapText="1"/>
    </xf>
    <xf numFmtId="167" fontId="20" fillId="11" borderId="54" xfId="0" applyNumberFormat="1" applyFont="1" applyFill="1" applyBorder="1" applyAlignment="1">
      <alignment horizontal="center" vertical="center" wrapText="1"/>
    </xf>
    <xf numFmtId="10" fontId="20" fillId="7" borderId="74" xfId="0" applyNumberFormat="1" applyFont="1" applyFill="1" applyBorder="1" applyAlignment="1">
      <alignment horizontal="center" vertical="center" wrapText="1"/>
    </xf>
    <xf numFmtId="10" fontId="20" fillId="7" borderId="73" xfId="0" applyNumberFormat="1" applyFont="1" applyFill="1" applyBorder="1" applyAlignment="1">
      <alignment horizontal="center" vertical="center" wrapText="1"/>
    </xf>
    <xf numFmtId="167" fontId="20" fillId="11" borderId="52" xfId="0" applyNumberFormat="1" applyFont="1" applyFill="1" applyBorder="1" applyAlignment="1">
      <alignment horizontal="center" vertical="center" wrapText="1"/>
    </xf>
    <xf numFmtId="167" fontId="20" fillId="11" borderId="51" xfId="0" applyNumberFormat="1" applyFont="1" applyFill="1" applyBorder="1" applyAlignment="1">
      <alignment horizontal="center" vertical="center" wrapText="1"/>
    </xf>
    <xf numFmtId="3" fontId="20" fillId="11" borderId="52" xfId="0" applyNumberFormat="1" applyFont="1" applyFill="1" applyBorder="1" applyAlignment="1">
      <alignment horizontal="center" vertical="center" wrapText="1"/>
    </xf>
    <xf numFmtId="3" fontId="20" fillId="11" borderId="51" xfId="0" applyNumberFormat="1" applyFont="1" applyFill="1" applyBorder="1" applyAlignment="1">
      <alignment horizontal="center" vertical="center" wrapText="1"/>
    </xf>
    <xf numFmtId="3" fontId="25" fillId="12" borderId="0" xfId="0" applyNumberFormat="1" applyFont="1" applyFill="1" applyAlignment="1">
      <alignment horizontal="center" vertical="center" wrapText="1"/>
    </xf>
    <xf numFmtId="3" fontId="20" fillId="7" borderId="73" xfId="0" applyNumberFormat="1" applyFont="1" applyFill="1" applyBorder="1" applyAlignment="1">
      <alignment horizontal="center" vertical="center" wrapText="1"/>
    </xf>
    <xf numFmtId="10" fontId="20" fillId="7" borderId="52" xfId="0" applyNumberFormat="1" applyFont="1" applyFill="1" applyBorder="1" applyAlignment="1">
      <alignment horizontal="center" vertical="center" wrapText="1"/>
    </xf>
    <xf numFmtId="10" fontId="20" fillId="7" borderId="51" xfId="0" applyNumberFormat="1" applyFont="1" applyFill="1" applyBorder="1" applyAlignment="1">
      <alignment horizontal="center" vertical="center" wrapText="1"/>
    </xf>
    <xf numFmtId="0" fontId="21" fillId="12" borderId="0" xfId="0" applyFont="1" applyFill="1" applyAlignment="1">
      <alignment horizontal="left" vertical="center" wrapText="1"/>
    </xf>
    <xf numFmtId="0" fontId="37" fillId="12" borderId="0" xfId="0" applyFont="1" applyFill="1" applyAlignment="1">
      <alignment horizontal="center" vertical="center"/>
    </xf>
    <xf numFmtId="166" fontId="20" fillId="7" borderId="52" xfId="31" applyNumberFormat="1" applyFont="1" applyFill="1" applyBorder="1" applyAlignment="1">
      <alignment horizontal="center" vertical="center" wrapText="1"/>
    </xf>
    <xf numFmtId="0" fontId="36" fillId="12" borderId="0" xfId="0" applyFont="1" applyFill="1" applyAlignment="1">
      <alignment horizontal="center" vertical="center"/>
    </xf>
    <xf numFmtId="166" fontId="20" fillId="7" borderId="58" xfId="31" applyNumberFormat="1" applyFont="1" applyFill="1" applyBorder="1" applyAlignment="1" applyProtection="1">
      <alignment horizontal="center" vertical="center" wrapText="1"/>
      <protection locked="0"/>
    </xf>
    <xf numFmtId="166" fontId="20" fillId="7" borderId="58" xfId="31" applyNumberFormat="1" applyFont="1" applyFill="1" applyBorder="1" applyAlignment="1">
      <alignment horizontal="center" vertical="center" wrapText="1"/>
    </xf>
    <xf numFmtId="166" fontId="20" fillId="7" borderId="54" xfId="31" applyNumberFormat="1" applyFont="1" applyFill="1" applyBorder="1" applyAlignment="1" applyProtection="1">
      <alignment horizontal="center" vertical="center" wrapText="1"/>
      <protection locked="0"/>
    </xf>
    <xf numFmtId="166" fontId="20" fillId="7" borderId="54" xfId="31" applyNumberFormat="1" applyFont="1" applyFill="1" applyBorder="1" applyAlignment="1">
      <alignment horizontal="center" vertical="center" wrapText="1"/>
    </xf>
    <xf numFmtId="0" fontId="36" fillId="12" borderId="0" xfId="0" applyFont="1" applyFill="1" applyAlignment="1">
      <alignment horizontal="center" vertical="center" wrapText="1"/>
    </xf>
    <xf numFmtId="166" fontId="20" fillId="13" borderId="59" xfId="31" applyNumberFormat="1" applyFont="1" applyFill="1" applyBorder="1" applyAlignment="1">
      <alignment horizontal="center" vertical="center" wrapText="1"/>
    </xf>
    <xf numFmtId="166" fontId="20" fillId="13" borderId="58" xfId="31" applyNumberFormat="1" applyFont="1" applyFill="1" applyBorder="1" applyAlignment="1">
      <alignment horizontal="center" vertical="center" wrapText="1"/>
    </xf>
    <xf numFmtId="166" fontId="20" fillId="7" borderId="48" xfId="31" applyNumberFormat="1" applyFont="1" applyFill="1" applyBorder="1" applyAlignment="1" applyProtection="1">
      <alignment horizontal="center" vertical="center" wrapText="1"/>
      <protection locked="0"/>
    </xf>
    <xf numFmtId="166" fontId="20" fillId="13" borderId="23" xfId="31" applyNumberFormat="1" applyFont="1" applyFill="1" applyBorder="1" applyAlignment="1">
      <alignment horizontal="center" vertical="center" wrapText="1"/>
    </xf>
    <xf numFmtId="166" fontId="20" fillId="13" borderId="54" xfId="31" applyNumberFormat="1" applyFont="1" applyFill="1" applyBorder="1" applyAlignment="1">
      <alignment horizontal="center" vertical="center" wrapText="1"/>
    </xf>
    <xf numFmtId="166" fontId="20" fillId="13" borderId="52" xfId="31" applyNumberFormat="1" applyFont="1" applyFill="1" applyBorder="1" applyAlignment="1">
      <alignment horizontal="center" vertical="center" wrapText="1"/>
    </xf>
    <xf numFmtId="166" fontId="20" fillId="13" borderId="51" xfId="31" applyNumberFormat="1" applyFont="1" applyFill="1" applyBorder="1" applyAlignment="1">
      <alignment horizontal="center" vertical="center" wrapText="1"/>
    </xf>
    <xf numFmtId="0" fontId="67" fillId="12" borderId="0" xfId="0" applyFont="1" applyFill="1"/>
    <xf numFmtId="0" fontId="29" fillId="10" borderId="0" xfId="0" applyFont="1" applyFill="1" applyAlignment="1">
      <alignment horizontal="centerContinuous"/>
    </xf>
    <xf numFmtId="166" fontId="27" fillId="4" borderId="83" xfId="31" applyNumberFormat="1" applyFont="1" applyFill="1" applyBorder="1" applyAlignment="1">
      <alignment horizontal="center" vertical="center" wrapText="1"/>
    </xf>
    <xf numFmtId="166" fontId="27" fillId="4" borderId="59" xfId="31" applyNumberFormat="1" applyFont="1" applyFill="1" applyBorder="1" applyAlignment="1">
      <alignment horizontal="center" vertical="center" wrapText="1"/>
    </xf>
    <xf numFmtId="166" fontId="27" fillId="4" borderId="58" xfId="31" applyNumberFormat="1" applyFont="1" applyFill="1" applyBorder="1" applyAlignment="1">
      <alignment horizontal="center" vertical="center" wrapText="1"/>
    </xf>
    <xf numFmtId="166" fontId="25" fillId="12" borderId="0" xfId="31" applyNumberFormat="1" applyFont="1" applyFill="1" applyAlignment="1">
      <alignment horizontal="center" vertical="center" textRotation="90" wrapText="1"/>
    </xf>
    <xf numFmtId="0" fontId="20" fillId="12" borderId="92" xfId="0" applyFont="1" applyFill="1" applyBorder="1" applyAlignment="1">
      <alignment horizontal="center" vertical="center" wrapText="1"/>
    </xf>
    <xf numFmtId="166" fontId="36" fillId="13" borderId="23" xfId="31" applyNumberFormat="1" applyFont="1" applyFill="1" applyBorder="1" applyAlignment="1">
      <alignment horizontal="center" vertical="center" wrapText="1"/>
    </xf>
    <xf numFmtId="0" fontId="20" fillId="12" borderId="79" xfId="0" applyFont="1" applyFill="1" applyBorder="1" applyAlignment="1">
      <alignment horizontal="center" vertical="center" wrapText="1"/>
    </xf>
    <xf numFmtId="0" fontId="22" fillId="12" borderId="0" xfId="53" applyFont="1" applyFill="1" applyAlignment="1">
      <alignment horizontal="left" vertical="center"/>
    </xf>
    <xf numFmtId="0" fontId="22" fillId="12" borderId="0" xfId="53" applyFont="1" applyFill="1" applyAlignment="1">
      <alignment horizontal="center" vertical="center"/>
    </xf>
    <xf numFmtId="0" fontId="27" fillId="4" borderId="87" xfId="0" applyFont="1" applyFill="1" applyBorder="1" applyAlignment="1">
      <alignment horizontal="left" vertical="center" wrapText="1"/>
    </xf>
    <xf numFmtId="0" fontId="27" fillId="0" borderId="127" xfId="0" applyFont="1" applyBorder="1" applyAlignment="1">
      <alignment horizontal="center" vertical="center" wrapText="1"/>
    </xf>
    <xf numFmtId="0" fontId="27" fillId="0" borderId="128" xfId="0" applyFont="1" applyBorder="1" applyAlignment="1">
      <alignment horizontal="center" vertical="center" wrapText="1"/>
    </xf>
    <xf numFmtId="0" fontId="20" fillId="12" borderId="47" xfId="0" applyFont="1" applyFill="1" applyBorder="1" applyAlignment="1">
      <alignment horizontal="center" vertical="center" wrapText="1"/>
    </xf>
    <xf numFmtId="0" fontId="20" fillId="12" borderId="83" xfId="0" applyFont="1" applyFill="1" applyBorder="1" applyAlignment="1">
      <alignment horizontal="center" vertical="center" wrapText="1"/>
    </xf>
    <xf numFmtId="0" fontId="20" fillId="12" borderId="49" xfId="0" applyFont="1" applyFill="1" applyBorder="1" applyAlignment="1">
      <alignment horizontal="center" vertical="center" wrapText="1"/>
    </xf>
    <xf numFmtId="0" fontId="20" fillId="12" borderId="129" xfId="0" applyFont="1" applyFill="1" applyBorder="1" applyAlignment="1">
      <alignment horizontal="center" vertical="center" wrapText="1"/>
    </xf>
    <xf numFmtId="0" fontId="20" fillId="12" borderId="128" xfId="0" applyFont="1" applyFill="1" applyBorder="1" applyAlignment="1">
      <alignment horizontal="center" vertical="center" wrapText="1"/>
    </xf>
    <xf numFmtId="166" fontId="20" fillId="13" borderId="74" xfId="31" applyNumberFormat="1" applyFont="1" applyFill="1" applyBorder="1" applyAlignment="1">
      <alignment horizontal="center" vertical="center" wrapText="1"/>
    </xf>
    <xf numFmtId="166" fontId="20" fillId="7" borderId="48" xfId="31" applyNumberFormat="1" applyFont="1" applyFill="1" applyBorder="1" applyAlignment="1">
      <alignment horizontal="center" vertical="center" wrapText="1"/>
    </xf>
    <xf numFmtId="166" fontId="25" fillId="12" borderId="0" xfId="31" applyNumberFormat="1" applyFont="1" applyFill="1" applyAlignment="1">
      <alignment horizontal="center" vertical="center"/>
    </xf>
    <xf numFmtId="0" fontId="27" fillId="4" borderId="54" xfId="0" applyFont="1" applyFill="1" applyBorder="1" applyAlignment="1">
      <alignment horizontal="center" vertical="center" wrapText="1"/>
    </xf>
    <xf numFmtId="3" fontId="20" fillId="11" borderId="59" xfId="0" applyNumberFormat="1" applyFont="1" applyFill="1" applyBorder="1" applyAlignment="1">
      <alignment horizontal="center" vertical="center" wrapText="1"/>
    </xf>
    <xf numFmtId="3" fontId="20" fillId="11" borderId="58" xfId="0" applyNumberFormat="1" applyFont="1" applyFill="1" applyBorder="1" applyAlignment="1">
      <alignment horizontal="center" vertical="center" wrapText="1"/>
    </xf>
    <xf numFmtId="0" fontId="39" fillId="12" borderId="0" xfId="0" applyFont="1" applyFill="1" applyAlignment="1">
      <alignment wrapText="1"/>
    </xf>
    <xf numFmtId="1" fontId="25" fillId="12" borderId="0" xfId="0" applyNumberFormat="1" applyFont="1" applyFill="1" applyAlignment="1">
      <alignment horizontal="center" wrapText="1"/>
    </xf>
    <xf numFmtId="1" fontId="20" fillId="13" borderId="74" xfId="0" applyNumberFormat="1" applyFont="1" applyFill="1" applyBorder="1" applyAlignment="1">
      <alignment horizontal="center" vertical="center" wrapText="1"/>
    </xf>
    <xf numFmtId="1" fontId="20" fillId="13" borderId="73" xfId="0" applyNumberFormat="1" applyFont="1" applyFill="1" applyBorder="1" applyAlignment="1">
      <alignment horizontal="center" vertical="center" wrapText="1"/>
    </xf>
    <xf numFmtId="1" fontId="25" fillId="12" borderId="0" xfId="0" applyNumberFormat="1" applyFont="1" applyFill="1" applyAlignment="1">
      <alignment vertical="center"/>
    </xf>
    <xf numFmtId="1" fontId="22" fillId="12" borderId="0" xfId="0" applyNumberFormat="1" applyFont="1" applyFill="1" applyAlignment="1">
      <alignment horizontal="center" vertical="center" wrapText="1"/>
    </xf>
    <xf numFmtId="1" fontId="25" fillId="12" borderId="0" xfId="0" applyNumberFormat="1" applyFont="1" applyFill="1" applyAlignment="1">
      <alignment horizontal="center" vertical="center" wrapText="1"/>
    </xf>
    <xf numFmtId="0" fontId="19" fillId="12" borderId="0" xfId="0" applyFont="1" applyFill="1" applyAlignment="1">
      <alignment vertical="top"/>
    </xf>
    <xf numFmtId="1" fontId="20" fillId="13" borderId="59" xfId="0" applyNumberFormat="1" applyFont="1" applyFill="1" applyBorder="1" applyAlignment="1">
      <alignment horizontal="center" vertical="center" wrapText="1"/>
    </xf>
    <xf numFmtId="1" fontId="20" fillId="13" borderId="58" xfId="0" applyNumberFormat="1" applyFont="1" applyFill="1" applyBorder="1" applyAlignment="1">
      <alignment horizontal="center" vertical="center" wrapText="1"/>
    </xf>
    <xf numFmtId="1" fontId="20" fillId="13" borderId="52" xfId="0" applyNumberFormat="1" applyFont="1" applyFill="1" applyBorder="1" applyAlignment="1">
      <alignment horizontal="center" vertical="center" wrapText="1"/>
    </xf>
    <xf numFmtId="1" fontId="20" fillId="13" borderId="51" xfId="0" applyNumberFormat="1" applyFont="1" applyFill="1" applyBorder="1" applyAlignment="1">
      <alignment horizontal="center" vertical="center" wrapText="1"/>
    </xf>
    <xf numFmtId="0" fontId="27" fillId="14" borderId="64" xfId="0" applyFont="1" applyFill="1" applyBorder="1" applyAlignment="1">
      <alignment horizontal="left" vertical="center" wrapText="1"/>
    </xf>
    <xf numFmtId="0" fontId="30" fillId="8" borderId="0" xfId="0" applyFont="1" applyFill="1"/>
    <xf numFmtId="0" fontId="27" fillId="4" borderId="55" xfId="0" applyFont="1" applyFill="1" applyBorder="1" applyAlignment="1">
      <alignment horizontal="center" vertical="center" wrapText="1"/>
    </xf>
    <xf numFmtId="0" fontId="25" fillId="12" borderId="0" xfId="53" applyFont="1" applyFill="1" applyAlignment="1">
      <alignment horizontal="left" vertical="center"/>
    </xf>
    <xf numFmtId="0" fontId="28" fillId="12" borderId="0" xfId="53" applyFont="1" applyFill="1" applyAlignment="1">
      <alignment horizontal="left" vertical="center"/>
    </xf>
    <xf numFmtId="173" fontId="20" fillId="7" borderId="59" xfId="31" applyNumberFormat="1" applyFont="1" applyFill="1" applyBorder="1" applyAlignment="1" applyProtection="1">
      <alignment horizontal="center" vertical="center" wrapText="1"/>
      <protection locked="0"/>
    </xf>
    <xf numFmtId="173" fontId="20" fillId="7" borderId="59" xfId="31" applyNumberFormat="1" applyFont="1" applyFill="1" applyBorder="1" applyAlignment="1">
      <alignment horizontal="center" vertical="center" wrapText="1"/>
    </xf>
    <xf numFmtId="173" fontId="20" fillId="7" borderId="23" xfId="31" applyNumberFormat="1" applyFont="1" applyFill="1" applyBorder="1" applyAlignment="1" applyProtection="1">
      <alignment horizontal="center" vertical="center" wrapText="1"/>
      <protection locked="0"/>
    </xf>
    <xf numFmtId="173" fontId="20" fillId="7" borderId="23" xfId="31" applyNumberFormat="1" applyFont="1" applyFill="1" applyBorder="1" applyAlignment="1">
      <alignment horizontal="center" vertical="center" wrapText="1"/>
    </xf>
    <xf numFmtId="173" fontId="20" fillId="11" borderId="52" xfId="0" applyNumberFormat="1" applyFont="1" applyFill="1" applyBorder="1" applyAlignment="1">
      <alignment horizontal="center" vertical="center" wrapText="1"/>
    </xf>
    <xf numFmtId="0" fontId="25" fillId="12" borderId="0" xfId="53" applyFont="1" applyFill="1" applyAlignment="1">
      <alignment vertical="center"/>
    </xf>
    <xf numFmtId="173" fontId="20" fillId="7" borderId="74" xfId="31" applyNumberFormat="1" applyFont="1" applyFill="1" applyBorder="1" applyAlignment="1" applyProtection="1">
      <alignment horizontal="center" vertical="center" wrapText="1"/>
      <protection locked="0"/>
    </xf>
    <xf numFmtId="173" fontId="20" fillId="7" borderId="74" xfId="31" applyNumberFormat="1" applyFont="1" applyFill="1" applyBorder="1" applyAlignment="1">
      <alignment horizontal="center" vertical="center" wrapText="1"/>
    </xf>
    <xf numFmtId="173" fontId="20" fillId="11" borderId="74" xfId="0" applyNumberFormat="1" applyFont="1" applyFill="1" applyBorder="1" applyAlignment="1">
      <alignment horizontal="center" vertical="center" wrapText="1"/>
    </xf>
    <xf numFmtId="0" fontId="39" fillId="12" borderId="0" xfId="53" applyFont="1" applyFill="1" applyAlignment="1">
      <alignment vertical="center"/>
    </xf>
    <xf numFmtId="166" fontId="20" fillId="13" borderId="73" xfId="31" applyNumberFormat="1" applyFont="1" applyFill="1" applyBorder="1" applyAlignment="1">
      <alignment horizontal="center" vertical="center" wrapText="1"/>
    </xf>
    <xf numFmtId="0" fontId="27" fillId="4" borderId="53" xfId="0" applyFont="1" applyFill="1" applyBorder="1" applyAlignment="1">
      <alignment horizontal="center" vertical="center" wrapText="1"/>
    </xf>
    <xf numFmtId="0" fontId="64" fillId="12" borderId="0" xfId="0" applyFont="1" applyFill="1" applyAlignment="1">
      <alignment horizontal="left" vertical="center" wrapText="1"/>
    </xf>
    <xf numFmtId="0" fontId="21" fillId="8" borderId="0" xfId="0" applyFont="1" applyFill="1" applyAlignment="1">
      <alignment horizontal="left" vertical="center" wrapText="1"/>
    </xf>
    <xf numFmtId="173" fontId="20" fillId="7" borderId="59" xfId="0" applyNumberFormat="1" applyFont="1" applyFill="1" applyBorder="1" applyAlignment="1" applyProtection="1">
      <alignment horizontal="center" vertical="center" wrapText="1"/>
      <protection locked="0"/>
    </xf>
    <xf numFmtId="173" fontId="20" fillId="7" borderId="59" xfId="0" applyNumberFormat="1" applyFont="1" applyFill="1" applyBorder="1" applyAlignment="1">
      <alignment horizontal="center" vertical="center" wrapText="1"/>
    </xf>
    <xf numFmtId="173" fontId="20" fillId="7" borderId="23" xfId="0" applyNumberFormat="1" applyFont="1" applyFill="1" applyBorder="1" applyAlignment="1">
      <alignment horizontal="center" vertical="center" wrapText="1"/>
    </xf>
    <xf numFmtId="0" fontId="25" fillId="13" borderId="74" xfId="0" applyFont="1" applyFill="1" applyBorder="1" applyAlignment="1">
      <alignment horizontal="center" vertical="center"/>
    </xf>
    <xf numFmtId="49" fontId="25" fillId="12" borderId="0" xfId="55" applyNumberFormat="1" applyFont="1" applyFill="1" applyAlignment="1">
      <alignment vertical="center"/>
    </xf>
    <xf numFmtId="0" fontId="26" fillId="12" borderId="0" xfId="0" applyFont="1" applyFill="1" applyAlignment="1">
      <alignment horizontal="center" vertical="top" wrapText="1"/>
    </xf>
    <xf numFmtId="0" fontId="38" fillId="12" borderId="0" xfId="3" applyFont="1" applyFill="1" applyBorder="1" applyAlignment="1">
      <alignment vertical="center" wrapText="1"/>
    </xf>
    <xf numFmtId="166" fontId="20" fillId="9" borderId="52" xfId="31" applyNumberFormat="1" applyFont="1" applyFill="1" applyBorder="1" applyAlignment="1">
      <alignment horizontal="center" vertical="center" wrapText="1"/>
    </xf>
    <xf numFmtId="166" fontId="20" fillId="8" borderId="0" xfId="31" quotePrefix="1" applyNumberFormat="1" applyFont="1" applyFill="1" applyAlignment="1">
      <alignment horizontal="center" vertical="center" wrapText="1"/>
    </xf>
    <xf numFmtId="0" fontId="19" fillId="8" borderId="0" xfId="0" applyFont="1" applyFill="1" applyAlignment="1">
      <alignment horizontal="right"/>
    </xf>
    <xf numFmtId="0" fontId="28" fillId="12" borderId="0" xfId="56" applyFont="1" applyFill="1" applyAlignment="1">
      <alignment vertical="center"/>
    </xf>
    <xf numFmtId="0" fontId="25" fillId="12" borderId="0" xfId="56" applyFont="1" applyFill="1" applyAlignment="1">
      <alignment horizontal="center" vertical="center"/>
    </xf>
    <xf numFmtId="0" fontId="19" fillId="12" borderId="0" xfId="0" applyFont="1" applyFill="1" applyAlignment="1">
      <alignment horizontal="left" vertical="center" wrapText="1"/>
    </xf>
    <xf numFmtId="3" fontId="20" fillId="12" borderId="57" xfId="0" applyNumberFormat="1" applyFont="1" applyFill="1" applyBorder="1" applyAlignment="1">
      <alignment horizontal="left" vertical="center" wrapText="1"/>
    </xf>
    <xf numFmtId="3" fontId="20" fillId="12" borderId="55" xfId="0" applyNumberFormat="1" applyFont="1" applyFill="1" applyBorder="1" applyAlignment="1">
      <alignment horizontal="left" vertical="center" wrapText="1"/>
    </xf>
    <xf numFmtId="3" fontId="20" fillId="12" borderId="53" xfId="0" applyNumberFormat="1" applyFont="1" applyFill="1" applyBorder="1" applyAlignment="1">
      <alignment horizontal="left" vertical="center" wrapText="1"/>
    </xf>
    <xf numFmtId="166" fontId="25" fillId="13" borderId="59" xfId="31" applyNumberFormat="1" applyFont="1" applyFill="1" applyBorder="1" applyAlignment="1">
      <alignment horizontal="center" vertical="center"/>
    </xf>
    <xf numFmtId="166" fontId="25" fillId="13" borderId="58" xfId="31" applyNumberFormat="1" applyFont="1" applyFill="1" applyBorder="1" applyAlignment="1">
      <alignment horizontal="center" vertical="center"/>
    </xf>
    <xf numFmtId="166" fontId="25" fillId="13" borderId="23" xfId="31" applyNumberFormat="1" applyFont="1" applyFill="1" applyBorder="1" applyAlignment="1">
      <alignment horizontal="center" vertical="center"/>
    </xf>
    <xf numFmtId="166" fontId="25" fillId="13" borderId="54" xfId="31" applyNumberFormat="1" applyFont="1" applyFill="1" applyBorder="1" applyAlignment="1">
      <alignment horizontal="center" vertical="center"/>
    </xf>
    <xf numFmtId="166" fontId="25" fillId="13" borderId="52" xfId="31" applyNumberFormat="1" applyFont="1" applyFill="1" applyBorder="1" applyAlignment="1">
      <alignment horizontal="center" vertical="center"/>
    </xf>
    <xf numFmtId="166" fontId="25" fillId="13" borderId="51" xfId="31" applyNumberFormat="1" applyFont="1" applyFill="1" applyBorder="1" applyAlignment="1">
      <alignment horizontal="center" vertical="center"/>
    </xf>
    <xf numFmtId="0" fontId="27" fillId="4" borderId="23" xfId="19" applyFont="1" applyFill="1" applyBorder="1" applyAlignment="1">
      <alignment horizontal="center" vertical="center" wrapText="1"/>
    </xf>
    <xf numFmtId="0" fontId="27" fillId="4" borderId="54" xfId="19" applyFont="1" applyFill="1" applyBorder="1" applyAlignment="1">
      <alignment horizontal="center" vertical="center" wrapText="1"/>
    </xf>
    <xf numFmtId="0" fontId="20" fillId="12" borderId="57" xfId="19" applyFont="1" applyFill="1" applyBorder="1" applyAlignment="1">
      <alignment horizontal="left" vertical="center" wrapText="1"/>
    </xf>
    <xf numFmtId="0" fontId="20" fillId="12" borderId="59" xfId="19" applyFont="1" applyFill="1" applyBorder="1" applyAlignment="1">
      <alignment horizontal="center" vertical="center" wrapText="1"/>
    </xf>
    <xf numFmtId="166" fontId="20" fillId="7" borderId="59" xfId="19" applyNumberFormat="1" applyFont="1" applyFill="1" applyBorder="1" applyAlignment="1" applyProtection="1">
      <alignment horizontal="center" vertical="center"/>
      <protection locked="0"/>
    </xf>
    <xf numFmtId="166" fontId="25" fillId="13" borderId="59" xfId="0" applyNumberFormat="1" applyFont="1" applyFill="1" applyBorder="1" applyAlignment="1">
      <alignment horizontal="center" vertical="center"/>
    </xf>
    <xf numFmtId="166" fontId="20" fillId="7" borderId="58" xfId="19" applyNumberFormat="1" applyFont="1" applyFill="1" applyBorder="1" applyAlignment="1" applyProtection="1">
      <alignment horizontal="center" vertical="center"/>
      <protection locked="0"/>
    </xf>
    <xf numFmtId="166" fontId="20" fillId="7" borderId="59" xfId="19" applyNumberFormat="1" applyFont="1" applyFill="1" applyBorder="1" applyAlignment="1">
      <alignment horizontal="center" vertical="center"/>
    </xf>
    <xf numFmtId="166" fontId="20" fillId="7" borderId="58" xfId="19" applyNumberFormat="1" applyFont="1" applyFill="1" applyBorder="1" applyAlignment="1">
      <alignment horizontal="center" vertical="center"/>
    </xf>
    <xf numFmtId="0" fontId="20" fillId="12" borderId="23" xfId="19" applyFont="1" applyFill="1" applyBorder="1" applyAlignment="1">
      <alignment horizontal="center" vertical="center" wrapText="1"/>
    </xf>
    <xf numFmtId="166" fontId="20" fillId="7" borderId="23" xfId="19" applyNumberFormat="1" applyFont="1" applyFill="1" applyBorder="1" applyAlignment="1" applyProtection="1">
      <alignment horizontal="center" vertical="center"/>
      <protection locked="0"/>
    </xf>
    <xf numFmtId="166" fontId="25" fillId="13" borderId="23" xfId="0" applyNumberFormat="1" applyFont="1" applyFill="1" applyBorder="1" applyAlignment="1">
      <alignment horizontal="center" vertical="center"/>
    </xf>
    <xf numFmtId="166" fontId="20" fillId="7" borderId="54" xfId="19" applyNumberFormat="1" applyFont="1" applyFill="1" applyBorder="1" applyAlignment="1" applyProtection="1">
      <alignment horizontal="center" vertical="center"/>
      <protection locked="0"/>
    </xf>
    <xf numFmtId="166" fontId="20" fillId="7" borderId="23" xfId="19" applyNumberFormat="1" applyFont="1" applyFill="1" applyBorder="1" applyAlignment="1">
      <alignment horizontal="center" vertical="center"/>
    </xf>
    <xf numFmtId="166" fontId="20" fillId="7" borderId="54" xfId="19" applyNumberFormat="1" applyFont="1" applyFill="1" applyBorder="1" applyAlignment="1">
      <alignment horizontal="center" vertical="center"/>
    </xf>
    <xf numFmtId="166" fontId="20" fillId="11" borderId="23" xfId="19" applyNumberFormat="1" applyFont="1" applyFill="1" applyBorder="1" applyAlignment="1">
      <alignment horizontal="center" vertical="center"/>
    </xf>
    <xf numFmtId="166" fontId="20" fillId="11" borderId="54" xfId="19" applyNumberFormat="1" applyFont="1" applyFill="1" applyBorder="1" applyAlignment="1">
      <alignment horizontal="center" vertical="center"/>
    </xf>
    <xf numFmtId="10" fontId="20" fillId="7" borderId="23" xfId="19" applyNumberFormat="1" applyFont="1" applyFill="1" applyBorder="1" applyAlignment="1" applyProtection="1">
      <alignment horizontal="center" vertical="center"/>
      <protection locked="0"/>
    </xf>
    <xf numFmtId="10" fontId="20" fillId="7" borderId="54" xfId="19" applyNumberFormat="1" applyFont="1" applyFill="1" applyBorder="1" applyAlignment="1" applyProtection="1">
      <alignment horizontal="center" vertical="center"/>
      <protection locked="0"/>
    </xf>
    <xf numFmtId="10" fontId="20" fillId="7" borderId="23" xfId="19" applyNumberFormat="1" applyFont="1" applyFill="1" applyBorder="1" applyAlignment="1">
      <alignment horizontal="center" vertical="center"/>
    </xf>
    <xf numFmtId="10" fontId="20" fillId="7" borderId="54" xfId="19" applyNumberFormat="1" applyFont="1" applyFill="1" applyBorder="1" applyAlignment="1">
      <alignment horizontal="center" vertical="center"/>
    </xf>
    <xf numFmtId="0" fontId="20" fillId="12" borderId="52" xfId="19" applyFont="1" applyFill="1" applyBorder="1" applyAlignment="1">
      <alignment horizontal="center" vertical="center" wrapText="1"/>
    </xf>
    <xf numFmtId="166" fontId="20" fillId="11" borderId="52" xfId="19" applyNumberFormat="1" applyFont="1" applyFill="1" applyBorder="1" applyAlignment="1">
      <alignment horizontal="center" vertical="center"/>
    </xf>
    <xf numFmtId="166" fontId="25" fillId="13" borderId="52" xfId="0" applyNumberFormat="1" applyFont="1" applyFill="1" applyBorder="1" applyAlignment="1">
      <alignment horizontal="center" vertical="center"/>
    </xf>
    <xf numFmtId="166" fontId="20" fillId="11" borderId="51" xfId="19" applyNumberFormat="1" applyFont="1" applyFill="1" applyBorder="1" applyAlignment="1">
      <alignment horizontal="center" vertical="center"/>
    </xf>
    <xf numFmtId="166" fontId="20" fillId="11" borderId="59" xfId="19" applyNumberFormat="1" applyFont="1" applyFill="1" applyBorder="1" applyAlignment="1">
      <alignment horizontal="center" vertical="center"/>
    </xf>
    <xf numFmtId="166" fontId="20" fillId="11" borderId="58" xfId="19" applyNumberFormat="1" applyFont="1" applyFill="1" applyBorder="1" applyAlignment="1">
      <alignment horizontal="center" vertical="center"/>
    </xf>
    <xf numFmtId="0" fontId="29" fillId="8" borderId="0" xfId="0" applyFont="1" applyFill="1" applyAlignment="1">
      <alignment vertical="center"/>
    </xf>
    <xf numFmtId="0" fontId="27" fillId="4" borderId="59" xfId="19" applyFont="1" applyFill="1" applyBorder="1" applyAlignment="1">
      <alignment horizontal="center" vertical="center" wrapText="1"/>
    </xf>
    <xf numFmtId="0" fontId="27" fillId="4" borderId="58" xfId="19" applyFont="1" applyFill="1" applyBorder="1" applyAlignment="1">
      <alignment horizontal="center" vertical="center" wrapText="1"/>
    </xf>
    <xf numFmtId="0" fontId="28" fillId="12" borderId="0" xfId="51" applyFont="1" applyFill="1" applyAlignment="1">
      <alignment horizontal="left" vertical="center"/>
    </xf>
    <xf numFmtId="0" fontId="20" fillId="12" borderId="75" xfId="19" applyFont="1" applyFill="1" applyBorder="1" applyAlignment="1">
      <alignment horizontal="left" vertical="center" wrapText="1"/>
    </xf>
    <xf numFmtId="166" fontId="20" fillId="7" borderId="74" xfId="19" applyNumberFormat="1" applyFont="1" applyFill="1" applyBorder="1" applyAlignment="1" applyProtection="1">
      <alignment horizontal="center" vertical="center"/>
      <protection locked="0"/>
    </xf>
    <xf numFmtId="166" fontId="20" fillId="7" borderId="73" xfId="19" applyNumberFormat="1" applyFont="1" applyFill="1" applyBorder="1" applyAlignment="1" applyProtection="1">
      <alignment horizontal="center" vertical="center"/>
      <protection locked="0"/>
    </xf>
    <xf numFmtId="166" fontId="20" fillId="7" borderId="52" xfId="19" applyNumberFormat="1" applyFont="1" applyFill="1" applyBorder="1" applyAlignment="1" applyProtection="1">
      <alignment horizontal="center" vertical="center"/>
      <protection locked="0"/>
    </xf>
    <xf numFmtId="166" fontId="20" fillId="7" borderId="51" xfId="19" applyNumberFormat="1" applyFont="1" applyFill="1" applyBorder="1" applyAlignment="1" applyProtection="1">
      <alignment horizontal="center" vertical="center"/>
      <protection locked="0"/>
    </xf>
    <xf numFmtId="0" fontId="5" fillId="10" borderId="0" xfId="12" applyFont="1" applyFill="1" applyAlignment="1">
      <alignment vertical="center"/>
    </xf>
    <xf numFmtId="0" fontId="5" fillId="8" borderId="0" xfId="12" applyFont="1" applyFill="1" applyAlignment="1">
      <alignment vertical="center"/>
    </xf>
    <xf numFmtId="0" fontId="0" fillId="10" borderId="0" xfId="0" applyFill="1"/>
    <xf numFmtId="0" fontId="44" fillId="8" borderId="0" xfId="0" applyFont="1" applyFill="1" applyAlignment="1">
      <alignment horizontal="center" vertical="center" wrapText="1"/>
    </xf>
    <xf numFmtId="0" fontId="27" fillId="8" borderId="0" xfId="12" applyFont="1" applyFill="1" applyAlignment="1">
      <alignment horizontal="center" vertical="center"/>
    </xf>
    <xf numFmtId="0" fontId="27" fillId="8" borderId="0" xfId="12" applyFont="1" applyFill="1" applyAlignment="1">
      <alignment vertical="center"/>
    </xf>
    <xf numFmtId="0" fontId="19" fillId="8" borderId="63" xfId="12" applyFont="1" applyFill="1" applyBorder="1" applyAlignment="1">
      <alignment vertical="center"/>
    </xf>
    <xf numFmtId="0" fontId="19" fillId="8" borderId="59" xfId="12" applyFont="1" applyFill="1" applyBorder="1" applyAlignment="1">
      <alignment horizontal="center" vertical="center"/>
    </xf>
    <xf numFmtId="0" fontId="19" fillId="8" borderId="62" xfId="12" applyFont="1" applyFill="1" applyBorder="1" applyAlignment="1">
      <alignment horizontal="center" vertical="center"/>
    </xf>
    <xf numFmtId="0" fontId="19" fillId="8" borderId="0" xfId="29" applyFont="1" applyFill="1" applyAlignment="1">
      <alignment horizontal="center" vertical="center"/>
    </xf>
    <xf numFmtId="0" fontId="19" fillId="8" borderId="63" xfId="12" applyFont="1" applyFill="1" applyBorder="1" applyAlignment="1">
      <alignment vertical="center" wrapText="1"/>
    </xf>
    <xf numFmtId="1" fontId="19" fillId="7" borderId="59" xfId="12" applyNumberFormat="1" applyFont="1" applyFill="1" applyBorder="1" applyAlignment="1">
      <alignment horizontal="center" vertical="center"/>
    </xf>
    <xf numFmtId="1" fontId="19" fillId="7" borderId="58" xfId="12" applyNumberFormat="1" applyFont="1" applyFill="1" applyBorder="1" applyAlignment="1">
      <alignment horizontal="center" vertical="center"/>
    </xf>
    <xf numFmtId="0" fontId="19" fillId="8" borderId="55" xfId="12" applyFont="1" applyFill="1" applyBorder="1" applyAlignment="1">
      <alignment vertical="center"/>
    </xf>
    <xf numFmtId="0" fontId="19" fillId="8" borderId="23" xfId="12" applyFont="1" applyFill="1" applyBorder="1" applyAlignment="1">
      <alignment horizontal="center" vertical="center"/>
    </xf>
    <xf numFmtId="0" fontId="19" fillId="8" borderId="61" xfId="12" applyFont="1" applyFill="1" applyBorder="1" applyAlignment="1">
      <alignment horizontal="center" vertical="center"/>
    </xf>
    <xf numFmtId="0" fontId="19" fillId="8" borderId="55" xfId="12" applyFont="1" applyFill="1" applyBorder="1" applyAlignment="1">
      <alignment vertical="center" wrapText="1"/>
    </xf>
    <xf numFmtId="168" fontId="19" fillId="7" borderId="23" xfId="12" applyNumberFormat="1" applyFont="1" applyFill="1" applyBorder="1" applyAlignment="1">
      <alignment horizontal="center" vertical="center"/>
    </xf>
    <xf numFmtId="0" fontId="19" fillId="8" borderId="53" xfId="12" applyFont="1" applyFill="1" applyBorder="1" applyAlignment="1">
      <alignment vertical="center"/>
    </xf>
    <xf numFmtId="0" fontId="19" fillId="8" borderId="52" xfId="12" applyFont="1" applyFill="1" applyBorder="1" applyAlignment="1">
      <alignment horizontal="center" vertical="center"/>
    </xf>
    <xf numFmtId="0" fontId="19" fillId="8" borderId="60" xfId="12" applyFont="1" applyFill="1" applyBorder="1" applyAlignment="1">
      <alignment horizontal="center" vertical="center"/>
    </xf>
    <xf numFmtId="0" fontId="19" fillId="8" borderId="53" xfId="12" applyFont="1" applyFill="1" applyBorder="1" applyAlignment="1">
      <alignment vertical="center" wrapText="1"/>
    </xf>
    <xf numFmtId="168" fontId="19" fillId="7" borderId="52" xfId="12" applyNumberFormat="1" applyFont="1" applyFill="1" applyBorder="1" applyAlignment="1">
      <alignment horizontal="center" vertical="center"/>
    </xf>
    <xf numFmtId="168" fontId="19" fillId="8" borderId="0" xfId="12" applyNumberFormat="1" applyFont="1" applyFill="1" applyAlignment="1" applyProtection="1">
      <alignment vertical="center"/>
      <protection locked="0"/>
    </xf>
    <xf numFmtId="164" fontId="19" fillId="8" borderId="0" xfId="12" applyNumberFormat="1" applyFont="1" applyFill="1" applyAlignment="1">
      <alignment vertical="center"/>
    </xf>
    <xf numFmtId="0" fontId="27" fillId="8" borderId="0" xfId="3" applyFont="1" applyFill="1" applyBorder="1" applyAlignment="1">
      <alignment horizontal="center" vertical="center" wrapText="1"/>
    </xf>
    <xf numFmtId="0" fontId="21" fillId="12" borderId="0" xfId="0" applyFont="1" applyFill="1" applyAlignment="1">
      <alignment vertical="center" wrapText="1"/>
    </xf>
    <xf numFmtId="0" fontId="68" fillId="12" borderId="0" xfId="0" applyFont="1" applyFill="1" applyAlignment="1">
      <alignment horizontal="left" vertical="center" wrapText="1"/>
    </xf>
    <xf numFmtId="0" fontId="68" fillId="12" borderId="0" xfId="0" applyFont="1" applyFill="1" applyAlignment="1">
      <alignment horizontal="center" vertical="center" wrapText="1"/>
    </xf>
    <xf numFmtId="0" fontId="68" fillId="8" borderId="0" xfId="0" applyFont="1" applyFill="1" applyAlignment="1">
      <alignment horizontal="center" vertical="center" wrapText="1"/>
    </xf>
    <xf numFmtId="166" fontId="20" fillId="17" borderId="59" xfId="0" applyNumberFormat="1" applyFont="1" applyFill="1" applyBorder="1" applyAlignment="1" applyProtection="1">
      <alignment horizontal="center" vertical="center" wrapText="1"/>
      <protection locked="0"/>
    </xf>
    <xf numFmtId="166" fontId="20" fillId="18" borderId="58" xfId="0" applyNumberFormat="1" applyFont="1" applyFill="1" applyBorder="1" applyAlignment="1">
      <alignment horizontal="center" vertical="center" wrapText="1"/>
    </xf>
    <xf numFmtId="0" fontId="69" fillId="12" borderId="0" xfId="0" applyFont="1" applyFill="1" applyAlignment="1">
      <alignment horizontal="center" vertical="center" wrapText="1"/>
    </xf>
    <xf numFmtId="0" fontId="34" fillId="8" borderId="0" xfId="0" applyFont="1" applyFill="1" applyAlignment="1">
      <alignment horizontal="center" vertical="center" wrapText="1"/>
    </xf>
    <xf numFmtId="166" fontId="20" fillId="17" borderId="59" xfId="0" applyNumberFormat="1" applyFont="1" applyFill="1" applyBorder="1" applyAlignment="1">
      <alignment horizontal="center" vertical="center" wrapText="1"/>
    </xf>
    <xf numFmtId="166" fontId="20" fillId="17" borderId="71" xfId="0" applyNumberFormat="1" applyFont="1" applyFill="1" applyBorder="1" applyAlignment="1">
      <alignment horizontal="center" vertical="center" wrapText="1"/>
    </xf>
    <xf numFmtId="166" fontId="20" fillId="18" borderId="54" xfId="0" applyNumberFormat="1" applyFont="1" applyFill="1" applyBorder="1" applyAlignment="1">
      <alignment horizontal="center" vertical="center" wrapText="1"/>
    </xf>
    <xf numFmtId="166" fontId="20" fillId="17" borderId="23" xfId="0" applyNumberFormat="1" applyFont="1" applyFill="1" applyBorder="1" applyAlignment="1">
      <alignment horizontal="center" vertical="center" wrapText="1"/>
    </xf>
    <xf numFmtId="166" fontId="20" fillId="17" borderId="39" xfId="0" applyNumberFormat="1" applyFont="1" applyFill="1" applyBorder="1" applyAlignment="1">
      <alignment horizontal="center" vertical="center" wrapText="1"/>
    </xf>
    <xf numFmtId="166" fontId="20" fillId="18" borderId="52" xfId="0" applyNumberFormat="1" applyFont="1" applyFill="1" applyBorder="1" applyAlignment="1">
      <alignment horizontal="center" vertical="center" wrapText="1"/>
    </xf>
    <xf numFmtId="166" fontId="20" fillId="18" borderId="51" xfId="0" applyNumberFormat="1" applyFont="1" applyFill="1" applyBorder="1" applyAlignment="1">
      <alignment horizontal="center" vertical="center" wrapText="1"/>
    </xf>
    <xf numFmtId="166" fontId="20" fillId="18" borderId="78" xfId="0" applyNumberFormat="1" applyFont="1" applyFill="1" applyBorder="1" applyAlignment="1">
      <alignment horizontal="center" vertical="center" wrapText="1"/>
    </xf>
    <xf numFmtId="0" fontId="69" fillId="12" borderId="0" xfId="0" applyFont="1" applyFill="1" applyAlignment="1">
      <alignment horizontal="left" vertical="center" wrapText="1"/>
    </xf>
    <xf numFmtId="0" fontId="69" fillId="20" borderId="0" xfId="0" applyFont="1" applyFill="1" applyAlignment="1">
      <alignment horizontal="center" vertical="center" wrapText="1"/>
    </xf>
    <xf numFmtId="0" fontId="69" fillId="8" borderId="0" xfId="0" applyFont="1" applyFill="1" applyAlignment="1">
      <alignment horizontal="center" vertical="center" wrapText="1"/>
    </xf>
    <xf numFmtId="0" fontId="68" fillId="8" borderId="0" xfId="0" applyFont="1" applyFill="1" applyAlignment="1">
      <alignment horizontal="left" vertical="center" wrapText="1"/>
    </xf>
    <xf numFmtId="0" fontId="20" fillId="12" borderId="59" xfId="0" applyFont="1" applyFill="1" applyBorder="1" applyAlignment="1">
      <alignment horizontal="center" vertical="center"/>
    </xf>
    <xf numFmtId="0" fontId="69" fillId="21" borderId="59" xfId="0" applyFont="1" applyFill="1" applyBorder="1" applyAlignment="1">
      <alignment horizontal="center" vertical="center" wrapText="1"/>
    </xf>
    <xf numFmtId="0" fontId="34" fillId="8" borderId="0" xfId="0" applyFont="1" applyFill="1" applyAlignment="1">
      <alignment horizontal="center" vertical="center"/>
    </xf>
    <xf numFmtId="0" fontId="69" fillId="21" borderId="23" xfId="0" applyFont="1" applyFill="1" applyBorder="1" applyAlignment="1">
      <alignment horizontal="center" vertical="center" wrapText="1"/>
    </xf>
    <xf numFmtId="0" fontId="20" fillId="12" borderId="52" xfId="0" applyFont="1" applyFill="1" applyBorder="1" applyAlignment="1">
      <alignment horizontal="center" vertical="center"/>
    </xf>
    <xf numFmtId="166" fontId="20" fillId="17" borderId="52" xfId="0" applyNumberFormat="1" applyFont="1" applyFill="1" applyBorder="1" applyAlignment="1" applyProtection="1">
      <alignment horizontal="center" vertical="center" wrapText="1"/>
      <protection locked="0"/>
    </xf>
    <xf numFmtId="166" fontId="20" fillId="17" borderId="52" xfId="0" applyNumberFormat="1" applyFont="1" applyFill="1" applyBorder="1" applyAlignment="1">
      <alignment horizontal="center" vertical="center" wrapText="1"/>
    </xf>
    <xf numFmtId="166" fontId="20" fillId="17" borderId="78" xfId="0" applyNumberFormat="1" applyFont="1" applyFill="1" applyBorder="1" applyAlignment="1">
      <alignment horizontal="center" vertical="center" wrapText="1"/>
    </xf>
    <xf numFmtId="0" fontId="69" fillId="20" borderId="0" xfId="0" applyFont="1" applyFill="1" applyAlignment="1">
      <alignment horizontal="left" vertical="center" wrapText="1"/>
    </xf>
    <xf numFmtId="0" fontId="69" fillId="20" borderId="0" xfId="0" applyFont="1" applyFill="1" applyAlignment="1">
      <alignment horizontal="center" vertical="center"/>
    </xf>
    <xf numFmtId="0" fontId="69" fillId="15" borderId="0" xfId="0" applyFont="1" applyFill="1" applyAlignment="1">
      <alignment horizontal="center" vertical="center"/>
    </xf>
    <xf numFmtId="0" fontId="69" fillId="17" borderId="23" xfId="0" applyFont="1" applyFill="1" applyBorder="1" applyAlignment="1">
      <alignment horizontal="center" vertical="center" wrapText="1"/>
    </xf>
    <xf numFmtId="0" fontId="69" fillId="21" borderId="39" xfId="0" applyFont="1" applyFill="1" applyBorder="1" applyAlignment="1">
      <alignment horizontal="center" vertical="center" wrapText="1"/>
    </xf>
    <xf numFmtId="0" fontId="69" fillId="12" borderId="0" xfId="0" applyFont="1" applyFill="1" applyAlignment="1">
      <alignment vertical="center"/>
    </xf>
    <xf numFmtId="0" fontId="69" fillId="20" borderId="0" xfId="0" applyFont="1" applyFill="1" applyAlignment="1">
      <alignment vertical="center"/>
    </xf>
    <xf numFmtId="0" fontId="69" fillId="15" borderId="0" xfId="0" applyFont="1" applyFill="1" applyAlignment="1">
      <alignment horizontal="center" vertical="center" wrapText="1"/>
    </xf>
    <xf numFmtId="0" fontId="25" fillId="8" borderId="57" xfId="0" applyFont="1" applyFill="1" applyBorder="1" applyAlignment="1">
      <alignment horizontal="left" vertical="center" wrapText="1"/>
    </xf>
    <xf numFmtId="0" fontId="25" fillId="8" borderId="53" xfId="0" applyFont="1" applyFill="1" applyBorder="1" applyAlignment="1">
      <alignment horizontal="left" vertical="center" wrapText="1"/>
    </xf>
    <xf numFmtId="166" fontId="20" fillId="17" borderId="52" xfId="0" applyNumberFormat="1" applyFont="1" applyFill="1" applyBorder="1" applyAlignment="1" applyProtection="1">
      <alignment horizontal="center" vertical="center"/>
      <protection locked="0"/>
    </xf>
    <xf numFmtId="166" fontId="20" fillId="17" borderId="52" xfId="0" applyNumberFormat="1" applyFont="1" applyFill="1" applyBorder="1" applyAlignment="1">
      <alignment horizontal="center" vertical="center"/>
    </xf>
    <xf numFmtId="166" fontId="20" fillId="18" borderId="59" xfId="0" applyNumberFormat="1" applyFont="1" applyFill="1" applyBorder="1" applyAlignment="1">
      <alignment horizontal="center" vertical="center" wrapText="1"/>
    </xf>
    <xf numFmtId="166" fontId="20" fillId="18" borderId="71" xfId="0" applyNumberFormat="1" applyFont="1" applyFill="1" applyBorder="1" applyAlignment="1">
      <alignment horizontal="center" vertical="center" wrapText="1"/>
    </xf>
    <xf numFmtId="164" fontId="69" fillId="20" borderId="0" xfId="0" applyNumberFormat="1" applyFont="1" applyFill="1" applyAlignment="1">
      <alignment horizontal="center" vertical="center" wrapText="1"/>
    </xf>
    <xf numFmtId="164" fontId="68" fillId="12" borderId="0" xfId="0" applyNumberFormat="1" applyFont="1" applyFill="1" applyAlignment="1">
      <alignment horizontal="center" vertical="center" wrapText="1"/>
    </xf>
    <xf numFmtId="0" fontId="16" fillId="12" borderId="0" xfId="2" applyFont="1" applyFill="1" applyBorder="1" applyAlignment="1">
      <alignment horizontal="center" vertical="center" wrapText="1"/>
    </xf>
    <xf numFmtId="0" fontId="4" fillId="12" borderId="0" xfId="0" applyFont="1" applyFill="1" applyAlignment="1">
      <alignment vertical="center" wrapText="1"/>
    </xf>
    <xf numFmtId="0" fontId="4" fillId="12" borderId="0" xfId="0" applyFont="1" applyFill="1" applyAlignment="1">
      <alignment horizontal="center" vertical="center" wrapText="1"/>
    </xf>
    <xf numFmtId="166" fontId="20" fillId="22" borderId="59" xfId="0" applyNumberFormat="1" applyFont="1" applyFill="1" applyBorder="1" applyAlignment="1">
      <alignment horizontal="center" vertical="center" wrapText="1"/>
    </xf>
    <xf numFmtId="164" fontId="69" fillId="21" borderId="59" xfId="0" applyNumberFormat="1" applyFont="1" applyFill="1" applyBorder="1" applyAlignment="1">
      <alignment horizontal="right" vertical="center"/>
    </xf>
    <xf numFmtId="164" fontId="69" fillId="21" borderId="59" xfId="0" applyNumberFormat="1" applyFont="1" applyFill="1" applyBorder="1" applyAlignment="1">
      <alignment horizontal="center" vertical="center"/>
    </xf>
    <xf numFmtId="166" fontId="20" fillId="22" borderId="58" xfId="0" applyNumberFormat="1" applyFont="1" applyFill="1" applyBorder="1" applyAlignment="1">
      <alignment horizontal="center" vertical="center" wrapText="1"/>
    </xf>
    <xf numFmtId="166" fontId="20" fillId="22" borderId="23" xfId="0" applyNumberFormat="1" applyFont="1" applyFill="1" applyBorder="1" applyAlignment="1">
      <alignment horizontal="center" vertical="center" wrapText="1"/>
    </xf>
    <xf numFmtId="164" fontId="69" fillId="21" borderId="23" xfId="0" applyNumberFormat="1" applyFont="1" applyFill="1" applyBorder="1" applyAlignment="1">
      <alignment horizontal="center" vertical="center" wrapText="1"/>
    </xf>
    <xf numFmtId="164" fontId="69" fillId="21" borderId="23" xfId="0" applyNumberFormat="1" applyFont="1" applyFill="1" applyBorder="1" applyAlignment="1">
      <alignment horizontal="right" vertical="center"/>
    </xf>
    <xf numFmtId="164" fontId="69" fillId="21" borderId="23" xfId="0" applyNumberFormat="1" applyFont="1" applyFill="1" applyBorder="1" applyAlignment="1">
      <alignment horizontal="center" vertical="center"/>
    </xf>
    <xf numFmtId="166" fontId="20" fillId="22" borderId="54" xfId="0" applyNumberFormat="1" applyFont="1" applyFill="1" applyBorder="1" applyAlignment="1">
      <alignment horizontal="center" vertical="center" wrapText="1"/>
    </xf>
    <xf numFmtId="164" fontId="69" fillId="22" borderId="23" xfId="0" applyNumberFormat="1" applyFont="1" applyFill="1" applyBorder="1" applyAlignment="1">
      <alignment horizontal="center" vertical="center" wrapText="1"/>
    </xf>
    <xf numFmtId="166" fontId="20" fillId="22" borderId="52" xfId="0" applyNumberFormat="1" applyFont="1" applyFill="1" applyBorder="1" applyAlignment="1">
      <alignment horizontal="center" vertical="center" wrapText="1"/>
    </xf>
    <xf numFmtId="164" fontId="69" fillId="21" borderId="52" xfId="0" applyNumberFormat="1" applyFont="1" applyFill="1" applyBorder="1" applyAlignment="1">
      <alignment horizontal="right" vertical="center"/>
    </xf>
    <xf numFmtId="164" fontId="69" fillId="21" borderId="52" xfId="0" applyNumberFormat="1" applyFont="1" applyFill="1" applyBorder="1" applyAlignment="1">
      <alignment horizontal="center" vertical="center"/>
    </xf>
    <xf numFmtId="166" fontId="20" fillId="22" borderId="51" xfId="0" applyNumberFormat="1" applyFont="1" applyFill="1" applyBorder="1" applyAlignment="1">
      <alignment horizontal="center" vertical="center" wrapText="1"/>
    </xf>
    <xf numFmtId="0" fontId="69" fillId="12" borderId="0" xfId="0" applyFont="1" applyFill="1" applyAlignment="1">
      <alignment horizontal="center" vertical="center"/>
    </xf>
    <xf numFmtId="166" fontId="20" fillId="21" borderId="23" xfId="0" applyNumberFormat="1" applyFont="1" applyFill="1" applyBorder="1" applyAlignment="1" applyProtection="1">
      <alignment horizontal="center" vertical="center" wrapText="1"/>
      <protection locked="0"/>
    </xf>
    <xf numFmtId="166" fontId="20" fillId="21" borderId="23" xfId="0" applyNumberFormat="1" applyFont="1" applyFill="1" applyBorder="1" applyAlignment="1">
      <alignment horizontal="center" vertical="center" wrapText="1"/>
    </xf>
    <xf numFmtId="0" fontId="69" fillId="21" borderId="52" xfId="0" applyFont="1" applyFill="1" applyBorder="1" applyAlignment="1">
      <alignment horizontal="center" vertical="center" wrapText="1"/>
    </xf>
    <xf numFmtId="0" fontId="63" fillId="12" borderId="0" xfId="0" applyFont="1" applyFill="1" applyAlignment="1">
      <alignment vertical="center" wrapText="1"/>
    </xf>
    <xf numFmtId="0" fontId="69" fillId="21" borderId="59" xfId="0" applyFont="1" applyFill="1" applyBorder="1" applyAlignment="1">
      <alignment horizontal="right" vertical="center"/>
    </xf>
    <xf numFmtId="0" fontId="69" fillId="21" borderId="59" xfId="0" applyFont="1" applyFill="1" applyBorder="1" applyAlignment="1">
      <alignment horizontal="center" vertical="center"/>
    </xf>
    <xf numFmtId="0" fontId="69" fillId="21" borderId="23" xfId="0" applyFont="1" applyFill="1" applyBorder="1" applyAlignment="1">
      <alignment horizontal="right" vertical="center"/>
    </xf>
    <xf numFmtId="0" fontId="69" fillId="21" borderId="23" xfId="0" applyFont="1" applyFill="1" applyBorder="1" applyAlignment="1">
      <alignment horizontal="center" vertical="center"/>
    </xf>
    <xf numFmtId="0" fontId="69" fillId="21" borderId="52" xfId="0" applyFont="1" applyFill="1" applyBorder="1" applyAlignment="1">
      <alignment horizontal="right" vertical="center"/>
    </xf>
    <xf numFmtId="0" fontId="69" fillId="21" borderId="52" xfId="0" applyFont="1" applyFill="1" applyBorder="1" applyAlignment="1">
      <alignment horizontal="center" vertical="center"/>
    </xf>
    <xf numFmtId="168" fontId="19" fillId="0" borderId="23" xfId="12" applyNumberFormat="1" applyFont="1" applyBorder="1" applyAlignment="1">
      <alignment horizontal="center" vertical="center"/>
    </xf>
    <xf numFmtId="168" fontId="19" fillId="0" borderId="23" xfId="12" applyNumberFormat="1" applyFont="1" applyBorder="1" applyAlignment="1" applyProtection="1">
      <alignment horizontal="center" vertical="center"/>
      <protection locked="0"/>
    </xf>
    <xf numFmtId="168" fontId="19" fillId="0" borderId="52" xfId="12" applyNumberFormat="1" applyFont="1" applyBorder="1" applyAlignment="1">
      <alignment horizontal="center" vertical="center"/>
    </xf>
    <xf numFmtId="168" fontId="19" fillId="0" borderId="52" xfId="12" applyNumberFormat="1" applyFont="1" applyBorder="1" applyAlignment="1" applyProtection="1">
      <alignment horizontal="center" vertical="center"/>
      <protection locked="0"/>
    </xf>
    <xf numFmtId="3" fontId="20" fillId="12" borderId="90" xfId="0" applyNumberFormat="1" applyFont="1" applyFill="1" applyBorder="1" applyAlignment="1">
      <alignment horizontal="left" vertical="center" wrapText="1"/>
    </xf>
    <xf numFmtId="166" fontId="20" fillId="7" borderId="85" xfId="31" applyNumberFormat="1" applyFont="1" applyFill="1" applyBorder="1" applyAlignment="1" applyProtection="1">
      <alignment horizontal="center" vertical="center" wrapText="1"/>
      <protection locked="0"/>
    </xf>
    <xf numFmtId="166" fontId="25" fillId="13" borderId="48" xfId="31" applyNumberFormat="1" applyFont="1" applyFill="1" applyBorder="1" applyAlignment="1">
      <alignment horizontal="center" vertical="center"/>
    </xf>
    <xf numFmtId="166" fontId="25" fillId="13" borderId="85" xfId="31" applyNumberFormat="1" applyFont="1" applyFill="1" applyBorder="1" applyAlignment="1">
      <alignment horizontal="center" vertical="center"/>
    </xf>
    <xf numFmtId="0" fontId="43" fillId="4" borderId="189" xfId="6" applyFont="1" applyBorder="1" applyAlignment="1">
      <alignment horizontal="center" vertical="center" wrapText="1"/>
    </xf>
    <xf numFmtId="0" fontId="14" fillId="0" borderId="11" xfId="4" applyFont="1" applyBorder="1" applyAlignment="1">
      <alignment horizontal="left" vertical="center"/>
    </xf>
    <xf numFmtId="0" fontId="14" fillId="0" borderId="14" xfId="4" applyFont="1" applyBorder="1" applyAlignment="1">
      <alignment horizontal="left" vertical="center"/>
    </xf>
    <xf numFmtId="0" fontId="14" fillId="0" borderId="190" xfId="4" applyFont="1" applyBorder="1" applyAlignment="1">
      <alignment horizontal="left" vertical="center"/>
    </xf>
    <xf numFmtId="0" fontId="14" fillId="0" borderId="191" xfId="4" applyFont="1" applyBorder="1" applyAlignment="1">
      <alignment horizontal="left" vertical="center"/>
    </xf>
    <xf numFmtId="0" fontId="14" fillId="8" borderId="191" xfId="4" applyFont="1" applyFill="1" applyBorder="1" applyAlignment="1">
      <alignment horizontal="left" vertical="center"/>
    </xf>
    <xf numFmtId="0" fontId="14" fillId="0" borderId="192" xfId="4" applyFont="1" applyBorder="1" applyAlignment="1">
      <alignment horizontal="left" vertical="center"/>
    </xf>
    <xf numFmtId="0" fontId="6" fillId="0" borderId="0" xfId="4"/>
    <xf numFmtId="0" fontId="0" fillId="0" borderId="193" xfId="0" applyBorder="1"/>
    <xf numFmtId="0" fontId="0" fillId="0" borderId="196" xfId="0" applyBorder="1"/>
    <xf numFmtId="0" fontId="0" fillId="0" borderId="197" xfId="0" applyBorder="1"/>
    <xf numFmtId="0" fontId="0" fillId="0" borderId="198" xfId="0" applyBorder="1"/>
    <xf numFmtId="0" fontId="0" fillId="0" borderId="199" xfId="0" applyBorder="1"/>
    <xf numFmtId="166" fontId="54" fillId="8" borderId="60" xfId="31" applyNumberFormat="1" applyFont="1" applyFill="1" applyBorder="1" applyAlignment="1">
      <alignment horizontal="center" vertical="center" wrapText="1"/>
    </xf>
    <xf numFmtId="166" fontId="49" fillId="19" borderId="52" xfId="31" applyNumberFormat="1" applyFont="1" applyFill="1" applyBorder="1" applyAlignment="1">
      <alignment horizontal="center" vertical="center" wrapText="1"/>
    </xf>
    <xf numFmtId="166" fontId="20" fillId="23" borderId="27" xfId="0" applyNumberFormat="1" applyFont="1" applyFill="1" applyBorder="1" applyAlignment="1" applyProtection="1">
      <alignment horizontal="center" vertical="center" wrapText="1"/>
      <protection locked="0"/>
    </xf>
    <xf numFmtId="166" fontId="20" fillId="23" borderId="26" xfId="0" applyNumberFormat="1" applyFont="1" applyFill="1" applyBorder="1" applyAlignment="1" applyProtection="1">
      <alignment horizontal="center" vertical="center" wrapText="1"/>
      <protection locked="0"/>
    </xf>
    <xf numFmtId="166" fontId="20" fillId="23" borderId="37" xfId="0" applyNumberFormat="1" applyFont="1" applyFill="1" applyBorder="1" applyAlignment="1" applyProtection="1">
      <alignment horizontal="center" vertical="center" wrapText="1"/>
      <protection locked="0"/>
    </xf>
    <xf numFmtId="166" fontId="20" fillId="23" borderId="25" xfId="0" applyNumberFormat="1" applyFont="1" applyFill="1" applyBorder="1" applyAlignment="1" applyProtection="1">
      <alignment horizontal="center" vertical="center" wrapText="1"/>
      <protection locked="0"/>
    </xf>
    <xf numFmtId="166" fontId="20" fillId="23" borderId="23" xfId="0" applyNumberFormat="1" applyFont="1" applyFill="1" applyBorder="1" applyAlignment="1" applyProtection="1">
      <alignment horizontal="center" vertical="center" wrapText="1"/>
      <protection locked="0"/>
    </xf>
    <xf numFmtId="166" fontId="20" fillId="23" borderId="28" xfId="0" applyNumberFormat="1" applyFont="1" applyFill="1" applyBorder="1" applyAlignment="1" applyProtection="1">
      <alignment horizontal="center" vertical="center" wrapText="1"/>
      <protection locked="0"/>
    </xf>
    <xf numFmtId="166" fontId="20" fillId="23" borderId="24" xfId="0" applyNumberFormat="1" applyFont="1" applyFill="1" applyBorder="1" applyAlignment="1" applyProtection="1">
      <alignment horizontal="center" vertical="center" wrapText="1"/>
      <protection locked="0"/>
    </xf>
    <xf numFmtId="166" fontId="20" fillId="23" borderId="22" xfId="0" applyNumberFormat="1" applyFont="1" applyFill="1" applyBorder="1" applyAlignment="1" applyProtection="1">
      <alignment horizontal="center" vertical="center" wrapText="1"/>
      <protection locked="0"/>
    </xf>
    <xf numFmtId="166" fontId="20" fillId="23" borderId="30" xfId="0" applyNumberFormat="1" applyFont="1" applyFill="1" applyBorder="1" applyAlignment="1" applyProtection="1">
      <alignment horizontal="center" vertical="center" wrapText="1"/>
      <protection locked="0"/>
    </xf>
    <xf numFmtId="166" fontId="20" fillId="23" borderId="44" xfId="0" applyNumberFormat="1" applyFont="1" applyFill="1" applyBorder="1" applyAlignment="1" applyProtection="1">
      <alignment horizontal="center" vertical="center" wrapText="1"/>
      <protection locked="0"/>
    </xf>
    <xf numFmtId="166" fontId="20" fillId="23" borderId="42" xfId="0" applyNumberFormat="1" applyFont="1" applyFill="1" applyBorder="1" applyAlignment="1" applyProtection="1">
      <alignment horizontal="center" vertical="center" wrapText="1"/>
      <protection locked="0"/>
    </xf>
    <xf numFmtId="166" fontId="20" fillId="24" borderId="59" xfId="0" applyNumberFormat="1" applyFont="1" applyFill="1" applyBorder="1" applyAlignment="1" applyProtection="1">
      <alignment horizontal="center" vertical="center" wrapText="1"/>
      <protection locked="0"/>
    </xf>
    <xf numFmtId="166" fontId="20" fillId="24" borderId="59" xfId="0" applyNumberFormat="1" applyFont="1" applyFill="1" applyBorder="1" applyAlignment="1">
      <alignment horizontal="center" vertical="center" wrapText="1"/>
    </xf>
    <xf numFmtId="166" fontId="20" fillId="24" borderId="23" xfId="0" applyNumberFormat="1" applyFont="1" applyFill="1" applyBorder="1" applyAlignment="1" applyProtection="1">
      <alignment horizontal="center" vertical="center" wrapText="1"/>
      <protection locked="0"/>
    </xf>
    <xf numFmtId="166" fontId="20" fillId="24" borderId="23" xfId="0" applyNumberFormat="1" applyFont="1" applyFill="1" applyBorder="1" applyAlignment="1">
      <alignment horizontal="center" vertical="center" wrapText="1"/>
    </xf>
    <xf numFmtId="166" fontId="20" fillId="24" borderId="52" xfId="0" applyNumberFormat="1" applyFont="1" applyFill="1" applyBorder="1" applyAlignment="1">
      <alignment horizontal="center" vertical="center" wrapText="1"/>
    </xf>
    <xf numFmtId="166" fontId="20" fillId="24" borderId="74" xfId="0" applyNumberFormat="1" applyFont="1" applyFill="1" applyBorder="1" applyAlignment="1" applyProtection="1">
      <alignment horizontal="center" vertical="center" wrapText="1"/>
      <protection locked="0"/>
    </xf>
    <xf numFmtId="166" fontId="20" fillId="24" borderId="74" xfId="0" applyNumberFormat="1" applyFont="1" applyFill="1" applyBorder="1" applyAlignment="1">
      <alignment horizontal="center" vertical="center" wrapText="1"/>
    </xf>
    <xf numFmtId="166" fontId="20" fillId="24" borderId="59" xfId="31" applyNumberFormat="1" applyFont="1" applyFill="1" applyBorder="1" applyAlignment="1" applyProtection="1">
      <alignment horizontal="center" vertical="center" wrapText="1"/>
      <protection locked="0"/>
    </xf>
    <xf numFmtId="166" fontId="20" fillId="24" borderId="23" xfId="31" applyNumberFormat="1" applyFont="1" applyFill="1" applyBorder="1" applyAlignment="1" applyProtection="1">
      <alignment horizontal="center" vertical="center" wrapText="1"/>
      <protection locked="0"/>
    </xf>
    <xf numFmtId="166" fontId="20" fillId="24" borderId="52" xfId="31" applyNumberFormat="1" applyFont="1" applyFill="1" applyBorder="1" applyAlignment="1" applyProtection="1">
      <alignment horizontal="center" vertical="center" wrapText="1"/>
      <protection locked="0"/>
    </xf>
    <xf numFmtId="166" fontId="20" fillId="24" borderId="52" xfId="31" applyNumberFormat="1" applyFont="1" applyFill="1" applyBorder="1" applyAlignment="1">
      <alignment horizontal="center" vertical="center" wrapText="1"/>
    </xf>
    <xf numFmtId="166" fontId="20" fillId="24" borderId="83" xfId="31" applyNumberFormat="1" applyFont="1" applyFill="1" applyBorder="1" applyAlignment="1" applyProtection="1">
      <alignment horizontal="center" vertical="center" wrapText="1"/>
      <protection locked="0"/>
    </xf>
    <xf numFmtId="166" fontId="20" fillId="24" borderId="74" xfId="31" applyNumberFormat="1" applyFont="1" applyFill="1" applyBorder="1" applyAlignment="1">
      <alignment horizontal="center" vertical="center" wrapText="1"/>
    </xf>
    <xf numFmtId="0" fontId="49" fillId="24" borderId="168" xfId="12" applyFont="1" applyFill="1" applyBorder="1" applyAlignment="1">
      <alignment horizontal="center" vertical="center" wrapText="1"/>
    </xf>
    <xf numFmtId="9" fontId="49" fillId="24" borderId="171" xfId="1" applyFont="1" applyFill="1" applyBorder="1" applyAlignment="1">
      <alignment horizontal="center" vertical="center" wrapText="1"/>
    </xf>
    <xf numFmtId="9" fontId="49" fillId="24" borderId="170" xfId="1" applyFont="1" applyFill="1" applyBorder="1" applyAlignment="1">
      <alignment horizontal="center" vertical="center" wrapText="1"/>
    </xf>
    <xf numFmtId="0" fontId="49" fillId="24" borderId="172" xfId="12" applyFont="1" applyFill="1" applyBorder="1" applyAlignment="1">
      <alignment horizontal="center" vertical="center" wrapText="1"/>
    </xf>
    <xf numFmtId="9" fontId="49" fillId="24" borderId="173" xfId="1" applyFont="1" applyFill="1" applyBorder="1" applyAlignment="1">
      <alignment horizontal="center" vertical="center" wrapText="1"/>
    </xf>
    <xf numFmtId="173" fontId="20" fillId="24" borderId="59" xfId="31" applyNumberFormat="1" applyFont="1" applyFill="1" applyBorder="1" applyAlignment="1" applyProtection="1">
      <alignment horizontal="center" vertical="center" wrapText="1"/>
      <protection locked="0"/>
    </xf>
    <xf numFmtId="173" fontId="20" fillId="24" borderId="23" xfId="31" applyNumberFormat="1" applyFont="1" applyFill="1" applyBorder="1" applyAlignment="1" applyProtection="1">
      <alignment horizontal="center" vertical="center" wrapText="1"/>
      <protection locked="0"/>
    </xf>
    <xf numFmtId="173" fontId="20" fillId="24" borderId="52" xfId="0" applyNumberFormat="1" applyFont="1" applyFill="1" applyBorder="1" applyAlignment="1">
      <alignment horizontal="center" vertical="center" wrapText="1"/>
    </xf>
    <xf numFmtId="166" fontId="20" fillId="24" borderId="74" xfId="31" applyNumberFormat="1" applyFont="1" applyFill="1" applyBorder="1" applyAlignment="1" applyProtection="1">
      <alignment horizontal="center" vertical="center" wrapText="1"/>
      <protection locked="0"/>
    </xf>
    <xf numFmtId="173" fontId="20" fillId="24" borderId="74" xfId="31" applyNumberFormat="1" applyFont="1" applyFill="1" applyBorder="1" applyAlignment="1" applyProtection="1">
      <alignment horizontal="center" vertical="center" wrapText="1"/>
      <protection locked="0"/>
    </xf>
    <xf numFmtId="173" fontId="20" fillId="24" borderId="74" xfId="0" applyNumberFormat="1" applyFont="1" applyFill="1" applyBorder="1" applyAlignment="1">
      <alignment horizontal="center" vertical="center" wrapText="1"/>
    </xf>
    <xf numFmtId="173" fontId="20" fillId="24" borderId="59" xfId="0" applyNumberFormat="1" applyFont="1" applyFill="1" applyBorder="1" applyAlignment="1" applyProtection="1">
      <alignment horizontal="center" vertical="center" wrapText="1"/>
      <protection locked="0"/>
    </xf>
    <xf numFmtId="173" fontId="20" fillId="24" borderId="23" xfId="0" applyNumberFormat="1" applyFont="1" applyFill="1" applyBorder="1" applyAlignment="1" applyProtection="1">
      <alignment horizontal="center" vertical="center" wrapText="1"/>
      <protection locked="0"/>
    </xf>
    <xf numFmtId="0" fontId="0" fillId="8" borderId="193" xfId="0" applyFill="1" applyBorder="1" applyAlignment="1">
      <alignment vertical="center"/>
    </xf>
    <xf numFmtId="0" fontId="0" fillId="8" borderId="16" xfId="0" applyFill="1" applyBorder="1" applyAlignment="1">
      <alignment vertical="center"/>
    </xf>
    <xf numFmtId="0" fontId="0" fillId="8" borderId="17" xfId="0" applyFill="1" applyBorder="1" applyAlignment="1">
      <alignment vertical="center"/>
    </xf>
    <xf numFmtId="0" fontId="0" fillId="8" borderId="198" xfId="0" applyFill="1" applyBorder="1" applyAlignment="1">
      <alignment vertical="center"/>
    </xf>
    <xf numFmtId="0" fontId="0" fillId="8" borderId="199" xfId="0" applyFill="1" applyBorder="1" applyAlignment="1">
      <alignment vertical="center"/>
    </xf>
    <xf numFmtId="0" fontId="73" fillId="8" borderId="197" xfId="4" applyFont="1" applyFill="1" applyBorder="1" applyAlignment="1">
      <alignment vertical="center"/>
    </xf>
    <xf numFmtId="166" fontId="20" fillId="5" borderId="59" xfId="31" applyNumberFormat="1" applyFont="1" applyFill="1" applyBorder="1" applyAlignment="1" applyProtection="1">
      <alignment horizontal="center" vertical="center" wrapText="1"/>
      <protection locked="0"/>
    </xf>
    <xf numFmtId="166" fontId="20" fillId="5" borderId="59" xfId="0" applyNumberFormat="1" applyFont="1" applyFill="1" applyBorder="1" applyAlignment="1" applyProtection="1">
      <alignment horizontal="center" vertical="center" wrapText="1"/>
      <protection locked="0"/>
    </xf>
    <xf numFmtId="166" fontId="20" fillId="5" borderId="23" xfId="0" applyNumberFormat="1" applyFont="1" applyFill="1" applyBorder="1" applyAlignment="1" applyProtection="1">
      <alignment horizontal="center" vertical="center" wrapText="1"/>
      <protection locked="0"/>
    </xf>
    <xf numFmtId="166" fontId="20" fillId="5" borderId="74" xfId="0" applyNumberFormat="1" applyFont="1" applyFill="1" applyBorder="1" applyAlignment="1" applyProtection="1">
      <alignment horizontal="center" vertical="center" wrapText="1"/>
      <protection locked="0"/>
    </xf>
    <xf numFmtId="0" fontId="25" fillId="8" borderId="0" xfId="0" applyFont="1" applyFill="1" applyAlignment="1">
      <alignment vertical="center"/>
    </xf>
    <xf numFmtId="0" fontId="74" fillId="0" borderId="0" xfId="0" applyFont="1"/>
    <xf numFmtId="10" fontId="19" fillId="25" borderId="63" xfId="12" applyNumberFormat="1" applyFont="1" applyFill="1" applyBorder="1" applyAlignment="1" applyProtection="1">
      <alignment vertical="center"/>
      <protection locked="0"/>
    </xf>
    <xf numFmtId="10" fontId="19" fillId="25" borderId="59" xfId="12" applyNumberFormat="1" applyFont="1" applyFill="1" applyBorder="1" applyAlignment="1" applyProtection="1">
      <alignment vertical="center"/>
      <protection locked="0"/>
    </xf>
    <xf numFmtId="0" fontId="29" fillId="10" borderId="0" xfId="0" applyFont="1" applyFill="1" applyAlignment="1">
      <alignment horizontal="left" vertical="center"/>
    </xf>
    <xf numFmtId="0" fontId="42" fillId="12" borderId="0" xfId="0" applyFont="1" applyFill="1"/>
    <xf numFmtId="0" fontId="27" fillId="4" borderId="64" xfId="0" applyFont="1" applyFill="1" applyBorder="1" applyAlignment="1">
      <alignment horizontal="center" vertical="center" wrapText="1"/>
    </xf>
    <xf numFmtId="10" fontId="19" fillId="13" borderId="72" xfId="12" applyNumberFormat="1" applyFont="1" applyFill="1" applyBorder="1" applyAlignment="1" applyProtection="1">
      <alignment vertical="center"/>
      <protection locked="0"/>
    </xf>
    <xf numFmtId="10" fontId="19" fillId="13" borderId="201" xfId="12" applyNumberFormat="1" applyFont="1" applyFill="1" applyBorder="1" applyAlignment="1" applyProtection="1">
      <alignment vertical="center"/>
      <protection locked="0"/>
    </xf>
    <xf numFmtId="168" fontId="19" fillId="8" borderId="0" xfId="25" applyNumberFormat="1" applyFont="1" applyFill="1">
      <alignment vertical="top"/>
    </xf>
    <xf numFmtId="170" fontId="19" fillId="8" borderId="0" xfId="27" applyFont="1" applyFill="1">
      <alignment vertical="top"/>
    </xf>
    <xf numFmtId="0" fontId="25" fillId="8" borderId="0" xfId="0" applyFont="1" applyFill="1" applyAlignment="1">
      <alignment horizontal="center" vertical="center"/>
    </xf>
    <xf numFmtId="0" fontId="25" fillId="8" borderId="0" xfId="53" applyFont="1" applyFill="1" applyAlignment="1">
      <alignment vertical="center"/>
    </xf>
    <xf numFmtId="0" fontId="19" fillId="8" borderId="0" xfId="0" applyFont="1" applyFill="1" applyAlignment="1">
      <alignment horizontal="center" vertical="center"/>
    </xf>
    <xf numFmtId="0" fontId="39" fillId="8" borderId="0" xfId="53" applyFont="1" applyFill="1" applyAlignment="1">
      <alignment vertical="center"/>
    </xf>
    <xf numFmtId="0" fontId="64" fillId="8" borderId="0" xfId="0" applyFont="1" applyFill="1" applyAlignment="1">
      <alignment horizontal="left" vertical="center" wrapText="1"/>
    </xf>
    <xf numFmtId="166" fontId="20" fillId="4" borderId="74" xfId="31" applyNumberFormat="1" applyFont="1" applyFill="1" applyBorder="1" applyAlignment="1">
      <alignment horizontal="center" vertical="center" wrapText="1"/>
    </xf>
    <xf numFmtId="0" fontId="22" fillId="8" borderId="0" xfId="0" applyFont="1" applyFill="1" applyAlignment="1">
      <alignment horizontal="center" vertical="center" wrapText="1"/>
    </xf>
    <xf numFmtId="0" fontId="25" fillId="8" borderId="0" xfId="53" applyFont="1" applyFill="1" applyAlignment="1">
      <alignment horizontal="left" vertical="center"/>
    </xf>
    <xf numFmtId="0" fontId="28" fillId="8" borderId="0" xfId="53" applyFont="1" applyFill="1" applyAlignment="1">
      <alignment horizontal="left" vertical="center"/>
    </xf>
    <xf numFmtId="0" fontId="25" fillId="4" borderId="74" xfId="0" applyFont="1" applyFill="1" applyBorder="1" applyAlignment="1">
      <alignment horizontal="center" vertical="center"/>
    </xf>
    <xf numFmtId="164" fontId="20" fillId="4" borderId="74" xfId="0" applyNumberFormat="1" applyFont="1" applyFill="1" applyBorder="1" applyAlignment="1">
      <alignment horizontal="center" vertical="center" wrapText="1"/>
    </xf>
    <xf numFmtId="166" fontId="20" fillId="26" borderId="23" xfId="31" applyNumberFormat="1" applyFont="1" applyFill="1" applyBorder="1" applyAlignment="1" applyProtection="1">
      <alignment horizontal="center" vertical="center" wrapText="1"/>
      <protection locked="0"/>
    </xf>
    <xf numFmtId="1" fontId="19" fillId="26" borderId="59" xfId="12" applyNumberFormat="1" applyFont="1" applyFill="1" applyBorder="1" applyAlignment="1">
      <alignment vertical="center"/>
    </xf>
    <xf numFmtId="168" fontId="19" fillId="26" borderId="23" xfId="12" applyNumberFormat="1" applyFont="1" applyFill="1" applyBorder="1" applyAlignment="1" applyProtection="1">
      <alignment vertical="center"/>
      <protection locked="0"/>
    </xf>
    <xf numFmtId="168" fontId="19" fillId="26" borderId="52" xfId="12" applyNumberFormat="1" applyFont="1" applyFill="1" applyBorder="1" applyAlignment="1" applyProtection="1">
      <alignment vertical="center"/>
      <protection locked="0"/>
    </xf>
    <xf numFmtId="1" fontId="19" fillId="26" borderId="71" xfId="12" applyNumberFormat="1" applyFont="1" applyFill="1" applyBorder="1" applyAlignment="1">
      <alignment vertical="center"/>
    </xf>
    <xf numFmtId="168" fontId="19" fillId="26" borderId="23" xfId="12" applyNumberFormat="1" applyFont="1" applyFill="1" applyBorder="1" applyAlignment="1">
      <alignment vertical="center"/>
    </xf>
    <xf numFmtId="168" fontId="19" fillId="26" borderId="52" xfId="12" applyNumberFormat="1" applyFont="1" applyFill="1" applyBorder="1" applyAlignment="1">
      <alignment vertical="center"/>
    </xf>
    <xf numFmtId="10" fontId="19" fillId="26" borderId="63" xfId="12" applyNumberFormat="1" applyFont="1" applyFill="1" applyBorder="1" applyAlignment="1" applyProtection="1">
      <alignment vertical="center"/>
      <protection locked="0"/>
    </xf>
    <xf numFmtId="10" fontId="19" fillId="26" borderId="59" xfId="12" applyNumberFormat="1" applyFont="1" applyFill="1" applyBorder="1" applyAlignment="1" applyProtection="1">
      <alignment vertical="center"/>
      <protection locked="0"/>
    </xf>
    <xf numFmtId="10" fontId="19" fillId="26" borderId="53" xfId="12" applyNumberFormat="1" applyFont="1" applyFill="1" applyBorder="1" applyAlignment="1" applyProtection="1">
      <alignment vertical="center"/>
      <protection locked="0"/>
    </xf>
    <xf numFmtId="10" fontId="19" fillId="26" borderId="52" xfId="12" applyNumberFormat="1" applyFont="1" applyFill="1" applyBorder="1" applyAlignment="1" applyProtection="1">
      <alignment vertical="center"/>
      <protection locked="0"/>
    </xf>
    <xf numFmtId="168" fontId="19" fillId="26" borderId="59" xfId="12" applyNumberFormat="1" applyFont="1" applyFill="1" applyBorder="1" applyAlignment="1">
      <alignment vertical="center"/>
    </xf>
    <xf numFmtId="168" fontId="19" fillId="26" borderId="59" xfId="12" applyNumberFormat="1" applyFont="1" applyFill="1" applyBorder="1" applyAlignment="1">
      <alignment horizontal="right" vertical="center"/>
    </xf>
    <xf numFmtId="168" fontId="19" fillId="26" borderId="52" xfId="12" applyNumberFormat="1" applyFont="1" applyFill="1" applyBorder="1" applyAlignment="1">
      <alignment horizontal="right" vertical="center"/>
    </xf>
    <xf numFmtId="10" fontId="19" fillId="26" borderId="63" xfId="27" applyNumberFormat="1" applyFont="1" applyFill="1" applyBorder="1" applyAlignment="1">
      <alignment vertical="center"/>
    </xf>
    <xf numFmtId="10" fontId="19" fillId="26" borderId="59" xfId="27" applyNumberFormat="1" applyFont="1" applyFill="1" applyBorder="1" applyAlignment="1">
      <alignment vertical="center"/>
    </xf>
    <xf numFmtId="10" fontId="19" fillId="26" borderId="59" xfId="27" applyNumberFormat="1" applyFont="1" applyFill="1" applyBorder="1" applyAlignment="1">
      <alignment horizontal="right" vertical="center"/>
    </xf>
    <xf numFmtId="10" fontId="19" fillId="26" borderId="55" xfId="27" applyNumberFormat="1" applyFont="1" applyFill="1" applyBorder="1" applyAlignment="1">
      <alignment vertical="center"/>
    </xf>
    <xf numFmtId="10" fontId="19" fillId="26" borderId="23" xfId="27" applyNumberFormat="1" applyFont="1" applyFill="1" applyBorder="1" applyAlignment="1">
      <alignment vertical="center"/>
    </xf>
    <xf numFmtId="10" fontId="19" fillId="26" borderId="23" xfId="27" applyNumberFormat="1" applyFont="1" applyFill="1" applyBorder="1" applyAlignment="1">
      <alignment horizontal="right" vertical="center"/>
    </xf>
    <xf numFmtId="10" fontId="19" fillId="26" borderId="90" xfId="27" applyNumberFormat="1" applyFont="1" applyFill="1" applyBorder="1" applyAlignment="1">
      <alignment vertical="center"/>
    </xf>
    <xf numFmtId="10" fontId="19" fillId="26" borderId="48" xfId="27" applyNumberFormat="1" applyFont="1" applyFill="1" applyBorder="1" applyAlignment="1">
      <alignment vertical="center"/>
    </xf>
    <xf numFmtId="10" fontId="19" fillId="26" borderId="48" xfId="27" applyNumberFormat="1" applyFont="1" applyFill="1" applyBorder="1" applyAlignment="1">
      <alignment horizontal="right" vertical="center"/>
    </xf>
    <xf numFmtId="10" fontId="19" fillId="26" borderId="107" xfId="27" applyNumberFormat="1" applyFont="1" applyFill="1" applyBorder="1" applyAlignment="1">
      <alignment vertical="center"/>
    </xf>
    <xf numFmtId="10" fontId="19" fillId="26" borderId="106" xfId="27" applyNumberFormat="1" applyFont="1" applyFill="1" applyBorder="1" applyAlignment="1">
      <alignment vertical="center"/>
    </xf>
    <xf numFmtId="10" fontId="19" fillId="26" borderId="106" xfId="27" applyNumberFormat="1" applyFont="1" applyFill="1" applyBorder="1" applyAlignment="1">
      <alignment horizontal="right" vertical="center"/>
    </xf>
    <xf numFmtId="10" fontId="19" fillId="26" borderId="51" xfId="12" applyNumberFormat="1" applyFont="1" applyFill="1" applyBorder="1" applyAlignment="1" applyProtection="1">
      <alignment vertical="center"/>
      <protection locked="0"/>
    </xf>
    <xf numFmtId="168" fontId="19" fillId="26" borderId="59" xfId="12" applyNumberFormat="1" applyFont="1" applyFill="1" applyBorder="1" applyAlignment="1" applyProtection="1">
      <alignment vertical="center"/>
      <protection locked="0"/>
    </xf>
    <xf numFmtId="168" fontId="19" fillId="26" borderId="58" xfId="12" applyNumberFormat="1" applyFont="1" applyFill="1" applyBorder="1" applyAlignment="1" applyProtection="1">
      <alignment vertical="center"/>
      <protection locked="0"/>
    </xf>
    <xf numFmtId="168" fontId="19" fillId="26" borderId="51" xfId="12" applyNumberFormat="1" applyFont="1" applyFill="1" applyBorder="1" applyAlignment="1" applyProtection="1">
      <alignment vertical="center"/>
      <protection locked="0"/>
    </xf>
    <xf numFmtId="1" fontId="19" fillId="26" borderId="40" xfId="12" applyNumberFormat="1" applyFont="1" applyFill="1" applyBorder="1" applyAlignment="1">
      <alignment vertical="center"/>
    </xf>
    <xf numFmtId="1" fontId="19" fillId="26" borderId="56" xfId="12" applyNumberFormat="1" applyFont="1" applyFill="1" applyBorder="1" applyAlignment="1">
      <alignment vertical="center"/>
    </xf>
    <xf numFmtId="168" fontId="19" fillId="26" borderId="54" xfId="12" applyNumberFormat="1" applyFont="1" applyFill="1" applyBorder="1" applyAlignment="1" applyProtection="1">
      <alignment vertical="center"/>
      <protection locked="0"/>
    </xf>
    <xf numFmtId="168" fontId="19" fillId="26" borderId="48" xfId="12" applyNumberFormat="1" applyFont="1" applyFill="1" applyBorder="1" applyAlignment="1" applyProtection="1">
      <alignment vertical="center"/>
      <protection locked="0"/>
    </xf>
    <xf numFmtId="168" fontId="19" fillId="26" borderId="85" xfId="12" applyNumberFormat="1" applyFont="1" applyFill="1" applyBorder="1" applyAlignment="1" applyProtection="1">
      <alignment vertical="center"/>
      <protection locked="0"/>
    </xf>
    <xf numFmtId="1" fontId="19" fillId="26" borderId="58" xfId="12" applyNumberFormat="1" applyFont="1" applyFill="1" applyBorder="1" applyAlignment="1">
      <alignment vertical="center"/>
    </xf>
    <xf numFmtId="0" fontId="25" fillId="15" borderId="0" xfId="0" applyFont="1" applyFill="1" applyAlignment="1">
      <alignment horizontal="center" vertical="center" wrapText="1"/>
    </xf>
    <xf numFmtId="0" fontId="25" fillId="15" borderId="0" xfId="0" applyFont="1" applyFill="1" applyAlignment="1">
      <alignment horizontal="center" vertical="center" textRotation="90" wrapText="1"/>
    </xf>
    <xf numFmtId="0" fontId="25" fillId="15" borderId="0" xfId="0" applyFont="1" applyFill="1" applyAlignment="1">
      <alignment horizontal="center" vertical="center"/>
    </xf>
    <xf numFmtId="0" fontId="20" fillId="15" borderId="0" xfId="0" applyFont="1" applyFill="1" applyAlignment="1">
      <alignment horizontal="center" vertical="center"/>
    </xf>
    <xf numFmtId="0" fontId="20" fillId="8" borderId="0" xfId="0" applyFont="1" applyFill="1" applyAlignment="1">
      <alignment horizontal="center" vertical="center" wrapText="1"/>
    </xf>
    <xf numFmtId="0" fontId="20" fillId="8" borderId="0" xfId="0" applyFont="1" applyFill="1" applyAlignment="1">
      <alignment horizontal="center" vertical="center"/>
    </xf>
    <xf numFmtId="0" fontId="20" fillId="15" borderId="0" xfId="0" applyFont="1" applyFill="1" applyAlignment="1">
      <alignment horizontal="center" vertical="center" wrapText="1"/>
    </xf>
    <xf numFmtId="0" fontId="25" fillId="14" borderId="26" xfId="0" applyFont="1" applyFill="1" applyBorder="1" applyAlignment="1">
      <alignment horizontal="center" vertical="center"/>
    </xf>
    <xf numFmtId="0" fontId="25" fillId="14" borderId="37" xfId="0" applyFont="1" applyFill="1" applyBorder="1" applyAlignment="1">
      <alignment horizontal="center" vertical="center"/>
    </xf>
    <xf numFmtId="0" fontId="20" fillId="14" borderId="23" xfId="0" applyFont="1" applyFill="1" applyBorder="1" applyAlignment="1">
      <alignment horizontal="center" vertical="center"/>
    </xf>
    <xf numFmtId="0" fontId="20" fillId="14" borderId="28" xfId="0" applyFont="1" applyFill="1" applyBorder="1" applyAlignment="1">
      <alignment horizontal="center" vertical="center"/>
    </xf>
    <xf numFmtId="0" fontId="20" fillId="14" borderId="22" xfId="0" applyFont="1" applyFill="1" applyBorder="1" applyAlignment="1">
      <alignment horizontal="center" vertical="center"/>
    </xf>
    <xf numFmtId="0" fontId="20" fillId="14" borderId="30" xfId="0" applyFont="1" applyFill="1" applyBorder="1" applyAlignment="1">
      <alignment horizontal="center" vertical="center"/>
    </xf>
    <xf numFmtId="0" fontId="20" fillId="14" borderId="95" xfId="0" applyFont="1" applyFill="1" applyBorder="1" applyAlignment="1">
      <alignment horizontal="center" vertical="center"/>
    </xf>
    <xf numFmtId="0" fontId="20" fillId="14" borderId="96" xfId="0" applyFont="1" applyFill="1" applyBorder="1" applyAlignment="1">
      <alignment horizontal="center" vertical="center"/>
    </xf>
    <xf numFmtId="0" fontId="20" fillId="14" borderId="27" xfId="0" applyFont="1" applyFill="1" applyBorder="1" applyAlignment="1">
      <alignment horizontal="center" vertical="center" wrapText="1"/>
    </xf>
    <xf numFmtId="0" fontId="20" fillId="14" borderId="26" xfId="0" applyFont="1" applyFill="1" applyBorder="1" applyAlignment="1">
      <alignment horizontal="center" vertical="center" wrapText="1"/>
    </xf>
    <xf numFmtId="0" fontId="20" fillId="14" borderId="25" xfId="0" applyFont="1" applyFill="1" applyBorder="1" applyAlignment="1">
      <alignment horizontal="center" vertical="center" wrapText="1"/>
    </xf>
    <xf numFmtId="0" fontId="20" fillId="14" borderId="23" xfId="0" applyFont="1" applyFill="1" applyBorder="1" applyAlignment="1">
      <alignment horizontal="center" vertical="center" wrapText="1"/>
    </xf>
    <xf numFmtId="0" fontId="20" fillId="14" borderId="24" xfId="0" applyFont="1" applyFill="1" applyBorder="1" applyAlignment="1">
      <alignment horizontal="center" vertical="center" wrapText="1"/>
    </xf>
    <xf numFmtId="0" fontId="20" fillId="14" borderId="22" xfId="0" applyFont="1" applyFill="1" applyBorder="1" applyAlignment="1">
      <alignment horizontal="center" vertical="center" wrapText="1"/>
    </xf>
    <xf numFmtId="0" fontId="20" fillId="14" borderId="26" xfId="0" applyFont="1" applyFill="1" applyBorder="1" applyAlignment="1">
      <alignment horizontal="center" vertical="center"/>
    </xf>
    <xf numFmtId="0" fontId="20" fillId="14" borderId="37" xfId="0" applyFont="1" applyFill="1" applyBorder="1" applyAlignment="1">
      <alignment horizontal="center" vertical="center"/>
    </xf>
    <xf numFmtId="0" fontId="20" fillId="14" borderId="44" xfId="0" applyFont="1" applyFill="1" applyBorder="1" applyAlignment="1">
      <alignment horizontal="center" vertical="center" wrapText="1"/>
    </xf>
    <xf numFmtId="0" fontId="20" fillId="14" borderId="42" xfId="0" applyFont="1" applyFill="1" applyBorder="1" applyAlignment="1">
      <alignment horizontal="center" vertical="center" wrapText="1"/>
    </xf>
    <xf numFmtId="0" fontId="20" fillId="14" borderId="41" xfId="0" applyFont="1" applyFill="1" applyBorder="1" applyAlignment="1">
      <alignment horizontal="center" vertical="center" wrapText="1"/>
    </xf>
    <xf numFmtId="0" fontId="34" fillId="15" borderId="0" xfId="0" applyFont="1" applyFill="1" applyAlignment="1">
      <alignment horizontal="center" vertical="center" wrapText="1"/>
    </xf>
    <xf numFmtId="0" fontId="66" fillId="15" borderId="0" xfId="0" applyFont="1" applyFill="1" applyAlignment="1">
      <alignment horizontal="center" vertical="center" wrapText="1"/>
    </xf>
    <xf numFmtId="0" fontId="37" fillId="15" borderId="0" xfId="0" applyFont="1" applyFill="1" applyAlignment="1">
      <alignment horizontal="center" vertical="center" wrapText="1"/>
    </xf>
    <xf numFmtId="0" fontId="27" fillId="14" borderId="41" xfId="0" applyFont="1" applyFill="1" applyBorder="1" applyAlignment="1">
      <alignment horizontal="center" vertical="center" wrapText="1"/>
    </xf>
    <xf numFmtId="166" fontId="49" fillId="26" borderId="59" xfId="0" applyNumberFormat="1" applyFont="1" applyFill="1" applyBorder="1" applyAlignment="1" applyProtection="1">
      <alignment horizontal="center" vertical="center" wrapText="1"/>
      <protection locked="0"/>
    </xf>
    <xf numFmtId="166" fontId="49" fillId="26" borderId="59" xfId="0" applyNumberFormat="1" applyFont="1" applyFill="1" applyBorder="1" applyAlignment="1">
      <alignment horizontal="center" vertical="center" wrapText="1"/>
    </xf>
    <xf numFmtId="166" fontId="49" fillId="26" borderId="23" xfId="0" applyNumberFormat="1" applyFont="1" applyFill="1" applyBorder="1" applyAlignment="1" applyProtection="1">
      <alignment horizontal="center" vertical="center" wrapText="1"/>
      <protection locked="0"/>
    </xf>
    <xf numFmtId="166" fontId="49" fillId="26" borderId="23" xfId="0" applyNumberFormat="1" applyFont="1" applyFill="1" applyBorder="1" applyAlignment="1">
      <alignment horizontal="center" vertical="center" wrapText="1"/>
    </xf>
    <xf numFmtId="166" fontId="49" fillId="26" borderId="52" xfId="0" applyNumberFormat="1" applyFont="1" applyFill="1" applyBorder="1" applyAlignment="1">
      <alignment horizontal="center" vertical="center" wrapText="1"/>
    </xf>
    <xf numFmtId="166" fontId="49" fillId="26" borderId="72" xfId="0" applyNumberFormat="1" applyFont="1" applyFill="1" applyBorder="1" applyAlignment="1">
      <alignment horizontal="center" vertical="center" wrapText="1"/>
    </xf>
    <xf numFmtId="166" fontId="49" fillId="26" borderId="40" xfId="0" applyNumberFormat="1" applyFont="1" applyFill="1" applyBorder="1" applyAlignment="1">
      <alignment horizontal="center" vertical="center" wrapText="1"/>
    </xf>
    <xf numFmtId="0" fontId="23" fillId="8" borderId="0" xfId="0" applyFont="1" applyFill="1" applyAlignment="1">
      <alignment vertical="center"/>
    </xf>
    <xf numFmtId="166" fontId="49" fillId="26" borderId="58" xfId="0" applyNumberFormat="1" applyFont="1" applyFill="1" applyBorder="1" applyAlignment="1">
      <alignment horizontal="center" vertical="center" wrapText="1"/>
    </xf>
    <xf numFmtId="166" fontId="49" fillId="26" borderId="54" xfId="0" applyNumberFormat="1" applyFont="1" applyFill="1" applyBorder="1" applyAlignment="1">
      <alignment horizontal="center" vertical="center" wrapText="1"/>
    </xf>
    <xf numFmtId="166" fontId="49" fillId="26" borderId="51" xfId="0" applyNumberFormat="1" applyFont="1" applyFill="1" applyBorder="1" applyAlignment="1">
      <alignment horizontal="center" vertical="center" wrapText="1"/>
    </xf>
    <xf numFmtId="166" fontId="49" fillId="26" borderId="85" xfId="0" applyNumberFormat="1" applyFont="1" applyFill="1" applyBorder="1" applyAlignment="1">
      <alignment horizontal="center" vertical="center" wrapText="1"/>
    </xf>
    <xf numFmtId="166" fontId="49" fillId="26" borderId="78" xfId="0" applyNumberFormat="1" applyFont="1" applyFill="1" applyBorder="1" applyAlignment="1">
      <alignment horizontal="center" vertical="center" wrapText="1"/>
    </xf>
    <xf numFmtId="166" fontId="49" fillId="26" borderId="59" xfId="31" applyNumberFormat="1" applyFont="1" applyFill="1" applyBorder="1" applyAlignment="1" applyProtection="1">
      <alignment horizontal="center" vertical="center" wrapText="1"/>
      <protection locked="0"/>
    </xf>
    <xf numFmtId="166" fontId="49" fillId="26" borderId="59" xfId="31" applyNumberFormat="1" applyFont="1" applyFill="1" applyBorder="1" applyAlignment="1">
      <alignment horizontal="center" vertical="center" wrapText="1"/>
    </xf>
    <xf numFmtId="166" fontId="49" fillId="26" borderId="23" xfId="31" applyNumberFormat="1" applyFont="1" applyFill="1" applyBorder="1" applyAlignment="1" applyProtection="1">
      <alignment horizontal="center" vertical="center" wrapText="1"/>
      <protection locked="0"/>
    </xf>
    <xf numFmtId="166" fontId="49" fillId="26" borderId="23" xfId="31" applyNumberFormat="1" applyFont="1" applyFill="1" applyBorder="1" applyAlignment="1">
      <alignment horizontal="center" vertical="center" wrapText="1"/>
    </xf>
    <xf numFmtId="166" fontId="49" fillId="26" borderId="52" xfId="31" applyNumberFormat="1" applyFont="1" applyFill="1" applyBorder="1" applyAlignment="1">
      <alignment horizontal="center" vertical="center" wrapText="1"/>
    </xf>
    <xf numFmtId="166" fontId="49" fillId="26" borderId="48" xfId="31" applyNumberFormat="1" applyFont="1" applyFill="1" applyBorder="1" applyAlignment="1">
      <alignment horizontal="center" vertical="center" wrapText="1"/>
    </xf>
    <xf numFmtId="3" fontId="49" fillId="12" borderId="78" xfId="31" applyNumberFormat="1" applyFont="1" applyFill="1" applyBorder="1" applyAlignment="1">
      <alignment horizontal="center" vertical="center" wrapText="1"/>
    </xf>
    <xf numFmtId="166" fontId="49" fillId="26" borderId="74" xfId="31" applyNumberFormat="1" applyFont="1" applyFill="1" applyBorder="1" applyAlignment="1">
      <alignment horizontal="center" vertical="center" wrapText="1"/>
    </xf>
    <xf numFmtId="166" fontId="49" fillId="26" borderId="145" xfId="31" applyNumberFormat="1" applyFont="1" applyFill="1" applyBorder="1" applyAlignment="1">
      <alignment horizontal="center" vertical="center" wrapText="1"/>
    </xf>
    <xf numFmtId="166" fontId="49" fillId="26" borderId="72" xfId="31" applyNumberFormat="1" applyFont="1" applyFill="1" applyBorder="1" applyAlignment="1">
      <alignment horizontal="center" vertical="center" wrapText="1"/>
    </xf>
    <xf numFmtId="166" fontId="49" fillId="11" borderId="101" xfId="31" applyNumberFormat="1" applyFont="1" applyFill="1" applyBorder="1" applyAlignment="1">
      <alignment horizontal="center" vertical="center" wrapText="1"/>
    </xf>
    <xf numFmtId="166" fontId="49" fillId="11" borderId="147" xfId="31" applyNumberFormat="1" applyFont="1" applyFill="1" applyBorder="1" applyAlignment="1">
      <alignment horizontal="center" vertical="center" wrapText="1"/>
    </xf>
    <xf numFmtId="166" fontId="49" fillId="26" borderId="83" xfId="31" applyNumberFormat="1" applyFont="1" applyFill="1" applyBorder="1" applyAlignment="1" applyProtection="1">
      <alignment horizontal="center" vertical="center" wrapText="1"/>
      <protection locked="0"/>
    </xf>
    <xf numFmtId="166" fontId="49" fillId="26" borderId="149" xfId="31" applyNumberFormat="1" applyFont="1" applyFill="1" applyBorder="1" applyAlignment="1">
      <alignment horizontal="center" vertical="center" wrapText="1"/>
    </xf>
    <xf numFmtId="166" fontId="49" fillId="26" borderId="71" xfId="31" applyNumberFormat="1" applyFont="1" applyFill="1" applyBorder="1" applyAlignment="1">
      <alignment horizontal="center" vertical="center" wrapText="1"/>
    </xf>
    <xf numFmtId="166" fontId="49" fillId="26" borderId="150" xfId="31" applyNumberFormat="1" applyFont="1" applyFill="1" applyBorder="1" applyAlignment="1" applyProtection="1">
      <alignment horizontal="center" vertical="center" wrapText="1"/>
      <protection locked="0"/>
    </xf>
    <xf numFmtId="166" fontId="49" fillId="26" borderId="58" xfId="31" applyNumberFormat="1" applyFont="1" applyFill="1" applyBorder="1" applyAlignment="1">
      <alignment horizontal="center" vertical="center" wrapText="1"/>
    </xf>
    <xf numFmtId="166" fontId="49" fillId="26" borderId="92" xfId="31" applyNumberFormat="1" applyFont="1" applyFill="1" applyBorder="1" applyAlignment="1" applyProtection="1">
      <alignment horizontal="center" vertical="center" wrapText="1"/>
      <protection locked="0"/>
    </xf>
    <xf numFmtId="166" fontId="49" fillId="26" borderId="151" xfId="31" applyNumberFormat="1" applyFont="1" applyFill="1" applyBorder="1" applyAlignment="1">
      <alignment horizontal="center" vertical="center" wrapText="1"/>
    </xf>
    <xf numFmtId="166" fontId="49" fillId="26" borderId="54" xfId="31" applyNumberFormat="1" applyFont="1" applyFill="1" applyBorder="1" applyAlignment="1">
      <alignment horizontal="center" vertical="center" wrapText="1"/>
    </xf>
    <xf numFmtId="166" fontId="49" fillId="26" borderId="92" xfId="31" applyNumberFormat="1" applyFont="1" applyFill="1" applyBorder="1" applyAlignment="1">
      <alignment horizontal="center" vertical="center" wrapText="1"/>
    </xf>
    <xf numFmtId="166" fontId="49" fillId="26" borderId="152" xfId="31" applyNumberFormat="1" applyFont="1" applyFill="1" applyBorder="1" applyAlignment="1" applyProtection="1">
      <alignment horizontal="center" vertical="center" wrapText="1"/>
      <protection locked="0"/>
    </xf>
    <xf numFmtId="166" fontId="49" fillId="26" borderId="153" xfId="31" applyNumberFormat="1" applyFont="1" applyFill="1" applyBorder="1" applyAlignment="1">
      <alignment horizontal="center" vertical="center" wrapText="1"/>
    </xf>
    <xf numFmtId="166" fontId="49" fillId="26" borderId="85" xfId="31" applyNumberFormat="1" applyFont="1" applyFill="1" applyBorder="1" applyAlignment="1">
      <alignment horizontal="center" vertical="center" wrapText="1"/>
    </xf>
    <xf numFmtId="166" fontId="49" fillId="26" borderId="40" xfId="31" applyNumberFormat="1" applyFont="1" applyFill="1" applyBorder="1" applyAlignment="1" applyProtection="1">
      <alignment horizontal="center" vertical="center" wrapText="1"/>
      <protection locked="0"/>
    </xf>
    <xf numFmtId="166" fontId="49" fillId="26" borderId="47" xfId="31" applyNumberFormat="1" applyFont="1" applyFill="1" applyBorder="1" applyAlignment="1" applyProtection="1">
      <alignment horizontal="center" vertical="center" wrapText="1"/>
      <protection locked="0"/>
    </xf>
    <xf numFmtId="166" fontId="49" fillId="26" borderId="139" xfId="31" applyNumberFormat="1" applyFont="1" applyFill="1" applyBorder="1" applyAlignment="1">
      <alignment horizontal="center" vertical="center" wrapText="1"/>
    </xf>
    <xf numFmtId="166" fontId="49" fillId="26" borderId="140" xfId="31" applyNumberFormat="1" applyFont="1" applyFill="1" applyBorder="1" applyAlignment="1">
      <alignment horizontal="center" vertical="center" wrapText="1"/>
    </xf>
    <xf numFmtId="166" fontId="49" fillId="26" borderId="142" xfId="31" applyNumberFormat="1" applyFont="1" applyFill="1" applyBorder="1" applyAlignment="1">
      <alignment horizontal="center" vertical="center" wrapText="1"/>
    </xf>
    <xf numFmtId="166" fontId="49" fillId="26" borderId="143" xfId="31" applyNumberFormat="1" applyFont="1" applyFill="1" applyBorder="1" applyAlignment="1" applyProtection="1">
      <alignment horizontal="center" vertical="center" wrapText="1"/>
      <protection locked="0"/>
    </xf>
    <xf numFmtId="166" fontId="49" fillId="26" borderId="71" xfId="31" applyNumberFormat="1" applyFont="1" applyFill="1" applyBorder="1" applyAlignment="1" applyProtection="1">
      <alignment horizontal="center" vertical="center" wrapText="1"/>
      <protection locked="0"/>
    </xf>
    <xf numFmtId="166" fontId="49" fillId="26" borderId="56" xfId="31" applyNumberFormat="1" applyFont="1" applyFill="1" applyBorder="1" applyAlignment="1">
      <alignment horizontal="center" vertical="center" wrapText="1"/>
    </xf>
    <xf numFmtId="166" fontId="49" fillId="26" borderId="79" xfId="31" applyNumberFormat="1" applyFont="1" applyFill="1" applyBorder="1" applyAlignment="1">
      <alignment horizontal="center" vertical="center" wrapText="1"/>
    </xf>
    <xf numFmtId="166" fontId="49" fillId="26" borderId="51" xfId="31" applyNumberFormat="1" applyFont="1" applyFill="1" applyBorder="1" applyAlignment="1">
      <alignment horizontal="center" vertical="center" wrapText="1"/>
    </xf>
    <xf numFmtId="166" fontId="49" fillId="26" borderId="154" xfId="31" applyNumberFormat="1" applyFont="1" applyFill="1" applyBorder="1" applyAlignment="1">
      <alignment horizontal="center" vertical="center" wrapText="1"/>
    </xf>
    <xf numFmtId="166" fontId="49" fillId="26" borderId="93" xfId="31" applyNumberFormat="1" applyFont="1" applyFill="1" applyBorder="1" applyAlignment="1">
      <alignment horizontal="center" vertical="center" wrapText="1"/>
    </xf>
    <xf numFmtId="166" fontId="49" fillId="26" borderId="39" xfId="31" applyNumberFormat="1" applyFont="1" applyFill="1" applyBorder="1" applyAlignment="1">
      <alignment horizontal="center" vertical="center" wrapText="1"/>
    </xf>
    <xf numFmtId="166" fontId="49" fillId="26" borderId="78" xfId="31" applyNumberFormat="1" applyFont="1" applyFill="1" applyBorder="1" applyAlignment="1">
      <alignment horizontal="center" vertical="center" wrapText="1"/>
    </xf>
    <xf numFmtId="0" fontId="25" fillId="8" borderId="0" xfId="0" applyFont="1" applyFill="1" applyAlignment="1">
      <alignment horizontal="center" vertical="center" wrapText="1"/>
    </xf>
    <xf numFmtId="3" fontId="25" fillId="8" borderId="0" xfId="0" applyNumberFormat="1" applyFont="1" applyFill="1" applyAlignment="1">
      <alignment horizontal="center" vertical="center" wrapText="1"/>
    </xf>
    <xf numFmtId="167" fontId="20" fillId="26" borderId="59" xfId="0" applyNumberFormat="1" applyFont="1" applyFill="1" applyBorder="1" applyAlignment="1" applyProtection="1">
      <alignment horizontal="center" vertical="center" wrapText="1"/>
      <protection locked="0"/>
    </xf>
    <xf numFmtId="167" fontId="20" fillId="26" borderId="23" xfId="0" applyNumberFormat="1" applyFont="1" applyFill="1" applyBorder="1" applyAlignment="1" applyProtection="1">
      <alignment horizontal="center" vertical="center" wrapText="1"/>
      <protection locked="0"/>
    </xf>
    <xf numFmtId="167" fontId="20" fillId="26" borderId="23" xfId="0" applyNumberFormat="1" applyFont="1" applyFill="1" applyBorder="1" applyAlignment="1">
      <alignment horizontal="center" vertical="center" wrapText="1"/>
    </xf>
    <xf numFmtId="167" fontId="20" fillId="26" borderId="52" xfId="0" applyNumberFormat="1" applyFont="1" applyFill="1" applyBorder="1" applyAlignment="1" applyProtection="1">
      <alignment horizontal="center" vertical="center" wrapText="1"/>
      <protection locked="0"/>
    </xf>
    <xf numFmtId="167" fontId="20" fillId="26" borderId="58" xfId="0" applyNumberFormat="1" applyFont="1" applyFill="1" applyBorder="1" applyAlignment="1" applyProtection="1">
      <alignment horizontal="center" vertical="center" wrapText="1"/>
      <protection locked="0"/>
    </xf>
    <xf numFmtId="167" fontId="20" fillId="26" borderId="54" xfId="0" applyNumberFormat="1" applyFont="1" applyFill="1" applyBorder="1" applyAlignment="1" applyProtection="1">
      <alignment horizontal="center" vertical="center" wrapText="1"/>
      <protection locked="0"/>
    </xf>
    <xf numFmtId="167" fontId="20" fillId="26" borderId="54" xfId="0" applyNumberFormat="1" applyFont="1" applyFill="1" applyBorder="1" applyAlignment="1">
      <alignment horizontal="center" vertical="center" wrapText="1"/>
    </xf>
    <xf numFmtId="167" fontId="20" fillId="26" borderId="51" xfId="0" applyNumberFormat="1" applyFont="1" applyFill="1" applyBorder="1" applyAlignment="1" applyProtection="1">
      <alignment horizontal="center" vertical="center" wrapText="1"/>
      <protection locked="0"/>
    </xf>
    <xf numFmtId="10" fontId="20" fillId="26" borderId="74" xfId="0" applyNumberFormat="1" applyFont="1" applyFill="1" applyBorder="1" applyAlignment="1" applyProtection="1">
      <alignment horizontal="center" vertical="center" wrapText="1"/>
      <protection locked="0"/>
    </xf>
    <xf numFmtId="10" fontId="20" fillId="26" borderId="73" xfId="0" applyNumberFormat="1" applyFont="1" applyFill="1" applyBorder="1" applyAlignment="1" applyProtection="1">
      <alignment horizontal="center" vertical="center" wrapText="1"/>
      <protection locked="0"/>
    </xf>
    <xf numFmtId="167" fontId="20" fillId="26" borderId="52" xfId="0" applyNumberFormat="1" applyFont="1" applyFill="1" applyBorder="1" applyAlignment="1">
      <alignment horizontal="center" vertical="center" wrapText="1"/>
    </xf>
    <xf numFmtId="167" fontId="20" fillId="26" borderId="51" xfId="0" applyNumberFormat="1" applyFont="1" applyFill="1" applyBorder="1" applyAlignment="1">
      <alignment horizontal="center" vertical="center" wrapText="1"/>
    </xf>
    <xf numFmtId="3" fontId="20" fillId="26" borderId="59" xfId="0" applyNumberFormat="1" applyFont="1" applyFill="1" applyBorder="1" applyAlignment="1" applyProtection="1">
      <alignment horizontal="center" vertical="center" wrapText="1"/>
      <protection locked="0"/>
    </xf>
    <xf numFmtId="3" fontId="20" fillId="26" borderId="23" xfId="0" applyNumberFormat="1" applyFont="1" applyFill="1" applyBorder="1" applyAlignment="1" applyProtection="1">
      <alignment horizontal="center" vertical="center" wrapText="1"/>
      <protection locked="0"/>
    </xf>
    <xf numFmtId="3" fontId="20" fillId="26" borderId="52" xfId="0" applyNumberFormat="1" applyFont="1" applyFill="1" applyBorder="1" applyAlignment="1">
      <alignment horizontal="center" vertical="center" wrapText="1"/>
    </xf>
    <xf numFmtId="3" fontId="20" fillId="26" borderId="58" xfId="0" applyNumberFormat="1" applyFont="1" applyFill="1" applyBorder="1" applyAlignment="1" applyProtection="1">
      <alignment horizontal="center" vertical="center" wrapText="1"/>
      <protection locked="0"/>
    </xf>
    <xf numFmtId="3" fontId="20" fillId="26" borderId="54" xfId="0" applyNumberFormat="1" applyFont="1" applyFill="1" applyBorder="1" applyAlignment="1" applyProtection="1">
      <alignment horizontal="center" vertical="center" wrapText="1"/>
      <protection locked="0"/>
    </xf>
    <xf numFmtId="3" fontId="20" fillId="26" borderId="51" xfId="0" applyNumberFormat="1" applyFont="1" applyFill="1" applyBorder="1" applyAlignment="1">
      <alignment horizontal="center" vertical="center" wrapText="1"/>
    </xf>
    <xf numFmtId="3" fontId="20" fillId="26" borderId="74" xfId="0" applyNumberFormat="1" applyFont="1" applyFill="1" applyBorder="1" applyAlignment="1" applyProtection="1">
      <alignment horizontal="center" vertical="center" wrapText="1"/>
      <protection locked="0"/>
    </xf>
    <xf numFmtId="3" fontId="20" fillId="26" borderId="73" xfId="0" applyNumberFormat="1" applyFont="1" applyFill="1" applyBorder="1" applyAlignment="1" applyProtection="1">
      <alignment horizontal="center" vertical="center" wrapText="1"/>
      <protection locked="0"/>
    </xf>
    <xf numFmtId="10" fontId="20" fillId="26" borderId="52" xfId="0" applyNumberFormat="1" applyFont="1" applyFill="1" applyBorder="1" applyAlignment="1" applyProtection="1">
      <alignment horizontal="center" vertical="center" wrapText="1"/>
      <protection locked="0"/>
    </xf>
    <xf numFmtId="10" fontId="20" fillId="26" borderId="51" xfId="0" applyNumberFormat="1" applyFont="1" applyFill="1" applyBorder="1" applyAlignment="1" applyProtection="1">
      <alignment horizontal="center" vertical="center" wrapText="1"/>
      <protection locked="0"/>
    </xf>
    <xf numFmtId="3" fontId="20" fillId="26" borderId="59" xfId="0" applyNumberFormat="1" applyFont="1" applyFill="1" applyBorder="1" applyAlignment="1">
      <alignment horizontal="center" vertical="center" wrapText="1"/>
    </xf>
    <xf numFmtId="3" fontId="20" fillId="26" borderId="23" xfId="0" applyNumberFormat="1" applyFont="1" applyFill="1" applyBorder="1" applyAlignment="1">
      <alignment horizontal="center" vertical="center" wrapText="1"/>
    </xf>
    <xf numFmtId="3" fontId="20" fillId="26" borderId="52" xfId="0" applyNumberFormat="1" applyFont="1" applyFill="1" applyBorder="1" applyAlignment="1" applyProtection="1">
      <alignment horizontal="center" vertical="center" wrapText="1"/>
      <protection locked="0"/>
    </xf>
    <xf numFmtId="3" fontId="20" fillId="26" borderId="58" xfId="0" applyNumberFormat="1" applyFont="1" applyFill="1" applyBorder="1" applyAlignment="1">
      <alignment horizontal="center" vertical="center" wrapText="1"/>
    </xf>
    <xf numFmtId="3" fontId="20" fillId="26" borderId="54" xfId="0" applyNumberFormat="1" applyFont="1" applyFill="1" applyBorder="1" applyAlignment="1">
      <alignment horizontal="center" vertical="center" wrapText="1"/>
    </xf>
    <xf numFmtId="1" fontId="25" fillId="8" borderId="0" xfId="0" applyNumberFormat="1" applyFont="1" applyFill="1" applyAlignment="1">
      <alignment horizontal="center" wrapText="1"/>
    </xf>
    <xf numFmtId="0" fontId="19" fillId="8" borderId="0" xfId="0" applyFont="1" applyFill="1" applyAlignment="1">
      <alignment vertical="top"/>
    </xf>
    <xf numFmtId="1" fontId="22" fillId="8" borderId="0" xfId="0" applyNumberFormat="1" applyFont="1" applyFill="1" applyAlignment="1">
      <alignment horizontal="center" vertical="center" wrapText="1"/>
    </xf>
    <xf numFmtId="1" fontId="25" fillId="8" borderId="0" xfId="0" applyNumberFormat="1" applyFont="1" applyFill="1" applyAlignment="1">
      <alignment vertical="center"/>
    </xf>
    <xf numFmtId="1" fontId="25" fillId="8" borderId="0" xfId="0" applyNumberFormat="1" applyFont="1" applyFill="1" applyAlignment="1">
      <alignment horizontal="center" vertical="center" wrapText="1"/>
    </xf>
    <xf numFmtId="166" fontId="20" fillId="4" borderId="59" xfId="31" applyNumberFormat="1" applyFont="1" applyFill="1" applyBorder="1" applyAlignment="1">
      <alignment horizontal="center" vertical="center" wrapText="1"/>
    </xf>
    <xf numFmtId="166" fontId="36" fillId="4" borderId="23" xfId="31" applyNumberFormat="1" applyFont="1" applyFill="1" applyBorder="1" applyAlignment="1">
      <alignment horizontal="center" vertical="center" wrapText="1"/>
    </xf>
    <xf numFmtId="166" fontId="20" fillId="4" borderId="23" xfId="31" applyNumberFormat="1" applyFont="1" applyFill="1" applyBorder="1" applyAlignment="1">
      <alignment horizontal="center" vertical="center" wrapText="1"/>
    </xf>
    <xf numFmtId="166" fontId="20" fillId="4" borderId="52" xfId="31" applyNumberFormat="1" applyFont="1" applyFill="1" applyBorder="1" applyAlignment="1">
      <alignment horizontal="center" vertical="center" wrapText="1"/>
    </xf>
    <xf numFmtId="166" fontId="20" fillId="4" borderId="134" xfId="31" applyNumberFormat="1" applyFont="1" applyFill="1" applyBorder="1" applyAlignment="1">
      <alignment horizontal="center" vertical="center" wrapText="1"/>
    </xf>
    <xf numFmtId="166" fontId="19" fillId="8" borderId="0" xfId="31" applyNumberFormat="1" applyFont="1" applyFill="1" applyAlignment="1">
      <alignment vertical="center"/>
    </xf>
    <xf numFmtId="166" fontId="25" fillId="8" borderId="0" xfId="31" applyNumberFormat="1" applyFont="1" applyFill="1" applyAlignment="1">
      <alignment vertical="center"/>
    </xf>
    <xf numFmtId="166" fontId="25" fillId="8" borderId="0" xfId="31" applyNumberFormat="1" applyFont="1" applyFill="1" applyAlignment="1">
      <alignment horizontal="center" vertical="center" textRotation="90" wrapText="1"/>
    </xf>
    <xf numFmtId="166" fontId="20" fillId="8" borderId="0" xfId="31" applyNumberFormat="1" applyFont="1" applyFill="1" applyAlignment="1">
      <alignment horizontal="center" vertical="center" wrapText="1"/>
    </xf>
    <xf numFmtId="1" fontId="20" fillId="4" borderId="74" xfId="0" applyNumberFormat="1" applyFont="1" applyFill="1" applyBorder="1" applyAlignment="1">
      <alignment horizontal="center" vertical="center" wrapText="1"/>
    </xf>
    <xf numFmtId="1" fontId="20" fillId="4" borderId="73" xfId="0" applyNumberFormat="1" applyFont="1" applyFill="1" applyBorder="1" applyAlignment="1">
      <alignment horizontal="center" vertical="center" wrapText="1"/>
    </xf>
    <xf numFmtId="1" fontId="20" fillId="4" borderId="59" xfId="0" applyNumberFormat="1" applyFont="1" applyFill="1" applyBorder="1" applyAlignment="1">
      <alignment horizontal="center" vertical="center" wrapText="1"/>
    </xf>
    <xf numFmtId="1" fontId="20" fillId="4" borderId="52" xfId="0" applyNumberFormat="1" applyFont="1" applyFill="1" applyBorder="1" applyAlignment="1">
      <alignment horizontal="center" vertical="center" wrapText="1"/>
    </xf>
    <xf numFmtId="1" fontId="20" fillId="4" borderId="58" xfId="0" applyNumberFormat="1" applyFont="1" applyFill="1" applyBorder="1" applyAlignment="1">
      <alignment horizontal="center" vertical="center" wrapText="1"/>
    </xf>
    <xf numFmtId="1" fontId="20" fillId="4" borderId="51" xfId="0" applyNumberFormat="1" applyFont="1" applyFill="1" applyBorder="1" applyAlignment="1">
      <alignment horizontal="center" vertical="center" wrapText="1"/>
    </xf>
    <xf numFmtId="166" fontId="20" fillId="26" borderId="59" xfId="0" applyNumberFormat="1" applyFont="1" applyFill="1" applyBorder="1" applyAlignment="1" applyProtection="1">
      <alignment horizontal="center" vertical="center" wrapText="1"/>
      <protection locked="0"/>
    </xf>
    <xf numFmtId="166" fontId="20" fillId="26" borderId="59" xfId="0" applyNumberFormat="1" applyFont="1" applyFill="1" applyBorder="1" applyAlignment="1">
      <alignment horizontal="center" vertical="center" wrapText="1"/>
    </xf>
    <xf numFmtId="166" fontId="20" fillId="26" borderId="23" xfId="0" applyNumberFormat="1" applyFont="1" applyFill="1" applyBorder="1" applyAlignment="1" applyProtection="1">
      <alignment horizontal="center" vertical="center" wrapText="1"/>
      <protection locked="0"/>
    </xf>
    <xf numFmtId="166" fontId="20" fillId="26" borderId="23" xfId="0" applyNumberFormat="1" applyFont="1" applyFill="1" applyBorder="1" applyAlignment="1">
      <alignment horizontal="center" vertical="center" wrapText="1"/>
    </xf>
    <xf numFmtId="166" fontId="20" fillId="26" borderId="52" xfId="0" applyNumberFormat="1" applyFont="1" applyFill="1" applyBorder="1" applyAlignment="1">
      <alignment horizontal="center" vertical="center" wrapText="1"/>
    </xf>
    <xf numFmtId="166" fontId="20" fillId="26" borderId="58" xfId="0" applyNumberFormat="1" applyFont="1" applyFill="1" applyBorder="1" applyAlignment="1">
      <alignment horizontal="center" vertical="center" wrapText="1"/>
    </xf>
    <xf numFmtId="166" fontId="20" fillId="26" borderId="54" xfId="0" applyNumberFormat="1" applyFont="1" applyFill="1" applyBorder="1" applyAlignment="1">
      <alignment horizontal="center" vertical="center" wrapText="1"/>
    </xf>
    <xf numFmtId="166" fontId="20" fillId="26" borderId="51" xfId="0" applyNumberFormat="1" applyFont="1" applyFill="1" applyBorder="1" applyAlignment="1">
      <alignment horizontal="center" vertical="center" wrapText="1"/>
    </xf>
    <xf numFmtId="0" fontId="49" fillId="26" borderId="120" xfId="12" applyFont="1" applyFill="1" applyBorder="1" applyAlignment="1">
      <alignment horizontal="center" vertical="center" wrapText="1"/>
    </xf>
    <xf numFmtId="169" fontId="49" fillId="26" borderId="118" xfId="1" applyNumberFormat="1" applyFont="1" applyFill="1" applyBorder="1" applyAlignment="1">
      <alignment horizontal="center" vertical="center" wrapText="1"/>
    </xf>
    <xf numFmtId="0" fontId="49" fillId="26" borderId="116" xfId="12" applyFont="1" applyFill="1" applyBorder="1" applyAlignment="1">
      <alignment horizontal="center" vertical="center" wrapText="1"/>
    </xf>
    <xf numFmtId="169" fontId="49" fillId="26" borderId="115" xfId="1" applyNumberFormat="1" applyFont="1" applyFill="1" applyBorder="1" applyAlignment="1">
      <alignment horizontal="center" vertical="center" wrapText="1"/>
    </xf>
    <xf numFmtId="0" fontId="49" fillId="26" borderId="113" xfId="12" applyFont="1" applyFill="1" applyBorder="1" applyAlignment="1">
      <alignment horizontal="center" vertical="center" wrapText="1"/>
    </xf>
    <xf numFmtId="169" fontId="49" fillId="26" borderId="111" xfId="1" applyNumberFormat="1" applyFont="1" applyFill="1" applyBorder="1" applyAlignment="1">
      <alignment horizontal="center" vertical="center" wrapText="1"/>
    </xf>
    <xf numFmtId="0" fontId="48" fillId="8" borderId="0" xfId="32" applyFont="1" applyFill="1" applyAlignment="1">
      <alignment vertical="center" wrapText="1"/>
    </xf>
    <xf numFmtId="0" fontId="23" fillId="8" borderId="0" xfId="0" applyFont="1" applyFill="1"/>
    <xf numFmtId="0" fontId="23" fillId="8" borderId="0" xfId="32" applyFont="1" applyFill="1" applyAlignment="1">
      <alignment vertical="center"/>
    </xf>
    <xf numFmtId="0" fontId="49" fillId="8" borderId="0" xfId="12" applyFont="1" applyFill="1" applyAlignment="1">
      <alignment vertical="center" wrapText="1"/>
    </xf>
    <xf numFmtId="0" fontId="53" fillId="8" borderId="0" xfId="12" applyFont="1" applyFill="1" applyAlignment="1">
      <alignment horizontal="center" vertical="center" wrapText="1"/>
    </xf>
    <xf numFmtId="0" fontId="55" fillId="8" borderId="0" xfId="0" applyFont="1" applyFill="1"/>
    <xf numFmtId="0" fontId="7" fillId="8" borderId="0" xfId="0" applyFont="1" applyFill="1"/>
    <xf numFmtId="0" fontId="23" fillId="8" borderId="0" xfId="0" applyFont="1" applyFill="1" applyAlignment="1">
      <alignment horizontal="center" vertical="center"/>
    </xf>
    <xf numFmtId="0" fontId="56" fillId="8" borderId="0" xfId="12" applyFont="1" applyFill="1" applyAlignment="1">
      <alignment horizontal="left" vertical="center"/>
    </xf>
    <xf numFmtId="0" fontId="41" fillId="8" borderId="0" xfId="0" applyFont="1" applyFill="1"/>
    <xf numFmtId="0" fontId="57" fillId="8" borderId="0" xfId="12" applyFont="1" applyFill="1" applyAlignment="1">
      <alignment horizontal="left" vertical="center"/>
    </xf>
    <xf numFmtId="0" fontId="59" fillId="8" borderId="0" xfId="32" applyFont="1" applyFill="1" applyAlignment="1">
      <alignment vertical="center" wrapText="1"/>
    </xf>
    <xf numFmtId="0" fontId="7" fillId="8" borderId="0" xfId="32" applyFill="1" applyAlignment="1">
      <alignment vertical="center"/>
    </xf>
    <xf numFmtId="164" fontId="23" fillId="8" borderId="0" xfId="0" applyNumberFormat="1" applyFont="1" applyFill="1"/>
    <xf numFmtId="0" fontId="48" fillId="8" borderId="0" xfId="29" applyFont="1" applyFill="1" applyAlignment="1">
      <alignment horizontal="center" vertical="center"/>
    </xf>
    <xf numFmtId="0" fontId="23" fillId="8" borderId="0" xfId="0" applyFont="1" applyFill="1" applyAlignment="1">
      <alignment wrapText="1"/>
    </xf>
    <xf numFmtId="0" fontId="48" fillId="8" borderId="0" xfId="32" applyFont="1" applyFill="1" applyAlignment="1">
      <alignment horizontal="center" vertical="center" wrapText="1"/>
    </xf>
    <xf numFmtId="9" fontId="49" fillId="8" borderId="0" xfId="1" applyFont="1" applyFill="1" applyAlignment="1">
      <alignment horizontal="center" vertical="center" wrapText="1"/>
    </xf>
    <xf numFmtId="0" fontId="23" fillId="8" borderId="89" xfId="0" applyFont="1" applyFill="1" applyBorder="1"/>
    <xf numFmtId="0" fontId="53" fillId="4" borderId="164" xfId="12" applyFont="1" applyFill="1" applyBorder="1" applyAlignment="1">
      <alignment horizontal="center" vertical="center" wrapText="1"/>
    </xf>
    <xf numFmtId="0" fontId="53" fillId="4" borderId="159" xfId="12" applyFont="1" applyFill="1" applyBorder="1" applyAlignment="1">
      <alignment horizontal="center" vertical="center" wrapText="1"/>
    </xf>
    <xf numFmtId="0" fontId="53" fillId="4" borderId="158" xfId="12" applyFont="1" applyFill="1" applyBorder="1" applyAlignment="1">
      <alignment horizontal="center" vertical="center" wrapText="1"/>
    </xf>
    <xf numFmtId="0" fontId="53" fillId="4" borderId="167" xfId="12" applyFont="1" applyFill="1" applyBorder="1" applyAlignment="1">
      <alignment horizontal="center" vertical="center" wrapText="1"/>
    </xf>
    <xf numFmtId="9" fontId="49" fillId="26" borderId="156" xfId="1" applyFont="1" applyFill="1" applyBorder="1" applyAlignment="1">
      <alignment horizontal="center" vertical="center" wrapText="1"/>
    </xf>
    <xf numFmtId="169" fontId="49" fillId="26" borderId="157" xfId="1" applyNumberFormat="1" applyFont="1" applyFill="1" applyBorder="1" applyAlignment="1">
      <alignment horizontal="center" vertical="center" wrapText="1"/>
    </xf>
    <xf numFmtId="0" fontId="49" fillId="26" borderId="177" xfId="12" applyFont="1" applyFill="1" applyBorder="1" applyAlignment="1">
      <alignment horizontal="center" vertical="center" wrapText="1"/>
    </xf>
    <xf numFmtId="169" fontId="49" fillId="26" borderId="179" xfId="1" applyNumberFormat="1" applyFont="1" applyFill="1" applyBorder="1" applyAlignment="1">
      <alignment horizontal="center" vertical="center" wrapText="1"/>
    </xf>
    <xf numFmtId="9" fontId="49" fillId="26" borderId="158" xfId="1" applyFont="1" applyFill="1" applyBorder="1" applyAlignment="1">
      <alignment horizontal="center" vertical="center" wrapText="1"/>
    </xf>
    <xf numFmtId="169" fontId="49" fillId="26" borderId="159" xfId="1" applyNumberFormat="1" applyFont="1" applyFill="1" applyBorder="1" applyAlignment="1">
      <alignment horizontal="center" vertical="center" wrapText="1"/>
    </xf>
    <xf numFmtId="164" fontId="61" fillId="8" borderId="0" xfId="0" applyNumberFormat="1" applyFont="1" applyFill="1"/>
    <xf numFmtId="0" fontId="62" fillId="8" borderId="0" xfId="29" applyFont="1" applyFill="1" applyAlignment="1">
      <alignment horizontal="center" vertical="center"/>
    </xf>
    <xf numFmtId="0" fontId="49" fillId="26" borderId="156" xfId="12" applyFont="1" applyFill="1" applyBorder="1" applyAlignment="1">
      <alignment horizontal="center" vertical="center" wrapText="1"/>
    </xf>
    <xf numFmtId="9" fontId="49" fillId="26" borderId="177" xfId="1" applyFont="1" applyFill="1" applyBorder="1" applyAlignment="1">
      <alignment horizontal="center" vertical="center" wrapText="1"/>
    </xf>
    <xf numFmtId="168" fontId="49" fillId="26" borderId="177" xfId="12" applyNumberFormat="1" applyFont="1" applyFill="1" applyBorder="1" applyAlignment="1">
      <alignment horizontal="center" vertical="center" wrapText="1"/>
    </xf>
    <xf numFmtId="0" fontId="78" fillId="8" borderId="0" xfId="0" applyFont="1" applyFill="1"/>
    <xf numFmtId="164" fontId="49" fillId="26" borderId="156" xfId="12" applyNumberFormat="1" applyFont="1" applyFill="1" applyBorder="1" applyAlignment="1">
      <alignment horizontal="center" vertical="center" wrapText="1"/>
    </xf>
    <xf numFmtId="164" fontId="49" fillId="26" borderId="177" xfId="12" applyNumberFormat="1" applyFont="1" applyFill="1" applyBorder="1" applyAlignment="1">
      <alignment horizontal="center" vertical="center" wrapText="1"/>
    </xf>
    <xf numFmtId="168" fontId="49" fillId="26" borderId="158" xfId="12" applyNumberFormat="1" applyFont="1" applyFill="1" applyBorder="1" applyAlignment="1">
      <alignment horizontal="center" vertical="center" wrapText="1"/>
    </xf>
    <xf numFmtId="164" fontId="49" fillId="26" borderId="158" xfId="12" applyNumberFormat="1" applyFont="1" applyFill="1" applyBorder="1" applyAlignment="1">
      <alignment horizontal="center" vertical="center" wrapText="1"/>
    </xf>
    <xf numFmtId="9" fontId="49" fillId="26" borderId="168" xfId="12" applyNumberFormat="1" applyFont="1" applyFill="1" applyBorder="1" applyAlignment="1">
      <alignment horizontal="center" vertical="center" wrapText="1"/>
    </xf>
    <xf numFmtId="169" fontId="49" fillId="26" borderId="170" xfId="1" applyNumberFormat="1" applyFont="1" applyFill="1" applyBorder="1" applyAlignment="1">
      <alignment horizontal="center" vertical="center" wrapText="1"/>
    </xf>
    <xf numFmtId="169" fontId="49" fillId="26" borderId="163" xfId="1" applyNumberFormat="1" applyFont="1" applyFill="1" applyBorder="1" applyAlignment="1">
      <alignment horizontal="center" vertical="center" wrapText="1"/>
    </xf>
    <xf numFmtId="0" fontId="49" fillId="26" borderId="183" xfId="12" applyFont="1" applyFill="1" applyBorder="1" applyAlignment="1">
      <alignment horizontal="center" vertical="center" wrapText="1"/>
    </xf>
    <xf numFmtId="0" fontId="49" fillId="26" borderId="158" xfId="12" applyFont="1" applyFill="1" applyBorder="1" applyAlignment="1">
      <alignment horizontal="center" vertical="center" wrapText="1"/>
    </xf>
    <xf numFmtId="0" fontId="49" fillId="26" borderId="168" xfId="12" applyFont="1" applyFill="1" applyBorder="1" applyAlignment="1">
      <alignment horizontal="center" vertical="center" wrapText="1"/>
    </xf>
    <xf numFmtId="43" fontId="61" fillId="8" borderId="0" xfId="0" applyNumberFormat="1" applyFont="1" applyFill="1"/>
    <xf numFmtId="169" fontId="49" fillId="26" borderId="158" xfId="1" applyNumberFormat="1" applyFont="1" applyFill="1" applyBorder="1" applyAlignment="1">
      <alignment horizontal="center" vertical="center" wrapText="1"/>
    </xf>
    <xf numFmtId="164" fontId="23" fillId="8" borderId="0" xfId="0" applyNumberFormat="1" applyFont="1" applyFill="1" applyAlignment="1">
      <alignment horizontal="center" vertical="center"/>
    </xf>
    <xf numFmtId="169" fontId="23" fillId="8" borderId="0" xfId="0" applyNumberFormat="1" applyFont="1" applyFill="1" applyAlignment="1">
      <alignment horizontal="center" vertical="center"/>
    </xf>
    <xf numFmtId="0" fontId="0" fillId="8" borderId="0" xfId="0" applyFill="1" applyAlignment="1">
      <alignment horizontal="center" vertical="center"/>
    </xf>
    <xf numFmtId="0" fontId="0" fillId="8" borderId="0" xfId="0" applyFill="1" applyAlignment="1">
      <alignment horizontal="center"/>
    </xf>
    <xf numFmtId="166" fontId="20" fillId="26" borderId="74" xfId="31" applyNumberFormat="1" applyFont="1" applyFill="1" applyBorder="1" applyAlignment="1" applyProtection="1">
      <alignment horizontal="center" vertical="center" wrapText="1"/>
      <protection locked="0"/>
    </xf>
    <xf numFmtId="166" fontId="20" fillId="26" borderId="74" xfId="31" applyNumberFormat="1" applyFont="1" applyFill="1" applyBorder="1" applyAlignment="1">
      <alignment horizontal="center" vertical="center" wrapText="1"/>
    </xf>
    <xf numFmtId="166" fontId="20" fillId="26" borderId="59" xfId="31" applyNumberFormat="1" applyFont="1" applyFill="1" applyBorder="1" applyAlignment="1">
      <alignment horizontal="center" vertical="center" wrapText="1"/>
    </xf>
    <xf numFmtId="166" fontId="20" fillId="26" borderId="23" xfId="31" applyNumberFormat="1" applyFont="1" applyFill="1" applyBorder="1" applyAlignment="1">
      <alignment horizontal="center" vertical="center" wrapText="1"/>
    </xf>
    <xf numFmtId="166" fontId="20" fillId="26" borderId="52" xfId="31" applyNumberFormat="1" applyFont="1" applyFill="1" applyBorder="1" applyAlignment="1">
      <alignment horizontal="center" vertical="center" wrapText="1"/>
    </xf>
    <xf numFmtId="166" fontId="20" fillId="26" borderId="59" xfId="31" applyNumberFormat="1" applyFont="1" applyFill="1" applyBorder="1" applyAlignment="1" applyProtection="1">
      <alignment horizontal="center" vertical="center" wrapText="1"/>
      <protection locked="0"/>
    </xf>
    <xf numFmtId="166" fontId="25" fillId="8" borderId="0" xfId="31" applyNumberFormat="1" applyFont="1" applyFill="1" applyAlignment="1">
      <alignment horizontal="center" vertical="center" wrapText="1"/>
    </xf>
    <xf numFmtId="166" fontId="25" fillId="8" borderId="0" xfId="31" applyNumberFormat="1" applyFont="1" applyFill="1" applyAlignment="1">
      <alignment horizontal="center" vertical="center"/>
    </xf>
    <xf numFmtId="166" fontId="22" fillId="8" borderId="0" xfId="31" applyNumberFormat="1" applyFont="1" applyFill="1" applyAlignment="1">
      <alignment horizontal="center" vertical="center" wrapText="1"/>
    </xf>
    <xf numFmtId="166" fontId="20" fillId="26" borderId="48" xfId="31" applyNumberFormat="1" applyFont="1" applyFill="1" applyBorder="1" applyAlignment="1" applyProtection="1">
      <alignment horizontal="center" vertical="center" wrapText="1"/>
      <protection locked="0"/>
    </xf>
    <xf numFmtId="0" fontId="18" fillId="8" borderId="0" xfId="3" applyFont="1" applyFill="1" applyBorder="1" applyAlignment="1">
      <alignment horizontal="center" vertical="center" wrapText="1"/>
    </xf>
    <xf numFmtId="166" fontId="25" fillId="4" borderId="59" xfId="31" applyNumberFormat="1" applyFont="1" applyFill="1" applyBorder="1" applyAlignment="1">
      <alignment horizontal="center" vertical="center"/>
    </xf>
    <xf numFmtId="166" fontId="25" fillId="4" borderId="23" xfId="31" applyNumberFormat="1" applyFont="1" applyFill="1" applyBorder="1" applyAlignment="1">
      <alignment horizontal="center" vertical="center"/>
    </xf>
    <xf numFmtId="166" fontId="25" fillId="4" borderId="48" xfId="31" applyNumberFormat="1" applyFont="1" applyFill="1" applyBorder="1" applyAlignment="1">
      <alignment horizontal="center" vertical="center"/>
    </xf>
    <xf numFmtId="166" fontId="25" fillId="4" borderId="52" xfId="31" applyNumberFormat="1" applyFont="1" applyFill="1" applyBorder="1" applyAlignment="1">
      <alignment horizontal="center" vertical="center"/>
    </xf>
    <xf numFmtId="166" fontId="25" fillId="4" borderId="59" xfId="0" applyNumberFormat="1" applyFont="1" applyFill="1" applyBorder="1" applyAlignment="1">
      <alignment horizontal="center" vertical="center"/>
    </xf>
    <xf numFmtId="166" fontId="25" fillId="4" borderId="23" xfId="0" applyNumberFormat="1" applyFont="1" applyFill="1" applyBorder="1" applyAlignment="1">
      <alignment horizontal="center" vertical="center"/>
    </xf>
    <xf numFmtId="166" fontId="25" fillId="4" borderId="52" xfId="0" applyNumberFormat="1" applyFont="1" applyFill="1" applyBorder="1" applyAlignment="1">
      <alignment horizontal="center" vertical="center"/>
    </xf>
    <xf numFmtId="166" fontId="20" fillId="26" borderId="59" xfId="19" applyNumberFormat="1" applyFont="1" applyFill="1" applyBorder="1" applyAlignment="1" applyProtection="1">
      <alignment horizontal="center" vertical="center"/>
      <protection locked="0"/>
    </xf>
    <xf numFmtId="166" fontId="20" fillId="26" borderId="23" xfId="19" applyNumberFormat="1" applyFont="1" applyFill="1" applyBorder="1" applyAlignment="1" applyProtection="1">
      <alignment horizontal="center" vertical="center"/>
      <protection locked="0"/>
    </xf>
    <xf numFmtId="166" fontId="20" fillId="26" borderId="23" xfId="19" applyNumberFormat="1" applyFont="1" applyFill="1" applyBorder="1" applyAlignment="1">
      <alignment horizontal="center" vertical="center"/>
    </xf>
    <xf numFmtId="10" fontId="20" fillId="26" borderId="23" xfId="19" applyNumberFormat="1" applyFont="1" applyFill="1" applyBorder="1" applyAlignment="1" applyProtection="1">
      <alignment horizontal="center" vertical="center"/>
      <protection locked="0"/>
    </xf>
    <xf numFmtId="166" fontId="20" fillId="26" borderId="52" xfId="19" applyNumberFormat="1" applyFont="1" applyFill="1" applyBorder="1" applyAlignment="1">
      <alignment horizontal="center" vertical="center"/>
    </xf>
    <xf numFmtId="166" fontId="20" fillId="26" borderId="59" xfId="19" applyNumberFormat="1" applyFont="1" applyFill="1" applyBorder="1" applyAlignment="1">
      <alignment horizontal="center" vertical="center"/>
    </xf>
    <xf numFmtId="0" fontId="25" fillId="8" borderId="0" xfId="0" applyFont="1" applyFill="1" applyAlignment="1">
      <alignment horizontal="left" vertical="center" wrapText="1"/>
    </xf>
    <xf numFmtId="166" fontId="25" fillId="8" borderId="0" xfId="0" applyNumberFormat="1" applyFont="1" applyFill="1" applyAlignment="1">
      <alignment horizontal="center" vertical="center" wrapText="1"/>
    </xf>
    <xf numFmtId="0" fontId="28" fillId="8" borderId="0" xfId="51" applyFont="1" applyFill="1" applyAlignment="1">
      <alignment horizontal="left" vertical="center"/>
    </xf>
    <xf numFmtId="166" fontId="20" fillId="26" borderId="74" xfId="19" applyNumberFormat="1" applyFont="1" applyFill="1" applyBorder="1" applyAlignment="1" applyProtection="1">
      <alignment horizontal="center" vertical="center"/>
      <protection locked="0"/>
    </xf>
    <xf numFmtId="166" fontId="20" fillId="26" borderId="52" xfId="19" applyNumberFormat="1" applyFont="1" applyFill="1" applyBorder="1" applyAlignment="1" applyProtection="1">
      <alignment horizontal="center" vertical="center"/>
      <protection locked="0"/>
    </xf>
    <xf numFmtId="10" fontId="19" fillId="26" borderId="59" xfId="1" applyNumberFormat="1" applyFont="1" applyFill="1" applyBorder="1" applyAlignment="1">
      <alignment vertical="center"/>
    </xf>
    <xf numFmtId="10" fontId="19" fillId="26" borderId="23" xfId="1" applyNumberFormat="1" applyFont="1" applyFill="1" applyBorder="1" applyAlignment="1">
      <alignment vertical="center"/>
    </xf>
    <xf numFmtId="10" fontId="19" fillId="26" borderId="23" xfId="1" applyNumberFormat="1" applyFont="1" applyFill="1" applyBorder="1" applyAlignment="1" applyProtection="1">
      <alignment vertical="center"/>
      <protection locked="0"/>
    </xf>
    <xf numFmtId="10" fontId="19" fillId="26" borderId="52" xfId="1" applyNumberFormat="1" applyFont="1" applyFill="1" applyBorder="1" applyAlignment="1">
      <alignment vertical="center"/>
    </xf>
    <xf numFmtId="10" fontId="19" fillId="26" borderId="52" xfId="1" applyNumberFormat="1" applyFont="1" applyFill="1" applyBorder="1" applyAlignment="1" applyProtection="1">
      <alignment vertical="center"/>
      <protection locked="0"/>
    </xf>
    <xf numFmtId="0" fontId="27" fillId="4" borderId="75" xfId="12" applyFont="1" applyFill="1" applyBorder="1" applyAlignment="1">
      <alignment vertical="center"/>
    </xf>
    <xf numFmtId="0" fontId="27" fillId="4" borderId="74" xfId="12" applyFont="1" applyFill="1" applyBorder="1" applyAlignment="1">
      <alignment horizontal="center" vertical="center"/>
    </xf>
    <xf numFmtId="0" fontId="27" fillId="25" borderId="74" xfId="12" applyFont="1" applyFill="1" applyBorder="1" applyAlignment="1">
      <alignment horizontal="center" vertical="center"/>
    </xf>
    <xf numFmtId="0" fontId="27" fillId="4" borderId="73" xfId="12" applyFont="1" applyFill="1" applyBorder="1" applyAlignment="1">
      <alignment horizontal="center" vertical="center"/>
    </xf>
    <xf numFmtId="0" fontId="42" fillId="8" borderId="0" xfId="0" applyFont="1" applyFill="1" applyAlignment="1">
      <alignment vertical="center"/>
    </xf>
    <xf numFmtId="0" fontId="42" fillId="8" borderId="0" xfId="0" applyFont="1" applyFill="1"/>
    <xf numFmtId="0" fontId="79" fillId="0" borderId="0" xfId="0" applyFont="1" applyAlignment="1">
      <alignment vertical="center"/>
    </xf>
    <xf numFmtId="0" fontId="79" fillId="8" borderId="0" xfId="0" applyFont="1" applyFill="1" applyAlignment="1">
      <alignment vertical="center"/>
    </xf>
    <xf numFmtId="0" fontId="73" fillId="8" borderId="15" xfId="4" applyFont="1" applyFill="1" applyBorder="1" applyAlignment="1">
      <alignment vertical="center"/>
    </xf>
    <xf numFmtId="0" fontId="6" fillId="8" borderId="196" xfId="4" applyFill="1" applyBorder="1" applyAlignment="1">
      <alignment vertical="center"/>
    </xf>
    <xf numFmtId="0" fontId="72" fillId="0" borderId="0" xfId="0" applyFont="1"/>
    <xf numFmtId="0" fontId="72" fillId="0" borderId="0" xfId="0" applyFont="1" applyAlignment="1">
      <alignment wrapText="1"/>
    </xf>
    <xf numFmtId="166" fontId="0" fillId="0" borderId="0" xfId="0" applyNumberFormat="1"/>
    <xf numFmtId="167" fontId="0" fillId="0" borderId="0" xfId="0" applyNumberFormat="1"/>
    <xf numFmtId="10" fontId="0" fillId="0" borderId="0" xfId="0" applyNumberFormat="1"/>
    <xf numFmtId="3" fontId="0" fillId="0" borderId="0" xfId="0" applyNumberFormat="1"/>
    <xf numFmtId="173" fontId="0" fillId="0" borderId="0" xfId="0" applyNumberFormat="1"/>
    <xf numFmtId="166" fontId="0" fillId="0" borderId="0" xfId="0" applyNumberFormat="1" applyProtection="1">
      <protection locked="0"/>
    </xf>
    <xf numFmtId="10" fontId="0" fillId="0" borderId="0" xfId="0" applyNumberFormat="1" applyProtection="1">
      <protection locked="0"/>
    </xf>
    <xf numFmtId="1" fontId="0" fillId="0" borderId="0" xfId="0" applyNumberFormat="1"/>
    <xf numFmtId="168" fontId="0" fillId="0" borderId="0" xfId="0" applyNumberFormat="1"/>
    <xf numFmtId="10" fontId="0" fillId="0" borderId="0" xfId="1" applyNumberFormat="1" applyFont="1"/>
    <xf numFmtId="0" fontId="80" fillId="0" borderId="0" xfId="0" applyFont="1"/>
    <xf numFmtId="0" fontId="77" fillId="0" borderId="20" xfId="0" applyFont="1" applyBorder="1"/>
    <xf numFmtId="0" fontId="77" fillId="0" borderId="20" xfId="0" applyFont="1" applyBorder="1" applyAlignment="1">
      <alignment wrapText="1"/>
    </xf>
    <xf numFmtId="0" fontId="75" fillId="0" borderId="0" xfId="0" applyFont="1"/>
    <xf numFmtId="0" fontId="0" fillId="0" borderId="20" xfId="0" applyBorder="1" applyAlignment="1">
      <alignment vertical="center" wrapText="1"/>
    </xf>
    <xf numFmtId="168" fontId="19" fillId="27" borderId="23" xfId="12" applyNumberFormat="1" applyFont="1" applyFill="1" applyBorder="1" applyAlignment="1" applyProtection="1">
      <alignment vertical="center"/>
      <protection locked="0"/>
    </xf>
    <xf numFmtId="168" fontId="19" fillId="27" borderId="52" xfId="12" applyNumberFormat="1" applyFont="1" applyFill="1" applyBorder="1" applyAlignment="1" applyProtection="1">
      <alignment vertical="center"/>
      <protection locked="0"/>
    </xf>
    <xf numFmtId="10" fontId="19" fillId="27" borderId="59" xfId="12" applyNumberFormat="1" applyFont="1" applyFill="1" applyBorder="1" applyAlignment="1" applyProtection="1">
      <alignment vertical="center"/>
      <protection locked="0"/>
    </xf>
    <xf numFmtId="10" fontId="19" fillId="27" borderId="52" xfId="12" applyNumberFormat="1" applyFont="1" applyFill="1" applyBorder="1" applyAlignment="1" applyProtection="1">
      <alignment vertical="center"/>
      <protection locked="0"/>
    </xf>
    <xf numFmtId="166" fontId="20" fillId="27" borderId="74" xfId="31" applyNumberFormat="1" applyFont="1" applyFill="1" applyBorder="1" applyAlignment="1" applyProtection="1">
      <alignment horizontal="center" vertical="center" wrapText="1"/>
      <protection locked="0"/>
    </xf>
    <xf numFmtId="10" fontId="19" fillId="27" borderId="58" xfId="1" applyNumberFormat="1" applyFont="1" applyFill="1" applyBorder="1" applyAlignment="1">
      <alignment vertical="center"/>
    </xf>
    <xf numFmtId="10" fontId="19" fillId="27" borderId="54" xfId="1" applyNumberFormat="1" applyFont="1" applyFill="1" applyBorder="1" applyAlignment="1" applyProtection="1">
      <alignment vertical="center"/>
      <protection locked="0"/>
    </xf>
    <xf numFmtId="10" fontId="19" fillId="27" borderId="51" xfId="1" applyNumberFormat="1" applyFont="1" applyFill="1" applyBorder="1" applyAlignment="1" applyProtection="1">
      <alignment vertical="center"/>
      <protection locked="0"/>
    </xf>
    <xf numFmtId="3" fontId="20" fillId="27" borderId="59" xfId="0" applyNumberFormat="1" applyFont="1" applyFill="1" applyBorder="1" applyAlignment="1" applyProtection="1">
      <alignment horizontal="center" vertical="center" wrapText="1"/>
      <protection locked="0"/>
    </xf>
    <xf numFmtId="3" fontId="20" fillId="27" borderId="23" xfId="0" applyNumberFormat="1" applyFont="1" applyFill="1" applyBorder="1" applyAlignment="1" applyProtection="1">
      <alignment horizontal="center" vertical="center" wrapText="1"/>
      <protection locked="0"/>
    </xf>
    <xf numFmtId="3" fontId="20" fillId="27" borderId="74" xfId="0" applyNumberFormat="1" applyFont="1" applyFill="1" applyBorder="1" applyAlignment="1" applyProtection="1">
      <alignment horizontal="center" vertical="center" wrapText="1"/>
      <protection locked="0"/>
    </xf>
    <xf numFmtId="4" fontId="20" fillId="27" borderId="59" xfId="0" applyNumberFormat="1" applyFont="1" applyFill="1" applyBorder="1" applyAlignment="1" applyProtection="1">
      <alignment horizontal="center" vertical="center" wrapText="1"/>
      <protection locked="0"/>
    </xf>
    <xf numFmtId="4" fontId="20" fillId="27" borderId="52" xfId="0" applyNumberFormat="1" applyFont="1" applyFill="1" applyBorder="1" applyAlignment="1" applyProtection="1">
      <alignment horizontal="center" vertical="center" wrapText="1"/>
      <protection locked="0"/>
    </xf>
    <xf numFmtId="166" fontId="19" fillId="7" borderId="59" xfId="19" applyNumberFormat="1" applyFont="1" applyFill="1" applyBorder="1" applyAlignment="1" applyProtection="1">
      <alignment horizontal="center" vertical="center"/>
      <protection locked="0"/>
    </xf>
    <xf numFmtId="166" fontId="19" fillId="7" borderId="58" xfId="19" applyNumberFormat="1" applyFont="1" applyFill="1" applyBorder="1" applyAlignment="1" applyProtection="1">
      <alignment horizontal="center" vertical="center"/>
      <protection locked="0"/>
    </xf>
    <xf numFmtId="166" fontId="19" fillId="7" borderId="23" xfId="19" applyNumberFormat="1" applyFont="1" applyFill="1" applyBorder="1" applyAlignment="1" applyProtection="1">
      <alignment horizontal="center" vertical="center"/>
      <protection locked="0"/>
    </xf>
    <xf numFmtId="166" fontId="19" fillId="7" borderId="54" xfId="19" applyNumberFormat="1" applyFont="1" applyFill="1" applyBorder="1" applyAlignment="1" applyProtection="1">
      <alignment horizontal="center" vertical="center"/>
      <protection locked="0"/>
    </xf>
    <xf numFmtId="166" fontId="20" fillId="27" borderId="74" xfId="19" applyNumberFormat="1" applyFont="1" applyFill="1" applyBorder="1" applyAlignment="1" applyProtection="1">
      <alignment horizontal="center" vertical="center"/>
      <protection locked="0"/>
    </xf>
    <xf numFmtId="175" fontId="28" fillId="12" borderId="0" xfId="51" applyNumberFormat="1" applyFont="1" applyFill="1" applyAlignment="1">
      <alignment horizontal="left" vertical="center"/>
    </xf>
    <xf numFmtId="175" fontId="0" fillId="8" borderId="0" xfId="0" applyNumberFormat="1" applyFill="1"/>
    <xf numFmtId="175" fontId="25" fillId="12" borderId="0" xfId="0" applyNumberFormat="1" applyFont="1" applyFill="1" applyAlignment="1">
      <alignment horizontal="center" vertical="center" wrapText="1"/>
    </xf>
    <xf numFmtId="164" fontId="28" fillId="12" borderId="0" xfId="51" applyNumberFormat="1" applyFont="1" applyFill="1" applyAlignment="1">
      <alignment horizontal="left" vertical="center"/>
    </xf>
    <xf numFmtId="167" fontId="49" fillId="19" borderId="54" xfId="0" applyNumberFormat="1" applyFont="1" applyFill="1" applyBorder="1" applyAlignment="1">
      <alignment horizontal="center" vertical="center" wrapText="1"/>
    </xf>
    <xf numFmtId="167" fontId="49" fillId="19" borderId="51" xfId="0" applyNumberFormat="1" applyFont="1" applyFill="1" applyBorder="1" applyAlignment="1">
      <alignment horizontal="center" vertical="center" wrapText="1"/>
    </xf>
    <xf numFmtId="3" fontId="49" fillId="19" borderId="51" xfId="0" applyNumberFormat="1" applyFont="1" applyFill="1" applyBorder="1" applyAlignment="1">
      <alignment horizontal="center" vertical="center" wrapText="1"/>
    </xf>
    <xf numFmtId="166" fontId="20" fillId="27" borderId="59" xfId="31" applyNumberFormat="1" applyFont="1" applyFill="1" applyBorder="1" applyAlignment="1">
      <alignment horizontal="center" vertical="center" wrapText="1"/>
    </xf>
    <xf numFmtId="166" fontId="20" fillId="27" borderId="23" xfId="31" applyNumberFormat="1" applyFont="1" applyFill="1" applyBorder="1" applyAlignment="1">
      <alignment horizontal="center" vertical="center" wrapText="1"/>
    </xf>
    <xf numFmtId="166" fontId="20" fillId="27" borderId="52" xfId="31" applyNumberFormat="1" applyFont="1" applyFill="1" applyBorder="1" applyAlignment="1">
      <alignment horizontal="center" vertical="center" wrapText="1"/>
    </xf>
    <xf numFmtId="167" fontId="49" fillId="27" borderId="58" xfId="0" applyNumberFormat="1" applyFont="1" applyFill="1" applyBorder="1" applyAlignment="1" applyProtection="1">
      <alignment horizontal="center" vertical="center" wrapText="1"/>
      <protection locked="0"/>
    </xf>
    <xf numFmtId="167" fontId="49" fillId="27" borderId="54" xfId="0" applyNumberFormat="1" applyFont="1" applyFill="1" applyBorder="1" applyAlignment="1" applyProtection="1">
      <alignment horizontal="center" vertical="center" wrapText="1"/>
      <protection locked="0"/>
    </xf>
    <xf numFmtId="167" fontId="49" fillId="27" borderId="51" xfId="0" applyNumberFormat="1" applyFont="1" applyFill="1" applyBorder="1" applyAlignment="1" applyProtection="1">
      <alignment horizontal="center" vertical="center" wrapText="1"/>
      <protection locked="0"/>
    </xf>
    <xf numFmtId="2" fontId="81" fillId="28" borderId="73" xfId="0" applyNumberFormat="1" applyFont="1" applyFill="1" applyBorder="1" applyAlignment="1">
      <alignment horizontal="center" vertical="center" wrapText="1"/>
    </xf>
    <xf numFmtId="3" fontId="49" fillId="27" borderId="58" xfId="0" applyNumberFormat="1" applyFont="1" applyFill="1" applyBorder="1" applyAlignment="1" applyProtection="1">
      <alignment horizontal="center" vertical="center" wrapText="1"/>
      <protection locked="0"/>
    </xf>
    <xf numFmtId="3" fontId="49" fillId="27" borderId="54" xfId="0" applyNumberFormat="1" applyFont="1" applyFill="1" applyBorder="1" applyAlignment="1" applyProtection="1">
      <alignment horizontal="center" vertical="center" wrapText="1"/>
      <protection locked="0"/>
    </xf>
    <xf numFmtId="3" fontId="49" fillId="27" borderId="73" xfId="0" applyNumberFormat="1" applyFont="1" applyFill="1" applyBorder="1" applyAlignment="1" applyProtection="1">
      <alignment horizontal="center" vertical="center" wrapText="1"/>
      <protection locked="0"/>
    </xf>
    <xf numFmtId="4" fontId="49" fillId="27" borderId="51" xfId="0" applyNumberFormat="1" applyFont="1" applyFill="1" applyBorder="1" applyAlignment="1" applyProtection="1">
      <alignment horizontal="center" vertical="center" wrapText="1"/>
      <protection locked="0"/>
    </xf>
    <xf numFmtId="166" fontId="20" fillId="28" borderId="26" xfId="0" applyNumberFormat="1" applyFont="1" applyFill="1" applyBorder="1" applyAlignment="1" applyProtection="1">
      <alignment horizontal="center" vertical="center" wrapText="1"/>
      <protection locked="0"/>
    </xf>
    <xf numFmtId="166" fontId="20" fillId="28" borderId="23" xfId="0" applyNumberFormat="1" applyFont="1" applyFill="1" applyBorder="1" applyAlignment="1" applyProtection="1">
      <alignment horizontal="center" vertical="center" wrapText="1"/>
      <protection locked="0"/>
    </xf>
    <xf numFmtId="164" fontId="20" fillId="28" borderId="22" xfId="0" applyNumberFormat="1" applyFont="1" applyFill="1" applyBorder="1" applyAlignment="1">
      <alignment horizontal="center" vertical="center"/>
    </xf>
    <xf numFmtId="166" fontId="20" fillId="28" borderId="42" xfId="0" applyNumberFormat="1" applyFont="1" applyFill="1" applyBorder="1" applyAlignment="1" applyProtection="1">
      <alignment horizontal="center" vertical="center" wrapText="1"/>
      <protection locked="0"/>
    </xf>
    <xf numFmtId="166" fontId="49" fillId="27" borderId="59" xfId="62" applyNumberFormat="1" applyFont="1" applyFill="1" applyBorder="1" applyAlignment="1" applyProtection="1">
      <alignment horizontal="center" vertical="center" wrapText="1"/>
      <protection locked="0"/>
    </xf>
    <xf numFmtId="166" fontId="20" fillId="27" borderId="59" xfId="31" applyNumberFormat="1" applyFont="1" applyFill="1" applyBorder="1" applyAlignment="1" applyProtection="1">
      <alignment horizontal="center" vertical="center" wrapText="1"/>
      <protection locked="0"/>
    </xf>
    <xf numFmtId="166" fontId="20" fillId="27" borderId="23" xfId="31" applyNumberFormat="1" applyFont="1" applyFill="1" applyBorder="1" applyAlignment="1" applyProtection="1">
      <alignment horizontal="center" vertical="center" wrapText="1"/>
      <protection locked="0"/>
    </xf>
    <xf numFmtId="166" fontId="82" fillId="27" borderId="74" xfId="62" applyNumberFormat="1" applyFont="1" applyFill="1" applyBorder="1" applyAlignment="1" applyProtection="1">
      <alignment horizontal="center" vertical="center" wrapText="1"/>
      <protection locked="0"/>
    </xf>
    <xf numFmtId="166" fontId="48" fillId="27" borderId="59" xfId="19" applyNumberFormat="1" applyFont="1" applyFill="1" applyBorder="1" applyAlignment="1" applyProtection="1">
      <alignment horizontal="center" vertical="center"/>
      <protection locked="0"/>
    </xf>
    <xf numFmtId="166" fontId="48" fillId="27" borderId="23" xfId="0" applyNumberFormat="1" applyFont="1" applyFill="1" applyBorder="1" applyAlignment="1" applyProtection="1">
      <alignment horizontal="center" vertical="center" wrapText="1"/>
      <protection locked="0"/>
    </xf>
    <xf numFmtId="166" fontId="20" fillId="27" borderId="23" xfId="19" applyNumberFormat="1" applyFont="1" applyFill="1" applyBorder="1" applyAlignment="1" applyProtection="1">
      <alignment horizontal="center" vertical="center"/>
      <protection locked="0"/>
    </xf>
    <xf numFmtId="166" fontId="20" fillId="27" borderId="54" xfId="19" applyNumberFormat="1" applyFont="1" applyFill="1" applyBorder="1" applyAlignment="1" applyProtection="1">
      <alignment horizontal="center" vertical="center"/>
      <protection locked="0"/>
    </xf>
    <xf numFmtId="166" fontId="20" fillId="27" borderId="52" xfId="19" applyNumberFormat="1" applyFont="1" applyFill="1" applyBorder="1" applyAlignment="1" applyProtection="1">
      <alignment horizontal="center" vertical="center"/>
      <protection locked="0"/>
    </xf>
    <xf numFmtId="166" fontId="20" fillId="27" borderId="51" xfId="19" applyNumberFormat="1" applyFont="1" applyFill="1" applyBorder="1" applyAlignment="1" applyProtection="1">
      <alignment horizontal="center" vertical="center"/>
      <protection locked="0"/>
    </xf>
    <xf numFmtId="166" fontId="20" fillId="28" borderId="59" xfId="0" applyNumberFormat="1" applyFont="1" applyFill="1" applyBorder="1" applyAlignment="1" applyProtection="1">
      <alignment horizontal="center" vertical="center" wrapText="1"/>
      <protection locked="0"/>
    </xf>
    <xf numFmtId="166" fontId="20" fillId="28" borderId="59" xfId="0" applyNumberFormat="1" applyFont="1" applyFill="1" applyBorder="1" applyAlignment="1">
      <alignment horizontal="center" vertical="center" wrapText="1"/>
    </xf>
    <xf numFmtId="166" fontId="20" fillId="28" borderId="52" xfId="0" applyNumberFormat="1" applyFont="1" applyFill="1" applyBorder="1" applyAlignment="1" applyProtection="1">
      <alignment horizontal="center" vertical="center"/>
      <protection locked="0"/>
    </xf>
    <xf numFmtId="166" fontId="20" fillId="17" borderId="59" xfId="28" applyNumberFormat="1" applyFont="1" applyFill="1" applyBorder="1" applyAlignment="1" applyProtection="1">
      <alignment horizontal="center" vertical="center" wrapText="1"/>
      <protection locked="0"/>
    </xf>
    <xf numFmtId="166" fontId="20" fillId="17" borderId="23" xfId="28" applyNumberFormat="1" applyFont="1" applyFill="1" applyBorder="1" applyAlignment="1" applyProtection="1">
      <alignment horizontal="center" vertical="center" wrapText="1"/>
      <protection locked="0"/>
    </xf>
    <xf numFmtId="166" fontId="20" fillId="17" borderId="52" xfId="28" applyNumberFormat="1" applyFont="1" applyFill="1" applyBorder="1" applyAlignment="1" applyProtection="1">
      <alignment horizontal="center" vertical="center" wrapText="1"/>
      <protection locked="0"/>
    </xf>
    <xf numFmtId="0" fontId="69" fillId="21" borderId="23" xfId="28" applyFont="1" applyFill="1" applyBorder="1" applyAlignment="1" applyProtection="1">
      <alignment horizontal="center" vertical="center" wrapText="1"/>
      <protection locked="0"/>
    </xf>
    <xf numFmtId="0" fontId="69" fillId="21" borderId="23" xfId="28" applyFont="1" applyFill="1" applyBorder="1" applyAlignment="1" applyProtection="1">
      <alignment horizontal="right" vertical="center"/>
      <protection locked="0"/>
    </xf>
    <xf numFmtId="166" fontId="20" fillId="28" borderId="23" xfId="28" applyNumberFormat="1" applyFont="1" applyFill="1" applyBorder="1" applyAlignment="1" applyProtection="1">
      <alignment horizontal="center" vertical="center" wrapText="1"/>
      <protection locked="0"/>
    </xf>
    <xf numFmtId="166" fontId="20" fillId="27" borderId="23" xfId="28" applyNumberFormat="1" applyFont="1" applyFill="1" applyBorder="1" applyAlignment="1" applyProtection="1">
      <alignment horizontal="center" vertical="center" wrapText="1"/>
      <protection locked="0"/>
    </xf>
    <xf numFmtId="166" fontId="20" fillId="28" borderId="59" xfId="28" applyNumberFormat="1" applyFont="1" applyFill="1" applyBorder="1" applyAlignment="1" applyProtection="1">
      <alignment horizontal="center" vertical="center" wrapText="1"/>
      <protection locked="0"/>
    </xf>
    <xf numFmtId="0" fontId="69" fillId="21" borderId="59" xfId="28" applyFont="1" applyFill="1" applyBorder="1" applyAlignment="1" applyProtection="1">
      <alignment horizontal="center" vertical="center" wrapText="1"/>
      <protection locked="0"/>
    </xf>
    <xf numFmtId="166" fontId="20" fillId="21" borderId="23" xfId="28" applyNumberFormat="1" applyFont="1" applyFill="1" applyBorder="1" applyAlignment="1" applyProtection="1">
      <alignment horizontal="center" vertical="center" wrapText="1"/>
      <protection locked="0"/>
    </xf>
    <xf numFmtId="0" fontId="69" fillId="21" borderId="52" xfId="28" applyFont="1" applyFill="1" applyBorder="1" applyAlignment="1" applyProtection="1">
      <alignment horizontal="center" vertical="center" wrapText="1"/>
      <protection locked="0"/>
    </xf>
    <xf numFmtId="166" fontId="49" fillId="27" borderId="23" xfId="0" applyNumberFormat="1" applyFont="1" applyFill="1" applyBorder="1" applyAlignment="1" applyProtection="1">
      <alignment horizontal="center" vertical="center" wrapText="1"/>
      <protection locked="0"/>
    </xf>
    <xf numFmtId="166" fontId="49" fillId="27" borderId="23" xfId="31" applyNumberFormat="1" applyFont="1" applyFill="1" applyBorder="1" applyAlignment="1" applyProtection="1">
      <alignment horizontal="center" vertical="center" wrapText="1"/>
      <protection locked="0"/>
    </xf>
    <xf numFmtId="0" fontId="54" fillId="27" borderId="62" xfId="0" applyFont="1" applyFill="1" applyBorder="1" applyAlignment="1">
      <alignment horizontal="center" vertical="center" wrapText="1"/>
    </xf>
    <xf numFmtId="0" fontId="54" fillId="27" borderId="61" xfId="0" applyFont="1" applyFill="1" applyBorder="1" applyAlignment="1">
      <alignment horizontal="center" vertical="center" wrapText="1"/>
    </xf>
    <xf numFmtId="0" fontId="54" fillId="27" borderId="60" xfId="0" applyFont="1" applyFill="1" applyBorder="1" applyAlignment="1">
      <alignment horizontal="center" vertical="center" wrapText="1"/>
    </xf>
    <xf numFmtId="0" fontId="23" fillId="0" borderId="0" xfId="0" applyFont="1" applyAlignment="1">
      <alignment vertical="center"/>
    </xf>
    <xf numFmtId="166" fontId="49" fillId="27" borderId="59" xfId="0" applyNumberFormat="1" applyFont="1" applyFill="1" applyBorder="1" applyAlignment="1" applyProtection="1">
      <alignment horizontal="center" vertical="center" wrapText="1"/>
      <protection locked="0"/>
    </xf>
    <xf numFmtId="166" fontId="23" fillId="0" borderId="0" xfId="0" applyNumberFormat="1" applyFont="1" applyAlignment="1">
      <alignment vertical="center"/>
    </xf>
    <xf numFmtId="166" fontId="54" fillId="27" borderId="62" xfId="31" applyNumberFormat="1" applyFont="1" applyFill="1" applyBorder="1" applyAlignment="1">
      <alignment horizontal="center" vertical="center" wrapText="1"/>
    </xf>
    <xf numFmtId="166" fontId="54" fillId="27" borderId="61" xfId="31" applyNumberFormat="1" applyFont="1" applyFill="1" applyBorder="1" applyAlignment="1">
      <alignment horizontal="center" vertical="center" wrapText="1"/>
    </xf>
    <xf numFmtId="166" fontId="54" fillId="27" borderId="60" xfId="31" applyNumberFormat="1" applyFont="1" applyFill="1" applyBorder="1" applyAlignment="1">
      <alignment horizontal="center" vertical="center" wrapText="1"/>
    </xf>
    <xf numFmtId="166" fontId="49" fillId="27" borderId="59" xfId="31" applyNumberFormat="1" applyFont="1" applyFill="1" applyBorder="1" applyAlignment="1" applyProtection="1">
      <alignment horizontal="center" vertical="center" wrapText="1"/>
      <protection locked="0"/>
    </xf>
    <xf numFmtId="166" fontId="49" fillId="27" borderId="40" xfId="31" applyNumberFormat="1" applyFont="1" applyFill="1" applyBorder="1" applyAlignment="1" applyProtection="1">
      <alignment horizontal="center" vertical="center" wrapText="1"/>
      <protection locked="0"/>
    </xf>
    <xf numFmtId="166" fontId="49" fillId="27" borderId="143" xfId="31" applyNumberFormat="1" applyFont="1" applyFill="1" applyBorder="1" applyAlignment="1" applyProtection="1">
      <alignment horizontal="center" vertical="center" wrapText="1"/>
      <protection locked="0"/>
    </xf>
    <xf numFmtId="164" fontId="0" fillId="8" borderId="0" xfId="0" applyNumberFormat="1" applyFill="1"/>
    <xf numFmtId="166" fontId="34" fillId="27" borderId="61" xfId="14" applyNumberFormat="1" applyFont="1" applyFill="1" applyBorder="1" applyAlignment="1" applyProtection="1">
      <alignment horizontal="center" vertical="center" wrapText="1"/>
      <protection locked="0"/>
    </xf>
    <xf numFmtId="166" fontId="54" fillId="27" borderId="65" xfId="31" applyNumberFormat="1" applyFont="1" applyFill="1" applyBorder="1" applyAlignment="1">
      <alignment horizontal="center" vertical="center" wrapText="1"/>
    </xf>
    <xf numFmtId="166" fontId="54" fillId="27" borderId="91" xfId="31" applyNumberFormat="1" applyFont="1" applyFill="1" applyBorder="1" applyAlignment="1">
      <alignment horizontal="center" vertical="center" wrapText="1"/>
    </xf>
    <xf numFmtId="164" fontId="0" fillId="0" borderId="0" xfId="0" applyNumberFormat="1"/>
    <xf numFmtId="0" fontId="48" fillId="0" borderId="0" xfId="0" applyFont="1" applyAlignment="1">
      <alignment horizontal="center" vertical="center" wrapText="1"/>
    </xf>
    <xf numFmtId="166" fontId="49" fillId="26" borderId="97" xfId="31" applyNumberFormat="1" applyFont="1" applyFill="1" applyBorder="1" applyAlignment="1">
      <alignment horizontal="center" vertical="center" wrapText="1"/>
    </xf>
    <xf numFmtId="164" fontId="69" fillId="28" borderId="23" xfId="28" applyNumberFormat="1" applyFont="1" applyFill="1" applyBorder="1" applyAlignment="1" applyProtection="1">
      <alignment horizontal="center" vertical="center" wrapText="1"/>
      <protection locked="0"/>
    </xf>
    <xf numFmtId="0" fontId="6" fillId="0" borderId="196" xfId="4" applyBorder="1" applyAlignment="1">
      <alignment vertical="center"/>
    </xf>
    <xf numFmtId="0" fontId="6" fillId="0" borderId="0" xfId="4" applyAlignment="1">
      <alignment vertical="center"/>
    </xf>
    <xf numFmtId="0" fontId="6" fillId="0" borderId="17" xfId="4" applyBorder="1" applyAlignment="1">
      <alignment vertical="center"/>
    </xf>
    <xf numFmtId="0" fontId="14" fillId="0" borderId="20" xfId="0" applyFont="1" applyBorder="1" applyAlignment="1">
      <alignment horizontal="left" vertical="top" wrapText="1"/>
    </xf>
    <xf numFmtId="0" fontId="0" fillId="0" borderId="193" xfId="0" applyBorder="1"/>
    <xf numFmtId="0" fontId="0" fillId="0" borderId="16" xfId="0" applyBorder="1"/>
    <xf numFmtId="0" fontId="0" fillId="0" borderId="196" xfId="0" applyBorder="1"/>
    <xf numFmtId="0" fontId="0" fillId="0" borderId="0" xfId="0"/>
    <xf numFmtId="0" fontId="0" fillId="0" borderId="17" xfId="0" applyBorder="1"/>
    <xf numFmtId="0" fontId="0" fillId="0" borderId="197" xfId="0" applyBorder="1"/>
    <xf numFmtId="0" fontId="0" fillId="0" borderId="198" xfId="0" applyBorder="1"/>
    <xf numFmtId="0" fontId="0" fillId="0" borderId="199" xfId="0" applyBorder="1"/>
    <xf numFmtId="0" fontId="22" fillId="4" borderId="20" xfId="0" applyFont="1" applyFill="1" applyBorder="1" applyAlignment="1">
      <alignment horizontal="left" vertical="center"/>
    </xf>
    <xf numFmtId="0" fontId="0" fillId="0" borderId="194" xfId="0" applyBorder="1"/>
    <xf numFmtId="0" fontId="0" fillId="0" borderId="195" xfId="0" applyBorder="1"/>
    <xf numFmtId="0" fontId="73" fillId="0" borderId="200" xfId="4" applyFont="1" applyBorder="1" applyAlignment="1">
      <alignment vertical="center"/>
    </xf>
    <xf numFmtId="0" fontId="73" fillId="0" borderId="194" xfId="4" applyFont="1" applyBorder="1" applyAlignment="1">
      <alignment vertical="center"/>
    </xf>
    <xf numFmtId="0" fontId="73" fillId="0" borderId="195" xfId="4" applyFont="1" applyBorder="1" applyAlignment="1">
      <alignment vertical="center"/>
    </xf>
    <xf numFmtId="0" fontId="22" fillId="4" borderId="203" xfId="0" applyFont="1" applyFill="1" applyBorder="1" applyAlignment="1">
      <alignment horizontal="left" vertical="center"/>
    </xf>
    <xf numFmtId="0" fontId="17" fillId="3" borderId="0" xfId="5" applyNumberFormat="1" applyFont="1" applyFill="1" applyAlignment="1">
      <alignment horizontal="left" vertical="center"/>
    </xf>
    <xf numFmtId="0" fontId="63" fillId="0" borderId="20" xfId="0" applyFont="1" applyBorder="1" applyAlignment="1">
      <alignment horizontal="left" vertical="top" wrapText="1"/>
    </xf>
    <xf numFmtId="0" fontId="27" fillId="14" borderId="34" xfId="0" applyFont="1" applyFill="1" applyBorder="1" applyAlignment="1">
      <alignment horizontal="center" vertical="center" wrapText="1"/>
    </xf>
    <xf numFmtId="0" fontId="0" fillId="0" borderId="45" xfId="0" applyBorder="1"/>
    <xf numFmtId="0" fontId="0" fillId="0" borderId="132" xfId="0" applyBorder="1"/>
    <xf numFmtId="0" fontId="42" fillId="12" borderId="0" xfId="0" applyFont="1" applyFill="1" applyAlignment="1">
      <alignment vertical="center"/>
    </xf>
    <xf numFmtId="0" fontId="41" fillId="0" borderId="0" xfId="0" applyFont="1" applyAlignment="1">
      <alignment vertical="center"/>
    </xf>
    <xf numFmtId="0" fontId="27" fillId="14" borderId="44" xfId="0" applyFont="1" applyFill="1" applyBorder="1" applyAlignment="1">
      <alignment horizontal="center" vertical="center" wrapText="1"/>
    </xf>
    <xf numFmtId="0" fontId="0" fillId="0" borderId="50" xfId="0" applyBorder="1"/>
    <xf numFmtId="0" fontId="27" fillId="14" borderId="29" xfId="0" applyFont="1" applyFill="1" applyBorder="1" applyAlignment="1">
      <alignment horizontal="center" vertical="center" wrapText="1"/>
    </xf>
    <xf numFmtId="0" fontId="0" fillId="0" borderId="31" xfId="0" applyBorder="1"/>
    <xf numFmtId="0" fontId="27" fillId="14" borderId="42" xfId="0" applyFont="1" applyFill="1" applyBorder="1" applyAlignment="1">
      <alignment horizontal="center" vertical="center" wrapText="1"/>
    </xf>
    <xf numFmtId="0" fontId="0" fillId="0" borderId="32" xfId="0" applyBorder="1"/>
    <xf numFmtId="0" fontId="27" fillId="14" borderId="43" xfId="0" applyFont="1" applyFill="1" applyBorder="1" applyAlignment="1">
      <alignment horizontal="center" vertical="center" wrapText="1"/>
    </xf>
    <xf numFmtId="0" fontId="0" fillId="0" borderId="98" xfId="0" applyBorder="1"/>
    <xf numFmtId="0" fontId="29" fillId="10" borderId="0" xfId="0" applyFont="1" applyFill="1" applyAlignment="1">
      <alignment horizontal="left" vertical="center"/>
    </xf>
    <xf numFmtId="0" fontId="0" fillId="0" borderId="0" xfId="0" applyAlignment="1">
      <alignment vertical="center"/>
    </xf>
    <xf numFmtId="0" fontId="51" fillId="4" borderId="64" xfId="0" applyFont="1" applyFill="1" applyBorder="1" applyAlignment="1">
      <alignment horizontal="center" vertical="center" wrapText="1"/>
    </xf>
    <xf numFmtId="0" fontId="0" fillId="0" borderId="80" xfId="0" applyBorder="1"/>
    <xf numFmtId="0" fontId="0" fillId="0" borderId="65" xfId="0" applyBorder="1"/>
    <xf numFmtId="0" fontId="51" fillId="4" borderId="59" xfId="0" applyFont="1" applyFill="1" applyBorder="1" applyAlignment="1">
      <alignment horizontal="center" vertical="center" wrapText="1"/>
    </xf>
    <xf numFmtId="0" fontId="0" fillId="0" borderId="40" xfId="0" applyBorder="1"/>
    <xf numFmtId="0" fontId="51" fillId="4" borderId="74" xfId="0" applyFont="1" applyFill="1" applyBorder="1" applyAlignment="1">
      <alignment horizontal="center" vertical="center" wrapText="1"/>
    </xf>
    <xf numFmtId="0" fontId="0" fillId="0" borderId="81" xfId="0" applyBorder="1"/>
    <xf numFmtId="0" fontId="0" fillId="0" borderId="66" xfId="0" applyBorder="1"/>
    <xf numFmtId="0" fontId="51" fillId="4" borderId="75" xfId="0" applyFont="1" applyFill="1" applyBorder="1" applyAlignment="1">
      <alignment horizontal="center" vertical="center" wrapText="1"/>
    </xf>
    <xf numFmtId="0" fontId="0" fillId="0" borderId="82" xfId="0" applyBorder="1"/>
    <xf numFmtId="0" fontId="0" fillId="0" borderId="67" xfId="0" applyBorder="1"/>
    <xf numFmtId="0" fontId="0" fillId="0" borderId="70" xfId="0" applyBorder="1"/>
    <xf numFmtId="0" fontId="0" fillId="0" borderId="83" xfId="0" applyBorder="1"/>
    <xf numFmtId="0" fontId="51" fillId="4" borderId="52" xfId="0" applyFont="1" applyFill="1" applyBorder="1" applyAlignment="1">
      <alignment horizontal="center" vertical="center" wrapText="1"/>
    </xf>
    <xf numFmtId="0" fontId="0" fillId="0" borderId="77" xfId="0" applyBorder="1"/>
    <xf numFmtId="0" fontId="0" fillId="0" borderId="79" xfId="0" applyBorder="1"/>
    <xf numFmtId="0" fontId="51" fillId="4" borderId="58" xfId="0" applyFont="1" applyFill="1" applyBorder="1" applyAlignment="1">
      <alignment horizontal="center" vertical="center" wrapText="1"/>
    </xf>
    <xf numFmtId="0" fontId="0" fillId="0" borderId="56" xfId="0" applyBorder="1"/>
    <xf numFmtId="0" fontId="42" fillId="12" borderId="0" xfId="0" applyFont="1" applyFill="1"/>
    <xf numFmtId="0" fontId="41" fillId="0" borderId="0" xfId="0" applyFont="1"/>
    <xf numFmtId="0" fontId="51" fillId="4" borderId="51" xfId="0" applyFont="1" applyFill="1" applyBorder="1" applyAlignment="1">
      <alignment horizontal="center" vertical="center" wrapText="1"/>
    </xf>
    <xf numFmtId="0" fontId="0" fillId="0" borderId="76" xfId="0" applyBorder="1"/>
    <xf numFmtId="0" fontId="0" fillId="0" borderId="0" xfId="0" applyAlignment="1">
      <alignment horizontal="left" vertical="center"/>
    </xf>
    <xf numFmtId="0" fontId="29" fillId="10" borderId="0" xfId="0" applyFont="1" applyFill="1" applyAlignment="1">
      <alignment horizontal="center"/>
    </xf>
    <xf numFmtId="166" fontId="51" fillId="4" borderId="59" xfId="31" applyNumberFormat="1" applyFont="1" applyFill="1" applyBorder="1" applyAlignment="1">
      <alignment horizontal="center" vertical="center" wrapText="1"/>
    </xf>
    <xf numFmtId="166" fontId="51" fillId="4" borderId="52" xfId="31" applyNumberFormat="1" applyFont="1" applyFill="1" applyBorder="1" applyAlignment="1">
      <alignment horizontal="center" vertical="center" wrapText="1"/>
    </xf>
    <xf numFmtId="166" fontId="51" fillId="4" borderId="58" xfId="31" applyNumberFormat="1" applyFont="1" applyFill="1" applyBorder="1" applyAlignment="1">
      <alignment horizontal="center" vertical="center" wrapText="1"/>
    </xf>
    <xf numFmtId="166" fontId="51" fillId="4" borderId="51" xfId="31" applyNumberFormat="1" applyFont="1" applyFill="1" applyBorder="1" applyAlignment="1">
      <alignment horizontal="center" vertical="center" wrapText="1"/>
    </xf>
    <xf numFmtId="0" fontId="29" fillId="10" borderId="0" xfId="0" applyFont="1" applyFill="1" applyAlignment="1">
      <alignment horizontal="left"/>
    </xf>
    <xf numFmtId="0" fontId="27" fillId="4" borderId="75" xfId="0" applyFont="1" applyFill="1" applyBorder="1" applyAlignment="1">
      <alignment horizontal="center" vertical="center" wrapText="1"/>
    </xf>
    <xf numFmtId="0" fontId="27" fillId="4" borderId="64" xfId="0" applyFont="1" applyFill="1" applyBorder="1" applyAlignment="1">
      <alignment horizontal="center" vertical="center" wrapText="1"/>
    </xf>
    <xf numFmtId="0" fontId="27" fillId="4" borderId="74" xfId="0" applyFont="1" applyFill="1" applyBorder="1" applyAlignment="1">
      <alignment horizontal="center" vertical="center" wrapText="1"/>
    </xf>
    <xf numFmtId="0" fontId="41" fillId="0" borderId="0" xfId="0" applyFont="1" applyAlignment="1">
      <alignment horizontal="left" vertical="center"/>
    </xf>
    <xf numFmtId="0" fontId="27" fillId="4" borderId="58" xfId="0" applyFont="1" applyFill="1" applyBorder="1" applyAlignment="1">
      <alignment horizontal="center" vertical="center" wrapText="1"/>
    </xf>
    <xf numFmtId="0" fontId="0" fillId="0" borderId="69" xfId="0" applyBorder="1"/>
    <xf numFmtId="0" fontId="27" fillId="4" borderId="64" xfId="3" applyFont="1" applyFill="1" applyBorder="1" applyAlignment="1">
      <alignment horizontal="center" vertical="center" wrapText="1"/>
    </xf>
    <xf numFmtId="0" fontId="27" fillId="4" borderId="52" xfId="31" applyNumberFormat="1" applyFont="1" applyFill="1" applyBorder="1" applyAlignment="1">
      <alignment horizontal="center" vertical="center" wrapText="1"/>
    </xf>
    <xf numFmtId="0" fontId="27" fillId="4" borderId="101" xfId="0" applyFont="1" applyFill="1" applyBorder="1" applyAlignment="1">
      <alignment horizontal="center" vertical="center" wrapText="1"/>
    </xf>
    <xf numFmtId="0" fontId="0" fillId="0" borderId="100" xfId="0" applyBorder="1"/>
    <xf numFmtId="0" fontId="27" fillId="4" borderId="63" xfId="0" applyFont="1" applyFill="1" applyBorder="1" applyAlignment="1">
      <alignment horizontal="center" vertical="center" wrapText="1"/>
    </xf>
    <xf numFmtId="0" fontId="0" fillId="0" borderId="57" xfId="0" applyBorder="1"/>
    <xf numFmtId="0" fontId="27" fillId="4" borderId="79" xfId="31" applyNumberFormat="1" applyFont="1" applyFill="1" applyBorder="1" applyAlignment="1">
      <alignment horizontal="center" vertical="center" wrapText="1"/>
    </xf>
    <xf numFmtId="0" fontId="27" fillId="4" borderId="51" xfId="31" applyNumberFormat="1" applyFont="1" applyFill="1" applyBorder="1" applyAlignment="1">
      <alignment horizontal="center" vertical="center" wrapText="1"/>
    </xf>
    <xf numFmtId="0" fontId="27" fillId="4" borderId="52" xfId="0" applyFont="1" applyFill="1" applyBorder="1" applyAlignment="1">
      <alignment horizontal="center" vertical="center" wrapText="1"/>
    </xf>
    <xf numFmtId="0" fontId="27" fillId="4" borderId="51" xfId="0" applyFont="1" applyFill="1" applyBorder="1" applyAlignment="1">
      <alignment horizontal="center" vertical="center" wrapText="1"/>
    </xf>
    <xf numFmtId="0" fontId="51" fillId="4" borderId="87" xfId="0" applyFont="1" applyFill="1" applyBorder="1" applyAlignment="1">
      <alignment horizontal="center" vertical="center" wrapText="1"/>
    </xf>
    <xf numFmtId="0" fontId="0" fillId="0" borderId="99" xfId="0" applyBorder="1"/>
    <xf numFmtId="0" fontId="0" fillId="0" borderId="127" xfId="0" applyBorder="1"/>
    <xf numFmtId="0" fontId="51" fillId="4" borderId="59" xfId="12" applyFont="1" applyFill="1" applyBorder="1" applyAlignment="1">
      <alignment horizontal="center" vertical="center" wrapText="1"/>
    </xf>
    <xf numFmtId="0" fontId="51" fillId="4" borderId="23" xfId="0" applyFont="1" applyFill="1" applyBorder="1" applyAlignment="1">
      <alignment horizontal="center" vertical="center" wrapText="1"/>
    </xf>
    <xf numFmtId="0" fontId="0" fillId="0" borderId="46" xfId="0" applyBorder="1"/>
    <xf numFmtId="0" fontId="0" fillId="0" borderId="92" xfId="0" applyBorder="1"/>
    <xf numFmtId="0" fontId="51" fillId="4" borderId="23" xfId="12" applyFont="1" applyFill="1" applyBorder="1" applyAlignment="1">
      <alignment horizontal="center" vertical="center" wrapText="1"/>
    </xf>
    <xf numFmtId="0" fontId="51" fillId="4" borderId="54" xfId="0" applyFont="1" applyFill="1" applyBorder="1" applyAlignment="1">
      <alignment horizontal="center" vertical="center" wrapText="1"/>
    </xf>
    <xf numFmtId="0" fontId="51" fillId="4" borderId="58" xfId="12" applyFont="1" applyFill="1" applyBorder="1" applyAlignment="1">
      <alignment horizontal="center" vertical="center" wrapText="1"/>
    </xf>
    <xf numFmtId="0" fontId="27" fillId="4" borderId="23" xfId="12" applyFont="1" applyFill="1" applyBorder="1" applyAlignment="1">
      <alignment horizontal="center" vertical="center" wrapText="1"/>
    </xf>
    <xf numFmtId="0" fontId="27" fillId="4" borderId="59" xfId="19" applyFont="1" applyFill="1" applyBorder="1" applyAlignment="1">
      <alignment horizontal="center" vertical="center" wrapText="1"/>
    </xf>
    <xf numFmtId="0" fontId="27" fillId="4" borderId="58" xfId="19" applyFont="1" applyFill="1" applyBorder="1" applyAlignment="1">
      <alignment horizontal="center" vertical="center" wrapText="1"/>
    </xf>
    <xf numFmtId="0" fontId="27" fillId="4" borderId="54" xfId="12" applyFont="1" applyFill="1" applyBorder="1" applyAlignment="1">
      <alignment horizontal="center" vertical="center" wrapText="1"/>
    </xf>
    <xf numFmtId="0" fontId="27" fillId="4" borderId="87" xfId="0" applyFont="1" applyFill="1" applyBorder="1" applyAlignment="1">
      <alignment horizontal="center" vertical="center" wrapText="1"/>
    </xf>
    <xf numFmtId="0" fontId="53" fillId="4" borderId="176" xfId="12" applyFont="1" applyFill="1" applyBorder="1" applyAlignment="1">
      <alignment horizontal="center" vertical="center" wrapText="1"/>
    </xf>
    <xf numFmtId="0" fontId="0" fillId="4" borderId="160" xfId="0" applyFill="1" applyBorder="1"/>
    <xf numFmtId="0" fontId="0" fillId="0" borderId="160" xfId="0" applyBorder="1"/>
    <xf numFmtId="0" fontId="53" fillId="4" borderId="120" xfId="12" applyFont="1" applyFill="1" applyBorder="1" applyAlignment="1">
      <alignment horizontal="center" vertical="center" wrapText="1"/>
    </xf>
    <xf numFmtId="0" fontId="0" fillId="0" borderId="202" xfId="0" applyBorder="1"/>
    <xf numFmtId="0" fontId="9" fillId="10" borderId="0" xfId="2" applyFont="1" applyFill="1" applyBorder="1" applyAlignment="1">
      <alignment horizontal="left" vertical="center" wrapText="1"/>
    </xf>
    <xf numFmtId="0" fontId="0" fillId="8" borderId="0" xfId="0" applyFill="1"/>
    <xf numFmtId="0" fontId="0" fillId="4" borderId="89" xfId="0" applyFill="1" applyBorder="1"/>
    <xf numFmtId="0" fontId="0" fillId="4" borderId="97" xfId="0" applyFill="1" applyBorder="1"/>
    <xf numFmtId="0" fontId="0" fillId="4" borderId="94" xfId="0" applyFill="1" applyBorder="1"/>
    <xf numFmtId="0" fontId="0" fillId="4" borderId="0" xfId="0" applyFill="1"/>
    <xf numFmtId="0" fontId="0" fillId="4" borderId="102" xfId="0" applyFill="1" applyBorder="1"/>
    <xf numFmtId="0" fontId="0" fillId="4" borderId="100" xfId="0" applyFill="1" applyBorder="1"/>
    <xf numFmtId="0" fontId="0" fillId="4" borderId="128" xfId="0" applyFill="1" applyBorder="1"/>
    <xf numFmtId="0" fontId="0" fillId="4" borderId="129" xfId="0" applyFill="1" applyBorder="1"/>
    <xf numFmtId="0" fontId="0" fillId="0" borderId="89" xfId="0" applyBorder="1"/>
    <xf numFmtId="0" fontId="0" fillId="0" borderId="97" xfId="0" applyBorder="1"/>
    <xf numFmtId="0" fontId="0" fillId="0" borderId="94" xfId="0" applyBorder="1"/>
    <xf numFmtId="0" fontId="0" fillId="0" borderId="102" xfId="0" applyBorder="1"/>
    <xf numFmtId="0" fontId="0" fillId="0" borderId="128" xfId="0" applyBorder="1"/>
    <xf numFmtId="0" fontId="0" fillId="0" borderId="129" xfId="0" applyBorder="1"/>
    <xf numFmtId="0" fontId="27" fillId="4" borderId="73" xfId="0" applyFont="1" applyFill="1" applyBorder="1" applyAlignment="1">
      <alignment horizontal="center" vertical="center" wrapText="1"/>
    </xf>
    <xf numFmtId="0" fontId="0" fillId="0" borderId="88" xfId="0" applyBorder="1"/>
    <xf numFmtId="0" fontId="0" fillId="0" borderId="103" xfId="0" applyBorder="1"/>
    <xf numFmtId="0" fontId="0" fillId="0" borderId="133" xfId="0" applyBorder="1"/>
    <xf numFmtId="0" fontId="27" fillId="4" borderId="53" xfId="0" applyFont="1" applyFill="1" applyBorder="1" applyAlignment="1">
      <alignment horizontal="center" vertical="center" wrapText="1"/>
    </xf>
    <xf numFmtId="0" fontId="27" fillId="4" borderId="74" xfId="19" applyFont="1" applyFill="1" applyBorder="1" applyAlignment="1">
      <alignment horizontal="center" vertical="center" wrapText="1"/>
    </xf>
    <xf numFmtId="0" fontId="27" fillId="4" borderId="52" xfId="19" applyFont="1" applyFill="1" applyBorder="1" applyAlignment="1">
      <alignment horizontal="center" vertical="center" wrapText="1"/>
    </xf>
    <xf numFmtId="0" fontId="27" fillId="4" borderId="64" xfId="19" applyFont="1" applyFill="1" applyBorder="1" applyAlignment="1">
      <alignment horizontal="center" vertical="center" wrapText="1"/>
    </xf>
    <xf numFmtId="0" fontId="27" fillId="4" borderId="51" xfId="19" applyFont="1" applyFill="1" applyBorder="1" applyAlignment="1">
      <alignment horizontal="center" vertical="center" wrapText="1"/>
    </xf>
    <xf numFmtId="0" fontId="27" fillId="4" borderId="75" xfId="19" applyFont="1" applyFill="1" applyBorder="1" applyAlignment="1">
      <alignment horizontal="center" vertical="center" wrapText="1"/>
    </xf>
    <xf numFmtId="0" fontId="27" fillId="4" borderId="52" xfId="12" applyFont="1" applyFill="1" applyBorder="1" applyAlignment="1">
      <alignment horizontal="center" vertical="center" wrapText="1"/>
    </xf>
    <xf numFmtId="0" fontId="27" fillId="4" borderId="51" xfId="12" applyFont="1" applyFill="1" applyBorder="1" applyAlignment="1">
      <alignment horizontal="center" vertical="center" wrapText="1"/>
    </xf>
    <xf numFmtId="0" fontId="42" fillId="8" borderId="0" xfId="0" applyFont="1" applyFill="1"/>
  </cellXfs>
  <cellStyles count="63">
    <cellStyle name="Att1" xfId="55" xr:uid="{00000000-0005-0000-0000-000037000000}"/>
    <cellStyle name="Comma" xfId="62" builtinId="3"/>
    <cellStyle name="Comma 10" xfId="44" xr:uid="{00000000-0005-0000-0000-00002C000000}"/>
    <cellStyle name="Comma 2" xfId="9" xr:uid="{00000000-0005-0000-0000-000009000000}"/>
    <cellStyle name="Comma 2 2" xfId="21" xr:uid="{00000000-0005-0000-0000-000015000000}"/>
    <cellStyle name="Comma 2 2 2" xfId="23" xr:uid="{00000000-0005-0000-0000-000017000000}"/>
    <cellStyle name="Comma 2 2 2 2" xfId="37" xr:uid="{00000000-0005-0000-0000-000025000000}"/>
    <cellStyle name="Comma 2 2 3" xfId="35" xr:uid="{00000000-0005-0000-0000-000023000000}"/>
    <cellStyle name="Comma 2 3" xfId="31" xr:uid="{00000000-0005-0000-0000-00001F000000}"/>
    <cellStyle name="Comma 2 3 2" xfId="40" xr:uid="{00000000-0005-0000-0000-000028000000}"/>
    <cellStyle name="Comma 2 4" xfId="33" xr:uid="{00000000-0005-0000-0000-000021000000}"/>
    <cellStyle name="Comma 3" xfId="14" xr:uid="{00000000-0005-0000-0000-00000E000000}"/>
    <cellStyle name="Comma 3 2" xfId="22" xr:uid="{00000000-0005-0000-0000-000016000000}"/>
    <cellStyle name="Comma 3 2 2" xfId="24" xr:uid="{00000000-0005-0000-0000-000018000000}"/>
    <cellStyle name="Comma 3 2 2 2" xfId="38" xr:uid="{00000000-0005-0000-0000-000026000000}"/>
    <cellStyle name="Comma 3 2 3" xfId="36" xr:uid="{00000000-0005-0000-0000-000024000000}"/>
    <cellStyle name="Comma 3 3" xfId="34" xr:uid="{00000000-0005-0000-0000-000022000000}"/>
    <cellStyle name="Comma 4 14 2" xfId="48" xr:uid="{00000000-0005-0000-0000-000030000000}"/>
    <cellStyle name="Comma 4 19" xfId="47" xr:uid="{00000000-0005-0000-0000-00002F000000}"/>
    <cellStyle name="Comma 4 3" xfId="26" xr:uid="{00000000-0005-0000-0000-00001A000000}"/>
    <cellStyle name="Comma 4 3 2" xfId="39" xr:uid="{00000000-0005-0000-0000-000027000000}"/>
    <cellStyle name="DateShort 2" xfId="7" xr:uid="{00000000-0005-0000-0000-000007000000}"/>
    <cellStyle name="Descriptor text" xfId="6" xr:uid="{00000000-0005-0000-0000-000006000000}"/>
    <cellStyle name="Descriptor text 2" xfId="60" xr:uid="{02BD3453-35FD-442E-9F8E-58BC2D18D241}"/>
    <cellStyle name="Heading" xfId="5" xr:uid="{00000000-0005-0000-0000-000005000000}"/>
    <cellStyle name="Heading 1" xfId="2" builtinId="16"/>
    <cellStyle name="Heading 1 2" xfId="45" xr:uid="{00000000-0005-0000-0000-00002D000000}"/>
    <cellStyle name="Heading 2" xfId="3" builtinId="17"/>
    <cellStyle name="Heading 2 2" xfId="18" xr:uid="{00000000-0005-0000-0000-000012000000}"/>
    <cellStyle name="Hyperlink" xfId="4" builtinId="8"/>
    <cellStyle name="Input%" xfId="11" xr:uid="{00000000-0005-0000-0000-00000B000000}"/>
    <cellStyle name="InputStyle" xfId="10" xr:uid="{00000000-0005-0000-0000-00000A000000}"/>
    <cellStyle name="Normal" xfId="0" builtinId="0"/>
    <cellStyle name="Normal 12" xfId="46" xr:uid="{00000000-0005-0000-0000-00002E000000}"/>
    <cellStyle name="Normal 2" xfId="8" xr:uid="{00000000-0005-0000-0000-000008000000}"/>
    <cellStyle name="Normal 2 2" xfId="19" xr:uid="{00000000-0005-0000-0000-000013000000}"/>
    <cellStyle name="Normal 2 3 2" xfId="28" xr:uid="{00000000-0005-0000-0000-00001C000000}"/>
    <cellStyle name="Normal 2 4 2" xfId="25" xr:uid="{00000000-0005-0000-0000-000019000000}"/>
    <cellStyle name="Normal 2 5" xfId="15" xr:uid="{00000000-0005-0000-0000-00000F000000}"/>
    <cellStyle name="Normal 2 5 2" xfId="57" xr:uid="{00000000-0005-0000-0000-00003A000000}"/>
    <cellStyle name="Normal 3" xfId="12" xr:uid="{00000000-0005-0000-0000-00000C000000}"/>
    <cellStyle name="Normal 3 2 2" xfId="17" xr:uid="{00000000-0005-0000-0000-000011000000}"/>
    <cellStyle name="Normal 3 2 4 4" xfId="51" xr:uid="{00000000-0005-0000-0000-000033000000}"/>
    <cellStyle name="Normal 3 3" xfId="54" xr:uid="{00000000-0005-0000-0000-000036000000}"/>
    <cellStyle name="Normal 3 7" xfId="20" xr:uid="{00000000-0005-0000-0000-000014000000}"/>
    <cellStyle name="Normal 4" xfId="13" xr:uid="{00000000-0005-0000-0000-00000D000000}"/>
    <cellStyle name="Normal 4 2 2" xfId="30" xr:uid="{00000000-0005-0000-0000-00001E000000}"/>
    <cellStyle name="Normal 4 3" xfId="42" xr:uid="{00000000-0005-0000-0000-00002A000000}"/>
    <cellStyle name="Normal 4 4" xfId="58" xr:uid="{00000000-0005-0000-0000-00003B000000}"/>
    <cellStyle name="Normal 4 4 2" xfId="49" xr:uid="{00000000-0005-0000-0000-000031000000}"/>
    <cellStyle name="Normal 5" xfId="61" xr:uid="{94FAEC9F-89BF-41BA-B3F8-FBB5C49FA608}"/>
    <cellStyle name="Normal 5 2" xfId="43" xr:uid="{00000000-0005-0000-0000-00002B000000}"/>
    <cellStyle name="Normal 7" xfId="50" xr:uid="{00000000-0005-0000-0000-000032000000}"/>
    <cellStyle name="Normal 7 2" xfId="16" xr:uid="{00000000-0005-0000-0000-000010000000}"/>
    <cellStyle name="Normal 8" xfId="59" xr:uid="{00000000-0005-0000-0000-00003C000000}"/>
    <cellStyle name="Normal 8 2 2 2" xfId="41" xr:uid="{00000000-0005-0000-0000-000029000000}"/>
    <cellStyle name="Normal 8 2 3" xfId="32" xr:uid="{00000000-0005-0000-0000-000020000000}"/>
    <cellStyle name="Normal_accseperation" xfId="53" xr:uid="{00000000-0005-0000-0000-000035000000}"/>
    <cellStyle name="Normal_Merged Annex to PR09 31 Water" xfId="56" xr:uid="{00000000-0005-0000-0000-000038000000}"/>
    <cellStyle name="Percent" xfId="1" builtinId="5"/>
    <cellStyle name="Percent 2 2" xfId="52" xr:uid="{00000000-0005-0000-0000-000034000000}"/>
    <cellStyle name="Percent 2 4" xfId="27" xr:uid="{00000000-0005-0000-0000-00001B000000}"/>
    <cellStyle name="Validation error" xfId="29" xr:uid="{00000000-0005-0000-0000-00001D000000}"/>
  </cellStyles>
  <dxfs count="17">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4"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2"/>
        </patternFill>
      </fill>
    </dxf>
  </dxfs>
  <tableStyles count="1" defaultTableStyle="TableStyleMedium2" defaultPivotStyle="PivotStyleLight16">
    <tableStyle name="Invisible" pivot="0" table="0" count="0" xr9:uid="{107B2243-60B3-49B5-9042-6B7738A565CB}"/>
  </tableStyles>
  <colors>
    <mruColors>
      <color rgb="FF84C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ramework-and-methodology/final-methodology/pr24-final-methodology-submission-tables-and-guidance/" TargetMode="External"/><Relationship Id="rId2" Type="http://schemas.openxmlformats.org/officeDocument/2006/relationships/hyperlink" Target="../../David.Hollands/AppData/Local/dropbox/PR19%20Data%20Capture/SitePages/Home.aspx" TargetMode="External"/><Relationship Id="rId1" Type="http://schemas.openxmlformats.org/officeDocument/2006/relationships/hyperlink" Target="../../David.Hollands/AppData/Local/Microsoft/Windows/INetCache/PR24%20policy%20development/dropbox/PR19%20Data%20Capture/SitePages/Home.aspx" TargetMode="External"/><Relationship Id="rId6" Type="http://schemas.openxmlformats.org/officeDocument/2006/relationships/hyperlink" Target="https://www.ofwat.gov.uk/publication/rag-4-13-guideline-for-the-table-definitions-in-the-annual-performance-report/" TargetMode="External"/><Relationship Id="rId5" Type="http://schemas.openxmlformats.org/officeDocument/2006/relationships/hyperlink" Target="https://www.ofwat.gov.uk/publication/in-25-02-expectations-for-monopoly-company-annual-performance-reporting-2024-25/" TargetMode="External"/><Relationship Id="rId4" Type="http://schemas.openxmlformats.org/officeDocument/2006/relationships/hyperlink" Target="https://www.ofwat.gov.uk/wp-content/uploads/2025/03/Expectations-for-the-PR19-blind-year-reconciliation.pdf"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9A39-E9E9-4485-B70F-514BA52E5AF0}">
  <dimension ref="A1:C12"/>
  <sheetViews>
    <sheetView tabSelected="1" zoomScale="70" zoomScaleNormal="70" workbookViewId="0"/>
  </sheetViews>
  <sheetFormatPr defaultRowHeight="33" customHeight="1" x14ac:dyDescent="0.2"/>
  <cols>
    <col min="2" max="2" width="13.875" customWidth="1"/>
    <col min="3" max="3" width="70.5" style="277" customWidth="1"/>
  </cols>
  <sheetData>
    <row r="1" spans="1:3" ht="33" customHeight="1" x14ac:dyDescent="0.3">
      <c r="A1" s="1258" t="s">
        <v>0</v>
      </c>
    </row>
    <row r="2" spans="1:3" ht="14.25" x14ac:dyDescent="0.2"/>
    <row r="3" spans="1:3" ht="14.25" x14ac:dyDescent="0.2"/>
    <row r="4" spans="1:3" s="1261" customFormat="1" ht="15" x14ac:dyDescent="0.25">
      <c r="B4" s="1259" t="s">
        <v>1</v>
      </c>
      <c r="C4" s="1260" t="s">
        <v>2</v>
      </c>
    </row>
    <row r="5" spans="1:3" ht="47.25" customHeight="1" x14ac:dyDescent="0.2">
      <c r="B5" s="1262" t="s">
        <v>3</v>
      </c>
      <c r="C5" s="1262" t="s">
        <v>4</v>
      </c>
    </row>
    <row r="6" spans="1:3" ht="45.75" customHeight="1" x14ac:dyDescent="0.2">
      <c r="B6" s="1262" t="s">
        <v>5</v>
      </c>
      <c r="C6" s="1262" t="s">
        <v>6</v>
      </c>
    </row>
    <row r="7" spans="1:3" ht="28.5" x14ac:dyDescent="0.2">
      <c r="B7" s="1262" t="s">
        <v>7</v>
      </c>
      <c r="C7" s="1262" t="s">
        <v>8</v>
      </c>
    </row>
    <row r="8" spans="1:3" ht="33" customHeight="1" x14ac:dyDescent="0.2">
      <c r="B8" s="1262" t="s">
        <v>5</v>
      </c>
      <c r="C8" s="1262" t="str">
        <f>C6</f>
        <v>Removed the table from the template as data for 2025-30 is not required for the blind year process.</v>
      </c>
    </row>
    <row r="9" spans="1:3" ht="60" customHeight="1" x14ac:dyDescent="0.2">
      <c r="B9" s="1262" t="s">
        <v>9</v>
      </c>
      <c r="C9" s="1262" t="s">
        <v>10</v>
      </c>
    </row>
    <row r="10" spans="1:3" ht="60" customHeight="1" x14ac:dyDescent="0.2">
      <c r="B10" s="1262" t="s">
        <v>3</v>
      </c>
      <c r="C10" s="1262" t="s">
        <v>11</v>
      </c>
    </row>
    <row r="11" spans="1:3" ht="28.5" x14ac:dyDescent="0.2">
      <c r="B11" s="1262" t="s">
        <v>12</v>
      </c>
      <c r="C11" s="1262" t="s">
        <v>13</v>
      </c>
    </row>
    <row r="12" spans="1:3" ht="33" customHeight="1" x14ac:dyDescent="0.2">
      <c r="B12" s="1262" t="s">
        <v>14</v>
      </c>
      <c r="C12" s="1262" t="s">
        <v>15</v>
      </c>
    </row>
  </sheetData>
  <phoneticPr fontId="7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99">
    <tabColor theme="1"/>
    <pageSetUpPr fitToPage="1"/>
  </sheetPr>
  <dimension ref="A1"/>
  <sheetViews>
    <sheetView zoomScale="40" zoomScaleNormal="40" workbookViewId="0">
      <selection activeCell="J19" sqref="J19"/>
    </sheetView>
  </sheetViews>
  <sheetFormatPr defaultColWidth="9" defaultRowHeight="20.25" customHeight="1" x14ac:dyDescent="0.2"/>
  <sheetData/>
  <pageMargins left="0.7" right="0.7" top="0.75" bottom="0.75" header="0.3" footer="0.3"/>
  <pageSetup paperSize="8" fitToHeight="0" orientation="portrait"/>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06">
    <tabColor rgb="FF0070C0"/>
    <pageSetUpPr fitToPage="1"/>
  </sheetPr>
  <dimension ref="A1:AP216"/>
  <sheetViews>
    <sheetView zoomScale="50" zoomScaleNormal="50" workbookViewId="0">
      <pane xSplit="4" ySplit="7" topLeftCell="E180" activePane="bottomRight" state="frozen"/>
      <selection pane="topRight" activeCell="J19" sqref="J19"/>
      <selection pane="bottomLeft" activeCell="J19" sqref="J19"/>
      <selection pane="bottomRight" activeCell="P211" sqref="P211:P213"/>
    </sheetView>
  </sheetViews>
  <sheetFormatPr defaultColWidth="9" defaultRowHeight="20.25" customHeight="1" x14ac:dyDescent="0.2"/>
  <cols>
    <col min="1" max="1" width="1.625" style="54" customWidth="1"/>
    <col min="2" max="2" width="113" style="54" bestFit="1" customWidth="1"/>
    <col min="3" max="3" width="7" style="54" customWidth="1"/>
    <col min="4" max="4" width="5.5" style="54" customWidth="1"/>
    <col min="5" max="16" width="11.25" style="54" customWidth="1"/>
    <col min="17" max="17" width="3.375" style="54" customWidth="1"/>
    <col min="18" max="18" width="12.875" style="54" customWidth="1"/>
    <col min="19" max="19" width="3.125" style="54" customWidth="1"/>
    <col min="20" max="20" width="9.375" style="54" customWidth="1"/>
    <col min="21" max="22" width="9" style="54"/>
    <col min="23" max="23" width="113.5" style="54" bestFit="1" customWidth="1"/>
    <col min="24" max="38" width="9" style="54"/>
    <col min="39" max="39" width="14" style="54" customWidth="1"/>
    <col min="40" max="16384" width="9" style="54"/>
  </cols>
  <sheetData>
    <row r="1" spans="1:42" s="103" customFormat="1" ht="20.25" customHeight="1" x14ac:dyDescent="0.25">
      <c r="A1" s="102"/>
      <c r="B1" s="1403" t="s">
        <v>42</v>
      </c>
      <c r="C1" s="1404"/>
      <c r="D1" s="1404"/>
      <c r="E1" s="1404"/>
      <c r="F1" s="1404"/>
      <c r="G1" s="1404"/>
      <c r="H1" s="1404"/>
      <c r="I1" s="1404"/>
      <c r="J1" s="1404"/>
      <c r="K1" s="1404"/>
      <c r="L1" s="1404"/>
      <c r="M1" s="1404"/>
      <c r="N1" s="1404"/>
      <c r="O1" s="1404"/>
      <c r="P1" s="1404"/>
      <c r="Q1" s="1404"/>
      <c r="R1" s="1404"/>
      <c r="S1" s="1404"/>
      <c r="T1" s="1404"/>
      <c r="U1" s="102"/>
      <c r="V1" s="102"/>
      <c r="W1" s="1403" t="s">
        <v>146</v>
      </c>
      <c r="X1" s="1404"/>
      <c r="Y1" s="1404"/>
      <c r="Z1" s="1404"/>
      <c r="AA1" s="1404"/>
      <c r="AB1" s="1404"/>
      <c r="AC1" s="1404"/>
      <c r="AD1" s="1404"/>
      <c r="AE1" s="1404"/>
      <c r="AF1" s="1404"/>
      <c r="AG1" s="1404"/>
      <c r="AH1" s="1404"/>
      <c r="AI1" s="1404"/>
      <c r="AJ1" s="1404"/>
      <c r="AK1" s="1404"/>
      <c r="AL1" s="1404"/>
      <c r="AM1" s="1404"/>
      <c r="AN1" s="1404"/>
      <c r="AO1" s="1404"/>
      <c r="AP1" s="1404"/>
    </row>
    <row r="2" spans="1:42" s="103" customFormat="1" ht="20.25" customHeight="1" x14ac:dyDescent="0.25">
      <c r="A2" s="102"/>
      <c r="B2" s="1403" t="str">
        <f ca="1">INDIRECT("Validation!B5")</f>
        <v>Anglian Water</v>
      </c>
      <c r="C2" s="1404"/>
      <c r="D2" s="1404"/>
      <c r="E2" s="1404"/>
      <c r="F2" s="1404"/>
      <c r="G2" s="1404"/>
      <c r="H2" s="1404"/>
      <c r="I2" s="1404"/>
      <c r="J2" s="1404"/>
      <c r="K2" s="1404"/>
      <c r="L2" s="1404"/>
      <c r="M2" s="1404"/>
      <c r="N2" s="1404"/>
      <c r="O2" s="1404"/>
      <c r="P2" s="1404"/>
      <c r="Q2" s="1404"/>
      <c r="R2" s="1404"/>
      <c r="S2" s="1404"/>
      <c r="T2" s="1404"/>
      <c r="U2" s="102"/>
      <c r="V2" s="102"/>
      <c r="W2" s="102"/>
      <c r="X2" s="102"/>
      <c r="Y2" s="102"/>
      <c r="Z2" s="102"/>
      <c r="AA2" s="102"/>
      <c r="AB2" s="102"/>
      <c r="AC2" s="102"/>
      <c r="AD2" s="102"/>
      <c r="AE2" s="102"/>
      <c r="AF2" s="102"/>
      <c r="AG2" s="102"/>
      <c r="AH2" s="102"/>
      <c r="AI2" s="102"/>
      <c r="AJ2" s="102"/>
      <c r="AK2" s="102"/>
      <c r="AL2" s="102"/>
      <c r="AM2" s="102"/>
      <c r="AN2" s="102"/>
      <c r="AO2" s="102"/>
      <c r="AP2" s="102"/>
    </row>
    <row r="3" spans="1:42" s="103" customFormat="1" ht="30" customHeight="1" x14ac:dyDescent="0.3">
      <c r="A3" s="102"/>
      <c r="B3" s="1383" t="s">
        <v>2334</v>
      </c>
      <c r="C3" s="1374"/>
      <c r="D3" s="1374"/>
      <c r="E3" s="1374"/>
      <c r="F3" s="1374"/>
      <c r="G3" s="1374"/>
      <c r="H3" s="1374"/>
      <c r="I3" s="1374"/>
      <c r="J3" s="1374"/>
      <c r="K3" s="1374"/>
      <c r="L3" s="1374"/>
      <c r="M3" s="1374"/>
      <c r="N3" s="1374"/>
      <c r="O3" s="1374"/>
      <c r="P3" s="1374"/>
      <c r="Q3" s="1374"/>
      <c r="R3" s="1374"/>
      <c r="S3" s="1374"/>
      <c r="T3" s="1374"/>
      <c r="U3" s="102"/>
      <c r="V3" s="102"/>
      <c r="W3" s="1413" t="s">
        <v>2334</v>
      </c>
      <c r="X3" s="1404"/>
      <c r="Y3" s="1404"/>
      <c r="Z3" s="1404"/>
      <c r="AA3" s="1404"/>
      <c r="AB3" s="1404"/>
      <c r="AC3" s="1404"/>
      <c r="AD3" s="1404"/>
      <c r="AE3" s="1404"/>
      <c r="AF3" s="1404"/>
      <c r="AG3" s="1404"/>
      <c r="AH3" s="1404"/>
      <c r="AI3" s="1404"/>
      <c r="AJ3" s="1404"/>
      <c r="AK3" s="1404"/>
      <c r="AL3" s="1404"/>
      <c r="AM3" s="1404"/>
      <c r="AN3" s="1404"/>
      <c r="AO3" s="1404"/>
      <c r="AP3" s="1404"/>
    </row>
    <row r="4" spans="1:42" customFormat="1" ht="20.25" customHeight="1" thickBot="1"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row>
    <row r="5" spans="1:42" customFormat="1" ht="20.25" customHeight="1" thickTop="1" x14ac:dyDescent="0.2">
      <c r="A5" s="9"/>
      <c r="B5" s="1393" t="s">
        <v>376</v>
      </c>
      <c r="C5" s="1390" t="s">
        <v>148</v>
      </c>
      <c r="D5" s="1390" t="s">
        <v>149</v>
      </c>
      <c r="E5" s="1409" t="s">
        <v>2335</v>
      </c>
      <c r="F5" s="1396"/>
      <c r="G5" s="1396"/>
      <c r="H5" s="1396"/>
      <c r="I5" s="1397"/>
      <c r="J5" s="1409" t="s">
        <v>152</v>
      </c>
      <c r="K5" s="1409" t="s">
        <v>2335</v>
      </c>
      <c r="L5" s="1396"/>
      <c r="M5" s="1396"/>
      <c r="N5" s="1396"/>
      <c r="O5" s="1397"/>
      <c r="P5" s="1411" t="s">
        <v>152</v>
      </c>
      <c r="Q5" s="284"/>
      <c r="R5" s="1385" t="s">
        <v>155</v>
      </c>
      <c r="S5" s="284"/>
      <c r="T5" s="1385" t="s">
        <v>156</v>
      </c>
      <c r="U5" s="9"/>
      <c r="V5" s="9"/>
      <c r="W5" s="1393" t="s">
        <v>376</v>
      </c>
      <c r="X5" s="1390" t="s">
        <v>148</v>
      </c>
      <c r="Y5" s="1390" t="s">
        <v>149</v>
      </c>
      <c r="Z5" s="1409" t="s">
        <v>2335</v>
      </c>
      <c r="AA5" s="1396"/>
      <c r="AB5" s="1396"/>
      <c r="AC5" s="1396"/>
      <c r="AD5" s="1397"/>
      <c r="AE5" s="1409" t="s">
        <v>152</v>
      </c>
      <c r="AF5" s="1409" t="s">
        <v>2335</v>
      </c>
      <c r="AG5" s="1396"/>
      <c r="AH5" s="1396"/>
      <c r="AI5" s="1396"/>
      <c r="AJ5" s="1397"/>
      <c r="AK5" s="1411" t="s">
        <v>152</v>
      </c>
      <c r="AL5" s="284"/>
      <c r="AM5" s="1385" t="s">
        <v>155</v>
      </c>
      <c r="AN5" s="284"/>
      <c r="AO5" s="1385" t="s">
        <v>156</v>
      </c>
      <c r="AP5" s="9"/>
    </row>
    <row r="6" spans="1:42" customFormat="1" ht="60" customHeight="1" x14ac:dyDescent="0.2">
      <c r="A6" s="9"/>
      <c r="B6" s="1394"/>
      <c r="C6" s="1391"/>
      <c r="D6" s="1391"/>
      <c r="E6" s="346" t="s">
        <v>2336</v>
      </c>
      <c r="F6" s="346" t="s">
        <v>2337</v>
      </c>
      <c r="G6" s="346" t="s">
        <v>2338</v>
      </c>
      <c r="H6" s="346" t="s">
        <v>2339</v>
      </c>
      <c r="I6" s="346" t="s">
        <v>2340</v>
      </c>
      <c r="J6" s="1389"/>
      <c r="K6" s="346" t="s">
        <v>2336</v>
      </c>
      <c r="L6" s="346" t="s">
        <v>2337</v>
      </c>
      <c r="M6" s="346" t="s">
        <v>2338</v>
      </c>
      <c r="N6" s="346" t="s">
        <v>2339</v>
      </c>
      <c r="O6" s="346" t="s">
        <v>2340</v>
      </c>
      <c r="P6" s="1402"/>
      <c r="Q6" s="289"/>
      <c r="R6" s="1386"/>
      <c r="S6" s="289"/>
      <c r="T6" s="1386"/>
      <c r="U6" s="9"/>
      <c r="V6" s="9"/>
      <c r="W6" s="1394"/>
      <c r="X6" s="1391"/>
      <c r="Y6" s="1391"/>
      <c r="Z6" s="346" t="s">
        <v>2336</v>
      </c>
      <c r="AA6" s="346" t="s">
        <v>2337</v>
      </c>
      <c r="AB6" s="346" t="s">
        <v>2338</v>
      </c>
      <c r="AC6" s="346" t="s">
        <v>2339</v>
      </c>
      <c r="AD6" s="346" t="s">
        <v>2340</v>
      </c>
      <c r="AE6" s="1389"/>
      <c r="AF6" s="346" t="s">
        <v>2336</v>
      </c>
      <c r="AG6" s="346" t="s">
        <v>2337</v>
      </c>
      <c r="AH6" s="346" t="s">
        <v>2338</v>
      </c>
      <c r="AI6" s="346" t="s">
        <v>2339</v>
      </c>
      <c r="AJ6" s="346" t="s">
        <v>2340</v>
      </c>
      <c r="AK6" s="1402"/>
      <c r="AL6" s="289"/>
      <c r="AM6" s="1386"/>
      <c r="AN6" s="289"/>
      <c r="AO6" s="1386"/>
      <c r="AP6" s="9"/>
    </row>
    <row r="7" spans="1:42" customFormat="1" ht="20.25" customHeight="1" thickBot="1" x14ac:dyDescent="0.25">
      <c r="A7" s="9"/>
      <c r="B7" s="1395"/>
      <c r="C7" s="1392"/>
      <c r="D7" s="1392"/>
      <c r="E7" s="1410" t="s">
        <v>158</v>
      </c>
      <c r="F7" s="1399"/>
      <c r="G7" s="1399"/>
      <c r="H7" s="1399"/>
      <c r="I7" s="1399"/>
      <c r="J7" s="1400"/>
      <c r="K7" s="1412" t="s">
        <v>159</v>
      </c>
      <c r="L7" s="1399"/>
      <c r="M7" s="1399"/>
      <c r="N7" s="1399"/>
      <c r="O7" s="1399"/>
      <c r="P7" s="1406"/>
      <c r="Q7" s="289"/>
      <c r="R7" s="1387"/>
      <c r="S7" s="289"/>
      <c r="T7" s="1387"/>
      <c r="U7" s="9"/>
      <c r="V7" s="9"/>
      <c r="W7" s="1395"/>
      <c r="X7" s="1392"/>
      <c r="Y7" s="1392"/>
      <c r="Z7" s="1410" t="s">
        <v>158</v>
      </c>
      <c r="AA7" s="1399"/>
      <c r="AB7" s="1399"/>
      <c r="AC7" s="1399"/>
      <c r="AD7" s="1399"/>
      <c r="AE7" s="1400"/>
      <c r="AF7" s="1412" t="s">
        <v>159</v>
      </c>
      <c r="AG7" s="1399"/>
      <c r="AH7" s="1399"/>
      <c r="AI7" s="1399"/>
      <c r="AJ7" s="1399"/>
      <c r="AK7" s="1406"/>
      <c r="AL7" s="289"/>
      <c r="AM7" s="1387"/>
      <c r="AN7" s="289"/>
      <c r="AO7" s="1387"/>
      <c r="AP7" s="9"/>
    </row>
    <row r="8" spans="1:42" customFormat="1" ht="20.25" customHeight="1" thickTop="1" thickBot="1" x14ac:dyDescent="0.25">
      <c r="A8" s="9"/>
      <c r="B8" s="300"/>
      <c r="C8" s="300"/>
      <c r="D8" s="300"/>
      <c r="E8" s="9"/>
      <c r="F8" s="9"/>
      <c r="G8" s="9"/>
      <c r="H8" s="9"/>
      <c r="I8" s="9"/>
      <c r="J8" s="9"/>
      <c r="K8" s="9"/>
      <c r="L8" s="9"/>
      <c r="M8" s="9"/>
      <c r="N8" s="9"/>
      <c r="O8" s="9"/>
      <c r="P8" s="9"/>
      <c r="Q8" s="300"/>
      <c r="R8" s="300"/>
      <c r="S8" s="300"/>
      <c r="T8" s="300"/>
      <c r="U8" s="9"/>
      <c r="V8" s="9"/>
      <c r="W8" s="300"/>
      <c r="X8" s="300"/>
      <c r="Y8" s="300"/>
      <c r="Z8" s="9"/>
      <c r="AA8" s="9"/>
      <c r="AB8" s="9"/>
      <c r="AC8" s="9"/>
      <c r="AD8" s="9"/>
      <c r="AE8" s="9"/>
      <c r="AF8" s="9"/>
      <c r="AG8" s="9"/>
      <c r="AH8" s="9"/>
      <c r="AI8" s="9"/>
      <c r="AJ8" s="9"/>
      <c r="AK8" s="9"/>
      <c r="AL8" s="300"/>
      <c r="AM8" s="300"/>
      <c r="AN8" s="300"/>
      <c r="AO8" s="300"/>
      <c r="AP8" s="9"/>
    </row>
    <row r="9" spans="1:42" customFormat="1" ht="20.25" customHeight="1" thickTop="1" thickBot="1" x14ac:dyDescent="0.25">
      <c r="A9" s="9"/>
      <c r="B9" s="290" t="s">
        <v>2341</v>
      </c>
      <c r="C9" s="300"/>
      <c r="D9" s="300"/>
      <c r="E9" s="333"/>
      <c r="F9" s="333"/>
      <c r="G9" s="333"/>
      <c r="H9" s="333"/>
      <c r="I9" s="333"/>
      <c r="J9" s="300"/>
      <c r="K9" s="333"/>
      <c r="L9" s="333"/>
      <c r="M9" s="333"/>
      <c r="N9" s="333"/>
      <c r="O9" s="333"/>
      <c r="P9" s="300"/>
      <c r="Q9" s="300"/>
      <c r="R9" s="300"/>
      <c r="S9" s="9"/>
      <c r="T9" s="9"/>
      <c r="U9" s="324"/>
      <c r="V9" s="324"/>
      <c r="W9" s="290" t="s">
        <v>2341</v>
      </c>
      <c r="X9" s="300"/>
      <c r="Y9" s="300"/>
      <c r="Z9" s="333"/>
      <c r="AA9" s="333"/>
      <c r="AB9" s="333"/>
      <c r="AC9" s="333"/>
      <c r="AD9" s="333"/>
      <c r="AE9" s="300"/>
      <c r="AF9" s="333"/>
      <c r="AG9" s="333"/>
      <c r="AH9" s="333"/>
      <c r="AI9" s="333"/>
      <c r="AJ9" s="333"/>
      <c r="AK9" s="300"/>
      <c r="AL9" s="300"/>
      <c r="AM9" s="300"/>
      <c r="AN9" s="9"/>
      <c r="AO9" s="9"/>
      <c r="AP9" s="324"/>
    </row>
    <row r="10" spans="1:42" customFormat="1" ht="20.25" customHeight="1" thickTop="1" x14ac:dyDescent="0.2">
      <c r="A10" s="9"/>
      <c r="B10" s="291" t="s">
        <v>2342</v>
      </c>
      <c r="C10" s="347" t="s">
        <v>167</v>
      </c>
      <c r="D10" s="348">
        <v>3</v>
      </c>
      <c r="E10" s="1050"/>
      <c r="F10" s="1050"/>
      <c r="G10" s="1050"/>
      <c r="H10" s="1050"/>
      <c r="I10" s="1050"/>
      <c r="J10" s="1051">
        <f t="shared" ref="J10:J41" si="0">IFERROR(SUM(E10:I10), 0)</f>
        <v>0</v>
      </c>
      <c r="K10" s="1338">
        <v>0.62236058439539954</v>
      </c>
      <c r="L10" s="1338">
        <v>0</v>
      </c>
      <c r="M10" s="1338">
        <v>0</v>
      </c>
      <c r="N10" s="1338">
        <v>0</v>
      </c>
      <c r="O10" s="1338">
        <v>0</v>
      </c>
      <c r="P10" s="349">
        <f t="shared" ref="P10:P41" si="1">IFERROR(SUM(K10:O10), 0)</f>
        <v>0.62236058439539954</v>
      </c>
      <c r="Q10" s="300"/>
      <c r="R10" s="350" t="s">
        <v>2343</v>
      </c>
      <c r="S10" s="300"/>
      <c r="T10" s="1329" t="s">
        <v>2344</v>
      </c>
      <c r="U10" s="324"/>
      <c r="V10" s="324"/>
      <c r="W10" s="291" t="s">
        <v>2342</v>
      </c>
      <c r="X10" s="347" t="s">
        <v>167</v>
      </c>
      <c r="Y10" s="348">
        <v>3</v>
      </c>
      <c r="Z10" s="368" t="s">
        <v>2345</v>
      </c>
      <c r="AA10" s="368" t="s">
        <v>2346</v>
      </c>
      <c r="AB10" s="368" t="s">
        <v>2347</v>
      </c>
      <c r="AC10" s="368" t="s">
        <v>2348</v>
      </c>
      <c r="AD10" s="368" t="s">
        <v>2349</v>
      </c>
      <c r="AE10" s="369" t="s">
        <v>2350</v>
      </c>
      <c r="AF10" s="368" t="s">
        <v>2345</v>
      </c>
      <c r="AG10" s="368" t="s">
        <v>2346</v>
      </c>
      <c r="AH10" s="368" t="s">
        <v>2347</v>
      </c>
      <c r="AI10" s="368" t="s">
        <v>2348</v>
      </c>
      <c r="AJ10" s="370" t="s">
        <v>2349</v>
      </c>
      <c r="AK10" s="371" t="s">
        <v>2350</v>
      </c>
      <c r="AL10" s="300"/>
      <c r="AM10" s="350" t="s">
        <v>2343</v>
      </c>
      <c r="AN10" s="300"/>
      <c r="AO10" s="350"/>
      <c r="AP10" s="324"/>
    </row>
    <row r="11" spans="1:42" customFormat="1" ht="20.25" customHeight="1" x14ac:dyDescent="0.2">
      <c r="A11" s="9"/>
      <c r="B11" s="294" t="s">
        <v>2351</v>
      </c>
      <c r="C11" s="351" t="s">
        <v>167</v>
      </c>
      <c r="D11" s="352">
        <v>3</v>
      </c>
      <c r="E11" s="1052"/>
      <c r="F11" s="1052"/>
      <c r="G11" s="1052"/>
      <c r="H11" s="1052"/>
      <c r="I11" s="1052"/>
      <c r="J11" s="1053">
        <f t="shared" si="0"/>
        <v>0</v>
      </c>
      <c r="K11" s="1328">
        <v>0</v>
      </c>
      <c r="L11" s="1328">
        <v>0</v>
      </c>
      <c r="M11" s="1328">
        <v>0</v>
      </c>
      <c r="N11" s="1328">
        <v>0</v>
      </c>
      <c r="O11" s="1328">
        <v>0</v>
      </c>
      <c r="P11" s="338">
        <f t="shared" si="1"/>
        <v>0</v>
      </c>
      <c r="Q11" s="300"/>
      <c r="R11" s="353" t="s">
        <v>2352</v>
      </c>
      <c r="S11" s="300"/>
      <c r="T11" s="1336" t="s">
        <v>2353</v>
      </c>
      <c r="U11" s="324"/>
      <c r="V11" s="324"/>
      <c r="W11" s="294" t="s">
        <v>2351</v>
      </c>
      <c r="X11" s="351" t="s">
        <v>167</v>
      </c>
      <c r="Y11" s="352">
        <v>3</v>
      </c>
      <c r="Z11" s="372" t="s">
        <v>2354</v>
      </c>
      <c r="AA11" s="372" t="s">
        <v>2355</v>
      </c>
      <c r="AB11" s="372" t="s">
        <v>2356</v>
      </c>
      <c r="AC11" s="372" t="s">
        <v>2357</v>
      </c>
      <c r="AD11" s="372" t="s">
        <v>2358</v>
      </c>
      <c r="AE11" s="373" t="s">
        <v>2359</v>
      </c>
      <c r="AF11" s="372" t="s">
        <v>2354</v>
      </c>
      <c r="AG11" s="372" t="s">
        <v>2355</v>
      </c>
      <c r="AH11" s="372" t="s">
        <v>2356</v>
      </c>
      <c r="AI11" s="372" t="s">
        <v>2357</v>
      </c>
      <c r="AJ11" s="374" t="s">
        <v>2358</v>
      </c>
      <c r="AK11" s="375" t="s">
        <v>2359</v>
      </c>
      <c r="AL11" s="300"/>
      <c r="AM11" s="353" t="s">
        <v>2352</v>
      </c>
      <c r="AN11" s="300"/>
      <c r="AO11" s="353"/>
      <c r="AP11" s="324"/>
    </row>
    <row r="12" spans="1:42" customFormat="1" ht="20.25" customHeight="1" x14ac:dyDescent="0.2">
      <c r="A12" s="9"/>
      <c r="B12" s="294" t="s">
        <v>2360</v>
      </c>
      <c r="C12" s="351" t="s">
        <v>167</v>
      </c>
      <c r="D12" s="352">
        <v>3</v>
      </c>
      <c r="E12" s="1053">
        <f>IFERROR(SUM(E10:E11), 0)</f>
        <v>0</v>
      </c>
      <c r="F12" s="1053">
        <f>IFERROR(SUM(F10:F11), 0)</f>
        <v>0</v>
      </c>
      <c r="G12" s="1053">
        <f>IFERROR(SUM(G10:G11), 0)</f>
        <v>0</v>
      </c>
      <c r="H12" s="1053">
        <f>IFERROR(SUM(H10:H11), 0)</f>
        <v>0</v>
      </c>
      <c r="I12" s="1053">
        <f>IFERROR(SUM(I10:I11), 0)</f>
        <v>0</v>
      </c>
      <c r="J12" s="1053">
        <f t="shared" si="0"/>
        <v>0</v>
      </c>
      <c r="K12" s="337">
        <f>IFERROR(SUM(K10:K11), 0)</f>
        <v>0.62236058439539954</v>
      </c>
      <c r="L12" s="337">
        <f>IFERROR(SUM(L10:L11), 0)</f>
        <v>0</v>
      </c>
      <c r="M12" s="337">
        <f>IFERROR(SUM(M10:M11), 0)</f>
        <v>0</v>
      </c>
      <c r="N12" s="337">
        <f>IFERROR(SUM(N10:N11), 0)</f>
        <v>0</v>
      </c>
      <c r="O12" s="337">
        <f>IFERROR(SUM(O10:O11), 0)</f>
        <v>0</v>
      </c>
      <c r="P12" s="338">
        <f t="shared" si="1"/>
        <v>0.62236058439539954</v>
      </c>
      <c r="Q12" s="300"/>
      <c r="R12" s="353" t="s">
        <v>2361</v>
      </c>
      <c r="S12" s="300"/>
      <c r="T12" s="1336" t="s">
        <v>2362</v>
      </c>
      <c r="U12" s="324"/>
      <c r="V12" s="324"/>
      <c r="W12" s="294" t="s">
        <v>2360</v>
      </c>
      <c r="X12" s="351" t="s">
        <v>167</v>
      </c>
      <c r="Y12" s="352">
        <v>3</v>
      </c>
      <c r="Z12" s="373" t="s">
        <v>2363</v>
      </c>
      <c r="AA12" s="373" t="s">
        <v>2364</v>
      </c>
      <c r="AB12" s="373" t="s">
        <v>2365</v>
      </c>
      <c r="AC12" s="373" t="s">
        <v>2366</v>
      </c>
      <c r="AD12" s="373" t="s">
        <v>2367</v>
      </c>
      <c r="AE12" s="373" t="s">
        <v>2368</v>
      </c>
      <c r="AF12" s="373" t="s">
        <v>2363</v>
      </c>
      <c r="AG12" s="373" t="s">
        <v>2364</v>
      </c>
      <c r="AH12" s="373" t="s">
        <v>2365</v>
      </c>
      <c r="AI12" s="373" t="s">
        <v>2366</v>
      </c>
      <c r="AJ12" s="376" t="s">
        <v>2367</v>
      </c>
      <c r="AK12" s="375" t="s">
        <v>2368</v>
      </c>
      <c r="AL12" s="300"/>
      <c r="AM12" s="353" t="s">
        <v>2361</v>
      </c>
      <c r="AN12" s="300"/>
      <c r="AO12" s="353"/>
      <c r="AP12" s="324"/>
    </row>
    <row r="13" spans="1:42" customFormat="1" ht="20.25" customHeight="1" x14ac:dyDescent="0.2">
      <c r="A13" s="9"/>
      <c r="B13" s="294" t="s">
        <v>2369</v>
      </c>
      <c r="C13" s="351" t="s">
        <v>167</v>
      </c>
      <c r="D13" s="352">
        <v>3</v>
      </c>
      <c r="E13" s="1052"/>
      <c r="F13" s="1052"/>
      <c r="G13" s="1052"/>
      <c r="H13" s="1052"/>
      <c r="I13" s="1052"/>
      <c r="J13" s="1053">
        <f t="shared" si="0"/>
        <v>0</v>
      </c>
      <c r="K13" s="1328">
        <v>0</v>
      </c>
      <c r="L13" s="1328">
        <v>0</v>
      </c>
      <c r="M13" s="1328">
        <v>0</v>
      </c>
      <c r="N13" s="1328">
        <v>2.121350015542431</v>
      </c>
      <c r="O13" s="1328">
        <v>0</v>
      </c>
      <c r="P13" s="338">
        <f t="shared" si="1"/>
        <v>2.121350015542431</v>
      </c>
      <c r="Q13" s="300"/>
      <c r="R13" s="353" t="s">
        <v>2370</v>
      </c>
      <c r="S13" s="300"/>
      <c r="T13" s="1336" t="s">
        <v>2371</v>
      </c>
      <c r="U13" s="324"/>
      <c r="V13" s="324"/>
      <c r="W13" s="294" t="s">
        <v>2369</v>
      </c>
      <c r="X13" s="351" t="s">
        <v>167</v>
      </c>
      <c r="Y13" s="352">
        <v>3</v>
      </c>
      <c r="Z13" s="372" t="s">
        <v>2372</v>
      </c>
      <c r="AA13" s="372" t="s">
        <v>2373</v>
      </c>
      <c r="AB13" s="372" t="s">
        <v>2374</v>
      </c>
      <c r="AC13" s="372" t="s">
        <v>2375</v>
      </c>
      <c r="AD13" s="372" t="s">
        <v>2376</v>
      </c>
      <c r="AE13" s="373" t="s">
        <v>2377</v>
      </c>
      <c r="AF13" s="372" t="s">
        <v>2372</v>
      </c>
      <c r="AG13" s="372" t="s">
        <v>2373</v>
      </c>
      <c r="AH13" s="372" t="s">
        <v>2374</v>
      </c>
      <c r="AI13" s="372" t="s">
        <v>2375</v>
      </c>
      <c r="AJ13" s="374" t="s">
        <v>2376</v>
      </c>
      <c r="AK13" s="375" t="s">
        <v>2377</v>
      </c>
      <c r="AL13" s="300"/>
      <c r="AM13" s="353" t="s">
        <v>2370</v>
      </c>
      <c r="AN13" s="300"/>
      <c r="AO13" s="353"/>
      <c r="AP13" s="324"/>
    </row>
    <row r="14" spans="1:42" customFormat="1" ht="20.25" customHeight="1" x14ac:dyDescent="0.2">
      <c r="A14" s="9"/>
      <c r="B14" s="294" t="s">
        <v>2378</v>
      </c>
      <c r="C14" s="351" t="s">
        <v>167</v>
      </c>
      <c r="D14" s="352">
        <v>3</v>
      </c>
      <c r="E14" s="1052"/>
      <c r="F14" s="1052"/>
      <c r="G14" s="1052"/>
      <c r="H14" s="1052"/>
      <c r="I14" s="1052"/>
      <c r="J14" s="1053">
        <f t="shared" si="0"/>
        <v>0</v>
      </c>
      <c r="K14" s="1328">
        <v>0</v>
      </c>
      <c r="L14" s="1328">
        <v>0</v>
      </c>
      <c r="M14" s="1328">
        <v>0</v>
      </c>
      <c r="N14" s="1328">
        <v>0</v>
      </c>
      <c r="O14" s="1328">
        <v>0</v>
      </c>
      <c r="P14" s="338">
        <f t="shared" si="1"/>
        <v>0</v>
      </c>
      <c r="Q14" s="300"/>
      <c r="R14" s="353" t="s">
        <v>2379</v>
      </c>
      <c r="S14" s="300"/>
      <c r="T14" s="1336" t="s">
        <v>2380</v>
      </c>
      <c r="U14" s="324"/>
      <c r="V14" s="324"/>
      <c r="W14" s="294" t="s">
        <v>2378</v>
      </c>
      <c r="X14" s="351" t="s">
        <v>167</v>
      </c>
      <c r="Y14" s="352">
        <v>3</v>
      </c>
      <c r="Z14" s="372" t="s">
        <v>2381</v>
      </c>
      <c r="AA14" s="372" t="s">
        <v>2382</v>
      </c>
      <c r="AB14" s="372" t="s">
        <v>2383</v>
      </c>
      <c r="AC14" s="372" t="s">
        <v>2384</v>
      </c>
      <c r="AD14" s="372" t="s">
        <v>2385</v>
      </c>
      <c r="AE14" s="373" t="s">
        <v>2386</v>
      </c>
      <c r="AF14" s="372" t="s">
        <v>2381</v>
      </c>
      <c r="AG14" s="372" t="s">
        <v>2382</v>
      </c>
      <c r="AH14" s="372" t="s">
        <v>2383</v>
      </c>
      <c r="AI14" s="372" t="s">
        <v>2384</v>
      </c>
      <c r="AJ14" s="374" t="s">
        <v>2385</v>
      </c>
      <c r="AK14" s="375" t="s">
        <v>2386</v>
      </c>
      <c r="AL14" s="300"/>
      <c r="AM14" s="353" t="s">
        <v>2379</v>
      </c>
      <c r="AN14" s="300"/>
      <c r="AO14" s="353"/>
      <c r="AP14" s="324"/>
    </row>
    <row r="15" spans="1:42" customFormat="1" ht="20.25" customHeight="1" x14ac:dyDescent="0.2">
      <c r="A15" s="9"/>
      <c r="B15" s="294" t="s">
        <v>2387</v>
      </c>
      <c r="C15" s="351" t="s">
        <v>167</v>
      </c>
      <c r="D15" s="352">
        <v>3</v>
      </c>
      <c r="E15" s="1053">
        <f>IFERROR(SUM(E13:E14), 0)</f>
        <v>0</v>
      </c>
      <c r="F15" s="1053">
        <f>IFERROR(SUM(F13:F14), 0)</f>
        <v>0</v>
      </c>
      <c r="G15" s="1053">
        <f>IFERROR(SUM(G13:G14), 0)</f>
        <v>0</v>
      </c>
      <c r="H15" s="1053">
        <f>IFERROR(SUM(H13:H14), 0)</f>
        <v>0</v>
      </c>
      <c r="I15" s="1053">
        <f>IFERROR(SUM(I13:I14), 0)</f>
        <v>0</v>
      </c>
      <c r="J15" s="1053">
        <f t="shared" si="0"/>
        <v>0</v>
      </c>
      <c r="K15" s="337">
        <f>IFERROR(SUM(K13:K14), 0)</f>
        <v>0</v>
      </c>
      <c r="L15" s="337">
        <f>IFERROR(SUM(L13:L14), 0)</f>
        <v>0</v>
      </c>
      <c r="M15" s="337">
        <f>IFERROR(SUM(M13:M14), 0)</f>
        <v>0</v>
      </c>
      <c r="N15" s="337">
        <f>IFERROR(SUM(N13:N14), 0)</f>
        <v>2.121350015542431</v>
      </c>
      <c r="O15" s="337">
        <f>IFERROR(SUM(O13:O14), 0)</f>
        <v>0</v>
      </c>
      <c r="P15" s="338">
        <f t="shared" si="1"/>
        <v>2.121350015542431</v>
      </c>
      <c r="Q15" s="300"/>
      <c r="R15" s="353" t="s">
        <v>2388</v>
      </c>
      <c r="S15" s="300"/>
      <c r="T15" s="1336" t="s">
        <v>2389</v>
      </c>
      <c r="U15" s="324"/>
      <c r="V15" s="324"/>
      <c r="W15" s="294" t="s">
        <v>2387</v>
      </c>
      <c r="X15" s="351" t="s">
        <v>167</v>
      </c>
      <c r="Y15" s="352">
        <v>3</v>
      </c>
      <c r="Z15" s="373" t="s">
        <v>2390</v>
      </c>
      <c r="AA15" s="373" t="s">
        <v>2391</v>
      </c>
      <c r="AB15" s="373" t="s">
        <v>2392</v>
      </c>
      <c r="AC15" s="373" t="s">
        <v>2393</v>
      </c>
      <c r="AD15" s="373" t="s">
        <v>2394</v>
      </c>
      <c r="AE15" s="373" t="s">
        <v>2395</v>
      </c>
      <c r="AF15" s="373" t="s">
        <v>2390</v>
      </c>
      <c r="AG15" s="373" t="s">
        <v>2391</v>
      </c>
      <c r="AH15" s="373" t="s">
        <v>2392</v>
      </c>
      <c r="AI15" s="373" t="s">
        <v>2393</v>
      </c>
      <c r="AJ15" s="376" t="s">
        <v>2394</v>
      </c>
      <c r="AK15" s="375" t="s">
        <v>2395</v>
      </c>
      <c r="AL15" s="300"/>
      <c r="AM15" s="353" t="s">
        <v>2388</v>
      </c>
      <c r="AN15" s="300"/>
      <c r="AO15" s="353"/>
      <c r="AP15" s="324"/>
    </row>
    <row r="16" spans="1:42" customFormat="1" ht="20.25" customHeight="1" x14ac:dyDescent="0.2">
      <c r="A16" s="9"/>
      <c r="B16" s="294" t="s">
        <v>2396</v>
      </c>
      <c r="C16" s="351" t="s">
        <v>167</v>
      </c>
      <c r="D16" s="352">
        <v>3</v>
      </c>
      <c r="E16" s="1052"/>
      <c r="F16" s="1052"/>
      <c r="G16" s="1052"/>
      <c r="H16" s="1052"/>
      <c r="I16" s="1052"/>
      <c r="J16" s="1053">
        <f t="shared" si="0"/>
        <v>0</v>
      </c>
      <c r="K16" s="1328">
        <v>0</v>
      </c>
      <c r="L16" s="1328">
        <v>0</v>
      </c>
      <c r="M16" s="1328">
        <v>0</v>
      </c>
      <c r="N16" s="1328">
        <v>0</v>
      </c>
      <c r="O16" s="1328">
        <v>0</v>
      </c>
      <c r="P16" s="338">
        <f t="shared" si="1"/>
        <v>0</v>
      </c>
      <c r="Q16" s="300"/>
      <c r="R16" s="353" t="s">
        <v>2397</v>
      </c>
      <c r="S16" s="300"/>
      <c r="T16" s="1336" t="s">
        <v>543</v>
      </c>
      <c r="U16" s="324"/>
      <c r="V16" s="324"/>
      <c r="W16" s="294" t="s">
        <v>2396</v>
      </c>
      <c r="X16" s="351" t="s">
        <v>167</v>
      </c>
      <c r="Y16" s="352">
        <v>3</v>
      </c>
      <c r="Z16" s="372" t="s">
        <v>2398</v>
      </c>
      <c r="AA16" s="372" t="s">
        <v>2399</v>
      </c>
      <c r="AB16" s="372" t="s">
        <v>2400</v>
      </c>
      <c r="AC16" s="372" t="s">
        <v>2401</v>
      </c>
      <c r="AD16" s="372" t="s">
        <v>2402</v>
      </c>
      <c r="AE16" s="373" t="s">
        <v>2403</v>
      </c>
      <c r="AF16" s="372" t="s">
        <v>2398</v>
      </c>
      <c r="AG16" s="372" t="s">
        <v>2399</v>
      </c>
      <c r="AH16" s="372" t="s">
        <v>2400</v>
      </c>
      <c r="AI16" s="372" t="s">
        <v>2401</v>
      </c>
      <c r="AJ16" s="374" t="s">
        <v>2402</v>
      </c>
      <c r="AK16" s="375" t="s">
        <v>2403</v>
      </c>
      <c r="AL16" s="300"/>
      <c r="AM16" s="353" t="s">
        <v>2397</v>
      </c>
      <c r="AN16" s="300"/>
      <c r="AO16" s="353"/>
      <c r="AP16" s="324"/>
    </row>
    <row r="17" spans="1:42" customFormat="1" ht="20.25" customHeight="1" x14ac:dyDescent="0.2">
      <c r="A17" s="9"/>
      <c r="B17" s="294" t="s">
        <v>2404</v>
      </c>
      <c r="C17" s="351" t="s">
        <v>167</v>
      </c>
      <c r="D17" s="352">
        <v>3</v>
      </c>
      <c r="E17" s="1052"/>
      <c r="F17" s="1052"/>
      <c r="G17" s="1052"/>
      <c r="H17" s="1052"/>
      <c r="I17" s="1052"/>
      <c r="J17" s="1053">
        <f t="shared" si="0"/>
        <v>0</v>
      </c>
      <c r="K17" s="1328">
        <v>0</v>
      </c>
      <c r="L17" s="1328">
        <v>0</v>
      </c>
      <c r="M17" s="1328">
        <v>0</v>
      </c>
      <c r="N17" s="1328">
        <v>0</v>
      </c>
      <c r="O17" s="1328">
        <v>0</v>
      </c>
      <c r="P17" s="338">
        <f t="shared" si="1"/>
        <v>0</v>
      </c>
      <c r="Q17" s="300"/>
      <c r="R17" s="353" t="s">
        <v>2405</v>
      </c>
      <c r="S17" s="300"/>
      <c r="T17" s="1336" t="s">
        <v>543</v>
      </c>
      <c r="U17" s="324"/>
      <c r="V17" s="324"/>
      <c r="W17" s="294" t="s">
        <v>2404</v>
      </c>
      <c r="X17" s="351" t="s">
        <v>167</v>
      </c>
      <c r="Y17" s="352">
        <v>3</v>
      </c>
      <c r="Z17" s="372" t="s">
        <v>2406</v>
      </c>
      <c r="AA17" s="372" t="s">
        <v>2407</v>
      </c>
      <c r="AB17" s="372" t="s">
        <v>2408</v>
      </c>
      <c r="AC17" s="372" t="s">
        <v>2409</v>
      </c>
      <c r="AD17" s="372" t="s">
        <v>2410</v>
      </c>
      <c r="AE17" s="373" t="s">
        <v>2411</v>
      </c>
      <c r="AF17" s="372" t="s">
        <v>2406</v>
      </c>
      <c r="AG17" s="372" t="s">
        <v>2407</v>
      </c>
      <c r="AH17" s="372" t="s">
        <v>2408</v>
      </c>
      <c r="AI17" s="372" t="s">
        <v>2409</v>
      </c>
      <c r="AJ17" s="374" t="s">
        <v>2410</v>
      </c>
      <c r="AK17" s="375" t="s">
        <v>2411</v>
      </c>
      <c r="AL17" s="300"/>
      <c r="AM17" s="353" t="s">
        <v>2405</v>
      </c>
      <c r="AN17" s="300"/>
      <c r="AO17" s="353"/>
      <c r="AP17" s="324"/>
    </row>
    <row r="18" spans="1:42" customFormat="1" ht="20.25" customHeight="1" x14ac:dyDescent="0.2">
      <c r="A18" s="324"/>
      <c r="B18" s="294" t="s">
        <v>2412</v>
      </c>
      <c r="C18" s="351" t="s">
        <v>167</v>
      </c>
      <c r="D18" s="352">
        <v>3</v>
      </c>
      <c r="E18" s="1053">
        <f>IFERROR(SUM(E16:E17), 0)</f>
        <v>0</v>
      </c>
      <c r="F18" s="1053">
        <f>IFERROR(SUM(F16:F17), 0)</f>
        <v>0</v>
      </c>
      <c r="G18" s="1053">
        <f>IFERROR(SUM(G16:G17), 0)</f>
        <v>0</v>
      </c>
      <c r="H18" s="1053">
        <f>IFERROR(SUM(H16:H17), 0)</f>
        <v>0</v>
      </c>
      <c r="I18" s="1053">
        <f>IFERROR(SUM(I16:I17), 0)</f>
        <v>0</v>
      </c>
      <c r="J18" s="1053">
        <f t="shared" si="0"/>
        <v>0</v>
      </c>
      <c r="K18" s="337">
        <f>IFERROR(SUM(K16:K17), 0)</f>
        <v>0</v>
      </c>
      <c r="L18" s="337">
        <f>IFERROR(SUM(L16:L17), 0)</f>
        <v>0</v>
      </c>
      <c r="M18" s="337">
        <f>IFERROR(SUM(M16:M17), 0)</f>
        <v>0</v>
      </c>
      <c r="N18" s="337">
        <f>IFERROR(SUM(N16:N17), 0)</f>
        <v>0</v>
      </c>
      <c r="O18" s="337">
        <f>IFERROR(SUM(O16:O17), 0)</f>
        <v>0</v>
      </c>
      <c r="P18" s="338">
        <f t="shared" si="1"/>
        <v>0</v>
      </c>
      <c r="Q18" s="300"/>
      <c r="R18" s="353" t="s">
        <v>2413</v>
      </c>
      <c r="S18" s="300"/>
      <c r="T18" s="1336" t="s">
        <v>543</v>
      </c>
      <c r="U18" s="324"/>
      <c r="V18" s="324"/>
      <c r="W18" s="294" t="s">
        <v>2412</v>
      </c>
      <c r="X18" s="351" t="s">
        <v>167</v>
      </c>
      <c r="Y18" s="352">
        <v>3</v>
      </c>
      <c r="Z18" s="373" t="s">
        <v>2414</v>
      </c>
      <c r="AA18" s="373" t="s">
        <v>2415</v>
      </c>
      <c r="AB18" s="373" t="s">
        <v>2416</v>
      </c>
      <c r="AC18" s="373" t="s">
        <v>2417</v>
      </c>
      <c r="AD18" s="373" t="s">
        <v>2418</v>
      </c>
      <c r="AE18" s="373" t="s">
        <v>2419</v>
      </c>
      <c r="AF18" s="373" t="s">
        <v>2414</v>
      </c>
      <c r="AG18" s="373" t="s">
        <v>2415</v>
      </c>
      <c r="AH18" s="373" t="s">
        <v>2416</v>
      </c>
      <c r="AI18" s="373" t="s">
        <v>2417</v>
      </c>
      <c r="AJ18" s="376" t="s">
        <v>2418</v>
      </c>
      <c r="AK18" s="375" t="s">
        <v>2419</v>
      </c>
      <c r="AL18" s="300"/>
      <c r="AM18" s="353" t="s">
        <v>2413</v>
      </c>
      <c r="AN18" s="300"/>
      <c r="AO18" s="353"/>
      <c r="AP18" s="324"/>
    </row>
    <row r="19" spans="1:42" customFormat="1" ht="20.25" customHeight="1" x14ac:dyDescent="0.2">
      <c r="A19" s="324"/>
      <c r="B19" s="294" t="s">
        <v>2420</v>
      </c>
      <c r="C19" s="351" t="s">
        <v>167</v>
      </c>
      <c r="D19" s="352">
        <v>3</v>
      </c>
      <c r="E19" s="1052"/>
      <c r="F19" s="1052"/>
      <c r="G19" s="1052"/>
      <c r="H19" s="1052"/>
      <c r="I19" s="1052"/>
      <c r="J19" s="1053">
        <f t="shared" si="0"/>
        <v>0</v>
      </c>
      <c r="K19" s="1328">
        <v>1.1896685748490265E-2</v>
      </c>
      <c r="L19" s="1328">
        <v>3.304500168873706E-3</v>
      </c>
      <c r="M19" s="1328">
        <v>1.3216614559652172E-3</v>
      </c>
      <c r="N19" s="1328">
        <v>0</v>
      </c>
      <c r="O19" s="1328">
        <v>0</v>
      </c>
      <c r="P19" s="338">
        <f t="shared" si="1"/>
        <v>1.6522847373329191E-2</v>
      </c>
      <c r="Q19" s="300"/>
      <c r="R19" s="353" t="s">
        <v>2421</v>
      </c>
      <c r="S19" s="300"/>
      <c r="T19" s="1336" t="s">
        <v>2422</v>
      </c>
      <c r="U19" s="324"/>
      <c r="V19" s="324"/>
      <c r="W19" s="294" t="s">
        <v>2420</v>
      </c>
      <c r="X19" s="351" t="s">
        <v>167</v>
      </c>
      <c r="Y19" s="352">
        <v>3</v>
      </c>
      <c r="Z19" s="372" t="s">
        <v>2423</v>
      </c>
      <c r="AA19" s="372" t="s">
        <v>2424</v>
      </c>
      <c r="AB19" s="372" t="s">
        <v>2425</v>
      </c>
      <c r="AC19" s="372" t="s">
        <v>2426</v>
      </c>
      <c r="AD19" s="372" t="s">
        <v>2427</v>
      </c>
      <c r="AE19" s="373" t="s">
        <v>2428</v>
      </c>
      <c r="AF19" s="372" t="s">
        <v>2423</v>
      </c>
      <c r="AG19" s="372" t="s">
        <v>2424</v>
      </c>
      <c r="AH19" s="372" t="s">
        <v>2425</v>
      </c>
      <c r="AI19" s="372" t="s">
        <v>2426</v>
      </c>
      <c r="AJ19" s="374" t="s">
        <v>2427</v>
      </c>
      <c r="AK19" s="375" t="s">
        <v>2428</v>
      </c>
      <c r="AL19" s="300"/>
      <c r="AM19" s="353" t="s">
        <v>2421</v>
      </c>
      <c r="AN19" s="300"/>
      <c r="AO19" s="353"/>
      <c r="AP19" s="324"/>
    </row>
    <row r="20" spans="1:42" customFormat="1" ht="20.25" customHeight="1" x14ac:dyDescent="0.2">
      <c r="A20" s="324"/>
      <c r="B20" s="294" t="s">
        <v>2429</v>
      </c>
      <c r="C20" s="351" t="s">
        <v>167</v>
      </c>
      <c r="D20" s="352">
        <v>3</v>
      </c>
      <c r="E20" s="1052"/>
      <c r="F20" s="1052"/>
      <c r="G20" s="1052"/>
      <c r="H20" s="1052"/>
      <c r="I20" s="1052"/>
      <c r="J20" s="1053">
        <f t="shared" si="0"/>
        <v>0</v>
      </c>
      <c r="K20" s="1328">
        <v>0</v>
      </c>
      <c r="L20" s="1328">
        <v>0</v>
      </c>
      <c r="M20" s="1328">
        <v>0</v>
      </c>
      <c r="N20" s="1328">
        <v>0</v>
      </c>
      <c r="O20" s="1328">
        <v>0</v>
      </c>
      <c r="P20" s="338">
        <f t="shared" si="1"/>
        <v>0</v>
      </c>
      <c r="Q20" s="300"/>
      <c r="R20" s="353" t="s">
        <v>2430</v>
      </c>
      <c r="S20" s="300"/>
      <c r="T20" s="1336" t="s">
        <v>2431</v>
      </c>
      <c r="U20" s="324"/>
      <c r="V20" s="324"/>
      <c r="W20" s="294" t="s">
        <v>2429</v>
      </c>
      <c r="X20" s="351" t="s">
        <v>167</v>
      </c>
      <c r="Y20" s="352">
        <v>3</v>
      </c>
      <c r="Z20" s="372" t="s">
        <v>2432</v>
      </c>
      <c r="AA20" s="372" t="s">
        <v>2433</v>
      </c>
      <c r="AB20" s="372" t="s">
        <v>2434</v>
      </c>
      <c r="AC20" s="372" t="s">
        <v>2435</v>
      </c>
      <c r="AD20" s="372" t="s">
        <v>2436</v>
      </c>
      <c r="AE20" s="373" t="s">
        <v>2437</v>
      </c>
      <c r="AF20" s="372" t="s">
        <v>2432</v>
      </c>
      <c r="AG20" s="372" t="s">
        <v>2433</v>
      </c>
      <c r="AH20" s="372" t="s">
        <v>2434</v>
      </c>
      <c r="AI20" s="372" t="s">
        <v>2435</v>
      </c>
      <c r="AJ20" s="374" t="s">
        <v>2436</v>
      </c>
      <c r="AK20" s="375" t="s">
        <v>2437</v>
      </c>
      <c r="AL20" s="300"/>
      <c r="AM20" s="353" t="s">
        <v>2430</v>
      </c>
      <c r="AN20" s="300"/>
      <c r="AO20" s="353"/>
      <c r="AP20" s="324"/>
    </row>
    <row r="21" spans="1:42" customFormat="1" ht="20.25" customHeight="1" x14ac:dyDescent="0.2">
      <c r="A21" s="324"/>
      <c r="B21" s="294" t="s">
        <v>2438</v>
      </c>
      <c r="C21" s="351" t="s">
        <v>167</v>
      </c>
      <c r="D21" s="352">
        <v>3</v>
      </c>
      <c r="E21" s="1053">
        <f>IFERROR(SUM(E19:E20), 0)</f>
        <v>0</v>
      </c>
      <c r="F21" s="1053">
        <f>IFERROR(SUM(F19:F20), 0)</f>
        <v>0</v>
      </c>
      <c r="G21" s="1053">
        <f>IFERROR(SUM(G19:G20), 0)</f>
        <v>0</v>
      </c>
      <c r="H21" s="1053">
        <f>IFERROR(SUM(H19:H20), 0)</f>
        <v>0</v>
      </c>
      <c r="I21" s="1053">
        <f>IFERROR(SUM(I19:I20), 0)</f>
        <v>0</v>
      </c>
      <c r="J21" s="1053">
        <f t="shared" si="0"/>
        <v>0</v>
      </c>
      <c r="K21" s="337">
        <f>IFERROR(SUM(K19:K20), 0)</f>
        <v>1.1896685748490265E-2</v>
      </c>
      <c r="L21" s="337">
        <f>IFERROR(SUM(L19:L20), 0)</f>
        <v>3.304500168873706E-3</v>
      </c>
      <c r="M21" s="337">
        <f>IFERROR(SUM(M19:M20), 0)</f>
        <v>1.3216614559652172E-3</v>
      </c>
      <c r="N21" s="337">
        <f>IFERROR(SUM(N19:N20), 0)</f>
        <v>0</v>
      </c>
      <c r="O21" s="337">
        <f>IFERROR(SUM(O19:O20), 0)</f>
        <v>0</v>
      </c>
      <c r="P21" s="338">
        <f t="shared" si="1"/>
        <v>1.6522847373329191E-2</v>
      </c>
      <c r="Q21" s="300"/>
      <c r="R21" s="353" t="s">
        <v>2439</v>
      </c>
      <c r="S21" s="300"/>
      <c r="T21" s="1336" t="s">
        <v>2440</v>
      </c>
      <c r="U21" s="324"/>
      <c r="V21" s="324"/>
      <c r="W21" s="294" t="s">
        <v>2438</v>
      </c>
      <c r="X21" s="351" t="s">
        <v>167</v>
      </c>
      <c r="Y21" s="352">
        <v>3</v>
      </c>
      <c r="Z21" s="373" t="s">
        <v>2441</v>
      </c>
      <c r="AA21" s="373" t="s">
        <v>2442</v>
      </c>
      <c r="AB21" s="373" t="s">
        <v>2443</v>
      </c>
      <c r="AC21" s="373" t="s">
        <v>2444</v>
      </c>
      <c r="AD21" s="373" t="s">
        <v>2445</v>
      </c>
      <c r="AE21" s="373" t="s">
        <v>2446</v>
      </c>
      <c r="AF21" s="373" t="s">
        <v>2441</v>
      </c>
      <c r="AG21" s="373" t="s">
        <v>2442</v>
      </c>
      <c r="AH21" s="373" t="s">
        <v>2443</v>
      </c>
      <c r="AI21" s="373" t="s">
        <v>2444</v>
      </c>
      <c r="AJ21" s="376" t="s">
        <v>2445</v>
      </c>
      <c r="AK21" s="375" t="s">
        <v>2446</v>
      </c>
      <c r="AL21" s="300"/>
      <c r="AM21" s="353" t="s">
        <v>2439</v>
      </c>
      <c r="AN21" s="300"/>
      <c r="AO21" s="353"/>
      <c r="AP21" s="324"/>
    </row>
    <row r="22" spans="1:42" customFormat="1" ht="20.25" customHeight="1" x14ac:dyDescent="0.2">
      <c r="A22" s="324"/>
      <c r="B22" s="294" t="s">
        <v>2447</v>
      </c>
      <c r="C22" s="351" t="s">
        <v>167</v>
      </c>
      <c r="D22" s="352">
        <v>3</v>
      </c>
      <c r="E22" s="1052"/>
      <c r="F22" s="1052"/>
      <c r="G22" s="1052"/>
      <c r="H22" s="1052"/>
      <c r="I22" s="1052"/>
      <c r="J22" s="1053">
        <f t="shared" si="0"/>
        <v>0</v>
      </c>
      <c r="K22" s="1328">
        <v>0</v>
      </c>
      <c r="L22" s="1328">
        <v>0</v>
      </c>
      <c r="M22" s="1328">
        <v>0</v>
      </c>
      <c r="N22" s="1328">
        <v>2.1112527199253966E-2</v>
      </c>
      <c r="O22" s="1328">
        <v>0</v>
      </c>
      <c r="P22" s="338">
        <f t="shared" si="1"/>
        <v>2.1112527199253966E-2</v>
      </c>
      <c r="Q22" s="300"/>
      <c r="R22" s="353" t="s">
        <v>2448</v>
      </c>
      <c r="S22" s="300"/>
      <c r="T22" s="1336" t="s">
        <v>2449</v>
      </c>
      <c r="U22" s="324"/>
      <c r="V22" s="324"/>
      <c r="W22" s="294" t="s">
        <v>2447</v>
      </c>
      <c r="X22" s="351" t="s">
        <v>167</v>
      </c>
      <c r="Y22" s="352">
        <v>3</v>
      </c>
      <c r="Z22" s="372" t="s">
        <v>2450</v>
      </c>
      <c r="AA22" s="372" t="s">
        <v>2451</v>
      </c>
      <c r="AB22" s="372" t="s">
        <v>2452</v>
      </c>
      <c r="AC22" s="372" t="s">
        <v>2453</v>
      </c>
      <c r="AD22" s="372" t="s">
        <v>2454</v>
      </c>
      <c r="AE22" s="373" t="s">
        <v>2455</v>
      </c>
      <c r="AF22" s="372" t="s">
        <v>2450</v>
      </c>
      <c r="AG22" s="372" t="s">
        <v>2451</v>
      </c>
      <c r="AH22" s="372" t="s">
        <v>2452</v>
      </c>
      <c r="AI22" s="372" t="s">
        <v>2453</v>
      </c>
      <c r="AJ22" s="374" t="s">
        <v>2454</v>
      </c>
      <c r="AK22" s="375" t="s">
        <v>2455</v>
      </c>
      <c r="AL22" s="300"/>
      <c r="AM22" s="353" t="s">
        <v>2448</v>
      </c>
      <c r="AN22" s="300"/>
      <c r="AO22" s="353"/>
      <c r="AP22" s="324"/>
    </row>
    <row r="23" spans="1:42" customFormat="1" ht="20.25" customHeight="1" x14ac:dyDescent="0.2">
      <c r="A23" s="324"/>
      <c r="B23" s="294" t="s">
        <v>2456</v>
      </c>
      <c r="C23" s="351" t="s">
        <v>167</v>
      </c>
      <c r="D23" s="352">
        <v>3</v>
      </c>
      <c r="E23" s="1052"/>
      <c r="F23" s="1052"/>
      <c r="G23" s="1052"/>
      <c r="H23" s="1052"/>
      <c r="I23" s="1052"/>
      <c r="J23" s="1053">
        <f t="shared" si="0"/>
        <v>0</v>
      </c>
      <c r="K23" s="1328">
        <v>0</v>
      </c>
      <c r="L23" s="1328">
        <v>0</v>
      </c>
      <c r="M23" s="1328">
        <v>0</v>
      </c>
      <c r="N23" s="1328">
        <v>0</v>
      </c>
      <c r="O23" s="1328">
        <v>0</v>
      </c>
      <c r="P23" s="338">
        <f t="shared" si="1"/>
        <v>0</v>
      </c>
      <c r="Q23" s="300"/>
      <c r="R23" s="353" t="s">
        <v>2457</v>
      </c>
      <c r="S23" s="300"/>
      <c r="T23" s="1336" t="s">
        <v>2458</v>
      </c>
      <c r="U23" s="324"/>
      <c r="V23" s="324"/>
      <c r="W23" s="294" t="s">
        <v>2456</v>
      </c>
      <c r="X23" s="351" t="s">
        <v>167</v>
      </c>
      <c r="Y23" s="352">
        <v>3</v>
      </c>
      <c r="Z23" s="372" t="s">
        <v>2459</v>
      </c>
      <c r="AA23" s="372" t="s">
        <v>2460</v>
      </c>
      <c r="AB23" s="372" t="s">
        <v>2461</v>
      </c>
      <c r="AC23" s="372" t="s">
        <v>2462</v>
      </c>
      <c r="AD23" s="372" t="s">
        <v>2463</v>
      </c>
      <c r="AE23" s="373" t="s">
        <v>2464</v>
      </c>
      <c r="AF23" s="372" t="s">
        <v>2459</v>
      </c>
      <c r="AG23" s="372" t="s">
        <v>2460</v>
      </c>
      <c r="AH23" s="372" t="s">
        <v>2461</v>
      </c>
      <c r="AI23" s="372" t="s">
        <v>2462</v>
      </c>
      <c r="AJ23" s="374" t="s">
        <v>2463</v>
      </c>
      <c r="AK23" s="375" t="s">
        <v>2464</v>
      </c>
      <c r="AL23" s="300"/>
      <c r="AM23" s="353" t="s">
        <v>2457</v>
      </c>
      <c r="AN23" s="300"/>
      <c r="AO23" s="353"/>
      <c r="AP23" s="324"/>
    </row>
    <row r="24" spans="1:42" customFormat="1" ht="20.25" customHeight="1" x14ac:dyDescent="0.2">
      <c r="A24" s="324"/>
      <c r="B24" s="294" t="s">
        <v>2465</v>
      </c>
      <c r="C24" s="351" t="s">
        <v>167</v>
      </c>
      <c r="D24" s="352">
        <v>3</v>
      </c>
      <c r="E24" s="1053">
        <f>IFERROR(SUM(E22:E23), 0)</f>
        <v>0</v>
      </c>
      <c r="F24" s="1053">
        <f>IFERROR(SUM(F22:F23), 0)</f>
        <v>0</v>
      </c>
      <c r="G24" s="1053">
        <f>IFERROR(SUM(G22:G23), 0)</f>
        <v>0</v>
      </c>
      <c r="H24" s="1053">
        <f>IFERROR(SUM(H22:H23), 0)</f>
        <v>0</v>
      </c>
      <c r="I24" s="1053">
        <f>IFERROR(SUM(I22:I23), 0)</f>
        <v>0</v>
      </c>
      <c r="J24" s="1053">
        <f t="shared" si="0"/>
        <v>0</v>
      </c>
      <c r="K24" s="337">
        <f>IFERROR(SUM(K22:K23), 0)</f>
        <v>0</v>
      </c>
      <c r="L24" s="337">
        <f>IFERROR(SUM(L22:L23), 0)</f>
        <v>0</v>
      </c>
      <c r="M24" s="337">
        <f>IFERROR(SUM(M22:M23), 0)</f>
        <v>0</v>
      </c>
      <c r="N24" s="337">
        <f>IFERROR(SUM(N22:N23), 0)</f>
        <v>2.1112527199253966E-2</v>
      </c>
      <c r="O24" s="337">
        <f>IFERROR(SUM(O22:O23), 0)</f>
        <v>0</v>
      </c>
      <c r="P24" s="338">
        <f t="shared" si="1"/>
        <v>2.1112527199253966E-2</v>
      </c>
      <c r="Q24" s="300"/>
      <c r="R24" s="353" t="s">
        <v>2466</v>
      </c>
      <c r="S24" s="300"/>
      <c r="T24" s="1336" t="s">
        <v>2467</v>
      </c>
      <c r="U24" s="324"/>
      <c r="V24" s="324"/>
      <c r="W24" s="294" t="s">
        <v>2465</v>
      </c>
      <c r="X24" s="351" t="s">
        <v>167</v>
      </c>
      <c r="Y24" s="352">
        <v>3</v>
      </c>
      <c r="Z24" s="373" t="s">
        <v>2468</v>
      </c>
      <c r="AA24" s="373" t="s">
        <v>2469</v>
      </c>
      <c r="AB24" s="373" t="s">
        <v>2470</v>
      </c>
      <c r="AC24" s="373" t="s">
        <v>2471</v>
      </c>
      <c r="AD24" s="373" t="s">
        <v>2472</v>
      </c>
      <c r="AE24" s="373" t="s">
        <v>2473</v>
      </c>
      <c r="AF24" s="373" t="s">
        <v>2468</v>
      </c>
      <c r="AG24" s="373" t="s">
        <v>2469</v>
      </c>
      <c r="AH24" s="373" t="s">
        <v>2470</v>
      </c>
      <c r="AI24" s="373" t="s">
        <v>2471</v>
      </c>
      <c r="AJ24" s="376" t="s">
        <v>2472</v>
      </c>
      <c r="AK24" s="375" t="s">
        <v>2473</v>
      </c>
      <c r="AL24" s="300"/>
      <c r="AM24" s="353" t="s">
        <v>2466</v>
      </c>
      <c r="AN24" s="300"/>
      <c r="AO24" s="353"/>
      <c r="AP24" s="324"/>
    </row>
    <row r="25" spans="1:42" customFormat="1" ht="20.25" customHeight="1" x14ac:dyDescent="0.2">
      <c r="A25" s="324"/>
      <c r="B25" s="294" t="s">
        <v>2474</v>
      </c>
      <c r="C25" s="351" t="s">
        <v>167</v>
      </c>
      <c r="D25" s="352">
        <v>3</v>
      </c>
      <c r="E25" s="1052"/>
      <c r="F25" s="1052"/>
      <c r="G25" s="1052"/>
      <c r="H25" s="1052"/>
      <c r="I25" s="1052"/>
      <c r="J25" s="1053">
        <f t="shared" si="0"/>
        <v>0</v>
      </c>
      <c r="K25" s="1328">
        <v>0</v>
      </c>
      <c r="L25" s="1328">
        <v>0</v>
      </c>
      <c r="M25" s="1328">
        <v>0</v>
      </c>
      <c r="N25" s="1328">
        <v>1.22452657755673</v>
      </c>
      <c r="O25" s="1328">
        <v>0</v>
      </c>
      <c r="P25" s="338">
        <f t="shared" si="1"/>
        <v>1.22452657755673</v>
      </c>
      <c r="Q25" s="300"/>
      <c r="R25" s="353" t="s">
        <v>2475</v>
      </c>
      <c r="S25" s="300"/>
      <c r="T25" s="1336" t="s">
        <v>2476</v>
      </c>
      <c r="U25" s="324"/>
      <c r="V25" s="324"/>
      <c r="W25" s="294" t="s">
        <v>2474</v>
      </c>
      <c r="X25" s="351" t="s">
        <v>167</v>
      </c>
      <c r="Y25" s="352">
        <v>3</v>
      </c>
      <c r="Z25" s="372" t="s">
        <v>2477</v>
      </c>
      <c r="AA25" s="372" t="s">
        <v>2478</v>
      </c>
      <c r="AB25" s="372" t="s">
        <v>2479</v>
      </c>
      <c r="AC25" s="372" t="s">
        <v>2480</v>
      </c>
      <c r="AD25" s="372" t="s">
        <v>2481</v>
      </c>
      <c r="AE25" s="373" t="s">
        <v>2482</v>
      </c>
      <c r="AF25" s="372" t="s">
        <v>2477</v>
      </c>
      <c r="AG25" s="372" t="s">
        <v>2478</v>
      </c>
      <c r="AH25" s="372" t="s">
        <v>2479</v>
      </c>
      <c r="AI25" s="372" t="s">
        <v>2480</v>
      </c>
      <c r="AJ25" s="374" t="s">
        <v>2481</v>
      </c>
      <c r="AK25" s="375" t="s">
        <v>2482</v>
      </c>
      <c r="AL25" s="300"/>
      <c r="AM25" s="353" t="s">
        <v>2475</v>
      </c>
      <c r="AN25" s="300"/>
      <c r="AO25" s="353"/>
      <c r="AP25" s="324"/>
    </row>
    <row r="26" spans="1:42" customFormat="1" ht="20.25" customHeight="1" x14ac:dyDescent="0.2">
      <c r="A26" s="324"/>
      <c r="B26" s="294" t="s">
        <v>2483</v>
      </c>
      <c r="C26" s="351" t="s">
        <v>167</v>
      </c>
      <c r="D26" s="352">
        <v>3</v>
      </c>
      <c r="E26" s="1052"/>
      <c r="F26" s="1052"/>
      <c r="G26" s="1052"/>
      <c r="H26" s="1052"/>
      <c r="I26" s="1052"/>
      <c r="J26" s="1053">
        <f t="shared" si="0"/>
        <v>0</v>
      </c>
      <c r="K26" s="1328">
        <v>0</v>
      </c>
      <c r="L26" s="1328">
        <v>0</v>
      </c>
      <c r="M26" s="1328">
        <v>0</v>
      </c>
      <c r="N26" s="1328">
        <v>0</v>
      </c>
      <c r="O26" s="1328">
        <v>0</v>
      </c>
      <c r="P26" s="338">
        <f t="shared" si="1"/>
        <v>0</v>
      </c>
      <c r="Q26" s="300"/>
      <c r="R26" s="353" t="s">
        <v>2484</v>
      </c>
      <c r="S26" s="300"/>
      <c r="T26" s="1336" t="s">
        <v>2485</v>
      </c>
      <c r="U26" s="324"/>
      <c r="V26" s="324"/>
      <c r="W26" s="294" t="s">
        <v>2483</v>
      </c>
      <c r="X26" s="351" t="s">
        <v>167</v>
      </c>
      <c r="Y26" s="352">
        <v>3</v>
      </c>
      <c r="Z26" s="372" t="s">
        <v>2486</v>
      </c>
      <c r="AA26" s="372" t="s">
        <v>2487</v>
      </c>
      <c r="AB26" s="372" t="s">
        <v>2488</v>
      </c>
      <c r="AC26" s="372" t="s">
        <v>2489</v>
      </c>
      <c r="AD26" s="372" t="s">
        <v>2490</v>
      </c>
      <c r="AE26" s="373" t="s">
        <v>2491</v>
      </c>
      <c r="AF26" s="372" t="s">
        <v>2486</v>
      </c>
      <c r="AG26" s="372" t="s">
        <v>2487</v>
      </c>
      <c r="AH26" s="372" t="s">
        <v>2488</v>
      </c>
      <c r="AI26" s="372" t="s">
        <v>2489</v>
      </c>
      <c r="AJ26" s="374" t="s">
        <v>2490</v>
      </c>
      <c r="AK26" s="375" t="s">
        <v>2491</v>
      </c>
      <c r="AL26" s="300"/>
      <c r="AM26" s="353" t="s">
        <v>2484</v>
      </c>
      <c r="AN26" s="300"/>
      <c r="AO26" s="353"/>
      <c r="AP26" s="324"/>
    </row>
    <row r="27" spans="1:42" customFormat="1" ht="20.25" customHeight="1" x14ac:dyDescent="0.2">
      <c r="A27" s="324"/>
      <c r="B27" s="294" t="s">
        <v>2492</v>
      </c>
      <c r="C27" s="351" t="s">
        <v>167</v>
      </c>
      <c r="D27" s="352">
        <v>3</v>
      </c>
      <c r="E27" s="1053">
        <f>IFERROR(SUM(E25:E26), 0)</f>
        <v>0</v>
      </c>
      <c r="F27" s="1053">
        <f>IFERROR(SUM(F25:F26), 0)</f>
        <v>0</v>
      </c>
      <c r="G27" s="1053">
        <f>IFERROR(SUM(G25:G26), 0)</f>
        <v>0</v>
      </c>
      <c r="H27" s="1053">
        <f>IFERROR(SUM(H25:H26), 0)</f>
        <v>0</v>
      </c>
      <c r="I27" s="1053">
        <f>IFERROR(SUM(I25:I26), 0)</f>
        <v>0</v>
      </c>
      <c r="J27" s="1053">
        <f t="shared" si="0"/>
        <v>0</v>
      </c>
      <c r="K27" s="337">
        <f>IFERROR(SUM(K25:K26), 0)</f>
        <v>0</v>
      </c>
      <c r="L27" s="337">
        <f>IFERROR(SUM(L25:L26), 0)</f>
        <v>0</v>
      </c>
      <c r="M27" s="337">
        <f>IFERROR(SUM(M25:M26), 0)</f>
        <v>0</v>
      </c>
      <c r="N27" s="337">
        <f>IFERROR(SUM(N25:N26), 0)</f>
        <v>1.22452657755673</v>
      </c>
      <c r="O27" s="337">
        <f>IFERROR(SUM(O25:O26), 0)</f>
        <v>0</v>
      </c>
      <c r="P27" s="338">
        <f t="shared" si="1"/>
        <v>1.22452657755673</v>
      </c>
      <c r="Q27" s="300"/>
      <c r="R27" s="353" t="s">
        <v>2493</v>
      </c>
      <c r="S27" s="300"/>
      <c r="T27" s="1336" t="s">
        <v>2494</v>
      </c>
      <c r="U27" s="324"/>
      <c r="V27" s="324"/>
      <c r="W27" s="294" t="s">
        <v>2492</v>
      </c>
      <c r="X27" s="351" t="s">
        <v>167</v>
      </c>
      <c r="Y27" s="352">
        <v>3</v>
      </c>
      <c r="Z27" s="373" t="s">
        <v>2495</v>
      </c>
      <c r="AA27" s="373" t="s">
        <v>2496</v>
      </c>
      <c r="AB27" s="373" t="s">
        <v>2497</v>
      </c>
      <c r="AC27" s="373" t="s">
        <v>2498</v>
      </c>
      <c r="AD27" s="373" t="s">
        <v>2499</v>
      </c>
      <c r="AE27" s="373" t="s">
        <v>2500</v>
      </c>
      <c r="AF27" s="373" t="s">
        <v>2495</v>
      </c>
      <c r="AG27" s="373" t="s">
        <v>2496</v>
      </c>
      <c r="AH27" s="373" t="s">
        <v>2497</v>
      </c>
      <c r="AI27" s="373" t="s">
        <v>2498</v>
      </c>
      <c r="AJ27" s="376" t="s">
        <v>2499</v>
      </c>
      <c r="AK27" s="375" t="s">
        <v>2500</v>
      </c>
      <c r="AL27" s="300"/>
      <c r="AM27" s="353" t="s">
        <v>2493</v>
      </c>
      <c r="AN27" s="300"/>
      <c r="AO27" s="353"/>
      <c r="AP27" s="324"/>
    </row>
    <row r="28" spans="1:42" customFormat="1" ht="20.25" customHeight="1" x14ac:dyDescent="0.2">
      <c r="A28" s="324"/>
      <c r="B28" s="294" t="s">
        <v>2501</v>
      </c>
      <c r="C28" s="351" t="s">
        <v>167</v>
      </c>
      <c r="D28" s="352">
        <v>3</v>
      </c>
      <c r="E28" s="1052"/>
      <c r="F28" s="1052"/>
      <c r="G28" s="1052"/>
      <c r="H28" s="1052"/>
      <c r="I28" s="1052"/>
      <c r="J28" s="1053">
        <f t="shared" si="0"/>
        <v>0</v>
      </c>
      <c r="K28" s="1328">
        <v>8.5438655221061217E-3</v>
      </c>
      <c r="L28" s="1328">
        <v>2.371334576727801E-3</v>
      </c>
      <c r="M28" s="1328">
        <v>9.473569897101141E-4</v>
      </c>
      <c r="N28" s="1328">
        <v>8.3602783290691277E-2</v>
      </c>
      <c r="O28" s="1328">
        <v>0</v>
      </c>
      <c r="P28" s="338">
        <f t="shared" si="1"/>
        <v>9.5465340379235319E-2</v>
      </c>
      <c r="Q28" s="300"/>
      <c r="R28" s="353" t="s">
        <v>2502</v>
      </c>
      <c r="S28" s="300"/>
      <c r="T28" s="1336" t="s">
        <v>2503</v>
      </c>
      <c r="U28" s="324"/>
      <c r="V28" s="324"/>
      <c r="W28" s="294" t="s">
        <v>2501</v>
      </c>
      <c r="X28" s="351" t="s">
        <v>167</v>
      </c>
      <c r="Y28" s="352">
        <v>3</v>
      </c>
      <c r="Z28" s="372" t="s">
        <v>2504</v>
      </c>
      <c r="AA28" s="372" t="s">
        <v>2505</v>
      </c>
      <c r="AB28" s="372" t="s">
        <v>2506</v>
      </c>
      <c r="AC28" s="372" t="s">
        <v>2507</v>
      </c>
      <c r="AD28" s="372" t="s">
        <v>2508</v>
      </c>
      <c r="AE28" s="373" t="s">
        <v>2509</v>
      </c>
      <c r="AF28" s="372" t="s">
        <v>2504</v>
      </c>
      <c r="AG28" s="372" t="s">
        <v>2505</v>
      </c>
      <c r="AH28" s="372" t="s">
        <v>2506</v>
      </c>
      <c r="AI28" s="372" t="s">
        <v>2507</v>
      </c>
      <c r="AJ28" s="374" t="s">
        <v>2508</v>
      </c>
      <c r="AK28" s="375" t="s">
        <v>2509</v>
      </c>
      <c r="AL28" s="300"/>
      <c r="AM28" s="353" t="s">
        <v>2502</v>
      </c>
      <c r="AN28" s="300"/>
      <c r="AO28" s="353"/>
      <c r="AP28" s="324"/>
    </row>
    <row r="29" spans="1:42" customFormat="1" ht="20.25" customHeight="1" x14ac:dyDescent="0.2">
      <c r="A29" s="324"/>
      <c r="B29" s="294" t="s">
        <v>2510</v>
      </c>
      <c r="C29" s="351" t="s">
        <v>167</v>
      </c>
      <c r="D29" s="352">
        <v>3</v>
      </c>
      <c r="E29" s="1052"/>
      <c r="F29" s="1052"/>
      <c r="G29" s="1052"/>
      <c r="H29" s="1052"/>
      <c r="I29" s="1052"/>
      <c r="J29" s="1053">
        <f t="shared" si="0"/>
        <v>0</v>
      </c>
      <c r="K29" s="1328">
        <v>0</v>
      </c>
      <c r="L29" s="1328">
        <v>0</v>
      </c>
      <c r="M29" s="1328">
        <v>0</v>
      </c>
      <c r="N29" s="1328">
        <v>0</v>
      </c>
      <c r="O29" s="1328">
        <v>0</v>
      </c>
      <c r="P29" s="338">
        <f t="shared" si="1"/>
        <v>0</v>
      </c>
      <c r="Q29" s="300"/>
      <c r="R29" s="353" t="s">
        <v>2511</v>
      </c>
      <c r="S29" s="300"/>
      <c r="T29" s="1336" t="s">
        <v>2512</v>
      </c>
      <c r="U29" s="324"/>
      <c r="V29" s="324"/>
      <c r="W29" s="294" t="s">
        <v>2510</v>
      </c>
      <c r="X29" s="351" t="s">
        <v>167</v>
      </c>
      <c r="Y29" s="352">
        <v>3</v>
      </c>
      <c r="Z29" s="372" t="s">
        <v>2513</v>
      </c>
      <c r="AA29" s="372" t="s">
        <v>2514</v>
      </c>
      <c r="AB29" s="372" t="s">
        <v>2515</v>
      </c>
      <c r="AC29" s="372" t="s">
        <v>2516</v>
      </c>
      <c r="AD29" s="372" t="s">
        <v>2517</v>
      </c>
      <c r="AE29" s="373" t="s">
        <v>2518</v>
      </c>
      <c r="AF29" s="372" t="s">
        <v>2513</v>
      </c>
      <c r="AG29" s="372" t="s">
        <v>2514</v>
      </c>
      <c r="AH29" s="372" t="s">
        <v>2515</v>
      </c>
      <c r="AI29" s="372" t="s">
        <v>2516</v>
      </c>
      <c r="AJ29" s="374" t="s">
        <v>2517</v>
      </c>
      <c r="AK29" s="375" t="s">
        <v>2518</v>
      </c>
      <c r="AL29" s="300"/>
      <c r="AM29" s="353" t="s">
        <v>2511</v>
      </c>
      <c r="AN29" s="300"/>
      <c r="AO29" s="353"/>
      <c r="AP29" s="324"/>
    </row>
    <row r="30" spans="1:42" customFormat="1" ht="20.25" customHeight="1" x14ac:dyDescent="0.2">
      <c r="A30" s="324"/>
      <c r="B30" s="294" t="s">
        <v>2519</v>
      </c>
      <c r="C30" s="351" t="s">
        <v>167</v>
      </c>
      <c r="D30" s="352">
        <v>3</v>
      </c>
      <c r="E30" s="1053">
        <f>IFERROR(SUM(E28:E29), 0)</f>
        <v>0</v>
      </c>
      <c r="F30" s="1053">
        <f>IFERROR(SUM(F28:F29), 0)</f>
        <v>0</v>
      </c>
      <c r="G30" s="1053">
        <f>IFERROR(SUM(G28:G29), 0)</f>
        <v>0</v>
      </c>
      <c r="H30" s="1053">
        <f>IFERROR(SUM(H28:H29), 0)</f>
        <v>0</v>
      </c>
      <c r="I30" s="1053">
        <f>IFERROR(SUM(I28:I29), 0)</f>
        <v>0</v>
      </c>
      <c r="J30" s="1053">
        <f t="shared" si="0"/>
        <v>0</v>
      </c>
      <c r="K30" s="337">
        <f>IFERROR(SUM(K28:K29), 0)</f>
        <v>8.5438655221061217E-3</v>
      </c>
      <c r="L30" s="337">
        <f>IFERROR(SUM(L28:L29), 0)</f>
        <v>2.371334576727801E-3</v>
      </c>
      <c r="M30" s="337">
        <f>IFERROR(SUM(M28:M29), 0)</f>
        <v>9.473569897101141E-4</v>
      </c>
      <c r="N30" s="337">
        <f>IFERROR(SUM(N28:N29), 0)</f>
        <v>8.3602783290691277E-2</v>
      </c>
      <c r="O30" s="337">
        <f>IFERROR(SUM(O28:O29), 0)</f>
        <v>0</v>
      </c>
      <c r="P30" s="338">
        <f t="shared" si="1"/>
        <v>9.5465340379235319E-2</v>
      </c>
      <c r="Q30" s="300"/>
      <c r="R30" s="353" t="s">
        <v>2520</v>
      </c>
      <c r="S30" s="300"/>
      <c r="T30" s="1336" t="s">
        <v>2521</v>
      </c>
      <c r="U30" s="324"/>
      <c r="V30" s="324"/>
      <c r="W30" s="294" t="s">
        <v>2519</v>
      </c>
      <c r="X30" s="351" t="s">
        <v>167</v>
      </c>
      <c r="Y30" s="352">
        <v>3</v>
      </c>
      <c r="Z30" s="373" t="s">
        <v>2522</v>
      </c>
      <c r="AA30" s="373" t="s">
        <v>2523</v>
      </c>
      <c r="AB30" s="373" t="s">
        <v>2524</v>
      </c>
      <c r="AC30" s="373" t="s">
        <v>2525</v>
      </c>
      <c r="AD30" s="373" t="s">
        <v>2526</v>
      </c>
      <c r="AE30" s="373" t="s">
        <v>2527</v>
      </c>
      <c r="AF30" s="373" t="s">
        <v>2522</v>
      </c>
      <c r="AG30" s="373" t="s">
        <v>2523</v>
      </c>
      <c r="AH30" s="373" t="s">
        <v>2524</v>
      </c>
      <c r="AI30" s="373" t="s">
        <v>2525</v>
      </c>
      <c r="AJ30" s="376" t="s">
        <v>2526</v>
      </c>
      <c r="AK30" s="375" t="s">
        <v>2527</v>
      </c>
      <c r="AL30" s="300"/>
      <c r="AM30" s="353" t="s">
        <v>2520</v>
      </c>
      <c r="AN30" s="300"/>
      <c r="AO30" s="353"/>
      <c r="AP30" s="324"/>
    </row>
    <row r="31" spans="1:42" customFormat="1" ht="20.25" customHeight="1" x14ac:dyDescent="0.2">
      <c r="A31" s="324"/>
      <c r="B31" s="294" t="s">
        <v>2528</v>
      </c>
      <c r="C31" s="351" t="s">
        <v>167</v>
      </c>
      <c r="D31" s="352">
        <v>3</v>
      </c>
      <c r="E31" s="1052"/>
      <c r="F31" s="1052"/>
      <c r="G31" s="1052"/>
      <c r="H31" s="1052"/>
      <c r="I31" s="1052"/>
      <c r="J31" s="1053">
        <f t="shared" si="0"/>
        <v>0</v>
      </c>
      <c r="K31" s="1328">
        <v>0</v>
      </c>
      <c r="L31" s="1328">
        <v>0</v>
      </c>
      <c r="M31" s="1328">
        <v>0</v>
      </c>
      <c r="N31" s="1328">
        <v>0</v>
      </c>
      <c r="O31" s="1328">
        <v>0</v>
      </c>
      <c r="P31" s="338">
        <f t="shared" si="1"/>
        <v>0</v>
      </c>
      <c r="Q31" s="300"/>
      <c r="R31" s="353" t="s">
        <v>2529</v>
      </c>
      <c r="S31" s="300"/>
      <c r="T31" s="1336" t="s">
        <v>2530</v>
      </c>
      <c r="U31" s="324"/>
      <c r="V31" s="324"/>
      <c r="W31" s="294" t="s">
        <v>2528</v>
      </c>
      <c r="X31" s="351" t="s">
        <v>167</v>
      </c>
      <c r="Y31" s="352">
        <v>3</v>
      </c>
      <c r="Z31" s="372" t="s">
        <v>2531</v>
      </c>
      <c r="AA31" s="372" t="s">
        <v>2532</v>
      </c>
      <c r="AB31" s="372" t="s">
        <v>2533</v>
      </c>
      <c r="AC31" s="372" t="s">
        <v>2534</v>
      </c>
      <c r="AD31" s="372" t="s">
        <v>2535</v>
      </c>
      <c r="AE31" s="373" t="s">
        <v>2536</v>
      </c>
      <c r="AF31" s="372" t="s">
        <v>2531</v>
      </c>
      <c r="AG31" s="372" t="s">
        <v>2532</v>
      </c>
      <c r="AH31" s="372" t="s">
        <v>2533</v>
      </c>
      <c r="AI31" s="372" t="s">
        <v>2534</v>
      </c>
      <c r="AJ31" s="374" t="s">
        <v>2535</v>
      </c>
      <c r="AK31" s="375" t="s">
        <v>2536</v>
      </c>
      <c r="AL31" s="300"/>
      <c r="AM31" s="353" t="s">
        <v>2529</v>
      </c>
      <c r="AN31" s="300"/>
      <c r="AO31" s="353"/>
      <c r="AP31" s="324"/>
    </row>
    <row r="32" spans="1:42" customFormat="1" ht="20.25" customHeight="1" x14ac:dyDescent="0.2">
      <c r="A32" s="324"/>
      <c r="B32" s="294" t="s">
        <v>2537</v>
      </c>
      <c r="C32" s="351" t="s">
        <v>167</v>
      </c>
      <c r="D32" s="352">
        <v>3</v>
      </c>
      <c r="E32" s="1052"/>
      <c r="F32" s="1052"/>
      <c r="G32" s="1052"/>
      <c r="H32" s="1052"/>
      <c r="I32" s="1052"/>
      <c r="J32" s="1053">
        <f t="shared" si="0"/>
        <v>0</v>
      </c>
      <c r="K32" s="1328">
        <v>0</v>
      </c>
      <c r="L32" s="1328">
        <v>0</v>
      </c>
      <c r="M32" s="1328">
        <v>0</v>
      </c>
      <c r="N32" s="1328">
        <v>0</v>
      </c>
      <c r="O32" s="1328">
        <v>0</v>
      </c>
      <c r="P32" s="338">
        <f t="shared" si="1"/>
        <v>0</v>
      </c>
      <c r="Q32" s="300"/>
      <c r="R32" s="353" t="s">
        <v>2538</v>
      </c>
      <c r="S32" s="300"/>
      <c r="T32" s="1336" t="s">
        <v>2539</v>
      </c>
      <c r="U32" s="324"/>
      <c r="V32" s="324"/>
      <c r="W32" s="294" t="s">
        <v>2537</v>
      </c>
      <c r="X32" s="351" t="s">
        <v>167</v>
      </c>
      <c r="Y32" s="352">
        <v>3</v>
      </c>
      <c r="Z32" s="372" t="s">
        <v>2540</v>
      </c>
      <c r="AA32" s="372" t="s">
        <v>2541</v>
      </c>
      <c r="AB32" s="372" t="s">
        <v>2542</v>
      </c>
      <c r="AC32" s="372" t="s">
        <v>2543</v>
      </c>
      <c r="AD32" s="372" t="s">
        <v>2544</v>
      </c>
      <c r="AE32" s="373" t="s">
        <v>2545</v>
      </c>
      <c r="AF32" s="372" t="s">
        <v>2540</v>
      </c>
      <c r="AG32" s="372" t="s">
        <v>2541</v>
      </c>
      <c r="AH32" s="372" t="s">
        <v>2542</v>
      </c>
      <c r="AI32" s="372" t="s">
        <v>2543</v>
      </c>
      <c r="AJ32" s="374" t="s">
        <v>2544</v>
      </c>
      <c r="AK32" s="375" t="s">
        <v>2545</v>
      </c>
      <c r="AL32" s="300"/>
      <c r="AM32" s="353" t="s">
        <v>2538</v>
      </c>
      <c r="AN32" s="300"/>
      <c r="AO32" s="353"/>
      <c r="AP32" s="324"/>
    </row>
    <row r="33" spans="1:42" customFormat="1" ht="20.25" customHeight="1" x14ac:dyDescent="0.2">
      <c r="A33" s="324"/>
      <c r="B33" s="294" t="s">
        <v>2546</v>
      </c>
      <c r="C33" s="351" t="s">
        <v>167</v>
      </c>
      <c r="D33" s="352">
        <v>3</v>
      </c>
      <c r="E33" s="1053">
        <f>IFERROR(SUM(E31:E32), 0)</f>
        <v>0</v>
      </c>
      <c r="F33" s="1053">
        <f>IFERROR(SUM(F31:F32), 0)</f>
        <v>0</v>
      </c>
      <c r="G33" s="1053">
        <f>IFERROR(SUM(G31:G32), 0)</f>
        <v>0</v>
      </c>
      <c r="H33" s="1053">
        <f>IFERROR(SUM(H31:H32), 0)</f>
        <v>0</v>
      </c>
      <c r="I33" s="1053">
        <f>IFERROR(SUM(I31:I32), 0)</f>
        <v>0</v>
      </c>
      <c r="J33" s="1053">
        <f t="shared" si="0"/>
        <v>0</v>
      </c>
      <c r="K33" s="337">
        <f>IFERROR(SUM(K31:K32), 0)</f>
        <v>0</v>
      </c>
      <c r="L33" s="337">
        <f>IFERROR(SUM(L31:L32), 0)</f>
        <v>0</v>
      </c>
      <c r="M33" s="337">
        <f>IFERROR(SUM(M31:M32), 0)</f>
        <v>0</v>
      </c>
      <c r="N33" s="337">
        <f>IFERROR(SUM(N31:N32), 0)</f>
        <v>0</v>
      </c>
      <c r="O33" s="337">
        <f>IFERROR(SUM(O31:O32), 0)</f>
        <v>0</v>
      </c>
      <c r="P33" s="338">
        <f t="shared" si="1"/>
        <v>0</v>
      </c>
      <c r="Q33" s="300"/>
      <c r="R33" s="353" t="s">
        <v>2547</v>
      </c>
      <c r="S33" s="300"/>
      <c r="T33" s="1336" t="s">
        <v>2548</v>
      </c>
      <c r="U33" s="324"/>
      <c r="V33" s="324"/>
      <c r="W33" s="294" t="s">
        <v>2546</v>
      </c>
      <c r="X33" s="351" t="s">
        <v>167</v>
      </c>
      <c r="Y33" s="352">
        <v>3</v>
      </c>
      <c r="Z33" s="373" t="s">
        <v>2549</v>
      </c>
      <c r="AA33" s="373" t="s">
        <v>2550</v>
      </c>
      <c r="AB33" s="373" t="s">
        <v>2551</v>
      </c>
      <c r="AC33" s="373" t="s">
        <v>2552</v>
      </c>
      <c r="AD33" s="373" t="s">
        <v>2553</v>
      </c>
      <c r="AE33" s="373" t="s">
        <v>2554</v>
      </c>
      <c r="AF33" s="373" t="s">
        <v>2549</v>
      </c>
      <c r="AG33" s="373" t="s">
        <v>2550</v>
      </c>
      <c r="AH33" s="373" t="s">
        <v>2551</v>
      </c>
      <c r="AI33" s="373" t="s">
        <v>2552</v>
      </c>
      <c r="AJ33" s="376" t="s">
        <v>2553</v>
      </c>
      <c r="AK33" s="375" t="s">
        <v>2554</v>
      </c>
      <c r="AL33" s="300"/>
      <c r="AM33" s="353" t="s">
        <v>2547</v>
      </c>
      <c r="AN33" s="300"/>
      <c r="AO33" s="353"/>
      <c r="AP33" s="324"/>
    </row>
    <row r="34" spans="1:42" customFormat="1" ht="20.25" customHeight="1" x14ac:dyDescent="0.2">
      <c r="A34" s="324"/>
      <c r="B34" s="294" t="s">
        <v>2555</v>
      </c>
      <c r="C34" s="351" t="s">
        <v>167</v>
      </c>
      <c r="D34" s="352">
        <v>3</v>
      </c>
      <c r="E34" s="1052"/>
      <c r="F34" s="1052"/>
      <c r="G34" s="1052"/>
      <c r="H34" s="1052"/>
      <c r="I34" s="1052"/>
      <c r="J34" s="1053">
        <f t="shared" si="0"/>
        <v>0</v>
      </c>
      <c r="K34" s="1328">
        <v>0</v>
      </c>
      <c r="L34" s="1328">
        <v>0</v>
      </c>
      <c r="M34" s="1328">
        <v>0</v>
      </c>
      <c r="N34" s="1328">
        <v>0</v>
      </c>
      <c r="O34" s="1328">
        <v>0</v>
      </c>
      <c r="P34" s="338">
        <f t="shared" si="1"/>
        <v>0</v>
      </c>
      <c r="Q34" s="300"/>
      <c r="R34" s="353" t="s">
        <v>2556</v>
      </c>
      <c r="S34" s="300"/>
      <c r="T34" s="1336" t="s">
        <v>2557</v>
      </c>
      <c r="U34" s="324"/>
      <c r="V34" s="324"/>
      <c r="W34" s="294" t="s">
        <v>2555</v>
      </c>
      <c r="X34" s="351" t="s">
        <v>167</v>
      </c>
      <c r="Y34" s="352">
        <v>3</v>
      </c>
      <c r="Z34" s="372" t="s">
        <v>2558</v>
      </c>
      <c r="AA34" s="372" t="s">
        <v>2559</v>
      </c>
      <c r="AB34" s="372" t="s">
        <v>2560</v>
      </c>
      <c r="AC34" s="372" t="s">
        <v>2561</v>
      </c>
      <c r="AD34" s="372" t="s">
        <v>2562</v>
      </c>
      <c r="AE34" s="373" t="s">
        <v>2563</v>
      </c>
      <c r="AF34" s="372" t="s">
        <v>2558</v>
      </c>
      <c r="AG34" s="372" t="s">
        <v>2559</v>
      </c>
      <c r="AH34" s="372" t="s">
        <v>2560</v>
      </c>
      <c r="AI34" s="372" t="s">
        <v>2561</v>
      </c>
      <c r="AJ34" s="374" t="s">
        <v>2562</v>
      </c>
      <c r="AK34" s="375" t="s">
        <v>2563</v>
      </c>
      <c r="AL34" s="300"/>
      <c r="AM34" s="353" t="s">
        <v>2556</v>
      </c>
      <c r="AN34" s="300"/>
      <c r="AO34" s="353"/>
      <c r="AP34" s="324"/>
    </row>
    <row r="35" spans="1:42" customFormat="1" ht="20.25" customHeight="1" x14ac:dyDescent="0.2">
      <c r="A35" s="324"/>
      <c r="B35" s="294" t="s">
        <v>2564</v>
      </c>
      <c r="C35" s="351" t="s">
        <v>167</v>
      </c>
      <c r="D35" s="352">
        <v>3</v>
      </c>
      <c r="E35" s="1052"/>
      <c r="F35" s="1052"/>
      <c r="G35" s="1052"/>
      <c r="H35" s="1052"/>
      <c r="I35" s="1052"/>
      <c r="J35" s="1053">
        <f t="shared" si="0"/>
        <v>0</v>
      </c>
      <c r="K35" s="1328">
        <v>0</v>
      </c>
      <c r="L35" s="1328">
        <v>0</v>
      </c>
      <c r="M35" s="1328">
        <v>0</v>
      </c>
      <c r="N35" s="1328">
        <v>0</v>
      </c>
      <c r="O35" s="1328">
        <v>0</v>
      </c>
      <c r="P35" s="338">
        <f t="shared" si="1"/>
        <v>0</v>
      </c>
      <c r="Q35" s="300"/>
      <c r="R35" s="353" t="s">
        <v>2565</v>
      </c>
      <c r="S35" s="300"/>
      <c r="T35" s="1336" t="s">
        <v>2566</v>
      </c>
      <c r="U35" s="324"/>
      <c r="V35" s="324"/>
      <c r="W35" s="294" t="s">
        <v>2564</v>
      </c>
      <c r="X35" s="351" t="s">
        <v>167</v>
      </c>
      <c r="Y35" s="352">
        <v>3</v>
      </c>
      <c r="Z35" s="372" t="s">
        <v>2567</v>
      </c>
      <c r="AA35" s="372" t="s">
        <v>2568</v>
      </c>
      <c r="AB35" s="372" t="s">
        <v>2569</v>
      </c>
      <c r="AC35" s="372" t="s">
        <v>2570</v>
      </c>
      <c r="AD35" s="372" t="s">
        <v>2571</v>
      </c>
      <c r="AE35" s="373" t="s">
        <v>2572</v>
      </c>
      <c r="AF35" s="372" t="s">
        <v>2567</v>
      </c>
      <c r="AG35" s="372" t="s">
        <v>2568</v>
      </c>
      <c r="AH35" s="372" t="s">
        <v>2569</v>
      </c>
      <c r="AI35" s="372" t="s">
        <v>2570</v>
      </c>
      <c r="AJ35" s="374" t="s">
        <v>2571</v>
      </c>
      <c r="AK35" s="375" t="s">
        <v>2572</v>
      </c>
      <c r="AL35" s="300"/>
      <c r="AM35" s="353" t="s">
        <v>2565</v>
      </c>
      <c r="AN35" s="300"/>
      <c r="AO35" s="353"/>
      <c r="AP35" s="324"/>
    </row>
    <row r="36" spans="1:42" customFormat="1" ht="20.25" customHeight="1" x14ac:dyDescent="0.2">
      <c r="A36" s="324"/>
      <c r="B36" s="294" t="s">
        <v>2573</v>
      </c>
      <c r="C36" s="351" t="s">
        <v>167</v>
      </c>
      <c r="D36" s="352">
        <v>3</v>
      </c>
      <c r="E36" s="1053">
        <f>IFERROR(SUM(E34:E35), 0)</f>
        <v>0</v>
      </c>
      <c r="F36" s="1053">
        <f>IFERROR(SUM(F34:F35), 0)</f>
        <v>0</v>
      </c>
      <c r="G36" s="1053">
        <f>IFERROR(SUM(G34:G35), 0)</f>
        <v>0</v>
      </c>
      <c r="H36" s="1053">
        <f>IFERROR(SUM(H34:H35), 0)</f>
        <v>0</v>
      </c>
      <c r="I36" s="1053">
        <f>IFERROR(SUM(I34:I35), 0)</f>
        <v>0</v>
      </c>
      <c r="J36" s="1053">
        <f t="shared" si="0"/>
        <v>0</v>
      </c>
      <c r="K36" s="337">
        <f>IFERROR(SUM(K34:K35), 0)</f>
        <v>0</v>
      </c>
      <c r="L36" s="337">
        <f>IFERROR(SUM(L34:L35), 0)</f>
        <v>0</v>
      </c>
      <c r="M36" s="337">
        <f>IFERROR(SUM(M34:M35), 0)</f>
        <v>0</v>
      </c>
      <c r="N36" s="337">
        <f>IFERROR(SUM(N34:N35), 0)</f>
        <v>0</v>
      </c>
      <c r="O36" s="337">
        <f>IFERROR(SUM(O34:O35), 0)</f>
        <v>0</v>
      </c>
      <c r="P36" s="338">
        <f t="shared" si="1"/>
        <v>0</v>
      </c>
      <c r="Q36" s="300"/>
      <c r="R36" s="353" t="s">
        <v>2574</v>
      </c>
      <c r="S36" s="300"/>
      <c r="T36" s="1336" t="s">
        <v>2575</v>
      </c>
      <c r="U36" s="324"/>
      <c r="V36" s="324"/>
      <c r="W36" s="294" t="s">
        <v>2573</v>
      </c>
      <c r="X36" s="351" t="s">
        <v>167</v>
      </c>
      <c r="Y36" s="352">
        <v>3</v>
      </c>
      <c r="Z36" s="373" t="s">
        <v>2576</v>
      </c>
      <c r="AA36" s="373" t="s">
        <v>2577</v>
      </c>
      <c r="AB36" s="373" t="s">
        <v>2578</v>
      </c>
      <c r="AC36" s="373" t="s">
        <v>2579</v>
      </c>
      <c r="AD36" s="373" t="s">
        <v>2580</v>
      </c>
      <c r="AE36" s="373" t="s">
        <v>2581</v>
      </c>
      <c r="AF36" s="373" t="s">
        <v>2576</v>
      </c>
      <c r="AG36" s="373" t="s">
        <v>2577</v>
      </c>
      <c r="AH36" s="373" t="s">
        <v>2578</v>
      </c>
      <c r="AI36" s="373" t="s">
        <v>2579</v>
      </c>
      <c r="AJ36" s="376" t="s">
        <v>2580</v>
      </c>
      <c r="AK36" s="375" t="s">
        <v>2581</v>
      </c>
      <c r="AL36" s="300"/>
      <c r="AM36" s="353" t="s">
        <v>2574</v>
      </c>
      <c r="AN36" s="300"/>
      <c r="AO36" s="353"/>
      <c r="AP36" s="324"/>
    </row>
    <row r="37" spans="1:42" customFormat="1" ht="20.25" customHeight="1" x14ac:dyDescent="0.2">
      <c r="A37" s="324"/>
      <c r="B37" s="294" t="s">
        <v>2582</v>
      </c>
      <c r="C37" s="351" t="s">
        <v>167</v>
      </c>
      <c r="D37" s="352">
        <v>3</v>
      </c>
      <c r="E37" s="1052"/>
      <c r="F37" s="1052"/>
      <c r="G37" s="1052"/>
      <c r="H37" s="1052"/>
      <c r="I37" s="1052"/>
      <c r="J37" s="1053">
        <f t="shared" si="0"/>
        <v>0</v>
      </c>
      <c r="K37" s="1328">
        <v>0</v>
      </c>
      <c r="L37" s="1328">
        <v>0</v>
      </c>
      <c r="M37" s="1328">
        <v>0</v>
      </c>
      <c r="N37" s="1328">
        <v>0</v>
      </c>
      <c r="O37" s="1328">
        <v>0</v>
      </c>
      <c r="P37" s="338">
        <f t="shared" si="1"/>
        <v>0</v>
      </c>
      <c r="Q37" s="300"/>
      <c r="R37" s="353" t="s">
        <v>2583</v>
      </c>
      <c r="S37" s="300"/>
      <c r="T37" s="1336" t="s">
        <v>543</v>
      </c>
      <c r="U37" s="324"/>
      <c r="V37" s="324"/>
      <c r="W37" s="294" t="s">
        <v>2582</v>
      </c>
      <c r="X37" s="351" t="s">
        <v>167</v>
      </c>
      <c r="Y37" s="352">
        <v>3</v>
      </c>
      <c r="Z37" s="372" t="s">
        <v>2584</v>
      </c>
      <c r="AA37" s="372" t="s">
        <v>2585</v>
      </c>
      <c r="AB37" s="372" t="s">
        <v>2586</v>
      </c>
      <c r="AC37" s="372" t="s">
        <v>2587</v>
      </c>
      <c r="AD37" s="372" t="s">
        <v>2588</v>
      </c>
      <c r="AE37" s="373" t="s">
        <v>2589</v>
      </c>
      <c r="AF37" s="372" t="s">
        <v>2584</v>
      </c>
      <c r="AG37" s="372" t="s">
        <v>2585</v>
      </c>
      <c r="AH37" s="372" t="s">
        <v>2586</v>
      </c>
      <c r="AI37" s="372" t="s">
        <v>2587</v>
      </c>
      <c r="AJ37" s="374" t="s">
        <v>2588</v>
      </c>
      <c r="AK37" s="375" t="s">
        <v>2589</v>
      </c>
      <c r="AL37" s="300"/>
      <c r="AM37" s="353" t="s">
        <v>2583</v>
      </c>
      <c r="AN37" s="300"/>
      <c r="AO37" s="353"/>
      <c r="AP37" s="324"/>
    </row>
    <row r="38" spans="1:42" customFormat="1" ht="20.25" customHeight="1" x14ac:dyDescent="0.2">
      <c r="A38" s="324"/>
      <c r="B38" s="294" t="s">
        <v>2590</v>
      </c>
      <c r="C38" s="351" t="s">
        <v>167</v>
      </c>
      <c r="D38" s="352">
        <v>3</v>
      </c>
      <c r="E38" s="1052"/>
      <c r="F38" s="1052"/>
      <c r="G38" s="1052"/>
      <c r="H38" s="1052"/>
      <c r="I38" s="1052"/>
      <c r="J38" s="1053">
        <f t="shared" si="0"/>
        <v>0</v>
      </c>
      <c r="K38" s="1328">
        <v>0</v>
      </c>
      <c r="L38" s="1328">
        <v>0</v>
      </c>
      <c r="M38" s="1328">
        <v>0</v>
      </c>
      <c r="N38" s="1328">
        <v>0</v>
      </c>
      <c r="O38" s="1328">
        <v>0</v>
      </c>
      <c r="P38" s="338">
        <f t="shared" si="1"/>
        <v>0</v>
      </c>
      <c r="Q38" s="300"/>
      <c r="R38" s="353" t="s">
        <v>2591</v>
      </c>
      <c r="S38" s="300"/>
      <c r="T38" s="1336" t="s">
        <v>543</v>
      </c>
      <c r="U38" s="324"/>
      <c r="V38" s="324"/>
      <c r="W38" s="294" t="s">
        <v>2590</v>
      </c>
      <c r="X38" s="351" t="s">
        <v>167</v>
      </c>
      <c r="Y38" s="352">
        <v>3</v>
      </c>
      <c r="Z38" s="372" t="s">
        <v>2592</v>
      </c>
      <c r="AA38" s="372" t="s">
        <v>2593</v>
      </c>
      <c r="AB38" s="372" t="s">
        <v>2594</v>
      </c>
      <c r="AC38" s="372" t="s">
        <v>2595</v>
      </c>
      <c r="AD38" s="372" t="s">
        <v>2596</v>
      </c>
      <c r="AE38" s="373" t="s">
        <v>2597</v>
      </c>
      <c r="AF38" s="372" t="s">
        <v>2592</v>
      </c>
      <c r="AG38" s="372" t="s">
        <v>2593</v>
      </c>
      <c r="AH38" s="372" t="s">
        <v>2594</v>
      </c>
      <c r="AI38" s="372" t="s">
        <v>2595</v>
      </c>
      <c r="AJ38" s="374" t="s">
        <v>2596</v>
      </c>
      <c r="AK38" s="375" t="s">
        <v>2597</v>
      </c>
      <c r="AL38" s="300"/>
      <c r="AM38" s="353" t="s">
        <v>2591</v>
      </c>
      <c r="AN38" s="300"/>
      <c r="AO38" s="353"/>
      <c r="AP38" s="324"/>
    </row>
    <row r="39" spans="1:42" customFormat="1" ht="20.25" customHeight="1" x14ac:dyDescent="0.2">
      <c r="A39" s="324"/>
      <c r="B39" s="294" t="s">
        <v>2598</v>
      </c>
      <c r="C39" s="351" t="s">
        <v>167</v>
      </c>
      <c r="D39" s="352">
        <v>3</v>
      </c>
      <c r="E39" s="1053">
        <f>IFERROR(SUM(E37:E38), 0)</f>
        <v>0</v>
      </c>
      <c r="F39" s="1053">
        <f>IFERROR(SUM(F37:F38), 0)</f>
        <v>0</v>
      </c>
      <c r="G39" s="1053">
        <f>IFERROR(SUM(G37:G38), 0)</f>
        <v>0</v>
      </c>
      <c r="H39" s="1053">
        <f>IFERROR(SUM(H37:H38), 0)</f>
        <v>0</v>
      </c>
      <c r="I39" s="1053">
        <f>IFERROR(SUM(I37:I38), 0)</f>
        <v>0</v>
      </c>
      <c r="J39" s="1053">
        <f t="shared" si="0"/>
        <v>0</v>
      </c>
      <c r="K39" s="337">
        <f>IFERROR(SUM(K37:K38), 0)</f>
        <v>0</v>
      </c>
      <c r="L39" s="337">
        <f>IFERROR(SUM(L37:L38), 0)</f>
        <v>0</v>
      </c>
      <c r="M39" s="337">
        <f>IFERROR(SUM(M37:M38), 0)</f>
        <v>0</v>
      </c>
      <c r="N39" s="337">
        <f>IFERROR(SUM(N37:N38), 0)</f>
        <v>0</v>
      </c>
      <c r="O39" s="337">
        <f>IFERROR(SUM(O37:O38), 0)</f>
        <v>0</v>
      </c>
      <c r="P39" s="338">
        <f t="shared" si="1"/>
        <v>0</v>
      </c>
      <c r="Q39" s="300"/>
      <c r="R39" s="353" t="s">
        <v>2599</v>
      </c>
      <c r="S39" s="300"/>
      <c r="T39" s="1336" t="s">
        <v>543</v>
      </c>
      <c r="U39" s="324"/>
      <c r="V39" s="324"/>
      <c r="W39" s="294" t="s">
        <v>2598</v>
      </c>
      <c r="X39" s="351" t="s">
        <v>167</v>
      </c>
      <c r="Y39" s="352">
        <v>3</v>
      </c>
      <c r="Z39" s="373" t="s">
        <v>2600</v>
      </c>
      <c r="AA39" s="373" t="s">
        <v>2601</v>
      </c>
      <c r="AB39" s="373" t="s">
        <v>2602</v>
      </c>
      <c r="AC39" s="373" t="s">
        <v>2603</v>
      </c>
      <c r="AD39" s="373" t="s">
        <v>2604</v>
      </c>
      <c r="AE39" s="373" t="s">
        <v>2605</v>
      </c>
      <c r="AF39" s="373" t="s">
        <v>2600</v>
      </c>
      <c r="AG39" s="373" t="s">
        <v>2601</v>
      </c>
      <c r="AH39" s="373" t="s">
        <v>2602</v>
      </c>
      <c r="AI39" s="373" t="s">
        <v>2603</v>
      </c>
      <c r="AJ39" s="376" t="s">
        <v>2604</v>
      </c>
      <c r="AK39" s="375" t="s">
        <v>2605</v>
      </c>
      <c r="AL39" s="300"/>
      <c r="AM39" s="353" t="s">
        <v>2599</v>
      </c>
      <c r="AN39" s="300"/>
      <c r="AO39" s="353"/>
      <c r="AP39" s="324"/>
    </row>
    <row r="40" spans="1:42" customFormat="1" ht="20.25" customHeight="1" x14ac:dyDescent="0.2">
      <c r="A40" s="324"/>
      <c r="B40" s="294" t="s">
        <v>2606</v>
      </c>
      <c r="C40" s="351" t="s">
        <v>167</v>
      </c>
      <c r="D40" s="352">
        <v>3</v>
      </c>
      <c r="E40" s="1052"/>
      <c r="F40" s="1052"/>
      <c r="G40" s="1052"/>
      <c r="H40" s="1052"/>
      <c r="I40" s="1052"/>
      <c r="J40" s="1053">
        <f t="shared" si="0"/>
        <v>0</v>
      </c>
      <c r="K40" s="1328">
        <v>0</v>
      </c>
      <c r="L40" s="1328">
        <v>0</v>
      </c>
      <c r="M40" s="1328">
        <v>0</v>
      </c>
      <c r="N40" s="1328">
        <v>0</v>
      </c>
      <c r="O40" s="1328">
        <v>0</v>
      </c>
      <c r="P40" s="338">
        <f t="shared" si="1"/>
        <v>0</v>
      </c>
      <c r="Q40" s="300"/>
      <c r="R40" s="353" t="s">
        <v>2607</v>
      </c>
      <c r="S40" s="300"/>
      <c r="T40" s="1336" t="s">
        <v>2608</v>
      </c>
      <c r="U40" s="324"/>
      <c r="V40" s="324"/>
      <c r="W40" s="294" t="s">
        <v>2606</v>
      </c>
      <c r="X40" s="351" t="s">
        <v>167</v>
      </c>
      <c r="Y40" s="352">
        <v>3</v>
      </c>
      <c r="Z40" s="372" t="s">
        <v>2609</v>
      </c>
      <c r="AA40" s="372" t="s">
        <v>2610</v>
      </c>
      <c r="AB40" s="372" t="s">
        <v>2611</v>
      </c>
      <c r="AC40" s="372" t="s">
        <v>2612</v>
      </c>
      <c r="AD40" s="372" t="s">
        <v>2613</v>
      </c>
      <c r="AE40" s="373" t="s">
        <v>2614</v>
      </c>
      <c r="AF40" s="372" t="s">
        <v>2609</v>
      </c>
      <c r="AG40" s="372" t="s">
        <v>2610</v>
      </c>
      <c r="AH40" s="372" t="s">
        <v>2611</v>
      </c>
      <c r="AI40" s="372" t="s">
        <v>2612</v>
      </c>
      <c r="AJ40" s="374" t="s">
        <v>2613</v>
      </c>
      <c r="AK40" s="375" t="s">
        <v>2614</v>
      </c>
      <c r="AL40" s="300"/>
      <c r="AM40" s="353" t="s">
        <v>2607</v>
      </c>
      <c r="AN40" s="300"/>
      <c r="AO40" s="353"/>
      <c r="AP40" s="324"/>
    </row>
    <row r="41" spans="1:42" customFormat="1" ht="20.25" customHeight="1" x14ac:dyDescent="0.2">
      <c r="A41" s="324"/>
      <c r="B41" s="294" t="s">
        <v>2615</v>
      </c>
      <c r="C41" s="351" t="s">
        <v>167</v>
      </c>
      <c r="D41" s="352">
        <v>3</v>
      </c>
      <c r="E41" s="1052"/>
      <c r="F41" s="1052"/>
      <c r="G41" s="1052"/>
      <c r="H41" s="1052"/>
      <c r="I41" s="1052"/>
      <c r="J41" s="1053">
        <f t="shared" si="0"/>
        <v>0</v>
      </c>
      <c r="K41" s="1328">
        <v>0</v>
      </c>
      <c r="L41" s="1328">
        <v>0</v>
      </c>
      <c r="M41" s="1328">
        <v>0</v>
      </c>
      <c r="N41" s="1328">
        <v>0</v>
      </c>
      <c r="O41" s="1328">
        <v>0</v>
      </c>
      <c r="P41" s="338">
        <f t="shared" si="1"/>
        <v>0</v>
      </c>
      <c r="Q41" s="300"/>
      <c r="R41" s="353" t="s">
        <v>2616</v>
      </c>
      <c r="S41" s="300"/>
      <c r="T41" s="1336" t="s">
        <v>2617</v>
      </c>
      <c r="U41" s="324"/>
      <c r="V41" s="324"/>
      <c r="W41" s="294" t="s">
        <v>2615</v>
      </c>
      <c r="X41" s="351" t="s">
        <v>167</v>
      </c>
      <c r="Y41" s="352">
        <v>3</v>
      </c>
      <c r="Z41" s="372" t="s">
        <v>2618</v>
      </c>
      <c r="AA41" s="372" t="s">
        <v>2619</v>
      </c>
      <c r="AB41" s="372" t="s">
        <v>2620</v>
      </c>
      <c r="AC41" s="372" t="s">
        <v>2621</v>
      </c>
      <c r="AD41" s="372" t="s">
        <v>2622</v>
      </c>
      <c r="AE41" s="373" t="s">
        <v>2623</v>
      </c>
      <c r="AF41" s="372" t="s">
        <v>2618</v>
      </c>
      <c r="AG41" s="372" t="s">
        <v>2619</v>
      </c>
      <c r="AH41" s="372" t="s">
        <v>2620</v>
      </c>
      <c r="AI41" s="372" t="s">
        <v>2621</v>
      </c>
      <c r="AJ41" s="374" t="s">
        <v>2622</v>
      </c>
      <c r="AK41" s="375" t="s">
        <v>2623</v>
      </c>
      <c r="AL41" s="300"/>
      <c r="AM41" s="353" t="s">
        <v>2616</v>
      </c>
      <c r="AN41" s="300"/>
      <c r="AO41" s="353"/>
      <c r="AP41" s="324"/>
    </row>
    <row r="42" spans="1:42" customFormat="1" ht="20.25" customHeight="1" x14ac:dyDescent="0.2">
      <c r="A42" s="324"/>
      <c r="B42" s="294" t="s">
        <v>2624</v>
      </c>
      <c r="C42" s="351" t="s">
        <v>167</v>
      </c>
      <c r="D42" s="352">
        <v>3</v>
      </c>
      <c r="E42" s="1053">
        <f>IFERROR(SUM(E40:E41), 0)</f>
        <v>0</v>
      </c>
      <c r="F42" s="1053">
        <f>IFERROR(SUM(F40:F41), 0)</f>
        <v>0</v>
      </c>
      <c r="G42" s="1053">
        <f>IFERROR(SUM(G40:G41), 0)</f>
        <v>0</v>
      </c>
      <c r="H42" s="1053">
        <f>IFERROR(SUM(H40:H41), 0)</f>
        <v>0</v>
      </c>
      <c r="I42" s="1053">
        <f>IFERROR(SUM(I40:I41), 0)</f>
        <v>0</v>
      </c>
      <c r="J42" s="1053">
        <f t="shared" ref="J42:J73" si="2">IFERROR(SUM(E42:I42), 0)</f>
        <v>0</v>
      </c>
      <c r="K42" s="337">
        <f>IFERROR(SUM(K40:K41), 0)</f>
        <v>0</v>
      </c>
      <c r="L42" s="337">
        <f>IFERROR(SUM(L40:L41), 0)</f>
        <v>0</v>
      </c>
      <c r="M42" s="337">
        <f>IFERROR(SUM(M40:M41), 0)</f>
        <v>0</v>
      </c>
      <c r="N42" s="337">
        <f>IFERROR(SUM(N40:N41), 0)</f>
        <v>0</v>
      </c>
      <c r="O42" s="337">
        <f>IFERROR(SUM(O40:O41), 0)</f>
        <v>0</v>
      </c>
      <c r="P42" s="338">
        <f t="shared" ref="P42:P73" si="3">IFERROR(SUM(K42:O42), 0)</f>
        <v>0</v>
      </c>
      <c r="Q42" s="300"/>
      <c r="R42" s="353" t="s">
        <v>2625</v>
      </c>
      <c r="S42" s="300"/>
      <c r="T42" s="1336" t="s">
        <v>543</v>
      </c>
      <c r="U42" s="324"/>
      <c r="V42" s="324"/>
      <c r="W42" s="294" t="s">
        <v>2624</v>
      </c>
      <c r="X42" s="351" t="s">
        <v>167</v>
      </c>
      <c r="Y42" s="352">
        <v>3</v>
      </c>
      <c r="Z42" s="373" t="s">
        <v>2626</v>
      </c>
      <c r="AA42" s="373" t="s">
        <v>2627</v>
      </c>
      <c r="AB42" s="373" t="s">
        <v>2628</v>
      </c>
      <c r="AC42" s="373" t="s">
        <v>2629</v>
      </c>
      <c r="AD42" s="373" t="s">
        <v>2630</v>
      </c>
      <c r="AE42" s="373" t="s">
        <v>2631</v>
      </c>
      <c r="AF42" s="373" t="s">
        <v>2626</v>
      </c>
      <c r="AG42" s="373" t="s">
        <v>2627</v>
      </c>
      <c r="AH42" s="373" t="s">
        <v>2628</v>
      </c>
      <c r="AI42" s="373" t="s">
        <v>2629</v>
      </c>
      <c r="AJ42" s="376" t="s">
        <v>2630</v>
      </c>
      <c r="AK42" s="375" t="s">
        <v>2631</v>
      </c>
      <c r="AL42" s="300"/>
      <c r="AM42" s="353" t="s">
        <v>2625</v>
      </c>
      <c r="AN42" s="300"/>
      <c r="AO42" s="353"/>
      <c r="AP42" s="324"/>
    </row>
    <row r="43" spans="1:42" customFormat="1" ht="20.25" customHeight="1" x14ac:dyDescent="0.2">
      <c r="A43" s="324"/>
      <c r="B43" s="294" t="s">
        <v>2632</v>
      </c>
      <c r="C43" s="351" t="s">
        <v>167</v>
      </c>
      <c r="D43" s="352">
        <v>3</v>
      </c>
      <c r="E43" s="1052"/>
      <c r="F43" s="1052"/>
      <c r="G43" s="1052"/>
      <c r="H43" s="1052"/>
      <c r="I43" s="1052"/>
      <c r="J43" s="1053">
        <f t="shared" si="2"/>
        <v>0</v>
      </c>
      <c r="K43" s="1328">
        <v>0.39269080520580668</v>
      </c>
      <c r="L43" s="1328">
        <v>0.16286547230782467</v>
      </c>
      <c r="M43" s="1328">
        <v>7.2967390232045751E-2</v>
      </c>
      <c r="N43" s="1328">
        <v>3.1472291222305541E-2</v>
      </c>
      <c r="O43" s="1328">
        <v>0</v>
      </c>
      <c r="P43" s="338">
        <f t="shared" si="3"/>
        <v>0.65999595896798269</v>
      </c>
      <c r="Q43" s="300"/>
      <c r="R43" s="353" t="s">
        <v>2633</v>
      </c>
      <c r="S43" s="300"/>
      <c r="T43" s="1336" t="s">
        <v>2634</v>
      </c>
      <c r="U43" s="324"/>
      <c r="V43" s="324"/>
      <c r="W43" s="294" t="s">
        <v>2632</v>
      </c>
      <c r="X43" s="351" t="s">
        <v>167</v>
      </c>
      <c r="Y43" s="352">
        <v>3</v>
      </c>
      <c r="Z43" s="372" t="s">
        <v>2635</v>
      </c>
      <c r="AA43" s="372" t="s">
        <v>2636</v>
      </c>
      <c r="AB43" s="372" t="s">
        <v>2637</v>
      </c>
      <c r="AC43" s="372" t="s">
        <v>2638</v>
      </c>
      <c r="AD43" s="372" t="s">
        <v>2639</v>
      </c>
      <c r="AE43" s="373" t="s">
        <v>2640</v>
      </c>
      <c r="AF43" s="372" t="s">
        <v>2635</v>
      </c>
      <c r="AG43" s="372" t="s">
        <v>2636</v>
      </c>
      <c r="AH43" s="372" t="s">
        <v>2637</v>
      </c>
      <c r="AI43" s="372" t="s">
        <v>2638</v>
      </c>
      <c r="AJ43" s="374" t="s">
        <v>2639</v>
      </c>
      <c r="AK43" s="375" t="s">
        <v>2640</v>
      </c>
      <c r="AL43" s="300"/>
      <c r="AM43" s="353" t="s">
        <v>2633</v>
      </c>
      <c r="AN43" s="300"/>
      <c r="AO43" s="353"/>
      <c r="AP43" s="324"/>
    </row>
    <row r="44" spans="1:42" customFormat="1" ht="20.25" customHeight="1" x14ac:dyDescent="0.2">
      <c r="A44" s="324"/>
      <c r="B44" s="294" t="s">
        <v>2641</v>
      </c>
      <c r="C44" s="351" t="s">
        <v>167</v>
      </c>
      <c r="D44" s="352">
        <v>3</v>
      </c>
      <c r="E44" s="1052"/>
      <c r="F44" s="1052"/>
      <c r="G44" s="1052"/>
      <c r="H44" s="1052"/>
      <c r="I44" s="1052"/>
      <c r="J44" s="1053">
        <f t="shared" si="2"/>
        <v>0</v>
      </c>
      <c r="K44" s="1328">
        <v>0</v>
      </c>
      <c r="L44" s="1328">
        <v>0</v>
      </c>
      <c r="M44" s="1328">
        <v>0</v>
      </c>
      <c r="N44" s="1328">
        <v>0</v>
      </c>
      <c r="O44" s="1328">
        <v>0</v>
      </c>
      <c r="P44" s="338">
        <f t="shared" si="3"/>
        <v>0</v>
      </c>
      <c r="Q44" s="300"/>
      <c r="R44" s="353" t="s">
        <v>2642</v>
      </c>
      <c r="S44" s="300"/>
      <c r="T44" s="1336" t="s">
        <v>2643</v>
      </c>
      <c r="U44" s="324"/>
      <c r="V44" s="324"/>
      <c r="W44" s="294" t="s">
        <v>2641</v>
      </c>
      <c r="X44" s="351" t="s">
        <v>167</v>
      </c>
      <c r="Y44" s="352">
        <v>3</v>
      </c>
      <c r="Z44" s="372" t="s">
        <v>2644</v>
      </c>
      <c r="AA44" s="372" t="s">
        <v>2645</v>
      </c>
      <c r="AB44" s="372" t="s">
        <v>2646</v>
      </c>
      <c r="AC44" s="372" t="s">
        <v>2647</v>
      </c>
      <c r="AD44" s="372" t="s">
        <v>2648</v>
      </c>
      <c r="AE44" s="373" t="s">
        <v>2649</v>
      </c>
      <c r="AF44" s="372" t="s">
        <v>2644</v>
      </c>
      <c r="AG44" s="372" t="s">
        <v>2645</v>
      </c>
      <c r="AH44" s="372" t="s">
        <v>2646</v>
      </c>
      <c r="AI44" s="372" t="s">
        <v>2647</v>
      </c>
      <c r="AJ44" s="374" t="s">
        <v>2648</v>
      </c>
      <c r="AK44" s="375" t="s">
        <v>2649</v>
      </c>
      <c r="AL44" s="300"/>
      <c r="AM44" s="353" t="s">
        <v>2642</v>
      </c>
      <c r="AN44" s="300"/>
      <c r="AO44" s="353"/>
      <c r="AP44" s="324"/>
    </row>
    <row r="45" spans="1:42" customFormat="1" ht="20.25" customHeight="1" x14ac:dyDescent="0.2">
      <c r="A45" s="324"/>
      <c r="B45" s="294" t="s">
        <v>2650</v>
      </c>
      <c r="C45" s="351" t="s">
        <v>167</v>
      </c>
      <c r="D45" s="352">
        <v>3</v>
      </c>
      <c r="E45" s="1053">
        <f>IFERROR(SUM(E43:E44), 0)</f>
        <v>0</v>
      </c>
      <c r="F45" s="1053">
        <f>IFERROR(SUM(F43:F44), 0)</f>
        <v>0</v>
      </c>
      <c r="G45" s="1053">
        <f>IFERROR(SUM(G43:G44), 0)</f>
        <v>0</v>
      </c>
      <c r="H45" s="1053">
        <f>IFERROR(SUM(H43:H44), 0)</f>
        <v>0</v>
      </c>
      <c r="I45" s="1053">
        <f>IFERROR(SUM(I43:I44), 0)</f>
        <v>0</v>
      </c>
      <c r="J45" s="1053">
        <f t="shared" si="2"/>
        <v>0</v>
      </c>
      <c r="K45" s="337">
        <f>IFERROR(SUM(K43:K44), 0)</f>
        <v>0.39269080520580668</v>
      </c>
      <c r="L45" s="337">
        <f>IFERROR(SUM(L43:L44), 0)</f>
        <v>0.16286547230782467</v>
      </c>
      <c r="M45" s="337">
        <f>IFERROR(SUM(M43:M44), 0)</f>
        <v>7.2967390232045751E-2</v>
      </c>
      <c r="N45" s="337">
        <f>IFERROR(SUM(N43:N44), 0)</f>
        <v>3.1472291222305541E-2</v>
      </c>
      <c r="O45" s="337">
        <f>IFERROR(SUM(O43:O44), 0)</f>
        <v>0</v>
      </c>
      <c r="P45" s="338">
        <f t="shared" si="3"/>
        <v>0.65999595896798269</v>
      </c>
      <c r="Q45" s="300"/>
      <c r="R45" s="353" t="s">
        <v>2651</v>
      </c>
      <c r="S45" s="300"/>
      <c r="T45" s="1336" t="s">
        <v>543</v>
      </c>
      <c r="U45" s="324"/>
      <c r="V45" s="324"/>
      <c r="W45" s="294" t="s">
        <v>2650</v>
      </c>
      <c r="X45" s="351" t="s">
        <v>167</v>
      </c>
      <c r="Y45" s="352">
        <v>3</v>
      </c>
      <c r="Z45" s="373" t="s">
        <v>2652</v>
      </c>
      <c r="AA45" s="373" t="s">
        <v>2653</v>
      </c>
      <c r="AB45" s="373" t="s">
        <v>2654</v>
      </c>
      <c r="AC45" s="373" t="s">
        <v>2655</v>
      </c>
      <c r="AD45" s="373" t="s">
        <v>2656</v>
      </c>
      <c r="AE45" s="373" t="s">
        <v>2657</v>
      </c>
      <c r="AF45" s="373" t="s">
        <v>2652</v>
      </c>
      <c r="AG45" s="373" t="s">
        <v>2653</v>
      </c>
      <c r="AH45" s="373" t="s">
        <v>2654</v>
      </c>
      <c r="AI45" s="373" t="s">
        <v>2655</v>
      </c>
      <c r="AJ45" s="376" t="s">
        <v>2656</v>
      </c>
      <c r="AK45" s="375" t="s">
        <v>2657</v>
      </c>
      <c r="AL45" s="300"/>
      <c r="AM45" s="353" t="s">
        <v>2651</v>
      </c>
      <c r="AN45" s="300"/>
      <c r="AO45" s="353"/>
      <c r="AP45" s="324"/>
    </row>
    <row r="46" spans="1:42" customFormat="1" ht="20.25" customHeight="1" x14ac:dyDescent="0.2">
      <c r="A46" s="324"/>
      <c r="B46" s="294" t="s">
        <v>2658</v>
      </c>
      <c r="C46" s="351" t="s">
        <v>167</v>
      </c>
      <c r="D46" s="352">
        <v>3</v>
      </c>
      <c r="E46" s="1052"/>
      <c r="F46" s="1052"/>
      <c r="G46" s="1052"/>
      <c r="H46" s="1052"/>
      <c r="I46" s="1052"/>
      <c r="J46" s="1053">
        <f t="shared" si="2"/>
        <v>0</v>
      </c>
      <c r="K46" s="1328">
        <v>0</v>
      </c>
      <c r="L46" s="1328">
        <v>0</v>
      </c>
      <c r="M46" s="1328">
        <v>0</v>
      </c>
      <c r="N46" s="1328">
        <v>0</v>
      </c>
      <c r="O46" s="1328">
        <v>0</v>
      </c>
      <c r="P46" s="338">
        <f t="shared" si="3"/>
        <v>0</v>
      </c>
      <c r="Q46" s="300"/>
      <c r="R46" s="353" t="s">
        <v>2659</v>
      </c>
      <c r="S46" s="300"/>
      <c r="T46" s="1336" t="s">
        <v>543</v>
      </c>
      <c r="U46" s="324"/>
      <c r="V46" s="324"/>
      <c r="W46" s="294" t="s">
        <v>2658</v>
      </c>
      <c r="X46" s="351" t="s">
        <v>167</v>
      </c>
      <c r="Y46" s="352">
        <v>3</v>
      </c>
      <c r="Z46" s="372" t="s">
        <v>2660</v>
      </c>
      <c r="AA46" s="372" t="s">
        <v>2661</v>
      </c>
      <c r="AB46" s="372" t="s">
        <v>2662</v>
      </c>
      <c r="AC46" s="372" t="s">
        <v>2663</v>
      </c>
      <c r="AD46" s="372" t="s">
        <v>2664</v>
      </c>
      <c r="AE46" s="373" t="s">
        <v>2665</v>
      </c>
      <c r="AF46" s="372" t="s">
        <v>2660</v>
      </c>
      <c r="AG46" s="372" t="s">
        <v>2661</v>
      </c>
      <c r="AH46" s="372" t="s">
        <v>2662</v>
      </c>
      <c r="AI46" s="372" t="s">
        <v>2663</v>
      </c>
      <c r="AJ46" s="374" t="s">
        <v>2664</v>
      </c>
      <c r="AK46" s="375" t="s">
        <v>2665</v>
      </c>
      <c r="AL46" s="300"/>
      <c r="AM46" s="353" t="s">
        <v>2659</v>
      </c>
      <c r="AN46" s="300"/>
      <c r="AO46" s="353"/>
      <c r="AP46" s="324"/>
    </row>
    <row r="47" spans="1:42" customFormat="1" ht="20.25" customHeight="1" x14ac:dyDescent="0.2">
      <c r="A47" s="324"/>
      <c r="B47" s="294" t="s">
        <v>2666</v>
      </c>
      <c r="C47" s="351" t="s">
        <v>167</v>
      </c>
      <c r="D47" s="352">
        <v>3</v>
      </c>
      <c r="E47" s="1052"/>
      <c r="F47" s="1052"/>
      <c r="G47" s="1052"/>
      <c r="H47" s="1052"/>
      <c r="I47" s="1052"/>
      <c r="J47" s="1053">
        <f t="shared" si="2"/>
        <v>0</v>
      </c>
      <c r="K47" s="1328">
        <v>0</v>
      </c>
      <c r="L47" s="1328">
        <v>0</v>
      </c>
      <c r="M47" s="1328">
        <v>0</v>
      </c>
      <c r="N47" s="1328">
        <v>0</v>
      </c>
      <c r="O47" s="1328">
        <v>0</v>
      </c>
      <c r="P47" s="338">
        <f t="shared" si="3"/>
        <v>0</v>
      </c>
      <c r="Q47" s="300"/>
      <c r="R47" s="353" t="s">
        <v>2667</v>
      </c>
      <c r="S47" s="300"/>
      <c r="T47" s="1336" t="s">
        <v>543</v>
      </c>
      <c r="U47" s="324"/>
      <c r="V47" s="324"/>
      <c r="W47" s="294" t="s">
        <v>2666</v>
      </c>
      <c r="X47" s="351" t="s">
        <v>167</v>
      </c>
      <c r="Y47" s="352">
        <v>3</v>
      </c>
      <c r="Z47" s="372" t="s">
        <v>2668</v>
      </c>
      <c r="AA47" s="372" t="s">
        <v>2669</v>
      </c>
      <c r="AB47" s="372" t="s">
        <v>2670</v>
      </c>
      <c r="AC47" s="372" t="s">
        <v>2671</v>
      </c>
      <c r="AD47" s="372" t="s">
        <v>2672</v>
      </c>
      <c r="AE47" s="373" t="s">
        <v>2673</v>
      </c>
      <c r="AF47" s="372" t="s">
        <v>2668</v>
      </c>
      <c r="AG47" s="372" t="s">
        <v>2669</v>
      </c>
      <c r="AH47" s="372" t="s">
        <v>2670</v>
      </c>
      <c r="AI47" s="372" t="s">
        <v>2671</v>
      </c>
      <c r="AJ47" s="374" t="s">
        <v>2672</v>
      </c>
      <c r="AK47" s="375" t="s">
        <v>2673</v>
      </c>
      <c r="AL47" s="300"/>
      <c r="AM47" s="353" t="s">
        <v>2667</v>
      </c>
      <c r="AN47" s="300"/>
      <c r="AO47" s="353"/>
      <c r="AP47" s="324"/>
    </row>
    <row r="48" spans="1:42" customFormat="1" ht="20.25" customHeight="1" x14ac:dyDescent="0.2">
      <c r="A48" s="324"/>
      <c r="B48" s="294" t="s">
        <v>2674</v>
      </c>
      <c r="C48" s="351" t="s">
        <v>167</v>
      </c>
      <c r="D48" s="352">
        <v>3</v>
      </c>
      <c r="E48" s="1053">
        <f>IFERROR(SUM(E46:E47), 0)</f>
        <v>0</v>
      </c>
      <c r="F48" s="1053">
        <f>IFERROR(SUM(F46:F47), 0)</f>
        <v>0</v>
      </c>
      <c r="G48" s="1053">
        <f>IFERROR(SUM(G46:G47), 0)</f>
        <v>0</v>
      </c>
      <c r="H48" s="1053">
        <f>IFERROR(SUM(H46:H47), 0)</f>
        <v>0</v>
      </c>
      <c r="I48" s="1053">
        <f>IFERROR(SUM(I46:I47), 0)</f>
        <v>0</v>
      </c>
      <c r="J48" s="1053">
        <f t="shared" si="2"/>
        <v>0</v>
      </c>
      <c r="K48" s="337">
        <f>IFERROR(SUM(K46:K47), 0)</f>
        <v>0</v>
      </c>
      <c r="L48" s="337">
        <f>IFERROR(SUM(L46:L47), 0)</f>
        <v>0</v>
      </c>
      <c r="M48" s="337">
        <f>IFERROR(SUM(M46:M47), 0)</f>
        <v>0</v>
      </c>
      <c r="N48" s="337">
        <f>IFERROR(SUM(N46:N47), 0)</f>
        <v>0</v>
      </c>
      <c r="O48" s="337">
        <f>IFERROR(SUM(O46:O47), 0)</f>
        <v>0</v>
      </c>
      <c r="P48" s="338">
        <f t="shared" si="3"/>
        <v>0</v>
      </c>
      <c r="Q48" s="300"/>
      <c r="R48" s="353" t="s">
        <v>2675</v>
      </c>
      <c r="S48" s="300"/>
      <c r="T48" s="1336" t="s">
        <v>543</v>
      </c>
      <c r="U48" s="324"/>
      <c r="V48" s="324"/>
      <c r="W48" s="294" t="s">
        <v>2674</v>
      </c>
      <c r="X48" s="351" t="s">
        <v>167</v>
      </c>
      <c r="Y48" s="352">
        <v>3</v>
      </c>
      <c r="Z48" s="373" t="s">
        <v>2676</v>
      </c>
      <c r="AA48" s="373" t="s">
        <v>2677</v>
      </c>
      <c r="AB48" s="373" t="s">
        <v>2678</v>
      </c>
      <c r="AC48" s="373" t="s">
        <v>2679</v>
      </c>
      <c r="AD48" s="373" t="s">
        <v>2680</v>
      </c>
      <c r="AE48" s="373" t="s">
        <v>2681</v>
      </c>
      <c r="AF48" s="373" t="s">
        <v>2676</v>
      </c>
      <c r="AG48" s="373" t="s">
        <v>2677</v>
      </c>
      <c r="AH48" s="373" t="s">
        <v>2678</v>
      </c>
      <c r="AI48" s="373" t="s">
        <v>2679</v>
      </c>
      <c r="AJ48" s="376" t="s">
        <v>2680</v>
      </c>
      <c r="AK48" s="375" t="s">
        <v>2681</v>
      </c>
      <c r="AL48" s="300"/>
      <c r="AM48" s="353" t="s">
        <v>2675</v>
      </c>
      <c r="AN48" s="300"/>
      <c r="AO48" s="353"/>
      <c r="AP48" s="324"/>
    </row>
    <row r="49" spans="1:42" customFormat="1" ht="20.25" customHeight="1" x14ac:dyDescent="0.2">
      <c r="A49" s="324"/>
      <c r="B49" s="294" t="s">
        <v>2682</v>
      </c>
      <c r="C49" s="351" t="s">
        <v>167</v>
      </c>
      <c r="D49" s="352">
        <v>3</v>
      </c>
      <c r="E49" s="1052"/>
      <c r="F49" s="1052"/>
      <c r="G49" s="1052"/>
      <c r="H49" s="1052"/>
      <c r="I49" s="1052"/>
      <c r="J49" s="1053">
        <f t="shared" si="2"/>
        <v>0</v>
      </c>
      <c r="K49" s="1328">
        <v>0</v>
      </c>
      <c r="L49" s="1328">
        <v>0</v>
      </c>
      <c r="M49" s="1328">
        <v>0</v>
      </c>
      <c r="N49" s="1328">
        <v>0</v>
      </c>
      <c r="O49" s="1328">
        <v>0</v>
      </c>
      <c r="P49" s="338">
        <f t="shared" si="3"/>
        <v>0</v>
      </c>
      <c r="Q49" s="300"/>
      <c r="R49" s="353" t="s">
        <v>2683</v>
      </c>
      <c r="S49" s="300"/>
      <c r="T49" s="1336" t="s">
        <v>543</v>
      </c>
      <c r="U49" s="324"/>
      <c r="V49" s="324"/>
      <c r="W49" s="294" t="s">
        <v>2682</v>
      </c>
      <c r="X49" s="351" t="s">
        <v>167</v>
      </c>
      <c r="Y49" s="352">
        <v>3</v>
      </c>
      <c r="Z49" s="372" t="s">
        <v>2684</v>
      </c>
      <c r="AA49" s="372" t="s">
        <v>2685</v>
      </c>
      <c r="AB49" s="372" t="s">
        <v>2686</v>
      </c>
      <c r="AC49" s="372" t="s">
        <v>2687</v>
      </c>
      <c r="AD49" s="372" t="s">
        <v>2688</v>
      </c>
      <c r="AE49" s="373" t="s">
        <v>2689</v>
      </c>
      <c r="AF49" s="372" t="s">
        <v>2684</v>
      </c>
      <c r="AG49" s="372" t="s">
        <v>2685</v>
      </c>
      <c r="AH49" s="372" t="s">
        <v>2686</v>
      </c>
      <c r="AI49" s="372" t="s">
        <v>2687</v>
      </c>
      <c r="AJ49" s="374" t="s">
        <v>2688</v>
      </c>
      <c r="AK49" s="375" t="s">
        <v>2689</v>
      </c>
      <c r="AL49" s="300"/>
      <c r="AM49" s="353" t="s">
        <v>2683</v>
      </c>
      <c r="AN49" s="300"/>
      <c r="AO49" s="353"/>
      <c r="AP49" s="324"/>
    </row>
    <row r="50" spans="1:42" customFormat="1" ht="20.25" customHeight="1" x14ac:dyDescent="0.2">
      <c r="A50" s="324"/>
      <c r="B50" s="294" t="s">
        <v>2690</v>
      </c>
      <c r="C50" s="351" t="s">
        <v>167</v>
      </c>
      <c r="D50" s="352">
        <v>3</v>
      </c>
      <c r="E50" s="1052"/>
      <c r="F50" s="1052"/>
      <c r="G50" s="1052"/>
      <c r="H50" s="1052"/>
      <c r="I50" s="1052"/>
      <c r="J50" s="1053">
        <f t="shared" si="2"/>
        <v>0</v>
      </c>
      <c r="K50" s="1328">
        <v>0</v>
      </c>
      <c r="L50" s="1328">
        <v>0</v>
      </c>
      <c r="M50" s="1328">
        <v>0</v>
      </c>
      <c r="N50" s="1328">
        <v>0</v>
      </c>
      <c r="O50" s="1328">
        <v>0</v>
      </c>
      <c r="P50" s="338">
        <f t="shared" si="3"/>
        <v>0</v>
      </c>
      <c r="Q50" s="300"/>
      <c r="R50" s="353" t="s">
        <v>2691</v>
      </c>
      <c r="S50" s="300"/>
      <c r="T50" s="1336" t="s">
        <v>543</v>
      </c>
      <c r="U50" s="324"/>
      <c r="V50" s="324"/>
      <c r="W50" s="294" t="s">
        <v>2690</v>
      </c>
      <c r="X50" s="351" t="s">
        <v>167</v>
      </c>
      <c r="Y50" s="352">
        <v>3</v>
      </c>
      <c r="Z50" s="372" t="s">
        <v>2692</v>
      </c>
      <c r="AA50" s="372" t="s">
        <v>2693</v>
      </c>
      <c r="AB50" s="372" t="s">
        <v>2694</v>
      </c>
      <c r="AC50" s="372" t="s">
        <v>2695</v>
      </c>
      <c r="AD50" s="372" t="s">
        <v>2696</v>
      </c>
      <c r="AE50" s="373" t="s">
        <v>2697</v>
      </c>
      <c r="AF50" s="372" t="s">
        <v>2692</v>
      </c>
      <c r="AG50" s="372" t="s">
        <v>2693</v>
      </c>
      <c r="AH50" s="372" t="s">
        <v>2694</v>
      </c>
      <c r="AI50" s="372" t="s">
        <v>2695</v>
      </c>
      <c r="AJ50" s="374" t="s">
        <v>2696</v>
      </c>
      <c r="AK50" s="375" t="s">
        <v>2697</v>
      </c>
      <c r="AL50" s="300"/>
      <c r="AM50" s="353" t="s">
        <v>2691</v>
      </c>
      <c r="AN50" s="300"/>
      <c r="AO50" s="353"/>
      <c r="AP50" s="324"/>
    </row>
    <row r="51" spans="1:42" customFormat="1" ht="20.25" customHeight="1" x14ac:dyDescent="0.2">
      <c r="A51" s="324"/>
      <c r="B51" s="294" t="s">
        <v>2698</v>
      </c>
      <c r="C51" s="351" t="s">
        <v>167</v>
      </c>
      <c r="D51" s="352">
        <v>3</v>
      </c>
      <c r="E51" s="1053">
        <f>IFERROR(SUM(E49:E50), 0)</f>
        <v>0</v>
      </c>
      <c r="F51" s="1053">
        <f>IFERROR(SUM(F49:F50), 0)</f>
        <v>0</v>
      </c>
      <c r="G51" s="1053">
        <f>IFERROR(SUM(G49:G50), 0)</f>
        <v>0</v>
      </c>
      <c r="H51" s="1053">
        <f>IFERROR(SUM(H49:H50), 0)</f>
        <v>0</v>
      </c>
      <c r="I51" s="1053">
        <f>IFERROR(SUM(I49:I50), 0)</f>
        <v>0</v>
      </c>
      <c r="J51" s="1053">
        <f t="shared" si="2"/>
        <v>0</v>
      </c>
      <c r="K51" s="337">
        <f>IFERROR(SUM(K49:K50), 0)</f>
        <v>0</v>
      </c>
      <c r="L51" s="337">
        <f>IFERROR(SUM(L49:L50), 0)</f>
        <v>0</v>
      </c>
      <c r="M51" s="337">
        <f>IFERROR(SUM(M49:M50), 0)</f>
        <v>0</v>
      </c>
      <c r="N51" s="337">
        <f>IFERROR(SUM(N49:N50), 0)</f>
        <v>0</v>
      </c>
      <c r="O51" s="337">
        <f>IFERROR(SUM(O49:O50), 0)</f>
        <v>0</v>
      </c>
      <c r="P51" s="338">
        <f t="shared" si="3"/>
        <v>0</v>
      </c>
      <c r="Q51" s="300"/>
      <c r="R51" s="353" t="s">
        <v>2699</v>
      </c>
      <c r="S51" s="300"/>
      <c r="T51" s="1336" t="s">
        <v>543</v>
      </c>
      <c r="U51" s="324"/>
      <c r="V51" s="324"/>
      <c r="W51" s="294" t="s">
        <v>2698</v>
      </c>
      <c r="X51" s="351" t="s">
        <v>167</v>
      </c>
      <c r="Y51" s="352">
        <v>3</v>
      </c>
      <c r="Z51" s="373" t="s">
        <v>2700</v>
      </c>
      <c r="AA51" s="373" t="s">
        <v>2701</v>
      </c>
      <c r="AB51" s="373" t="s">
        <v>2702</v>
      </c>
      <c r="AC51" s="373" t="s">
        <v>2703</v>
      </c>
      <c r="AD51" s="373" t="s">
        <v>2704</v>
      </c>
      <c r="AE51" s="373" t="s">
        <v>2705</v>
      </c>
      <c r="AF51" s="373" t="s">
        <v>2700</v>
      </c>
      <c r="AG51" s="373" t="s">
        <v>2701</v>
      </c>
      <c r="AH51" s="373" t="s">
        <v>2702</v>
      </c>
      <c r="AI51" s="373" t="s">
        <v>2703</v>
      </c>
      <c r="AJ51" s="376" t="s">
        <v>2704</v>
      </c>
      <c r="AK51" s="375" t="s">
        <v>2705</v>
      </c>
      <c r="AL51" s="300"/>
      <c r="AM51" s="353" t="s">
        <v>2699</v>
      </c>
      <c r="AN51" s="300"/>
      <c r="AO51" s="353"/>
      <c r="AP51" s="324"/>
    </row>
    <row r="52" spans="1:42" customFormat="1" ht="20.25" customHeight="1" x14ac:dyDescent="0.2">
      <c r="A52" s="324"/>
      <c r="B52" s="294" t="s">
        <v>2706</v>
      </c>
      <c r="C52" s="351" t="s">
        <v>167</v>
      </c>
      <c r="D52" s="352">
        <v>3</v>
      </c>
      <c r="E52" s="1052"/>
      <c r="F52" s="1052"/>
      <c r="G52" s="1052"/>
      <c r="H52" s="1052"/>
      <c r="I52" s="1052"/>
      <c r="J52" s="1053">
        <f t="shared" si="2"/>
        <v>0</v>
      </c>
      <c r="K52" s="1328">
        <v>5.6464415449213101E-2</v>
      </c>
      <c r="L52" s="1328">
        <v>1.5685801205123705E-2</v>
      </c>
      <c r="M52" s="1328">
        <v>6.2740012756757509E-3</v>
      </c>
      <c r="N52" s="1328">
        <v>2.354147006263478E-3</v>
      </c>
      <c r="O52" s="1328">
        <v>0</v>
      </c>
      <c r="P52" s="338">
        <f t="shared" si="3"/>
        <v>8.0778364936276034E-2</v>
      </c>
      <c r="Q52" s="300"/>
      <c r="R52" s="353" t="s">
        <v>2707</v>
      </c>
      <c r="S52" s="300"/>
      <c r="T52" s="1336" t="s">
        <v>2708</v>
      </c>
      <c r="U52" s="324"/>
      <c r="V52" s="324"/>
      <c r="W52" s="294" t="s">
        <v>2706</v>
      </c>
      <c r="X52" s="351" t="s">
        <v>167</v>
      </c>
      <c r="Y52" s="352">
        <v>3</v>
      </c>
      <c r="Z52" s="372" t="s">
        <v>2709</v>
      </c>
      <c r="AA52" s="372" t="s">
        <v>2710</v>
      </c>
      <c r="AB52" s="372" t="s">
        <v>2711</v>
      </c>
      <c r="AC52" s="372" t="s">
        <v>2712</v>
      </c>
      <c r="AD52" s="372" t="s">
        <v>2713</v>
      </c>
      <c r="AE52" s="373" t="s">
        <v>2714</v>
      </c>
      <c r="AF52" s="372" t="s">
        <v>2709</v>
      </c>
      <c r="AG52" s="372" t="s">
        <v>2710</v>
      </c>
      <c r="AH52" s="372" t="s">
        <v>2711</v>
      </c>
      <c r="AI52" s="372" t="s">
        <v>2712</v>
      </c>
      <c r="AJ52" s="374" t="s">
        <v>2713</v>
      </c>
      <c r="AK52" s="375" t="s">
        <v>2714</v>
      </c>
      <c r="AL52" s="300"/>
      <c r="AM52" s="353" t="s">
        <v>2707</v>
      </c>
      <c r="AN52" s="300"/>
      <c r="AO52" s="353"/>
      <c r="AP52" s="324"/>
    </row>
    <row r="53" spans="1:42" customFormat="1" ht="20.25" customHeight="1" x14ac:dyDescent="0.2">
      <c r="A53" s="324"/>
      <c r="B53" s="294" t="s">
        <v>2715</v>
      </c>
      <c r="C53" s="351" t="s">
        <v>167</v>
      </c>
      <c r="D53" s="352">
        <v>3</v>
      </c>
      <c r="E53" s="1052"/>
      <c r="F53" s="1052"/>
      <c r="G53" s="1052"/>
      <c r="H53" s="1052"/>
      <c r="I53" s="1052"/>
      <c r="J53" s="1053">
        <f t="shared" si="2"/>
        <v>0</v>
      </c>
      <c r="K53" s="1328">
        <v>0</v>
      </c>
      <c r="L53" s="1328">
        <v>0</v>
      </c>
      <c r="M53" s="1328">
        <v>0</v>
      </c>
      <c r="N53" s="1328">
        <v>0</v>
      </c>
      <c r="O53" s="1328">
        <v>0</v>
      </c>
      <c r="P53" s="338">
        <f t="shared" si="3"/>
        <v>0</v>
      </c>
      <c r="Q53" s="300"/>
      <c r="R53" s="353" t="s">
        <v>2716</v>
      </c>
      <c r="S53" s="300"/>
      <c r="T53" s="1336" t="s">
        <v>2717</v>
      </c>
      <c r="U53" s="324"/>
      <c r="V53" s="324"/>
      <c r="W53" s="294" t="s">
        <v>2715</v>
      </c>
      <c r="X53" s="351" t="s">
        <v>167</v>
      </c>
      <c r="Y53" s="352">
        <v>3</v>
      </c>
      <c r="Z53" s="372" t="s">
        <v>2718</v>
      </c>
      <c r="AA53" s="372" t="s">
        <v>2719</v>
      </c>
      <c r="AB53" s="372" t="s">
        <v>2720</v>
      </c>
      <c r="AC53" s="372" t="s">
        <v>2721</v>
      </c>
      <c r="AD53" s="372" t="s">
        <v>2722</v>
      </c>
      <c r="AE53" s="373" t="s">
        <v>2723</v>
      </c>
      <c r="AF53" s="372" t="s">
        <v>2718</v>
      </c>
      <c r="AG53" s="372" t="s">
        <v>2719</v>
      </c>
      <c r="AH53" s="372" t="s">
        <v>2720</v>
      </c>
      <c r="AI53" s="372" t="s">
        <v>2721</v>
      </c>
      <c r="AJ53" s="374" t="s">
        <v>2722</v>
      </c>
      <c r="AK53" s="375" t="s">
        <v>2723</v>
      </c>
      <c r="AL53" s="300"/>
      <c r="AM53" s="353" t="s">
        <v>2716</v>
      </c>
      <c r="AN53" s="300"/>
      <c r="AO53" s="353"/>
      <c r="AP53" s="324"/>
    </row>
    <row r="54" spans="1:42" customFormat="1" ht="20.25" customHeight="1" x14ac:dyDescent="0.2">
      <c r="A54" s="324"/>
      <c r="B54" s="294" t="s">
        <v>2724</v>
      </c>
      <c r="C54" s="351" t="s">
        <v>167</v>
      </c>
      <c r="D54" s="352">
        <v>3</v>
      </c>
      <c r="E54" s="1053">
        <f>IFERROR(SUM(E52:E53), 0)</f>
        <v>0</v>
      </c>
      <c r="F54" s="1053">
        <f>IFERROR(SUM(F52:F53), 0)</f>
        <v>0</v>
      </c>
      <c r="G54" s="1053">
        <f>IFERROR(SUM(G52:G53), 0)</f>
        <v>0</v>
      </c>
      <c r="H54" s="1053">
        <f>IFERROR(SUM(H52:H53), 0)</f>
        <v>0</v>
      </c>
      <c r="I54" s="1053">
        <f>IFERROR(SUM(I52:I53), 0)</f>
        <v>0</v>
      </c>
      <c r="J54" s="1053">
        <f t="shared" si="2"/>
        <v>0</v>
      </c>
      <c r="K54" s="337">
        <f>IFERROR(SUM(K52:K53), 0)</f>
        <v>5.6464415449213101E-2</v>
      </c>
      <c r="L54" s="337">
        <f>IFERROR(SUM(L52:L53), 0)</f>
        <v>1.5685801205123705E-2</v>
      </c>
      <c r="M54" s="337">
        <f>IFERROR(SUM(M52:M53), 0)</f>
        <v>6.2740012756757509E-3</v>
      </c>
      <c r="N54" s="337">
        <f>IFERROR(SUM(N52:N53), 0)</f>
        <v>2.354147006263478E-3</v>
      </c>
      <c r="O54" s="337">
        <f>IFERROR(SUM(O52:O53), 0)</f>
        <v>0</v>
      </c>
      <c r="P54" s="338">
        <f t="shared" si="3"/>
        <v>8.0778364936276034E-2</v>
      </c>
      <c r="Q54" s="300"/>
      <c r="R54" s="353" t="s">
        <v>2725</v>
      </c>
      <c r="S54" s="300"/>
      <c r="T54" s="1336" t="s">
        <v>2440</v>
      </c>
      <c r="U54" s="324"/>
      <c r="V54" s="324"/>
      <c r="W54" s="294" t="s">
        <v>2724</v>
      </c>
      <c r="X54" s="351" t="s">
        <v>167</v>
      </c>
      <c r="Y54" s="352">
        <v>3</v>
      </c>
      <c r="Z54" s="373" t="s">
        <v>2726</v>
      </c>
      <c r="AA54" s="373" t="s">
        <v>2727</v>
      </c>
      <c r="AB54" s="373" t="s">
        <v>2728</v>
      </c>
      <c r="AC54" s="373" t="s">
        <v>2729</v>
      </c>
      <c r="AD54" s="373" t="s">
        <v>2730</v>
      </c>
      <c r="AE54" s="373" t="s">
        <v>2731</v>
      </c>
      <c r="AF54" s="373" t="s">
        <v>2726</v>
      </c>
      <c r="AG54" s="373" t="s">
        <v>2727</v>
      </c>
      <c r="AH54" s="373" t="s">
        <v>2728</v>
      </c>
      <c r="AI54" s="373" t="s">
        <v>2729</v>
      </c>
      <c r="AJ54" s="376" t="s">
        <v>2730</v>
      </c>
      <c r="AK54" s="375" t="s">
        <v>2731</v>
      </c>
      <c r="AL54" s="300"/>
      <c r="AM54" s="353" t="s">
        <v>2725</v>
      </c>
      <c r="AN54" s="300"/>
      <c r="AO54" s="353"/>
      <c r="AP54" s="324"/>
    </row>
    <row r="55" spans="1:42" customFormat="1" ht="20.25" customHeight="1" x14ac:dyDescent="0.2">
      <c r="A55" s="324"/>
      <c r="B55" s="294" t="s">
        <v>2732</v>
      </c>
      <c r="C55" s="351" t="s">
        <v>167</v>
      </c>
      <c r="D55" s="352">
        <v>3</v>
      </c>
      <c r="E55" s="1052"/>
      <c r="F55" s="1052"/>
      <c r="G55" s="1052"/>
      <c r="H55" s="1052"/>
      <c r="I55" s="1052"/>
      <c r="J55" s="1053">
        <f t="shared" si="2"/>
        <v>0</v>
      </c>
      <c r="K55" s="1328">
        <v>2.5702207025178742E-2</v>
      </c>
      <c r="L55" s="1328">
        <v>0</v>
      </c>
      <c r="M55" s="1328">
        <v>0</v>
      </c>
      <c r="N55" s="1328">
        <v>0</v>
      </c>
      <c r="O55" s="1328">
        <v>0</v>
      </c>
      <c r="P55" s="338">
        <f t="shared" si="3"/>
        <v>2.5702207025178742E-2</v>
      </c>
      <c r="Q55" s="300"/>
      <c r="R55" s="353" t="s">
        <v>2733</v>
      </c>
      <c r="S55" s="300"/>
      <c r="T55" s="1336" t="s">
        <v>2734</v>
      </c>
      <c r="U55" s="324"/>
      <c r="V55" s="324"/>
      <c r="W55" s="294" t="s">
        <v>2732</v>
      </c>
      <c r="X55" s="351" t="s">
        <v>167</v>
      </c>
      <c r="Y55" s="352">
        <v>3</v>
      </c>
      <c r="Z55" s="372" t="s">
        <v>2735</v>
      </c>
      <c r="AA55" s="372" t="s">
        <v>2736</v>
      </c>
      <c r="AB55" s="372" t="s">
        <v>2737</v>
      </c>
      <c r="AC55" s="372" t="s">
        <v>2738</v>
      </c>
      <c r="AD55" s="372" t="s">
        <v>2739</v>
      </c>
      <c r="AE55" s="373" t="s">
        <v>2740</v>
      </c>
      <c r="AF55" s="372" t="s">
        <v>2735</v>
      </c>
      <c r="AG55" s="372" t="s">
        <v>2736</v>
      </c>
      <c r="AH55" s="372" t="s">
        <v>2737</v>
      </c>
      <c r="AI55" s="372" t="s">
        <v>2738</v>
      </c>
      <c r="AJ55" s="374" t="s">
        <v>2739</v>
      </c>
      <c r="AK55" s="375" t="s">
        <v>2740</v>
      </c>
      <c r="AL55" s="300"/>
      <c r="AM55" s="353" t="s">
        <v>2733</v>
      </c>
      <c r="AN55" s="300"/>
      <c r="AO55" s="353"/>
      <c r="AP55" s="324"/>
    </row>
    <row r="56" spans="1:42" customFormat="1" ht="20.25" customHeight="1" x14ac:dyDescent="0.2">
      <c r="A56" s="324"/>
      <c r="B56" s="294" t="s">
        <v>2741</v>
      </c>
      <c r="C56" s="351" t="s">
        <v>167</v>
      </c>
      <c r="D56" s="352">
        <v>3</v>
      </c>
      <c r="E56" s="1052"/>
      <c r="F56" s="1052"/>
      <c r="G56" s="1052"/>
      <c r="H56" s="1052"/>
      <c r="I56" s="1052"/>
      <c r="J56" s="1053">
        <f t="shared" si="2"/>
        <v>0</v>
      </c>
      <c r="K56" s="1328">
        <v>0</v>
      </c>
      <c r="L56" s="1328">
        <v>0</v>
      </c>
      <c r="M56" s="1328">
        <v>0</v>
      </c>
      <c r="N56" s="1328">
        <v>0</v>
      </c>
      <c r="O56" s="1328">
        <v>0</v>
      </c>
      <c r="P56" s="338">
        <f t="shared" si="3"/>
        <v>0</v>
      </c>
      <c r="Q56" s="300"/>
      <c r="R56" s="353" t="s">
        <v>2742</v>
      </c>
      <c r="S56" s="300"/>
      <c r="T56" s="1336" t="s">
        <v>2743</v>
      </c>
      <c r="U56" s="324"/>
      <c r="V56" s="324"/>
      <c r="W56" s="294" t="s">
        <v>2741</v>
      </c>
      <c r="X56" s="351" t="s">
        <v>167</v>
      </c>
      <c r="Y56" s="352">
        <v>3</v>
      </c>
      <c r="Z56" s="372" t="s">
        <v>2744</v>
      </c>
      <c r="AA56" s="372" t="s">
        <v>2745</v>
      </c>
      <c r="AB56" s="372" t="s">
        <v>2746</v>
      </c>
      <c r="AC56" s="372" t="s">
        <v>2747</v>
      </c>
      <c r="AD56" s="372" t="s">
        <v>2748</v>
      </c>
      <c r="AE56" s="373" t="s">
        <v>2749</v>
      </c>
      <c r="AF56" s="372" t="s">
        <v>2744</v>
      </c>
      <c r="AG56" s="372" t="s">
        <v>2745</v>
      </c>
      <c r="AH56" s="372" t="s">
        <v>2746</v>
      </c>
      <c r="AI56" s="372" t="s">
        <v>2747</v>
      </c>
      <c r="AJ56" s="374" t="s">
        <v>2748</v>
      </c>
      <c r="AK56" s="375" t="s">
        <v>2749</v>
      </c>
      <c r="AL56" s="300"/>
      <c r="AM56" s="353" t="s">
        <v>2742</v>
      </c>
      <c r="AN56" s="300"/>
      <c r="AO56" s="353"/>
      <c r="AP56" s="324"/>
    </row>
    <row r="57" spans="1:42" customFormat="1" ht="20.25" customHeight="1" x14ac:dyDescent="0.2">
      <c r="A57" s="324"/>
      <c r="B57" s="294" t="s">
        <v>2750</v>
      </c>
      <c r="C57" s="351" t="s">
        <v>167</v>
      </c>
      <c r="D57" s="352">
        <v>3</v>
      </c>
      <c r="E57" s="1053">
        <f>IFERROR(SUM(E55:E56), 0)</f>
        <v>0</v>
      </c>
      <c r="F57" s="1053">
        <f>IFERROR(SUM(F55:F56), 0)</f>
        <v>0</v>
      </c>
      <c r="G57" s="1053">
        <f>IFERROR(SUM(G55:G56), 0)</f>
        <v>0</v>
      </c>
      <c r="H57" s="1053">
        <f>IFERROR(SUM(H55:H56), 0)</f>
        <v>0</v>
      </c>
      <c r="I57" s="1053">
        <f>IFERROR(SUM(I55:I56), 0)</f>
        <v>0</v>
      </c>
      <c r="J57" s="1053">
        <f t="shared" si="2"/>
        <v>0</v>
      </c>
      <c r="K57" s="337">
        <f>IFERROR(SUM(K55:K56), 0)</f>
        <v>2.5702207025178742E-2</v>
      </c>
      <c r="L57" s="337">
        <f>IFERROR(SUM(L55:L56), 0)</f>
        <v>0</v>
      </c>
      <c r="M57" s="337">
        <f>IFERROR(SUM(M55:M56), 0)</f>
        <v>0</v>
      </c>
      <c r="N57" s="337">
        <f>IFERROR(SUM(N55:N56), 0)</f>
        <v>0</v>
      </c>
      <c r="O57" s="337">
        <f>IFERROR(SUM(O55:O56), 0)</f>
        <v>0</v>
      </c>
      <c r="P57" s="338">
        <f t="shared" si="3"/>
        <v>2.5702207025178742E-2</v>
      </c>
      <c r="Q57" s="300"/>
      <c r="R57" s="353" t="s">
        <v>2751</v>
      </c>
      <c r="S57" s="300"/>
      <c r="T57" s="1336" t="s">
        <v>543</v>
      </c>
      <c r="U57" s="324"/>
      <c r="V57" s="324"/>
      <c r="W57" s="294" t="s">
        <v>2750</v>
      </c>
      <c r="X57" s="351" t="s">
        <v>167</v>
      </c>
      <c r="Y57" s="352">
        <v>3</v>
      </c>
      <c r="Z57" s="373" t="s">
        <v>2752</v>
      </c>
      <c r="AA57" s="373" t="s">
        <v>2753</v>
      </c>
      <c r="AB57" s="373" t="s">
        <v>2754</v>
      </c>
      <c r="AC57" s="373" t="s">
        <v>2755</v>
      </c>
      <c r="AD57" s="373" t="s">
        <v>2756</v>
      </c>
      <c r="AE57" s="373" t="s">
        <v>2757</v>
      </c>
      <c r="AF57" s="373" t="s">
        <v>2752</v>
      </c>
      <c r="AG57" s="373" t="s">
        <v>2753</v>
      </c>
      <c r="AH57" s="373" t="s">
        <v>2754</v>
      </c>
      <c r="AI57" s="373" t="s">
        <v>2755</v>
      </c>
      <c r="AJ57" s="376" t="s">
        <v>2756</v>
      </c>
      <c r="AK57" s="375" t="s">
        <v>2757</v>
      </c>
      <c r="AL57" s="300"/>
      <c r="AM57" s="353" t="s">
        <v>2751</v>
      </c>
      <c r="AN57" s="300"/>
      <c r="AO57" s="353"/>
      <c r="AP57" s="324"/>
    </row>
    <row r="58" spans="1:42" customFormat="1" ht="20.25" customHeight="1" x14ac:dyDescent="0.2">
      <c r="A58" s="324"/>
      <c r="B58" s="294" t="s">
        <v>2758</v>
      </c>
      <c r="C58" s="351" t="s">
        <v>167</v>
      </c>
      <c r="D58" s="352">
        <v>3</v>
      </c>
      <c r="E58" s="1052"/>
      <c r="F58" s="1052"/>
      <c r="G58" s="1052"/>
      <c r="H58" s="1052"/>
      <c r="I58" s="1052"/>
      <c r="J58" s="1053">
        <f t="shared" si="2"/>
        <v>0</v>
      </c>
      <c r="K58" s="1328">
        <v>0</v>
      </c>
      <c r="L58" s="1328">
        <v>0</v>
      </c>
      <c r="M58" s="1328">
        <v>0</v>
      </c>
      <c r="N58" s="1328">
        <v>0.84174728007460375</v>
      </c>
      <c r="O58" s="1328">
        <v>0</v>
      </c>
      <c r="P58" s="338">
        <f t="shared" si="3"/>
        <v>0.84174728007460375</v>
      </c>
      <c r="Q58" s="300"/>
      <c r="R58" s="353" t="s">
        <v>2759</v>
      </c>
      <c r="S58" s="300"/>
      <c r="T58" s="1336" t="s">
        <v>2760</v>
      </c>
      <c r="U58" s="324"/>
      <c r="V58" s="324"/>
      <c r="W58" s="294" t="s">
        <v>2758</v>
      </c>
      <c r="X58" s="351" t="s">
        <v>167</v>
      </c>
      <c r="Y58" s="352">
        <v>3</v>
      </c>
      <c r="Z58" s="372" t="s">
        <v>2761</v>
      </c>
      <c r="AA58" s="372" t="s">
        <v>2762</v>
      </c>
      <c r="AB58" s="372" t="s">
        <v>2763</v>
      </c>
      <c r="AC58" s="372" t="s">
        <v>2764</v>
      </c>
      <c r="AD58" s="372" t="s">
        <v>2765</v>
      </c>
      <c r="AE58" s="373" t="s">
        <v>2766</v>
      </c>
      <c r="AF58" s="372" t="s">
        <v>2761</v>
      </c>
      <c r="AG58" s="372" t="s">
        <v>2762</v>
      </c>
      <c r="AH58" s="372" t="s">
        <v>2763</v>
      </c>
      <c r="AI58" s="372" t="s">
        <v>2764</v>
      </c>
      <c r="AJ58" s="374" t="s">
        <v>2765</v>
      </c>
      <c r="AK58" s="375" t="s">
        <v>2766</v>
      </c>
      <c r="AL58" s="300"/>
      <c r="AM58" s="353" t="s">
        <v>2759</v>
      </c>
      <c r="AN58" s="300"/>
      <c r="AO58" s="353"/>
      <c r="AP58" s="324"/>
    </row>
    <row r="59" spans="1:42" customFormat="1" ht="20.25" customHeight="1" x14ac:dyDescent="0.2">
      <c r="A59" s="324"/>
      <c r="B59" s="294" t="s">
        <v>2767</v>
      </c>
      <c r="C59" s="351" t="s">
        <v>167</v>
      </c>
      <c r="D59" s="352">
        <v>3</v>
      </c>
      <c r="E59" s="1052"/>
      <c r="F59" s="1052"/>
      <c r="G59" s="1052"/>
      <c r="H59" s="1052"/>
      <c r="I59" s="1052"/>
      <c r="J59" s="1053">
        <f t="shared" si="2"/>
        <v>0</v>
      </c>
      <c r="K59" s="1328">
        <v>0</v>
      </c>
      <c r="L59" s="1328">
        <v>0</v>
      </c>
      <c r="M59" s="1328">
        <v>0</v>
      </c>
      <c r="N59" s="1328">
        <v>0</v>
      </c>
      <c r="O59" s="1328">
        <v>0</v>
      </c>
      <c r="P59" s="338">
        <f t="shared" si="3"/>
        <v>0</v>
      </c>
      <c r="Q59" s="300"/>
      <c r="R59" s="353" t="s">
        <v>2768</v>
      </c>
      <c r="S59" s="300"/>
      <c r="T59" s="1336" t="s">
        <v>2769</v>
      </c>
      <c r="U59" s="324"/>
      <c r="V59" s="324"/>
      <c r="W59" s="294" t="s">
        <v>2767</v>
      </c>
      <c r="X59" s="351" t="s">
        <v>167</v>
      </c>
      <c r="Y59" s="352">
        <v>3</v>
      </c>
      <c r="Z59" s="372" t="s">
        <v>2770</v>
      </c>
      <c r="AA59" s="372" t="s">
        <v>2771</v>
      </c>
      <c r="AB59" s="372" t="s">
        <v>2772</v>
      </c>
      <c r="AC59" s="372" t="s">
        <v>2773</v>
      </c>
      <c r="AD59" s="372" t="s">
        <v>2774</v>
      </c>
      <c r="AE59" s="373" t="s">
        <v>2775</v>
      </c>
      <c r="AF59" s="372" t="s">
        <v>2770</v>
      </c>
      <c r="AG59" s="372" t="s">
        <v>2771</v>
      </c>
      <c r="AH59" s="372" t="s">
        <v>2772</v>
      </c>
      <c r="AI59" s="372" t="s">
        <v>2773</v>
      </c>
      <c r="AJ59" s="374" t="s">
        <v>2774</v>
      </c>
      <c r="AK59" s="375" t="s">
        <v>2775</v>
      </c>
      <c r="AL59" s="300"/>
      <c r="AM59" s="353" t="s">
        <v>2768</v>
      </c>
      <c r="AN59" s="300"/>
      <c r="AO59" s="353"/>
      <c r="AP59" s="324"/>
    </row>
    <row r="60" spans="1:42" customFormat="1" ht="20.25" customHeight="1" x14ac:dyDescent="0.2">
      <c r="A60" s="324"/>
      <c r="B60" s="294" t="s">
        <v>2776</v>
      </c>
      <c r="C60" s="351" t="s">
        <v>167</v>
      </c>
      <c r="D60" s="352">
        <v>3</v>
      </c>
      <c r="E60" s="1053">
        <f>IFERROR(SUM(E58:E59), 0)</f>
        <v>0</v>
      </c>
      <c r="F60" s="1053">
        <f>IFERROR(SUM(F58:F59), 0)</f>
        <v>0</v>
      </c>
      <c r="G60" s="1053">
        <f>IFERROR(SUM(G58:G59), 0)</f>
        <v>0</v>
      </c>
      <c r="H60" s="1053">
        <f>IFERROR(SUM(H58:H59), 0)</f>
        <v>0</v>
      </c>
      <c r="I60" s="1053">
        <f>IFERROR(SUM(I58:I59), 0)</f>
        <v>0</v>
      </c>
      <c r="J60" s="1053">
        <f t="shared" si="2"/>
        <v>0</v>
      </c>
      <c r="K60" s="337">
        <f>IFERROR(SUM(K58:K59), 0)</f>
        <v>0</v>
      </c>
      <c r="L60" s="337">
        <f>IFERROR(SUM(L58:L59), 0)</f>
        <v>0</v>
      </c>
      <c r="M60" s="337">
        <f>IFERROR(SUM(M58:M59), 0)</f>
        <v>0</v>
      </c>
      <c r="N60" s="337">
        <f>IFERROR(SUM(N58:N59), 0)</f>
        <v>0.84174728007460375</v>
      </c>
      <c r="O60" s="337">
        <f>IFERROR(SUM(O58:O59), 0)</f>
        <v>0</v>
      </c>
      <c r="P60" s="338">
        <f t="shared" si="3"/>
        <v>0.84174728007460375</v>
      </c>
      <c r="Q60" s="300"/>
      <c r="R60" s="353" t="s">
        <v>2777</v>
      </c>
      <c r="S60" s="300"/>
      <c r="T60" s="1336" t="s">
        <v>2778</v>
      </c>
      <c r="U60" s="324"/>
      <c r="V60" s="324"/>
      <c r="W60" s="294" t="s">
        <v>2776</v>
      </c>
      <c r="X60" s="351" t="s">
        <v>167</v>
      </c>
      <c r="Y60" s="352">
        <v>3</v>
      </c>
      <c r="Z60" s="373" t="s">
        <v>2779</v>
      </c>
      <c r="AA60" s="373" t="s">
        <v>2780</v>
      </c>
      <c r="AB60" s="373" t="s">
        <v>2781</v>
      </c>
      <c r="AC60" s="373" t="s">
        <v>2782</v>
      </c>
      <c r="AD60" s="373" t="s">
        <v>2783</v>
      </c>
      <c r="AE60" s="373" t="s">
        <v>2784</v>
      </c>
      <c r="AF60" s="373" t="s">
        <v>2779</v>
      </c>
      <c r="AG60" s="373" t="s">
        <v>2780</v>
      </c>
      <c r="AH60" s="373" t="s">
        <v>2781</v>
      </c>
      <c r="AI60" s="373" t="s">
        <v>2782</v>
      </c>
      <c r="AJ60" s="376" t="s">
        <v>2783</v>
      </c>
      <c r="AK60" s="375" t="s">
        <v>2784</v>
      </c>
      <c r="AL60" s="300"/>
      <c r="AM60" s="353" t="s">
        <v>2777</v>
      </c>
      <c r="AN60" s="300"/>
      <c r="AO60" s="353"/>
      <c r="AP60" s="324"/>
    </row>
    <row r="61" spans="1:42" customFormat="1" ht="20.25" customHeight="1" x14ac:dyDescent="0.2">
      <c r="A61" s="324"/>
      <c r="B61" s="294" t="s">
        <v>2785</v>
      </c>
      <c r="C61" s="351" t="s">
        <v>167</v>
      </c>
      <c r="D61" s="352">
        <v>3</v>
      </c>
      <c r="E61" s="1052"/>
      <c r="F61" s="1052"/>
      <c r="G61" s="1052"/>
      <c r="H61" s="1052"/>
      <c r="I61" s="1052"/>
      <c r="J61" s="1053">
        <f t="shared" si="2"/>
        <v>0</v>
      </c>
      <c r="K61" s="1328">
        <v>0</v>
      </c>
      <c r="L61" s="1328">
        <v>0</v>
      </c>
      <c r="M61" s="1328">
        <v>0</v>
      </c>
      <c r="N61" s="1328">
        <v>0</v>
      </c>
      <c r="O61" s="1328">
        <v>0</v>
      </c>
      <c r="P61" s="338">
        <f t="shared" si="3"/>
        <v>0</v>
      </c>
      <c r="Q61" s="300"/>
      <c r="R61" s="353" t="s">
        <v>2786</v>
      </c>
      <c r="S61" s="300"/>
      <c r="T61" s="1336" t="s">
        <v>2787</v>
      </c>
      <c r="U61" s="324"/>
      <c r="V61" s="324"/>
      <c r="W61" s="294" t="s">
        <v>2785</v>
      </c>
      <c r="X61" s="351" t="s">
        <v>167</v>
      </c>
      <c r="Y61" s="352">
        <v>3</v>
      </c>
      <c r="Z61" s="372" t="s">
        <v>2788</v>
      </c>
      <c r="AA61" s="372" t="s">
        <v>2789</v>
      </c>
      <c r="AB61" s="372" t="s">
        <v>2790</v>
      </c>
      <c r="AC61" s="372" t="s">
        <v>2791</v>
      </c>
      <c r="AD61" s="372" t="s">
        <v>2792</v>
      </c>
      <c r="AE61" s="373" t="s">
        <v>2793</v>
      </c>
      <c r="AF61" s="372" t="s">
        <v>2788</v>
      </c>
      <c r="AG61" s="372" t="s">
        <v>2789</v>
      </c>
      <c r="AH61" s="372" t="s">
        <v>2790</v>
      </c>
      <c r="AI61" s="372" t="s">
        <v>2791</v>
      </c>
      <c r="AJ61" s="374" t="s">
        <v>2792</v>
      </c>
      <c r="AK61" s="375" t="s">
        <v>2793</v>
      </c>
      <c r="AL61" s="300"/>
      <c r="AM61" s="353" t="s">
        <v>2786</v>
      </c>
      <c r="AN61" s="300"/>
      <c r="AO61" s="353"/>
      <c r="AP61" s="324"/>
    </row>
    <row r="62" spans="1:42" customFormat="1" ht="20.25" customHeight="1" x14ac:dyDescent="0.2">
      <c r="A62" s="324"/>
      <c r="B62" s="294" t="s">
        <v>2794</v>
      </c>
      <c r="C62" s="351" t="s">
        <v>167</v>
      </c>
      <c r="D62" s="352">
        <v>3</v>
      </c>
      <c r="E62" s="1052"/>
      <c r="F62" s="1052"/>
      <c r="G62" s="1052"/>
      <c r="H62" s="1052"/>
      <c r="I62" s="1052"/>
      <c r="J62" s="1053">
        <f t="shared" si="2"/>
        <v>0</v>
      </c>
      <c r="K62" s="1328">
        <v>0</v>
      </c>
      <c r="L62" s="1328">
        <v>0</v>
      </c>
      <c r="M62" s="1328">
        <v>0</v>
      </c>
      <c r="N62" s="1328">
        <v>0</v>
      </c>
      <c r="O62" s="1328">
        <v>0</v>
      </c>
      <c r="P62" s="338">
        <f t="shared" si="3"/>
        <v>0</v>
      </c>
      <c r="Q62" s="300"/>
      <c r="R62" s="353" t="s">
        <v>2795</v>
      </c>
      <c r="S62" s="300"/>
      <c r="T62" s="1336" t="s">
        <v>2796</v>
      </c>
      <c r="U62" s="324"/>
      <c r="V62" s="324"/>
      <c r="W62" s="294" t="s">
        <v>2794</v>
      </c>
      <c r="X62" s="351" t="s">
        <v>167</v>
      </c>
      <c r="Y62" s="352">
        <v>3</v>
      </c>
      <c r="Z62" s="372" t="s">
        <v>2797</v>
      </c>
      <c r="AA62" s="372" t="s">
        <v>2798</v>
      </c>
      <c r="AB62" s="372" t="s">
        <v>2799</v>
      </c>
      <c r="AC62" s="372" t="s">
        <v>2800</v>
      </c>
      <c r="AD62" s="372" t="s">
        <v>2801</v>
      </c>
      <c r="AE62" s="373" t="s">
        <v>2802</v>
      </c>
      <c r="AF62" s="372" t="s">
        <v>2797</v>
      </c>
      <c r="AG62" s="372" t="s">
        <v>2798</v>
      </c>
      <c r="AH62" s="372" t="s">
        <v>2799</v>
      </c>
      <c r="AI62" s="372" t="s">
        <v>2800</v>
      </c>
      <c r="AJ62" s="374" t="s">
        <v>2801</v>
      </c>
      <c r="AK62" s="375" t="s">
        <v>2802</v>
      </c>
      <c r="AL62" s="300"/>
      <c r="AM62" s="353" t="s">
        <v>2795</v>
      </c>
      <c r="AN62" s="300"/>
      <c r="AO62" s="353"/>
      <c r="AP62" s="324"/>
    </row>
    <row r="63" spans="1:42" customFormat="1" ht="20.25" customHeight="1" x14ac:dyDescent="0.2">
      <c r="A63" s="324"/>
      <c r="B63" s="294" t="s">
        <v>2803</v>
      </c>
      <c r="C63" s="351" t="s">
        <v>167</v>
      </c>
      <c r="D63" s="352">
        <v>3</v>
      </c>
      <c r="E63" s="1053">
        <f>IFERROR(SUM(E61:E62), 0)</f>
        <v>0</v>
      </c>
      <c r="F63" s="1053">
        <f>IFERROR(SUM(F61:F62), 0)</f>
        <v>0</v>
      </c>
      <c r="G63" s="1053">
        <f>IFERROR(SUM(G61:G62), 0)</f>
        <v>0</v>
      </c>
      <c r="H63" s="1053">
        <f>IFERROR(SUM(H61:H62), 0)</f>
        <v>0</v>
      </c>
      <c r="I63" s="1053">
        <f>IFERROR(SUM(I61:I62), 0)</f>
        <v>0</v>
      </c>
      <c r="J63" s="1053">
        <f t="shared" si="2"/>
        <v>0</v>
      </c>
      <c r="K63" s="337">
        <f>IFERROR(SUM(K61:K62), 0)</f>
        <v>0</v>
      </c>
      <c r="L63" s="337">
        <f>IFERROR(SUM(L61:L62), 0)</f>
        <v>0</v>
      </c>
      <c r="M63" s="337">
        <f>IFERROR(SUM(M61:M62), 0)</f>
        <v>0</v>
      </c>
      <c r="N63" s="337">
        <f>IFERROR(SUM(N61:N62), 0)</f>
        <v>0</v>
      </c>
      <c r="O63" s="337">
        <f>IFERROR(SUM(O61:O62), 0)</f>
        <v>0</v>
      </c>
      <c r="P63" s="338">
        <f t="shared" si="3"/>
        <v>0</v>
      </c>
      <c r="Q63" s="300"/>
      <c r="R63" s="353" t="s">
        <v>2804</v>
      </c>
      <c r="S63" s="300"/>
      <c r="T63" s="1336" t="s">
        <v>2805</v>
      </c>
      <c r="U63" s="324"/>
      <c r="V63" s="324"/>
      <c r="W63" s="294" t="s">
        <v>2803</v>
      </c>
      <c r="X63" s="351" t="s">
        <v>167</v>
      </c>
      <c r="Y63" s="352">
        <v>3</v>
      </c>
      <c r="Z63" s="373" t="s">
        <v>2806</v>
      </c>
      <c r="AA63" s="373" t="s">
        <v>2807</v>
      </c>
      <c r="AB63" s="373" t="s">
        <v>2808</v>
      </c>
      <c r="AC63" s="373" t="s">
        <v>2809</v>
      </c>
      <c r="AD63" s="373" t="s">
        <v>2810</v>
      </c>
      <c r="AE63" s="373" t="s">
        <v>2811</v>
      </c>
      <c r="AF63" s="373" t="s">
        <v>2806</v>
      </c>
      <c r="AG63" s="373" t="s">
        <v>2807</v>
      </c>
      <c r="AH63" s="373" t="s">
        <v>2808</v>
      </c>
      <c r="AI63" s="373" t="s">
        <v>2809</v>
      </c>
      <c r="AJ63" s="376" t="s">
        <v>2810</v>
      </c>
      <c r="AK63" s="375" t="s">
        <v>2811</v>
      </c>
      <c r="AL63" s="300"/>
      <c r="AM63" s="353" t="s">
        <v>2804</v>
      </c>
      <c r="AN63" s="300"/>
      <c r="AO63" s="353"/>
      <c r="AP63" s="324"/>
    </row>
    <row r="64" spans="1:42" customFormat="1" ht="20.25" customHeight="1" x14ac:dyDescent="0.2">
      <c r="A64" s="324"/>
      <c r="B64" s="294" t="s">
        <v>2812</v>
      </c>
      <c r="C64" s="351" t="s">
        <v>167</v>
      </c>
      <c r="D64" s="352">
        <v>3</v>
      </c>
      <c r="E64" s="1052"/>
      <c r="F64" s="1052"/>
      <c r="G64" s="1052"/>
      <c r="H64" s="1052"/>
      <c r="I64" s="1052"/>
      <c r="J64" s="1053">
        <f t="shared" si="2"/>
        <v>0</v>
      </c>
      <c r="K64" s="1328">
        <v>0</v>
      </c>
      <c r="L64" s="1328">
        <v>0</v>
      </c>
      <c r="M64" s="1328">
        <v>0</v>
      </c>
      <c r="N64" s="1328">
        <v>8.9039788622940638E-2</v>
      </c>
      <c r="O64" s="1328">
        <v>0</v>
      </c>
      <c r="P64" s="338">
        <f t="shared" si="3"/>
        <v>8.9039788622940638E-2</v>
      </c>
      <c r="Q64" s="300"/>
      <c r="R64" s="353" t="s">
        <v>2813</v>
      </c>
      <c r="S64" s="300"/>
      <c r="T64" s="1336" t="s">
        <v>2814</v>
      </c>
      <c r="U64" s="324"/>
      <c r="V64" s="324"/>
      <c r="W64" s="294" t="s">
        <v>2812</v>
      </c>
      <c r="X64" s="351" t="s">
        <v>167</v>
      </c>
      <c r="Y64" s="352">
        <v>3</v>
      </c>
      <c r="Z64" s="372" t="s">
        <v>2815</v>
      </c>
      <c r="AA64" s="372" t="s">
        <v>2816</v>
      </c>
      <c r="AB64" s="372" t="s">
        <v>2817</v>
      </c>
      <c r="AC64" s="372" t="s">
        <v>2818</v>
      </c>
      <c r="AD64" s="372" t="s">
        <v>2819</v>
      </c>
      <c r="AE64" s="373" t="s">
        <v>2820</v>
      </c>
      <c r="AF64" s="372" t="s">
        <v>2815</v>
      </c>
      <c r="AG64" s="372" t="s">
        <v>2816</v>
      </c>
      <c r="AH64" s="372" t="s">
        <v>2817</v>
      </c>
      <c r="AI64" s="372" t="s">
        <v>2818</v>
      </c>
      <c r="AJ64" s="374" t="s">
        <v>2819</v>
      </c>
      <c r="AK64" s="375" t="s">
        <v>2820</v>
      </c>
      <c r="AL64" s="300"/>
      <c r="AM64" s="353" t="s">
        <v>2813</v>
      </c>
      <c r="AN64" s="300"/>
      <c r="AO64" s="353"/>
      <c r="AP64" s="324"/>
    </row>
    <row r="65" spans="1:42" customFormat="1" ht="20.25" customHeight="1" x14ac:dyDescent="0.2">
      <c r="A65" s="324"/>
      <c r="B65" s="294" t="s">
        <v>2821</v>
      </c>
      <c r="C65" s="351" t="s">
        <v>167</v>
      </c>
      <c r="D65" s="352">
        <v>3</v>
      </c>
      <c r="E65" s="1052"/>
      <c r="F65" s="1052"/>
      <c r="G65" s="1052"/>
      <c r="H65" s="1052"/>
      <c r="I65" s="1052"/>
      <c r="J65" s="1053">
        <f t="shared" si="2"/>
        <v>0</v>
      </c>
      <c r="K65" s="1328">
        <v>0</v>
      </c>
      <c r="L65" s="1328">
        <v>0</v>
      </c>
      <c r="M65" s="1328">
        <v>0</v>
      </c>
      <c r="N65" s="1328">
        <v>0</v>
      </c>
      <c r="O65" s="1328">
        <v>0</v>
      </c>
      <c r="P65" s="338">
        <f t="shared" si="3"/>
        <v>0</v>
      </c>
      <c r="Q65" s="300"/>
      <c r="R65" s="353" t="s">
        <v>2822</v>
      </c>
      <c r="S65" s="300"/>
      <c r="T65" s="1336" t="s">
        <v>2823</v>
      </c>
      <c r="U65" s="324"/>
      <c r="V65" s="324"/>
      <c r="W65" s="294" t="s">
        <v>2821</v>
      </c>
      <c r="X65" s="351" t="s">
        <v>167</v>
      </c>
      <c r="Y65" s="352">
        <v>3</v>
      </c>
      <c r="Z65" s="372" t="s">
        <v>2824</v>
      </c>
      <c r="AA65" s="372" t="s">
        <v>2825</v>
      </c>
      <c r="AB65" s="372" t="s">
        <v>2826</v>
      </c>
      <c r="AC65" s="372" t="s">
        <v>2827</v>
      </c>
      <c r="AD65" s="372" t="s">
        <v>2828</v>
      </c>
      <c r="AE65" s="373" t="s">
        <v>2829</v>
      </c>
      <c r="AF65" s="372" t="s">
        <v>2824</v>
      </c>
      <c r="AG65" s="372" t="s">
        <v>2825</v>
      </c>
      <c r="AH65" s="372" t="s">
        <v>2826</v>
      </c>
      <c r="AI65" s="372" t="s">
        <v>2827</v>
      </c>
      <c r="AJ65" s="374" t="s">
        <v>2828</v>
      </c>
      <c r="AK65" s="375" t="s">
        <v>2829</v>
      </c>
      <c r="AL65" s="300"/>
      <c r="AM65" s="353" t="s">
        <v>2822</v>
      </c>
      <c r="AN65" s="300"/>
      <c r="AO65" s="353"/>
      <c r="AP65" s="324"/>
    </row>
    <row r="66" spans="1:42" customFormat="1" ht="20.25" customHeight="1" x14ac:dyDescent="0.2">
      <c r="A66" s="324"/>
      <c r="B66" s="294" t="s">
        <v>2830</v>
      </c>
      <c r="C66" s="351" t="s">
        <v>167</v>
      </c>
      <c r="D66" s="352">
        <v>3</v>
      </c>
      <c r="E66" s="1053">
        <f>IFERROR(SUM(E64:E65), 0)</f>
        <v>0</v>
      </c>
      <c r="F66" s="1053">
        <f>IFERROR(SUM(F64:F65), 0)</f>
        <v>0</v>
      </c>
      <c r="G66" s="1053">
        <f>IFERROR(SUM(G64:G65), 0)</f>
        <v>0</v>
      </c>
      <c r="H66" s="1053">
        <f>IFERROR(SUM(H64:H65), 0)</f>
        <v>0</v>
      </c>
      <c r="I66" s="1053">
        <f>IFERROR(SUM(I64:I65), 0)</f>
        <v>0</v>
      </c>
      <c r="J66" s="1053">
        <f t="shared" si="2"/>
        <v>0</v>
      </c>
      <c r="K66" s="337">
        <f>IFERROR(SUM(K64:K65), 0)</f>
        <v>0</v>
      </c>
      <c r="L66" s="337">
        <f>IFERROR(SUM(L64:L65), 0)</f>
        <v>0</v>
      </c>
      <c r="M66" s="337">
        <f>IFERROR(SUM(M64:M65), 0)</f>
        <v>0</v>
      </c>
      <c r="N66" s="337">
        <f>IFERROR(SUM(N64:N65), 0)</f>
        <v>8.9039788622940638E-2</v>
      </c>
      <c r="O66" s="337">
        <f>IFERROR(SUM(O64:O65), 0)</f>
        <v>0</v>
      </c>
      <c r="P66" s="338">
        <f t="shared" si="3"/>
        <v>8.9039788622940638E-2</v>
      </c>
      <c r="Q66" s="300"/>
      <c r="R66" s="353" t="s">
        <v>2831</v>
      </c>
      <c r="S66" s="300"/>
      <c r="T66" s="1336" t="s">
        <v>2832</v>
      </c>
      <c r="U66" s="324"/>
      <c r="V66" s="324"/>
      <c r="W66" s="294" t="s">
        <v>2830</v>
      </c>
      <c r="X66" s="351" t="s">
        <v>167</v>
      </c>
      <c r="Y66" s="352">
        <v>3</v>
      </c>
      <c r="Z66" s="373" t="s">
        <v>2833</v>
      </c>
      <c r="AA66" s="373" t="s">
        <v>2834</v>
      </c>
      <c r="AB66" s="373" t="s">
        <v>2835</v>
      </c>
      <c r="AC66" s="373" t="s">
        <v>2836</v>
      </c>
      <c r="AD66" s="373" t="s">
        <v>2837</v>
      </c>
      <c r="AE66" s="373" t="s">
        <v>2838</v>
      </c>
      <c r="AF66" s="373" t="s">
        <v>2833</v>
      </c>
      <c r="AG66" s="373" t="s">
        <v>2834</v>
      </c>
      <c r="AH66" s="373" t="s">
        <v>2835</v>
      </c>
      <c r="AI66" s="373" t="s">
        <v>2836</v>
      </c>
      <c r="AJ66" s="376" t="s">
        <v>2837</v>
      </c>
      <c r="AK66" s="375" t="s">
        <v>2838</v>
      </c>
      <c r="AL66" s="300"/>
      <c r="AM66" s="353" t="s">
        <v>2831</v>
      </c>
      <c r="AN66" s="300"/>
      <c r="AO66" s="353"/>
      <c r="AP66" s="324"/>
    </row>
    <row r="67" spans="1:42" customFormat="1" ht="20.25" customHeight="1" x14ac:dyDescent="0.2">
      <c r="A67" s="324"/>
      <c r="B67" s="294" t="s">
        <v>2839</v>
      </c>
      <c r="C67" s="351" t="s">
        <v>167</v>
      </c>
      <c r="D67" s="352">
        <v>3</v>
      </c>
      <c r="E67" s="1052"/>
      <c r="F67" s="1052"/>
      <c r="G67" s="1052"/>
      <c r="H67" s="1052"/>
      <c r="I67" s="1052"/>
      <c r="J67" s="1053">
        <f t="shared" si="2"/>
        <v>0</v>
      </c>
      <c r="K67" s="1328">
        <v>0</v>
      </c>
      <c r="L67" s="1328">
        <v>0</v>
      </c>
      <c r="M67" s="1328">
        <v>0</v>
      </c>
      <c r="N67" s="1328">
        <v>0</v>
      </c>
      <c r="O67" s="1328">
        <v>0</v>
      </c>
      <c r="P67" s="338">
        <f t="shared" si="3"/>
        <v>0</v>
      </c>
      <c r="Q67" s="300"/>
      <c r="R67" s="353" t="s">
        <v>2840</v>
      </c>
      <c r="S67" s="300"/>
      <c r="T67" s="1336" t="s">
        <v>2814</v>
      </c>
      <c r="U67" s="324"/>
      <c r="V67" s="324"/>
      <c r="W67" s="294" t="s">
        <v>2839</v>
      </c>
      <c r="X67" s="351" t="s">
        <v>167</v>
      </c>
      <c r="Y67" s="352">
        <v>3</v>
      </c>
      <c r="Z67" s="372" t="s">
        <v>2841</v>
      </c>
      <c r="AA67" s="372" t="s">
        <v>2842</v>
      </c>
      <c r="AB67" s="372" t="s">
        <v>2843</v>
      </c>
      <c r="AC67" s="372" t="s">
        <v>2844</v>
      </c>
      <c r="AD67" s="372" t="s">
        <v>2845</v>
      </c>
      <c r="AE67" s="373" t="s">
        <v>2846</v>
      </c>
      <c r="AF67" s="372" t="s">
        <v>2841</v>
      </c>
      <c r="AG67" s="372" t="s">
        <v>2842</v>
      </c>
      <c r="AH67" s="372" t="s">
        <v>2843</v>
      </c>
      <c r="AI67" s="372" t="s">
        <v>2844</v>
      </c>
      <c r="AJ67" s="374" t="s">
        <v>2845</v>
      </c>
      <c r="AK67" s="375" t="s">
        <v>2846</v>
      </c>
      <c r="AL67" s="300"/>
      <c r="AM67" s="353" t="s">
        <v>2840</v>
      </c>
      <c r="AN67" s="300"/>
      <c r="AO67" s="353"/>
      <c r="AP67" s="324"/>
    </row>
    <row r="68" spans="1:42" customFormat="1" ht="20.25" customHeight="1" x14ac:dyDescent="0.2">
      <c r="A68" s="324"/>
      <c r="B68" s="294" t="s">
        <v>2847</v>
      </c>
      <c r="C68" s="351" t="s">
        <v>167</v>
      </c>
      <c r="D68" s="352">
        <v>3</v>
      </c>
      <c r="E68" s="1052"/>
      <c r="F68" s="1052"/>
      <c r="G68" s="1052"/>
      <c r="H68" s="1052"/>
      <c r="I68" s="1052"/>
      <c r="J68" s="1053">
        <f t="shared" si="2"/>
        <v>0</v>
      </c>
      <c r="K68" s="1328">
        <v>0</v>
      </c>
      <c r="L68" s="1328">
        <v>0</v>
      </c>
      <c r="M68" s="1328">
        <v>0</v>
      </c>
      <c r="N68" s="1328">
        <v>0</v>
      </c>
      <c r="O68" s="1328">
        <v>0</v>
      </c>
      <c r="P68" s="338">
        <f t="shared" si="3"/>
        <v>0</v>
      </c>
      <c r="Q68" s="300"/>
      <c r="R68" s="353" t="s">
        <v>2848</v>
      </c>
      <c r="S68" s="300"/>
      <c r="T68" s="1336" t="s">
        <v>2823</v>
      </c>
      <c r="U68" s="324"/>
      <c r="V68" s="324"/>
      <c r="W68" s="294" t="s">
        <v>2847</v>
      </c>
      <c r="X68" s="351" t="s">
        <v>167</v>
      </c>
      <c r="Y68" s="352">
        <v>3</v>
      </c>
      <c r="Z68" s="372" t="s">
        <v>2849</v>
      </c>
      <c r="AA68" s="372" t="s">
        <v>2850</v>
      </c>
      <c r="AB68" s="372" t="s">
        <v>2851</v>
      </c>
      <c r="AC68" s="372" t="s">
        <v>2852</v>
      </c>
      <c r="AD68" s="372" t="s">
        <v>2853</v>
      </c>
      <c r="AE68" s="373" t="s">
        <v>2854</v>
      </c>
      <c r="AF68" s="372" t="s">
        <v>2849</v>
      </c>
      <c r="AG68" s="372" t="s">
        <v>2850</v>
      </c>
      <c r="AH68" s="372" t="s">
        <v>2851</v>
      </c>
      <c r="AI68" s="372" t="s">
        <v>2852</v>
      </c>
      <c r="AJ68" s="374" t="s">
        <v>2853</v>
      </c>
      <c r="AK68" s="375" t="s">
        <v>2854</v>
      </c>
      <c r="AL68" s="300"/>
      <c r="AM68" s="353" t="s">
        <v>2848</v>
      </c>
      <c r="AN68" s="300"/>
      <c r="AO68" s="353"/>
      <c r="AP68" s="324"/>
    </row>
    <row r="69" spans="1:42" customFormat="1" ht="20.25" customHeight="1" x14ac:dyDescent="0.2">
      <c r="A69" s="324"/>
      <c r="B69" s="294" t="s">
        <v>2855</v>
      </c>
      <c r="C69" s="351" t="s">
        <v>167</v>
      </c>
      <c r="D69" s="352">
        <v>3</v>
      </c>
      <c r="E69" s="1053">
        <f>IFERROR(SUM(E67:E68), 0)</f>
        <v>0</v>
      </c>
      <c r="F69" s="1053">
        <f>IFERROR(SUM(F67:F68), 0)</f>
        <v>0</v>
      </c>
      <c r="G69" s="1053">
        <f>IFERROR(SUM(G67:G68), 0)</f>
        <v>0</v>
      </c>
      <c r="H69" s="1053">
        <f>IFERROR(SUM(H67:H68), 0)</f>
        <v>0</v>
      </c>
      <c r="I69" s="1053">
        <f>IFERROR(SUM(I67:I68), 0)</f>
        <v>0</v>
      </c>
      <c r="J69" s="1053">
        <f t="shared" si="2"/>
        <v>0</v>
      </c>
      <c r="K69" s="337">
        <f>IFERROR(SUM(K67:K68), 0)</f>
        <v>0</v>
      </c>
      <c r="L69" s="337">
        <f>IFERROR(SUM(L67:L68), 0)</f>
        <v>0</v>
      </c>
      <c r="M69" s="337">
        <f>IFERROR(SUM(M67:M68), 0)</f>
        <v>0</v>
      </c>
      <c r="N69" s="337">
        <f>IFERROR(SUM(N67:N68), 0)</f>
        <v>0</v>
      </c>
      <c r="O69" s="337">
        <f>IFERROR(SUM(O67:O68), 0)</f>
        <v>0</v>
      </c>
      <c r="P69" s="338">
        <f t="shared" si="3"/>
        <v>0</v>
      </c>
      <c r="Q69" s="300"/>
      <c r="R69" s="353" t="s">
        <v>2856</v>
      </c>
      <c r="S69" s="300"/>
      <c r="T69" s="1336" t="s">
        <v>2832</v>
      </c>
      <c r="U69" s="324"/>
      <c r="V69" s="324"/>
      <c r="W69" s="294" t="s">
        <v>2855</v>
      </c>
      <c r="X69" s="351" t="s">
        <v>167</v>
      </c>
      <c r="Y69" s="352">
        <v>3</v>
      </c>
      <c r="Z69" s="373" t="s">
        <v>2857</v>
      </c>
      <c r="AA69" s="373" t="s">
        <v>2858</v>
      </c>
      <c r="AB69" s="373" t="s">
        <v>2859</v>
      </c>
      <c r="AC69" s="373" t="s">
        <v>2860</v>
      </c>
      <c r="AD69" s="373" t="s">
        <v>2861</v>
      </c>
      <c r="AE69" s="373" t="s">
        <v>2862</v>
      </c>
      <c r="AF69" s="373" t="s">
        <v>2857</v>
      </c>
      <c r="AG69" s="373" t="s">
        <v>2858</v>
      </c>
      <c r="AH69" s="373" t="s">
        <v>2859</v>
      </c>
      <c r="AI69" s="373" t="s">
        <v>2860</v>
      </c>
      <c r="AJ69" s="376" t="s">
        <v>2861</v>
      </c>
      <c r="AK69" s="375" t="s">
        <v>2862</v>
      </c>
      <c r="AL69" s="300"/>
      <c r="AM69" s="353" t="s">
        <v>2856</v>
      </c>
      <c r="AN69" s="300"/>
      <c r="AO69" s="353"/>
      <c r="AP69" s="324"/>
    </row>
    <row r="70" spans="1:42" customFormat="1" ht="20.25" customHeight="1" x14ac:dyDescent="0.2">
      <c r="A70" s="324"/>
      <c r="B70" s="294" t="s">
        <v>2863</v>
      </c>
      <c r="C70" s="351" t="s">
        <v>167</v>
      </c>
      <c r="D70" s="352">
        <v>3</v>
      </c>
      <c r="E70" s="1052"/>
      <c r="F70" s="1052"/>
      <c r="G70" s="1052"/>
      <c r="H70" s="1052"/>
      <c r="I70" s="1052"/>
      <c r="J70" s="1053">
        <f t="shared" si="2"/>
        <v>0</v>
      </c>
      <c r="K70" s="1328">
        <v>0</v>
      </c>
      <c r="L70" s="1328">
        <v>0</v>
      </c>
      <c r="M70" s="1328">
        <v>0</v>
      </c>
      <c r="N70" s="1328">
        <v>0</v>
      </c>
      <c r="O70" s="1328">
        <v>0</v>
      </c>
      <c r="P70" s="338">
        <f t="shared" si="3"/>
        <v>0</v>
      </c>
      <c r="Q70" s="300"/>
      <c r="R70" s="353" t="s">
        <v>2864</v>
      </c>
      <c r="S70" s="300"/>
      <c r="T70" s="1336" t="s">
        <v>543</v>
      </c>
      <c r="U70" s="324"/>
      <c r="V70" s="324"/>
      <c r="W70" s="294" t="s">
        <v>2863</v>
      </c>
      <c r="X70" s="351" t="s">
        <v>167</v>
      </c>
      <c r="Y70" s="352">
        <v>3</v>
      </c>
      <c r="Z70" s="372" t="s">
        <v>2865</v>
      </c>
      <c r="AA70" s="372" t="s">
        <v>2866</v>
      </c>
      <c r="AB70" s="372" t="s">
        <v>2867</v>
      </c>
      <c r="AC70" s="372" t="s">
        <v>2868</v>
      </c>
      <c r="AD70" s="372" t="s">
        <v>2869</v>
      </c>
      <c r="AE70" s="373" t="s">
        <v>2870</v>
      </c>
      <c r="AF70" s="372" t="s">
        <v>2865</v>
      </c>
      <c r="AG70" s="372" t="s">
        <v>2866</v>
      </c>
      <c r="AH70" s="372" t="s">
        <v>2867</v>
      </c>
      <c r="AI70" s="372" t="s">
        <v>2868</v>
      </c>
      <c r="AJ70" s="374" t="s">
        <v>2869</v>
      </c>
      <c r="AK70" s="375" t="s">
        <v>2870</v>
      </c>
      <c r="AL70" s="300"/>
      <c r="AM70" s="353" t="s">
        <v>2864</v>
      </c>
      <c r="AN70" s="300"/>
      <c r="AO70" s="353"/>
      <c r="AP70" s="324"/>
    </row>
    <row r="71" spans="1:42" customFormat="1" ht="20.25" customHeight="1" x14ac:dyDescent="0.2">
      <c r="A71" s="324"/>
      <c r="B71" s="294" t="s">
        <v>2871</v>
      </c>
      <c r="C71" s="351" t="s">
        <v>167</v>
      </c>
      <c r="D71" s="352">
        <v>3</v>
      </c>
      <c r="E71" s="1052"/>
      <c r="F71" s="1052"/>
      <c r="G71" s="1052"/>
      <c r="H71" s="1052"/>
      <c r="I71" s="1052"/>
      <c r="J71" s="1053">
        <f t="shared" si="2"/>
        <v>0</v>
      </c>
      <c r="K71" s="1328">
        <v>0</v>
      </c>
      <c r="L71" s="1328">
        <v>0</v>
      </c>
      <c r="M71" s="1328">
        <v>0</v>
      </c>
      <c r="N71" s="1328">
        <v>0</v>
      </c>
      <c r="O71" s="1328">
        <v>0</v>
      </c>
      <c r="P71" s="338">
        <f t="shared" si="3"/>
        <v>0</v>
      </c>
      <c r="Q71" s="300"/>
      <c r="R71" s="353" t="s">
        <v>2872</v>
      </c>
      <c r="S71" s="300"/>
      <c r="T71" s="1336" t="s">
        <v>543</v>
      </c>
      <c r="U71" s="324"/>
      <c r="V71" s="324"/>
      <c r="W71" s="294" t="s">
        <v>2871</v>
      </c>
      <c r="X71" s="351" t="s">
        <v>167</v>
      </c>
      <c r="Y71" s="352">
        <v>3</v>
      </c>
      <c r="Z71" s="372" t="s">
        <v>2873</v>
      </c>
      <c r="AA71" s="372" t="s">
        <v>2874</v>
      </c>
      <c r="AB71" s="372" t="s">
        <v>2875</v>
      </c>
      <c r="AC71" s="372" t="s">
        <v>2876</v>
      </c>
      <c r="AD71" s="372" t="s">
        <v>2877</v>
      </c>
      <c r="AE71" s="373" t="s">
        <v>2878</v>
      </c>
      <c r="AF71" s="372" t="s">
        <v>2873</v>
      </c>
      <c r="AG71" s="372" t="s">
        <v>2874</v>
      </c>
      <c r="AH71" s="372" t="s">
        <v>2875</v>
      </c>
      <c r="AI71" s="372" t="s">
        <v>2876</v>
      </c>
      <c r="AJ71" s="374" t="s">
        <v>2877</v>
      </c>
      <c r="AK71" s="375" t="s">
        <v>2878</v>
      </c>
      <c r="AL71" s="300"/>
      <c r="AM71" s="353" t="s">
        <v>2872</v>
      </c>
      <c r="AN71" s="300"/>
      <c r="AO71" s="353"/>
      <c r="AP71" s="324"/>
    </row>
    <row r="72" spans="1:42" customFormat="1" ht="20.25" customHeight="1" x14ac:dyDescent="0.2">
      <c r="A72" s="324"/>
      <c r="B72" s="294" t="s">
        <v>2879</v>
      </c>
      <c r="C72" s="351" t="s">
        <v>167</v>
      </c>
      <c r="D72" s="352">
        <v>3</v>
      </c>
      <c r="E72" s="1053">
        <f>IFERROR(SUM(E70:E71), 0)</f>
        <v>0</v>
      </c>
      <c r="F72" s="1053">
        <f>IFERROR(SUM(F70:F71), 0)</f>
        <v>0</v>
      </c>
      <c r="G72" s="1053">
        <f>IFERROR(SUM(G70:G71), 0)</f>
        <v>0</v>
      </c>
      <c r="H72" s="1053">
        <f>IFERROR(SUM(H70:H71), 0)</f>
        <v>0</v>
      </c>
      <c r="I72" s="1053">
        <f>IFERROR(SUM(I70:I71), 0)</f>
        <v>0</v>
      </c>
      <c r="J72" s="1053">
        <f t="shared" si="2"/>
        <v>0</v>
      </c>
      <c r="K72" s="337">
        <f>IFERROR(SUM(K70:K71), 0)</f>
        <v>0</v>
      </c>
      <c r="L72" s="337">
        <f>IFERROR(SUM(L70:L71), 0)</f>
        <v>0</v>
      </c>
      <c r="M72" s="337">
        <f>IFERROR(SUM(M70:M71), 0)</f>
        <v>0</v>
      </c>
      <c r="N72" s="337">
        <f>IFERROR(SUM(N70:N71), 0)</f>
        <v>0</v>
      </c>
      <c r="O72" s="337">
        <f>IFERROR(SUM(O70:O71), 0)</f>
        <v>0</v>
      </c>
      <c r="P72" s="338">
        <f t="shared" si="3"/>
        <v>0</v>
      </c>
      <c r="Q72" s="300"/>
      <c r="R72" s="353" t="s">
        <v>2880</v>
      </c>
      <c r="S72" s="300"/>
      <c r="T72" s="1336" t="s">
        <v>543</v>
      </c>
      <c r="U72" s="324"/>
      <c r="V72" s="324"/>
      <c r="W72" s="294" t="s">
        <v>2879</v>
      </c>
      <c r="X72" s="351" t="s">
        <v>167</v>
      </c>
      <c r="Y72" s="352">
        <v>3</v>
      </c>
      <c r="Z72" s="373" t="s">
        <v>2881</v>
      </c>
      <c r="AA72" s="373" t="s">
        <v>2882</v>
      </c>
      <c r="AB72" s="373" t="s">
        <v>2883</v>
      </c>
      <c r="AC72" s="373" t="s">
        <v>2884</v>
      </c>
      <c r="AD72" s="373" t="s">
        <v>2885</v>
      </c>
      <c r="AE72" s="373" t="s">
        <v>2886</v>
      </c>
      <c r="AF72" s="373" t="s">
        <v>2881</v>
      </c>
      <c r="AG72" s="373" t="s">
        <v>2882</v>
      </c>
      <c r="AH72" s="373" t="s">
        <v>2883</v>
      </c>
      <c r="AI72" s="373" t="s">
        <v>2884</v>
      </c>
      <c r="AJ72" s="376" t="s">
        <v>2885</v>
      </c>
      <c r="AK72" s="375" t="s">
        <v>2886</v>
      </c>
      <c r="AL72" s="300"/>
      <c r="AM72" s="353" t="s">
        <v>2880</v>
      </c>
      <c r="AN72" s="300"/>
      <c r="AO72" s="353"/>
      <c r="AP72" s="324"/>
    </row>
    <row r="73" spans="1:42" customFormat="1" ht="20.25" customHeight="1" x14ac:dyDescent="0.2">
      <c r="A73" s="324"/>
      <c r="B73" s="294" t="s">
        <v>2887</v>
      </c>
      <c r="C73" s="351" t="s">
        <v>167</v>
      </c>
      <c r="D73" s="352">
        <v>3</v>
      </c>
      <c r="E73" s="1052"/>
      <c r="F73" s="1052"/>
      <c r="G73" s="1052"/>
      <c r="H73" s="1052"/>
      <c r="I73" s="1052"/>
      <c r="J73" s="1053">
        <f t="shared" si="2"/>
        <v>0</v>
      </c>
      <c r="K73" s="1328">
        <v>0</v>
      </c>
      <c r="L73" s="1328">
        <v>0</v>
      </c>
      <c r="M73" s="1328">
        <v>0</v>
      </c>
      <c r="N73" s="1328">
        <v>8.9618088281007147</v>
      </c>
      <c r="O73" s="1328">
        <v>0</v>
      </c>
      <c r="P73" s="338">
        <f t="shared" si="3"/>
        <v>8.9618088281007147</v>
      </c>
      <c r="Q73" s="300"/>
      <c r="R73" s="353" t="s">
        <v>2888</v>
      </c>
      <c r="S73" s="300"/>
      <c r="T73" s="1336" t="s">
        <v>2889</v>
      </c>
      <c r="U73" s="324"/>
      <c r="V73" s="324"/>
      <c r="W73" s="294" t="s">
        <v>2887</v>
      </c>
      <c r="X73" s="351" t="s">
        <v>167</v>
      </c>
      <c r="Y73" s="352">
        <v>3</v>
      </c>
      <c r="Z73" s="372" t="s">
        <v>2890</v>
      </c>
      <c r="AA73" s="372" t="s">
        <v>2891</v>
      </c>
      <c r="AB73" s="372" t="s">
        <v>2892</v>
      </c>
      <c r="AC73" s="372" t="s">
        <v>2893</v>
      </c>
      <c r="AD73" s="372" t="s">
        <v>2894</v>
      </c>
      <c r="AE73" s="373" t="s">
        <v>2895</v>
      </c>
      <c r="AF73" s="372" t="s">
        <v>2890</v>
      </c>
      <c r="AG73" s="372" t="s">
        <v>2891</v>
      </c>
      <c r="AH73" s="372" t="s">
        <v>2892</v>
      </c>
      <c r="AI73" s="372" t="s">
        <v>2893</v>
      </c>
      <c r="AJ73" s="374" t="s">
        <v>2894</v>
      </c>
      <c r="AK73" s="375" t="s">
        <v>2895</v>
      </c>
      <c r="AL73" s="300"/>
      <c r="AM73" s="353" t="s">
        <v>2888</v>
      </c>
      <c r="AN73" s="300"/>
      <c r="AO73" s="353"/>
      <c r="AP73" s="324"/>
    </row>
    <row r="74" spans="1:42" customFormat="1" ht="20.25" customHeight="1" x14ac:dyDescent="0.2">
      <c r="A74" s="324"/>
      <c r="B74" s="294" t="s">
        <v>2896</v>
      </c>
      <c r="C74" s="351" t="s">
        <v>167</v>
      </c>
      <c r="D74" s="352">
        <v>3</v>
      </c>
      <c r="E74" s="1052"/>
      <c r="F74" s="1052"/>
      <c r="G74" s="1052"/>
      <c r="H74" s="1052"/>
      <c r="I74" s="1052"/>
      <c r="J74" s="1053">
        <f t="shared" ref="J74:J105" si="4">IFERROR(SUM(E74:I74), 0)</f>
        <v>0</v>
      </c>
      <c r="K74" s="1328">
        <v>0</v>
      </c>
      <c r="L74" s="1328">
        <v>0</v>
      </c>
      <c r="M74" s="1328">
        <v>0</v>
      </c>
      <c r="N74" s="1328">
        <v>0</v>
      </c>
      <c r="O74" s="1328">
        <v>0</v>
      </c>
      <c r="P74" s="338">
        <f t="shared" ref="P74:P105" si="5">IFERROR(SUM(K74:O74), 0)</f>
        <v>0</v>
      </c>
      <c r="Q74" s="300"/>
      <c r="R74" s="353" t="s">
        <v>2897</v>
      </c>
      <c r="S74" s="300"/>
      <c r="T74" s="1336" t="s">
        <v>2898</v>
      </c>
      <c r="U74" s="324"/>
      <c r="V74" s="324"/>
      <c r="W74" s="294" t="s">
        <v>2896</v>
      </c>
      <c r="X74" s="351" t="s">
        <v>167</v>
      </c>
      <c r="Y74" s="352">
        <v>3</v>
      </c>
      <c r="Z74" s="372" t="s">
        <v>2899</v>
      </c>
      <c r="AA74" s="372" t="s">
        <v>2900</v>
      </c>
      <c r="AB74" s="372" t="s">
        <v>2901</v>
      </c>
      <c r="AC74" s="372" t="s">
        <v>2902</v>
      </c>
      <c r="AD74" s="372" t="s">
        <v>2903</v>
      </c>
      <c r="AE74" s="373" t="s">
        <v>2904</v>
      </c>
      <c r="AF74" s="372" t="s">
        <v>2899</v>
      </c>
      <c r="AG74" s="372" t="s">
        <v>2900</v>
      </c>
      <c r="AH74" s="372" t="s">
        <v>2901</v>
      </c>
      <c r="AI74" s="372" t="s">
        <v>2902</v>
      </c>
      <c r="AJ74" s="374" t="s">
        <v>2903</v>
      </c>
      <c r="AK74" s="375" t="s">
        <v>2904</v>
      </c>
      <c r="AL74" s="300"/>
      <c r="AM74" s="353" t="s">
        <v>2897</v>
      </c>
      <c r="AN74" s="300"/>
      <c r="AO74" s="353"/>
      <c r="AP74" s="324"/>
    </row>
    <row r="75" spans="1:42" customFormat="1" ht="20.25" customHeight="1" x14ac:dyDescent="0.2">
      <c r="A75" s="324"/>
      <c r="B75" s="294" t="s">
        <v>2905</v>
      </c>
      <c r="C75" s="351" t="s">
        <v>167</v>
      </c>
      <c r="D75" s="352">
        <v>3</v>
      </c>
      <c r="E75" s="1053">
        <f>IFERROR(SUM(E73:E74), 0)</f>
        <v>0</v>
      </c>
      <c r="F75" s="1053">
        <f>IFERROR(SUM(F73:F74), 0)</f>
        <v>0</v>
      </c>
      <c r="G75" s="1053">
        <f>IFERROR(SUM(G73:G74), 0)</f>
        <v>0</v>
      </c>
      <c r="H75" s="1053">
        <f>IFERROR(SUM(H73:H74), 0)</f>
        <v>0</v>
      </c>
      <c r="I75" s="1053">
        <f>IFERROR(SUM(I73:I74), 0)</f>
        <v>0</v>
      </c>
      <c r="J75" s="1053">
        <f t="shared" si="4"/>
        <v>0</v>
      </c>
      <c r="K75" s="337">
        <f>IFERROR(SUM(K73:K74), 0)</f>
        <v>0</v>
      </c>
      <c r="L75" s="337">
        <f>IFERROR(SUM(L73:L74), 0)</f>
        <v>0</v>
      </c>
      <c r="M75" s="337">
        <f>IFERROR(SUM(M73:M74), 0)</f>
        <v>0</v>
      </c>
      <c r="N75" s="337">
        <f>IFERROR(SUM(N73:N74), 0)</f>
        <v>8.9618088281007147</v>
      </c>
      <c r="O75" s="337">
        <f>IFERROR(SUM(O73:O74), 0)</f>
        <v>0</v>
      </c>
      <c r="P75" s="338">
        <f t="shared" si="5"/>
        <v>8.9618088281007147</v>
      </c>
      <c r="Q75" s="300"/>
      <c r="R75" s="353" t="s">
        <v>2906</v>
      </c>
      <c r="S75" s="300"/>
      <c r="T75" s="1336" t="s">
        <v>2907</v>
      </c>
      <c r="U75" s="324"/>
      <c r="V75" s="324"/>
      <c r="W75" s="294" t="s">
        <v>2905</v>
      </c>
      <c r="X75" s="351" t="s">
        <v>167</v>
      </c>
      <c r="Y75" s="352">
        <v>3</v>
      </c>
      <c r="Z75" s="373" t="s">
        <v>2908</v>
      </c>
      <c r="AA75" s="373" t="s">
        <v>2909</v>
      </c>
      <c r="AB75" s="373" t="s">
        <v>2910</v>
      </c>
      <c r="AC75" s="373" t="s">
        <v>2911</v>
      </c>
      <c r="AD75" s="373" t="s">
        <v>2912</v>
      </c>
      <c r="AE75" s="373" t="s">
        <v>2913</v>
      </c>
      <c r="AF75" s="373" t="s">
        <v>2908</v>
      </c>
      <c r="AG75" s="373" t="s">
        <v>2909</v>
      </c>
      <c r="AH75" s="373" t="s">
        <v>2910</v>
      </c>
      <c r="AI75" s="373" t="s">
        <v>2911</v>
      </c>
      <c r="AJ75" s="376" t="s">
        <v>2912</v>
      </c>
      <c r="AK75" s="375" t="s">
        <v>2913</v>
      </c>
      <c r="AL75" s="300"/>
      <c r="AM75" s="353" t="s">
        <v>2906</v>
      </c>
      <c r="AN75" s="300"/>
      <c r="AO75" s="353"/>
      <c r="AP75" s="324"/>
    </row>
    <row r="76" spans="1:42" customFormat="1" ht="20.25" customHeight="1" x14ac:dyDescent="0.2">
      <c r="A76" s="324"/>
      <c r="B76" s="294" t="s">
        <v>2914</v>
      </c>
      <c r="C76" s="351" t="s">
        <v>167</v>
      </c>
      <c r="D76" s="352">
        <v>3</v>
      </c>
      <c r="E76" s="1052"/>
      <c r="F76" s="1052"/>
      <c r="G76" s="1052"/>
      <c r="H76" s="1052"/>
      <c r="I76" s="1052"/>
      <c r="J76" s="1053">
        <f t="shared" si="4"/>
        <v>0</v>
      </c>
      <c r="K76" s="1328">
        <v>0</v>
      </c>
      <c r="L76" s="1328">
        <v>0</v>
      </c>
      <c r="M76" s="1328">
        <v>0</v>
      </c>
      <c r="N76" s="1328">
        <v>0</v>
      </c>
      <c r="O76" s="1328">
        <v>0</v>
      </c>
      <c r="P76" s="338">
        <f t="shared" si="5"/>
        <v>0</v>
      </c>
      <c r="Q76" s="300"/>
      <c r="R76" s="353" t="s">
        <v>2915</v>
      </c>
      <c r="S76" s="300"/>
      <c r="T76" s="1336" t="s">
        <v>2889</v>
      </c>
      <c r="U76" s="324"/>
      <c r="V76" s="324"/>
      <c r="W76" s="294" t="s">
        <v>2914</v>
      </c>
      <c r="X76" s="351" t="s">
        <v>167</v>
      </c>
      <c r="Y76" s="352">
        <v>3</v>
      </c>
      <c r="Z76" s="372" t="s">
        <v>2916</v>
      </c>
      <c r="AA76" s="372" t="s">
        <v>2917</v>
      </c>
      <c r="AB76" s="372" t="s">
        <v>2918</v>
      </c>
      <c r="AC76" s="372" t="s">
        <v>2919</v>
      </c>
      <c r="AD76" s="372" t="s">
        <v>2920</v>
      </c>
      <c r="AE76" s="373" t="s">
        <v>2921</v>
      </c>
      <c r="AF76" s="372" t="s">
        <v>2916</v>
      </c>
      <c r="AG76" s="372" t="s">
        <v>2917</v>
      </c>
      <c r="AH76" s="372" t="s">
        <v>2918</v>
      </c>
      <c r="AI76" s="372" t="s">
        <v>2919</v>
      </c>
      <c r="AJ76" s="374" t="s">
        <v>2920</v>
      </c>
      <c r="AK76" s="375" t="s">
        <v>2921</v>
      </c>
      <c r="AL76" s="300"/>
      <c r="AM76" s="353" t="s">
        <v>2915</v>
      </c>
      <c r="AN76" s="300"/>
      <c r="AO76" s="353"/>
      <c r="AP76" s="324"/>
    </row>
    <row r="77" spans="1:42" customFormat="1" ht="20.25" customHeight="1" x14ac:dyDescent="0.2">
      <c r="A77" s="324"/>
      <c r="B77" s="294" t="s">
        <v>2922</v>
      </c>
      <c r="C77" s="351" t="s">
        <v>167</v>
      </c>
      <c r="D77" s="352">
        <v>3</v>
      </c>
      <c r="E77" s="1052"/>
      <c r="F77" s="1052"/>
      <c r="G77" s="1052"/>
      <c r="H77" s="1052"/>
      <c r="I77" s="1052"/>
      <c r="J77" s="1053">
        <f t="shared" si="4"/>
        <v>0</v>
      </c>
      <c r="K77" s="1328">
        <v>0</v>
      </c>
      <c r="L77" s="1328">
        <v>0</v>
      </c>
      <c r="M77" s="1328">
        <v>0</v>
      </c>
      <c r="N77" s="1328">
        <v>0</v>
      </c>
      <c r="O77" s="1328">
        <v>0</v>
      </c>
      <c r="P77" s="338">
        <f t="shared" si="5"/>
        <v>0</v>
      </c>
      <c r="Q77" s="300"/>
      <c r="R77" s="353" t="s">
        <v>2923</v>
      </c>
      <c r="S77" s="300"/>
      <c r="T77" s="1336" t="s">
        <v>2898</v>
      </c>
      <c r="U77" s="324"/>
      <c r="V77" s="324"/>
      <c r="W77" s="294" t="s">
        <v>2922</v>
      </c>
      <c r="X77" s="351" t="s">
        <v>167</v>
      </c>
      <c r="Y77" s="352">
        <v>3</v>
      </c>
      <c r="Z77" s="372" t="s">
        <v>2924</v>
      </c>
      <c r="AA77" s="372" t="s">
        <v>2925</v>
      </c>
      <c r="AB77" s="372" t="s">
        <v>2926</v>
      </c>
      <c r="AC77" s="372" t="s">
        <v>2927</v>
      </c>
      <c r="AD77" s="372" t="s">
        <v>2928</v>
      </c>
      <c r="AE77" s="373" t="s">
        <v>2929</v>
      </c>
      <c r="AF77" s="372" t="s">
        <v>2924</v>
      </c>
      <c r="AG77" s="372" t="s">
        <v>2925</v>
      </c>
      <c r="AH77" s="372" t="s">
        <v>2926</v>
      </c>
      <c r="AI77" s="372" t="s">
        <v>2927</v>
      </c>
      <c r="AJ77" s="374" t="s">
        <v>2928</v>
      </c>
      <c r="AK77" s="375" t="s">
        <v>2929</v>
      </c>
      <c r="AL77" s="300"/>
      <c r="AM77" s="353" t="s">
        <v>2923</v>
      </c>
      <c r="AN77" s="300"/>
      <c r="AO77" s="353"/>
      <c r="AP77" s="324"/>
    </row>
    <row r="78" spans="1:42" customFormat="1" ht="20.25" customHeight="1" x14ac:dyDescent="0.2">
      <c r="A78" s="324"/>
      <c r="B78" s="294" t="s">
        <v>2930</v>
      </c>
      <c r="C78" s="351" t="s">
        <v>167</v>
      </c>
      <c r="D78" s="352">
        <v>3</v>
      </c>
      <c r="E78" s="1053">
        <f>IFERROR(SUM(E76:E77), 0)</f>
        <v>0</v>
      </c>
      <c r="F78" s="1053">
        <f>IFERROR(SUM(F76:F77), 0)</f>
        <v>0</v>
      </c>
      <c r="G78" s="1053">
        <f>IFERROR(SUM(G76:G77), 0)</f>
        <v>0</v>
      </c>
      <c r="H78" s="1053">
        <f>IFERROR(SUM(H76:H77), 0)</f>
        <v>0</v>
      </c>
      <c r="I78" s="1053">
        <f>IFERROR(SUM(I76:I77), 0)</f>
        <v>0</v>
      </c>
      <c r="J78" s="1053">
        <f t="shared" si="4"/>
        <v>0</v>
      </c>
      <c r="K78" s="337">
        <f>IFERROR(SUM(K76:K77), 0)</f>
        <v>0</v>
      </c>
      <c r="L78" s="337">
        <f>IFERROR(SUM(L76:L77), 0)</f>
        <v>0</v>
      </c>
      <c r="M78" s="337">
        <f>IFERROR(SUM(M76:M77), 0)</f>
        <v>0</v>
      </c>
      <c r="N78" s="337">
        <f>IFERROR(SUM(N76:N77), 0)</f>
        <v>0</v>
      </c>
      <c r="O78" s="337">
        <f>IFERROR(SUM(O76:O77), 0)</f>
        <v>0</v>
      </c>
      <c r="P78" s="338">
        <f t="shared" si="5"/>
        <v>0</v>
      </c>
      <c r="Q78" s="300"/>
      <c r="R78" s="353" t="s">
        <v>2931</v>
      </c>
      <c r="S78" s="300"/>
      <c r="T78" s="1336" t="s">
        <v>2907</v>
      </c>
      <c r="U78" s="324"/>
      <c r="V78" s="324"/>
      <c r="W78" s="294" t="s">
        <v>2930</v>
      </c>
      <c r="X78" s="351" t="s">
        <v>167</v>
      </c>
      <c r="Y78" s="352">
        <v>3</v>
      </c>
      <c r="Z78" s="373" t="s">
        <v>2932</v>
      </c>
      <c r="AA78" s="373" t="s">
        <v>2933</v>
      </c>
      <c r="AB78" s="373" t="s">
        <v>2934</v>
      </c>
      <c r="AC78" s="373" t="s">
        <v>2935</v>
      </c>
      <c r="AD78" s="373" t="s">
        <v>2936</v>
      </c>
      <c r="AE78" s="373" t="s">
        <v>2937</v>
      </c>
      <c r="AF78" s="373" t="s">
        <v>2932</v>
      </c>
      <c r="AG78" s="373" t="s">
        <v>2933</v>
      </c>
      <c r="AH78" s="373" t="s">
        <v>2934</v>
      </c>
      <c r="AI78" s="373" t="s">
        <v>2935</v>
      </c>
      <c r="AJ78" s="376" t="s">
        <v>2936</v>
      </c>
      <c r="AK78" s="375" t="s">
        <v>2937</v>
      </c>
      <c r="AL78" s="300"/>
      <c r="AM78" s="353" t="s">
        <v>2931</v>
      </c>
      <c r="AN78" s="300"/>
      <c r="AO78" s="353"/>
      <c r="AP78" s="324"/>
    </row>
    <row r="79" spans="1:42" customFormat="1" ht="20.25" customHeight="1" x14ac:dyDescent="0.2">
      <c r="A79" s="324"/>
      <c r="B79" s="294" t="s">
        <v>2938</v>
      </c>
      <c r="C79" s="351" t="s">
        <v>167</v>
      </c>
      <c r="D79" s="352">
        <v>3</v>
      </c>
      <c r="E79" s="1052"/>
      <c r="F79" s="1052"/>
      <c r="G79" s="1052"/>
      <c r="H79" s="1052"/>
      <c r="I79" s="1052"/>
      <c r="J79" s="1053">
        <f t="shared" si="4"/>
        <v>0</v>
      </c>
      <c r="K79" s="1328">
        <v>0</v>
      </c>
      <c r="L79" s="1328">
        <v>0</v>
      </c>
      <c r="M79" s="1328">
        <v>0</v>
      </c>
      <c r="N79" s="1328">
        <v>0</v>
      </c>
      <c r="O79" s="1328">
        <v>0</v>
      </c>
      <c r="P79" s="338">
        <f t="shared" si="5"/>
        <v>0</v>
      </c>
      <c r="Q79" s="300"/>
      <c r="R79" s="353" t="s">
        <v>2939</v>
      </c>
      <c r="S79" s="300"/>
      <c r="T79" s="1336" t="s">
        <v>2940</v>
      </c>
      <c r="U79" s="324"/>
      <c r="V79" s="324"/>
      <c r="W79" s="294" t="s">
        <v>2938</v>
      </c>
      <c r="X79" s="351" t="s">
        <v>167</v>
      </c>
      <c r="Y79" s="352">
        <v>3</v>
      </c>
      <c r="Z79" s="372" t="s">
        <v>2941</v>
      </c>
      <c r="AA79" s="372" t="s">
        <v>2942</v>
      </c>
      <c r="AB79" s="372" t="s">
        <v>2943</v>
      </c>
      <c r="AC79" s="372" t="s">
        <v>2944</v>
      </c>
      <c r="AD79" s="372" t="s">
        <v>2945</v>
      </c>
      <c r="AE79" s="373" t="s">
        <v>2946</v>
      </c>
      <c r="AF79" s="372" t="s">
        <v>2941</v>
      </c>
      <c r="AG79" s="372" t="s">
        <v>2942</v>
      </c>
      <c r="AH79" s="372" t="s">
        <v>2943</v>
      </c>
      <c r="AI79" s="372" t="s">
        <v>2944</v>
      </c>
      <c r="AJ79" s="374" t="s">
        <v>2945</v>
      </c>
      <c r="AK79" s="375" t="s">
        <v>2946</v>
      </c>
      <c r="AL79" s="300"/>
      <c r="AM79" s="353" t="s">
        <v>2939</v>
      </c>
      <c r="AN79" s="300"/>
      <c r="AO79" s="353"/>
      <c r="AP79" s="324"/>
    </row>
    <row r="80" spans="1:42" customFormat="1" ht="20.25" customHeight="1" x14ac:dyDescent="0.2">
      <c r="A80" s="324"/>
      <c r="B80" s="294" t="s">
        <v>2947</v>
      </c>
      <c r="C80" s="351" t="s">
        <v>167</v>
      </c>
      <c r="D80" s="352">
        <v>3</v>
      </c>
      <c r="E80" s="1052"/>
      <c r="F80" s="1052"/>
      <c r="G80" s="1052"/>
      <c r="H80" s="1052"/>
      <c r="I80" s="1052"/>
      <c r="J80" s="1053">
        <f t="shared" si="4"/>
        <v>0</v>
      </c>
      <c r="K80" s="1328">
        <v>0</v>
      </c>
      <c r="L80" s="1328">
        <v>0</v>
      </c>
      <c r="M80" s="1328">
        <v>0</v>
      </c>
      <c r="N80" s="1328">
        <v>0</v>
      </c>
      <c r="O80" s="1328">
        <v>0</v>
      </c>
      <c r="P80" s="338">
        <f t="shared" si="5"/>
        <v>0</v>
      </c>
      <c r="Q80" s="300"/>
      <c r="R80" s="353" t="s">
        <v>2948</v>
      </c>
      <c r="S80" s="300"/>
      <c r="T80" s="1336" t="s">
        <v>2949</v>
      </c>
      <c r="U80" s="324"/>
      <c r="V80" s="324"/>
      <c r="W80" s="294" t="s">
        <v>2947</v>
      </c>
      <c r="X80" s="351" t="s">
        <v>167</v>
      </c>
      <c r="Y80" s="352">
        <v>3</v>
      </c>
      <c r="Z80" s="372" t="s">
        <v>2950</v>
      </c>
      <c r="AA80" s="372" t="s">
        <v>2951</v>
      </c>
      <c r="AB80" s="372" t="s">
        <v>2952</v>
      </c>
      <c r="AC80" s="372" t="s">
        <v>2953</v>
      </c>
      <c r="AD80" s="372" t="s">
        <v>2954</v>
      </c>
      <c r="AE80" s="373" t="s">
        <v>2955</v>
      </c>
      <c r="AF80" s="372" t="s">
        <v>2950</v>
      </c>
      <c r="AG80" s="372" t="s">
        <v>2951</v>
      </c>
      <c r="AH80" s="372" t="s">
        <v>2952</v>
      </c>
      <c r="AI80" s="372" t="s">
        <v>2953</v>
      </c>
      <c r="AJ80" s="374" t="s">
        <v>2954</v>
      </c>
      <c r="AK80" s="375" t="s">
        <v>2955</v>
      </c>
      <c r="AL80" s="300"/>
      <c r="AM80" s="353" t="s">
        <v>2948</v>
      </c>
      <c r="AN80" s="300"/>
      <c r="AO80" s="353"/>
      <c r="AP80" s="324"/>
    </row>
    <row r="81" spans="1:42" customFormat="1" ht="20.25" customHeight="1" x14ac:dyDescent="0.2">
      <c r="A81" s="324"/>
      <c r="B81" s="294" t="s">
        <v>2956</v>
      </c>
      <c r="C81" s="351" t="s">
        <v>167</v>
      </c>
      <c r="D81" s="352">
        <v>3</v>
      </c>
      <c r="E81" s="1053">
        <f>IFERROR(SUM(E79:E80), 0)</f>
        <v>0</v>
      </c>
      <c r="F81" s="1053">
        <f>IFERROR(SUM(F79:F80), 0)</f>
        <v>0</v>
      </c>
      <c r="G81" s="1053">
        <f>IFERROR(SUM(G79:G80), 0)</f>
        <v>0</v>
      </c>
      <c r="H81" s="1053">
        <f>IFERROR(SUM(H79:H80), 0)</f>
        <v>0</v>
      </c>
      <c r="I81" s="1053">
        <f>IFERROR(SUM(I79:I80), 0)</f>
        <v>0</v>
      </c>
      <c r="J81" s="1053">
        <f t="shared" si="4"/>
        <v>0</v>
      </c>
      <c r="K81" s="337">
        <f>IFERROR(SUM(K79:K80), 0)</f>
        <v>0</v>
      </c>
      <c r="L81" s="337">
        <f>IFERROR(SUM(L79:L80), 0)</f>
        <v>0</v>
      </c>
      <c r="M81" s="337">
        <f>IFERROR(SUM(M79:M80), 0)</f>
        <v>0</v>
      </c>
      <c r="N81" s="337">
        <f>IFERROR(SUM(N79:N80), 0)</f>
        <v>0</v>
      </c>
      <c r="O81" s="337">
        <f>IFERROR(SUM(O79:O80), 0)</f>
        <v>0</v>
      </c>
      <c r="P81" s="338">
        <f t="shared" si="5"/>
        <v>0</v>
      </c>
      <c r="Q81" s="300"/>
      <c r="R81" s="353" t="s">
        <v>2957</v>
      </c>
      <c r="S81" s="300"/>
      <c r="T81" s="1336" t="s">
        <v>2958</v>
      </c>
      <c r="U81" s="324"/>
      <c r="V81" s="324"/>
      <c r="W81" s="294" t="s">
        <v>2956</v>
      </c>
      <c r="X81" s="351" t="s">
        <v>167</v>
      </c>
      <c r="Y81" s="352">
        <v>3</v>
      </c>
      <c r="Z81" s="373" t="s">
        <v>2959</v>
      </c>
      <c r="AA81" s="373" t="s">
        <v>2960</v>
      </c>
      <c r="AB81" s="373" t="s">
        <v>2961</v>
      </c>
      <c r="AC81" s="373" t="s">
        <v>2962</v>
      </c>
      <c r="AD81" s="373" t="s">
        <v>2963</v>
      </c>
      <c r="AE81" s="373" t="s">
        <v>2964</v>
      </c>
      <c r="AF81" s="373" t="s">
        <v>2959</v>
      </c>
      <c r="AG81" s="373" t="s">
        <v>2960</v>
      </c>
      <c r="AH81" s="373" t="s">
        <v>2961</v>
      </c>
      <c r="AI81" s="373" t="s">
        <v>2962</v>
      </c>
      <c r="AJ81" s="376" t="s">
        <v>2963</v>
      </c>
      <c r="AK81" s="375" t="s">
        <v>2964</v>
      </c>
      <c r="AL81" s="300"/>
      <c r="AM81" s="353" t="s">
        <v>2957</v>
      </c>
      <c r="AN81" s="300"/>
      <c r="AO81" s="353"/>
      <c r="AP81" s="324"/>
    </row>
    <row r="82" spans="1:42" customFormat="1" ht="20.25" customHeight="1" x14ac:dyDescent="0.2">
      <c r="A82" s="324"/>
      <c r="B82" s="294" t="s">
        <v>2965</v>
      </c>
      <c r="C82" s="351" t="s">
        <v>167</v>
      </c>
      <c r="D82" s="352">
        <v>3</v>
      </c>
      <c r="E82" s="1052"/>
      <c r="F82" s="1052"/>
      <c r="G82" s="1052"/>
      <c r="H82" s="1052"/>
      <c r="I82" s="1052"/>
      <c r="J82" s="1053">
        <f t="shared" si="4"/>
        <v>0</v>
      </c>
      <c r="K82" s="1328">
        <v>0</v>
      </c>
      <c r="L82" s="1328">
        <v>0</v>
      </c>
      <c r="M82" s="1328">
        <v>0</v>
      </c>
      <c r="N82" s="1328">
        <v>0.18725893689773079</v>
      </c>
      <c r="O82" s="1328">
        <v>0</v>
      </c>
      <c r="P82" s="338">
        <f t="shared" si="5"/>
        <v>0.18725893689773079</v>
      </c>
      <c r="Q82" s="300"/>
      <c r="R82" s="353" t="s">
        <v>2966</v>
      </c>
      <c r="S82" s="300"/>
      <c r="T82" s="1336" t="s">
        <v>2940</v>
      </c>
      <c r="U82" s="324"/>
      <c r="V82" s="324"/>
      <c r="W82" s="294" t="s">
        <v>2965</v>
      </c>
      <c r="X82" s="351" t="s">
        <v>167</v>
      </c>
      <c r="Y82" s="352">
        <v>3</v>
      </c>
      <c r="Z82" s="372" t="s">
        <v>2967</v>
      </c>
      <c r="AA82" s="372" t="s">
        <v>2968</v>
      </c>
      <c r="AB82" s="372" t="s">
        <v>2969</v>
      </c>
      <c r="AC82" s="372" t="s">
        <v>2970</v>
      </c>
      <c r="AD82" s="372" t="s">
        <v>2971</v>
      </c>
      <c r="AE82" s="373" t="s">
        <v>2972</v>
      </c>
      <c r="AF82" s="372" t="s">
        <v>2967</v>
      </c>
      <c r="AG82" s="372" t="s">
        <v>2968</v>
      </c>
      <c r="AH82" s="372" t="s">
        <v>2969</v>
      </c>
      <c r="AI82" s="372" t="s">
        <v>2970</v>
      </c>
      <c r="AJ82" s="374" t="s">
        <v>2971</v>
      </c>
      <c r="AK82" s="375" t="s">
        <v>2972</v>
      </c>
      <c r="AL82" s="300"/>
      <c r="AM82" s="353" t="s">
        <v>2966</v>
      </c>
      <c r="AN82" s="300"/>
      <c r="AO82" s="353"/>
      <c r="AP82" s="324"/>
    </row>
    <row r="83" spans="1:42" customFormat="1" ht="20.25" customHeight="1" x14ac:dyDescent="0.2">
      <c r="A83" s="324"/>
      <c r="B83" s="294" t="s">
        <v>2973</v>
      </c>
      <c r="C83" s="351" t="s">
        <v>167</v>
      </c>
      <c r="D83" s="352">
        <v>3</v>
      </c>
      <c r="E83" s="1052"/>
      <c r="F83" s="1052"/>
      <c r="G83" s="1052"/>
      <c r="H83" s="1052"/>
      <c r="I83" s="1052"/>
      <c r="J83" s="1053">
        <f t="shared" si="4"/>
        <v>0</v>
      </c>
      <c r="K83" s="1328">
        <v>0</v>
      </c>
      <c r="L83" s="1328">
        <v>0</v>
      </c>
      <c r="M83" s="1328">
        <v>0</v>
      </c>
      <c r="N83" s="1328">
        <v>0</v>
      </c>
      <c r="O83" s="1328">
        <v>0</v>
      </c>
      <c r="P83" s="338">
        <f t="shared" si="5"/>
        <v>0</v>
      </c>
      <c r="Q83" s="300"/>
      <c r="R83" s="353" t="s">
        <v>2974</v>
      </c>
      <c r="S83" s="300"/>
      <c r="T83" s="1336" t="s">
        <v>2949</v>
      </c>
      <c r="U83" s="324"/>
      <c r="V83" s="324"/>
      <c r="W83" s="294" t="s">
        <v>2973</v>
      </c>
      <c r="X83" s="351" t="s">
        <v>167</v>
      </c>
      <c r="Y83" s="352">
        <v>3</v>
      </c>
      <c r="Z83" s="372" t="s">
        <v>2975</v>
      </c>
      <c r="AA83" s="372" t="s">
        <v>2976</v>
      </c>
      <c r="AB83" s="372" t="s">
        <v>2977</v>
      </c>
      <c r="AC83" s="372" t="s">
        <v>2978</v>
      </c>
      <c r="AD83" s="372" t="s">
        <v>2979</v>
      </c>
      <c r="AE83" s="373" t="s">
        <v>2980</v>
      </c>
      <c r="AF83" s="372" t="s">
        <v>2975</v>
      </c>
      <c r="AG83" s="372" t="s">
        <v>2976</v>
      </c>
      <c r="AH83" s="372" t="s">
        <v>2977</v>
      </c>
      <c r="AI83" s="372" t="s">
        <v>2978</v>
      </c>
      <c r="AJ83" s="374" t="s">
        <v>2979</v>
      </c>
      <c r="AK83" s="375" t="s">
        <v>2980</v>
      </c>
      <c r="AL83" s="300"/>
      <c r="AM83" s="353" t="s">
        <v>2974</v>
      </c>
      <c r="AN83" s="300"/>
      <c r="AO83" s="353"/>
      <c r="AP83" s="324"/>
    </row>
    <row r="84" spans="1:42" customFormat="1" ht="20.25" customHeight="1" x14ac:dyDescent="0.2">
      <c r="A84" s="324"/>
      <c r="B84" s="294" t="s">
        <v>2981</v>
      </c>
      <c r="C84" s="351" t="s">
        <v>167</v>
      </c>
      <c r="D84" s="352">
        <v>3</v>
      </c>
      <c r="E84" s="1053">
        <f>IFERROR(SUM(E82:E83), 0)</f>
        <v>0</v>
      </c>
      <c r="F84" s="1053">
        <f>IFERROR(SUM(F82:F83), 0)</f>
        <v>0</v>
      </c>
      <c r="G84" s="1053">
        <f>IFERROR(SUM(G82:G83), 0)</f>
        <v>0</v>
      </c>
      <c r="H84" s="1053">
        <f>IFERROR(SUM(H82:H83), 0)</f>
        <v>0</v>
      </c>
      <c r="I84" s="1053">
        <f>IFERROR(SUM(I82:I83), 0)</f>
        <v>0</v>
      </c>
      <c r="J84" s="1053">
        <f t="shared" si="4"/>
        <v>0</v>
      </c>
      <c r="K84" s="337">
        <f>IFERROR(SUM(K82:K83), 0)</f>
        <v>0</v>
      </c>
      <c r="L84" s="337">
        <f>IFERROR(SUM(L82:L83), 0)</f>
        <v>0</v>
      </c>
      <c r="M84" s="337">
        <f>IFERROR(SUM(M82:M83), 0)</f>
        <v>0</v>
      </c>
      <c r="N84" s="337">
        <f>IFERROR(SUM(N82:N83), 0)</f>
        <v>0.18725893689773079</v>
      </c>
      <c r="O84" s="337">
        <f>IFERROR(SUM(O82:O83), 0)</f>
        <v>0</v>
      </c>
      <c r="P84" s="338">
        <f t="shared" si="5"/>
        <v>0.18725893689773079</v>
      </c>
      <c r="Q84" s="300"/>
      <c r="R84" s="353" t="s">
        <v>2982</v>
      </c>
      <c r="S84" s="300"/>
      <c r="T84" s="1336" t="s">
        <v>2958</v>
      </c>
      <c r="U84" s="324"/>
      <c r="V84" s="324"/>
      <c r="W84" s="294" t="s">
        <v>2981</v>
      </c>
      <c r="X84" s="351" t="s">
        <v>167</v>
      </c>
      <c r="Y84" s="352">
        <v>3</v>
      </c>
      <c r="Z84" s="373" t="s">
        <v>2983</v>
      </c>
      <c r="AA84" s="373" t="s">
        <v>2984</v>
      </c>
      <c r="AB84" s="373" t="s">
        <v>2985</v>
      </c>
      <c r="AC84" s="373" t="s">
        <v>2986</v>
      </c>
      <c r="AD84" s="373" t="s">
        <v>2987</v>
      </c>
      <c r="AE84" s="373" t="s">
        <v>2988</v>
      </c>
      <c r="AF84" s="373" t="s">
        <v>2983</v>
      </c>
      <c r="AG84" s="373" t="s">
        <v>2984</v>
      </c>
      <c r="AH84" s="373" t="s">
        <v>2985</v>
      </c>
      <c r="AI84" s="373" t="s">
        <v>2986</v>
      </c>
      <c r="AJ84" s="376" t="s">
        <v>2987</v>
      </c>
      <c r="AK84" s="375" t="s">
        <v>2988</v>
      </c>
      <c r="AL84" s="300"/>
      <c r="AM84" s="353" t="s">
        <v>2982</v>
      </c>
      <c r="AN84" s="300"/>
      <c r="AO84" s="353"/>
      <c r="AP84" s="324"/>
    </row>
    <row r="85" spans="1:42" customFormat="1" ht="20.25" customHeight="1" x14ac:dyDescent="0.2">
      <c r="A85" s="324"/>
      <c r="B85" s="294" t="s">
        <v>2989</v>
      </c>
      <c r="C85" s="351" t="s">
        <v>167</v>
      </c>
      <c r="D85" s="352">
        <v>3</v>
      </c>
      <c r="E85" s="1052"/>
      <c r="F85" s="1052"/>
      <c r="G85" s="1052"/>
      <c r="H85" s="1052"/>
      <c r="I85" s="1052"/>
      <c r="J85" s="1053">
        <f t="shared" si="4"/>
        <v>0</v>
      </c>
      <c r="K85" s="1328">
        <v>0</v>
      </c>
      <c r="L85" s="1328">
        <v>0</v>
      </c>
      <c r="M85" s="1328">
        <v>0</v>
      </c>
      <c r="N85" s="1328">
        <v>0</v>
      </c>
      <c r="O85" s="1328">
        <v>0</v>
      </c>
      <c r="P85" s="338">
        <f t="shared" si="5"/>
        <v>0</v>
      </c>
      <c r="Q85" s="300"/>
      <c r="R85" s="353" t="s">
        <v>2990</v>
      </c>
      <c r="S85" s="300"/>
      <c r="T85" s="1336" t="s">
        <v>543</v>
      </c>
      <c r="U85" s="324"/>
      <c r="V85" s="324"/>
      <c r="W85" s="294" t="s">
        <v>2989</v>
      </c>
      <c r="X85" s="351" t="s">
        <v>167</v>
      </c>
      <c r="Y85" s="352">
        <v>3</v>
      </c>
      <c r="Z85" s="372" t="s">
        <v>2991</v>
      </c>
      <c r="AA85" s="372" t="s">
        <v>2992</v>
      </c>
      <c r="AB85" s="372" t="s">
        <v>2993</v>
      </c>
      <c r="AC85" s="372" t="s">
        <v>2994</v>
      </c>
      <c r="AD85" s="372" t="s">
        <v>2995</v>
      </c>
      <c r="AE85" s="373" t="s">
        <v>2996</v>
      </c>
      <c r="AF85" s="372" t="s">
        <v>2991</v>
      </c>
      <c r="AG85" s="372" t="s">
        <v>2992</v>
      </c>
      <c r="AH85" s="372" t="s">
        <v>2993</v>
      </c>
      <c r="AI85" s="372" t="s">
        <v>2994</v>
      </c>
      <c r="AJ85" s="374" t="s">
        <v>2995</v>
      </c>
      <c r="AK85" s="375" t="s">
        <v>2996</v>
      </c>
      <c r="AL85" s="300"/>
      <c r="AM85" s="353" t="s">
        <v>2990</v>
      </c>
      <c r="AN85" s="300"/>
      <c r="AO85" s="353"/>
      <c r="AP85" s="324"/>
    </row>
    <row r="86" spans="1:42" customFormat="1" ht="20.25" customHeight="1" x14ac:dyDescent="0.2">
      <c r="A86" s="324"/>
      <c r="B86" s="294" t="s">
        <v>2997</v>
      </c>
      <c r="C86" s="351" t="s">
        <v>167</v>
      </c>
      <c r="D86" s="352">
        <v>3</v>
      </c>
      <c r="E86" s="1052"/>
      <c r="F86" s="1052"/>
      <c r="G86" s="1052"/>
      <c r="H86" s="1052"/>
      <c r="I86" s="1052"/>
      <c r="J86" s="1053">
        <f t="shared" si="4"/>
        <v>0</v>
      </c>
      <c r="K86" s="1328">
        <v>0</v>
      </c>
      <c r="L86" s="1328">
        <v>0</v>
      </c>
      <c r="M86" s="1328">
        <v>0</v>
      </c>
      <c r="N86" s="1328">
        <v>0</v>
      </c>
      <c r="O86" s="1328">
        <v>0</v>
      </c>
      <c r="P86" s="338">
        <f t="shared" si="5"/>
        <v>0</v>
      </c>
      <c r="Q86" s="300"/>
      <c r="R86" s="353" t="s">
        <v>2998</v>
      </c>
      <c r="S86" s="300"/>
      <c r="T86" s="1336" t="s">
        <v>543</v>
      </c>
      <c r="U86" s="324"/>
      <c r="V86" s="324"/>
      <c r="W86" s="294" t="s">
        <v>2997</v>
      </c>
      <c r="X86" s="351" t="s">
        <v>167</v>
      </c>
      <c r="Y86" s="352">
        <v>3</v>
      </c>
      <c r="Z86" s="372" t="s">
        <v>2999</v>
      </c>
      <c r="AA86" s="372" t="s">
        <v>3000</v>
      </c>
      <c r="AB86" s="372" t="s">
        <v>3001</v>
      </c>
      <c r="AC86" s="372" t="s">
        <v>3002</v>
      </c>
      <c r="AD86" s="372" t="s">
        <v>3003</v>
      </c>
      <c r="AE86" s="373" t="s">
        <v>3004</v>
      </c>
      <c r="AF86" s="372" t="s">
        <v>2999</v>
      </c>
      <c r="AG86" s="372" t="s">
        <v>3000</v>
      </c>
      <c r="AH86" s="372" t="s">
        <v>3001</v>
      </c>
      <c r="AI86" s="372" t="s">
        <v>3002</v>
      </c>
      <c r="AJ86" s="374" t="s">
        <v>3003</v>
      </c>
      <c r="AK86" s="375" t="s">
        <v>3004</v>
      </c>
      <c r="AL86" s="300"/>
      <c r="AM86" s="353" t="s">
        <v>2998</v>
      </c>
      <c r="AN86" s="300"/>
      <c r="AO86" s="353"/>
      <c r="AP86" s="324"/>
    </row>
    <row r="87" spans="1:42" customFormat="1" ht="20.25" customHeight="1" x14ac:dyDescent="0.2">
      <c r="A87" s="324"/>
      <c r="B87" s="294" t="s">
        <v>3005</v>
      </c>
      <c r="C87" s="351" t="s">
        <v>167</v>
      </c>
      <c r="D87" s="352">
        <v>3</v>
      </c>
      <c r="E87" s="1053">
        <f>IFERROR(SUM(E85:E86), 0)</f>
        <v>0</v>
      </c>
      <c r="F87" s="1053">
        <f>IFERROR(SUM(F85:F86), 0)</f>
        <v>0</v>
      </c>
      <c r="G87" s="1053">
        <f>IFERROR(SUM(G85:G86), 0)</f>
        <v>0</v>
      </c>
      <c r="H87" s="1053">
        <f>IFERROR(SUM(H85:H86), 0)</f>
        <v>0</v>
      </c>
      <c r="I87" s="1053">
        <f>IFERROR(SUM(I85:I86), 0)</f>
        <v>0</v>
      </c>
      <c r="J87" s="1053">
        <f t="shared" si="4"/>
        <v>0</v>
      </c>
      <c r="K87" s="337">
        <f>IFERROR(SUM(K85:K86), 0)</f>
        <v>0</v>
      </c>
      <c r="L87" s="337">
        <f>IFERROR(SUM(L85:L86), 0)</f>
        <v>0</v>
      </c>
      <c r="M87" s="337">
        <f>IFERROR(SUM(M85:M86), 0)</f>
        <v>0</v>
      </c>
      <c r="N87" s="337">
        <f>IFERROR(SUM(N85:N86), 0)</f>
        <v>0</v>
      </c>
      <c r="O87" s="337">
        <f>IFERROR(SUM(O85:O86), 0)</f>
        <v>0</v>
      </c>
      <c r="P87" s="338">
        <f t="shared" si="5"/>
        <v>0</v>
      </c>
      <c r="Q87" s="300"/>
      <c r="R87" s="353" t="s">
        <v>3006</v>
      </c>
      <c r="S87" s="300"/>
      <c r="T87" s="1336" t="s">
        <v>543</v>
      </c>
      <c r="U87" s="324"/>
      <c r="V87" s="324"/>
      <c r="W87" s="294" t="s">
        <v>3005</v>
      </c>
      <c r="X87" s="351" t="s">
        <v>167</v>
      </c>
      <c r="Y87" s="352">
        <v>3</v>
      </c>
      <c r="Z87" s="373" t="s">
        <v>3007</v>
      </c>
      <c r="AA87" s="373" t="s">
        <v>3008</v>
      </c>
      <c r="AB87" s="373" t="s">
        <v>3009</v>
      </c>
      <c r="AC87" s="373" t="s">
        <v>3010</v>
      </c>
      <c r="AD87" s="373" t="s">
        <v>3011</v>
      </c>
      <c r="AE87" s="373" t="s">
        <v>3012</v>
      </c>
      <c r="AF87" s="373" t="s">
        <v>3007</v>
      </c>
      <c r="AG87" s="373" t="s">
        <v>3008</v>
      </c>
      <c r="AH87" s="373" t="s">
        <v>3009</v>
      </c>
      <c r="AI87" s="373" t="s">
        <v>3010</v>
      </c>
      <c r="AJ87" s="376" t="s">
        <v>3011</v>
      </c>
      <c r="AK87" s="375" t="s">
        <v>3012</v>
      </c>
      <c r="AL87" s="300"/>
      <c r="AM87" s="353" t="s">
        <v>3006</v>
      </c>
      <c r="AN87" s="300"/>
      <c r="AO87" s="353"/>
      <c r="AP87" s="324"/>
    </row>
    <row r="88" spans="1:42" customFormat="1" ht="20.25" customHeight="1" x14ac:dyDescent="0.2">
      <c r="A88" s="324"/>
      <c r="B88" s="294" t="s">
        <v>3013</v>
      </c>
      <c r="C88" s="351" t="s">
        <v>167</v>
      </c>
      <c r="D88" s="352">
        <v>3</v>
      </c>
      <c r="E88" s="1052"/>
      <c r="F88" s="1052"/>
      <c r="G88" s="1052"/>
      <c r="H88" s="1052"/>
      <c r="I88" s="1052"/>
      <c r="J88" s="1053">
        <f t="shared" si="4"/>
        <v>0</v>
      </c>
      <c r="K88" s="1328">
        <v>0</v>
      </c>
      <c r="L88" s="1328">
        <v>0</v>
      </c>
      <c r="M88" s="1328">
        <v>0</v>
      </c>
      <c r="N88" s="1328">
        <v>0</v>
      </c>
      <c r="O88" s="1328">
        <v>0</v>
      </c>
      <c r="P88" s="338">
        <f t="shared" si="5"/>
        <v>0</v>
      </c>
      <c r="Q88" s="300"/>
      <c r="R88" s="353" t="s">
        <v>3014</v>
      </c>
      <c r="S88" s="300"/>
      <c r="T88" s="1336" t="s">
        <v>543</v>
      </c>
      <c r="U88" s="324"/>
      <c r="V88" s="324"/>
      <c r="W88" s="294" t="s">
        <v>3013</v>
      </c>
      <c r="X88" s="351" t="s">
        <v>167</v>
      </c>
      <c r="Y88" s="352">
        <v>3</v>
      </c>
      <c r="Z88" s="372" t="s">
        <v>3015</v>
      </c>
      <c r="AA88" s="372" t="s">
        <v>3016</v>
      </c>
      <c r="AB88" s="372" t="s">
        <v>3017</v>
      </c>
      <c r="AC88" s="372" t="s">
        <v>3018</v>
      </c>
      <c r="AD88" s="372" t="s">
        <v>3019</v>
      </c>
      <c r="AE88" s="373" t="s">
        <v>3020</v>
      </c>
      <c r="AF88" s="372" t="s">
        <v>3015</v>
      </c>
      <c r="AG88" s="372" t="s">
        <v>3016</v>
      </c>
      <c r="AH88" s="372" t="s">
        <v>3017</v>
      </c>
      <c r="AI88" s="372" t="s">
        <v>3018</v>
      </c>
      <c r="AJ88" s="374" t="s">
        <v>3019</v>
      </c>
      <c r="AK88" s="375" t="s">
        <v>3020</v>
      </c>
      <c r="AL88" s="300"/>
      <c r="AM88" s="353" t="s">
        <v>3014</v>
      </c>
      <c r="AN88" s="300"/>
      <c r="AO88" s="353"/>
      <c r="AP88" s="324"/>
    </row>
    <row r="89" spans="1:42" customFormat="1" ht="20.25" customHeight="1" x14ac:dyDescent="0.2">
      <c r="A89" s="324"/>
      <c r="B89" s="294" t="s">
        <v>3021</v>
      </c>
      <c r="C89" s="351" t="s">
        <v>167</v>
      </c>
      <c r="D89" s="352">
        <v>3</v>
      </c>
      <c r="E89" s="1052"/>
      <c r="F89" s="1052"/>
      <c r="G89" s="1052"/>
      <c r="H89" s="1052"/>
      <c r="I89" s="1052"/>
      <c r="J89" s="1053">
        <f t="shared" si="4"/>
        <v>0</v>
      </c>
      <c r="K89" s="1328">
        <v>0</v>
      </c>
      <c r="L89" s="1328">
        <v>0</v>
      </c>
      <c r="M89" s="1328">
        <v>0</v>
      </c>
      <c r="N89" s="1328">
        <v>0</v>
      </c>
      <c r="O89" s="1328">
        <v>0</v>
      </c>
      <c r="P89" s="338">
        <f t="shared" si="5"/>
        <v>0</v>
      </c>
      <c r="Q89" s="300"/>
      <c r="R89" s="353" t="s">
        <v>3022</v>
      </c>
      <c r="S89" s="300"/>
      <c r="T89" s="1336" t="s">
        <v>543</v>
      </c>
      <c r="U89" s="324"/>
      <c r="V89" s="324"/>
      <c r="W89" s="294" t="s">
        <v>3021</v>
      </c>
      <c r="X89" s="351" t="s">
        <v>167</v>
      </c>
      <c r="Y89" s="352">
        <v>3</v>
      </c>
      <c r="Z89" s="372" t="s">
        <v>3023</v>
      </c>
      <c r="AA89" s="372" t="s">
        <v>3024</v>
      </c>
      <c r="AB89" s="372" t="s">
        <v>3025</v>
      </c>
      <c r="AC89" s="372" t="s">
        <v>3026</v>
      </c>
      <c r="AD89" s="372" t="s">
        <v>3027</v>
      </c>
      <c r="AE89" s="373" t="s">
        <v>3028</v>
      </c>
      <c r="AF89" s="372" t="s">
        <v>3023</v>
      </c>
      <c r="AG89" s="372" t="s">
        <v>3024</v>
      </c>
      <c r="AH89" s="372" t="s">
        <v>3025</v>
      </c>
      <c r="AI89" s="372" t="s">
        <v>3026</v>
      </c>
      <c r="AJ89" s="374" t="s">
        <v>3027</v>
      </c>
      <c r="AK89" s="375" t="s">
        <v>3028</v>
      </c>
      <c r="AL89" s="300"/>
      <c r="AM89" s="353" t="s">
        <v>3022</v>
      </c>
      <c r="AN89" s="300"/>
      <c r="AO89" s="353"/>
      <c r="AP89" s="324"/>
    </row>
    <row r="90" spans="1:42" customFormat="1" ht="20.25" customHeight="1" x14ac:dyDescent="0.2">
      <c r="A90" s="324"/>
      <c r="B90" s="294" t="s">
        <v>3029</v>
      </c>
      <c r="C90" s="351" t="s">
        <v>167</v>
      </c>
      <c r="D90" s="352">
        <v>3</v>
      </c>
      <c r="E90" s="1053">
        <f>IFERROR(SUM(E88:E89), 0)</f>
        <v>0</v>
      </c>
      <c r="F90" s="1053">
        <f>IFERROR(SUM(F88:F89), 0)</f>
        <v>0</v>
      </c>
      <c r="G90" s="1053">
        <f>IFERROR(SUM(G88:G89), 0)</f>
        <v>0</v>
      </c>
      <c r="H90" s="1053">
        <f>IFERROR(SUM(H88:H89), 0)</f>
        <v>0</v>
      </c>
      <c r="I90" s="1053">
        <f>IFERROR(SUM(I88:I89), 0)</f>
        <v>0</v>
      </c>
      <c r="J90" s="1053">
        <f t="shared" si="4"/>
        <v>0</v>
      </c>
      <c r="K90" s="337">
        <f>IFERROR(SUM(K88:K89), 0)</f>
        <v>0</v>
      </c>
      <c r="L90" s="337">
        <f>IFERROR(SUM(L88:L89), 0)</f>
        <v>0</v>
      </c>
      <c r="M90" s="337">
        <f>IFERROR(SUM(M88:M89), 0)</f>
        <v>0</v>
      </c>
      <c r="N90" s="337">
        <f>IFERROR(SUM(N88:N89), 0)</f>
        <v>0</v>
      </c>
      <c r="O90" s="337">
        <f>IFERROR(SUM(O88:O89), 0)</f>
        <v>0</v>
      </c>
      <c r="P90" s="338">
        <f t="shared" si="5"/>
        <v>0</v>
      </c>
      <c r="Q90" s="300"/>
      <c r="R90" s="353" t="s">
        <v>3030</v>
      </c>
      <c r="S90" s="300"/>
      <c r="T90" s="1336" t="s">
        <v>543</v>
      </c>
      <c r="U90" s="324"/>
      <c r="V90" s="324"/>
      <c r="W90" s="294" t="s">
        <v>3029</v>
      </c>
      <c r="X90" s="351" t="s">
        <v>167</v>
      </c>
      <c r="Y90" s="352">
        <v>3</v>
      </c>
      <c r="Z90" s="373" t="s">
        <v>3031</v>
      </c>
      <c r="AA90" s="373" t="s">
        <v>3032</v>
      </c>
      <c r="AB90" s="373" t="s">
        <v>3033</v>
      </c>
      <c r="AC90" s="373" t="s">
        <v>3034</v>
      </c>
      <c r="AD90" s="373" t="s">
        <v>3035</v>
      </c>
      <c r="AE90" s="373" t="s">
        <v>3036</v>
      </c>
      <c r="AF90" s="373" t="s">
        <v>3031</v>
      </c>
      <c r="AG90" s="373" t="s">
        <v>3032</v>
      </c>
      <c r="AH90" s="373" t="s">
        <v>3033</v>
      </c>
      <c r="AI90" s="373" t="s">
        <v>3034</v>
      </c>
      <c r="AJ90" s="376" t="s">
        <v>3035</v>
      </c>
      <c r="AK90" s="375" t="s">
        <v>3036</v>
      </c>
      <c r="AL90" s="300"/>
      <c r="AM90" s="353" t="s">
        <v>3030</v>
      </c>
      <c r="AN90" s="300"/>
      <c r="AO90" s="353"/>
      <c r="AP90" s="324"/>
    </row>
    <row r="91" spans="1:42" customFormat="1" ht="20.25" customHeight="1" x14ac:dyDescent="0.2">
      <c r="A91" s="324"/>
      <c r="B91" s="294" t="s">
        <v>3037</v>
      </c>
      <c r="C91" s="351" t="s">
        <v>167</v>
      </c>
      <c r="D91" s="352">
        <v>3</v>
      </c>
      <c r="E91" s="1052"/>
      <c r="F91" s="1052"/>
      <c r="G91" s="1052"/>
      <c r="H91" s="1052"/>
      <c r="I91" s="1052"/>
      <c r="J91" s="1053">
        <f t="shared" si="4"/>
        <v>0</v>
      </c>
      <c r="K91" s="1328">
        <v>0</v>
      </c>
      <c r="L91" s="1328">
        <v>0</v>
      </c>
      <c r="M91" s="1328">
        <v>0</v>
      </c>
      <c r="N91" s="1328">
        <v>0</v>
      </c>
      <c r="O91" s="1328">
        <v>0</v>
      </c>
      <c r="P91" s="338">
        <f t="shared" si="5"/>
        <v>0</v>
      </c>
      <c r="Q91" s="300"/>
      <c r="R91" s="353" t="s">
        <v>3038</v>
      </c>
      <c r="S91" s="300"/>
      <c r="T91" s="1336" t="s">
        <v>543</v>
      </c>
      <c r="U91" s="324"/>
      <c r="V91" s="324"/>
      <c r="W91" s="294" t="s">
        <v>3037</v>
      </c>
      <c r="X91" s="351" t="s">
        <v>167</v>
      </c>
      <c r="Y91" s="352">
        <v>3</v>
      </c>
      <c r="Z91" s="372" t="s">
        <v>3039</v>
      </c>
      <c r="AA91" s="372" t="s">
        <v>3040</v>
      </c>
      <c r="AB91" s="372" t="s">
        <v>3041</v>
      </c>
      <c r="AC91" s="372" t="s">
        <v>3042</v>
      </c>
      <c r="AD91" s="372" t="s">
        <v>3043</v>
      </c>
      <c r="AE91" s="373" t="s">
        <v>3044</v>
      </c>
      <c r="AF91" s="372" t="s">
        <v>3039</v>
      </c>
      <c r="AG91" s="372" t="s">
        <v>3040</v>
      </c>
      <c r="AH91" s="372" t="s">
        <v>3041</v>
      </c>
      <c r="AI91" s="372" t="s">
        <v>3042</v>
      </c>
      <c r="AJ91" s="374" t="s">
        <v>3043</v>
      </c>
      <c r="AK91" s="375" t="s">
        <v>3044</v>
      </c>
      <c r="AL91" s="300"/>
      <c r="AM91" s="353" t="s">
        <v>3038</v>
      </c>
      <c r="AN91" s="300"/>
      <c r="AO91" s="353"/>
      <c r="AP91" s="324"/>
    </row>
    <row r="92" spans="1:42" customFormat="1" ht="20.25" customHeight="1" x14ac:dyDescent="0.2">
      <c r="A92" s="324"/>
      <c r="B92" s="294" t="s">
        <v>3045</v>
      </c>
      <c r="C92" s="351" t="s">
        <v>167</v>
      </c>
      <c r="D92" s="352">
        <v>3</v>
      </c>
      <c r="E92" s="1052"/>
      <c r="F92" s="1052"/>
      <c r="G92" s="1052"/>
      <c r="H92" s="1052"/>
      <c r="I92" s="1052"/>
      <c r="J92" s="1053">
        <f t="shared" si="4"/>
        <v>0</v>
      </c>
      <c r="K92" s="1328">
        <v>0</v>
      </c>
      <c r="L92" s="1328">
        <v>0</v>
      </c>
      <c r="M92" s="1328">
        <v>0</v>
      </c>
      <c r="N92" s="1328">
        <v>0</v>
      </c>
      <c r="O92" s="1328">
        <v>0</v>
      </c>
      <c r="P92" s="338">
        <f t="shared" si="5"/>
        <v>0</v>
      </c>
      <c r="Q92" s="300"/>
      <c r="R92" s="353" t="s">
        <v>3046</v>
      </c>
      <c r="S92" s="300"/>
      <c r="T92" s="1336" t="s">
        <v>543</v>
      </c>
      <c r="U92" s="324"/>
      <c r="V92" s="324"/>
      <c r="W92" s="294" t="s">
        <v>3045</v>
      </c>
      <c r="X92" s="351" t="s">
        <v>167</v>
      </c>
      <c r="Y92" s="352">
        <v>3</v>
      </c>
      <c r="Z92" s="372" t="s">
        <v>3047</v>
      </c>
      <c r="AA92" s="372" t="s">
        <v>3048</v>
      </c>
      <c r="AB92" s="372" t="s">
        <v>3049</v>
      </c>
      <c r="AC92" s="372" t="s">
        <v>3050</v>
      </c>
      <c r="AD92" s="372" t="s">
        <v>3051</v>
      </c>
      <c r="AE92" s="373" t="s">
        <v>3052</v>
      </c>
      <c r="AF92" s="372" t="s">
        <v>3047</v>
      </c>
      <c r="AG92" s="372" t="s">
        <v>3048</v>
      </c>
      <c r="AH92" s="372" t="s">
        <v>3049</v>
      </c>
      <c r="AI92" s="372" t="s">
        <v>3050</v>
      </c>
      <c r="AJ92" s="374" t="s">
        <v>3051</v>
      </c>
      <c r="AK92" s="375" t="s">
        <v>3052</v>
      </c>
      <c r="AL92" s="300"/>
      <c r="AM92" s="353" t="s">
        <v>3046</v>
      </c>
      <c r="AN92" s="300"/>
      <c r="AO92" s="353"/>
      <c r="AP92" s="324"/>
    </row>
    <row r="93" spans="1:42" customFormat="1" ht="20.25" customHeight="1" x14ac:dyDescent="0.2">
      <c r="A93" s="324"/>
      <c r="B93" s="294" t="s">
        <v>3053</v>
      </c>
      <c r="C93" s="351" t="s">
        <v>167</v>
      </c>
      <c r="D93" s="352">
        <v>3</v>
      </c>
      <c r="E93" s="1053">
        <f>IFERROR(SUM(E91:E92), 0)</f>
        <v>0</v>
      </c>
      <c r="F93" s="1053">
        <f>IFERROR(SUM(F91:F92), 0)</f>
        <v>0</v>
      </c>
      <c r="G93" s="1053">
        <f>IFERROR(SUM(G91:G92), 0)</f>
        <v>0</v>
      </c>
      <c r="H93" s="1053">
        <f>IFERROR(SUM(H91:H92), 0)</f>
        <v>0</v>
      </c>
      <c r="I93" s="1053">
        <f>IFERROR(SUM(I91:I92), 0)</f>
        <v>0</v>
      </c>
      <c r="J93" s="1053">
        <f t="shared" si="4"/>
        <v>0</v>
      </c>
      <c r="K93" s="337">
        <f>IFERROR(SUM(K91:K92), 0)</f>
        <v>0</v>
      </c>
      <c r="L93" s="337">
        <f>IFERROR(SUM(L91:L92), 0)</f>
        <v>0</v>
      </c>
      <c r="M93" s="337">
        <f>IFERROR(SUM(M91:M92), 0)</f>
        <v>0</v>
      </c>
      <c r="N93" s="337">
        <f>IFERROR(SUM(N91:N92), 0)</f>
        <v>0</v>
      </c>
      <c r="O93" s="337">
        <f>IFERROR(SUM(O91:O92), 0)</f>
        <v>0</v>
      </c>
      <c r="P93" s="338">
        <f t="shared" si="5"/>
        <v>0</v>
      </c>
      <c r="Q93" s="300"/>
      <c r="R93" s="353" t="s">
        <v>3054</v>
      </c>
      <c r="S93" s="300"/>
      <c r="T93" s="1336" t="s">
        <v>543</v>
      </c>
      <c r="U93" s="324"/>
      <c r="V93" s="324"/>
      <c r="W93" s="294" t="s">
        <v>3053</v>
      </c>
      <c r="X93" s="351" t="s">
        <v>167</v>
      </c>
      <c r="Y93" s="352">
        <v>3</v>
      </c>
      <c r="Z93" s="373" t="s">
        <v>3055</v>
      </c>
      <c r="AA93" s="373" t="s">
        <v>3056</v>
      </c>
      <c r="AB93" s="373" t="s">
        <v>3057</v>
      </c>
      <c r="AC93" s="373" t="s">
        <v>3058</v>
      </c>
      <c r="AD93" s="373" t="s">
        <v>3059</v>
      </c>
      <c r="AE93" s="373" t="s">
        <v>3060</v>
      </c>
      <c r="AF93" s="373" t="s">
        <v>3055</v>
      </c>
      <c r="AG93" s="373" t="s">
        <v>3056</v>
      </c>
      <c r="AH93" s="373" t="s">
        <v>3057</v>
      </c>
      <c r="AI93" s="373" t="s">
        <v>3058</v>
      </c>
      <c r="AJ93" s="376" t="s">
        <v>3059</v>
      </c>
      <c r="AK93" s="375" t="s">
        <v>3060</v>
      </c>
      <c r="AL93" s="300"/>
      <c r="AM93" s="353" t="s">
        <v>3054</v>
      </c>
      <c r="AN93" s="300"/>
      <c r="AO93" s="353"/>
      <c r="AP93" s="324"/>
    </row>
    <row r="94" spans="1:42" customFormat="1" ht="20.25" customHeight="1" x14ac:dyDescent="0.2">
      <c r="A94" s="324"/>
      <c r="B94" s="294" t="s">
        <v>3061</v>
      </c>
      <c r="C94" s="351" t="s">
        <v>167</v>
      </c>
      <c r="D94" s="352">
        <v>3</v>
      </c>
      <c r="E94" s="1052"/>
      <c r="F94" s="1052"/>
      <c r="G94" s="1052"/>
      <c r="H94" s="1052"/>
      <c r="I94" s="1052"/>
      <c r="J94" s="1053">
        <f t="shared" si="4"/>
        <v>0</v>
      </c>
      <c r="K94" s="1328">
        <v>0</v>
      </c>
      <c r="L94" s="1328">
        <v>0</v>
      </c>
      <c r="M94" s="1328">
        <v>0</v>
      </c>
      <c r="N94" s="1328">
        <v>0</v>
      </c>
      <c r="O94" s="1328">
        <v>0</v>
      </c>
      <c r="P94" s="338">
        <f t="shared" si="5"/>
        <v>0</v>
      </c>
      <c r="Q94" s="300"/>
      <c r="R94" s="353" t="s">
        <v>3062</v>
      </c>
      <c r="S94" s="300"/>
      <c r="T94" s="1342" t="s">
        <v>3063</v>
      </c>
      <c r="U94" s="324"/>
      <c r="V94" s="324"/>
      <c r="W94" s="294" t="s">
        <v>3061</v>
      </c>
      <c r="X94" s="351" t="s">
        <v>167</v>
      </c>
      <c r="Y94" s="352">
        <v>3</v>
      </c>
      <c r="Z94" s="372" t="s">
        <v>3064</v>
      </c>
      <c r="AA94" s="372" t="s">
        <v>3065</v>
      </c>
      <c r="AB94" s="372" t="s">
        <v>3066</v>
      </c>
      <c r="AC94" s="372" t="s">
        <v>3067</v>
      </c>
      <c r="AD94" s="372" t="s">
        <v>3068</v>
      </c>
      <c r="AE94" s="373" t="s">
        <v>3069</v>
      </c>
      <c r="AF94" s="372" t="s">
        <v>3064</v>
      </c>
      <c r="AG94" s="372" t="s">
        <v>3065</v>
      </c>
      <c r="AH94" s="372" t="s">
        <v>3066</v>
      </c>
      <c r="AI94" s="372" t="s">
        <v>3067</v>
      </c>
      <c r="AJ94" s="374" t="s">
        <v>3068</v>
      </c>
      <c r="AK94" s="375" t="s">
        <v>3069</v>
      </c>
      <c r="AL94" s="300"/>
      <c r="AM94" s="353" t="s">
        <v>3062</v>
      </c>
      <c r="AN94" s="300"/>
      <c r="AO94" s="353"/>
      <c r="AP94" s="324"/>
    </row>
    <row r="95" spans="1:42" customFormat="1" ht="20.25" customHeight="1" x14ac:dyDescent="0.2">
      <c r="A95" s="324"/>
      <c r="B95" s="294" t="s">
        <v>3070</v>
      </c>
      <c r="C95" s="351" t="s">
        <v>167</v>
      </c>
      <c r="D95" s="352">
        <v>3</v>
      </c>
      <c r="E95" s="1052"/>
      <c r="F95" s="1052"/>
      <c r="G95" s="1052"/>
      <c r="H95" s="1052"/>
      <c r="I95" s="1052"/>
      <c r="J95" s="1053">
        <f t="shared" si="4"/>
        <v>0</v>
      </c>
      <c r="K95" s="1328">
        <v>0</v>
      </c>
      <c r="L95" s="1328">
        <v>0</v>
      </c>
      <c r="M95" s="1328">
        <v>0</v>
      </c>
      <c r="N95" s="1328">
        <v>0</v>
      </c>
      <c r="O95" s="1328">
        <v>0</v>
      </c>
      <c r="P95" s="338">
        <f t="shared" si="5"/>
        <v>0</v>
      </c>
      <c r="Q95" s="300"/>
      <c r="R95" s="353" t="s">
        <v>3071</v>
      </c>
      <c r="S95" s="300"/>
      <c r="T95" s="1342" t="s">
        <v>3072</v>
      </c>
      <c r="U95" s="324"/>
      <c r="V95" s="324"/>
      <c r="W95" s="294" t="s">
        <v>3070</v>
      </c>
      <c r="X95" s="351" t="s">
        <v>167</v>
      </c>
      <c r="Y95" s="352">
        <v>3</v>
      </c>
      <c r="Z95" s="372" t="s">
        <v>3073</v>
      </c>
      <c r="AA95" s="372" t="s">
        <v>3074</v>
      </c>
      <c r="AB95" s="372" t="s">
        <v>3075</v>
      </c>
      <c r="AC95" s="372" t="s">
        <v>3076</v>
      </c>
      <c r="AD95" s="372" t="s">
        <v>3077</v>
      </c>
      <c r="AE95" s="373" t="s">
        <v>3078</v>
      </c>
      <c r="AF95" s="372" t="s">
        <v>3073</v>
      </c>
      <c r="AG95" s="372" t="s">
        <v>3074</v>
      </c>
      <c r="AH95" s="372" t="s">
        <v>3075</v>
      </c>
      <c r="AI95" s="372" t="s">
        <v>3076</v>
      </c>
      <c r="AJ95" s="374" t="s">
        <v>3077</v>
      </c>
      <c r="AK95" s="375" t="s">
        <v>3078</v>
      </c>
      <c r="AL95" s="300"/>
      <c r="AM95" s="353" t="s">
        <v>3071</v>
      </c>
      <c r="AN95" s="300"/>
      <c r="AO95" s="353"/>
      <c r="AP95" s="324"/>
    </row>
    <row r="96" spans="1:42" customFormat="1" ht="20.25" customHeight="1" x14ac:dyDescent="0.2">
      <c r="A96" s="324"/>
      <c r="B96" s="294" t="s">
        <v>3079</v>
      </c>
      <c r="C96" s="351" t="s">
        <v>167</v>
      </c>
      <c r="D96" s="352">
        <v>3</v>
      </c>
      <c r="E96" s="1053">
        <f>IFERROR(SUM(E94:E95), 0)</f>
        <v>0</v>
      </c>
      <c r="F96" s="1053">
        <f>IFERROR(SUM(F94:F95), 0)</f>
        <v>0</v>
      </c>
      <c r="G96" s="1053">
        <f>IFERROR(SUM(G94:G95), 0)</f>
        <v>0</v>
      </c>
      <c r="H96" s="1053">
        <f>IFERROR(SUM(H94:H95), 0)</f>
        <v>0</v>
      </c>
      <c r="I96" s="1053">
        <f>IFERROR(SUM(I94:I95), 0)</f>
        <v>0</v>
      </c>
      <c r="J96" s="1053">
        <f t="shared" si="4"/>
        <v>0</v>
      </c>
      <c r="K96" s="337">
        <f>IFERROR(SUM(K94:K95), 0)</f>
        <v>0</v>
      </c>
      <c r="L96" s="337">
        <f>IFERROR(SUM(L94:L95), 0)</f>
        <v>0</v>
      </c>
      <c r="M96" s="337">
        <f>IFERROR(SUM(M94:M95), 0)</f>
        <v>0</v>
      </c>
      <c r="N96" s="337">
        <f>IFERROR(SUM(N94:N95), 0)</f>
        <v>0</v>
      </c>
      <c r="O96" s="337">
        <f>IFERROR(SUM(O94:O95), 0)</f>
        <v>0</v>
      </c>
      <c r="P96" s="338">
        <f t="shared" si="5"/>
        <v>0</v>
      </c>
      <c r="Q96" s="300"/>
      <c r="R96" s="353" t="s">
        <v>3080</v>
      </c>
      <c r="S96" s="300"/>
      <c r="T96" s="1342" t="s">
        <v>3081</v>
      </c>
      <c r="U96" s="324"/>
      <c r="V96" s="324"/>
      <c r="W96" s="294" t="s">
        <v>3079</v>
      </c>
      <c r="X96" s="351" t="s">
        <v>167</v>
      </c>
      <c r="Y96" s="352">
        <v>3</v>
      </c>
      <c r="Z96" s="373" t="s">
        <v>3082</v>
      </c>
      <c r="AA96" s="373" t="s">
        <v>3083</v>
      </c>
      <c r="AB96" s="373" t="s">
        <v>3084</v>
      </c>
      <c r="AC96" s="373" t="s">
        <v>3085</v>
      </c>
      <c r="AD96" s="373" t="s">
        <v>3086</v>
      </c>
      <c r="AE96" s="373" t="s">
        <v>3087</v>
      </c>
      <c r="AF96" s="373" t="s">
        <v>3082</v>
      </c>
      <c r="AG96" s="373" t="s">
        <v>3083</v>
      </c>
      <c r="AH96" s="373" t="s">
        <v>3084</v>
      </c>
      <c r="AI96" s="373" t="s">
        <v>3085</v>
      </c>
      <c r="AJ96" s="376" t="s">
        <v>3086</v>
      </c>
      <c r="AK96" s="375" t="s">
        <v>3087</v>
      </c>
      <c r="AL96" s="300"/>
      <c r="AM96" s="353" t="s">
        <v>3080</v>
      </c>
      <c r="AN96" s="300"/>
      <c r="AO96" s="353"/>
      <c r="AP96" s="324"/>
    </row>
    <row r="97" spans="1:42" customFormat="1" ht="20.25" customHeight="1" x14ac:dyDescent="0.2">
      <c r="A97" s="324"/>
      <c r="B97" s="294" t="s">
        <v>3088</v>
      </c>
      <c r="C97" s="351" t="s">
        <v>167</v>
      </c>
      <c r="D97" s="352">
        <v>3</v>
      </c>
      <c r="E97" s="1052"/>
      <c r="F97" s="1052"/>
      <c r="G97" s="1052"/>
      <c r="H97" s="1052"/>
      <c r="I97" s="1052"/>
      <c r="J97" s="1053">
        <f t="shared" si="4"/>
        <v>0</v>
      </c>
      <c r="K97" s="1328">
        <v>0</v>
      </c>
      <c r="L97" s="1328">
        <v>0</v>
      </c>
      <c r="M97" s="1328">
        <v>0</v>
      </c>
      <c r="N97" s="1328">
        <v>0.28272427727696614</v>
      </c>
      <c r="O97" s="1328">
        <v>0</v>
      </c>
      <c r="P97" s="338">
        <f t="shared" si="5"/>
        <v>0.28272427727696614</v>
      </c>
      <c r="Q97" s="300"/>
      <c r="R97" s="353" t="s">
        <v>3089</v>
      </c>
      <c r="S97" s="300"/>
      <c r="T97" s="1342" t="s">
        <v>3090</v>
      </c>
      <c r="U97" s="324"/>
      <c r="V97" s="324"/>
      <c r="W97" s="294" t="s">
        <v>3088</v>
      </c>
      <c r="X97" s="351" t="s">
        <v>167</v>
      </c>
      <c r="Y97" s="352">
        <v>3</v>
      </c>
      <c r="Z97" s="372" t="s">
        <v>3091</v>
      </c>
      <c r="AA97" s="372" t="s">
        <v>3092</v>
      </c>
      <c r="AB97" s="372" t="s">
        <v>3093</v>
      </c>
      <c r="AC97" s="372" t="s">
        <v>3094</v>
      </c>
      <c r="AD97" s="372" t="s">
        <v>3095</v>
      </c>
      <c r="AE97" s="373" t="s">
        <v>3096</v>
      </c>
      <c r="AF97" s="372" t="s">
        <v>3091</v>
      </c>
      <c r="AG97" s="372" t="s">
        <v>3092</v>
      </c>
      <c r="AH97" s="372" t="s">
        <v>3093</v>
      </c>
      <c r="AI97" s="372" t="s">
        <v>3094</v>
      </c>
      <c r="AJ97" s="374" t="s">
        <v>3095</v>
      </c>
      <c r="AK97" s="375" t="s">
        <v>3096</v>
      </c>
      <c r="AL97" s="300"/>
      <c r="AM97" s="353" t="s">
        <v>3089</v>
      </c>
      <c r="AN97" s="300"/>
      <c r="AO97" s="353"/>
      <c r="AP97" s="324"/>
    </row>
    <row r="98" spans="1:42" customFormat="1" ht="20.25" customHeight="1" x14ac:dyDescent="0.2">
      <c r="A98" s="324"/>
      <c r="B98" s="294" t="s">
        <v>3097</v>
      </c>
      <c r="C98" s="351" t="s">
        <v>167</v>
      </c>
      <c r="D98" s="352">
        <v>3</v>
      </c>
      <c r="E98" s="1052"/>
      <c r="F98" s="1052"/>
      <c r="G98" s="1052"/>
      <c r="H98" s="1052"/>
      <c r="I98" s="1052"/>
      <c r="J98" s="1053">
        <f t="shared" si="4"/>
        <v>0</v>
      </c>
      <c r="K98" s="1328">
        <v>0</v>
      </c>
      <c r="L98" s="1328">
        <v>0</v>
      </c>
      <c r="M98" s="1328">
        <v>0</v>
      </c>
      <c r="N98" s="1328">
        <v>0</v>
      </c>
      <c r="O98" s="1328">
        <v>0</v>
      </c>
      <c r="P98" s="338">
        <f t="shared" si="5"/>
        <v>0</v>
      </c>
      <c r="Q98" s="300"/>
      <c r="R98" s="353" t="s">
        <v>3098</v>
      </c>
      <c r="S98" s="300"/>
      <c r="T98" s="1342" t="s">
        <v>3099</v>
      </c>
      <c r="U98" s="324"/>
      <c r="V98" s="324"/>
      <c r="W98" s="294" t="s">
        <v>3097</v>
      </c>
      <c r="X98" s="351" t="s">
        <v>167</v>
      </c>
      <c r="Y98" s="352">
        <v>3</v>
      </c>
      <c r="Z98" s="372" t="s">
        <v>3100</v>
      </c>
      <c r="AA98" s="372" t="s">
        <v>3101</v>
      </c>
      <c r="AB98" s="372" t="s">
        <v>3102</v>
      </c>
      <c r="AC98" s="372" t="s">
        <v>3103</v>
      </c>
      <c r="AD98" s="372" t="s">
        <v>3104</v>
      </c>
      <c r="AE98" s="373" t="s">
        <v>3105</v>
      </c>
      <c r="AF98" s="372" t="s">
        <v>3100</v>
      </c>
      <c r="AG98" s="372" t="s">
        <v>3101</v>
      </c>
      <c r="AH98" s="372" t="s">
        <v>3102</v>
      </c>
      <c r="AI98" s="372" t="s">
        <v>3103</v>
      </c>
      <c r="AJ98" s="374" t="s">
        <v>3104</v>
      </c>
      <c r="AK98" s="375" t="s">
        <v>3105</v>
      </c>
      <c r="AL98" s="300"/>
      <c r="AM98" s="353" t="s">
        <v>3098</v>
      </c>
      <c r="AN98" s="300"/>
      <c r="AO98" s="353"/>
      <c r="AP98" s="324"/>
    </row>
    <row r="99" spans="1:42" customFormat="1" ht="20.25" customHeight="1" x14ac:dyDescent="0.2">
      <c r="A99" s="324"/>
      <c r="B99" s="294" t="s">
        <v>3106</v>
      </c>
      <c r="C99" s="351" t="s">
        <v>167</v>
      </c>
      <c r="D99" s="352">
        <v>3</v>
      </c>
      <c r="E99" s="1053">
        <f>IFERROR(SUM(E97:E98), 0)</f>
        <v>0</v>
      </c>
      <c r="F99" s="1053">
        <f>IFERROR(SUM(F97:F98), 0)</f>
        <v>0</v>
      </c>
      <c r="G99" s="1053">
        <f>IFERROR(SUM(G97:G98), 0)</f>
        <v>0</v>
      </c>
      <c r="H99" s="1053">
        <f>IFERROR(SUM(H97:H98), 0)</f>
        <v>0</v>
      </c>
      <c r="I99" s="1053">
        <f>IFERROR(SUM(I97:I98), 0)</f>
        <v>0</v>
      </c>
      <c r="J99" s="1053">
        <f t="shared" si="4"/>
        <v>0</v>
      </c>
      <c r="K99" s="337">
        <f>IFERROR(SUM(K97:K98), 0)</f>
        <v>0</v>
      </c>
      <c r="L99" s="337">
        <f>IFERROR(SUM(L97:L98), 0)</f>
        <v>0</v>
      </c>
      <c r="M99" s="337">
        <f>IFERROR(SUM(M97:M98), 0)</f>
        <v>0</v>
      </c>
      <c r="N99" s="337">
        <f>IFERROR(SUM(N97:N98), 0)</f>
        <v>0.28272427727696614</v>
      </c>
      <c r="O99" s="337">
        <f>IFERROR(SUM(O97:O98), 0)</f>
        <v>0</v>
      </c>
      <c r="P99" s="338">
        <f t="shared" si="5"/>
        <v>0.28272427727696614</v>
      </c>
      <c r="Q99" s="300"/>
      <c r="R99" s="353" t="s">
        <v>3107</v>
      </c>
      <c r="S99" s="300"/>
      <c r="T99" s="1342" t="s">
        <v>3108</v>
      </c>
      <c r="U99" s="324"/>
      <c r="V99" s="324"/>
      <c r="W99" s="294" t="s">
        <v>3106</v>
      </c>
      <c r="X99" s="351" t="s">
        <v>167</v>
      </c>
      <c r="Y99" s="352">
        <v>3</v>
      </c>
      <c r="Z99" s="373" t="s">
        <v>3109</v>
      </c>
      <c r="AA99" s="373" t="s">
        <v>3110</v>
      </c>
      <c r="AB99" s="373" t="s">
        <v>3111</v>
      </c>
      <c r="AC99" s="373" t="s">
        <v>3112</v>
      </c>
      <c r="AD99" s="373" t="s">
        <v>3113</v>
      </c>
      <c r="AE99" s="373" t="s">
        <v>3114</v>
      </c>
      <c r="AF99" s="373" t="s">
        <v>3109</v>
      </c>
      <c r="AG99" s="373" t="s">
        <v>3110</v>
      </c>
      <c r="AH99" s="373" t="s">
        <v>3111</v>
      </c>
      <c r="AI99" s="373" t="s">
        <v>3112</v>
      </c>
      <c r="AJ99" s="376" t="s">
        <v>3113</v>
      </c>
      <c r="AK99" s="375" t="s">
        <v>3114</v>
      </c>
      <c r="AL99" s="300"/>
      <c r="AM99" s="353" t="s">
        <v>3107</v>
      </c>
      <c r="AN99" s="300"/>
      <c r="AO99" s="353"/>
      <c r="AP99" s="324"/>
    </row>
    <row r="100" spans="1:42" customFormat="1" ht="20.25" customHeight="1" x14ac:dyDescent="0.2">
      <c r="A100" s="324"/>
      <c r="B100" s="294" t="s">
        <v>3115</v>
      </c>
      <c r="C100" s="351" t="s">
        <v>167</v>
      </c>
      <c r="D100" s="352">
        <v>3</v>
      </c>
      <c r="E100" s="1052"/>
      <c r="F100" s="1052"/>
      <c r="G100" s="1052"/>
      <c r="H100" s="1052"/>
      <c r="I100" s="1052"/>
      <c r="J100" s="1053">
        <f t="shared" si="4"/>
        <v>0</v>
      </c>
      <c r="K100" s="1328">
        <v>0</v>
      </c>
      <c r="L100" s="1328">
        <v>0</v>
      </c>
      <c r="M100" s="1328">
        <v>0</v>
      </c>
      <c r="N100" s="1328">
        <v>0</v>
      </c>
      <c r="O100" s="1328">
        <v>0</v>
      </c>
      <c r="P100" s="338">
        <f t="shared" si="5"/>
        <v>0</v>
      </c>
      <c r="Q100" s="300"/>
      <c r="R100" s="353" t="s">
        <v>3116</v>
      </c>
      <c r="S100" s="300"/>
      <c r="T100" s="1336" t="s">
        <v>543</v>
      </c>
      <c r="U100" s="324"/>
      <c r="V100" s="324"/>
      <c r="W100" s="294" t="s">
        <v>3115</v>
      </c>
      <c r="X100" s="351" t="s">
        <v>167</v>
      </c>
      <c r="Y100" s="352">
        <v>3</v>
      </c>
      <c r="Z100" s="372" t="s">
        <v>3117</v>
      </c>
      <c r="AA100" s="372" t="s">
        <v>3118</v>
      </c>
      <c r="AB100" s="372" t="s">
        <v>3119</v>
      </c>
      <c r="AC100" s="372" t="s">
        <v>3120</v>
      </c>
      <c r="AD100" s="372" t="s">
        <v>3121</v>
      </c>
      <c r="AE100" s="373" t="s">
        <v>3122</v>
      </c>
      <c r="AF100" s="372" t="s">
        <v>3117</v>
      </c>
      <c r="AG100" s="372" t="s">
        <v>3118</v>
      </c>
      <c r="AH100" s="372" t="s">
        <v>3119</v>
      </c>
      <c r="AI100" s="372" t="s">
        <v>3120</v>
      </c>
      <c r="AJ100" s="374" t="s">
        <v>3121</v>
      </c>
      <c r="AK100" s="375" t="s">
        <v>3122</v>
      </c>
      <c r="AL100" s="300"/>
      <c r="AM100" s="353" t="s">
        <v>3116</v>
      </c>
      <c r="AN100" s="300"/>
      <c r="AO100" s="353"/>
      <c r="AP100" s="324"/>
    </row>
    <row r="101" spans="1:42" customFormat="1" ht="20.25" customHeight="1" x14ac:dyDescent="0.2">
      <c r="A101" s="324"/>
      <c r="B101" s="294" t="s">
        <v>3123</v>
      </c>
      <c r="C101" s="351" t="s">
        <v>167</v>
      </c>
      <c r="D101" s="352">
        <v>3</v>
      </c>
      <c r="E101" s="1052"/>
      <c r="F101" s="1052"/>
      <c r="G101" s="1052"/>
      <c r="H101" s="1052"/>
      <c r="I101" s="1052"/>
      <c r="J101" s="1053">
        <f t="shared" si="4"/>
        <v>0</v>
      </c>
      <c r="K101" s="1328">
        <v>0</v>
      </c>
      <c r="L101" s="1328">
        <v>0</v>
      </c>
      <c r="M101" s="1328">
        <v>0</v>
      </c>
      <c r="N101" s="1328">
        <v>0</v>
      </c>
      <c r="O101" s="1328">
        <v>0</v>
      </c>
      <c r="P101" s="338">
        <f t="shared" si="5"/>
        <v>0</v>
      </c>
      <c r="Q101" s="300"/>
      <c r="R101" s="353" t="s">
        <v>3124</v>
      </c>
      <c r="S101" s="300"/>
      <c r="T101" s="1336" t="s">
        <v>543</v>
      </c>
      <c r="U101" s="324"/>
      <c r="V101" s="324"/>
      <c r="W101" s="294" t="s">
        <v>3123</v>
      </c>
      <c r="X101" s="351" t="s">
        <v>167</v>
      </c>
      <c r="Y101" s="352">
        <v>3</v>
      </c>
      <c r="Z101" s="372" t="s">
        <v>3125</v>
      </c>
      <c r="AA101" s="372" t="s">
        <v>3126</v>
      </c>
      <c r="AB101" s="372" t="s">
        <v>3127</v>
      </c>
      <c r="AC101" s="372" t="s">
        <v>3128</v>
      </c>
      <c r="AD101" s="372" t="s">
        <v>3129</v>
      </c>
      <c r="AE101" s="373" t="s">
        <v>3130</v>
      </c>
      <c r="AF101" s="372" t="s">
        <v>3125</v>
      </c>
      <c r="AG101" s="372" t="s">
        <v>3126</v>
      </c>
      <c r="AH101" s="372" t="s">
        <v>3127</v>
      </c>
      <c r="AI101" s="372" t="s">
        <v>3128</v>
      </c>
      <c r="AJ101" s="374" t="s">
        <v>3129</v>
      </c>
      <c r="AK101" s="375" t="s">
        <v>3130</v>
      </c>
      <c r="AL101" s="300"/>
      <c r="AM101" s="353" t="s">
        <v>3124</v>
      </c>
      <c r="AN101" s="300"/>
      <c r="AO101" s="353"/>
      <c r="AP101" s="324"/>
    </row>
    <row r="102" spans="1:42" customFormat="1" ht="20.25" customHeight="1" x14ac:dyDescent="0.2">
      <c r="A102" s="324"/>
      <c r="B102" s="294" t="s">
        <v>3131</v>
      </c>
      <c r="C102" s="351" t="s">
        <v>167</v>
      </c>
      <c r="D102" s="352">
        <v>3</v>
      </c>
      <c r="E102" s="1053">
        <f>IFERROR(SUM(E100:E101), 0)</f>
        <v>0</v>
      </c>
      <c r="F102" s="1053">
        <f>IFERROR(SUM(F100:F101), 0)</f>
        <v>0</v>
      </c>
      <c r="G102" s="1053">
        <f>IFERROR(SUM(G100:G101), 0)</f>
        <v>0</v>
      </c>
      <c r="H102" s="1053">
        <f>IFERROR(SUM(H100:H101), 0)</f>
        <v>0</v>
      </c>
      <c r="I102" s="1053">
        <f>IFERROR(SUM(I100:I101), 0)</f>
        <v>0</v>
      </c>
      <c r="J102" s="1053">
        <f t="shared" si="4"/>
        <v>0</v>
      </c>
      <c r="K102" s="337">
        <f>IFERROR(SUM(K100:K101), 0)</f>
        <v>0</v>
      </c>
      <c r="L102" s="337">
        <f>IFERROR(SUM(L100:L101), 0)</f>
        <v>0</v>
      </c>
      <c r="M102" s="337">
        <f>IFERROR(SUM(M100:M101), 0)</f>
        <v>0</v>
      </c>
      <c r="N102" s="337">
        <f>IFERROR(SUM(N100:N101), 0)</f>
        <v>0</v>
      </c>
      <c r="O102" s="337">
        <f>IFERROR(SUM(O100:O101), 0)</f>
        <v>0</v>
      </c>
      <c r="P102" s="338">
        <f t="shared" si="5"/>
        <v>0</v>
      </c>
      <c r="Q102" s="300"/>
      <c r="R102" s="353" t="s">
        <v>3132</v>
      </c>
      <c r="S102" s="300"/>
      <c r="T102" s="1336" t="s">
        <v>543</v>
      </c>
      <c r="U102" s="324"/>
      <c r="V102" s="324"/>
      <c r="W102" s="294" t="s">
        <v>3131</v>
      </c>
      <c r="X102" s="351" t="s">
        <v>167</v>
      </c>
      <c r="Y102" s="352">
        <v>3</v>
      </c>
      <c r="Z102" s="373" t="s">
        <v>3133</v>
      </c>
      <c r="AA102" s="373" t="s">
        <v>3134</v>
      </c>
      <c r="AB102" s="373" t="s">
        <v>3135</v>
      </c>
      <c r="AC102" s="373" t="s">
        <v>3136</v>
      </c>
      <c r="AD102" s="373" t="s">
        <v>3137</v>
      </c>
      <c r="AE102" s="373" t="s">
        <v>3138</v>
      </c>
      <c r="AF102" s="373" t="s">
        <v>3133</v>
      </c>
      <c r="AG102" s="373" t="s">
        <v>3134</v>
      </c>
      <c r="AH102" s="373" t="s">
        <v>3135</v>
      </c>
      <c r="AI102" s="373" t="s">
        <v>3136</v>
      </c>
      <c r="AJ102" s="376" t="s">
        <v>3137</v>
      </c>
      <c r="AK102" s="375" t="s">
        <v>3138</v>
      </c>
      <c r="AL102" s="300"/>
      <c r="AM102" s="353" t="s">
        <v>3132</v>
      </c>
      <c r="AN102" s="300"/>
      <c r="AO102" s="353"/>
      <c r="AP102" s="324"/>
    </row>
    <row r="103" spans="1:42" customFormat="1" ht="20.25" customHeight="1" x14ac:dyDescent="0.2">
      <c r="A103" s="324"/>
      <c r="B103" s="294" t="s">
        <v>3139</v>
      </c>
      <c r="C103" s="351" t="s">
        <v>167</v>
      </c>
      <c r="D103" s="352">
        <v>3</v>
      </c>
      <c r="E103" s="1052"/>
      <c r="F103" s="1052"/>
      <c r="G103" s="1052"/>
      <c r="H103" s="1052"/>
      <c r="I103" s="1052"/>
      <c r="J103" s="1053">
        <f t="shared" si="4"/>
        <v>0</v>
      </c>
      <c r="K103" s="1328">
        <v>0</v>
      </c>
      <c r="L103" s="1328">
        <v>0</v>
      </c>
      <c r="M103" s="1328">
        <v>0</v>
      </c>
      <c r="N103" s="1328">
        <v>0</v>
      </c>
      <c r="O103" s="1328">
        <v>0</v>
      </c>
      <c r="P103" s="338">
        <f t="shared" si="5"/>
        <v>0</v>
      </c>
      <c r="Q103" s="300"/>
      <c r="R103" s="353" t="s">
        <v>3140</v>
      </c>
      <c r="S103" s="300"/>
      <c r="T103" s="1336" t="s">
        <v>543</v>
      </c>
      <c r="U103" s="324"/>
      <c r="V103" s="324"/>
      <c r="W103" s="294" t="s">
        <v>3139</v>
      </c>
      <c r="X103" s="351" t="s">
        <v>167</v>
      </c>
      <c r="Y103" s="352">
        <v>3</v>
      </c>
      <c r="Z103" s="372" t="s">
        <v>3141</v>
      </c>
      <c r="AA103" s="372" t="s">
        <v>3142</v>
      </c>
      <c r="AB103" s="372" t="s">
        <v>3143</v>
      </c>
      <c r="AC103" s="372" t="s">
        <v>3144</v>
      </c>
      <c r="AD103" s="372" t="s">
        <v>3145</v>
      </c>
      <c r="AE103" s="373" t="s">
        <v>3146</v>
      </c>
      <c r="AF103" s="372" t="s">
        <v>3141</v>
      </c>
      <c r="AG103" s="372" t="s">
        <v>3142</v>
      </c>
      <c r="AH103" s="372" t="s">
        <v>3143</v>
      </c>
      <c r="AI103" s="372" t="s">
        <v>3144</v>
      </c>
      <c r="AJ103" s="374" t="s">
        <v>3145</v>
      </c>
      <c r="AK103" s="375" t="s">
        <v>3146</v>
      </c>
      <c r="AL103" s="300"/>
      <c r="AM103" s="353" t="s">
        <v>3140</v>
      </c>
      <c r="AN103" s="300"/>
      <c r="AO103" s="353"/>
      <c r="AP103" s="324"/>
    </row>
    <row r="104" spans="1:42" customFormat="1" ht="20.25" customHeight="1" x14ac:dyDescent="0.2">
      <c r="A104" s="324"/>
      <c r="B104" s="294" t="s">
        <v>3147</v>
      </c>
      <c r="C104" s="351" t="s">
        <v>167</v>
      </c>
      <c r="D104" s="352">
        <v>3</v>
      </c>
      <c r="E104" s="1052"/>
      <c r="F104" s="1052"/>
      <c r="G104" s="1052"/>
      <c r="H104" s="1052"/>
      <c r="I104" s="1052"/>
      <c r="J104" s="1053">
        <f t="shared" si="4"/>
        <v>0</v>
      </c>
      <c r="K104" s="1328">
        <v>0</v>
      </c>
      <c r="L104" s="1328">
        <v>0</v>
      </c>
      <c r="M104" s="1328">
        <v>0</v>
      </c>
      <c r="N104" s="1328">
        <v>0</v>
      </c>
      <c r="O104" s="1328">
        <v>0</v>
      </c>
      <c r="P104" s="338">
        <f t="shared" si="5"/>
        <v>0</v>
      </c>
      <c r="Q104" s="300"/>
      <c r="R104" s="353" t="s">
        <v>3148</v>
      </c>
      <c r="S104" s="300"/>
      <c r="T104" s="1336" t="s">
        <v>543</v>
      </c>
      <c r="U104" s="324"/>
      <c r="V104" s="324"/>
      <c r="W104" s="294" t="s">
        <v>3147</v>
      </c>
      <c r="X104" s="351" t="s">
        <v>167</v>
      </c>
      <c r="Y104" s="352">
        <v>3</v>
      </c>
      <c r="Z104" s="372" t="s">
        <v>3149</v>
      </c>
      <c r="AA104" s="372" t="s">
        <v>3150</v>
      </c>
      <c r="AB104" s="372" t="s">
        <v>3151</v>
      </c>
      <c r="AC104" s="372" t="s">
        <v>3152</v>
      </c>
      <c r="AD104" s="372" t="s">
        <v>3153</v>
      </c>
      <c r="AE104" s="373" t="s">
        <v>3154</v>
      </c>
      <c r="AF104" s="372" t="s">
        <v>3149</v>
      </c>
      <c r="AG104" s="372" t="s">
        <v>3150</v>
      </c>
      <c r="AH104" s="372" t="s">
        <v>3151</v>
      </c>
      <c r="AI104" s="372" t="s">
        <v>3152</v>
      </c>
      <c r="AJ104" s="374" t="s">
        <v>3153</v>
      </c>
      <c r="AK104" s="375" t="s">
        <v>3154</v>
      </c>
      <c r="AL104" s="300"/>
      <c r="AM104" s="353" t="s">
        <v>3148</v>
      </c>
      <c r="AN104" s="300"/>
      <c r="AO104" s="353"/>
      <c r="AP104" s="324"/>
    </row>
    <row r="105" spans="1:42" customFormat="1" ht="20.25" customHeight="1" x14ac:dyDescent="0.2">
      <c r="A105" s="324"/>
      <c r="B105" s="294" t="s">
        <v>3155</v>
      </c>
      <c r="C105" s="351" t="s">
        <v>167</v>
      </c>
      <c r="D105" s="352">
        <v>3</v>
      </c>
      <c r="E105" s="1053">
        <f>IFERROR(SUM(E103:E104), 0)</f>
        <v>0</v>
      </c>
      <c r="F105" s="1053">
        <f>IFERROR(SUM(F103:F104), 0)</f>
        <v>0</v>
      </c>
      <c r="G105" s="1053">
        <f>IFERROR(SUM(G103:G104), 0)</f>
        <v>0</v>
      </c>
      <c r="H105" s="1053">
        <f>IFERROR(SUM(H103:H104), 0)</f>
        <v>0</v>
      </c>
      <c r="I105" s="1053">
        <f>IFERROR(SUM(I103:I104), 0)</f>
        <v>0</v>
      </c>
      <c r="J105" s="1053">
        <f t="shared" si="4"/>
        <v>0</v>
      </c>
      <c r="K105" s="337">
        <f>IFERROR(SUM(K103:K104), 0)</f>
        <v>0</v>
      </c>
      <c r="L105" s="337">
        <f>IFERROR(SUM(L103:L104), 0)</f>
        <v>0</v>
      </c>
      <c r="M105" s="337">
        <f>IFERROR(SUM(M103:M104), 0)</f>
        <v>0</v>
      </c>
      <c r="N105" s="337">
        <f>IFERROR(SUM(N103:N104), 0)</f>
        <v>0</v>
      </c>
      <c r="O105" s="337">
        <f>IFERROR(SUM(O103:O104), 0)</f>
        <v>0</v>
      </c>
      <c r="P105" s="338">
        <f t="shared" si="5"/>
        <v>0</v>
      </c>
      <c r="Q105" s="300"/>
      <c r="R105" s="353" t="s">
        <v>3156</v>
      </c>
      <c r="S105" s="300"/>
      <c r="T105" s="1336" t="s">
        <v>543</v>
      </c>
      <c r="U105" s="324"/>
      <c r="V105" s="324"/>
      <c r="W105" s="294" t="s">
        <v>3155</v>
      </c>
      <c r="X105" s="351" t="s">
        <v>167</v>
      </c>
      <c r="Y105" s="352">
        <v>3</v>
      </c>
      <c r="Z105" s="373" t="s">
        <v>3157</v>
      </c>
      <c r="AA105" s="373" t="s">
        <v>3158</v>
      </c>
      <c r="AB105" s="373" t="s">
        <v>3159</v>
      </c>
      <c r="AC105" s="373" t="s">
        <v>3160</v>
      </c>
      <c r="AD105" s="373" t="s">
        <v>3161</v>
      </c>
      <c r="AE105" s="373" t="s">
        <v>3162</v>
      </c>
      <c r="AF105" s="373" t="s">
        <v>3157</v>
      </c>
      <c r="AG105" s="373" t="s">
        <v>3158</v>
      </c>
      <c r="AH105" s="373" t="s">
        <v>3159</v>
      </c>
      <c r="AI105" s="373" t="s">
        <v>3160</v>
      </c>
      <c r="AJ105" s="376" t="s">
        <v>3161</v>
      </c>
      <c r="AK105" s="375" t="s">
        <v>3162</v>
      </c>
      <c r="AL105" s="300"/>
      <c r="AM105" s="353" t="s">
        <v>3156</v>
      </c>
      <c r="AN105" s="300"/>
      <c r="AO105" s="353"/>
      <c r="AP105" s="324"/>
    </row>
    <row r="106" spans="1:42" customFormat="1" ht="20.25" customHeight="1" x14ac:dyDescent="0.2">
      <c r="A106" s="324"/>
      <c r="B106" s="294" t="s">
        <v>3163</v>
      </c>
      <c r="C106" s="351" t="s">
        <v>167</v>
      </c>
      <c r="D106" s="352">
        <v>3</v>
      </c>
      <c r="E106" s="1052"/>
      <c r="F106" s="1052"/>
      <c r="G106" s="1052"/>
      <c r="H106" s="1052"/>
      <c r="I106" s="1052"/>
      <c r="J106" s="1053">
        <f t="shared" ref="J106:J137" si="6">IFERROR(SUM(E106:I106), 0)</f>
        <v>0</v>
      </c>
      <c r="K106" s="1328">
        <v>0</v>
      </c>
      <c r="L106" s="1328">
        <v>0</v>
      </c>
      <c r="M106" s="1328">
        <v>0</v>
      </c>
      <c r="N106" s="1328">
        <v>0</v>
      </c>
      <c r="O106" s="1328">
        <v>0</v>
      </c>
      <c r="P106" s="338">
        <f t="shared" ref="P106:P137" si="7">IFERROR(SUM(K106:O106), 0)</f>
        <v>0</v>
      </c>
      <c r="Q106" s="300"/>
      <c r="R106" s="353" t="s">
        <v>3164</v>
      </c>
      <c r="S106" s="300"/>
      <c r="T106" s="1336" t="s">
        <v>543</v>
      </c>
      <c r="U106" s="324"/>
      <c r="V106" s="324"/>
      <c r="W106" s="294" t="s">
        <v>3163</v>
      </c>
      <c r="X106" s="351" t="s">
        <v>167</v>
      </c>
      <c r="Y106" s="352">
        <v>3</v>
      </c>
      <c r="Z106" s="372" t="s">
        <v>3165</v>
      </c>
      <c r="AA106" s="372" t="s">
        <v>3166</v>
      </c>
      <c r="AB106" s="372" t="s">
        <v>3167</v>
      </c>
      <c r="AC106" s="372" t="s">
        <v>3168</v>
      </c>
      <c r="AD106" s="372" t="s">
        <v>3169</v>
      </c>
      <c r="AE106" s="373" t="s">
        <v>3170</v>
      </c>
      <c r="AF106" s="372" t="s">
        <v>3165</v>
      </c>
      <c r="AG106" s="372" t="s">
        <v>3166</v>
      </c>
      <c r="AH106" s="372" t="s">
        <v>3167</v>
      </c>
      <c r="AI106" s="372" t="s">
        <v>3168</v>
      </c>
      <c r="AJ106" s="374" t="s">
        <v>3169</v>
      </c>
      <c r="AK106" s="375" t="s">
        <v>3170</v>
      </c>
      <c r="AL106" s="300"/>
      <c r="AM106" s="353" t="s">
        <v>3164</v>
      </c>
      <c r="AN106" s="300"/>
      <c r="AO106" s="353"/>
      <c r="AP106" s="324"/>
    </row>
    <row r="107" spans="1:42" customFormat="1" ht="20.25" customHeight="1" x14ac:dyDescent="0.2">
      <c r="A107" s="324"/>
      <c r="B107" s="294" t="s">
        <v>3171</v>
      </c>
      <c r="C107" s="351" t="s">
        <v>167</v>
      </c>
      <c r="D107" s="352">
        <v>3</v>
      </c>
      <c r="E107" s="1052"/>
      <c r="F107" s="1052"/>
      <c r="G107" s="1052"/>
      <c r="H107" s="1052"/>
      <c r="I107" s="1052"/>
      <c r="J107" s="1053">
        <f t="shared" si="6"/>
        <v>0</v>
      </c>
      <c r="K107" s="1328">
        <v>0</v>
      </c>
      <c r="L107" s="1328">
        <v>0</v>
      </c>
      <c r="M107" s="1328">
        <v>0</v>
      </c>
      <c r="N107" s="1328">
        <v>0</v>
      </c>
      <c r="O107" s="1328">
        <v>0</v>
      </c>
      <c r="P107" s="338">
        <f t="shared" si="7"/>
        <v>0</v>
      </c>
      <c r="Q107" s="300"/>
      <c r="R107" s="353" t="s">
        <v>3172</v>
      </c>
      <c r="S107" s="300"/>
      <c r="T107" s="1336" t="s">
        <v>543</v>
      </c>
      <c r="U107" s="324"/>
      <c r="V107" s="324"/>
      <c r="W107" s="294" t="s">
        <v>3171</v>
      </c>
      <c r="X107" s="351" t="s">
        <v>167</v>
      </c>
      <c r="Y107" s="352">
        <v>3</v>
      </c>
      <c r="Z107" s="372" t="s">
        <v>3173</v>
      </c>
      <c r="AA107" s="372" t="s">
        <v>3174</v>
      </c>
      <c r="AB107" s="372" t="s">
        <v>3175</v>
      </c>
      <c r="AC107" s="372" t="s">
        <v>3176</v>
      </c>
      <c r="AD107" s="372" t="s">
        <v>3177</v>
      </c>
      <c r="AE107" s="373" t="s">
        <v>3178</v>
      </c>
      <c r="AF107" s="372" t="s">
        <v>3173</v>
      </c>
      <c r="AG107" s="372" t="s">
        <v>3174</v>
      </c>
      <c r="AH107" s="372" t="s">
        <v>3175</v>
      </c>
      <c r="AI107" s="372" t="s">
        <v>3176</v>
      </c>
      <c r="AJ107" s="374" t="s">
        <v>3177</v>
      </c>
      <c r="AK107" s="375" t="s">
        <v>3178</v>
      </c>
      <c r="AL107" s="300"/>
      <c r="AM107" s="353" t="s">
        <v>3172</v>
      </c>
      <c r="AN107" s="300"/>
      <c r="AO107" s="353"/>
      <c r="AP107" s="324"/>
    </row>
    <row r="108" spans="1:42" customFormat="1" ht="20.25" customHeight="1" x14ac:dyDescent="0.2">
      <c r="A108" s="324"/>
      <c r="B108" s="294" t="s">
        <v>3179</v>
      </c>
      <c r="C108" s="351" t="s">
        <v>167</v>
      </c>
      <c r="D108" s="352">
        <v>3</v>
      </c>
      <c r="E108" s="1053">
        <f>IFERROR(SUM(E106:E107), 0)</f>
        <v>0</v>
      </c>
      <c r="F108" s="1053">
        <f>IFERROR(SUM(F106:F107), 0)</f>
        <v>0</v>
      </c>
      <c r="G108" s="1053">
        <f>IFERROR(SUM(G106:G107), 0)</f>
        <v>0</v>
      </c>
      <c r="H108" s="1053">
        <f>IFERROR(SUM(H106:H107), 0)</f>
        <v>0</v>
      </c>
      <c r="I108" s="1053">
        <f>IFERROR(SUM(I106:I107), 0)</f>
        <v>0</v>
      </c>
      <c r="J108" s="1053">
        <f t="shared" si="6"/>
        <v>0</v>
      </c>
      <c r="K108" s="337">
        <f>IFERROR(SUM(K106:K107), 0)</f>
        <v>0</v>
      </c>
      <c r="L108" s="337">
        <f>IFERROR(SUM(L106:L107), 0)</f>
        <v>0</v>
      </c>
      <c r="M108" s="337">
        <f>IFERROR(SUM(M106:M107), 0)</f>
        <v>0</v>
      </c>
      <c r="N108" s="337">
        <f>IFERROR(SUM(N106:N107), 0)</f>
        <v>0</v>
      </c>
      <c r="O108" s="337">
        <f>IFERROR(SUM(O106:O107), 0)</f>
        <v>0</v>
      </c>
      <c r="P108" s="338">
        <f t="shared" si="7"/>
        <v>0</v>
      </c>
      <c r="Q108" s="300"/>
      <c r="R108" s="353" t="s">
        <v>3180</v>
      </c>
      <c r="S108" s="300"/>
      <c r="T108" s="1336" t="s">
        <v>543</v>
      </c>
      <c r="U108" s="324"/>
      <c r="V108" s="324"/>
      <c r="W108" s="294" t="s">
        <v>3179</v>
      </c>
      <c r="X108" s="351" t="s">
        <v>167</v>
      </c>
      <c r="Y108" s="352">
        <v>3</v>
      </c>
      <c r="Z108" s="373" t="s">
        <v>3181</v>
      </c>
      <c r="AA108" s="373" t="s">
        <v>3182</v>
      </c>
      <c r="AB108" s="373" t="s">
        <v>3183</v>
      </c>
      <c r="AC108" s="373" t="s">
        <v>3184</v>
      </c>
      <c r="AD108" s="373" t="s">
        <v>3185</v>
      </c>
      <c r="AE108" s="373" t="s">
        <v>3186</v>
      </c>
      <c r="AF108" s="373" t="s">
        <v>3181</v>
      </c>
      <c r="AG108" s="373" t="s">
        <v>3182</v>
      </c>
      <c r="AH108" s="373" t="s">
        <v>3183</v>
      </c>
      <c r="AI108" s="373" t="s">
        <v>3184</v>
      </c>
      <c r="AJ108" s="376" t="s">
        <v>3185</v>
      </c>
      <c r="AK108" s="375" t="s">
        <v>3186</v>
      </c>
      <c r="AL108" s="300"/>
      <c r="AM108" s="353" t="s">
        <v>3180</v>
      </c>
      <c r="AN108" s="300"/>
      <c r="AO108" s="353"/>
      <c r="AP108" s="324"/>
    </row>
    <row r="109" spans="1:42" customFormat="1" ht="20.25" customHeight="1" x14ac:dyDescent="0.2">
      <c r="A109" s="324"/>
      <c r="B109" s="294" t="s">
        <v>3187</v>
      </c>
      <c r="C109" s="351" t="s">
        <v>167</v>
      </c>
      <c r="D109" s="352">
        <v>3</v>
      </c>
      <c r="E109" s="1052"/>
      <c r="F109" s="1052"/>
      <c r="G109" s="1052"/>
      <c r="H109" s="1052"/>
      <c r="I109" s="1052"/>
      <c r="J109" s="1053">
        <f t="shared" si="6"/>
        <v>0</v>
      </c>
      <c r="K109" s="1328">
        <v>0</v>
      </c>
      <c r="L109" s="1328">
        <v>0</v>
      </c>
      <c r="M109" s="1328">
        <v>0</v>
      </c>
      <c r="N109" s="1328">
        <v>0</v>
      </c>
      <c r="O109" s="1328">
        <v>0</v>
      </c>
      <c r="P109" s="338">
        <f t="shared" si="7"/>
        <v>0</v>
      </c>
      <c r="Q109" s="300"/>
      <c r="R109" s="353" t="s">
        <v>3188</v>
      </c>
      <c r="S109" s="300"/>
      <c r="T109" s="1336" t="s">
        <v>543</v>
      </c>
      <c r="U109" s="324"/>
      <c r="V109" s="324"/>
      <c r="W109" s="294" t="s">
        <v>3187</v>
      </c>
      <c r="X109" s="351" t="s">
        <v>167</v>
      </c>
      <c r="Y109" s="352">
        <v>3</v>
      </c>
      <c r="Z109" s="372" t="s">
        <v>3189</v>
      </c>
      <c r="AA109" s="372" t="s">
        <v>3190</v>
      </c>
      <c r="AB109" s="372" t="s">
        <v>3191</v>
      </c>
      <c r="AC109" s="372" t="s">
        <v>3192</v>
      </c>
      <c r="AD109" s="372" t="s">
        <v>3193</v>
      </c>
      <c r="AE109" s="373" t="s">
        <v>3194</v>
      </c>
      <c r="AF109" s="372" t="s">
        <v>3189</v>
      </c>
      <c r="AG109" s="372" t="s">
        <v>3190</v>
      </c>
      <c r="AH109" s="372" t="s">
        <v>3191</v>
      </c>
      <c r="AI109" s="372" t="s">
        <v>3192</v>
      </c>
      <c r="AJ109" s="374" t="s">
        <v>3193</v>
      </c>
      <c r="AK109" s="375" t="s">
        <v>3194</v>
      </c>
      <c r="AL109" s="300"/>
      <c r="AM109" s="353" t="s">
        <v>3188</v>
      </c>
      <c r="AN109" s="300"/>
      <c r="AO109" s="353"/>
      <c r="AP109" s="324"/>
    </row>
    <row r="110" spans="1:42" customFormat="1" ht="20.25" customHeight="1" x14ac:dyDescent="0.2">
      <c r="A110" s="324"/>
      <c r="B110" s="294" t="s">
        <v>3195</v>
      </c>
      <c r="C110" s="351" t="s">
        <v>167</v>
      </c>
      <c r="D110" s="352">
        <v>3</v>
      </c>
      <c r="E110" s="1052"/>
      <c r="F110" s="1052"/>
      <c r="G110" s="1052"/>
      <c r="H110" s="1052"/>
      <c r="I110" s="1052"/>
      <c r="J110" s="1053">
        <f t="shared" si="6"/>
        <v>0</v>
      </c>
      <c r="K110" s="1328">
        <v>0</v>
      </c>
      <c r="L110" s="1328">
        <v>0</v>
      </c>
      <c r="M110" s="1328">
        <v>0</v>
      </c>
      <c r="N110" s="1328">
        <v>0</v>
      </c>
      <c r="O110" s="1328">
        <v>0</v>
      </c>
      <c r="P110" s="338">
        <f t="shared" si="7"/>
        <v>0</v>
      </c>
      <c r="Q110" s="300"/>
      <c r="R110" s="353" t="s">
        <v>3196</v>
      </c>
      <c r="S110" s="300"/>
      <c r="T110" s="1336" t="s">
        <v>543</v>
      </c>
      <c r="U110" s="324"/>
      <c r="V110" s="324"/>
      <c r="W110" s="294" t="s">
        <v>3195</v>
      </c>
      <c r="X110" s="351" t="s">
        <v>167</v>
      </c>
      <c r="Y110" s="352">
        <v>3</v>
      </c>
      <c r="Z110" s="372" t="s">
        <v>3197</v>
      </c>
      <c r="AA110" s="372" t="s">
        <v>3198</v>
      </c>
      <c r="AB110" s="372" t="s">
        <v>3199</v>
      </c>
      <c r="AC110" s="372" t="s">
        <v>3200</v>
      </c>
      <c r="AD110" s="372" t="s">
        <v>3201</v>
      </c>
      <c r="AE110" s="373" t="s">
        <v>3202</v>
      </c>
      <c r="AF110" s="372" t="s">
        <v>3197</v>
      </c>
      <c r="AG110" s="372" t="s">
        <v>3198</v>
      </c>
      <c r="AH110" s="372" t="s">
        <v>3199</v>
      </c>
      <c r="AI110" s="372" t="s">
        <v>3200</v>
      </c>
      <c r="AJ110" s="374" t="s">
        <v>3201</v>
      </c>
      <c r="AK110" s="375" t="s">
        <v>3202</v>
      </c>
      <c r="AL110" s="300"/>
      <c r="AM110" s="353" t="s">
        <v>3196</v>
      </c>
      <c r="AN110" s="300"/>
      <c r="AO110" s="353"/>
      <c r="AP110" s="324"/>
    </row>
    <row r="111" spans="1:42" customFormat="1" ht="20.25" customHeight="1" x14ac:dyDescent="0.2">
      <c r="A111" s="324"/>
      <c r="B111" s="294" t="s">
        <v>3203</v>
      </c>
      <c r="C111" s="351" t="s">
        <v>167</v>
      </c>
      <c r="D111" s="352">
        <v>3</v>
      </c>
      <c r="E111" s="1053">
        <f>IFERROR(SUM(E109:E110), 0)</f>
        <v>0</v>
      </c>
      <c r="F111" s="1053">
        <f>IFERROR(SUM(F109:F110), 0)</f>
        <v>0</v>
      </c>
      <c r="G111" s="1053">
        <f>IFERROR(SUM(G109:G110), 0)</f>
        <v>0</v>
      </c>
      <c r="H111" s="1053">
        <f>IFERROR(SUM(H109:H110), 0)</f>
        <v>0</v>
      </c>
      <c r="I111" s="1053">
        <f>IFERROR(SUM(I109:I110), 0)</f>
        <v>0</v>
      </c>
      <c r="J111" s="1053">
        <f t="shared" si="6"/>
        <v>0</v>
      </c>
      <c r="K111" s="337">
        <f>IFERROR(SUM(K109:K110), 0)</f>
        <v>0</v>
      </c>
      <c r="L111" s="337">
        <f>IFERROR(SUM(L109:L110), 0)</f>
        <v>0</v>
      </c>
      <c r="M111" s="337">
        <f>IFERROR(SUM(M109:M110), 0)</f>
        <v>0</v>
      </c>
      <c r="N111" s="337">
        <f>IFERROR(SUM(N109:N110), 0)</f>
        <v>0</v>
      </c>
      <c r="O111" s="337">
        <f>IFERROR(SUM(O109:O110), 0)</f>
        <v>0</v>
      </c>
      <c r="P111" s="338">
        <f t="shared" si="7"/>
        <v>0</v>
      </c>
      <c r="Q111" s="300"/>
      <c r="R111" s="353" t="s">
        <v>3204</v>
      </c>
      <c r="S111" s="300"/>
      <c r="T111" s="1336" t="s">
        <v>543</v>
      </c>
      <c r="U111" s="324"/>
      <c r="V111" s="324"/>
      <c r="W111" s="294" t="s">
        <v>3203</v>
      </c>
      <c r="X111" s="351" t="s">
        <v>167</v>
      </c>
      <c r="Y111" s="352">
        <v>3</v>
      </c>
      <c r="Z111" s="373" t="s">
        <v>3205</v>
      </c>
      <c r="AA111" s="373" t="s">
        <v>3206</v>
      </c>
      <c r="AB111" s="373" t="s">
        <v>3207</v>
      </c>
      <c r="AC111" s="373" t="s">
        <v>3208</v>
      </c>
      <c r="AD111" s="373" t="s">
        <v>3209</v>
      </c>
      <c r="AE111" s="373" t="s">
        <v>3210</v>
      </c>
      <c r="AF111" s="373" t="s">
        <v>3205</v>
      </c>
      <c r="AG111" s="373" t="s">
        <v>3206</v>
      </c>
      <c r="AH111" s="373" t="s">
        <v>3207</v>
      </c>
      <c r="AI111" s="373" t="s">
        <v>3208</v>
      </c>
      <c r="AJ111" s="376" t="s">
        <v>3209</v>
      </c>
      <c r="AK111" s="375" t="s">
        <v>3210</v>
      </c>
      <c r="AL111" s="300"/>
      <c r="AM111" s="353" t="s">
        <v>3204</v>
      </c>
      <c r="AN111" s="300"/>
      <c r="AO111" s="353"/>
      <c r="AP111" s="324"/>
    </row>
    <row r="112" spans="1:42" customFormat="1" ht="20.25" customHeight="1" x14ac:dyDescent="0.2">
      <c r="A112" s="324"/>
      <c r="B112" s="355" t="s">
        <v>3211</v>
      </c>
      <c r="C112" s="351" t="s">
        <v>167</v>
      </c>
      <c r="D112" s="352">
        <v>3</v>
      </c>
      <c r="E112" s="1052"/>
      <c r="F112" s="1052"/>
      <c r="G112" s="1052"/>
      <c r="H112" s="1052"/>
      <c r="I112" s="1052"/>
      <c r="J112" s="1053">
        <f t="shared" si="6"/>
        <v>0</v>
      </c>
      <c r="K112" s="1328">
        <v>0</v>
      </c>
      <c r="L112" s="1328">
        <v>0</v>
      </c>
      <c r="M112" s="1328">
        <v>0</v>
      </c>
      <c r="N112" s="1328">
        <v>0</v>
      </c>
      <c r="O112" s="1328">
        <v>0</v>
      </c>
      <c r="P112" s="338">
        <f t="shared" si="7"/>
        <v>0</v>
      </c>
      <c r="Q112" s="300"/>
      <c r="R112" s="353" t="s">
        <v>3212</v>
      </c>
      <c r="S112" s="300"/>
      <c r="T112" s="1336" t="s">
        <v>3213</v>
      </c>
      <c r="U112" s="324"/>
      <c r="V112" s="324"/>
      <c r="W112" s="355" t="s">
        <v>3211</v>
      </c>
      <c r="X112" s="351" t="s">
        <v>167</v>
      </c>
      <c r="Y112" s="352">
        <v>3</v>
      </c>
      <c r="Z112" s="372" t="s">
        <v>3214</v>
      </c>
      <c r="AA112" s="372" t="s">
        <v>3215</v>
      </c>
      <c r="AB112" s="372" t="s">
        <v>3216</v>
      </c>
      <c r="AC112" s="372" t="s">
        <v>3217</v>
      </c>
      <c r="AD112" s="372" t="s">
        <v>3218</v>
      </c>
      <c r="AE112" s="373" t="s">
        <v>3219</v>
      </c>
      <c r="AF112" s="372" t="s">
        <v>3214</v>
      </c>
      <c r="AG112" s="372" t="s">
        <v>3215</v>
      </c>
      <c r="AH112" s="372" t="s">
        <v>3216</v>
      </c>
      <c r="AI112" s="372" t="s">
        <v>3217</v>
      </c>
      <c r="AJ112" s="374" t="s">
        <v>3218</v>
      </c>
      <c r="AK112" s="375" t="s">
        <v>3219</v>
      </c>
      <c r="AL112" s="300"/>
      <c r="AM112" s="353" t="s">
        <v>3212</v>
      </c>
      <c r="AN112" s="300"/>
      <c r="AO112" s="353"/>
      <c r="AP112" s="324"/>
    </row>
    <row r="113" spans="1:42" customFormat="1" ht="20.25" customHeight="1" x14ac:dyDescent="0.2">
      <c r="A113" s="324"/>
      <c r="B113" s="355" t="s">
        <v>3220</v>
      </c>
      <c r="C113" s="351" t="s">
        <v>167</v>
      </c>
      <c r="D113" s="352">
        <v>3</v>
      </c>
      <c r="E113" s="1052"/>
      <c r="F113" s="1052"/>
      <c r="G113" s="1052"/>
      <c r="H113" s="1052"/>
      <c r="I113" s="1052"/>
      <c r="J113" s="1053">
        <f t="shared" si="6"/>
        <v>0</v>
      </c>
      <c r="K113" s="1328">
        <v>0</v>
      </c>
      <c r="L113" s="1328">
        <v>0</v>
      </c>
      <c r="M113" s="1328">
        <v>0</v>
      </c>
      <c r="N113" s="1328">
        <v>0</v>
      </c>
      <c r="O113" s="1328">
        <v>0</v>
      </c>
      <c r="P113" s="338">
        <f t="shared" si="7"/>
        <v>0</v>
      </c>
      <c r="Q113" s="300"/>
      <c r="R113" s="353" t="s">
        <v>3221</v>
      </c>
      <c r="S113" s="300"/>
      <c r="T113" s="1336" t="s">
        <v>3222</v>
      </c>
      <c r="U113" s="324"/>
      <c r="V113" s="324"/>
      <c r="W113" s="355" t="s">
        <v>3220</v>
      </c>
      <c r="X113" s="351" t="s">
        <v>167</v>
      </c>
      <c r="Y113" s="352">
        <v>3</v>
      </c>
      <c r="Z113" s="372" t="s">
        <v>3223</v>
      </c>
      <c r="AA113" s="372" t="s">
        <v>3224</v>
      </c>
      <c r="AB113" s="372" t="s">
        <v>3225</v>
      </c>
      <c r="AC113" s="372" t="s">
        <v>3226</v>
      </c>
      <c r="AD113" s="372" t="s">
        <v>3227</v>
      </c>
      <c r="AE113" s="373" t="s">
        <v>3228</v>
      </c>
      <c r="AF113" s="372" t="s">
        <v>3223</v>
      </c>
      <c r="AG113" s="372" t="s">
        <v>3224</v>
      </c>
      <c r="AH113" s="372" t="s">
        <v>3225</v>
      </c>
      <c r="AI113" s="372" t="s">
        <v>3226</v>
      </c>
      <c r="AJ113" s="374" t="s">
        <v>3227</v>
      </c>
      <c r="AK113" s="375" t="s">
        <v>3228</v>
      </c>
      <c r="AL113" s="300"/>
      <c r="AM113" s="353" t="s">
        <v>3221</v>
      </c>
      <c r="AN113" s="300"/>
      <c r="AO113" s="353"/>
      <c r="AP113" s="324"/>
    </row>
    <row r="114" spans="1:42" customFormat="1" ht="20.25" customHeight="1" x14ac:dyDescent="0.2">
      <c r="A114" s="324"/>
      <c r="B114" s="355" t="s">
        <v>3229</v>
      </c>
      <c r="C114" s="351" t="s">
        <v>167</v>
      </c>
      <c r="D114" s="352">
        <v>3</v>
      </c>
      <c r="E114" s="1053">
        <f>IFERROR(SUM(E112:E113), 0)</f>
        <v>0</v>
      </c>
      <c r="F114" s="1053">
        <f>IFERROR(SUM(F112:F113), 0)</f>
        <v>0</v>
      </c>
      <c r="G114" s="1053">
        <f>IFERROR(SUM(G112:G113), 0)</f>
        <v>0</v>
      </c>
      <c r="H114" s="1053">
        <f>IFERROR(SUM(H112:H113), 0)</f>
        <v>0</v>
      </c>
      <c r="I114" s="1053">
        <f>IFERROR(SUM(I112:I113), 0)</f>
        <v>0</v>
      </c>
      <c r="J114" s="1053">
        <f t="shared" si="6"/>
        <v>0</v>
      </c>
      <c r="K114" s="337">
        <f>IFERROR(SUM(K112:K113), 0)</f>
        <v>0</v>
      </c>
      <c r="L114" s="337">
        <f>IFERROR(SUM(L112:L113), 0)</f>
        <v>0</v>
      </c>
      <c r="M114" s="337">
        <f>IFERROR(SUM(M112:M113), 0)</f>
        <v>0</v>
      </c>
      <c r="N114" s="337">
        <f>IFERROR(SUM(N112:N113), 0)</f>
        <v>0</v>
      </c>
      <c r="O114" s="337">
        <f>IFERROR(SUM(O112:O113), 0)</f>
        <v>0</v>
      </c>
      <c r="P114" s="338">
        <f t="shared" si="7"/>
        <v>0</v>
      </c>
      <c r="Q114" s="300"/>
      <c r="R114" s="353" t="s">
        <v>3230</v>
      </c>
      <c r="S114" s="300"/>
      <c r="T114" s="1336" t="s">
        <v>3231</v>
      </c>
      <c r="U114" s="324"/>
      <c r="V114" s="324"/>
      <c r="W114" s="355" t="s">
        <v>3229</v>
      </c>
      <c r="X114" s="351" t="s">
        <v>167</v>
      </c>
      <c r="Y114" s="352">
        <v>3</v>
      </c>
      <c r="Z114" s="373" t="s">
        <v>3232</v>
      </c>
      <c r="AA114" s="373" t="s">
        <v>3233</v>
      </c>
      <c r="AB114" s="373" t="s">
        <v>3234</v>
      </c>
      <c r="AC114" s="373" t="s">
        <v>3235</v>
      </c>
      <c r="AD114" s="373" t="s">
        <v>3236</v>
      </c>
      <c r="AE114" s="373" t="s">
        <v>3237</v>
      </c>
      <c r="AF114" s="373" t="s">
        <v>3232</v>
      </c>
      <c r="AG114" s="373" t="s">
        <v>3233</v>
      </c>
      <c r="AH114" s="373" t="s">
        <v>3234</v>
      </c>
      <c r="AI114" s="373" t="s">
        <v>3235</v>
      </c>
      <c r="AJ114" s="376" t="s">
        <v>3236</v>
      </c>
      <c r="AK114" s="375" t="s">
        <v>3237</v>
      </c>
      <c r="AL114" s="300"/>
      <c r="AM114" s="353" t="s">
        <v>3230</v>
      </c>
      <c r="AN114" s="300"/>
      <c r="AO114" s="353"/>
      <c r="AP114" s="324"/>
    </row>
    <row r="115" spans="1:42" customFormat="1" ht="20.25" customHeight="1" x14ac:dyDescent="0.2">
      <c r="A115" s="324"/>
      <c r="B115" s="355" t="s">
        <v>3238</v>
      </c>
      <c r="C115" s="351" t="s">
        <v>167</v>
      </c>
      <c r="D115" s="352">
        <v>3</v>
      </c>
      <c r="E115" s="1052"/>
      <c r="F115" s="1052"/>
      <c r="G115" s="1052"/>
      <c r="H115" s="1052"/>
      <c r="I115" s="1052"/>
      <c r="J115" s="1053">
        <f t="shared" si="6"/>
        <v>0</v>
      </c>
      <c r="K115" s="1328">
        <v>0</v>
      </c>
      <c r="L115" s="1328">
        <v>0</v>
      </c>
      <c r="M115" s="1328">
        <v>0</v>
      </c>
      <c r="N115" s="1328">
        <v>2.5390108797015856</v>
      </c>
      <c r="O115" s="1328">
        <v>0</v>
      </c>
      <c r="P115" s="338">
        <f t="shared" si="7"/>
        <v>2.5390108797015856</v>
      </c>
      <c r="Q115" s="300"/>
      <c r="R115" s="353" t="s">
        <v>3239</v>
      </c>
      <c r="S115" s="300"/>
      <c r="T115" s="1336" t="s">
        <v>3213</v>
      </c>
      <c r="U115" s="324"/>
      <c r="V115" s="324"/>
      <c r="W115" s="355" t="s">
        <v>3238</v>
      </c>
      <c r="X115" s="351" t="s">
        <v>167</v>
      </c>
      <c r="Y115" s="352">
        <v>3</v>
      </c>
      <c r="Z115" s="372" t="s">
        <v>3240</v>
      </c>
      <c r="AA115" s="372" t="s">
        <v>3241</v>
      </c>
      <c r="AB115" s="372" t="s">
        <v>3242</v>
      </c>
      <c r="AC115" s="372" t="s">
        <v>3243</v>
      </c>
      <c r="AD115" s="372" t="s">
        <v>3244</v>
      </c>
      <c r="AE115" s="373" t="s">
        <v>3245</v>
      </c>
      <c r="AF115" s="372" t="s">
        <v>3240</v>
      </c>
      <c r="AG115" s="372" t="s">
        <v>3241</v>
      </c>
      <c r="AH115" s="372" t="s">
        <v>3242</v>
      </c>
      <c r="AI115" s="372" t="s">
        <v>3243</v>
      </c>
      <c r="AJ115" s="374" t="s">
        <v>3244</v>
      </c>
      <c r="AK115" s="375" t="s">
        <v>3245</v>
      </c>
      <c r="AL115" s="300"/>
      <c r="AM115" s="353" t="s">
        <v>3239</v>
      </c>
      <c r="AN115" s="300"/>
      <c r="AO115" s="353"/>
      <c r="AP115" s="324"/>
    </row>
    <row r="116" spans="1:42" customFormat="1" ht="20.25" customHeight="1" x14ac:dyDescent="0.2">
      <c r="A116" s="324"/>
      <c r="B116" s="355" t="s">
        <v>3246</v>
      </c>
      <c r="C116" s="351" t="s">
        <v>167</v>
      </c>
      <c r="D116" s="352">
        <v>3</v>
      </c>
      <c r="E116" s="1052"/>
      <c r="F116" s="1052"/>
      <c r="G116" s="1052"/>
      <c r="H116" s="1052"/>
      <c r="I116" s="1052"/>
      <c r="J116" s="1053">
        <f t="shared" si="6"/>
        <v>0</v>
      </c>
      <c r="K116" s="1328">
        <v>0</v>
      </c>
      <c r="L116" s="1328">
        <v>0</v>
      </c>
      <c r="M116" s="1328">
        <v>0</v>
      </c>
      <c r="N116" s="1328">
        <v>0</v>
      </c>
      <c r="O116" s="1328">
        <v>0</v>
      </c>
      <c r="P116" s="338">
        <f t="shared" si="7"/>
        <v>0</v>
      </c>
      <c r="Q116" s="300"/>
      <c r="R116" s="353" t="s">
        <v>3247</v>
      </c>
      <c r="S116" s="300"/>
      <c r="T116" s="1336" t="s">
        <v>3222</v>
      </c>
      <c r="U116" s="324"/>
      <c r="V116" s="324"/>
      <c r="W116" s="355" t="s">
        <v>3246</v>
      </c>
      <c r="X116" s="351" t="s">
        <v>167</v>
      </c>
      <c r="Y116" s="352">
        <v>3</v>
      </c>
      <c r="Z116" s="372" t="s">
        <v>3248</v>
      </c>
      <c r="AA116" s="372" t="s">
        <v>3249</v>
      </c>
      <c r="AB116" s="372" t="s">
        <v>3250</v>
      </c>
      <c r="AC116" s="372" t="s">
        <v>3251</v>
      </c>
      <c r="AD116" s="372" t="s">
        <v>3252</v>
      </c>
      <c r="AE116" s="373" t="s">
        <v>3253</v>
      </c>
      <c r="AF116" s="372" t="s">
        <v>3248</v>
      </c>
      <c r="AG116" s="372" t="s">
        <v>3249</v>
      </c>
      <c r="AH116" s="372" t="s">
        <v>3250</v>
      </c>
      <c r="AI116" s="372" t="s">
        <v>3251</v>
      </c>
      <c r="AJ116" s="374" t="s">
        <v>3252</v>
      </c>
      <c r="AK116" s="375" t="s">
        <v>3253</v>
      </c>
      <c r="AL116" s="300"/>
      <c r="AM116" s="353" t="s">
        <v>3247</v>
      </c>
      <c r="AN116" s="300"/>
      <c r="AO116" s="353"/>
      <c r="AP116" s="324"/>
    </row>
    <row r="117" spans="1:42" customFormat="1" ht="20.25" customHeight="1" x14ac:dyDescent="0.2">
      <c r="A117" s="324"/>
      <c r="B117" s="355" t="s">
        <v>3254</v>
      </c>
      <c r="C117" s="351" t="s">
        <v>167</v>
      </c>
      <c r="D117" s="352">
        <v>3</v>
      </c>
      <c r="E117" s="1053">
        <f>IFERROR(SUM(E115:E116), 0)</f>
        <v>0</v>
      </c>
      <c r="F117" s="1053">
        <f>IFERROR(SUM(F115:F116), 0)</f>
        <v>0</v>
      </c>
      <c r="G117" s="1053">
        <f>IFERROR(SUM(G115:G116), 0)</f>
        <v>0</v>
      </c>
      <c r="H117" s="1053">
        <f>IFERROR(SUM(H115:H116), 0)</f>
        <v>0</v>
      </c>
      <c r="I117" s="1053">
        <f>IFERROR(SUM(I115:I116), 0)</f>
        <v>0</v>
      </c>
      <c r="J117" s="1053">
        <f t="shared" si="6"/>
        <v>0</v>
      </c>
      <c r="K117" s="337">
        <f>IFERROR(SUM(K115:K116), 0)</f>
        <v>0</v>
      </c>
      <c r="L117" s="337">
        <f>IFERROR(SUM(L115:L116), 0)</f>
        <v>0</v>
      </c>
      <c r="M117" s="337">
        <f>IFERROR(SUM(M115:M116), 0)</f>
        <v>0</v>
      </c>
      <c r="N117" s="337">
        <f>IFERROR(SUM(N115:N116), 0)</f>
        <v>2.5390108797015856</v>
      </c>
      <c r="O117" s="337">
        <f>IFERROR(SUM(O115:O116), 0)</f>
        <v>0</v>
      </c>
      <c r="P117" s="338">
        <f t="shared" si="7"/>
        <v>2.5390108797015856</v>
      </c>
      <c r="Q117" s="300"/>
      <c r="R117" s="353" t="s">
        <v>3255</v>
      </c>
      <c r="S117" s="300"/>
      <c r="T117" s="1336" t="s">
        <v>3231</v>
      </c>
      <c r="U117" s="324"/>
      <c r="V117" s="324"/>
      <c r="W117" s="355" t="s">
        <v>3254</v>
      </c>
      <c r="X117" s="351" t="s">
        <v>167</v>
      </c>
      <c r="Y117" s="352">
        <v>3</v>
      </c>
      <c r="Z117" s="373" t="s">
        <v>3256</v>
      </c>
      <c r="AA117" s="373" t="s">
        <v>3257</v>
      </c>
      <c r="AB117" s="373" t="s">
        <v>3258</v>
      </c>
      <c r="AC117" s="373" t="s">
        <v>3259</v>
      </c>
      <c r="AD117" s="373" t="s">
        <v>3260</v>
      </c>
      <c r="AE117" s="373" t="s">
        <v>3261</v>
      </c>
      <c r="AF117" s="373" t="s">
        <v>3256</v>
      </c>
      <c r="AG117" s="373" t="s">
        <v>3257</v>
      </c>
      <c r="AH117" s="373" t="s">
        <v>3258</v>
      </c>
      <c r="AI117" s="373" t="s">
        <v>3259</v>
      </c>
      <c r="AJ117" s="376" t="s">
        <v>3260</v>
      </c>
      <c r="AK117" s="375" t="s">
        <v>3261</v>
      </c>
      <c r="AL117" s="300"/>
      <c r="AM117" s="353" t="s">
        <v>3255</v>
      </c>
      <c r="AN117" s="300"/>
      <c r="AO117" s="353"/>
      <c r="AP117" s="324"/>
    </row>
    <row r="118" spans="1:42" customFormat="1" ht="20.25" customHeight="1" x14ac:dyDescent="0.2">
      <c r="A118" s="324"/>
      <c r="B118" s="355" t="s">
        <v>3262</v>
      </c>
      <c r="C118" s="351" t="s">
        <v>167</v>
      </c>
      <c r="D118" s="352">
        <v>3</v>
      </c>
      <c r="E118" s="1052"/>
      <c r="F118" s="1052"/>
      <c r="G118" s="1052"/>
      <c r="H118" s="1052"/>
      <c r="I118" s="1052"/>
      <c r="J118" s="1053">
        <f t="shared" si="6"/>
        <v>0</v>
      </c>
      <c r="K118" s="1328">
        <v>0</v>
      </c>
      <c r="L118" s="1328">
        <v>0</v>
      </c>
      <c r="M118" s="1328">
        <v>0</v>
      </c>
      <c r="N118" s="1328">
        <v>0</v>
      </c>
      <c r="O118" s="1328">
        <v>0</v>
      </c>
      <c r="P118" s="338">
        <f t="shared" si="7"/>
        <v>0</v>
      </c>
      <c r="Q118" s="300"/>
      <c r="R118" s="353" t="s">
        <v>3263</v>
      </c>
      <c r="S118" s="300"/>
      <c r="T118" s="1336" t="s">
        <v>3213</v>
      </c>
      <c r="U118" s="324"/>
      <c r="V118" s="324"/>
      <c r="W118" s="355" t="s">
        <v>3262</v>
      </c>
      <c r="X118" s="351" t="s">
        <v>167</v>
      </c>
      <c r="Y118" s="352">
        <v>3</v>
      </c>
      <c r="Z118" s="372" t="s">
        <v>3264</v>
      </c>
      <c r="AA118" s="372" t="s">
        <v>3265</v>
      </c>
      <c r="AB118" s="372" t="s">
        <v>3266</v>
      </c>
      <c r="AC118" s="372" t="s">
        <v>3267</v>
      </c>
      <c r="AD118" s="372" t="s">
        <v>3268</v>
      </c>
      <c r="AE118" s="373" t="s">
        <v>3269</v>
      </c>
      <c r="AF118" s="372" t="s">
        <v>3264</v>
      </c>
      <c r="AG118" s="372" t="s">
        <v>3265</v>
      </c>
      <c r="AH118" s="372" t="s">
        <v>3266</v>
      </c>
      <c r="AI118" s="372" t="s">
        <v>3267</v>
      </c>
      <c r="AJ118" s="374" t="s">
        <v>3268</v>
      </c>
      <c r="AK118" s="375" t="s">
        <v>3269</v>
      </c>
      <c r="AL118" s="300"/>
      <c r="AM118" s="353" t="s">
        <v>3263</v>
      </c>
      <c r="AN118" s="300"/>
      <c r="AO118" s="353"/>
      <c r="AP118" s="324"/>
    </row>
    <row r="119" spans="1:42" customFormat="1" ht="20.25" customHeight="1" x14ac:dyDescent="0.2">
      <c r="A119" s="324"/>
      <c r="B119" s="355" t="s">
        <v>3270</v>
      </c>
      <c r="C119" s="351" t="s">
        <v>167</v>
      </c>
      <c r="D119" s="352">
        <v>3</v>
      </c>
      <c r="E119" s="1052"/>
      <c r="F119" s="1052"/>
      <c r="G119" s="1052"/>
      <c r="H119" s="1052"/>
      <c r="I119" s="1052"/>
      <c r="J119" s="1053">
        <f t="shared" si="6"/>
        <v>0</v>
      </c>
      <c r="K119" s="1328">
        <v>0</v>
      </c>
      <c r="L119" s="1328">
        <v>0</v>
      </c>
      <c r="M119" s="1328">
        <v>0</v>
      </c>
      <c r="N119" s="1328">
        <v>0</v>
      </c>
      <c r="O119" s="1328">
        <v>0</v>
      </c>
      <c r="P119" s="338">
        <f t="shared" si="7"/>
        <v>0</v>
      </c>
      <c r="Q119" s="300"/>
      <c r="R119" s="353" t="s">
        <v>3271</v>
      </c>
      <c r="S119" s="300"/>
      <c r="T119" s="1336" t="s">
        <v>3222</v>
      </c>
      <c r="U119" s="324"/>
      <c r="V119" s="324"/>
      <c r="W119" s="355" t="s">
        <v>3270</v>
      </c>
      <c r="X119" s="351" t="s">
        <v>167</v>
      </c>
      <c r="Y119" s="352">
        <v>3</v>
      </c>
      <c r="Z119" s="372" t="s">
        <v>3272</v>
      </c>
      <c r="AA119" s="372" t="s">
        <v>3273</v>
      </c>
      <c r="AB119" s="372" t="s">
        <v>3274</v>
      </c>
      <c r="AC119" s="372" t="s">
        <v>3275</v>
      </c>
      <c r="AD119" s="372" t="s">
        <v>3276</v>
      </c>
      <c r="AE119" s="373" t="s">
        <v>3277</v>
      </c>
      <c r="AF119" s="372" t="s">
        <v>3272</v>
      </c>
      <c r="AG119" s="372" t="s">
        <v>3273</v>
      </c>
      <c r="AH119" s="372" t="s">
        <v>3274</v>
      </c>
      <c r="AI119" s="372" t="s">
        <v>3275</v>
      </c>
      <c r="AJ119" s="374" t="s">
        <v>3276</v>
      </c>
      <c r="AK119" s="375" t="s">
        <v>3277</v>
      </c>
      <c r="AL119" s="300"/>
      <c r="AM119" s="353" t="s">
        <v>3271</v>
      </c>
      <c r="AN119" s="300"/>
      <c r="AO119" s="353"/>
      <c r="AP119" s="324"/>
    </row>
    <row r="120" spans="1:42" customFormat="1" ht="20.25" customHeight="1" x14ac:dyDescent="0.2">
      <c r="A120" s="324"/>
      <c r="B120" s="355" t="s">
        <v>3278</v>
      </c>
      <c r="C120" s="351" t="s">
        <v>167</v>
      </c>
      <c r="D120" s="352">
        <v>3</v>
      </c>
      <c r="E120" s="1053">
        <f>IFERROR(SUM(E118:E119), 0)</f>
        <v>0</v>
      </c>
      <c r="F120" s="1053">
        <f>IFERROR(SUM(F118:F119), 0)</f>
        <v>0</v>
      </c>
      <c r="G120" s="1053">
        <f>IFERROR(SUM(G118:G119), 0)</f>
        <v>0</v>
      </c>
      <c r="H120" s="1053">
        <f>IFERROR(SUM(H118:H119), 0)</f>
        <v>0</v>
      </c>
      <c r="I120" s="1053">
        <f>IFERROR(SUM(I118:I119), 0)</f>
        <v>0</v>
      </c>
      <c r="J120" s="1053">
        <f t="shared" si="6"/>
        <v>0</v>
      </c>
      <c r="K120" s="337">
        <f>IFERROR(SUM(K118:K119), 0)</f>
        <v>0</v>
      </c>
      <c r="L120" s="337">
        <f>IFERROR(SUM(L118:L119), 0)</f>
        <v>0</v>
      </c>
      <c r="M120" s="337">
        <f>IFERROR(SUM(M118:M119), 0)</f>
        <v>0</v>
      </c>
      <c r="N120" s="337">
        <f>IFERROR(SUM(N118:N119), 0)</f>
        <v>0</v>
      </c>
      <c r="O120" s="337">
        <f>IFERROR(SUM(O118:O119), 0)</f>
        <v>0</v>
      </c>
      <c r="P120" s="338">
        <f t="shared" si="7"/>
        <v>0</v>
      </c>
      <c r="Q120" s="300"/>
      <c r="R120" s="353" t="s">
        <v>3279</v>
      </c>
      <c r="S120" s="300"/>
      <c r="T120" s="1336" t="s">
        <v>3231</v>
      </c>
      <c r="U120" s="324"/>
      <c r="V120" s="324"/>
      <c r="W120" s="355" t="s">
        <v>3278</v>
      </c>
      <c r="X120" s="351" t="s">
        <v>167</v>
      </c>
      <c r="Y120" s="352">
        <v>3</v>
      </c>
      <c r="Z120" s="373" t="s">
        <v>3280</v>
      </c>
      <c r="AA120" s="373" t="s">
        <v>3281</v>
      </c>
      <c r="AB120" s="373" t="s">
        <v>3282</v>
      </c>
      <c r="AC120" s="373" t="s">
        <v>3283</v>
      </c>
      <c r="AD120" s="373" t="s">
        <v>3284</v>
      </c>
      <c r="AE120" s="373" t="s">
        <v>3285</v>
      </c>
      <c r="AF120" s="373" t="s">
        <v>3280</v>
      </c>
      <c r="AG120" s="373" t="s">
        <v>3281</v>
      </c>
      <c r="AH120" s="373" t="s">
        <v>3282</v>
      </c>
      <c r="AI120" s="373" t="s">
        <v>3283</v>
      </c>
      <c r="AJ120" s="376" t="s">
        <v>3284</v>
      </c>
      <c r="AK120" s="375" t="s">
        <v>3285</v>
      </c>
      <c r="AL120" s="300"/>
      <c r="AM120" s="353" t="s">
        <v>3279</v>
      </c>
      <c r="AN120" s="300"/>
      <c r="AO120" s="353"/>
      <c r="AP120" s="324"/>
    </row>
    <row r="121" spans="1:42" customFormat="1" ht="20.25" customHeight="1" x14ac:dyDescent="0.2">
      <c r="A121" s="324"/>
      <c r="B121" s="294" t="s">
        <v>3286</v>
      </c>
      <c r="C121" s="351" t="s">
        <v>167</v>
      </c>
      <c r="D121" s="352">
        <v>3</v>
      </c>
      <c r="E121" s="1053">
        <f t="shared" ref="E121:I122" si="8">IFERROR(SUM(E112,E115,E118), 0)</f>
        <v>0</v>
      </c>
      <c r="F121" s="1053">
        <f t="shared" si="8"/>
        <v>0</v>
      </c>
      <c r="G121" s="1053">
        <f t="shared" si="8"/>
        <v>0</v>
      </c>
      <c r="H121" s="1053">
        <f t="shared" si="8"/>
        <v>0</v>
      </c>
      <c r="I121" s="1053">
        <f t="shared" si="8"/>
        <v>0</v>
      </c>
      <c r="J121" s="1053">
        <f t="shared" si="6"/>
        <v>0</v>
      </c>
      <c r="K121" s="337">
        <f t="shared" ref="K121:O122" si="9">IFERROR(SUM(K112,K115,K118), 0)</f>
        <v>0</v>
      </c>
      <c r="L121" s="337">
        <f t="shared" si="9"/>
        <v>0</v>
      </c>
      <c r="M121" s="337">
        <f t="shared" si="9"/>
        <v>0</v>
      </c>
      <c r="N121" s="337">
        <f t="shared" si="9"/>
        <v>2.5390108797015856</v>
      </c>
      <c r="O121" s="337">
        <f t="shared" si="9"/>
        <v>0</v>
      </c>
      <c r="P121" s="338">
        <f t="shared" si="7"/>
        <v>2.5390108797015856</v>
      </c>
      <c r="Q121" s="300"/>
      <c r="R121" s="353" t="s">
        <v>3287</v>
      </c>
      <c r="S121" s="300"/>
      <c r="T121" s="1336" t="s">
        <v>3213</v>
      </c>
      <c r="U121" s="324"/>
      <c r="V121" s="324"/>
      <c r="W121" s="294" t="s">
        <v>3286</v>
      </c>
      <c r="X121" s="351" t="s">
        <v>167</v>
      </c>
      <c r="Y121" s="352">
        <v>3</v>
      </c>
      <c r="Z121" s="373" t="s">
        <v>3288</v>
      </c>
      <c r="AA121" s="373" t="s">
        <v>3289</v>
      </c>
      <c r="AB121" s="373" t="s">
        <v>3290</v>
      </c>
      <c r="AC121" s="373" t="s">
        <v>3291</v>
      </c>
      <c r="AD121" s="373" t="s">
        <v>3292</v>
      </c>
      <c r="AE121" s="373" t="s">
        <v>3293</v>
      </c>
      <c r="AF121" s="373" t="s">
        <v>3288</v>
      </c>
      <c r="AG121" s="373" t="s">
        <v>3289</v>
      </c>
      <c r="AH121" s="373" t="s">
        <v>3290</v>
      </c>
      <c r="AI121" s="373" t="s">
        <v>3291</v>
      </c>
      <c r="AJ121" s="376" t="s">
        <v>3292</v>
      </c>
      <c r="AK121" s="375" t="s">
        <v>3293</v>
      </c>
      <c r="AL121" s="300"/>
      <c r="AM121" s="353" t="s">
        <v>3287</v>
      </c>
      <c r="AN121" s="300"/>
      <c r="AO121" s="353"/>
      <c r="AP121" s="324"/>
    </row>
    <row r="122" spans="1:42" customFormat="1" ht="20.25" customHeight="1" x14ac:dyDescent="0.2">
      <c r="A122" s="324"/>
      <c r="B122" s="294" t="s">
        <v>3294</v>
      </c>
      <c r="C122" s="351" t="s">
        <v>167</v>
      </c>
      <c r="D122" s="352">
        <v>3</v>
      </c>
      <c r="E122" s="1053">
        <f t="shared" si="8"/>
        <v>0</v>
      </c>
      <c r="F122" s="1053">
        <f t="shared" si="8"/>
        <v>0</v>
      </c>
      <c r="G122" s="1053">
        <f t="shared" si="8"/>
        <v>0</v>
      </c>
      <c r="H122" s="1053">
        <f t="shared" si="8"/>
        <v>0</v>
      </c>
      <c r="I122" s="1053">
        <f t="shared" si="8"/>
        <v>0</v>
      </c>
      <c r="J122" s="1053">
        <f t="shared" si="6"/>
        <v>0</v>
      </c>
      <c r="K122" s="337">
        <f t="shared" si="9"/>
        <v>0</v>
      </c>
      <c r="L122" s="337">
        <f t="shared" si="9"/>
        <v>0</v>
      </c>
      <c r="M122" s="337">
        <f t="shared" si="9"/>
        <v>0</v>
      </c>
      <c r="N122" s="337">
        <f t="shared" si="9"/>
        <v>0</v>
      </c>
      <c r="O122" s="337">
        <f t="shared" si="9"/>
        <v>0</v>
      </c>
      <c r="P122" s="338">
        <f t="shared" si="7"/>
        <v>0</v>
      </c>
      <c r="Q122" s="300"/>
      <c r="R122" s="353" t="s">
        <v>3295</v>
      </c>
      <c r="S122" s="300"/>
      <c r="T122" s="1336" t="s">
        <v>3222</v>
      </c>
      <c r="U122" s="324"/>
      <c r="V122" s="324"/>
      <c r="W122" s="294" t="s">
        <v>3294</v>
      </c>
      <c r="X122" s="351" t="s">
        <v>167</v>
      </c>
      <c r="Y122" s="352">
        <v>3</v>
      </c>
      <c r="Z122" s="373" t="s">
        <v>3296</v>
      </c>
      <c r="AA122" s="373" t="s">
        <v>3297</v>
      </c>
      <c r="AB122" s="373" t="s">
        <v>3298</v>
      </c>
      <c r="AC122" s="373" t="s">
        <v>3299</v>
      </c>
      <c r="AD122" s="373" t="s">
        <v>3300</v>
      </c>
      <c r="AE122" s="373" t="s">
        <v>3301</v>
      </c>
      <c r="AF122" s="373" t="s">
        <v>3296</v>
      </c>
      <c r="AG122" s="373" t="s">
        <v>3297</v>
      </c>
      <c r="AH122" s="373" t="s">
        <v>3298</v>
      </c>
      <c r="AI122" s="373" t="s">
        <v>3299</v>
      </c>
      <c r="AJ122" s="376" t="s">
        <v>3300</v>
      </c>
      <c r="AK122" s="375" t="s">
        <v>3301</v>
      </c>
      <c r="AL122" s="300"/>
      <c r="AM122" s="353" t="s">
        <v>3295</v>
      </c>
      <c r="AN122" s="300"/>
      <c r="AO122" s="353"/>
      <c r="AP122" s="324"/>
    </row>
    <row r="123" spans="1:42" customFormat="1" ht="20.25" customHeight="1" x14ac:dyDescent="0.2">
      <c r="A123" s="324"/>
      <c r="B123" s="294" t="s">
        <v>3302</v>
      </c>
      <c r="C123" s="351" t="s">
        <v>167</v>
      </c>
      <c r="D123" s="352">
        <v>3</v>
      </c>
      <c r="E123" s="1053">
        <f>IFERROR(SUM(E114,E117,E120), 0)</f>
        <v>0</v>
      </c>
      <c r="F123" s="1053">
        <f>IFERROR(SUM(F121:F122), 0)</f>
        <v>0</v>
      </c>
      <c r="G123" s="1053">
        <f>IFERROR(SUM(G121:G122), 0)</f>
        <v>0</v>
      </c>
      <c r="H123" s="1053">
        <f>IFERROR(SUM(H121:H122), 0)</f>
        <v>0</v>
      </c>
      <c r="I123" s="1053">
        <f>IFERROR(SUM(I121:I122), 0)</f>
        <v>0</v>
      </c>
      <c r="J123" s="1053">
        <f t="shared" si="6"/>
        <v>0</v>
      </c>
      <c r="K123" s="337">
        <f>IFERROR(SUM(K121:K122), 0)</f>
        <v>0</v>
      </c>
      <c r="L123" s="337">
        <f>IFERROR(SUM(L121:L122), 0)</f>
        <v>0</v>
      </c>
      <c r="M123" s="337">
        <f>IFERROR(SUM(M121:M122), 0)</f>
        <v>0</v>
      </c>
      <c r="N123" s="337">
        <f>IFERROR(SUM(N121:N122), 0)</f>
        <v>2.5390108797015856</v>
      </c>
      <c r="O123" s="337">
        <f>IFERROR(SUM(O121:O122), 0)</f>
        <v>0</v>
      </c>
      <c r="P123" s="338">
        <f t="shared" si="7"/>
        <v>2.5390108797015856</v>
      </c>
      <c r="Q123" s="300"/>
      <c r="R123" s="353" t="s">
        <v>3303</v>
      </c>
      <c r="S123" s="300"/>
      <c r="T123" s="1336" t="s">
        <v>3231</v>
      </c>
      <c r="U123" s="324"/>
      <c r="V123" s="324"/>
      <c r="W123" s="294" t="s">
        <v>3302</v>
      </c>
      <c r="X123" s="351" t="s">
        <v>167</v>
      </c>
      <c r="Y123" s="352">
        <v>3</v>
      </c>
      <c r="Z123" s="373" t="s">
        <v>3304</v>
      </c>
      <c r="AA123" s="373" t="s">
        <v>3305</v>
      </c>
      <c r="AB123" s="373" t="s">
        <v>3306</v>
      </c>
      <c r="AC123" s="373" t="s">
        <v>3307</v>
      </c>
      <c r="AD123" s="373" t="s">
        <v>3308</v>
      </c>
      <c r="AE123" s="373" t="s">
        <v>3309</v>
      </c>
      <c r="AF123" s="373" t="s">
        <v>3304</v>
      </c>
      <c r="AG123" s="373" t="s">
        <v>3305</v>
      </c>
      <c r="AH123" s="373" t="s">
        <v>3306</v>
      </c>
      <c r="AI123" s="373" t="s">
        <v>3307</v>
      </c>
      <c r="AJ123" s="376" t="s">
        <v>3308</v>
      </c>
      <c r="AK123" s="375" t="s">
        <v>3309</v>
      </c>
      <c r="AL123" s="300"/>
      <c r="AM123" s="353" t="s">
        <v>3303</v>
      </c>
      <c r="AN123" s="300"/>
      <c r="AO123" s="353"/>
      <c r="AP123" s="324"/>
    </row>
    <row r="124" spans="1:42" customFormat="1" ht="20.25" customHeight="1" x14ac:dyDescent="0.2">
      <c r="A124" s="324"/>
      <c r="B124" s="294" t="s">
        <v>3310</v>
      </c>
      <c r="C124" s="351" t="s">
        <v>167</v>
      </c>
      <c r="D124" s="352">
        <v>3</v>
      </c>
      <c r="E124" s="1052"/>
      <c r="F124" s="1052"/>
      <c r="G124" s="1052"/>
      <c r="H124" s="1052"/>
      <c r="I124" s="1052"/>
      <c r="J124" s="1053">
        <f t="shared" si="6"/>
        <v>0</v>
      </c>
      <c r="K124" s="1328">
        <v>0</v>
      </c>
      <c r="L124" s="1328">
        <v>0</v>
      </c>
      <c r="M124" s="1328">
        <v>0</v>
      </c>
      <c r="N124" s="1328">
        <v>0</v>
      </c>
      <c r="O124" s="1328">
        <v>0</v>
      </c>
      <c r="P124" s="338">
        <f t="shared" si="7"/>
        <v>0</v>
      </c>
      <c r="Q124" s="300"/>
      <c r="R124" s="353" t="s">
        <v>3311</v>
      </c>
      <c r="S124" s="300"/>
      <c r="T124" s="1336" t="s">
        <v>543</v>
      </c>
      <c r="U124" s="324"/>
      <c r="V124" s="324"/>
      <c r="W124" s="294" t="s">
        <v>3310</v>
      </c>
      <c r="X124" s="351" t="s">
        <v>167</v>
      </c>
      <c r="Y124" s="352">
        <v>3</v>
      </c>
      <c r="Z124" s="372" t="s">
        <v>3312</v>
      </c>
      <c r="AA124" s="372" t="s">
        <v>3313</v>
      </c>
      <c r="AB124" s="372" t="s">
        <v>3314</v>
      </c>
      <c r="AC124" s="372" t="s">
        <v>3315</v>
      </c>
      <c r="AD124" s="372" t="s">
        <v>3316</v>
      </c>
      <c r="AE124" s="373" t="s">
        <v>3317</v>
      </c>
      <c r="AF124" s="372" t="s">
        <v>3312</v>
      </c>
      <c r="AG124" s="372" t="s">
        <v>3313</v>
      </c>
      <c r="AH124" s="372" t="s">
        <v>3314</v>
      </c>
      <c r="AI124" s="372" t="s">
        <v>3315</v>
      </c>
      <c r="AJ124" s="374" t="s">
        <v>3316</v>
      </c>
      <c r="AK124" s="375" t="s">
        <v>3317</v>
      </c>
      <c r="AL124" s="300"/>
      <c r="AM124" s="353" t="s">
        <v>3311</v>
      </c>
      <c r="AN124" s="300"/>
      <c r="AO124" s="353"/>
      <c r="AP124" s="324"/>
    </row>
    <row r="125" spans="1:42" customFormat="1" ht="20.25" customHeight="1" x14ac:dyDescent="0.2">
      <c r="A125" s="324"/>
      <c r="B125" s="294" t="s">
        <v>3318</v>
      </c>
      <c r="C125" s="351" t="s">
        <v>167</v>
      </c>
      <c r="D125" s="352">
        <v>3</v>
      </c>
      <c r="E125" s="1052"/>
      <c r="F125" s="1052"/>
      <c r="G125" s="1052"/>
      <c r="H125" s="1052"/>
      <c r="I125" s="1052"/>
      <c r="J125" s="1053">
        <f t="shared" si="6"/>
        <v>0</v>
      </c>
      <c r="K125" s="1328">
        <v>0</v>
      </c>
      <c r="L125" s="1328">
        <v>0</v>
      </c>
      <c r="M125" s="1328">
        <v>0</v>
      </c>
      <c r="N125" s="1328">
        <v>0</v>
      </c>
      <c r="O125" s="1328">
        <v>0</v>
      </c>
      <c r="P125" s="338">
        <f t="shared" si="7"/>
        <v>0</v>
      </c>
      <c r="Q125" s="300"/>
      <c r="R125" s="353" t="s">
        <v>3319</v>
      </c>
      <c r="S125" s="300"/>
      <c r="T125" s="1336" t="s">
        <v>543</v>
      </c>
      <c r="U125" s="324"/>
      <c r="V125" s="324"/>
      <c r="W125" s="294" t="s">
        <v>3318</v>
      </c>
      <c r="X125" s="351" t="s">
        <v>167</v>
      </c>
      <c r="Y125" s="352">
        <v>3</v>
      </c>
      <c r="Z125" s="372" t="s">
        <v>3320</v>
      </c>
      <c r="AA125" s="372" t="s">
        <v>3321</v>
      </c>
      <c r="AB125" s="372" t="s">
        <v>3322</v>
      </c>
      <c r="AC125" s="372" t="s">
        <v>3323</v>
      </c>
      <c r="AD125" s="372" t="s">
        <v>3324</v>
      </c>
      <c r="AE125" s="373" t="s">
        <v>3325</v>
      </c>
      <c r="AF125" s="372" t="s">
        <v>3320</v>
      </c>
      <c r="AG125" s="372" t="s">
        <v>3321</v>
      </c>
      <c r="AH125" s="372" t="s">
        <v>3322</v>
      </c>
      <c r="AI125" s="372" t="s">
        <v>3323</v>
      </c>
      <c r="AJ125" s="374" t="s">
        <v>3324</v>
      </c>
      <c r="AK125" s="375" t="s">
        <v>3325</v>
      </c>
      <c r="AL125" s="300"/>
      <c r="AM125" s="353" t="s">
        <v>3319</v>
      </c>
      <c r="AN125" s="300"/>
      <c r="AO125" s="353"/>
      <c r="AP125" s="324"/>
    </row>
    <row r="126" spans="1:42" customFormat="1" ht="20.25" customHeight="1" x14ac:dyDescent="0.2">
      <c r="A126" s="324"/>
      <c r="B126" s="294" t="s">
        <v>3326</v>
      </c>
      <c r="C126" s="351" t="s">
        <v>167</v>
      </c>
      <c r="D126" s="352">
        <v>3</v>
      </c>
      <c r="E126" s="1053">
        <f>IFERROR(SUM(E124:E125), 0)</f>
        <v>0</v>
      </c>
      <c r="F126" s="1053">
        <f>IFERROR(SUM(F124:F125), 0)</f>
        <v>0</v>
      </c>
      <c r="G126" s="1053">
        <f>IFERROR(SUM(G124:G125), 0)</f>
        <v>0</v>
      </c>
      <c r="H126" s="1053">
        <f>IFERROR(SUM(H124:H125), 0)</f>
        <v>0</v>
      </c>
      <c r="I126" s="1053">
        <f>IFERROR(SUM(I124:I125), 0)</f>
        <v>0</v>
      </c>
      <c r="J126" s="1053">
        <f t="shared" si="6"/>
        <v>0</v>
      </c>
      <c r="K126" s="337">
        <f>IFERROR(SUM(K124:K125), 0)</f>
        <v>0</v>
      </c>
      <c r="L126" s="337">
        <f>IFERROR(SUM(L124:L125), 0)</f>
        <v>0</v>
      </c>
      <c r="M126" s="337">
        <f>IFERROR(SUM(M124:M125), 0)</f>
        <v>0</v>
      </c>
      <c r="N126" s="337">
        <f>IFERROR(SUM(N124:N125), 0)</f>
        <v>0</v>
      </c>
      <c r="O126" s="337">
        <f>IFERROR(SUM(O124:O125), 0)</f>
        <v>0</v>
      </c>
      <c r="P126" s="338">
        <f t="shared" si="7"/>
        <v>0</v>
      </c>
      <c r="Q126" s="300"/>
      <c r="R126" s="353" t="s">
        <v>3327</v>
      </c>
      <c r="S126" s="300"/>
      <c r="T126" s="1336" t="s">
        <v>543</v>
      </c>
      <c r="U126" s="324"/>
      <c r="V126" s="324"/>
      <c r="W126" s="294" t="s">
        <v>3326</v>
      </c>
      <c r="X126" s="351" t="s">
        <v>167</v>
      </c>
      <c r="Y126" s="352">
        <v>3</v>
      </c>
      <c r="Z126" s="373" t="s">
        <v>3328</v>
      </c>
      <c r="AA126" s="373" t="s">
        <v>3329</v>
      </c>
      <c r="AB126" s="373" t="s">
        <v>3330</v>
      </c>
      <c r="AC126" s="373" t="s">
        <v>3331</v>
      </c>
      <c r="AD126" s="373" t="s">
        <v>3332</v>
      </c>
      <c r="AE126" s="373" t="s">
        <v>3333</v>
      </c>
      <c r="AF126" s="373" t="s">
        <v>3328</v>
      </c>
      <c r="AG126" s="373" t="s">
        <v>3329</v>
      </c>
      <c r="AH126" s="373" t="s">
        <v>3330</v>
      </c>
      <c r="AI126" s="373" t="s">
        <v>3331</v>
      </c>
      <c r="AJ126" s="376" t="s">
        <v>3332</v>
      </c>
      <c r="AK126" s="375" t="s">
        <v>3333</v>
      </c>
      <c r="AL126" s="300"/>
      <c r="AM126" s="353" t="s">
        <v>3327</v>
      </c>
      <c r="AN126" s="300"/>
      <c r="AO126" s="353"/>
      <c r="AP126" s="324"/>
    </row>
    <row r="127" spans="1:42" customFormat="1" ht="20.25" customHeight="1" x14ac:dyDescent="0.2">
      <c r="A127" s="324"/>
      <c r="B127" s="294" t="s">
        <v>3334</v>
      </c>
      <c r="C127" s="351" t="s">
        <v>167</v>
      </c>
      <c r="D127" s="352">
        <v>3</v>
      </c>
      <c r="E127" s="1052"/>
      <c r="F127" s="1052"/>
      <c r="G127" s="1052"/>
      <c r="H127" s="1052"/>
      <c r="I127" s="1052"/>
      <c r="J127" s="1053">
        <f t="shared" si="6"/>
        <v>0</v>
      </c>
      <c r="K127" s="1328">
        <v>0</v>
      </c>
      <c r="L127" s="1328">
        <v>0</v>
      </c>
      <c r="M127" s="1328">
        <v>0</v>
      </c>
      <c r="N127" s="1328">
        <v>0</v>
      </c>
      <c r="O127" s="1328">
        <v>0</v>
      </c>
      <c r="P127" s="338">
        <f t="shared" si="7"/>
        <v>0</v>
      </c>
      <c r="Q127" s="300"/>
      <c r="R127" s="353" t="s">
        <v>3335</v>
      </c>
      <c r="S127" s="300"/>
      <c r="T127" s="1336" t="s">
        <v>543</v>
      </c>
      <c r="U127" s="324"/>
      <c r="V127" s="324"/>
      <c r="W127" s="294" t="s">
        <v>3334</v>
      </c>
      <c r="X127" s="351" t="s">
        <v>167</v>
      </c>
      <c r="Y127" s="352">
        <v>3</v>
      </c>
      <c r="Z127" s="372" t="s">
        <v>3336</v>
      </c>
      <c r="AA127" s="372" t="s">
        <v>3337</v>
      </c>
      <c r="AB127" s="372" t="s">
        <v>3338</v>
      </c>
      <c r="AC127" s="372" t="s">
        <v>3339</v>
      </c>
      <c r="AD127" s="372" t="s">
        <v>3340</v>
      </c>
      <c r="AE127" s="373" t="s">
        <v>3341</v>
      </c>
      <c r="AF127" s="372" t="s">
        <v>3336</v>
      </c>
      <c r="AG127" s="372" t="s">
        <v>3337</v>
      </c>
      <c r="AH127" s="372" t="s">
        <v>3338</v>
      </c>
      <c r="AI127" s="372" t="s">
        <v>3339</v>
      </c>
      <c r="AJ127" s="374" t="s">
        <v>3340</v>
      </c>
      <c r="AK127" s="375" t="s">
        <v>3341</v>
      </c>
      <c r="AL127" s="300"/>
      <c r="AM127" s="353" t="s">
        <v>3335</v>
      </c>
      <c r="AN127" s="300"/>
      <c r="AO127" s="353"/>
      <c r="AP127" s="324"/>
    </row>
    <row r="128" spans="1:42" customFormat="1" ht="20.25" customHeight="1" x14ac:dyDescent="0.2">
      <c r="A128" s="324"/>
      <c r="B128" s="294" t="s">
        <v>3342</v>
      </c>
      <c r="C128" s="351" t="s">
        <v>167</v>
      </c>
      <c r="D128" s="352">
        <v>3</v>
      </c>
      <c r="E128" s="1052"/>
      <c r="F128" s="1052"/>
      <c r="G128" s="1052"/>
      <c r="H128" s="1052"/>
      <c r="I128" s="1052"/>
      <c r="J128" s="1053">
        <f t="shared" si="6"/>
        <v>0</v>
      </c>
      <c r="K128" s="1328">
        <v>0</v>
      </c>
      <c r="L128" s="1328">
        <v>0</v>
      </c>
      <c r="M128" s="1328">
        <v>0</v>
      </c>
      <c r="N128" s="1328">
        <v>0</v>
      </c>
      <c r="O128" s="1328">
        <v>0</v>
      </c>
      <c r="P128" s="338">
        <f t="shared" si="7"/>
        <v>0</v>
      </c>
      <c r="Q128" s="300"/>
      <c r="R128" s="353" t="s">
        <v>3343</v>
      </c>
      <c r="S128" s="300"/>
      <c r="T128" s="1336" t="s">
        <v>543</v>
      </c>
      <c r="U128" s="324"/>
      <c r="V128" s="324"/>
      <c r="W128" s="294" t="s">
        <v>3342</v>
      </c>
      <c r="X128" s="351" t="s">
        <v>167</v>
      </c>
      <c r="Y128" s="352">
        <v>3</v>
      </c>
      <c r="Z128" s="372" t="s">
        <v>3344</v>
      </c>
      <c r="AA128" s="372" t="s">
        <v>3345</v>
      </c>
      <c r="AB128" s="372" t="s">
        <v>3346</v>
      </c>
      <c r="AC128" s="372" t="s">
        <v>3347</v>
      </c>
      <c r="AD128" s="372" t="s">
        <v>3348</v>
      </c>
      <c r="AE128" s="373" t="s">
        <v>3349</v>
      </c>
      <c r="AF128" s="372" t="s">
        <v>3344</v>
      </c>
      <c r="AG128" s="372" t="s">
        <v>3345</v>
      </c>
      <c r="AH128" s="372" t="s">
        <v>3346</v>
      </c>
      <c r="AI128" s="372" t="s">
        <v>3347</v>
      </c>
      <c r="AJ128" s="374" t="s">
        <v>3348</v>
      </c>
      <c r="AK128" s="375" t="s">
        <v>3349</v>
      </c>
      <c r="AL128" s="300"/>
      <c r="AM128" s="353" t="s">
        <v>3343</v>
      </c>
      <c r="AN128" s="300"/>
      <c r="AO128" s="353"/>
      <c r="AP128" s="324"/>
    </row>
    <row r="129" spans="1:42" customFormat="1" ht="20.25" customHeight="1" x14ac:dyDescent="0.2">
      <c r="A129" s="324"/>
      <c r="B129" s="294" t="s">
        <v>3350</v>
      </c>
      <c r="C129" s="351" t="s">
        <v>167</v>
      </c>
      <c r="D129" s="352">
        <v>3</v>
      </c>
      <c r="E129" s="1053">
        <f>IFERROR(SUM(E127:E128), 0)</f>
        <v>0</v>
      </c>
      <c r="F129" s="1053">
        <f>IFERROR(SUM(F127:F128), 0)</f>
        <v>0</v>
      </c>
      <c r="G129" s="1053">
        <f>IFERROR(SUM(G127:G128), 0)</f>
        <v>0</v>
      </c>
      <c r="H129" s="1053">
        <f>IFERROR(SUM(H127:H128), 0)</f>
        <v>0</v>
      </c>
      <c r="I129" s="1053">
        <f>IFERROR(SUM(I127:I128), 0)</f>
        <v>0</v>
      </c>
      <c r="J129" s="1053">
        <f t="shared" si="6"/>
        <v>0</v>
      </c>
      <c r="K129" s="337">
        <f>IFERROR(SUM(K127:K128), 0)</f>
        <v>0</v>
      </c>
      <c r="L129" s="337">
        <f>IFERROR(SUM(L127:L128), 0)</f>
        <v>0</v>
      </c>
      <c r="M129" s="337">
        <f>IFERROR(SUM(M127:M128), 0)</f>
        <v>0</v>
      </c>
      <c r="N129" s="337">
        <f>IFERROR(SUM(N127:N128), 0)</f>
        <v>0</v>
      </c>
      <c r="O129" s="337">
        <f>IFERROR(SUM(O127:O128), 0)</f>
        <v>0</v>
      </c>
      <c r="P129" s="338">
        <f t="shared" si="7"/>
        <v>0</v>
      </c>
      <c r="Q129" s="300"/>
      <c r="R129" s="353" t="s">
        <v>3351</v>
      </c>
      <c r="S129" s="300"/>
      <c r="T129" s="1336" t="s">
        <v>543</v>
      </c>
      <c r="U129" s="324"/>
      <c r="V129" s="324"/>
      <c r="W129" s="294" t="s">
        <v>3350</v>
      </c>
      <c r="X129" s="351" t="s">
        <v>167</v>
      </c>
      <c r="Y129" s="352">
        <v>3</v>
      </c>
      <c r="Z129" s="373" t="s">
        <v>3352</v>
      </c>
      <c r="AA129" s="373" t="s">
        <v>3353</v>
      </c>
      <c r="AB129" s="373" t="s">
        <v>3354</v>
      </c>
      <c r="AC129" s="373" t="s">
        <v>3355</v>
      </c>
      <c r="AD129" s="373" t="s">
        <v>3356</v>
      </c>
      <c r="AE129" s="373" t="s">
        <v>3357</v>
      </c>
      <c r="AF129" s="373" t="s">
        <v>3352</v>
      </c>
      <c r="AG129" s="373" t="s">
        <v>3353</v>
      </c>
      <c r="AH129" s="373" t="s">
        <v>3354</v>
      </c>
      <c r="AI129" s="373" t="s">
        <v>3355</v>
      </c>
      <c r="AJ129" s="376" t="s">
        <v>3356</v>
      </c>
      <c r="AK129" s="375" t="s">
        <v>3357</v>
      </c>
      <c r="AL129" s="300"/>
      <c r="AM129" s="353" t="s">
        <v>3351</v>
      </c>
      <c r="AN129" s="300"/>
      <c r="AO129" s="353"/>
      <c r="AP129" s="324"/>
    </row>
    <row r="130" spans="1:42" customFormat="1" ht="20.25" customHeight="1" x14ac:dyDescent="0.2">
      <c r="A130" s="324"/>
      <c r="B130" s="294" t="s">
        <v>3358</v>
      </c>
      <c r="C130" s="351" t="s">
        <v>167</v>
      </c>
      <c r="D130" s="352">
        <v>3</v>
      </c>
      <c r="E130" s="1052"/>
      <c r="F130" s="1052"/>
      <c r="G130" s="1052"/>
      <c r="H130" s="1052"/>
      <c r="I130" s="1052"/>
      <c r="J130" s="1053">
        <f t="shared" si="6"/>
        <v>0</v>
      </c>
      <c r="K130" s="1328">
        <v>0</v>
      </c>
      <c r="L130" s="1328">
        <v>0</v>
      </c>
      <c r="M130" s="1328">
        <v>0</v>
      </c>
      <c r="N130" s="1328">
        <v>0</v>
      </c>
      <c r="O130" s="1328">
        <v>0</v>
      </c>
      <c r="P130" s="338">
        <f t="shared" si="7"/>
        <v>0</v>
      </c>
      <c r="Q130" s="300"/>
      <c r="R130" s="353" t="s">
        <v>3359</v>
      </c>
      <c r="S130" s="300"/>
      <c r="T130" s="1336" t="s">
        <v>543</v>
      </c>
      <c r="U130" s="324"/>
      <c r="V130" s="324"/>
      <c r="W130" s="294" t="s">
        <v>3358</v>
      </c>
      <c r="X130" s="351" t="s">
        <v>167</v>
      </c>
      <c r="Y130" s="352">
        <v>3</v>
      </c>
      <c r="Z130" s="372" t="s">
        <v>3360</v>
      </c>
      <c r="AA130" s="372" t="s">
        <v>3361</v>
      </c>
      <c r="AB130" s="372" t="s">
        <v>3362</v>
      </c>
      <c r="AC130" s="372" t="s">
        <v>3363</v>
      </c>
      <c r="AD130" s="372" t="s">
        <v>3364</v>
      </c>
      <c r="AE130" s="373" t="s">
        <v>3365</v>
      </c>
      <c r="AF130" s="372" t="s">
        <v>3360</v>
      </c>
      <c r="AG130" s="372" t="s">
        <v>3361</v>
      </c>
      <c r="AH130" s="372" t="s">
        <v>3362</v>
      </c>
      <c r="AI130" s="372" t="s">
        <v>3363</v>
      </c>
      <c r="AJ130" s="374" t="s">
        <v>3364</v>
      </c>
      <c r="AK130" s="375" t="s">
        <v>3365</v>
      </c>
      <c r="AL130" s="300"/>
      <c r="AM130" s="353" t="s">
        <v>3359</v>
      </c>
      <c r="AN130" s="300"/>
      <c r="AO130" s="353"/>
      <c r="AP130" s="324"/>
    </row>
    <row r="131" spans="1:42" customFormat="1" ht="20.25" customHeight="1" x14ac:dyDescent="0.2">
      <c r="A131" s="324"/>
      <c r="B131" s="294" t="s">
        <v>3366</v>
      </c>
      <c r="C131" s="351" t="s">
        <v>167</v>
      </c>
      <c r="D131" s="352">
        <v>3</v>
      </c>
      <c r="E131" s="1052"/>
      <c r="F131" s="1052"/>
      <c r="G131" s="1052"/>
      <c r="H131" s="1052"/>
      <c r="I131" s="1052"/>
      <c r="J131" s="1053">
        <f t="shared" si="6"/>
        <v>0</v>
      </c>
      <c r="K131" s="1328">
        <v>0</v>
      </c>
      <c r="L131" s="1328">
        <v>0</v>
      </c>
      <c r="M131" s="1328">
        <v>0</v>
      </c>
      <c r="N131" s="1328">
        <v>0</v>
      </c>
      <c r="O131" s="1328">
        <v>0</v>
      </c>
      <c r="P131" s="338">
        <f t="shared" si="7"/>
        <v>0</v>
      </c>
      <c r="Q131" s="300"/>
      <c r="R131" s="353" t="s">
        <v>3367</v>
      </c>
      <c r="S131" s="300"/>
      <c r="T131" s="1336" t="s">
        <v>543</v>
      </c>
      <c r="U131" s="324"/>
      <c r="V131" s="324"/>
      <c r="W131" s="294" t="s">
        <v>3366</v>
      </c>
      <c r="X131" s="351" t="s">
        <v>167</v>
      </c>
      <c r="Y131" s="352">
        <v>3</v>
      </c>
      <c r="Z131" s="372" t="s">
        <v>3368</v>
      </c>
      <c r="AA131" s="372" t="s">
        <v>3369</v>
      </c>
      <c r="AB131" s="372" t="s">
        <v>3370</v>
      </c>
      <c r="AC131" s="372" t="s">
        <v>3371</v>
      </c>
      <c r="AD131" s="372" t="s">
        <v>3372</v>
      </c>
      <c r="AE131" s="373" t="s">
        <v>3373</v>
      </c>
      <c r="AF131" s="372" t="s">
        <v>3368</v>
      </c>
      <c r="AG131" s="372" t="s">
        <v>3369</v>
      </c>
      <c r="AH131" s="372" t="s">
        <v>3370</v>
      </c>
      <c r="AI131" s="372" t="s">
        <v>3371</v>
      </c>
      <c r="AJ131" s="374" t="s">
        <v>3372</v>
      </c>
      <c r="AK131" s="375" t="s">
        <v>3373</v>
      </c>
      <c r="AL131" s="300"/>
      <c r="AM131" s="353" t="s">
        <v>3367</v>
      </c>
      <c r="AN131" s="300"/>
      <c r="AO131" s="353"/>
      <c r="AP131" s="324"/>
    </row>
    <row r="132" spans="1:42" customFormat="1" ht="20.25" customHeight="1" x14ac:dyDescent="0.2">
      <c r="A132" s="324"/>
      <c r="B132" s="294" t="s">
        <v>3374</v>
      </c>
      <c r="C132" s="351" t="s">
        <v>167</v>
      </c>
      <c r="D132" s="352">
        <v>3</v>
      </c>
      <c r="E132" s="1053">
        <f>IFERROR(SUM(E130:E131), 0)</f>
        <v>0</v>
      </c>
      <c r="F132" s="1053">
        <f>IFERROR(SUM(F130:F131), 0)</f>
        <v>0</v>
      </c>
      <c r="G132" s="1053">
        <f>IFERROR(SUM(G130:G131), 0)</f>
        <v>0</v>
      </c>
      <c r="H132" s="1053">
        <f>IFERROR(SUM(H130:H131), 0)</f>
        <v>0</v>
      </c>
      <c r="I132" s="1053">
        <f>IFERROR(SUM(I130:I131), 0)</f>
        <v>0</v>
      </c>
      <c r="J132" s="1053">
        <f t="shared" si="6"/>
        <v>0</v>
      </c>
      <c r="K132" s="337">
        <f>IFERROR(SUM(K130:K131), 0)</f>
        <v>0</v>
      </c>
      <c r="L132" s="337">
        <f>IFERROR(SUM(L130:L131), 0)</f>
        <v>0</v>
      </c>
      <c r="M132" s="337">
        <f>IFERROR(SUM(M130:M131), 0)</f>
        <v>0</v>
      </c>
      <c r="N132" s="337">
        <f>IFERROR(SUM(N130:N131), 0)</f>
        <v>0</v>
      </c>
      <c r="O132" s="337">
        <f>IFERROR(SUM(O130:O131), 0)</f>
        <v>0</v>
      </c>
      <c r="P132" s="338">
        <f t="shared" si="7"/>
        <v>0</v>
      </c>
      <c r="Q132" s="300"/>
      <c r="R132" s="353" t="s">
        <v>3375</v>
      </c>
      <c r="S132" s="300"/>
      <c r="T132" s="1336" t="s">
        <v>543</v>
      </c>
      <c r="U132" s="324"/>
      <c r="V132" s="324"/>
      <c r="W132" s="294" t="s">
        <v>3374</v>
      </c>
      <c r="X132" s="351" t="s">
        <v>167</v>
      </c>
      <c r="Y132" s="352">
        <v>3</v>
      </c>
      <c r="Z132" s="373" t="s">
        <v>3376</v>
      </c>
      <c r="AA132" s="373" t="s">
        <v>3377</v>
      </c>
      <c r="AB132" s="373" t="s">
        <v>3378</v>
      </c>
      <c r="AC132" s="373" t="s">
        <v>3379</v>
      </c>
      <c r="AD132" s="373" t="s">
        <v>3380</v>
      </c>
      <c r="AE132" s="373" t="s">
        <v>3381</v>
      </c>
      <c r="AF132" s="373" t="s">
        <v>3376</v>
      </c>
      <c r="AG132" s="373" t="s">
        <v>3377</v>
      </c>
      <c r="AH132" s="373" t="s">
        <v>3378</v>
      </c>
      <c r="AI132" s="373" t="s">
        <v>3379</v>
      </c>
      <c r="AJ132" s="376" t="s">
        <v>3380</v>
      </c>
      <c r="AK132" s="375" t="s">
        <v>3381</v>
      </c>
      <c r="AL132" s="300"/>
      <c r="AM132" s="353" t="s">
        <v>3375</v>
      </c>
      <c r="AN132" s="300"/>
      <c r="AO132" s="353"/>
      <c r="AP132" s="324"/>
    </row>
    <row r="133" spans="1:42" customFormat="1" ht="20.25" customHeight="1" x14ac:dyDescent="0.2">
      <c r="A133" s="324"/>
      <c r="B133" s="294" t="s">
        <v>3382</v>
      </c>
      <c r="C133" s="351" t="s">
        <v>167</v>
      </c>
      <c r="D133" s="352">
        <v>3</v>
      </c>
      <c r="E133" s="1052"/>
      <c r="F133" s="1052"/>
      <c r="G133" s="1052"/>
      <c r="H133" s="1052"/>
      <c r="I133" s="1052"/>
      <c r="J133" s="1053">
        <f t="shared" si="6"/>
        <v>0</v>
      </c>
      <c r="K133" s="1328">
        <v>0</v>
      </c>
      <c r="L133" s="1328">
        <v>0</v>
      </c>
      <c r="M133" s="1328">
        <v>0</v>
      </c>
      <c r="N133" s="1328">
        <v>0</v>
      </c>
      <c r="O133" s="1328">
        <v>0</v>
      </c>
      <c r="P133" s="338">
        <f t="shared" si="7"/>
        <v>0</v>
      </c>
      <c r="Q133" s="300"/>
      <c r="R133" s="353" t="s">
        <v>3383</v>
      </c>
      <c r="S133" s="300"/>
      <c r="T133" s="1336" t="s">
        <v>543</v>
      </c>
      <c r="U133" s="324"/>
      <c r="V133" s="324"/>
      <c r="W133" s="294" t="s">
        <v>3382</v>
      </c>
      <c r="X133" s="351" t="s">
        <v>167</v>
      </c>
      <c r="Y133" s="352">
        <v>3</v>
      </c>
      <c r="Z133" s="372" t="s">
        <v>3384</v>
      </c>
      <c r="AA133" s="372" t="s">
        <v>3385</v>
      </c>
      <c r="AB133" s="372" t="s">
        <v>3386</v>
      </c>
      <c r="AC133" s="372" t="s">
        <v>3387</v>
      </c>
      <c r="AD133" s="372" t="s">
        <v>3388</v>
      </c>
      <c r="AE133" s="373" t="s">
        <v>3389</v>
      </c>
      <c r="AF133" s="372" t="s">
        <v>3384</v>
      </c>
      <c r="AG133" s="372" t="s">
        <v>3385</v>
      </c>
      <c r="AH133" s="372" t="s">
        <v>3386</v>
      </c>
      <c r="AI133" s="372" t="s">
        <v>3387</v>
      </c>
      <c r="AJ133" s="374" t="s">
        <v>3388</v>
      </c>
      <c r="AK133" s="375" t="s">
        <v>3389</v>
      </c>
      <c r="AL133" s="300"/>
      <c r="AM133" s="353" t="s">
        <v>3383</v>
      </c>
      <c r="AN133" s="300"/>
      <c r="AO133" s="353"/>
      <c r="AP133" s="324"/>
    </row>
    <row r="134" spans="1:42" customFormat="1" ht="20.25" customHeight="1" x14ac:dyDescent="0.2">
      <c r="A134" s="324"/>
      <c r="B134" s="294" t="s">
        <v>3390</v>
      </c>
      <c r="C134" s="351" t="s">
        <v>167</v>
      </c>
      <c r="D134" s="352">
        <v>3</v>
      </c>
      <c r="E134" s="1052"/>
      <c r="F134" s="1052"/>
      <c r="G134" s="1052"/>
      <c r="H134" s="1052"/>
      <c r="I134" s="1052"/>
      <c r="J134" s="1053">
        <f t="shared" si="6"/>
        <v>0</v>
      </c>
      <c r="K134" s="1328">
        <v>0</v>
      </c>
      <c r="L134" s="1328">
        <v>0</v>
      </c>
      <c r="M134" s="1328">
        <v>0</v>
      </c>
      <c r="N134" s="1328">
        <v>0</v>
      </c>
      <c r="O134" s="1328">
        <v>0</v>
      </c>
      <c r="P134" s="338">
        <f t="shared" si="7"/>
        <v>0</v>
      </c>
      <c r="Q134" s="300"/>
      <c r="R134" s="353" t="s">
        <v>3391</v>
      </c>
      <c r="S134" s="300"/>
      <c r="T134" s="1336" t="s">
        <v>543</v>
      </c>
      <c r="U134" s="324"/>
      <c r="V134" s="324"/>
      <c r="W134" s="294" t="s">
        <v>3390</v>
      </c>
      <c r="X134" s="351" t="s">
        <v>167</v>
      </c>
      <c r="Y134" s="352">
        <v>3</v>
      </c>
      <c r="Z134" s="372" t="s">
        <v>3392</v>
      </c>
      <c r="AA134" s="372" t="s">
        <v>3393</v>
      </c>
      <c r="AB134" s="372" t="s">
        <v>3394</v>
      </c>
      <c r="AC134" s="372" t="s">
        <v>3395</v>
      </c>
      <c r="AD134" s="372" t="s">
        <v>3396</v>
      </c>
      <c r="AE134" s="373" t="s">
        <v>3397</v>
      </c>
      <c r="AF134" s="372" t="s">
        <v>3392</v>
      </c>
      <c r="AG134" s="372" t="s">
        <v>3393</v>
      </c>
      <c r="AH134" s="372" t="s">
        <v>3394</v>
      </c>
      <c r="AI134" s="372" t="s">
        <v>3395</v>
      </c>
      <c r="AJ134" s="374" t="s">
        <v>3396</v>
      </c>
      <c r="AK134" s="375" t="s">
        <v>3397</v>
      </c>
      <c r="AL134" s="300"/>
      <c r="AM134" s="353" t="s">
        <v>3391</v>
      </c>
      <c r="AN134" s="300"/>
      <c r="AO134" s="353"/>
      <c r="AP134" s="324"/>
    </row>
    <row r="135" spans="1:42" customFormat="1" ht="20.25" customHeight="1" x14ac:dyDescent="0.2">
      <c r="A135" s="324"/>
      <c r="B135" s="294" t="s">
        <v>3398</v>
      </c>
      <c r="C135" s="351" t="s">
        <v>167</v>
      </c>
      <c r="D135" s="352">
        <v>3</v>
      </c>
      <c r="E135" s="1053">
        <f>IFERROR(SUM(E133:E134), 0)</f>
        <v>0</v>
      </c>
      <c r="F135" s="1053">
        <f>IFERROR(SUM(F133:F134), 0)</f>
        <v>0</v>
      </c>
      <c r="G135" s="1053">
        <f>IFERROR(SUM(G133:G134), 0)</f>
        <v>0</v>
      </c>
      <c r="H135" s="1053">
        <f>IFERROR(SUM(H133:H134), 0)</f>
        <v>0</v>
      </c>
      <c r="I135" s="1053">
        <f>IFERROR(SUM(I133:I134), 0)</f>
        <v>0</v>
      </c>
      <c r="J135" s="1053">
        <f t="shared" si="6"/>
        <v>0</v>
      </c>
      <c r="K135" s="337">
        <f>IFERROR(SUM(K133:K134), 0)</f>
        <v>0</v>
      </c>
      <c r="L135" s="337">
        <f>IFERROR(SUM(L133:L134), 0)</f>
        <v>0</v>
      </c>
      <c r="M135" s="337">
        <f>IFERROR(SUM(M133:M134), 0)</f>
        <v>0</v>
      </c>
      <c r="N135" s="337">
        <f>IFERROR(SUM(N133:N134), 0)</f>
        <v>0</v>
      </c>
      <c r="O135" s="337">
        <f>IFERROR(SUM(O133:O134), 0)</f>
        <v>0</v>
      </c>
      <c r="P135" s="338">
        <f t="shared" si="7"/>
        <v>0</v>
      </c>
      <c r="Q135" s="300"/>
      <c r="R135" s="353" t="s">
        <v>3399</v>
      </c>
      <c r="S135" s="300"/>
      <c r="T135" s="1336" t="s">
        <v>543</v>
      </c>
      <c r="U135" s="324"/>
      <c r="V135" s="324"/>
      <c r="W135" s="294" t="s">
        <v>3398</v>
      </c>
      <c r="X135" s="351" t="s">
        <v>167</v>
      </c>
      <c r="Y135" s="352">
        <v>3</v>
      </c>
      <c r="Z135" s="373" t="s">
        <v>3400</v>
      </c>
      <c r="AA135" s="373" t="s">
        <v>3401</v>
      </c>
      <c r="AB135" s="373" t="s">
        <v>3402</v>
      </c>
      <c r="AC135" s="373" t="s">
        <v>3403</v>
      </c>
      <c r="AD135" s="373" t="s">
        <v>3404</v>
      </c>
      <c r="AE135" s="373" t="s">
        <v>3405</v>
      </c>
      <c r="AF135" s="373" t="s">
        <v>3400</v>
      </c>
      <c r="AG135" s="373" t="s">
        <v>3401</v>
      </c>
      <c r="AH135" s="373" t="s">
        <v>3402</v>
      </c>
      <c r="AI135" s="373" t="s">
        <v>3403</v>
      </c>
      <c r="AJ135" s="376" t="s">
        <v>3404</v>
      </c>
      <c r="AK135" s="375" t="s">
        <v>3405</v>
      </c>
      <c r="AL135" s="300"/>
      <c r="AM135" s="353" t="s">
        <v>3399</v>
      </c>
      <c r="AN135" s="300"/>
      <c r="AO135" s="353"/>
      <c r="AP135" s="324"/>
    </row>
    <row r="136" spans="1:42" customFormat="1" ht="20.25" customHeight="1" x14ac:dyDescent="0.2">
      <c r="A136" s="324"/>
      <c r="B136" s="294" t="s">
        <v>3406</v>
      </c>
      <c r="C136" s="351" t="s">
        <v>167</v>
      </c>
      <c r="D136" s="352">
        <v>3</v>
      </c>
      <c r="E136" s="1052"/>
      <c r="F136" s="1052"/>
      <c r="G136" s="1052"/>
      <c r="H136" s="1052"/>
      <c r="I136" s="1052"/>
      <c r="J136" s="1053">
        <f t="shared" si="6"/>
        <v>0</v>
      </c>
      <c r="K136" s="1328">
        <v>8.490907677960834E-3</v>
      </c>
      <c r="L136" s="1328">
        <v>4.2454538389804168E-2</v>
      </c>
      <c r="M136" s="1328">
        <v>0</v>
      </c>
      <c r="N136" s="1328">
        <v>1.6981815355921668E-2</v>
      </c>
      <c r="O136" s="1328">
        <v>0</v>
      </c>
      <c r="P136" s="338">
        <f t="shared" si="7"/>
        <v>6.7927261423686672E-2</v>
      </c>
      <c r="Q136" s="300"/>
      <c r="R136" s="353" t="s">
        <v>3407</v>
      </c>
      <c r="S136" s="300"/>
      <c r="T136" s="1336" t="s">
        <v>3408</v>
      </c>
      <c r="U136" s="324"/>
      <c r="V136" s="324"/>
      <c r="W136" s="294" t="s">
        <v>3406</v>
      </c>
      <c r="X136" s="351" t="s">
        <v>167</v>
      </c>
      <c r="Y136" s="352">
        <v>3</v>
      </c>
      <c r="Z136" s="372" t="s">
        <v>3409</v>
      </c>
      <c r="AA136" s="372" t="s">
        <v>3410</v>
      </c>
      <c r="AB136" s="372" t="s">
        <v>3411</v>
      </c>
      <c r="AC136" s="372" t="s">
        <v>3412</v>
      </c>
      <c r="AD136" s="372" t="s">
        <v>3413</v>
      </c>
      <c r="AE136" s="373" t="s">
        <v>3414</v>
      </c>
      <c r="AF136" s="372" t="s">
        <v>3409</v>
      </c>
      <c r="AG136" s="372" t="s">
        <v>3410</v>
      </c>
      <c r="AH136" s="372" t="s">
        <v>3411</v>
      </c>
      <c r="AI136" s="372" t="s">
        <v>3412</v>
      </c>
      <c r="AJ136" s="374" t="s">
        <v>3413</v>
      </c>
      <c r="AK136" s="375" t="s">
        <v>3414</v>
      </c>
      <c r="AL136" s="300"/>
      <c r="AM136" s="353" t="s">
        <v>3407</v>
      </c>
      <c r="AN136" s="300"/>
      <c r="AO136" s="353"/>
      <c r="AP136" s="324"/>
    </row>
    <row r="137" spans="1:42" customFormat="1" ht="20.25" customHeight="1" x14ac:dyDescent="0.2">
      <c r="A137" s="324"/>
      <c r="B137" s="294" t="s">
        <v>3415</v>
      </c>
      <c r="C137" s="351" t="s">
        <v>167</v>
      </c>
      <c r="D137" s="352">
        <v>3</v>
      </c>
      <c r="E137" s="1052"/>
      <c r="F137" s="1052"/>
      <c r="G137" s="1052"/>
      <c r="H137" s="1052"/>
      <c r="I137" s="1052"/>
      <c r="J137" s="1053">
        <f t="shared" si="6"/>
        <v>0</v>
      </c>
      <c r="K137" s="1328">
        <v>0</v>
      </c>
      <c r="L137" s="1328">
        <v>0</v>
      </c>
      <c r="M137" s="1328">
        <v>0</v>
      </c>
      <c r="N137" s="1328">
        <v>0</v>
      </c>
      <c r="O137" s="1328">
        <v>0</v>
      </c>
      <c r="P137" s="338">
        <f t="shared" si="7"/>
        <v>0</v>
      </c>
      <c r="Q137" s="300"/>
      <c r="R137" s="353" t="s">
        <v>3416</v>
      </c>
      <c r="S137" s="300"/>
      <c r="T137" s="1336" t="s">
        <v>3417</v>
      </c>
      <c r="U137" s="324"/>
      <c r="V137" s="324"/>
      <c r="W137" s="294" t="s">
        <v>3415</v>
      </c>
      <c r="X137" s="351" t="s">
        <v>167</v>
      </c>
      <c r="Y137" s="352">
        <v>3</v>
      </c>
      <c r="Z137" s="372" t="s">
        <v>3418</v>
      </c>
      <c r="AA137" s="372" t="s">
        <v>3419</v>
      </c>
      <c r="AB137" s="372" t="s">
        <v>3420</v>
      </c>
      <c r="AC137" s="372" t="s">
        <v>3421</v>
      </c>
      <c r="AD137" s="372" t="s">
        <v>3422</v>
      </c>
      <c r="AE137" s="373" t="s">
        <v>3423</v>
      </c>
      <c r="AF137" s="372" t="s">
        <v>3418</v>
      </c>
      <c r="AG137" s="372" t="s">
        <v>3419</v>
      </c>
      <c r="AH137" s="372" t="s">
        <v>3420</v>
      </c>
      <c r="AI137" s="372" t="s">
        <v>3421</v>
      </c>
      <c r="AJ137" s="374" t="s">
        <v>3422</v>
      </c>
      <c r="AK137" s="375" t="s">
        <v>3423</v>
      </c>
      <c r="AL137" s="300"/>
      <c r="AM137" s="353" t="s">
        <v>3416</v>
      </c>
      <c r="AN137" s="300"/>
      <c r="AO137" s="353"/>
      <c r="AP137" s="324"/>
    </row>
    <row r="138" spans="1:42" customFormat="1" ht="20.25" customHeight="1" x14ac:dyDescent="0.2">
      <c r="A138" s="324"/>
      <c r="B138" s="294" t="s">
        <v>3424</v>
      </c>
      <c r="C138" s="351" t="s">
        <v>167</v>
      </c>
      <c r="D138" s="352">
        <v>3</v>
      </c>
      <c r="E138" s="1053">
        <f>IFERROR(SUM(E136:E137), 0)</f>
        <v>0</v>
      </c>
      <c r="F138" s="1053">
        <f>IFERROR(SUM(F136:F137), 0)</f>
        <v>0</v>
      </c>
      <c r="G138" s="1053">
        <f>IFERROR(SUM(G136:G137), 0)</f>
        <v>0</v>
      </c>
      <c r="H138" s="1053">
        <f>IFERROR(SUM(H136:H137), 0)</f>
        <v>0</v>
      </c>
      <c r="I138" s="1053">
        <f>IFERROR(SUM(I136:I137), 0)</f>
        <v>0</v>
      </c>
      <c r="J138" s="1053">
        <f t="shared" ref="J138:J139" si="10">IFERROR(SUM(E138:I138), 0)</f>
        <v>0</v>
      </c>
      <c r="K138" s="337">
        <f>IFERROR(SUM(K136:K137), 0)</f>
        <v>8.490907677960834E-3</v>
      </c>
      <c r="L138" s="337">
        <f>IFERROR(SUM(L136:L137), 0)</f>
        <v>4.2454538389804168E-2</v>
      </c>
      <c r="M138" s="337">
        <f>IFERROR(SUM(M136:M137), 0)</f>
        <v>0</v>
      </c>
      <c r="N138" s="337">
        <f>IFERROR(SUM(N136:N137), 0)</f>
        <v>1.6981815355921668E-2</v>
      </c>
      <c r="O138" s="337">
        <f>IFERROR(SUM(O136:O137), 0)</f>
        <v>0</v>
      </c>
      <c r="P138" s="338">
        <f t="shared" ref="P138:P139" si="11">IFERROR(SUM(K138:O138), 0)</f>
        <v>6.7927261423686672E-2</v>
      </c>
      <c r="Q138" s="300"/>
      <c r="R138" s="353" t="s">
        <v>3425</v>
      </c>
      <c r="S138" s="300"/>
      <c r="T138" s="1336" t="s">
        <v>543</v>
      </c>
      <c r="U138" s="324"/>
      <c r="V138" s="324"/>
      <c r="W138" s="294" t="s">
        <v>3424</v>
      </c>
      <c r="X138" s="351" t="s">
        <v>167</v>
      </c>
      <c r="Y138" s="352">
        <v>3</v>
      </c>
      <c r="Z138" s="373" t="s">
        <v>3426</v>
      </c>
      <c r="AA138" s="373" t="s">
        <v>3427</v>
      </c>
      <c r="AB138" s="373" t="s">
        <v>3428</v>
      </c>
      <c r="AC138" s="373" t="s">
        <v>3429</v>
      </c>
      <c r="AD138" s="373" t="s">
        <v>3430</v>
      </c>
      <c r="AE138" s="373" t="s">
        <v>3431</v>
      </c>
      <c r="AF138" s="373" t="s">
        <v>3426</v>
      </c>
      <c r="AG138" s="373" t="s">
        <v>3427</v>
      </c>
      <c r="AH138" s="373" t="s">
        <v>3428</v>
      </c>
      <c r="AI138" s="373" t="s">
        <v>3429</v>
      </c>
      <c r="AJ138" s="376" t="s">
        <v>3430</v>
      </c>
      <c r="AK138" s="375" t="s">
        <v>3431</v>
      </c>
      <c r="AL138" s="300"/>
      <c r="AM138" s="353" t="s">
        <v>3425</v>
      </c>
      <c r="AN138" s="300"/>
      <c r="AO138" s="353"/>
      <c r="AP138" s="324"/>
    </row>
    <row r="139" spans="1:42" customFormat="1" ht="20.25" customHeight="1" thickBot="1" x14ac:dyDescent="0.25">
      <c r="A139" s="324"/>
      <c r="B139" s="295" t="s">
        <v>3432</v>
      </c>
      <c r="C139" s="356" t="s">
        <v>167</v>
      </c>
      <c r="D139" s="357">
        <v>3</v>
      </c>
      <c r="E139" s="1054">
        <f>IFERROR(SUM(E12,E15,E18,E21,E30,E36,E39,E42,E45,E48,E51,E54,E57,E66,E72,E75,E81,E87,E90,E93,E96,E102,E105,E108,E111,E126,E129,E132,E135,E138,E24,E27,E33,E60,E63,E69,E78,E84,E99,E123), 0)</f>
        <v>0</v>
      </c>
      <c r="F139" s="1054">
        <f>IFERROR(SUM(F12,F15,F18,F21,F30,F36,F39,F42,F45,F48,F51,F54,F57,F66,F72,F75,F81,F87,F90,F93,F96,F102,F105,F108,F111,F126,F129,F132,F135,F138,F24,F27,F33,F60,F63,F69,F78,F84,F99,F123), 0)</f>
        <v>0</v>
      </c>
      <c r="G139" s="1054">
        <f>IFERROR(SUM(G12,G15,G18,G21,G30,G36,G39,G42,G45,G48,G51,G54,G57,G66,G72,G75,G81,G87,G90,G93,G96,G102,G105,G108,G111,G126,G129,G132,G135,G138,G24,G27,G33,G60,G63,G69,G78,G84,G99,G123), 0)</f>
        <v>0</v>
      </c>
      <c r="H139" s="1054">
        <f>IFERROR(SUM(H12,H15,H18,H21,H30,H36,H39,H42,H45,H48,H51,H54,H57,H66,H72,H75,H81,H87,H90,H93,H96,H102,H105,H108,H111,H126,H129,H132,H135,H138,H24,H27,H33,H60,H63,H69,H78,H84,H99,H123), 0)</f>
        <v>0</v>
      </c>
      <c r="I139" s="1054">
        <f>IFERROR(SUM(I12,I15,I18,I21,I30,I36,I39,I42,I45,I48,I51,I54,I57,I66,I72,I75,I81,I87,I90,I93,I96,I102,I105,I108,I111,I126,I129,I132,I135,I138,I24,I27,I33,I60,I63,I69,I78,I84,I99,I123), 0)</f>
        <v>0</v>
      </c>
      <c r="J139" s="1055">
        <f t="shared" si="10"/>
        <v>0</v>
      </c>
      <c r="K139" s="335">
        <f>IFERROR(SUM(K12,K15,K18,K21,K30,K36,K39,K42,K45,K48,K51,K54,K57,K66,K72,K75,K81,K87,K90,K93,K96,K102,K105,K108,K111,K126,K129,K132,K135,K138,K24,K27,K33,K60,K63,K69,K78,K84,K99,K123), 0)</f>
        <v>1.1261494710241553</v>
      </c>
      <c r="L139" s="335">
        <f>IFERROR(SUM(L12,L15,L18,L21,L30,L36,L39,L42,L45,L48,L51,L54,L57,L66,L72,L75,L81,L87,L90,L93,L96,L102,L105,L108,L111,L126,L129,L132,L135,L138,L24,L27,L33,L60,L63,L69,L78,L84,L99,L123), 0)</f>
        <v>0.22668164664835405</v>
      </c>
      <c r="M139" s="335">
        <f>IFERROR(SUM(M12,M15,M18,M21,M30,M36,M39,M42,M45,M48,M51,M54,M57,M66,M72,M75,M81,M87,M90,M93,M96,M102,M105,M108,M111,M126,M129,M132,M135,M138,M24,M27,M33,M60,M63,M69,M78,M84,M99,M123), 0)</f>
        <v>8.1510409953396826E-2</v>
      </c>
      <c r="N139" s="335">
        <f>IFERROR(SUM(N12,N15,N18,N21,N30,N36,N39,N42,N45,N48,N51,N54,N57,N66,N72,N75,N81,N87,N90,N93,N96,N102,N105,N108,N111,N126,N129,N132,N135,N138,N24,N27,N33,N60,N63,N69,N78,N84,N99,N123), 0)</f>
        <v>16.402990147848136</v>
      </c>
      <c r="O139" s="335">
        <f>IFERROR(SUM(O12,O15,O18,O21,O30,O36,O39,O42,O45,O48,O51,O54,O57,O66,O72,O75,O81,O87,O90,O93,O96,O102,O105,O108,O111,O126,O129,O132,O135,O138,O24,O27,O33,O60,O63,O69,O78,O84,O99,O123), 0)</f>
        <v>0</v>
      </c>
      <c r="P139" s="378">
        <f t="shared" si="11"/>
        <v>17.837331675474044</v>
      </c>
      <c r="Q139" s="300"/>
      <c r="R139" s="359" t="s">
        <v>3433</v>
      </c>
      <c r="S139" s="300"/>
      <c r="T139" s="1331" t="s">
        <v>543</v>
      </c>
      <c r="U139" s="324"/>
      <c r="V139" s="324"/>
      <c r="W139" s="295" t="s">
        <v>3432</v>
      </c>
      <c r="X139" s="356" t="s">
        <v>167</v>
      </c>
      <c r="Y139" s="357">
        <v>3</v>
      </c>
      <c r="Z139" s="379" t="s">
        <v>3434</v>
      </c>
      <c r="AA139" s="379" t="s">
        <v>3435</v>
      </c>
      <c r="AB139" s="379" t="s">
        <v>3436</v>
      </c>
      <c r="AC139" s="379" t="s">
        <v>3437</v>
      </c>
      <c r="AD139" s="379" t="s">
        <v>3438</v>
      </c>
      <c r="AE139" s="380" t="s">
        <v>3439</v>
      </c>
      <c r="AF139" s="379" t="s">
        <v>3434</v>
      </c>
      <c r="AG139" s="379" t="s">
        <v>3435</v>
      </c>
      <c r="AH139" s="379" t="s">
        <v>3436</v>
      </c>
      <c r="AI139" s="379" t="s">
        <v>3437</v>
      </c>
      <c r="AJ139" s="381" t="s">
        <v>3438</v>
      </c>
      <c r="AK139" s="382" t="s">
        <v>3439</v>
      </c>
      <c r="AL139" s="300"/>
      <c r="AM139" s="359" t="s">
        <v>3433</v>
      </c>
      <c r="AN139" s="300"/>
      <c r="AO139" s="359"/>
      <c r="AP139" s="324"/>
    </row>
    <row r="140" spans="1:42" customFormat="1" ht="20.25" customHeight="1" thickTop="1" thickBot="1" x14ac:dyDescent="0.25">
      <c r="A140" s="324"/>
      <c r="B140" s="298"/>
      <c r="C140" s="360"/>
      <c r="D140" s="360"/>
      <c r="E140" s="385"/>
      <c r="F140" s="385"/>
      <c r="G140" s="385"/>
      <c r="H140" s="385"/>
      <c r="I140" s="385"/>
      <c r="J140" s="383"/>
      <c r="K140" s="384"/>
      <c r="L140" s="385"/>
      <c r="M140" s="384"/>
      <c r="N140" s="385"/>
      <c r="O140" s="384"/>
      <c r="P140" s="383"/>
      <c r="Q140" s="300"/>
      <c r="R140" s="360"/>
      <c r="S140" s="300"/>
      <c r="T140" s="360"/>
      <c r="U140" s="324"/>
      <c r="V140" s="324"/>
      <c r="W140" s="298"/>
      <c r="X140" s="360"/>
      <c r="Y140" s="360"/>
      <c r="Z140" s="386"/>
      <c r="AA140" s="386"/>
      <c r="AB140" s="386"/>
      <c r="AC140" s="386"/>
      <c r="AD140" s="386"/>
      <c r="AE140" s="387"/>
      <c r="AF140" s="386"/>
      <c r="AG140" s="386"/>
      <c r="AH140" s="386"/>
      <c r="AI140" s="386"/>
      <c r="AJ140" s="386"/>
      <c r="AK140" s="388"/>
      <c r="AL140" s="300"/>
      <c r="AM140" s="360"/>
      <c r="AN140" s="300"/>
      <c r="AO140" s="360"/>
      <c r="AP140" s="324"/>
    </row>
    <row r="141" spans="1:42" customFormat="1" ht="20.25" customHeight="1" thickTop="1" thickBot="1" x14ac:dyDescent="0.25">
      <c r="A141" s="324"/>
      <c r="B141" s="290" t="s">
        <v>3440</v>
      </c>
      <c r="C141" s="360"/>
      <c r="D141" s="360"/>
      <c r="E141" s="385"/>
      <c r="F141" s="385"/>
      <c r="G141" s="385"/>
      <c r="H141" s="385"/>
      <c r="I141" s="385"/>
      <c r="J141" s="389"/>
      <c r="K141" s="390"/>
      <c r="L141" s="390"/>
      <c r="M141" s="390"/>
      <c r="N141" s="390"/>
      <c r="O141" s="390"/>
      <c r="P141" s="389"/>
      <c r="Q141" s="300"/>
      <c r="R141" s="360"/>
      <c r="S141" s="300"/>
      <c r="T141" s="360"/>
      <c r="U141" s="324"/>
      <c r="V141" s="324"/>
      <c r="W141" s="290" t="s">
        <v>3440</v>
      </c>
      <c r="X141" s="360"/>
      <c r="Y141" s="360"/>
      <c r="Z141" s="386"/>
      <c r="AA141" s="386"/>
      <c r="AB141" s="386"/>
      <c r="AC141" s="386"/>
      <c r="AD141" s="386"/>
      <c r="AE141" s="388"/>
      <c r="AF141" s="386"/>
      <c r="AG141" s="386"/>
      <c r="AH141" s="386"/>
      <c r="AI141" s="386"/>
      <c r="AJ141" s="386"/>
      <c r="AK141" s="388"/>
      <c r="AL141" s="300"/>
      <c r="AM141" s="360"/>
      <c r="AN141" s="300"/>
      <c r="AO141" s="360"/>
      <c r="AP141" s="324"/>
    </row>
    <row r="142" spans="1:42" customFormat="1" ht="20.25" customHeight="1" thickTop="1" x14ac:dyDescent="0.2">
      <c r="A142" s="324"/>
      <c r="B142" s="291" t="s">
        <v>3441</v>
      </c>
      <c r="C142" s="347" t="s">
        <v>167</v>
      </c>
      <c r="D142" s="348">
        <v>3</v>
      </c>
      <c r="E142" s="1050"/>
      <c r="F142" s="1050"/>
      <c r="G142" s="1050"/>
      <c r="H142" s="1050"/>
      <c r="I142" s="1050"/>
      <c r="J142" s="1051">
        <f t="shared" ref="J142:J163" si="12">IFERROR(SUM(E142:I142), 0)</f>
        <v>0</v>
      </c>
      <c r="K142" s="1339">
        <v>0</v>
      </c>
      <c r="L142" s="1339">
        <v>0</v>
      </c>
      <c r="M142" s="1339">
        <v>0</v>
      </c>
      <c r="N142" s="1339">
        <v>0</v>
      </c>
      <c r="O142" s="1339">
        <v>0</v>
      </c>
      <c r="P142" s="391">
        <f t="shared" ref="P142:P163" si="13">IFERROR(SUM(K142:O142), 0)</f>
        <v>0</v>
      </c>
      <c r="Q142" s="300"/>
      <c r="R142" s="350" t="s">
        <v>3442</v>
      </c>
      <c r="S142" s="300"/>
      <c r="T142" s="1335" t="s">
        <v>543</v>
      </c>
      <c r="U142" s="324"/>
      <c r="V142" s="324"/>
      <c r="W142" s="291" t="s">
        <v>3441</v>
      </c>
      <c r="X142" s="347" t="s">
        <v>167</v>
      </c>
      <c r="Y142" s="348">
        <v>3</v>
      </c>
      <c r="Z142" s="368" t="s">
        <v>3443</v>
      </c>
      <c r="AA142" s="368" t="s">
        <v>3444</v>
      </c>
      <c r="AB142" s="368" t="s">
        <v>3445</v>
      </c>
      <c r="AC142" s="368" t="s">
        <v>3446</v>
      </c>
      <c r="AD142" s="368" t="s">
        <v>3447</v>
      </c>
      <c r="AE142" s="369" t="s">
        <v>3448</v>
      </c>
      <c r="AF142" s="368" t="s">
        <v>3443</v>
      </c>
      <c r="AG142" s="368" t="s">
        <v>3444</v>
      </c>
      <c r="AH142" s="368" t="s">
        <v>3445</v>
      </c>
      <c r="AI142" s="368" t="s">
        <v>3446</v>
      </c>
      <c r="AJ142" s="370" t="s">
        <v>3447</v>
      </c>
      <c r="AK142" s="371" t="s">
        <v>3448</v>
      </c>
      <c r="AL142" s="300"/>
      <c r="AM142" s="350" t="s">
        <v>3442</v>
      </c>
      <c r="AN142" s="300"/>
      <c r="AO142" s="350"/>
      <c r="AP142" s="324"/>
    </row>
    <row r="143" spans="1:42" customFormat="1" ht="20.25" customHeight="1" x14ac:dyDescent="0.2">
      <c r="A143" s="324"/>
      <c r="B143" s="294" t="s">
        <v>3449</v>
      </c>
      <c r="C143" s="351" t="s">
        <v>167</v>
      </c>
      <c r="D143" s="352">
        <v>3</v>
      </c>
      <c r="E143" s="1052"/>
      <c r="F143" s="1052"/>
      <c r="G143" s="1052"/>
      <c r="H143" s="1052"/>
      <c r="I143" s="1052"/>
      <c r="J143" s="1053">
        <f t="shared" si="12"/>
        <v>0</v>
      </c>
      <c r="K143" s="1328">
        <v>0</v>
      </c>
      <c r="L143" s="1328">
        <v>0</v>
      </c>
      <c r="M143" s="1328">
        <v>0</v>
      </c>
      <c r="N143" s="1328">
        <v>0</v>
      </c>
      <c r="O143" s="1328">
        <v>0</v>
      </c>
      <c r="P143" s="392">
        <f t="shared" si="13"/>
        <v>0</v>
      </c>
      <c r="Q143" s="297"/>
      <c r="R143" s="353" t="s">
        <v>3450</v>
      </c>
      <c r="S143" s="300"/>
      <c r="T143" s="1336" t="s">
        <v>543</v>
      </c>
      <c r="U143" s="324"/>
      <c r="V143" s="324"/>
      <c r="W143" s="294" t="s">
        <v>3449</v>
      </c>
      <c r="X143" s="351" t="s">
        <v>167</v>
      </c>
      <c r="Y143" s="352">
        <v>3</v>
      </c>
      <c r="Z143" s="372" t="s">
        <v>3451</v>
      </c>
      <c r="AA143" s="372" t="s">
        <v>3452</v>
      </c>
      <c r="AB143" s="372" t="s">
        <v>3453</v>
      </c>
      <c r="AC143" s="372" t="s">
        <v>3454</v>
      </c>
      <c r="AD143" s="372" t="s">
        <v>3455</v>
      </c>
      <c r="AE143" s="373" t="s">
        <v>3456</v>
      </c>
      <c r="AF143" s="372" t="s">
        <v>3451</v>
      </c>
      <c r="AG143" s="372" t="s">
        <v>3452</v>
      </c>
      <c r="AH143" s="372" t="s">
        <v>3453</v>
      </c>
      <c r="AI143" s="372" t="s">
        <v>3454</v>
      </c>
      <c r="AJ143" s="374" t="s">
        <v>3455</v>
      </c>
      <c r="AK143" s="375" t="s">
        <v>3456</v>
      </c>
      <c r="AL143" s="297"/>
      <c r="AM143" s="353" t="s">
        <v>3450</v>
      </c>
      <c r="AN143" s="300"/>
      <c r="AO143" s="353"/>
      <c r="AP143" s="324"/>
    </row>
    <row r="144" spans="1:42" customFormat="1" ht="20.25" customHeight="1" x14ac:dyDescent="0.2">
      <c r="A144" s="324"/>
      <c r="B144" s="294" t="s">
        <v>3457</v>
      </c>
      <c r="C144" s="351" t="s">
        <v>167</v>
      </c>
      <c r="D144" s="352">
        <v>3</v>
      </c>
      <c r="E144" s="1053">
        <f>IFERROR(SUM(E142:E143), 0)</f>
        <v>0</v>
      </c>
      <c r="F144" s="1053">
        <f>IFERROR(SUM(F142:F143), 0)</f>
        <v>0</v>
      </c>
      <c r="G144" s="1053">
        <f>IFERROR(SUM(G142:G143), 0)</f>
        <v>0</v>
      </c>
      <c r="H144" s="1053">
        <f>IFERROR(SUM(H142:H143), 0)</f>
        <v>0</v>
      </c>
      <c r="I144" s="1053">
        <f>IFERROR(SUM(I142:I143), 0)</f>
        <v>0</v>
      </c>
      <c r="J144" s="1053">
        <f t="shared" si="12"/>
        <v>0</v>
      </c>
      <c r="K144" s="337">
        <f>IFERROR(SUM(K142:K143), 0)</f>
        <v>0</v>
      </c>
      <c r="L144" s="337">
        <f>IFERROR(SUM(L142:L143), 0)</f>
        <v>0</v>
      </c>
      <c r="M144" s="337">
        <f>IFERROR(SUM(M142:M143), 0)</f>
        <v>0</v>
      </c>
      <c r="N144" s="337">
        <f>IFERROR(SUM(N142:N143), 0)</f>
        <v>0</v>
      </c>
      <c r="O144" s="337">
        <f>IFERROR(SUM(O142:O143), 0)</f>
        <v>0</v>
      </c>
      <c r="P144" s="392">
        <f t="shared" si="13"/>
        <v>0</v>
      </c>
      <c r="Q144" s="9"/>
      <c r="R144" s="353" t="s">
        <v>3458</v>
      </c>
      <c r="S144" s="300"/>
      <c r="T144" s="1336" t="s">
        <v>543</v>
      </c>
      <c r="U144" s="324"/>
      <c r="V144" s="324"/>
      <c r="W144" s="294" t="s">
        <v>3457</v>
      </c>
      <c r="X144" s="351" t="s">
        <v>167</v>
      </c>
      <c r="Y144" s="352">
        <v>3</v>
      </c>
      <c r="Z144" s="373" t="s">
        <v>3459</v>
      </c>
      <c r="AA144" s="373" t="s">
        <v>3460</v>
      </c>
      <c r="AB144" s="373" t="s">
        <v>3461</v>
      </c>
      <c r="AC144" s="373" t="s">
        <v>3462</v>
      </c>
      <c r="AD144" s="373" t="s">
        <v>3463</v>
      </c>
      <c r="AE144" s="373" t="s">
        <v>3464</v>
      </c>
      <c r="AF144" s="373" t="s">
        <v>3459</v>
      </c>
      <c r="AG144" s="373" t="s">
        <v>3460</v>
      </c>
      <c r="AH144" s="373" t="s">
        <v>3461</v>
      </c>
      <c r="AI144" s="373" t="s">
        <v>3462</v>
      </c>
      <c r="AJ144" s="376" t="s">
        <v>3463</v>
      </c>
      <c r="AK144" s="375" t="s">
        <v>3464</v>
      </c>
      <c r="AL144" s="9"/>
      <c r="AM144" s="353" t="s">
        <v>3458</v>
      </c>
      <c r="AN144" s="300"/>
      <c r="AO144" s="353"/>
      <c r="AP144" s="324"/>
    </row>
    <row r="145" spans="1:42" customFormat="1" ht="20.25" customHeight="1" x14ac:dyDescent="0.2">
      <c r="A145" s="324"/>
      <c r="B145" s="294" t="s">
        <v>3465</v>
      </c>
      <c r="C145" s="351" t="s">
        <v>167</v>
      </c>
      <c r="D145" s="352">
        <v>3</v>
      </c>
      <c r="E145" s="1052"/>
      <c r="F145" s="1052"/>
      <c r="G145" s="1052"/>
      <c r="H145" s="1052"/>
      <c r="I145" s="1052"/>
      <c r="J145" s="1053">
        <f t="shared" si="12"/>
        <v>0</v>
      </c>
      <c r="K145" s="1328">
        <v>0</v>
      </c>
      <c r="L145" s="1328">
        <v>0</v>
      </c>
      <c r="M145" s="1328">
        <v>0</v>
      </c>
      <c r="N145" s="1328">
        <v>0</v>
      </c>
      <c r="O145" s="1328">
        <v>0</v>
      </c>
      <c r="P145" s="392">
        <f t="shared" si="13"/>
        <v>0</v>
      </c>
      <c r="Q145" s="300"/>
      <c r="R145" s="353" t="s">
        <v>3466</v>
      </c>
      <c r="S145" s="300"/>
      <c r="T145" s="1336" t="s">
        <v>543</v>
      </c>
      <c r="U145" s="324"/>
      <c r="V145" s="324"/>
      <c r="W145" s="294" t="s">
        <v>3465</v>
      </c>
      <c r="X145" s="351" t="s">
        <v>167</v>
      </c>
      <c r="Y145" s="352">
        <v>3</v>
      </c>
      <c r="Z145" s="372" t="s">
        <v>3467</v>
      </c>
      <c r="AA145" s="372" t="s">
        <v>3468</v>
      </c>
      <c r="AB145" s="372" t="s">
        <v>3469</v>
      </c>
      <c r="AC145" s="372" t="s">
        <v>3470</v>
      </c>
      <c r="AD145" s="372" t="s">
        <v>3471</v>
      </c>
      <c r="AE145" s="373" t="s">
        <v>3472</v>
      </c>
      <c r="AF145" s="372" t="s">
        <v>3467</v>
      </c>
      <c r="AG145" s="372" t="s">
        <v>3468</v>
      </c>
      <c r="AH145" s="372" t="s">
        <v>3469</v>
      </c>
      <c r="AI145" s="372" t="s">
        <v>3470</v>
      </c>
      <c r="AJ145" s="374" t="s">
        <v>3471</v>
      </c>
      <c r="AK145" s="375" t="s">
        <v>3472</v>
      </c>
      <c r="AL145" s="300"/>
      <c r="AM145" s="353" t="s">
        <v>3466</v>
      </c>
      <c r="AN145" s="300"/>
      <c r="AO145" s="353"/>
      <c r="AP145" s="324"/>
    </row>
    <row r="146" spans="1:42" customFormat="1" ht="20.25" customHeight="1" x14ac:dyDescent="0.2">
      <c r="A146" s="324"/>
      <c r="B146" s="294" t="s">
        <v>3473</v>
      </c>
      <c r="C146" s="351" t="s">
        <v>167</v>
      </c>
      <c r="D146" s="352">
        <v>3</v>
      </c>
      <c r="E146" s="1052"/>
      <c r="F146" s="1052"/>
      <c r="G146" s="1052"/>
      <c r="H146" s="1052"/>
      <c r="I146" s="1052"/>
      <c r="J146" s="1053">
        <f t="shared" si="12"/>
        <v>0</v>
      </c>
      <c r="K146" s="1328">
        <v>0</v>
      </c>
      <c r="L146" s="1328">
        <v>0</v>
      </c>
      <c r="M146" s="1328">
        <v>0</v>
      </c>
      <c r="N146" s="1328">
        <v>0</v>
      </c>
      <c r="O146" s="1328">
        <v>0</v>
      </c>
      <c r="P146" s="392">
        <f t="shared" si="13"/>
        <v>0</v>
      </c>
      <c r="Q146" s="300"/>
      <c r="R146" s="353" t="s">
        <v>3474</v>
      </c>
      <c r="S146" s="300"/>
      <c r="T146" s="1336" t="s">
        <v>543</v>
      </c>
      <c r="U146" s="324"/>
      <c r="V146" s="324"/>
      <c r="W146" s="294" t="s">
        <v>3473</v>
      </c>
      <c r="X146" s="351" t="s">
        <v>167</v>
      </c>
      <c r="Y146" s="352">
        <v>3</v>
      </c>
      <c r="Z146" s="372" t="s">
        <v>3475</v>
      </c>
      <c r="AA146" s="372" t="s">
        <v>3476</v>
      </c>
      <c r="AB146" s="372" t="s">
        <v>3477</v>
      </c>
      <c r="AC146" s="372" t="s">
        <v>3478</v>
      </c>
      <c r="AD146" s="372" t="s">
        <v>3479</v>
      </c>
      <c r="AE146" s="373" t="s">
        <v>3480</v>
      </c>
      <c r="AF146" s="372" t="s">
        <v>3475</v>
      </c>
      <c r="AG146" s="372" t="s">
        <v>3476</v>
      </c>
      <c r="AH146" s="372" t="s">
        <v>3477</v>
      </c>
      <c r="AI146" s="372" t="s">
        <v>3478</v>
      </c>
      <c r="AJ146" s="374" t="s">
        <v>3479</v>
      </c>
      <c r="AK146" s="375" t="s">
        <v>3480</v>
      </c>
      <c r="AL146" s="300"/>
      <c r="AM146" s="353" t="s">
        <v>3474</v>
      </c>
      <c r="AN146" s="300"/>
      <c r="AO146" s="353"/>
      <c r="AP146" s="324"/>
    </row>
    <row r="147" spans="1:42" customFormat="1" ht="20.25" customHeight="1" x14ac:dyDescent="0.2">
      <c r="A147" s="324"/>
      <c r="B147" s="294" t="s">
        <v>3481</v>
      </c>
      <c r="C147" s="351" t="s">
        <v>167</v>
      </c>
      <c r="D147" s="352">
        <v>3</v>
      </c>
      <c r="E147" s="1053">
        <f>IFERROR(SUM(E145:E146), 0)</f>
        <v>0</v>
      </c>
      <c r="F147" s="1053">
        <f>IFERROR(SUM(F145:F146), 0)</f>
        <v>0</v>
      </c>
      <c r="G147" s="1053">
        <f>IFERROR(SUM(G145:G146), 0)</f>
        <v>0</v>
      </c>
      <c r="H147" s="1053">
        <f>IFERROR(SUM(H145:H146), 0)</f>
        <v>0</v>
      </c>
      <c r="I147" s="1053">
        <f>IFERROR(SUM(I145:I146), 0)</f>
        <v>0</v>
      </c>
      <c r="J147" s="1053">
        <f t="shared" si="12"/>
        <v>0</v>
      </c>
      <c r="K147" s="337">
        <f>IFERROR(SUM(K145:K146), 0)</f>
        <v>0</v>
      </c>
      <c r="L147" s="337">
        <f>IFERROR(SUM(L145:L146), 0)</f>
        <v>0</v>
      </c>
      <c r="M147" s="337">
        <f>IFERROR(SUM(M145:M146), 0)</f>
        <v>0</v>
      </c>
      <c r="N147" s="337">
        <f>IFERROR(SUM(N145:N146), 0)</f>
        <v>0</v>
      </c>
      <c r="O147" s="337">
        <f>IFERROR(SUM(O145:O146), 0)</f>
        <v>0</v>
      </c>
      <c r="P147" s="392">
        <f t="shared" si="13"/>
        <v>0</v>
      </c>
      <c r="Q147" s="300"/>
      <c r="R147" s="353" t="s">
        <v>3482</v>
      </c>
      <c r="S147" s="300"/>
      <c r="T147" s="1336" t="s">
        <v>543</v>
      </c>
      <c r="U147" s="324"/>
      <c r="V147" s="324"/>
      <c r="W147" s="294" t="s">
        <v>3481</v>
      </c>
      <c r="X147" s="351" t="s">
        <v>167</v>
      </c>
      <c r="Y147" s="352">
        <v>3</v>
      </c>
      <c r="Z147" s="373" t="s">
        <v>3483</v>
      </c>
      <c r="AA147" s="373" t="s">
        <v>3484</v>
      </c>
      <c r="AB147" s="373" t="s">
        <v>3485</v>
      </c>
      <c r="AC147" s="373" t="s">
        <v>3486</v>
      </c>
      <c r="AD147" s="373" t="s">
        <v>3487</v>
      </c>
      <c r="AE147" s="373" t="s">
        <v>3488</v>
      </c>
      <c r="AF147" s="373" t="s">
        <v>3483</v>
      </c>
      <c r="AG147" s="373" t="s">
        <v>3484</v>
      </c>
      <c r="AH147" s="373" t="s">
        <v>3485</v>
      </c>
      <c r="AI147" s="373" t="s">
        <v>3486</v>
      </c>
      <c r="AJ147" s="376" t="s">
        <v>3487</v>
      </c>
      <c r="AK147" s="375" t="s">
        <v>3488</v>
      </c>
      <c r="AL147" s="300"/>
      <c r="AM147" s="353" t="s">
        <v>3482</v>
      </c>
      <c r="AN147" s="300"/>
      <c r="AO147" s="353"/>
      <c r="AP147" s="324"/>
    </row>
    <row r="148" spans="1:42" customFormat="1" ht="20.25" customHeight="1" x14ac:dyDescent="0.2">
      <c r="A148" s="324"/>
      <c r="B148" s="294" t="s">
        <v>3489</v>
      </c>
      <c r="C148" s="351" t="s">
        <v>167</v>
      </c>
      <c r="D148" s="352">
        <v>3</v>
      </c>
      <c r="E148" s="1052"/>
      <c r="F148" s="1052"/>
      <c r="G148" s="1052"/>
      <c r="H148" s="1052"/>
      <c r="I148" s="1052"/>
      <c r="J148" s="1053">
        <f t="shared" si="12"/>
        <v>0</v>
      </c>
      <c r="K148" s="1328">
        <v>0</v>
      </c>
      <c r="L148" s="1328">
        <v>0</v>
      </c>
      <c r="M148" s="1328">
        <v>0</v>
      </c>
      <c r="N148" s="1328">
        <v>0</v>
      </c>
      <c r="O148" s="1328">
        <v>0</v>
      </c>
      <c r="P148" s="392">
        <f t="shared" si="13"/>
        <v>0</v>
      </c>
      <c r="Q148" s="300"/>
      <c r="R148" s="353" t="s">
        <v>3490</v>
      </c>
      <c r="S148" s="300"/>
      <c r="T148" s="1336" t="s">
        <v>543</v>
      </c>
      <c r="U148" s="324"/>
      <c r="V148" s="324"/>
      <c r="W148" s="294" t="s">
        <v>3489</v>
      </c>
      <c r="X148" s="351" t="s">
        <v>167</v>
      </c>
      <c r="Y148" s="352">
        <v>3</v>
      </c>
      <c r="Z148" s="372" t="s">
        <v>3491</v>
      </c>
      <c r="AA148" s="372" t="s">
        <v>3492</v>
      </c>
      <c r="AB148" s="372" t="s">
        <v>3493</v>
      </c>
      <c r="AC148" s="372" t="s">
        <v>3494</v>
      </c>
      <c r="AD148" s="372" t="s">
        <v>3495</v>
      </c>
      <c r="AE148" s="373" t="s">
        <v>3496</v>
      </c>
      <c r="AF148" s="372" t="s">
        <v>3491</v>
      </c>
      <c r="AG148" s="372" t="s">
        <v>3492</v>
      </c>
      <c r="AH148" s="372" t="s">
        <v>3493</v>
      </c>
      <c r="AI148" s="372" t="s">
        <v>3494</v>
      </c>
      <c r="AJ148" s="374" t="s">
        <v>3495</v>
      </c>
      <c r="AK148" s="375" t="s">
        <v>3496</v>
      </c>
      <c r="AL148" s="300"/>
      <c r="AM148" s="353" t="s">
        <v>3490</v>
      </c>
      <c r="AN148" s="300"/>
      <c r="AO148" s="353"/>
      <c r="AP148" s="324"/>
    </row>
    <row r="149" spans="1:42" customFormat="1" ht="20.25" customHeight="1" x14ac:dyDescent="0.2">
      <c r="A149" s="324"/>
      <c r="B149" s="294" t="s">
        <v>3497</v>
      </c>
      <c r="C149" s="351" t="s">
        <v>167</v>
      </c>
      <c r="D149" s="352">
        <v>3</v>
      </c>
      <c r="E149" s="1052"/>
      <c r="F149" s="1052"/>
      <c r="G149" s="1052"/>
      <c r="H149" s="1052"/>
      <c r="I149" s="1052"/>
      <c r="J149" s="1053">
        <f t="shared" si="12"/>
        <v>0</v>
      </c>
      <c r="K149" s="1328">
        <v>0</v>
      </c>
      <c r="L149" s="1328">
        <v>0</v>
      </c>
      <c r="M149" s="1328">
        <v>0</v>
      </c>
      <c r="N149" s="1328">
        <v>0</v>
      </c>
      <c r="O149" s="1328">
        <v>0</v>
      </c>
      <c r="P149" s="392">
        <f t="shared" si="13"/>
        <v>0</v>
      </c>
      <c r="Q149" s="300"/>
      <c r="R149" s="353" t="s">
        <v>3498</v>
      </c>
      <c r="S149" s="300"/>
      <c r="T149" s="1336" t="s">
        <v>543</v>
      </c>
      <c r="U149" s="324"/>
      <c r="V149" s="324"/>
      <c r="W149" s="294" t="s">
        <v>3497</v>
      </c>
      <c r="X149" s="351" t="s">
        <v>167</v>
      </c>
      <c r="Y149" s="352">
        <v>3</v>
      </c>
      <c r="Z149" s="372" t="s">
        <v>3499</v>
      </c>
      <c r="AA149" s="372" t="s">
        <v>3500</v>
      </c>
      <c r="AB149" s="372" t="s">
        <v>3501</v>
      </c>
      <c r="AC149" s="372" t="s">
        <v>3502</v>
      </c>
      <c r="AD149" s="372" t="s">
        <v>3503</v>
      </c>
      <c r="AE149" s="373" t="s">
        <v>3504</v>
      </c>
      <c r="AF149" s="372" t="s">
        <v>3499</v>
      </c>
      <c r="AG149" s="372" t="s">
        <v>3500</v>
      </c>
      <c r="AH149" s="372" t="s">
        <v>3501</v>
      </c>
      <c r="AI149" s="372" t="s">
        <v>3502</v>
      </c>
      <c r="AJ149" s="374" t="s">
        <v>3503</v>
      </c>
      <c r="AK149" s="375" t="s">
        <v>3504</v>
      </c>
      <c r="AL149" s="300"/>
      <c r="AM149" s="353" t="s">
        <v>3498</v>
      </c>
      <c r="AN149" s="300"/>
      <c r="AO149" s="353"/>
      <c r="AP149" s="324"/>
    </row>
    <row r="150" spans="1:42" customFormat="1" ht="20.25" customHeight="1" x14ac:dyDescent="0.2">
      <c r="A150" s="324"/>
      <c r="B150" s="294" t="s">
        <v>3505</v>
      </c>
      <c r="C150" s="351" t="s">
        <v>167</v>
      </c>
      <c r="D150" s="352">
        <v>3</v>
      </c>
      <c r="E150" s="1053">
        <f>IFERROR(SUM(E148:E149), 0)</f>
        <v>0</v>
      </c>
      <c r="F150" s="1053">
        <f>IFERROR(SUM(F148:F149), 0)</f>
        <v>0</v>
      </c>
      <c r="G150" s="1053">
        <f>IFERROR(SUM(G148:G149), 0)</f>
        <v>0</v>
      </c>
      <c r="H150" s="1053">
        <f>IFERROR(SUM(H148:H149), 0)</f>
        <v>0</v>
      </c>
      <c r="I150" s="1053">
        <f>IFERROR(SUM(I148:I149), 0)</f>
        <v>0</v>
      </c>
      <c r="J150" s="1053">
        <f t="shared" si="12"/>
        <v>0</v>
      </c>
      <c r="K150" s="337">
        <f>IFERROR(SUM(K148:K149), 0)</f>
        <v>0</v>
      </c>
      <c r="L150" s="337">
        <f>IFERROR(SUM(L148:L149), 0)</f>
        <v>0</v>
      </c>
      <c r="M150" s="337">
        <f>IFERROR(SUM(M148:M149), 0)</f>
        <v>0</v>
      </c>
      <c r="N150" s="337">
        <f>IFERROR(SUM(N148:N149), 0)</f>
        <v>0</v>
      </c>
      <c r="O150" s="337">
        <f>IFERROR(SUM(O148:O149), 0)</f>
        <v>0</v>
      </c>
      <c r="P150" s="392">
        <f t="shared" si="13"/>
        <v>0</v>
      </c>
      <c r="Q150" s="300"/>
      <c r="R150" s="353" t="s">
        <v>3506</v>
      </c>
      <c r="S150" s="300"/>
      <c r="T150" s="1336" t="s">
        <v>543</v>
      </c>
      <c r="U150" s="324"/>
      <c r="V150" s="324"/>
      <c r="W150" s="294" t="s">
        <v>3505</v>
      </c>
      <c r="X150" s="351" t="s">
        <v>167</v>
      </c>
      <c r="Y150" s="352">
        <v>3</v>
      </c>
      <c r="Z150" s="373" t="s">
        <v>3507</v>
      </c>
      <c r="AA150" s="373" t="s">
        <v>3508</v>
      </c>
      <c r="AB150" s="373" t="s">
        <v>3509</v>
      </c>
      <c r="AC150" s="373" t="s">
        <v>3510</v>
      </c>
      <c r="AD150" s="373" t="s">
        <v>3511</v>
      </c>
      <c r="AE150" s="373" t="s">
        <v>3512</v>
      </c>
      <c r="AF150" s="373" t="s">
        <v>3507</v>
      </c>
      <c r="AG150" s="373" t="s">
        <v>3508</v>
      </c>
      <c r="AH150" s="373" t="s">
        <v>3509</v>
      </c>
      <c r="AI150" s="373" t="s">
        <v>3510</v>
      </c>
      <c r="AJ150" s="376" t="s">
        <v>3511</v>
      </c>
      <c r="AK150" s="375" t="s">
        <v>3512</v>
      </c>
      <c r="AL150" s="300"/>
      <c r="AM150" s="353" t="s">
        <v>3506</v>
      </c>
      <c r="AN150" s="300"/>
      <c r="AO150" s="353"/>
      <c r="AP150" s="324"/>
    </row>
    <row r="151" spans="1:42" customFormat="1" ht="20.25" customHeight="1" x14ac:dyDescent="0.2">
      <c r="A151" s="324"/>
      <c r="B151" s="294" t="s">
        <v>3513</v>
      </c>
      <c r="C151" s="351" t="s">
        <v>167</v>
      </c>
      <c r="D151" s="352">
        <v>3</v>
      </c>
      <c r="E151" s="1052"/>
      <c r="F151" s="1052"/>
      <c r="G151" s="1052"/>
      <c r="H151" s="1052"/>
      <c r="I151" s="1052"/>
      <c r="J151" s="1053">
        <f t="shared" si="12"/>
        <v>0</v>
      </c>
      <c r="K151" s="1328">
        <v>0</v>
      </c>
      <c r="L151" s="1328">
        <v>0</v>
      </c>
      <c r="M151" s="1328">
        <v>0</v>
      </c>
      <c r="N151" s="1328">
        <v>0</v>
      </c>
      <c r="O151" s="1328">
        <v>0</v>
      </c>
      <c r="P151" s="392">
        <f t="shared" si="13"/>
        <v>0</v>
      </c>
      <c r="Q151" s="300"/>
      <c r="R151" s="353" t="s">
        <v>3514</v>
      </c>
      <c r="S151" s="300"/>
      <c r="T151" s="1336" t="s">
        <v>543</v>
      </c>
      <c r="U151" s="324"/>
      <c r="V151" s="324"/>
      <c r="W151" s="294" t="s">
        <v>3513</v>
      </c>
      <c r="X151" s="351" t="s">
        <v>167</v>
      </c>
      <c r="Y151" s="352">
        <v>3</v>
      </c>
      <c r="Z151" s="372" t="s">
        <v>3515</v>
      </c>
      <c r="AA151" s="372" t="s">
        <v>3516</v>
      </c>
      <c r="AB151" s="372" t="s">
        <v>3517</v>
      </c>
      <c r="AC151" s="372" t="s">
        <v>3518</v>
      </c>
      <c r="AD151" s="372" t="s">
        <v>3519</v>
      </c>
      <c r="AE151" s="373" t="s">
        <v>3520</v>
      </c>
      <c r="AF151" s="372" t="s">
        <v>3515</v>
      </c>
      <c r="AG151" s="372" t="s">
        <v>3516</v>
      </c>
      <c r="AH151" s="372" t="s">
        <v>3517</v>
      </c>
      <c r="AI151" s="372" t="s">
        <v>3518</v>
      </c>
      <c r="AJ151" s="374" t="s">
        <v>3519</v>
      </c>
      <c r="AK151" s="375" t="s">
        <v>3520</v>
      </c>
      <c r="AL151" s="300"/>
      <c r="AM151" s="353" t="s">
        <v>3514</v>
      </c>
      <c r="AN151" s="300"/>
      <c r="AO151" s="353"/>
      <c r="AP151" s="324"/>
    </row>
    <row r="152" spans="1:42" customFormat="1" ht="20.25" customHeight="1" x14ac:dyDescent="0.2">
      <c r="A152" s="324"/>
      <c r="B152" s="294" t="s">
        <v>3521</v>
      </c>
      <c r="C152" s="351" t="s">
        <v>167</v>
      </c>
      <c r="D152" s="352">
        <v>3</v>
      </c>
      <c r="E152" s="1052"/>
      <c r="F152" s="1052"/>
      <c r="G152" s="1052"/>
      <c r="H152" s="1052"/>
      <c r="I152" s="1052"/>
      <c r="J152" s="1053">
        <f t="shared" si="12"/>
        <v>0</v>
      </c>
      <c r="K152" s="1328">
        <v>0</v>
      </c>
      <c r="L152" s="1328">
        <v>0</v>
      </c>
      <c r="M152" s="1328">
        <v>0</v>
      </c>
      <c r="N152" s="1328">
        <v>0</v>
      </c>
      <c r="O152" s="1328">
        <v>0</v>
      </c>
      <c r="P152" s="392">
        <f t="shared" si="13"/>
        <v>0</v>
      </c>
      <c r="Q152" s="300"/>
      <c r="R152" s="353" t="s">
        <v>3522</v>
      </c>
      <c r="S152" s="300"/>
      <c r="T152" s="1336" t="s">
        <v>543</v>
      </c>
      <c r="U152" s="324"/>
      <c r="V152" s="324"/>
      <c r="W152" s="294" t="s">
        <v>3521</v>
      </c>
      <c r="X152" s="351" t="s">
        <v>167</v>
      </c>
      <c r="Y152" s="352">
        <v>3</v>
      </c>
      <c r="Z152" s="372" t="s">
        <v>3523</v>
      </c>
      <c r="AA152" s="372" t="s">
        <v>3524</v>
      </c>
      <c r="AB152" s="372" t="s">
        <v>3525</v>
      </c>
      <c r="AC152" s="372" t="s">
        <v>3526</v>
      </c>
      <c r="AD152" s="372" t="s">
        <v>3527</v>
      </c>
      <c r="AE152" s="373" t="s">
        <v>3528</v>
      </c>
      <c r="AF152" s="372" t="s">
        <v>3523</v>
      </c>
      <c r="AG152" s="372" t="s">
        <v>3524</v>
      </c>
      <c r="AH152" s="372" t="s">
        <v>3525</v>
      </c>
      <c r="AI152" s="372" t="s">
        <v>3526</v>
      </c>
      <c r="AJ152" s="374" t="s">
        <v>3527</v>
      </c>
      <c r="AK152" s="375" t="s">
        <v>3528</v>
      </c>
      <c r="AL152" s="300"/>
      <c r="AM152" s="353" t="s">
        <v>3522</v>
      </c>
      <c r="AN152" s="300"/>
      <c r="AO152" s="353"/>
      <c r="AP152" s="324"/>
    </row>
    <row r="153" spans="1:42" customFormat="1" ht="20.25" customHeight="1" x14ac:dyDescent="0.2">
      <c r="A153" s="324"/>
      <c r="B153" s="294" t="s">
        <v>3529</v>
      </c>
      <c r="C153" s="351" t="s">
        <v>167</v>
      </c>
      <c r="D153" s="352">
        <v>3</v>
      </c>
      <c r="E153" s="1053">
        <f>IFERROR(SUM(E151:E152), 0)</f>
        <v>0</v>
      </c>
      <c r="F153" s="1053">
        <f>IFERROR(SUM(F151:F152), 0)</f>
        <v>0</v>
      </c>
      <c r="G153" s="1053">
        <f>IFERROR(SUM(G151:G152), 0)</f>
        <v>0</v>
      </c>
      <c r="H153" s="1053">
        <f>IFERROR(SUM(H151:H152), 0)</f>
        <v>0</v>
      </c>
      <c r="I153" s="1053">
        <f>IFERROR(SUM(I151:I152), 0)</f>
        <v>0</v>
      </c>
      <c r="J153" s="1053">
        <f t="shared" si="12"/>
        <v>0</v>
      </c>
      <c r="K153" s="337">
        <f>IFERROR(SUM(K151:K152), 0)</f>
        <v>0</v>
      </c>
      <c r="L153" s="337">
        <f>IFERROR(SUM(L151:L152), 0)</f>
        <v>0</v>
      </c>
      <c r="M153" s="337">
        <f>IFERROR(SUM(M151:M152), 0)</f>
        <v>0</v>
      </c>
      <c r="N153" s="337">
        <f>IFERROR(SUM(N151:N152), 0)</f>
        <v>0</v>
      </c>
      <c r="O153" s="337">
        <f>IFERROR(SUM(O151:O152), 0)</f>
        <v>0</v>
      </c>
      <c r="P153" s="392">
        <f t="shared" si="13"/>
        <v>0</v>
      </c>
      <c r="Q153" s="300"/>
      <c r="R153" s="353" t="s">
        <v>3530</v>
      </c>
      <c r="S153" s="300"/>
      <c r="T153" s="1336" t="s">
        <v>543</v>
      </c>
      <c r="U153" s="324"/>
      <c r="V153" s="324"/>
      <c r="W153" s="294" t="s">
        <v>3529</v>
      </c>
      <c r="X153" s="351" t="s">
        <v>167</v>
      </c>
      <c r="Y153" s="352">
        <v>3</v>
      </c>
      <c r="Z153" s="373" t="s">
        <v>3531</v>
      </c>
      <c r="AA153" s="373" t="s">
        <v>3532</v>
      </c>
      <c r="AB153" s="373" t="s">
        <v>3533</v>
      </c>
      <c r="AC153" s="373" t="s">
        <v>3534</v>
      </c>
      <c r="AD153" s="373" t="s">
        <v>3535</v>
      </c>
      <c r="AE153" s="373" t="s">
        <v>3536</v>
      </c>
      <c r="AF153" s="373" t="s">
        <v>3531</v>
      </c>
      <c r="AG153" s="373" t="s">
        <v>3532</v>
      </c>
      <c r="AH153" s="373" t="s">
        <v>3533</v>
      </c>
      <c r="AI153" s="373" t="s">
        <v>3534</v>
      </c>
      <c r="AJ153" s="376" t="s">
        <v>3535</v>
      </c>
      <c r="AK153" s="375" t="s">
        <v>3536</v>
      </c>
      <c r="AL153" s="300"/>
      <c r="AM153" s="353" t="s">
        <v>3530</v>
      </c>
      <c r="AN153" s="300"/>
      <c r="AO153" s="353"/>
      <c r="AP153" s="324"/>
    </row>
    <row r="154" spans="1:42" customFormat="1" ht="20.25" customHeight="1" x14ac:dyDescent="0.2">
      <c r="A154" s="324"/>
      <c r="B154" s="294" t="s">
        <v>3537</v>
      </c>
      <c r="C154" s="351" t="s">
        <v>167</v>
      </c>
      <c r="D154" s="352">
        <v>3</v>
      </c>
      <c r="E154" s="1052"/>
      <c r="F154" s="1052"/>
      <c r="G154" s="1052"/>
      <c r="H154" s="1052"/>
      <c r="I154" s="1052"/>
      <c r="J154" s="1053">
        <f t="shared" si="12"/>
        <v>0</v>
      </c>
      <c r="K154" s="1328">
        <v>0</v>
      </c>
      <c r="L154" s="1328">
        <v>0</v>
      </c>
      <c r="M154" s="1328">
        <v>0</v>
      </c>
      <c r="N154" s="1328">
        <v>0</v>
      </c>
      <c r="O154" s="1328">
        <v>0</v>
      </c>
      <c r="P154" s="392">
        <f t="shared" si="13"/>
        <v>0</v>
      </c>
      <c r="Q154" s="300"/>
      <c r="R154" s="353" t="s">
        <v>3538</v>
      </c>
      <c r="S154" s="300"/>
      <c r="T154" s="1336" t="s">
        <v>543</v>
      </c>
      <c r="U154" s="324"/>
      <c r="V154" s="324"/>
      <c r="W154" s="294" t="s">
        <v>3537</v>
      </c>
      <c r="X154" s="351" t="s">
        <v>167</v>
      </c>
      <c r="Y154" s="352">
        <v>3</v>
      </c>
      <c r="Z154" s="372" t="s">
        <v>3539</v>
      </c>
      <c r="AA154" s="372" t="s">
        <v>3540</v>
      </c>
      <c r="AB154" s="372" t="s">
        <v>3541</v>
      </c>
      <c r="AC154" s="372" t="s">
        <v>3542</v>
      </c>
      <c r="AD154" s="372" t="s">
        <v>3543</v>
      </c>
      <c r="AE154" s="373" t="s">
        <v>3544</v>
      </c>
      <c r="AF154" s="372" t="s">
        <v>3539</v>
      </c>
      <c r="AG154" s="372" t="s">
        <v>3540</v>
      </c>
      <c r="AH154" s="372" t="s">
        <v>3541</v>
      </c>
      <c r="AI154" s="372" t="s">
        <v>3542</v>
      </c>
      <c r="AJ154" s="374" t="s">
        <v>3543</v>
      </c>
      <c r="AK154" s="375" t="s">
        <v>3544</v>
      </c>
      <c r="AL154" s="300"/>
      <c r="AM154" s="353" t="s">
        <v>3538</v>
      </c>
      <c r="AN154" s="300"/>
      <c r="AO154" s="353"/>
      <c r="AP154" s="324"/>
    </row>
    <row r="155" spans="1:42" customFormat="1" ht="20.25" customHeight="1" x14ac:dyDescent="0.2">
      <c r="A155" s="324"/>
      <c r="B155" s="294" t="s">
        <v>3545</v>
      </c>
      <c r="C155" s="351" t="s">
        <v>167</v>
      </c>
      <c r="D155" s="352">
        <v>3</v>
      </c>
      <c r="E155" s="1052"/>
      <c r="F155" s="1052"/>
      <c r="G155" s="1052"/>
      <c r="H155" s="1052"/>
      <c r="I155" s="1052"/>
      <c r="J155" s="1053">
        <f t="shared" si="12"/>
        <v>0</v>
      </c>
      <c r="K155" s="1328">
        <v>0</v>
      </c>
      <c r="L155" s="1328">
        <v>0</v>
      </c>
      <c r="M155" s="1328">
        <v>0</v>
      </c>
      <c r="N155" s="1328">
        <v>0</v>
      </c>
      <c r="O155" s="1328">
        <v>0</v>
      </c>
      <c r="P155" s="392">
        <f t="shared" si="13"/>
        <v>0</v>
      </c>
      <c r="Q155" s="300"/>
      <c r="R155" s="353" t="s">
        <v>3546</v>
      </c>
      <c r="S155" s="300"/>
      <c r="T155" s="1336" t="s">
        <v>543</v>
      </c>
      <c r="U155" s="324"/>
      <c r="V155" s="324"/>
      <c r="W155" s="294" t="s">
        <v>3545</v>
      </c>
      <c r="X155" s="351" t="s">
        <v>167</v>
      </c>
      <c r="Y155" s="352">
        <v>3</v>
      </c>
      <c r="Z155" s="372" t="s">
        <v>3547</v>
      </c>
      <c r="AA155" s="372" t="s">
        <v>3548</v>
      </c>
      <c r="AB155" s="372" t="s">
        <v>3549</v>
      </c>
      <c r="AC155" s="372" t="s">
        <v>3550</v>
      </c>
      <c r="AD155" s="372" t="s">
        <v>3551</v>
      </c>
      <c r="AE155" s="373" t="s">
        <v>3552</v>
      </c>
      <c r="AF155" s="372" t="s">
        <v>3547</v>
      </c>
      <c r="AG155" s="372" t="s">
        <v>3548</v>
      </c>
      <c r="AH155" s="372" t="s">
        <v>3549</v>
      </c>
      <c r="AI155" s="372" t="s">
        <v>3550</v>
      </c>
      <c r="AJ155" s="374" t="s">
        <v>3551</v>
      </c>
      <c r="AK155" s="375" t="s">
        <v>3552</v>
      </c>
      <c r="AL155" s="300"/>
      <c r="AM155" s="353" t="s">
        <v>3546</v>
      </c>
      <c r="AN155" s="300"/>
      <c r="AO155" s="353"/>
      <c r="AP155" s="324"/>
    </row>
    <row r="156" spans="1:42" customFormat="1" ht="20.25" customHeight="1" x14ac:dyDescent="0.2">
      <c r="A156" s="324"/>
      <c r="B156" s="294" t="s">
        <v>3553</v>
      </c>
      <c r="C156" s="351" t="s">
        <v>167</v>
      </c>
      <c r="D156" s="352">
        <v>3</v>
      </c>
      <c r="E156" s="1053">
        <f>IFERROR(SUM(E154:E155), 0)</f>
        <v>0</v>
      </c>
      <c r="F156" s="1053">
        <f>IFERROR(SUM(F154:F155), 0)</f>
        <v>0</v>
      </c>
      <c r="G156" s="1053">
        <f>IFERROR(SUM(G154:G155), 0)</f>
        <v>0</v>
      </c>
      <c r="H156" s="1053">
        <f>IFERROR(SUM(H154:H155), 0)</f>
        <v>0</v>
      </c>
      <c r="I156" s="1053">
        <f>IFERROR(SUM(I154:I155), 0)</f>
        <v>0</v>
      </c>
      <c r="J156" s="1053">
        <f t="shared" si="12"/>
        <v>0</v>
      </c>
      <c r="K156" s="337">
        <f>IFERROR(SUM(K154:K155), 0)</f>
        <v>0</v>
      </c>
      <c r="L156" s="337">
        <f>IFERROR(SUM(L154:L155), 0)</f>
        <v>0</v>
      </c>
      <c r="M156" s="337">
        <f>IFERROR(SUM(M154:M155), 0)</f>
        <v>0</v>
      </c>
      <c r="N156" s="337">
        <f>IFERROR(SUM(N154:N155), 0)</f>
        <v>0</v>
      </c>
      <c r="O156" s="337">
        <f>IFERROR(SUM(O154:O155), 0)</f>
        <v>0</v>
      </c>
      <c r="P156" s="392">
        <f t="shared" si="13"/>
        <v>0</v>
      </c>
      <c r="Q156" s="300"/>
      <c r="R156" s="353" t="s">
        <v>3554</v>
      </c>
      <c r="S156" s="300"/>
      <c r="T156" s="1336" t="s">
        <v>543</v>
      </c>
      <c r="U156" s="324"/>
      <c r="V156" s="324"/>
      <c r="W156" s="294" t="s">
        <v>3553</v>
      </c>
      <c r="X156" s="351" t="s">
        <v>167</v>
      </c>
      <c r="Y156" s="352">
        <v>3</v>
      </c>
      <c r="Z156" s="373" t="s">
        <v>3555</v>
      </c>
      <c r="AA156" s="373" t="s">
        <v>3556</v>
      </c>
      <c r="AB156" s="373" t="s">
        <v>3557</v>
      </c>
      <c r="AC156" s="373" t="s">
        <v>3558</v>
      </c>
      <c r="AD156" s="373" t="s">
        <v>3559</v>
      </c>
      <c r="AE156" s="373" t="s">
        <v>3560</v>
      </c>
      <c r="AF156" s="373" t="s">
        <v>3555</v>
      </c>
      <c r="AG156" s="373" t="s">
        <v>3556</v>
      </c>
      <c r="AH156" s="373" t="s">
        <v>3557</v>
      </c>
      <c r="AI156" s="373" t="s">
        <v>3558</v>
      </c>
      <c r="AJ156" s="376" t="s">
        <v>3559</v>
      </c>
      <c r="AK156" s="375" t="s">
        <v>3560</v>
      </c>
      <c r="AL156" s="300"/>
      <c r="AM156" s="353" t="s">
        <v>3554</v>
      </c>
      <c r="AN156" s="300"/>
      <c r="AO156" s="353"/>
      <c r="AP156" s="324"/>
    </row>
    <row r="157" spans="1:42" customFormat="1" ht="20.25" customHeight="1" x14ac:dyDescent="0.2">
      <c r="A157" s="324"/>
      <c r="B157" s="294" t="s">
        <v>3561</v>
      </c>
      <c r="C157" s="351" t="s">
        <v>167</v>
      </c>
      <c r="D157" s="352">
        <v>3</v>
      </c>
      <c r="E157" s="1052"/>
      <c r="F157" s="1052"/>
      <c r="G157" s="1052"/>
      <c r="H157" s="1052"/>
      <c r="I157" s="1052"/>
      <c r="J157" s="1053">
        <f t="shared" si="12"/>
        <v>0</v>
      </c>
      <c r="K157" s="1328">
        <v>0</v>
      </c>
      <c r="L157" s="1328">
        <v>0</v>
      </c>
      <c r="M157" s="1328">
        <v>0</v>
      </c>
      <c r="N157" s="1328">
        <v>0</v>
      </c>
      <c r="O157" s="1328">
        <v>0</v>
      </c>
      <c r="P157" s="392">
        <f t="shared" si="13"/>
        <v>0</v>
      </c>
      <c r="Q157" s="300"/>
      <c r="R157" s="353" t="s">
        <v>3562</v>
      </c>
      <c r="S157" s="300"/>
      <c r="T157" s="1336" t="s">
        <v>543</v>
      </c>
      <c r="U157" s="324"/>
      <c r="V157" s="324"/>
      <c r="W157" s="294" t="s">
        <v>3561</v>
      </c>
      <c r="X157" s="351" t="s">
        <v>167</v>
      </c>
      <c r="Y157" s="352">
        <v>3</v>
      </c>
      <c r="Z157" s="372" t="s">
        <v>3563</v>
      </c>
      <c r="AA157" s="372" t="s">
        <v>3564</v>
      </c>
      <c r="AB157" s="372" t="s">
        <v>3565</v>
      </c>
      <c r="AC157" s="372" t="s">
        <v>3566</v>
      </c>
      <c r="AD157" s="372" t="s">
        <v>3567</v>
      </c>
      <c r="AE157" s="373" t="s">
        <v>3568</v>
      </c>
      <c r="AF157" s="372" t="s">
        <v>3563</v>
      </c>
      <c r="AG157" s="372" t="s">
        <v>3564</v>
      </c>
      <c r="AH157" s="372" t="s">
        <v>3565</v>
      </c>
      <c r="AI157" s="372" t="s">
        <v>3566</v>
      </c>
      <c r="AJ157" s="374" t="s">
        <v>3567</v>
      </c>
      <c r="AK157" s="375" t="s">
        <v>3568</v>
      </c>
      <c r="AL157" s="300"/>
      <c r="AM157" s="353" t="s">
        <v>3562</v>
      </c>
      <c r="AN157" s="300"/>
      <c r="AO157" s="353"/>
      <c r="AP157" s="324"/>
    </row>
    <row r="158" spans="1:42" customFormat="1" ht="20.25" customHeight="1" x14ac:dyDescent="0.2">
      <c r="A158" s="324"/>
      <c r="B158" s="294" t="s">
        <v>3569</v>
      </c>
      <c r="C158" s="351" t="s">
        <v>167</v>
      </c>
      <c r="D158" s="352">
        <v>3</v>
      </c>
      <c r="E158" s="1052"/>
      <c r="F158" s="1052"/>
      <c r="G158" s="1052"/>
      <c r="H158" s="1052"/>
      <c r="I158" s="1052"/>
      <c r="J158" s="1053">
        <f t="shared" si="12"/>
        <v>0</v>
      </c>
      <c r="K158" s="1328">
        <v>0</v>
      </c>
      <c r="L158" s="1328">
        <v>0</v>
      </c>
      <c r="M158" s="1328">
        <v>0</v>
      </c>
      <c r="N158" s="1328">
        <v>0</v>
      </c>
      <c r="O158" s="1328">
        <v>0</v>
      </c>
      <c r="P158" s="392">
        <f t="shared" si="13"/>
        <v>0</v>
      </c>
      <c r="Q158" s="300"/>
      <c r="R158" s="353" t="s">
        <v>3570</v>
      </c>
      <c r="S158" s="300"/>
      <c r="T158" s="1336" t="s">
        <v>543</v>
      </c>
      <c r="U158" s="324"/>
      <c r="V158" s="324"/>
      <c r="W158" s="294" t="s">
        <v>3569</v>
      </c>
      <c r="X158" s="351" t="s">
        <v>167</v>
      </c>
      <c r="Y158" s="352">
        <v>3</v>
      </c>
      <c r="Z158" s="372" t="s">
        <v>3571</v>
      </c>
      <c r="AA158" s="372" t="s">
        <v>3572</v>
      </c>
      <c r="AB158" s="372" t="s">
        <v>3573</v>
      </c>
      <c r="AC158" s="372" t="s">
        <v>3574</v>
      </c>
      <c r="AD158" s="372" t="s">
        <v>3575</v>
      </c>
      <c r="AE158" s="373" t="s">
        <v>3576</v>
      </c>
      <c r="AF158" s="372" t="s">
        <v>3571</v>
      </c>
      <c r="AG158" s="372" t="s">
        <v>3572</v>
      </c>
      <c r="AH158" s="372" t="s">
        <v>3573</v>
      </c>
      <c r="AI158" s="372" t="s">
        <v>3574</v>
      </c>
      <c r="AJ158" s="374" t="s">
        <v>3575</v>
      </c>
      <c r="AK158" s="375" t="s">
        <v>3576</v>
      </c>
      <c r="AL158" s="300"/>
      <c r="AM158" s="353" t="s">
        <v>3570</v>
      </c>
      <c r="AN158" s="300"/>
      <c r="AO158" s="353"/>
      <c r="AP158" s="324"/>
    </row>
    <row r="159" spans="1:42" customFormat="1" ht="20.25" customHeight="1" x14ac:dyDescent="0.2">
      <c r="A159" s="324"/>
      <c r="B159" s="294" t="s">
        <v>3577</v>
      </c>
      <c r="C159" s="351" t="s">
        <v>167</v>
      </c>
      <c r="D159" s="352">
        <v>3</v>
      </c>
      <c r="E159" s="1053">
        <f>IFERROR(SUM(E157:E158), 0)</f>
        <v>0</v>
      </c>
      <c r="F159" s="1053">
        <f>IFERROR(SUM(F157:F158), 0)</f>
        <v>0</v>
      </c>
      <c r="G159" s="1053">
        <f>IFERROR(SUM(G157:G158), 0)</f>
        <v>0</v>
      </c>
      <c r="H159" s="1053">
        <f>IFERROR(SUM(H157:H158), 0)</f>
        <v>0</v>
      </c>
      <c r="I159" s="1053">
        <f>IFERROR(SUM(I157:I158), 0)</f>
        <v>0</v>
      </c>
      <c r="J159" s="1053">
        <f t="shared" si="12"/>
        <v>0</v>
      </c>
      <c r="K159" s="337">
        <f>IFERROR(SUM(K157:K158), 0)</f>
        <v>0</v>
      </c>
      <c r="L159" s="337">
        <f>IFERROR(SUM(L157:L158), 0)</f>
        <v>0</v>
      </c>
      <c r="M159" s="337">
        <f>IFERROR(SUM(M157:M158), 0)</f>
        <v>0</v>
      </c>
      <c r="N159" s="337">
        <f>IFERROR(SUM(N157:N158), 0)</f>
        <v>0</v>
      </c>
      <c r="O159" s="337">
        <f>IFERROR(SUM(O157:O158), 0)</f>
        <v>0</v>
      </c>
      <c r="P159" s="392">
        <f t="shared" si="13"/>
        <v>0</v>
      </c>
      <c r="Q159" s="300"/>
      <c r="R159" s="353" t="s">
        <v>3578</v>
      </c>
      <c r="S159" s="300"/>
      <c r="T159" s="1336" t="s">
        <v>543</v>
      </c>
      <c r="U159" s="324"/>
      <c r="V159" s="324"/>
      <c r="W159" s="294" t="s">
        <v>3577</v>
      </c>
      <c r="X159" s="351" t="s">
        <v>167</v>
      </c>
      <c r="Y159" s="352">
        <v>3</v>
      </c>
      <c r="Z159" s="373" t="s">
        <v>3579</v>
      </c>
      <c r="AA159" s="373" t="s">
        <v>3580</v>
      </c>
      <c r="AB159" s="373" t="s">
        <v>3581</v>
      </c>
      <c r="AC159" s="373" t="s">
        <v>3582</v>
      </c>
      <c r="AD159" s="373" t="s">
        <v>3583</v>
      </c>
      <c r="AE159" s="373" t="s">
        <v>3584</v>
      </c>
      <c r="AF159" s="373" t="s">
        <v>3579</v>
      </c>
      <c r="AG159" s="373" t="s">
        <v>3580</v>
      </c>
      <c r="AH159" s="373" t="s">
        <v>3581</v>
      </c>
      <c r="AI159" s="373" t="s">
        <v>3582</v>
      </c>
      <c r="AJ159" s="376" t="s">
        <v>3583</v>
      </c>
      <c r="AK159" s="375" t="s">
        <v>3584</v>
      </c>
      <c r="AL159" s="300"/>
      <c r="AM159" s="353" t="s">
        <v>3578</v>
      </c>
      <c r="AN159" s="300"/>
      <c r="AO159" s="353"/>
      <c r="AP159" s="324"/>
    </row>
    <row r="160" spans="1:42" customFormat="1" ht="20.25" customHeight="1" x14ac:dyDescent="0.2">
      <c r="A160" s="324"/>
      <c r="B160" s="294" t="s">
        <v>3585</v>
      </c>
      <c r="C160" s="351" t="s">
        <v>167</v>
      </c>
      <c r="D160" s="352">
        <v>3</v>
      </c>
      <c r="E160" s="1052"/>
      <c r="F160" s="1052"/>
      <c r="G160" s="1052"/>
      <c r="H160" s="1052"/>
      <c r="I160" s="1052"/>
      <c r="J160" s="1053">
        <f t="shared" si="12"/>
        <v>0</v>
      </c>
      <c r="K160" s="1328">
        <v>0</v>
      </c>
      <c r="L160" s="1328">
        <v>0</v>
      </c>
      <c r="M160" s="1328">
        <v>0</v>
      </c>
      <c r="N160" s="1328">
        <v>0</v>
      </c>
      <c r="O160" s="1328">
        <v>0</v>
      </c>
      <c r="P160" s="392">
        <f t="shared" si="13"/>
        <v>0</v>
      </c>
      <c r="Q160" s="300"/>
      <c r="R160" s="353" t="s">
        <v>3586</v>
      </c>
      <c r="S160" s="300"/>
      <c r="T160" s="1336" t="s">
        <v>543</v>
      </c>
      <c r="U160" s="324"/>
      <c r="V160" s="324"/>
      <c r="W160" s="294" t="s">
        <v>3585</v>
      </c>
      <c r="X160" s="351" t="s">
        <v>167</v>
      </c>
      <c r="Y160" s="352">
        <v>3</v>
      </c>
      <c r="Z160" s="372" t="s">
        <v>3587</v>
      </c>
      <c r="AA160" s="372" t="s">
        <v>3588</v>
      </c>
      <c r="AB160" s="372" t="s">
        <v>3589</v>
      </c>
      <c r="AC160" s="372" t="s">
        <v>3590</v>
      </c>
      <c r="AD160" s="372" t="s">
        <v>3591</v>
      </c>
      <c r="AE160" s="373" t="s">
        <v>3592</v>
      </c>
      <c r="AF160" s="372" t="s">
        <v>3587</v>
      </c>
      <c r="AG160" s="372" t="s">
        <v>3588</v>
      </c>
      <c r="AH160" s="372" t="s">
        <v>3589</v>
      </c>
      <c r="AI160" s="372" t="s">
        <v>3590</v>
      </c>
      <c r="AJ160" s="374" t="s">
        <v>3591</v>
      </c>
      <c r="AK160" s="375" t="s">
        <v>3592</v>
      </c>
      <c r="AL160" s="300"/>
      <c r="AM160" s="353" t="s">
        <v>3586</v>
      </c>
      <c r="AN160" s="300"/>
      <c r="AO160" s="353"/>
      <c r="AP160" s="324"/>
    </row>
    <row r="161" spans="1:42" customFormat="1" ht="20.25" customHeight="1" x14ac:dyDescent="0.2">
      <c r="A161" s="324"/>
      <c r="B161" s="294" t="s">
        <v>3593</v>
      </c>
      <c r="C161" s="351" t="s">
        <v>167</v>
      </c>
      <c r="D161" s="352">
        <v>3</v>
      </c>
      <c r="E161" s="1052"/>
      <c r="F161" s="1052"/>
      <c r="G161" s="1052"/>
      <c r="H161" s="1052"/>
      <c r="I161" s="1052"/>
      <c r="J161" s="1053">
        <f t="shared" si="12"/>
        <v>0</v>
      </c>
      <c r="K161" s="1328">
        <v>0</v>
      </c>
      <c r="L161" s="1328">
        <v>0</v>
      </c>
      <c r="M161" s="1328">
        <v>0</v>
      </c>
      <c r="N161" s="1328">
        <v>0</v>
      </c>
      <c r="O161" s="1328">
        <v>0</v>
      </c>
      <c r="P161" s="392">
        <f t="shared" si="13"/>
        <v>0</v>
      </c>
      <c r="Q161" s="300"/>
      <c r="R161" s="353" t="s">
        <v>3594</v>
      </c>
      <c r="S161" s="300"/>
      <c r="T161" s="1336" t="s">
        <v>543</v>
      </c>
      <c r="U161" s="324"/>
      <c r="V161" s="324"/>
      <c r="W161" s="294" t="s">
        <v>3593</v>
      </c>
      <c r="X161" s="351" t="s">
        <v>167</v>
      </c>
      <c r="Y161" s="352">
        <v>3</v>
      </c>
      <c r="Z161" s="372" t="s">
        <v>3595</v>
      </c>
      <c r="AA161" s="372" t="s">
        <v>3596</v>
      </c>
      <c r="AB161" s="372" t="s">
        <v>3597</v>
      </c>
      <c r="AC161" s="372" t="s">
        <v>3598</v>
      </c>
      <c r="AD161" s="372" t="s">
        <v>3599</v>
      </c>
      <c r="AE161" s="373" t="s">
        <v>3600</v>
      </c>
      <c r="AF161" s="372" t="s">
        <v>3595</v>
      </c>
      <c r="AG161" s="372" t="s">
        <v>3596</v>
      </c>
      <c r="AH161" s="372" t="s">
        <v>3597</v>
      </c>
      <c r="AI161" s="372" t="s">
        <v>3598</v>
      </c>
      <c r="AJ161" s="374" t="s">
        <v>3599</v>
      </c>
      <c r="AK161" s="375" t="s">
        <v>3600</v>
      </c>
      <c r="AL161" s="300"/>
      <c r="AM161" s="353" t="s">
        <v>3594</v>
      </c>
      <c r="AN161" s="300"/>
      <c r="AO161" s="353"/>
      <c r="AP161" s="324"/>
    </row>
    <row r="162" spans="1:42" customFormat="1" ht="20.25" customHeight="1" x14ac:dyDescent="0.2">
      <c r="A162" s="324"/>
      <c r="B162" s="294" t="s">
        <v>3601</v>
      </c>
      <c r="C162" s="351" t="s">
        <v>167</v>
      </c>
      <c r="D162" s="352">
        <v>3</v>
      </c>
      <c r="E162" s="1053">
        <f>IFERROR(SUM(E160:E161), 0)</f>
        <v>0</v>
      </c>
      <c r="F162" s="1053">
        <f>IFERROR(SUM(F160:F161), 0)</f>
        <v>0</v>
      </c>
      <c r="G162" s="1053">
        <f>IFERROR(SUM(G160:G161), 0)</f>
        <v>0</v>
      </c>
      <c r="H162" s="1053">
        <f>IFERROR(SUM(H160:H161), 0)</f>
        <v>0</v>
      </c>
      <c r="I162" s="1053">
        <f>IFERROR(SUM(I160:I161), 0)</f>
        <v>0</v>
      </c>
      <c r="J162" s="1053">
        <f t="shared" si="12"/>
        <v>0</v>
      </c>
      <c r="K162" s="337">
        <f>IFERROR(SUM(K160:K161), 0)</f>
        <v>0</v>
      </c>
      <c r="L162" s="337">
        <f>IFERROR(SUM(L160:L161), 0)</f>
        <v>0</v>
      </c>
      <c r="M162" s="337">
        <f>IFERROR(SUM(M160:M161), 0)</f>
        <v>0</v>
      </c>
      <c r="N162" s="337">
        <f>IFERROR(SUM(N160:N161), 0)</f>
        <v>0</v>
      </c>
      <c r="O162" s="337">
        <f>IFERROR(SUM(O160:O161), 0)</f>
        <v>0</v>
      </c>
      <c r="P162" s="392">
        <f t="shared" si="13"/>
        <v>0</v>
      </c>
      <c r="Q162" s="300"/>
      <c r="R162" s="353" t="s">
        <v>3602</v>
      </c>
      <c r="S162" s="300"/>
      <c r="T162" s="1336" t="s">
        <v>543</v>
      </c>
      <c r="U162" s="324"/>
      <c r="V162" s="324"/>
      <c r="W162" s="294" t="s">
        <v>3601</v>
      </c>
      <c r="X162" s="351" t="s">
        <v>167</v>
      </c>
      <c r="Y162" s="352">
        <v>3</v>
      </c>
      <c r="Z162" s="373" t="s">
        <v>3603</v>
      </c>
      <c r="AA162" s="373" t="s">
        <v>3604</v>
      </c>
      <c r="AB162" s="373" t="s">
        <v>3605</v>
      </c>
      <c r="AC162" s="373" t="s">
        <v>3606</v>
      </c>
      <c r="AD162" s="373" t="s">
        <v>3607</v>
      </c>
      <c r="AE162" s="373" t="s">
        <v>3608</v>
      </c>
      <c r="AF162" s="373" t="s">
        <v>3603</v>
      </c>
      <c r="AG162" s="373" t="s">
        <v>3604</v>
      </c>
      <c r="AH162" s="373" t="s">
        <v>3605</v>
      </c>
      <c r="AI162" s="373" t="s">
        <v>3606</v>
      </c>
      <c r="AJ162" s="376" t="s">
        <v>3607</v>
      </c>
      <c r="AK162" s="375" t="s">
        <v>3608</v>
      </c>
      <c r="AL162" s="300"/>
      <c r="AM162" s="353" t="s">
        <v>3602</v>
      </c>
      <c r="AN162" s="300"/>
      <c r="AO162" s="353"/>
      <c r="AP162" s="324"/>
    </row>
    <row r="163" spans="1:42" customFormat="1" ht="20.25" customHeight="1" thickBot="1" x14ac:dyDescent="0.25">
      <c r="A163" s="324"/>
      <c r="B163" s="295" t="s">
        <v>3609</v>
      </c>
      <c r="C163" s="356" t="s">
        <v>167</v>
      </c>
      <c r="D163" s="357">
        <v>3</v>
      </c>
      <c r="E163" s="1054">
        <f>IFERROR(SUM(E144,E147,E150,E153,E156,E159,E162), 0)</f>
        <v>0</v>
      </c>
      <c r="F163" s="1054">
        <f>IFERROR(SUM(F144,F147,F150,F153,F156,F159,F162), 0)</f>
        <v>0</v>
      </c>
      <c r="G163" s="1054">
        <f>IFERROR(SUM(G144,G147,G150,G153,G156,G159,G162), 0)</f>
        <v>0</v>
      </c>
      <c r="H163" s="1054">
        <f>IFERROR(SUM(H144,H147,H150,H153,H156,H159,H162), 0)</f>
        <v>0</v>
      </c>
      <c r="I163" s="1054">
        <f>IFERROR(SUM(I144,I147,I150,I153,I156,I159,I162), 0)</f>
        <v>0</v>
      </c>
      <c r="J163" s="1055">
        <f t="shared" si="12"/>
        <v>0</v>
      </c>
      <c r="K163" s="393">
        <f>IFERROR(SUM(K144,K147,K150,K153,K156,K159,K162), 0)</f>
        <v>0</v>
      </c>
      <c r="L163" s="393">
        <f>IFERROR(SUM(L144,L147,L150,L153,L156,L159,L162), 0)</f>
        <v>0</v>
      </c>
      <c r="M163" s="377">
        <f>IFERROR(SUM(M144,M147,M150,M153,M156,M159,M162), 0)</f>
        <v>0</v>
      </c>
      <c r="N163" s="377">
        <f>IFERROR(SUM(N144,N147,N150,N153,N156,N159,N162), 0)</f>
        <v>0</v>
      </c>
      <c r="O163" s="377">
        <f>IFERROR(SUM(O144,O147,O150,O153,O156,O159,O162), 0)</f>
        <v>0</v>
      </c>
      <c r="P163" s="394">
        <f t="shared" si="13"/>
        <v>0</v>
      </c>
      <c r="Q163" s="300"/>
      <c r="R163" s="359" t="s">
        <v>3610</v>
      </c>
      <c r="S163" s="300"/>
      <c r="T163" s="1331" t="s">
        <v>543</v>
      </c>
      <c r="U163" s="324"/>
      <c r="V163" s="324"/>
      <c r="W163" s="295" t="s">
        <v>3609</v>
      </c>
      <c r="X163" s="356" t="s">
        <v>167</v>
      </c>
      <c r="Y163" s="357">
        <v>3</v>
      </c>
      <c r="Z163" s="379" t="s">
        <v>3611</v>
      </c>
      <c r="AA163" s="379" t="s">
        <v>3612</v>
      </c>
      <c r="AB163" s="379" t="s">
        <v>3613</v>
      </c>
      <c r="AC163" s="379" t="s">
        <v>3614</v>
      </c>
      <c r="AD163" s="379" t="s">
        <v>3615</v>
      </c>
      <c r="AE163" s="380" t="s">
        <v>3616</v>
      </c>
      <c r="AF163" s="379" t="s">
        <v>3611</v>
      </c>
      <c r="AG163" s="379" t="s">
        <v>3612</v>
      </c>
      <c r="AH163" s="379" t="s">
        <v>3613</v>
      </c>
      <c r="AI163" s="379" t="s">
        <v>3614</v>
      </c>
      <c r="AJ163" s="381" t="s">
        <v>3615</v>
      </c>
      <c r="AK163" s="382" t="s">
        <v>3616</v>
      </c>
      <c r="AL163" s="300"/>
      <c r="AM163" s="359" t="s">
        <v>3610</v>
      </c>
      <c r="AN163" s="300"/>
      <c r="AO163" s="359"/>
      <c r="AP163" s="324"/>
    </row>
    <row r="164" spans="1:42" customFormat="1" ht="20.25" customHeight="1" thickTop="1" thickBot="1" x14ac:dyDescent="0.25">
      <c r="A164" s="324"/>
      <c r="B164" s="361"/>
      <c r="C164" s="360"/>
      <c r="D164" s="362"/>
      <c r="E164" s="385"/>
      <c r="F164" s="385"/>
      <c r="G164" s="385"/>
      <c r="H164" s="385"/>
      <c r="I164" s="385"/>
      <c r="J164" s="383"/>
      <c r="K164" s="385"/>
      <c r="L164" s="385"/>
      <c r="M164" s="384"/>
      <c r="N164" s="384"/>
      <c r="O164" s="384"/>
      <c r="P164" s="383"/>
      <c r="Q164" s="300"/>
      <c r="R164" s="360"/>
      <c r="S164" s="300"/>
      <c r="T164" s="360"/>
      <c r="U164" s="324"/>
      <c r="V164" s="324"/>
      <c r="W164" s="361"/>
      <c r="X164" s="360"/>
      <c r="Y164" s="362"/>
      <c r="Z164" s="386"/>
      <c r="AA164" s="386"/>
      <c r="AB164" s="386"/>
      <c r="AC164" s="386"/>
      <c r="AD164" s="386"/>
      <c r="AE164" s="387"/>
      <c r="AF164" s="386"/>
      <c r="AG164" s="386"/>
      <c r="AH164" s="386"/>
      <c r="AI164" s="386"/>
      <c r="AJ164" s="386"/>
      <c r="AK164" s="388"/>
      <c r="AL164" s="300"/>
      <c r="AM164" s="360"/>
      <c r="AN164" s="300"/>
      <c r="AO164" s="360"/>
      <c r="AP164" s="324"/>
    </row>
    <row r="165" spans="1:42" customFormat="1" ht="20.25" customHeight="1" thickTop="1" thickBot="1" x14ac:dyDescent="0.25">
      <c r="A165" s="324"/>
      <c r="B165" s="290" t="s">
        <v>3617</v>
      </c>
      <c r="C165" s="360"/>
      <c r="D165" s="362"/>
      <c r="E165" s="385"/>
      <c r="F165" s="385"/>
      <c r="G165" s="385"/>
      <c r="H165" s="385"/>
      <c r="I165" s="385"/>
      <c r="J165" s="389"/>
      <c r="K165" s="390"/>
      <c r="L165" s="390"/>
      <c r="M165" s="390"/>
      <c r="N165" s="385"/>
      <c r="O165" s="385"/>
      <c r="P165" s="389"/>
      <c r="Q165" s="300"/>
      <c r="R165" s="360"/>
      <c r="S165" s="300"/>
      <c r="T165" s="360"/>
      <c r="U165" s="324"/>
      <c r="V165" s="324"/>
      <c r="W165" s="290" t="s">
        <v>3617</v>
      </c>
      <c r="X165" s="360"/>
      <c r="Y165" s="362"/>
      <c r="Z165" s="386"/>
      <c r="AA165" s="386"/>
      <c r="AB165" s="386"/>
      <c r="AC165" s="386"/>
      <c r="AD165" s="386"/>
      <c r="AE165" s="388"/>
      <c r="AF165" s="386"/>
      <c r="AG165" s="386"/>
      <c r="AH165" s="386"/>
      <c r="AI165" s="386"/>
      <c r="AJ165" s="386"/>
      <c r="AK165" s="388"/>
      <c r="AL165" s="300"/>
      <c r="AM165" s="360"/>
      <c r="AN165" s="300"/>
      <c r="AO165" s="360"/>
      <c r="AP165" s="324"/>
    </row>
    <row r="166" spans="1:42" customFormat="1" ht="20.25" customHeight="1" thickTop="1" x14ac:dyDescent="0.2">
      <c r="A166" s="324"/>
      <c r="B166" s="291" t="s">
        <v>3618</v>
      </c>
      <c r="C166" s="347" t="s">
        <v>167</v>
      </c>
      <c r="D166" s="348">
        <v>3</v>
      </c>
      <c r="E166" s="1050"/>
      <c r="F166" s="1050"/>
      <c r="G166" s="1050"/>
      <c r="H166" s="1050"/>
      <c r="I166" s="1050"/>
      <c r="J166" s="1051">
        <f t="shared" ref="J166:J192" si="14">IFERROR(SUM(E166:I166), 0)</f>
        <v>0</v>
      </c>
      <c r="K166" s="1339">
        <v>0</v>
      </c>
      <c r="L166" s="1339">
        <v>0</v>
      </c>
      <c r="M166" s="1339">
        <v>0</v>
      </c>
      <c r="N166" s="1340">
        <v>0.22397637550512903</v>
      </c>
      <c r="O166" s="1340">
        <v>0</v>
      </c>
      <c r="P166" s="391">
        <f t="shared" ref="P166:P192" si="15">IFERROR(SUM(K166:O166), 0)</f>
        <v>0.22397637550512903</v>
      </c>
      <c r="Q166" s="300"/>
      <c r="R166" s="350" t="s">
        <v>3619</v>
      </c>
      <c r="S166" s="300"/>
      <c r="T166" s="1335" t="s">
        <v>3620</v>
      </c>
      <c r="U166" s="324"/>
      <c r="V166" s="324"/>
      <c r="W166" s="291" t="s">
        <v>3618</v>
      </c>
      <c r="X166" s="347" t="s">
        <v>167</v>
      </c>
      <c r="Y166" s="348">
        <v>3</v>
      </c>
      <c r="Z166" s="368" t="s">
        <v>3621</v>
      </c>
      <c r="AA166" s="368" t="s">
        <v>3622</v>
      </c>
      <c r="AB166" s="368" t="s">
        <v>3623</v>
      </c>
      <c r="AC166" s="368" t="s">
        <v>3624</v>
      </c>
      <c r="AD166" s="368" t="s">
        <v>3625</v>
      </c>
      <c r="AE166" s="369" t="s">
        <v>3626</v>
      </c>
      <c r="AF166" s="368" t="s">
        <v>3621</v>
      </c>
      <c r="AG166" s="368" t="s">
        <v>3622</v>
      </c>
      <c r="AH166" s="368" t="s">
        <v>3623</v>
      </c>
      <c r="AI166" s="368" t="s">
        <v>3624</v>
      </c>
      <c r="AJ166" s="370" t="s">
        <v>3625</v>
      </c>
      <c r="AK166" s="371" t="s">
        <v>3626</v>
      </c>
      <c r="AL166" s="300"/>
      <c r="AM166" s="350" t="s">
        <v>3619</v>
      </c>
      <c r="AN166" s="300"/>
      <c r="AO166" s="350"/>
      <c r="AP166" s="324"/>
    </row>
    <row r="167" spans="1:42" customFormat="1" ht="20.25" customHeight="1" x14ac:dyDescent="0.2">
      <c r="A167" s="324"/>
      <c r="B167" s="294" t="s">
        <v>3627</v>
      </c>
      <c r="C167" s="351" t="s">
        <v>167</v>
      </c>
      <c r="D167" s="352">
        <v>3</v>
      </c>
      <c r="E167" s="1052"/>
      <c r="F167" s="1052"/>
      <c r="G167" s="1052"/>
      <c r="H167" s="1052"/>
      <c r="I167" s="1052"/>
      <c r="J167" s="1053">
        <f t="shared" si="14"/>
        <v>0</v>
      </c>
      <c r="K167" s="1328">
        <v>0</v>
      </c>
      <c r="L167" s="1328">
        <v>0</v>
      </c>
      <c r="M167" s="1328">
        <v>0</v>
      </c>
      <c r="N167" s="1328">
        <v>0</v>
      </c>
      <c r="O167" s="1328">
        <v>0</v>
      </c>
      <c r="P167" s="392">
        <f t="shared" si="15"/>
        <v>0</v>
      </c>
      <c r="Q167" s="9"/>
      <c r="R167" s="353" t="s">
        <v>3628</v>
      </c>
      <c r="S167" s="300"/>
      <c r="T167" s="1336" t="s">
        <v>3629</v>
      </c>
      <c r="U167" s="324"/>
      <c r="V167" s="324"/>
      <c r="W167" s="294" t="s">
        <v>3627</v>
      </c>
      <c r="X167" s="351" t="s">
        <v>167</v>
      </c>
      <c r="Y167" s="352">
        <v>3</v>
      </c>
      <c r="Z167" s="372" t="s">
        <v>3630</v>
      </c>
      <c r="AA167" s="372" t="s">
        <v>3631</v>
      </c>
      <c r="AB167" s="372" t="s">
        <v>3632</v>
      </c>
      <c r="AC167" s="372" t="s">
        <v>3633</v>
      </c>
      <c r="AD167" s="372" t="s">
        <v>3634</v>
      </c>
      <c r="AE167" s="373" t="s">
        <v>3635</v>
      </c>
      <c r="AF167" s="372" t="s">
        <v>3630</v>
      </c>
      <c r="AG167" s="372" t="s">
        <v>3631</v>
      </c>
      <c r="AH167" s="372" t="s">
        <v>3632</v>
      </c>
      <c r="AI167" s="372" t="s">
        <v>3633</v>
      </c>
      <c r="AJ167" s="374" t="s">
        <v>3634</v>
      </c>
      <c r="AK167" s="375" t="s">
        <v>3635</v>
      </c>
      <c r="AL167" s="9"/>
      <c r="AM167" s="353" t="s">
        <v>3628</v>
      </c>
      <c r="AN167" s="300"/>
      <c r="AO167" s="353"/>
      <c r="AP167" s="324"/>
    </row>
    <row r="168" spans="1:42" customFormat="1" ht="20.25" customHeight="1" x14ac:dyDescent="0.2">
      <c r="A168" s="324"/>
      <c r="B168" s="294" t="s">
        <v>3636</v>
      </c>
      <c r="C168" s="351" t="s">
        <v>167</v>
      </c>
      <c r="D168" s="352">
        <v>3</v>
      </c>
      <c r="E168" s="1053">
        <f>IFERROR(SUM(E166:E167), 0)</f>
        <v>0</v>
      </c>
      <c r="F168" s="1053">
        <f>IFERROR(SUM(F166:F167), 0)</f>
        <v>0</v>
      </c>
      <c r="G168" s="1053">
        <f>IFERROR(SUM(G166:G167), 0)</f>
        <v>0</v>
      </c>
      <c r="H168" s="1053">
        <f>IFERROR(SUM(H166:H167), 0)</f>
        <v>0</v>
      </c>
      <c r="I168" s="1053">
        <f>IFERROR(SUM(I166:I167), 0)</f>
        <v>0</v>
      </c>
      <c r="J168" s="1053">
        <f t="shared" si="14"/>
        <v>0</v>
      </c>
      <c r="K168" s="337">
        <f>IFERROR(SUM(K166:K167), 0)</f>
        <v>0</v>
      </c>
      <c r="L168" s="337">
        <f>IFERROR(SUM(L166:L167), 0)</f>
        <v>0</v>
      </c>
      <c r="M168" s="337">
        <f>IFERROR(SUM(M166:M167), 0)</f>
        <v>0</v>
      </c>
      <c r="N168" s="337">
        <f>IFERROR(SUM(N166:N167), 0)</f>
        <v>0.22397637550512903</v>
      </c>
      <c r="O168" s="337">
        <f>IFERROR(SUM(O166:O167), 0)</f>
        <v>0</v>
      </c>
      <c r="P168" s="392">
        <f t="shared" si="15"/>
        <v>0.22397637550512903</v>
      </c>
      <c r="Q168" s="9"/>
      <c r="R168" s="353" t="s">
        <v>3637</v>
      </c>
      <c r="S168" s="300"/>
      <c r="T168" s="1336" t="s">
        <v>3638</v>
      </c>
      <c r="U168" s="324"/>
      <c r="V168" s="324"/>
      <c r="W168" s="294" t="s">
        <v>3636</v>
      </c>
      <c r="X168" s="351" t="s">
        <v>167</v>
      </c>
      <c r="Y168" s="352">
        <v>3</v>
      </c>
      <c r="Z168" s="373" t="s">
        <v>3639</v>
      </c>
      <c r="AA168" s="373" t="s">
        <v>3640</v>
      </c>
      <c r="AB168" s="373" t="s">
        <v>3641</v>
      </c>
      <c r="AC168" s="373" t="s">
        <v>3642</v>
      </c>
      <c r="AD168" s="373" t="s">
        <v>3643</v>
      </c>
      <c r="AE168" s="373" t="s">
        <v>3644</v>
      </c>
      <c r="AF168" s="373" t="s">
        <v>3639</v>
      </c>
      <c r="AG168" s="373" t="s">
        <v>3640</v>
      </c>
      <c r="AH168" s="373" t="s">
        <v>3641</v>
      </c>
      <c r="AI168" s="373" t="s">
        <v>3642</v>
      </c>
      <c r="AJ168" s="376" t="s">
        <v>3643</v>
      </c>
      <c r="AK168" s="375" t="s">
        <v>3644</v>
      </c>
      <c r="AL168" s="9"/>
      <c r="AM168" s="353" t="s">
        <v>3637</v>
      </c>
      <c r="AN168" s="300"/>
      <c r="AO168" s="353"/>
      <c r="AP168" s="324"/>
    </row>
    <row r="169" spans="1:42" customFormat="1" ht="20.25" customHeight="1" x14ac:dyDescent="0.2">
      <c r="A169" s="324"/>
      <c r="B169" s="294" t="s">
        <v>3645</v>
      </c>
      <c r="C169" s="351" t="s">
        <v>167</v>
      </c>
      <c r="D169" s="352">
        <v>3</v>
      </c>
      <c r="E169" s="1052"/>
      <c r="F169" s="1052"/>
      <c r="G169" s="1052"/>
      <c r="H169" s="1052"/>
      <c r="I169" s="1052"/>
      <c r="J169" s="1053">
        <f t="shared" si="14"/>
        <v>0</v>
      </c>
      <c r="K169" s="1328">
        <v>7.4068870943873058E-2</v>
      </c>
      <c r="L169" s="1328">
        <v>2.0574749239958747E-2</v>
      </c>
      <c r="M169" s="1328">
        <v>8.2301260159619392E-3</v>
      </c>
      <c r="N169" s="1328">
        <v>1.7709538312911364E-3</v>
      </c>
      <c r="O169" s="1328">
        <v>0</v>
      </c>
      <c r="P169" s="392">
        <f t="shared" si="15"/>
        <v>0.10464470003108489</v>
      </c>
      <c r="Q169" s="300"/>
      <c r="R169" s="353" t="s">
        <v>3646</v>
      </c>
      <c r="S169" s="300"/>
      <c r="T169" s="1336" t="s">
        <v>3647</v>
      </c>
      <c r="U169" s="324"/>
      <c r="V169" s="324"/>
      <c r="W169" s="294" t="s">
        <v>3645</v>
      </c>
      <c r="X169" s="351" t="s">
        <v>167</v>
      </c>
      <c r="Y169" s="352">
        <v>3</v>
      </c>
      <c r="Z169" s="372" t="s">
        <v>3648</v>
      </c>
      <c r="AA169" s="372" t="s">
        <v>3649</v>
      </c>
      <c r="AB169" s="372" t="s">
        <v>3650</v>
      </c>
      <c r="AC169" s="372" t="s">
        <v>3651</v>
      </c>
      <c r="AD169" s="372" t="s">
        <v>3652</v>
      </c>
      <c r="AE169" s="373" t="s">
        <v>3653</v>
      </c>
      <c r="AF169" s="372" t="s">
        <v>3648</v>
      </c>
      <c r="AG169" s="372" t="s">
        <v>3649</v>
      </c>
      <c r="AH169" s="372" t="s">
        <v>3650</v>
      </c>
      <c r="AI169" s="372" t="s">
        <v>3651</v>
      </c>
      <c r="AJ169" s="374" t="s">
        <v>3652</v>
      </c>
      <c r="AK169" s="375" t="s">
        <v>3653</v>
      </c>
      <c r="AL169" s="300"/>
      <c r="AM169" s="353" t="s">
        <v>3646</v>
      </c>
      <c r="AN169" s="300"/>
      <c r="AO169" s="353"/>
      <c r="AP169" s="324"/>
    </row>
    <row r="170" spans="1:42" customFormat="1" ht="20.25" customHeight="1" x14ac:dyDescent="0.2">
      <c r="A170" s="324"/>
      <c r="B170" s="294" t="s">
        <v>3654</v>
      </c>
      <c r="C170" s="351" t="s">
        <v>167</v>
      </c>
      <c r="D170" s="352">
        <v>3</v>
      </c>
      <c r="E170" s="1052"/>
      <c r="F170" s="1052"/>
      <c r="G170" s="1052"/>
      <c r="H170" s="1052"/>
      <c r="I170" s="1052"/>
      <c r="J170" s="1053">
        <f t="shared" si="14"/>
        <v>0</v>
      </c>
      <c r="K170" s="1328">
        <v>0</v>
      </c>
      <c r="L170" s="1328">
        <v>0</v>
      </c>
      <c r="M170" s="1328">
        <v>0</v>
      </c>
      <c r="N170" s="1328">
        <v>0</v>
      </c>
      <c r="O170" s="1328">
        <v>0</v>
      </c>
      <c r="P170" s="392">
        <f t="shared" si="15"/>
        <v>0</v>
      </c>
      <c r="Q170" s="300"/>
      <c r="R170" s="353" t="s">
        <v>3655</v>
      </c>
      <c r="S170" s="300"/>
      <c r="T170" s="1336" t="s">
        <v>3656</v>
      </c>
      <c r="U170" s="324"/>
      <c r="V170" s="324"/>
      <c r="W170" s="294" t="s">
        <v>3654</v>
      </c>
      <c r="X170" s="351" t="s">
        <v>167</v>
      </c>
      <c r="Y170" s="352">
        <v>3</v>
      </c>
      <c r="Z170" s="372" t="s">
        <v>3657</v>
      </c>
      <c r="AA170" s="372" t="s">
        <v>3658</v>
      </c>
      <c r="AB170" s="372" t="s">
        <v>3659</v>
      </c>
      <c r="AC170" s="372" t="s">
        <v>3660</v>
      </c>
      <c r="AD170" s="372" t="s">
        <v>3661</v>
      </c>
      <c r="AE170" s="373" t="s">
        <v>3662</v>
      </c>
      <c r="AF170" s="372" t="s">
        <v>3657</v>
      </c>
      <c r="AG170" s="372" t="s">
        <v>3658</v>
      </c>
      <c r="AH170" s="372" t="s">
        <v>3659</v>
      </c>
      <c r="AI170" s="372" t="s">
        <v>3660</v>
      </c>
      <c r="AJ170" s="374" t="s">
        <v>3661</v>
      </c>
      <c r="AK170" s="375" t="s">
        <v>3662</v>
      </c>
      <c r="AL170" s="300"/>
      <c r="AM170" s="353" t="s">
        <v>3655</v>
      </c>
      <c r="AN170" s="300"/>
      <c r="AO170" s="353"/>
      <c r="AP170" s="324"/>
    </row>
    <row r="171" spans="1:42" customFormat="1" ht="20.25" customHeight="1" x14ac:dyDescent="0.2">
      <c r="A171" s="324"/>
      <c r="B171" s="294" t="s">
        <v>3663</v>
      </c>
      <c r="C171" s="351" t="s">
        <v>167</v>
      </c>
      <c r="D171" s="352">
        <v>3</v>
      </c>
      <c r="E171" s="1053">
        <f>IFERROR(SUM(E169:E170), 0)</f>
        <v>0</v>
      </c>
      <c r="F171" s="1053">
        <f>IFERROR(SUM(F169:F170), 0)</f>
        <v>0</v>
      </c>
      <c r="G171" s="1053">
        <f>IFERROR(SUM(G169:G170), 0)</f>
        <v>0</v>
      </c>
      <c r="H171" s="1053">
        <f>IFERROR(SUM(H169:H170), 0)</f>
        <v>0</v>
      </c>
      <c r="I171" s="1053">
        <f>IFERROR(SUM(I169:I170), 0)</f>
        <v>0</v>
      </c>
      <c r="J171" s="1053">
        <f t="shared" si="14"/>
        <v>0</v>
      </c>
      <c r="K171" s="337">
        <f>IFERROR(SUM(K169:K170), 0)</f>
        <v>7.4068870943873058E-2</v>
      </c>
      <c r="L171" s="337">
        <f>IFERROR(SUM(L169:L170), 0)</f>
        <v>2.0574749239958747E-2</v>
      </c>
      <c r="M171" s="337">
        <f>IFERROR(SUM(M169:M170), 0)</f>
        <v>8.2301260159619392E-3</v>
      </c>
      <c r="N171" s="337">
        <f>IFERROR(SUM(N169:N170), 0)</f>
        <v>1.7709538312911364E-3</v>
      </c>
      <c r="O171" s="337">
        <f>IFERROR(SUM(O169:O170), 0)</f>
        <v>0</v>
      </c>
      <c r="P171" s="392">
        <f t="shared" si="15"/>
        <v>0.10464470003108489</v>
      </c>
      <c r="Q171" s="300"/>
      <c r="R171" s="353" t="s">
        <v>3664</v>
      </c>
      <c r="S171" s="300"/>
      <c r="T171" s="1336" t="s">
        <v>3665</v>
      </c>
      <c r="U171" s="324"/>
      <c r="V171" s="324"/>
      <c r="W171" s="294" t="s">
        <v>3663</v>
      </c>
      <c r="X171" s="351" t="s">
        <v>167</v>
      </c>
      <c r="Y171" s="352">
        <v>3</v>
      </c>
      <c r="Z171" s="373" t="s">
        <v>3666</v>
      </c>
      <c r="AA171" s="373" t="s">
        <v>3667</v>
      </c>
      <c r="AB171" s="373" t="s">
        <v>3668</v>
      </c>
      <c r="AC171" s="373" t="s">
        <v>3669</v>
      </c>
      <c r="AD171" s="373" t="s">
        <v>3670</v>
      </c>
      <c r="AE171" s="373" t="s">
        <v>3671</v>
      </c>
      <c r="AF171" s="373" t="s">
        <v>3666</v>
      </c>
      <c r="AG171" s="373" t="s">
        <v>3667</v>
      </c>
      <c r="AH171" s="373" t="s">
        <v>3668</v>
      </c>
      <c r="AI171" s="373" t="s">
        <v>3669</v>
      </c>
      <c r="AJ171" s="376" t="s">
        <v>3670</v>
      </c>
      <c r="AK171" s="375" t="s">
        <v>3671</v>
      </c>
      <c r="AL171" s="300"/>
      <c r="AM171" s="353" t="s">
        <v>3664</v>
      </c>
      <c r="AN171" s="300"/>
      <c r="AO171" s="353"/>
      <c r="AP171" s="324"/>
    </row>
    <row r="172" spans="1:42" customFormat="1" ht="20.25" customHeight="1" x14ac:dyDescent="0.2">
      <c r="A172" s="324"/>
      <c r="B172" s="294" t="s">
        <v>3672</v>
      </c>
      <c r="C172" s="351" t="s">
        <v>167</v>
      </c>
      <c r="D172" s="352">
        <v>3</v>
      </c>
      <c r="E172" s="1052"/>
      <c r="F172" s="1052"/>
      <c r="G172" s="1052"/>
      <c r="H172" s="1052"/>
      <c r="I172" s="1052"/>
      <c r="J172" s="1053">
        <f t="shared" si="14"/>
        <v>0</v>
      </c>
      <c r="K172" s="1328">
        <v>0</v>
      </c>
      <c r="L172" s="1328">
        <v>0</v>
      </c>
      <c r="M172" s="1328">
        <v>0</v>
      </c>
      <c r="N172" s="1328">
        <v>0</v>
      </c>
      <c r="O172" s="1328">
        <v>0</v>
      </c>
      <c r="P172" s="392">
        <f t="shared" si="15"/>
        <v>0</v>
      </c>
      <c r="Q172" s="300"/>
      <c r="R172" s="353" t="s">
        <v>3673</v>
      </c>
      <c r="S172" s="300"/>
      <c r="T172" s="1336" t="s">
        <v>3674</v>
      </c>
      <c r="U172" s="324"/>
      <c r="V172" s="324"/>
      <c r="W172" s="294" t="s">
        <v>3672</v>
      </c>
      <c r="X172" s="351" t="s">
        <v>167</v>
      </c>
      <c r="Y172" s="352">
        <v>3</v>
      </c>
      <c r="Z172" s="372" t="s">
        <v>3675</v>
      </c>
      <c r="AA172" s="372" t="s">
        <v>3676</v>
      </c>
      <c r="AB172" s="372" t="s">
        <v>3677</v>
      </c>
      <c r="AC172" s="372" t="s">
        <v>3678</v>
      </c>
      <c r="AD172" s="372" t="s">
        <v>3679</v>
      </c>
      <c r="AE172" s="373" t="s">
        <v>3680</v>
      </c>
      <c r="AF172" s="372" t="s">
        <v>3675</v>
      </c>
      <c r="AG172" s="372" t="s">
        <v>3676</v>
      </c>
      <c r="AH172" s="372" t="s">
        <v>3677</v>
      </c>
      <c r="AI172" s="372" t="s">
        <v>3678</v>
      </c>
      <c r="AJ172" s="374" t="s">
        <v>3679</v>
      </c>
      <c r="AK172" s="375" t="s">
        <v>3680</v>
      </c>
      <c r="AL172" s="300"/>
      <c r="AM172" s="353" t="s">
        <v>3673</v>
      </c>
      <c r="AN172" s="300"/>
      <c r="AO172" s="353"/>
      <c r="AP172" s="324"/>
    </row>
    <row r="173" spans="1:42" customFormat="1" ht="20.25" customHeight="1" x14ac:dyDescent="0.2">
      <c r="A173" s="324"/>
      <c r="B173" s="294" t="s">
        <v>3681</v>
      </c>
      <c r="C173" s="351" t="s">
        <v>167</v>
      </c>
      <c r="D173" s="352">
        <v>3</v>
      </c>
      <c r="E173" s="1052"/>
      <c r="F173" s="1052"/>
      <c r="G173" s="1052"/>
      <c r="H173" s="1052"/>
      <c r="I173" s="1052"/>
      <c r="J173" s="1053">
        <f t="shared" si="14"/>
        <v>0</v>
      </c>
      <c r="K173" s="1328">
        <v>0</v>
      </c>
      <c r="L173" s="1328">
        <v>0</v>
      </c>
      <c r="M173" s="1328">
        <v>0</v>
      </c>
      <c r="N173" s="1328">
        <v>0</v>
      </c>
      <c r="O173" s="1328">
        <v>0</v>
      </c>
      <c r="P173" s="392">
        <f t="shared" si="15"/>
        <v>0</v>
      </c>
      <c r="Q173" s="300"/>
      <c r="R173" s="353" t="s">
        <v>3682</v>
      </c>
      <c r="S173" s="300"/>
      <c r="T173" s="1336" t="s">
        <v>3683</v>
      </c>
      <c r="U173" s="324"/>
      <c r="V173" s="324"/>
      <c r="W173" s="294" t="s">
        <v>3681</v>
      </c>
      <c r="X173" s="351" t="s">
        <v>167</v>
      </c>
      <c r="Y173" s="352">
        <v>3</v>
      </c>
      <c r="Z173" s="372" t="s">
        <v>3684</v>
      </c>
      <c r="AA173" s="372" t="s">
        <v>3685</v>
      </c>
      <c r="AB173" s="372" t="s">
        <v>3686</v>
      </c>
      <c r="AC173" s="372" t="s">
        <v>3687</v>
      </c>
      <c r="AD173" s="372" t="s">
        <v>3688</v>
      </c>
      <c r="AE173" s="373" t="s">
        <v>3689</v>
      </c>
      <c r="AF173" s="372" t="s">
        <v>3684</v>
      </c>
      <c r="AG173" s="372" t="s">
        <v>3685</v>
      </c>
      <c r="AH173" s="372" t="s">
        <v>3686</v>
      </c>
      <c r="AI173" s="372" t="s">
        <v>3687</v>
      </c>
      <c r="AJ173" s="374" t="s">
        <v>3688</v>
      </c>
      <c r="AK173" s="375" t="s">
        <v>3689</v>
      </c>
      <c r="AL173" s="300"/>
      <c r="AM173" s="353" t="s">
        <v>3682</v>
      </c>
      <c r="AN173" s="300"/>
      <c r="AO173" s="353"/>
      <c r="AP173" s="324"/>
    </row>
    <row r="174" spans="1:42" customFormat="1" ht="20.25" customHeight="1" x14ac:dyDescent="0.2">
      <c r="A174" s="324"/>
      <c r="B174" s="294" t="s">
        <v>3690</v>
      </c>
      <c r="C174" s="351" t="s">
        <v>167</v>
      </c>
      <c r="D174" s="352">
        <v>3</v>
      </c>
      <c r="E174" s="1053">
        <f>IFERROR(SUM(E172:E173), 0)</f>
        <v>0</v>
      </c>
      <c r="F174" s="1053">
        <f>IFERROR(SUM(F172:F173), 0)</f>
        <v>0</v>
      </c>
      <c r="G174" s="1053">
        <f>IFERROR(SUM(G172:G173), 0)</f>
        <v>0</v>
      </c>
      <c r="H174" s="1053">
        <f>IFERROR(SUM(H172:H173), 0)</f>
        <v>0</v>
      </c>
      <c r="I174" s="1053">
        <f>IFERROR(SUM(I172:I173), 0)</f>
        <v>0</v>
      </c>
      <c r="J174" s="1053">
        <f t="shared" si="14"/>
        <v>0</v>
      </c>
      <c r="K174" s="337">
        <f>IFERROR(SUM(K172:K173), 0)</f>
        <v>0</v>
      </c>
      <c r="L174" s="337">
        <f>IFERROR(SUM(L172:L173), 0)</f>
        <v>0</v>
      </c>
      <c r="M174" s="337">
        <f>IFERROR(SUM(M172:M173), 0)</f>
        <v>0</v>
      </c>
      <c r="N174" s="337">
        <f>IFERROR(SUM(N172:N173), 0)</f>
        <v>0</v>
      </c>
      <c r="O174" s="337">
        <f>IFERROR(SUM(O172:O173), 0)</f>
        <v>0</v>
      </c>
      <c r="P174" s="392">
        <f t="shared" si="15"/>
        <v>0</v>
      </c>
      <c r="Q174" s="300"/>
      <c r="R174" s="353" t="s">
        <v>3691</v>
      </c>
      <c r="S174" s="300"/>
      <c r="T174" s="1336" t="s">
        <v>3692</v>
      </c>
      <c r="U174" s="324"/>
      <c r="V174" s="324"/>
      <c r="W174" s="294" t="s">
        <v>3690</v>
      </c>
      <c r="X174" s="351" t="s">
        <v>167</v>
      </c>
      <c r="Y174" s="352">
        <v>3</v>
      </c>
      <c r="Z174" s="373" t="s">
        <v>3693</v>
      </c>
      <c r="AA174" s="373" t="s">
        <v>3694</v>
      </c>
      <c r="AB174" s="373" t="s">
        <v>3695</v>
      </c>
      <c r="AC174" s="373" t="s">
        <v>3696</v>
      </c>
      <c r="AD174" s="373" t="s">
        <v>3697</v>
      </c>
      <c r="AE174" s="373" t="s">
        <v>3698</v>
      </c>
      <c r="AF174" s="373" t="s">
        <v>3693</v>
      </c>
      <c r="AG174" s="373" t="s">
        <v>3694</v>
      </c>
      <c r="AH174" s="373" t="s">
        <v>3695</v>
      </c>
      <c r="AI174" s="373" t="s">
        <v>3696</v>
      </c>
      <c r="AJ174" s="376" t="s">
        <v>3697</v>
      </c>
      <c r="AK174" s="375" t="s">
        <v>3698</v>
      </c>
      <c r="AL174" s="300"/>
      <c r="AM174" s="353" t="s">
        <v>3691</v>
      </c>
      <c r="AN174" s="300"/>
      <c r="AO174" s="353"/>
      <c r="AP174" s="324"/>
    </row>
    <row r="175" spans="1:42" customFormat="1" ht="20.25" customHeight="1" x14ac:dyDescent="0.2">
      <c r="A175" s="324"/>
      <c r="B175" s="294" t="s">
        <v>3699</v>
      </c>
      <c r="C175" s="351" t="s">
        <v>167</v>
      </c>
      <c r="D175" s="352">
        <v>3</v>
      </c>
      <c r="E175" s="1052"/>
      <c r="F175" s="1052"/>
      <c r="G175" s="1052"/>
      <c r="H175" s="1052"/>
      <c r="I175" s="1052"/>
      <c r="J175" s="1053">
        <f t="shared" si="14"/>
        <v>0</v>
      </c>
      <c r="K175" s="1328">
        <v>0</v>
      </c>
      <c r="L175" s="1328">
        <v>0</v>
      </c>
      <c r="M175" s="1328">
        <v>0</v>
      </c>
      <c r="N175" s="1328">
        <v>0</v>
      </c>
      <c r="O175" s="1328">
        <v>0</v>
      </c>
      <c r="P175" s="392">
        <f t="shared" si="15"/>
        <v>0</v>
      </c>
      <c r="Q175" s="300"/>
      <c r="R175" s="353" t="s">
        <v>3700</v>
      </c>
      <c r="S175" s="300"/>
      <c r="T175" s="1336" t="s">
        <v>3701</v>
      </c>
      <c r="U175" s="324"/>
      <c r="V175" s="324"/>
      <c r="W175" s="294" t="s">
        <v>3699</v>
      </c>
      <c r="X175" s="351" t="s">
        <v>167</v>
      </c>
      <c r="Y175" s="352">
        <v>3</v>
      </c>
      <c r="Z175" s="372" t="s">
        <v>3702</v>
      </c>
      <c r="AA175" s="372" t="s">
        <v>3703</v>
      </c>
      <c r="AB175" s="372" t="s">
        <v>3704</v>
      </c>
      <c r="AC175" s="372" t="s">
        <v>3705</v>
      </c>
      <c r="AD175" s="372" t="s">
        <v>3706</v>
      </c>
      <c r="AE175" s="373" t="s">
        <v>3707</v>
      </c>
      <c r="AF175" s="372" t="s">
        <v>3702</v>
      </c>
      <c r="AG175" s="372" t="s">
        <v>3703</v>
      </c>
      <c r="AH175" s="372" t="s">
        <v>3704</v>
      </c>
      <c r="AI175" s="372" t="s">
        <v>3705</v>
      </c>
      <c r="AJ175" s="374" t="s">
        <v>3706</v>
      </c>
      <c r="AK175" s="375" t="s">
        <v>3707</v>
      </c>
      <c r="AL175" s="300"/>
      <c r="AM175" s="353" t="s">
        <v>3700</v>
      </c>
      <c r="AN175" s="300"/>
      <c r="AO175" s="353"/>
      <c r="AP175" s="324"/>
    </row>
    <row r="176" spans="1:42" customFormat="1" ht="20.25" customHeight="1" x14ac:dyDescent="0.2">
      <c r="A176" s="324"/>
      <c r="B176" s="294" t="s">
        <v>3708</v>
      </c>
      <c r="C176" s="351" t="s">
        <v>167</v>
      </c>
      <c r="D176" s="352">
        <v>3</v>
      </c>
      <c r="E176" s="1052"/>
      <c r="F176" s="1052"/>
      <c r="G176" s="1052"/>
      <c r="H176" s="1052"/>
      <c r="I176" s="1052"/>
      <c r="J176" s="1053">
        <f t="shared" si="14"/>
        <v>0</v>
      </c>
      <c r="K176" s="1328">
        <v>0</v>
      </c>
      <c r="L176" s="1328">
        <v>0</v>
      </c>
      <c r="M176" s="1328">
        <v>0</v>
      </c>
      <c r="N176" s="1328">
        <v>0</v>
      </c>
      <c r="O176" s="1328">
        <v>0</v>
      </c>
      <c r="P176" s="392">
        <f t="shared" si="15"/>
        <v>0</v>
      </c>
      <c r="Q176" s="300"/>
      <c r="R176" s="353" t="s">
        <v>3709</v>
      </c>
      <c r="S176" s="300"/>
      <c r="T176" s="1336" t="s">
        <v>3710</v>
      </c>
      <c r="U176" s="324"/>
      <c r="V176" s="324"/>
      <c r="W176" s="294" t="s">
        <v>3708</v>
      </c>
      <c r="X176" s="351" t="s">
        <v>167</v>
      </c>
      <c r="Y176" s="352">
        <v>3</v>
      </c>
      <c r="Z176" s="372" t="s">
        <v>3711</v>
      </c>
      <c r="AA176" s="372" t="s">
        <v>3712</v>
      </c>
      <c r="AB176" s="372" t="s">
        <v>3713</v>
      </c>
      <c r="AC176" s="372" t="s">
        <v>3714</v>
      </c>
      <c r="AD176" s="372" t="s">
        <v>3715</v>
      </c>
      <c r="AE176" s="373" t="s">
        <v>3716</v>
      </c>
      <c r="AF176" s="372" t="s">
        <v>3711</v>
      </c>
      <c r="AG176" s="372" t="s">
        <v>3712</v>
      </c>
      <c r="AH176" s="372" t="s">
        <v>3713</v>
      </c>
      <c r="AI176" s="372" t="s">
        <v>3714</v>
      </c>
      <c r="AJ176" s="374" t="s">
        <v>3715</v>
      </c>
      <c r="AK176" s="375" t="s">
        <v>3716</v>
      </c>
      <c r="AL176" s="300"/>
      <c r="AM176" s="353" t="s">
        <v>3709</v>
      </c>
      <c r="AN176" s="300"/>
      <c r="AO176" s="353"/>
      <c r="AP176" s="324"/>
    </row>
    <row r="177" spans="1:42" customFormat="1" ht="20.25" customHeight="1" x14ac:dyDescent="0.2">
      <c r="A177" s="324"/>
      <c r="B177" s="294" t="s">
        <v>3717</v>
      </c>
      <c r="C177" s="351" t="s">
        <v>167</v>
      </c>
      <c r="D177" s="352">
        <v>3</v>
      </c>
      <c r="E177" s="1053">
        <f>IFERROR(SUM(E175:E176), 0)</f>
        <v>0</v>
      </c>
      <c r="F177" s="1053">
        <f>IFERROR(SUM(F175:F176), 0)</f>
        <v>0</v>
      </c>
      <c r="G177" s="1053">
        <f>IFERROR(SUM(G175:G176), 0)</f>
        <v>0</v>
      </c>
      <c r="H177" s="1053">
        <f>IFERROR(SUM(H175:H176), 0)</f>
        <v>0</v>
      </c>
      <c r="I177" s="1053">
        <f>IFERROR(SUM(I175:I176), 0)</f>
        <v>0</v>
      </c>
      <c r="J177" s="1053">
        <f t="shared" si="14"/>
        <v>0</v>
      </c>
      <c r="K177" s="337">
        <f>IFERROR(SUM(K175:K176), 0)</f>
        <v>0</v>
      </c>
      <c r="L177" s="337">
        <f>IFERROR(SUM(L175:L176), 0)</f>
        <v>0</v>
      </c>
      <c r="M177" s="337">
        <f>IFERROR(SUM(M175:M176), 0)</f>
        <v>0</v>
      </c>
      <c r="N177" s="337">
        <f>IFERROR(SUM(N175:N176), 0)</f>
        <v>0</v>
      </c>
      <c r="O177" s="337">
        <f>IFERROR(SUM(O175:O176), 0)</f>
        <v>0</v>
      </c>
      <c r="P177" s="392">
        <f t="shared" si="15"/>
        <v>0</v>
      </c>
      <c r="Q177" s="300"/>
      <c r="R177" s="353" t="s">
        <v>3718</v>
      </c>
      <c r="S177" s="300"/>
      <c r="T177" s="1336" t="s">
        <v>3719</v>
      </c>
      <c r="U177" s="324"/>
      <c r="V177" s="324"/>
      <c r="W177" s="294" t="s">
        <v>3717</v>
      </c>
      <c r="X177" s="351" t="s">
        <v>167</v>
      </c>
      <c r="Y177" s="352">
        <v>3</v>
      </c>
      <c r="Z177" s="373" t="s">
        <v>3720</v>
      </c>
      <c r="AA177" s="373" t="s">
        <v>3721</v>
      </c>
      <c r="AB177" s="373" t="s">
        <v>3722</v>
      </c>
      <c r="AC177" s="373" t="s">
        <v>3723</v>
      </c>
      <c r="AD177" s="373" t="s">
        <v>3724</v>
      </c>
      <c r="AE177" s="373" t="s">
        <v>3725</v>
      </c>
      <c r="AF177" s="373" t="s">
        <v>3720</v>
      </c>
      <c r="AG177" s="373" t="s">
        <v>3721</v>
      </c>
      <c r="AH177" s="373" t="s">
        <v>3722</v>
      </c>
      <c r="AI177" s="373" t="s">
        <v>3723</v>
      </c>
      <c r="AJ177" s="376" t="s">
        <v>3724</v>
      </c>
      <c r="AK177" s="375" t="s">
        <v>3725</v>
      </c>
      <c r="AL177" s="300"/>
      <c r="AM177" s="353" t="s">
        <v>3718</v>
      </c>
      <c r="AN177" s="300"/>
      <c r="AO177" s="353"/>
      <c r="AP177" s="324"/>
    </row>
    <row r="178" spans="1:42" customFormat="1" ht="20.25" customHeight="1" x14ac:dyDescent="0.2">
      <c r="A178" s="324"/>
      <c r="B178" s="294" t="s">
        <v>3726</v>
      </c>
      <c r="C178" s="351" t="s">
        <v>167</v>
      </c>
      <c r="D178" s="352">
        <v>3</v>
      </c>
      <c r="E178" s="1052"/>
      <c r="F178" s="1052"/>
      <c r="G178" s="1052"/>
      <c r="H178" s="1052"/>
      <c r="I178" s="1052"/>
      <c r="J178" s="1053">
        <f t="shared" si="14"/>
        <v>0</v>
      </c>
      <c r="K178" s="1328">
        <v>0</v>
      </c>
      <c r="L178" s="1328">
        <v>0</v>
      </c>
      <c r="M178" s="1328">
        <v>0</v>
      </c>
      <c r="N178" s="1328">
        <v>0</v>
      </c>
      <c r="O178" s="1328">
        <v>0</v>
      </c>
      <c r="P178" s="392">
        <f t="shared" si="15"/>
        <v>0</v>
      </c>
      <c r="Q178" s="300"/>
      <c r="R178" s="353" t="s">
        <v>3727</v>
      </c>
      <c r="S178" s="300"/>
      <c r="T178" s="1336" t="s">
        <v>3728</v>
      </c>
      <c r="U178" s="324"/>
      <c r="V178" s="324"/>
      <c r="W178" s="294" t="s">
        <v>3726</v>
      </c>
      <c r="X178" s="351" t="s">
        <v>167</v>
      </c>
      <c r="Y178" s="352">
        <v>3</v>
      </c>
      <c r="Z178" s="372" t="s">
        <v>3729</v>
      </c>
      <c r="AA178" s="372" t="s">
        <v>3730</v>
      </c>
      <c r="AB178" s="372" t="s">
        <v>3731</v>
      </c>
      <c r="AC178" s="372" t="s">
        <v>3732</v>
      </c>
      <c r="AD178" s="372" t="s">
        <v>3733</v>
      </c>
      <c r="AE178" s="373" t="s">
        <v>3734</v>
      </c>
      <c r="AF178" s="372" t="s">
        <v>3729</v>
      </c>
      <c r="AG178" s="372" t="s">
        <v>3730</v>
      </c>
      <c r="AH178" s="372" t="s">
        <v>3731</v>
      </c>
      <c r="AI178" s="372" t="s">
        <v>3732</v>
      </c>
      <c r="AJ178" s="374" t="s">
        <v>3733</v>
      </c>
      <c r="AK178" s="375" t="s">
        <v>3734</v>
      </c>
      <c r="AL178" s="300"/>
      <c r="AM178" s="353" t="s">
        <v>3727</v>
      </c>
      <c r="AN178" s="300"/>
      <c r="AO178" s="353"/>
      <c r="AP178" s="324"/>
    </row>
    <row r="179" spans="1:42" customFormat="1" ht="20.25" customHeight="1" x14ac:dyDescent="0.2">
      <c r="A179" s="324"/>
      <c r="B179" s="294" t="s">
        <v>3735</v>
      </c>
      <c r="C179" s="351" t="s">
        <v>167</v>
      </c>
      <c r="D179" s="352">
        <v>3</v>
      </c>
      <c r="E179" s="1052"/>
      <c r="F179" s="1052"/>
      <c r="G179" s="1052"/>
      <c r="H179" s="1052"/>
      <c r="I179" s="1052"/>
      <c r="J179" s="1053">
        <f t="shared" si="14"/>
        <v>0</v>
      </c>
      <c r="K179" s="1328">
        <v>0</v>
      </c>
      <c r="L179" s="1328">
        <v>0</v>
      </c>
      <c r="M179" s="1328">
        <v>0</v>
      </c>
      <c r="N179" s="1328">
        <v>0</v>
      </c>
      <c r="O179" s="1328">
        <v>0</v>
      </c>
      <c r="P179" s="392">
        <f t="shared" si="15"/>
        <v>0</v>
      </c>
      <c r="Q179" s="300"/>
      <c r="R179" s="353" t="s">
        <v>3736</v>
      </c>
      <c r="S179" s="300"/>
      <c r="T179" s="1336" t="s">
        <v>3737</v>
      </c>
      <c r="U179" s="324"/>
      <c r="V179" s="324"/>
      <c r="W179" s="294" t="s">
        <v>3735</v>
      </c>
      <c r="X179" s="351" t="s">
        <v>167</v>
      </c>
      <c r="Y179" s="352">
        <v>3</v>
      </c>
      <c r="Z179" s="372" t="s">
        <v>3738</v>
      </c>
      <c r="AA179" s="372" t="s">
        <v>3739</v>
      </c>
      <c r="AB179" s="372" t="s">
        <v>3740</v>
      </c>
      <c r="AC179" s="372" t="s">
        <v>3741</v>
      </c>
      <c r="AD179" s="372" t="s">
        <v>3742</v>
      </c>
      <c r="AE179" s="373" t="s">
        <v>3743</v>
      </c>
      <c r="AF179" s="372" t="s">
        <v>3738</v>
      </c>
      <c r="AG179" s="372" t="s">
        <v>3739</v>
      </c>
      <c r="AH179" s="372" t="s">
        <v>3740</v>
      </c>
      <c r="AI179" s="372" t="s">
        <v>3741</v>
      </c>
      <c r="AJ179" s="374" t="s">
        <v>3742</v>
      </c>
      <c r="AK179" s="375" t="s">
        <v>3743</v>
      </c>
      <c r="AL179" s="300"/>
      <c r="AM179" s="353" t="s">
        <v>3736</v>
      </c>
      <c r="AN179" s="300"/>
      <c r="AO179" s="353"/>
      <c r="AP179" s="324"/>
    </row>
    <row r="180" spans="1:42" customFormat="1" ht="20.25" customHeight="1" x14ac:dyDescent="0.2">
      <c r="A180" s="324"/>
      <c r="B180" s="294" t="s">
        <v>3744</v>
      </c>
      <c r="C180" s="351" t="s">
        <v>167</v>
      </c>
      <c r="D180" s="352">
        <v>3</v>
      </c>
      <c r="E180" s="1053">
        <f>IFERROR(SUM(E178:E179), 0)</f>
        <v>0</v>
      </c>
      <c r="F180" s="1053">
        <f>IFERROR(SUM(F178:F179), 0)</f>
        <v>0</v>
      </c>
      <c r="G180" s="1053">
        <f>IFERROR(SUM(G178:G179), 0)</f>
        <v>0</v>
      </c>
      <c r="H180" s="1053">
        <f>IFERROR(SUM(H178:H179), 0)</f>
        <v>0</v>
      </c>
      <c r="I180" s="1053">
        <f>IFERROR(SUM(I178:I179), 0)</f>
        <v>0</v>
      </c>
      <c r="J180" s="1053">
        <f t="shared" si="14"/>
        <v>0</v>
      </c>
      <c r="K180" s="337">
        <f>IFERROR(SUM(K178:K179), 0)</f>
        <v>0</v>
      </c>
      <c r="L180" s="337">
        <f>IFERROR(SUM(L178:L179), 0)</f>
        <v>0</v>
      </c>
      <c r="M180" s="337">
        <f>IFERROR(SUM(M178:M179), 0)</f>
        <v>0</v>
      </c>
      <c r="N180" s="337">
        <f>IFERROR(SUM(N178:N179), 0)</f>
        <v>0</v>
      </c>
      <c r="O180" s="337">
        <f>IFERROR(SUM(O178:O179), 0)</f>
        <v>0</v>
      </c>
      <c r="P180" s="392">
        <f t="shared" si="15"/>
        <v>0</v>
      </c>
      <c r="Q180" s="300"/>
      <c r="R180" s="353" t="s">
        <v>3745</v>
      </c>
      <c r="S180" s="300"/>
      <c r="T180" s="1336" t="s">
        <v>3746</v>
      </c>
      <c r="U180" s="324"/>
      <c r="V180" s="324"/>
      <c r="W180" s="294" t="s">
        <v>3744</v>
      </c>
      <c r="X180" s="351" t="s">
        <v>167</v>
      </c>
      <c r="Y180" s="352">
        <v>3</v>
      </c>
      <c r="Z180" s="373" t="s">
        <v>3747</v>
      </c>
      <c r="AA180" s="373" t="s">
        <v>3748</v>
      </c>
      <c r="AB180" s="373" t="s">
        <v>3749</v>
      </c>
      <c r="AC180" s="373" t="s">
        <v>3750</v>
      </c>
      <c r="AD180" s="373" t="s">
        <v>3751</v>
      </c>
      <c r="AE180" s="373" t="s">
        <v>3752</v>
      </c>
      <c r="AF180" s="373" t="s">
        <v>3747</v>
      </c>
      <c r="AG180" s="373" t="s">
        <v>3748</v>
      </c>
      <c r="AH180" s="373" t="s">
        <v>3749</v>
      </c>
      <c r="AI180" s="373" t="s">
        <v>3750</v>
      </c>
      <c r="AJ180" s="376" t="s">
        <v>3751</v>
      </c>
      <c r="AK180" s="375" t="s">
        <v>3752</v>
      </c>
      <c r="AL180" s="300"/>
      <c r="AM180" s="353" t="s">
        <v>3745</v>
      </c>
      <c r="AN180" s="300"/>
      <c r="AO180" s="353"/>
      <c r="AP180" s="324"/>
    </row>
    <row r="181" spans="1:42" customFormat="1" ht="20.25" customHeight="1" x14ac:dyDescent="0.2">
      <c r="A181" s="324"/>
      <c r="B181" s="294" t="s">
        <v>3753</v>
      </c>
      <c r="C181" s="351" t="s">
        <v>167</v>
      </c>
      <c r="D181" s="352">
        <v>3</v>
      </c>
      <c r="E181" s="1052"/>
      <c r="F181" s="1052"/>
      <c r="G181" s="1052"/>
      <c r="H181" s="1052"/>
      <c r="I181" s="1052"/>
      <c r="J181" s="1053">
        <f t="shared" si="14"/>
        <v>0</v>
      </c>
      <c r="K181" s="1328">
        <v>0</v>
      </c>
      <c r="L181" s="1328">
        <v>0</v>
      </c>
      <c r="M181" s="1328">
        <v>0</v>
      </c>
      <c r="N181" s="1328">
        <v>0</v>
      </c>
      <c r="O181" s="1328">
        <v>0</v>
      </c>
      <c r="P181" s="392">
        <f t="shared" si="15"/>
        <v>0</v>
      </c>
      <c r="Q181" s="300"/>
      <c r="R181" s="353" t="s">
        <v>3754</v>
      </c>
      <c r="S181" s="300"/>
      <c r="T181" s="1336" t="s">
        <v>3755</v>
      </c>
      <c r="U181" s="324"/>
      <c r="V181" s="324"/>
      <c r="W181" s="294" t="s">
        <v>3753</v>
      </c>
      <c r="X181" s="351" t="s">
        <v>167</v>
      </c>
      <c r="Y181" s="352">
        <v>3</v>
      </c>
      <c r="Z181" s="372" t="s">
        <v>3756</v>
      </c>
      <c r="AA181" s="372" t="s">
        <v>3757</v>
      </c>
      <c r="AB181" s="372" t="s">
        <v>3758</v>
      </c>
      <c r="AC181" s="372" t="s">
        <v>3759</v>
      </c>
      <c r="AD181" s="372" t="s">
        <v>3760</v>
      </c>
      <c r="AE181" s="373" t="s">
        <v>3761</v>
      </c>
      <c r="AF181" s="372" t="s">
        <v>3756</v>
      </c>
      <c r="AG181" s="372" t="s">
        <v>3757</v>
      </c>
      <c r="AH181" s="372" t="s">
        <v>3758</v>
      </c>
      <c r="AI181" s="372" t="s">
        <v>3759</v>
      </c>
      <c r="AJ181" s="374" t="s">
        <v>3760</v>
      </c>
      <c r="AK181" s="375" t="s">
        <v>3761</v>
      </c>
      <c r="AL181" s="300"/>
      <c r="AM181" s="353" t="s">
        <v>3754</v>
      </c>
      <c r="AN181" s="300"/>
      <c r="AO181" s="353"/>
      <c r="AP181" s="324"/>
    </row>
    <row r="182" spans="1:42" customFormat="1" ht="20.25" customHeight="1" x14ac:dyDescent="0.2">
      <c r="A182" s="324"/>
      <c r="B182" s="294" t="s">
        <v>3762</v>
      </c>
      <c r="C182" s="351" t="s">
        <v>167</v>
      </c>
      <c r="D182" s="352">
        <v>3</v>
      </c>
      <c r="E182" s="1052"/>
      <c r="F182" s="1052"/>
      <c r="G182" s="1052"/>
      <c r="H182" s="1052"/>
      <c r="I182" s="1052"/>
      <c r="J182" s="1053">
        <f t="shared" si="14"/>
        <v>0</v>
      </c>
      <c r="K182" s="1328">
        <v>0</v>
      </c>
      <c r="L182" s="1328">
        <v>0</v>
      </c>
      <c r="M182" s="1328">
        <v>0</v>
      </c>
      <c r="N182" s="1328">
        <v>0</v>
      </c>
      <c r="O182" s="1328">
        <v>0</v>
      </c>
      <c r="P182" s="392">
        <f t="shared" si="15"/>
        <v>0</v>
      </c>
      <c r="Q182" s="300"/>
      <c r="R182" s="353" t="s">
        <v>3763</v>
      </c>
      <c r="S182" s="300"/>
      <c r="T182" s="1336" t="s">
        <v>3764</v>
      </c>
      <c r="U182" s="324"/>
      <c r="V182" s="324"/>
      <c r="W182" s="294" t="s">
        <v>3762</v>
      </c>
      <c r="X182" s="351" t="s">
        <v>167</v>
      </c>
      <c r="Y182" s="352">
        <v>3</v>
      </c>
      <c r="Z182" s="372" t="s">
        <v>3765</v>
      </c>
      <c r="AA182" s="372" t="s">
        <v>3766</v>
      </c>
      <c r="AB182" s="372" t="s">
        <v>3767</v>
      </c>
      <c r="AC182" s="372" t="s">
        <v>3768</v>
      </c>
      <c r="AD182" s="372" t="s">
        <v>3769</v>
      </c>
      <c r="AE182" s="373" t="s">
        <v>3770</v>
      </c>
      <c r="AF182" s="372" t="s">
        <v>3765</v>
      </c>
      <c r="AG182" s="372" t="s">
        <v>3766</v>
      </c>
      <c r="AH182" s="372" t="s">
        <v>3767</v>
      </c>
      <c r="AI182" s="372" t="s">
        <v>3768</v>
      </c>
      <c r="AJ182" s="374" t="s">
        <v>3769</v>
      </c>
      <c r="AK182" s="375" t="s">
        <v>3770</v>
      </c>
      <c r="AL182" s="300"/>
      <c r="AM182" s="353" t="s">
        <v>3763</v>
      </c>
      <c r="AN182" s="300"/>
      <c r="AO182" s="353"/>
      <c r="AP182" s="324"/>
    </row>
    <row r="183" spans="1:42" customFormat="1" ht="20.25" customHeight="1" x14ac:dyDescent="0.2">
      <c r="A183" s="324"/>
      <c r="B183" s="294" t="s">
        <v>3771</v>
      </c>
      <c r="C183" s="351" t="s">
        <v>167</v>
      </c>
      <c r="D183" s="352">
        <v>3</v>
      </c>
      <c r="E183" s="1053">
        <f>IFERROR(SUM(E181:E182), 0)</f>
        <v>0</v>
      </c>
      <c r="F183" s="1053">
        <f>IFERROR(SUM(F181:F182), 0)</f>
        <v>0</v>
      </c>
      <c r="G183" s="1053">
        <f>IFERROR(SUM(G181:G182), 0)</f>
        <v>0</v>
      </c>
      <c r="H183" s="1053">
        <f>IFERROR(SUM(H181:H182), 0)</f>
        <v>0</v>
      </c>
      <c r="I183" s="1053">
        <f>IFERROR(SUM(I181:I182), 0)</f>
        <v>0</v>
      </c>
      <c r="J183" s="1053">
        <f t="shared" si="14"/>
        <v>0</v>
      </c>
      <c r="K183" s="337">
        <f>IFERROR(SUM(K181:K182), 0)</f>
        <v>0</v>
      </c>
      <c r="L183" s="337">
        <f>IFERROR(SUM(L181:L182), 0)</f>
        <v>0</v>
      </c>
      <c r="M183" s="337">
        <f>IFERROR(SUM(M181:M182), 0)</f>
        <v>0</v>
      </c>
      <c r="N183" s="337">
        <f>IFERROR(SUM(N181:N182), 0)</f>
        <v>0</v>
      </c>
      <c r="O183" s="337">
        <f>IFERROR(SUM(O181:O182), 0)</f>
        <v>0</v>
      </c>
      <c r="P183" s="392">
        <f t="shared" si="15"/>
        <v>0</v>
      </c>
      <c r="Q183" s="300"/>
      <c r="R183" s="353" t="s">
        <v>3772</v>
      </c>
      <c r="S183" s="300"/>
      <c r="T183" s="1336" t="s">
        <v>3773</v>
      </c>
      <c r="U183" s="324"/>
      <c r="V183" s="324"/>
      <c r="W183" s="294" t="s">
        <v>3771</v>
      </c>
      <c r="X183" s="351" t="s">
        <v>167</v>
      </c>
      <c r="Y183" s="352">
        <v>3</v>
      </c>
      <c r="Z183" s="373" t="s">
        <v>3774</v>
      </c>
      <c r="AA183" s="373" t="s">
        <v>3775</v>
      </c>
      <c r="AB183" s="373" t="s">
        <v>3776</v>
      </c>
      <c r="AC183" s="373" t="s">
        <v>3777</v>
      </c>
      <c r="AD183" s="373" t="s">
        <v>3778</v>
      </c>
      <c r="AE183" s="373" t="s">
        <v>3779</v>
      </c>
      <c r="AF183" s="373" t="s">
        <v>3774</v>
      </c>
      <c r="AG183" s="373" t="s">
        <v>3775</v>
      </c>
      <c r="AH183" s="373" t="s">
        <v>3776</v>
      </c>
      <c r="AI183" s="373" t="s">
        <v>3777</v>
      </c>
      <c r="AJ183" s="376" t="s">
        <v>3778</v>
      </c>
      <c r="AK183" s="375" t="s">
        <v>3779</v>
      </c>
      <c r="AL183" s="300"/>
      <c r="AM183" s="353" t="s">
        <v>3772</v>
      </c>
      <c r="AN183" s="300"/>
      <c r="AO183" s="353"/>
      <c r="AP183" s="324"/>
    </row>
    <row r="184" spans="1:42" customFormat="1" ht="20.25" customHeight="1" x14ac:dyDescent="0.2">
      <c r="A184" s="324"/>
      <c r="B184" s="294" t="s">
        <v>3780</v>
      </c>
      <c r="C184" s="351" t="s">
        <v>167</v>
      </c>
      <c r="D184" s="352">
        <v>3</v>
      </c>
      <c r="E184" s="1052"/>
      <c r="F184" s="1052"/>
      <c r="G184" s="1052"/>
      <c r="H184" s="1052"/>
      <c r="I184" s="1052"/>
      <c r="J184" s="1053">
        <f t="shared" si="14"/>
        <v>0</v>
      </c>
      <c r="K184" s="1328">
        <v>0</v>
      </c>
      <c r="L184" s="1328">
        <v>0</v>
      </c>
      <c r="M184" s="1328">
        <v>0</v>
      </c>
      <c r="N184" s="1328">
        <v>0</v>
      </c>
      <c r="O184" s="1328">
        <v>0</v>
      </c>
      <c r="P184" s="392">
        <f t="shared" si="15"/>
        <v>0</v>
      </c>
      <c r="Q184" s="300"/>
      <c r="R184" s="353" t="s">
        <v>3781</v>
      </c>
      <c r="S184" s="300"/>
      <c r="T184" s="1336" t="s">
        <v>3782</v>
      </c>
      <c r="U184" s="324"/>
      <c r="V184" s="324"/>
      <c r="W184" s="294" t="s">
        <v>3780</v>
      </c>
      <c r="X184" s="351" t="s">
        <v>167</v>
      </c>
      <c r="Y184" s="352">
        <v>3</v>
      </c>
      <c r="Z184" s="372" t="s">
        <v>3783</v>
      </c>
      <c r="AA184" s="372" t="s">
        <v>3784</v>
      </c>
      <c r="AB184" s="372" t="s">
        <v>3785</v>
      </c>
      <c r="AC184" s="372" t="s">
        <v>3786</v>
      </c>
      <c r="AD184" s="372" t="s">
        <v>3787</v>
      </c>
      <c r="AE184" s="373" t="s">
        <v>3788</v>
      </c>
      <c r="AF184" s="372" t="s">
        <v>3783</v>
      </c>
      <c r="AG184" s="372" t="s">
        <v>3784</v>
      </c>
      <c r="AH184" s="372" t="s">
        <v>3785</v>
      </c>
      <c r="AI184" s="372" t="s">
        <v>3786</v>
      </c>
      <c r="AJ184" s="374" t="s">
        <v>3787</v>
      </c>
      <c r="AK184" s="375" t="s">
        <v>3788</v>
      </c>
      <c r="AL184" s="300"/>
      <c r="AM184" s="353" t="s">
        <v>3781</v>
      </c>
      <c r="AN184" s="300"/>
      <c r="AO184" s="353"/>
      <c r="AP184" s="324"/>
    </row>
    <row r="185" spans="1:42" customFormat="1" ht="20.25" customHeight="1" x14ac:dyDescent="0.2">
      <c r="A185" s="324"/>
      <c r="B185" s="294" t="s">
        <v>3789</v>
      </c>
      <c r="C185" s="351" t="s">
        <v>167</v>
      </c>
      <c r="D185" s="352">
        <v>3</v>
      </c>
      <c r="E185" s="1052"/>
      <c r="F185" s="1052"/>
      <c r="G185" s="1052"/>
      <c r="H185" s="1052"/>
      <c r="I185" s="1052"/>
      <c r="J185" s="1053">
        <f t="shared" si="14"/>
        <v>0</v>
      </c>
      <c r="K185" s="1328">
        <v>0</v>
      </c>
      <c r="L185" s="1328">
        <v>0</v>
      </c>
      <c r="M185" s="1328">
        <v>0</v>
      </c>
      <c r="N185" s="1328">
        <v>0</v>
      </c>
      <c r="O185" s="1328">
        <v>0</v>
      </c>
      <c r="P185" s="392">
        <f t="shared" si="15"/>
        <v>0</v>
      </c>
      <c r="Q185" s="300"/>
      <c r="R185" s="353" t="s">
        <v>3790</v>
      </c>
      <c r="S185" s="300"/>
      <c r="T185" s="1336" t="s">
        <v>3791</v>
      </c>
      <c r="U185" s="324"/>
      <c r="V185" s="324"/>
      <c r="W185" s="294" t="s">
        <v>3789</v>
      </c>
      <c r="X185" s="351" t="s">
        <v>167</v>
      </c>
      <c r="Y185" s="352">
        <v>3</v>
      </c>
      <c r="Z185" s="372" t="s">
        <v>3792</v>
      </c>
      <c r="AA185" s="372" t="s">
        <v>3793</v>
      </c>
      <c r="AB185" s="372" t="s">
        <v>3794</v>
      </c>
      <c r="AC185" s="372" t="s">
        <v>3795</v>
      </c>
      <c r="AD185" s="372" t="s">
        <v>3796</v>
      </c>
      <c r="AE185" s="373" t="s">
        <v>3797</v>
      </c>
      <c r="AF185" s="372" t="s">
        <v>3792</v>
      </c>
      <c r="AG185" s="372" t="s">
        <v>3793</v>
      </c>
      <c r="AH185" s="372" t="s">
        <v>3794</v>
      </c>
      <c r="AI185" s="372" t="s">
        <v>3795</v>
      </c>
      <c r="AJ185" s="374" t="s">
        <v>3796</v>
      </c>
      <c r="AK185" s="375" t="s">
        <v>3797</v>
      </c>
      <c r="AL185" s="300"/>
      <c r="AM185" s="353" t="s">
        <v>3790</v>
      </c>
      <c r="AN185" s="300"/>
      <c r="AO185" s="353"/>
      <c r="AP185" s="324"/>
    </row>
    <row r="186" spans="1:42" customFormat="1" ht="20.25" customHeight="1" x14ac:dyDescent="0.2">
      <c r="A186" s="324"/>
      <c r="B186" s="294" t="s">
        <v>3798</v>
      </c>
      <c r="C186" s="351" t="s">
        <v>167</v>
      </c>
      <c r="D186" s="352">
        <v>3</v>
      </c>
      <c r="E186" s="1053">
        <f>IFERROR(SUM(E184:E185), 0)</f>
        <v>0</v>
      </c>
      <c r="F186" s="1053">
        <f>IFERROR(SUM(F184:F185), 0)</f>
        <v>0</v>
      </c>
      <c r="G186" s="1053">
        <f>IFERROR(SUM(G184:G185), 0)</f>
        <v>0</v>
      </c>
      <c r="H186" s="1053">
        <f>IFERROR(SUM(H184:H185), 0)</f>
        <v>0</v>
      </c>
      <c r="I186" s="1053">
        <f>IFERROR(SUM(I184:I185), 0)</f>
        <v>0</v>
      </c>
      <c r="J186" s="1053">
        <f t="shared" si="14"/>
        <v>0</v>
      </c>
      <c r="K186" s="337">
        <f>IFERROR(SUM(K184:K185), 0)</f>
        <v>0</v>
      </c>
      <c r="L186" s="337">
        <f>IFERROR(SUM(L184:L185), 0)</f>
        <v>0</v>
      </c>
      <c r="M186" s="337">
        <f>IFERROR(SUM(M184:M185), 0)</f>
        <v>0</v>
      </c>
      <c r="N186" s="337">
        <f>IFERROR(SUM(N184:N185), 0)</f>
        <v>0</v>
      </c>
      <c r="O186" s="337">
        <f>IFERROR(SUM(O184:O185), 0)</f>
        <v>0</v>
      </c>
      <c r="P186" s="392">
        <f t="shared" si="15"/>
        <v>0</v>
      </c>
      <c r="Q186" s="300"/>
      <c r="R186" s="353" t="s">
        <v>3799</v>
      </c>
      <c r="S186" s="300"/>
      <c r="T186" s="1336" t="s">
        <v>3800</v>
      </c>
      <c r="U186" s="324"/>
      <c r="V186" s="324"/>
      <c r="W186" s="294" t="s">
        <v>3798</v>
      </c>
      <c r="X186" s="351" t="s">
        <v>167</v>
      </c>
      <c r="Y186" s="352">
        <v>3</v>
      </c>
      <c r="Z186" s="373" t="s">
        <v>3801</v>
      </c>
      <c r="AA186" s="373" t="s">
        <v>3802</v>
      </c>
      <c r="AB186" s="373" t="s">
        <v>3803</v>
      </c>
      <c r="AC186" s="373" t="s">
        <v>3804</v>
      </c>
      <c r="AD186" s="373" t="s">
        <v>3805</v>
      </c>
      <c r="AE186" s="373" t="s">
        <v>3806</v>
      </c>
      <c r="AF186" s="373" t="s">
        <v>3801</v>
      </c>
      <c r="AG186" s="373" t="s">
        <v>3802</v>
      </c>
      <c r="AH186" s="373" t="s">
        <v>3803</v>
      </c>
      <c r="AI186" s="373" t="s">
        <v>3804</v>
      </c>
      <c r="AJ186" s="376" t="s">
        <v>3805</v>
      </c>
      <c r="AK186" s="375" t="s">
        <v>3806</v>
      </c>
      <c r="AL186" s="300"/>
      <c r="AM186" s="353" t="s">
        <v>3799</v>
      </c>
      <c r="AN186" s="300"/>
      <c r="AO186" s="353"/>
      <c r="AP186" s="324"/>
    </row>
    <row r="187" spans="1:42" customFormat="1" ht="20.25" customHeight="1" x14ac:dyDescent="0.2">
      <c r="A187" s="324"/>
      <c r="B187" s="294" t="s">
        <v>3807</v>
      </c>
      <c r="C187" s="351" t="s">
        <v>167</v>
      </c>
      <c r="D187" s="352">
        <v>3</v>
      </c>
      <c r="E187" s="1052"/>
      <c r="F187" s="1052"/>
      <c r="G187" s="1052"/>
      <c r="H187" s="1052"/>
      <c r="I187" s="1052"/>
      <c r="J187" s="1053">
        <f t="shared" si="14"/>
        <v>0</v>
      </c>
      <c r="K187" s="1328">
        <v>0</v>
      </c>
      <c r="L187" s="1328">
        <v>0</v>
      </c>
      <c r="M187" s="1328">
        <v>0</v>
      </c>
      <c r="N187" s="1328">
        <v>0</v>
      </c>
      <c r="O187" s="1328">
        <v>0</v>
      </c>
      <c r="P187" s="392">
        <f t="shared" si="15"/>
        <v>0</v>
      </c>
      <c r="Q187" s="300"/>
      <c r="R187" s="353" t="s">
        <v>3808</v>
      </c>
      <c r="S187" s="300"/>
      <c r="T187" s="1336" t="s">
        <v>3809</v>
      </c>
      <c r="U187" s="324"/>
      <c r="V187" s="324"/>
      <c r="W187" s="294" t="s">
        <v>3807</v>
      </c>
      <c r="X187" s="351" t="s">
        <v>167</v>
      </c>
      <c r="Y187" s="352">
        <v>3</v>
      </c>
      <c r="Z187" s="372" t="s">
        <v>3810</v>
      </c>
      <c r="AA187" s="372" t="s">
        <v>3811</v>
      </c>
      <c r="AB187" s="372" t="s">
        <v>3812</v>
      </c>
      <c r="AC187" s="372" t="s">
        <v>3813</v>
      </c>
      <c r="AD187" s="372" t="s">
        <v>3814</v>
      </c>
      <c r="AE187" s="373" t="s">
        <v>3815</v>
      </c>
      <c r="AF187" s="372" t="s">
        <v>3810</v>
      </c>
      <c r="AG187" s="372" t="s">
        <v>3811</v>
      </c>
      <c r="AH187" s="372" t="s">
        <v>3812</v>
      </c>
      <c r="AI187" s="372" t="s">
        <v>3813</v>
      </c>
      <c r="AJ187" s="374" t="s">
        <v>3814</v>
      </c>
      <c r="AK187" s="375" t="s">
        <v>3815</v>
      </c>
      <c r="AL187" s="300"/>
      <c r="AM187" s="353" t="s">
        <v>3808</v>
      </c>
      <c r="AN187" s="300"/>
      <c r="AO187" s="353"/>
      <c r="AP187" s="324"/>
    </row>
    <row r="188" spans="1:42" customFormat="1" ht="20.25" customHeight="1" x14ac:dyDescent="0.2">
      <c r="A188" s="324"/>
      <c r="B188" s="294" t="s">
        <v>3816</v>
      </c>
      <c r="C188" s="351" t="s">
        <v>167</v>
      </c>
      <c r="D188" s="352">
        <v>3</v>
      </c>
      <c r="E188" s="1052"/>
      <c r="F188" s="1052"/>
      <c r="G188" s="1052"/>
      <c r="H188" s="1052"/>
      <c r="I188" s="1052"/>
      <c r="J188" s="1053">
        <f t="shared" si="14"/>
        <v>0</v>
      </c>
      <c r="K188" s="1328">
        <v>0</v>
      </c>
      <c r="L188" s="1328">
        <v>0</v>
      </c>
      <c r="M188" s="1328">
        <v>0</v>
      </c>
      <c r="N188" s="1328">
        <v>0</v>
      </c>
      <c r="O188" s="1328">
        <v>0</v>
      </c>
      <c r="P188" s="392">
        <f t="shared" si="15"/>
        <v>0</v>
      </c>
      <c r="Q188" s="300"/>
      <c r="R188" s="353" t="s">
        <v>3817</v>
      </c>
      <c r="S188" s="300"/>
      <c r="T188" s="1336" t="s">
        <v>3818</v>
      </c>
      <c r="U188" s="324"/>
      <c r="V188" s="324"/>
      <c r="W188" s="294" t="s">
        <v>3816</v>
      </c>
      <c r="X188" s="351" t="s">
        <v>167</v>
      </c>
      <c r="Y188" s="352">
        <v>3</v>
      </c>
      <c r="Z188" s="372" t="s">
        <v>3819</v>
      </c>
      <c r="AA188" s="372" t="s">
        <v>3820</v>
      </c>
      <c r="AB188" s="372" t="s">
        <v>3821</v>
      </c>
      <c r="AC188" s="372" t="s">
        <v>3822</v>
      </c>
      <c r="AD188" s="372" t="s">
        <v>3823</v>
      </c>
      <c r="AE188" s="373" t="s">
        <v>3824</v>
      </c>
      <c r="AF188" s="372" t="s">
        <v>3819</v>
      </c>
      <c r="AG188" s="372" t="s">
        <v>3820</v>
      </c>
      <c r="AH188" s="372" t="s">
        <v>3821</v>
      </c>
      <c r="AI188" s="372" t="s">
        <v>3822</v>
      </c>
      <c r="AJ188" s="374" t="s">
        <v>3823</v>
      </c>
      <c r="AK188" s="375" t="s">
        <v>3824</v>
      </c>
      <c r="AL188" s="300"/>
      <c r="AM188" s="353" t="s">
        <v>3817</v>
      </c>
      <c r="AN188" s="300"/>
      <c r="AO188" s="353"/>
      <c r="AP188" s="324"/>
    </row>
    <row r="189" spans="1:42" customFormat="1" ht="20.25" customHeight="1" x14ac:dyDescent="0.2">
      <c r="A189" s="324"/>
      <c r="B189" s="294" t="s">
        <v>3825</v>
      </c>
      <c r="C189" s="351" t="s">
        <v>167</v>
      </c>
      <c r="D189" s="352">
        <v>3</v>
      </c>
      <c r="E189" s="1053">
        <f>IFERROR(SUM(E187:E188), 0)</f>
        <v>0</v>
      </c>
      <c r="F189" s="1053">
        <f>IFERROR(SUM(F187:F188), 0)</f>
        <v>0</v>
      </c>
      <c r="G189" s="1053">
        <f>IFERROR(SUM(G187:G188), 0)</f>
        <v>0</v>
      </c>
      <c r="H189" s="1053">
        <f>IFERROR(SUM(H187:H188), 0)</f>
        <v>0</v>
      </c>
      <c r="I189" s="1053">
        <f>IFERROR(SUM(I187:I188), 0)</f>
        <v>0</v>
      </c>
      <c r="J189" s="1053">
        <f t="shared" si="14"/>
        <v>0</v>
      </c>
      <c r="K189" s="337">
        <f>IFERROR(SUM(K187:K188), 0)</f>
        <v>0</v>
      </c>
      <c r="L189" s="337">
        <f>IFERROR(SUM(L187:L188), 0)</f>
        <v>0</v>
      </c>
      <c r="M189" s="337">
        <f>IFERROR(SUM(M187:M188), 0)</f>
        <v>0</v>
      </c>
      <c r="N189" s="337">
        <f>IFERROR(SUM(N187:N188), 0)</f>
        <v>0</v>
      </c>
      <c r="O189" s="337">
        <f>IFERROR(SUM(O187:O188), 0)</f>
        <v>0</v>
      </c>
      <c r="P189" s="392">
        <f t="shared" si="15"/>
        <v>0</v>
      </c>
      <c r="Q189" s="300"/>
      <c r="R189" s="353" t="s">
        <v>3826</v>
      </c>
      <c r="S189" s="300"/>
      <c r="T189" s="1336" t="s">
        <v>3827</v>
      </c>
      <c r="U189" s="324"/>
      <c r="V189" s="324"/>
      <c r="W189" s="294" t="s">
        <v>3825</v>
      </c>
      <c r="X189" s="351" t="s">
        <v>167</v>
      </c>
      <c r="Y189" s="352">
        <v>3</v>
      </c>
      <c r="Z189" s="373" t="s">
        <v>3828</v>
      </c>
      <c r="AA189" s="373" t="s">
        <v>3829</v>
      </c>
      <c r="AB189" s="373" t="s">
        <v>3830</v>
      </c>
      <c r="AC189" s="373" t="s">
        <v>3831</v>
      </c>
      <c r="AD189" s="373" t="s">
        <v>3832</v>
      </c>
      <c r="AE189" s="373" t="s">
        <v>3833</v>
      </c>
      <c r="AF189" s="373" t="s">
        <v>3828</v>
      </c>
      <c r="AG189" s="373" t="s">
        <v>3829</v>
      </c>
      <c r="AH189" s="373" t="s">
        <v>3830</v>
      </c>
      <c r="AI189" s="373" t="s">
        <v>3831</v>
      </c>
      <c r="AJ189" s="376" t="s">
        <v>3832</v>
      </c>
      <c r="AK189" s="375" t="s">
        <v>3833</v>
      </c>
      <c r="AL189" s="300"/>
      <c r="AM189" s="353" t="s">
        <v>3826</v>
      </c>
      <c r="AN189" s="300"/>
      <c r="AO189" s="353"/>
      <c r="AP189" s="324"/>
    </row>
    <row r="190" spans="1:42" customFormat="1" ht="20.25" customHeight="1" x14ac:dyDescent="0.2">
      <c r="A190" s="324"/>
      <c r="B190" s="294" t="s">
        <v>3834</v>
      </c>
      <c r="C190" s="351" t="s">
        <v>167</v>
      </c>
      <c r="D190" s="352">
        <v>3</v>
      </c>
      <c r="E190" s="1052"/>
      <c r="F190" s="1052"/>
      <c r="G190" s="1052"/>
      <c r="H190" s="1052"/>
      <c r="I190" s="1052"/>
      <c r="J190" s="1053">
        <f t="shared" si="14"/>
        <v>0</v>
      </c>
      <c r="K190" s="1328">
        <v>0</v>
      </c>
      <c r="L190" s="1328">
        <v>0</v>
      </c>
      <c r="M190" s="1328">
        <v>0</v>
      </c>
      <c r="N190" s="1328">
        <v>0</v>
      </c>
      <c r="O190" s="1328">
        <v>0</v>
      </c>
      <c r="P190" s="392">
        <f t="shared" si="15"/>
        <v>0</v>
      </c>
      <c r="Q190" s="300"/>
      <c r="R190" s="353" t="s">
        <v>3835</v>
      </c>
      <c r="S190" s="300"/>
      <c r="T190" s="1336" t="s">
        <v>543</v>
      </c>
      <c r="U190" s="324"/>
      <c r="V190" s="324"/>
      <c r="W190" s="294" t="s">
        <v>3834</v>
      </c>
      <c r="X190" s="351" t="s">
        <v>167</v>
      </c>
      <c r="Y190" s="352">
        <v>3</v>
      </c>
      <c r="Z190" s="372" t="s">
        <v>3836</v>
      </c>
      <c r="AA190" s="372" t="s">
        <v>3837</v>
      </c>
      <c r="AB190" s="372" t="s">
        <v>3838</v>
      </c>
      <c r="AC190" s="372" t="s">
        <v>3839</v>
      </c>
      <c r="AD190" s="372" t="s">
        <v>3840</v>
      </c>
      <c r="AE190" s="373" t="s">
        <v>3841</v>
      </c>
      <c r="AF190" s="372" t="s">
        <v>3836</v>
      </c>
      <c r="AG190" s="372" t="s">
        <v>3837</v>
      </c>
      <c r="AH190" s="372" t="s">
        <v>3838</v>
      </c>
      <c r="AI190" s="372" t="s">
        <v>3839</v>
      </c>
      <c r="AJ190" s="374" t="s">
        <v>3840</v>
      </c>
      <c r="AK190" s="375" t="s">
        <v>3841</v>
      </c>
      <c r="AL190" s="300"/>
      <c r="AM190" s="353" t="s">
        <v>3835</v>
      </c>
      <c r="AN190" s="300"/>
      <c r="AO190" s="353"/>
      <c r="AP190" s="324"/>
    </row>
    <row r="191" spans="1:42" customFormat="1" ht="20.25" customHeight="1" x14ac:dyDescent="0.2">
      <c r="A191" s="324"/>
      <c r="B191" s="294" t="s">
        <v>3842</v>
      </c>
      <c r="C191" s="351" t="s">
        <v>167</v>
      </c>
      <c r="D191" s="352">
        <v>3</v>
      </c>
      <c r="E191" s="1052"/>
      <c r="F191" s="1052"/>
      <c r="G191" s="1052"/>
      <c r="H191" s="1052"/>
      <c r="I191" s="1052"/>
      <c r="J191" s="1053">
        <f t="shared" si="14"/>
        <v>0</v>
      </c>
      <c r="K191" s="1328">
        <v>0</v>
      </c>
      <c r="L191" s="1328">
        <v>0</v>
      </c>
      <c r="M191" s="1328">
        <v>0</v>
      </c>
      <c r="N191" s="1328">
        <v>0</v>
      </c>
      <c r="O191" s="1328">
        <v>0</v>
      </c>
      <c r="P191" s="392">
        <f t="shared" si="15"/>
        <v>0</v>
      </c>
      <c r="Q191" s="300"/>
      <c r="R191" s="353" t="s">
        <v>3843</v>
      </c>
      <c r="S191" s="300"/>
      <c r="T191" s="1336" t="s">
        <v>543</v>
      </c>
      <c r="U191" s="324"/>
      <c r="V191" s="324"/>
      <c r="W191" s="294" t="s">
        <v>3842</v>
      </c>
      <c r="X191" s="351" t="s">
        <v>167</v>
      </c>
      <c r="Y191" s="352">
        <v>3</v>
      </c>
      <c r="Z191" s="372" t="s">
        <v>3844</v>
      </c>
      <c r="AA191" s="372" t="s">
        <v>3845</v>
      </c>
      <c r="AB191" s="372" t="s">
        <v>3846</v>
      </c>
      <c r="AC191" s="372" t="s">
        <v>3847</v>
      </c>
      <c r="AD191" s="372" t="s">
        <v>3848</v>
      </c>
      <c r="AE191" s="373" t="s">
        <v>3849</v>
      </c>
      <c r="AF191" s="372" t="s">
        <v>3844</v>
      </c>
      <c r="AG191" s="372" t="s">
        <v>3845</v>
      </c>
      <c r="AH191" s="372" t="s">
        <v>3846</v>
      </c>
      <c r="AI191" s="372" t="s">
        <v>3847</v>
      </c>
      <c r="AJ191" s="374" t="s">
        <v>3848</v>
      </c>
      <c r="AK191" s="375" t="s">
        <v>3849</v>
      </c>
      <c r="AL191" s="300"/>
      <c r="AM191" s="353" t="s">
        <v>3843</v>
      </c>
      <c r="AN191" s="300"/>
      <c r="AO191" s="353"/>
      <c r="AP191" s="324"/>
    </row>
    <row r="192" spans="1:42" customFormat="1" ht="20.25" customHeight="1" x14ac:dyDescent="0.2">
      <c r="A192" s="324"/>
      <c r="B192" s="294" t="s">
        <v>3850</v>
      </c>
      <c r="C192" s="351" t="s">
        <v>167</v>
      </c>
      <c r="D192" s="352">
        <v>3</v>
      </c>
      <c r="E192" s="1053">
        <f>IFERROR(SUM(E190:E191), 0)</f>
        <v>0</v>
      </c>
      <c r="F192" s="1053">
        <f>IFERROR(SUM(F190:F191), 0)</f>
        <v>0</v>
      </c>
      <c r="G192" s="1053">
        <f>IFERROR(SUM(G190:G191), 0)</f>
        <v>0</v>
      </c>
      <c r="H192" s="1053">
        <f>IFERROR(SUM(H190:H191), 0)</f>
        <v>0</v>
      </c>
      <c r="I192" s="1053">
        <f>IFERROR(SUM(I190:I191), 0)</f>
        <v>0</v>
      </c>
      <c r="J192" s="1053">
        <f t="shared" si="14"/>
        <v>0</v>
      </c>
      <c r="K192" s="337">
        <f>IFERROR(SUM(K190:K191), 0)</f>
        <v>0</v>
      </c>
      <c r="L192" s="337">
        <f>IFERROR(SUM(L190:L191), 0)</f>
        <v>0</v>
      </c>
      <c r="M192" s="337">
        <f>IFERROR(SUM(M190:M191), 0)</f>
        <v>0</v>
      </c>
      <c r="N192" s="337">
        <f>IFERROR(SUM(N190:N191), 0)</f>
        <v>0</v>
      </c>
      <c r="O192" s="337">
        <f>IFERROR(SUM(O190:O191), 0)</f>
        <v>0</v>
      </c>
      <c r="P192" s="392">
        <f t="shared" si="15"/>
        <v>0</v>
      </c>
      <c r="Q192" s="300"/>
      <c r="R192" s="353" t="s">
        <v>3851</v>
      </c>
      <c r="S192" s="300"/>
      <c r="T192" s="1336" t="s">
        <v>543</v>
      </c>
      <c r="U192" s="324"/>
      <c r="V192" s="324"/>
      <c r="W192" s="294" t="s">
        <v>3850</v>
      </c>
      <c r="X192" s="351" t="s">
        <v>167</v>
      </c>
      <c r="Y192" s="352">
        <v>3</v>
      </c>
      <c r="Z192" s="373" t="s">
        <v>3852</v>
      </c>
      <c r="AA192" s="373" t="s">
        <v>3853</v>
      </c>
      <c r="AB192" s="373" t="s">
        <v>3854</v>
      </c>
      <c r="AC192" s="373" t="s">
        <v>3855</v>
      </c>
      <c r="AD192" s="373" t="s">
        <v>3856</v>
      </c>
      <c r="AE192" s="373" t="s">
        <v>3857</v>
      </c>
      <c r="AF192" s="373" t="s">
        <v>3852</v>
      </c>
      <c r="AG192" s="373" t="s">
        <v>3853</v>
      </c>
      <c r="AH192" s="373" t="s">
        <v>3854</v>
      </c>
      <c r="AI192" s="373" t="s">
        <v>3855</v>
      </c>
      <c r="AJ192" s="376" t="s">
        <v>3856</v>
      </c>
      <c r="AK192" s="375" t="s">
        <v>3857</v>
      </c>
      <c r="AL192" s="300"/>
      <c r="AM192" s="353" t="s">
        <v>3851</v>
      </c>
      <c r="AN192" s="300"/>
      <c r="AO192" s="353"/>
      <c r="AP192" s="324"/>
    </row>
    <row r="193" spans="1:42" customFormat="1" ht="20.25" customHeight="1" thickBot="1" x14ac:dyDescent="0.25">
      <c r="A193" s="324"/>
      <c r="B193" s="295" t="s">
        <v>3858</v>
      </c>
      <c r="C193" s="356" t="s">
        <v>167</v>
      </c>
      <c r="D193" s="1056">
        <v>3</v>
      </c>
      <c r="E193" s="1054">
        <f>IFERROR(SUM(E168,E171,E174,E177,E180,E183,E186,E189,E192),0)</f>
        <v>0</v>
      </c>
      <c r="F193" s="1054">
        <f>IFERROR(SUM(F168,F171,F174,F177,F180,F183,F186,F189,F192),0)</f>
        <v>0</v>
      </c>
      <c r="G193" s="1054">
        <f>IFERROR(SUM(G168,G171,G174,G177,G180,G183,G186,G189,G192),0)</f>
        <v>0</v>
      </c>
      <c r="H193" s="1054">
        <f>IFERROR(SUM(H168,H171,H174,H177,H180,H183,H186,H189,H192),0)</f>
        <v>0</v>
      </c>
      <c r="I193" s="1054">
        <f>IFERROR(SUM(I168,I171,I174,I177,I180,I183,I186,I189,I192),0)</f>
        <v>0</v>
      </c>
      <c r="J193" s="1054">
        <f>IFERROR(SUM(E193:I193), 0)</f>
        <v>0</v>
      </c>
      <c r="K193" s="335">
        <f>IFERROR(SUM(K168,K171,K174,K177,K180,K183,K186,K189,K192),0)</f>
        <v>7.4068870943873058E-2</v>
      </c>
      <c r="L193" s="335">
        <f>IFERROR(SUM(L168,L171,L174,L177,L180,L183,L186,L189,L192),0)</f>
        <v>2.0574749239958747E-2</v>
      </c>
      <c r="M193" s="335">
        <f>IFERROR(SUM(M168,M171,M174,M177,M180,M183,M186,M189,M192),0)</f>
        <v>8.2301260159619392E-3</v>
      </c>
      <c r="N193" s="335">
        <f>IFERROR(SUM(N168,N171,N174,N177,N180,N183,N186,N189,N192),0)</f>
        <v>0.22574732933642017</v>
      </c>
      <c r="O193" s="335">
        <f>IFERROR(SUM(O168,O171,O174,O177,O180,O183,O186,O189,O192),0)</f>
        <v>0</v>
      </c>
      <c r="P193" s="336">
        <f>IFERROR(SUM(K193:O193), 0)</f>
        <v>0.32862107553621389</v>
      </c>
      <c r="Q193" s="300"/>
      <c r="R193" s="359" t="s">
        <v>3859</v>
      </c>
      <c r="S193" s="300"/>
      <c r="T193" s="1331" t="s">
        <v>543</v>
      </c>
      <c r="U193" s="324"/>
      <c r="V193" s="324"/>
      <c r="W193" s="295" t="s">
        <v>3858</v>
      </c>
      <c r="X193" s="356" t="s">
        <v>167</v>
      </c>
      <c r="Y193" s="357">
        <v>3</v>
      </c>
      <c r="Z193" s="379" t="s">
        <v>3860</v>
      </c>
      <c r="AA193" s="379" t="s">
        <v>3861</v>
      </c>
      <c r="AB193" s="379" t="s">
        <v>3862</v>
      </c>
      <c r="AC193" s="379" t="s">
        <v>3863</v>
      </c>
      <c r="AD193" s="379" t="s">
        <v>3864</v>
      </c>
      <c r="AE193" s="395" t="s">
        <v>3865</v>
      </c>
      <c r="AF193" s="379" t="s">
        <v>3860</v>
      </c>
      <c r="AG193" s="379" t="s">
        <v>3861</v>
      </c>
      <c r="AH193" s="379" t="s">
        <v>3862</v>
      </c>
      <c r="AI193" s="379" t="s">
        <v>3863</v>
      </c>
      <c r="AJ193" s="381" t="s">
        <v>3864</v>
      </c>
      <c r="AK193" s="382" t="s">
        <v>3865</v>
      </c>
      <c r="AL193" s="300"/>
      <c r="AM193" s="359" t="s">
        <v>3859</v>
      </c>
      <c r="AN193" s="300"/>
      <c r="AO193" s="359"/>
      <c r="AP193" s="324"/>
    </row>
    <row r="194" spans="1:42" customFormat="1" ht="20.25" customHeight="1" thickTop="1" thickBot="1" x14ac:dyDescent="0.25">
      <c r="A194" s="324"/>
      <c r="B194" s="361"/>
      <c r="C194" s="360"/>
      <c r="D194" s="362"/>
      <c r="E194" s="385"/>
      <c r="F194" s="385"/>
      <c r="G194" s="385"/>
      <c r="H194" s="385"/>
      <c r="I194" s="385"/>
      <c r="J194" s="389"/>
      <c r="K194" s="385"/>
      <c r="L194" s="385"/>
      <c r="M194" s="385"/>
      <c r="N194" s="385"/>
      <c r="O194" s="385"/>
      <c r="P194" s="389"/>
      <c r="Q194" s="300"/>
      <c r="R194" s="360"/>
      <c r="S194" s="300"/>
      <c r="T194" s="360"/>
      <c r="U194" s="324"/>
      <c r="V194" s="324"/>
      <c r="W194" s="361"/>
      <c r="X194" s="360"/>
      <c r="Y194" s="362"/>
      <c r="Z194" s="386"/>
      <c r="AA194" s="386"/>
      <c r="AB194" s="386"/>
      <c r="AC194" s="386"/>
      <c r="AD194" s="386"/>
      <c r="AE194" s="388"/>
      <c r="AF194" s="386"/>
      <c r="AG194" s="386"/>
      <c r="AH194" s="386"/>
      <c r="AI194" s="386"/>
      <c r="AJ194" s="386"/>
      <c r="AK194" s="388"/>
      <c r="AL194" s="300"/>
      <c r="AM194" s="360"/>
      <c r="AN194" s="300"/>
      <c r="AO194" s="360"/>
      <c r="AP194" s="324"/>
    </row>
    <row r="195" spans="1:42" customFormat="1" ht="20.25" customHeight="1" thickTop="1" thickBot="1" x14ac:dyDescent="0.25">
      <c r="A195" s="324"/>
      <c r="B195" s="363" t="s">
        <v>1359</v>
      </c>
      <c r="C195" s="360"/>
      <c r="D195" s="362"/>
      <c r="E195" s="385"/>
      <c r="F195" s="385"/>
      <c r="G195" s="385"/>
      <c r="H195" s="385"/>
      <c r="I195" s="385"/>
      <c r="J195" s="389"/>
      <c r="K195" s="385"/>
      <c r="L195" s="385"/>
      <c r="M195" s="385"/>
      <c r="N195" s="385"/>
      <c r="O195" s="385"/>
      <c r="P195" s="389"/>
      <c r="Q195" s="300"/>
      <c r="R195" s="360"/>
      <c r="S195" s="300"/>
      <c r="T195" s="412"/>
      <c r="U195" s="324"/>
      <c r="V195" s="324"/>
      <c r="W195" s="363" t="s">
        <v>1359</v>
      </c>
      <c r="X195" s="360"/>
      <c r="Y195" s="362"/>
      <c r="Z195" s="386"/>
      <c r="AA195" s="386"/>
      <c r="AB195" s="386"/>
      <c r="AC195" s="386"/>
      <c r="AD195" s="386"/>
      <c r="AE195" s="388"/>
      <c r="AF195" s="386"/>
      <c r="AG195" s="386"/>
      <c r="AH195" s="386"/>
      <c r="AI195" s="386"/>
      <c r="AJ195" s="386"/>
      <c r="AK195" s="388"/>
      <c r="AL195" s="300"/>
      <c r="AM195" s="360"/>
      <c r="AN195" s="300"/>
      <c r="AO195" s="360"/>
      <c r="AP195" s="324"/>
    </row>
    <row r="196" spans="1:42" customFormat="1" ht="20.25" customHeight="1" thickTop="1" x14ac:dyDescent="0.2">
      <c r="A196" s="324"/>
      <c r="B196" s="334" t="s">
        <v>3866</v>
      </c>
      <c r="C196" s="347" t="s">
        <v>167</v>
      </c>
      <c r="D196" s="348">
        <v>3</v>
      </c>
      <c r="E196" s="1050"/>
      <c r="F196" s="1050"/>
      <c r="G196" s="1050"/>
      <c r="H196" s="1050"/>
      <c r="I196" s="1050"/>
      <c r="J196" s="1051">
        <f t="shared" ref="J196:J206" si="16">IFERROR(SUM(E196:I196), 0)</f>
        <v>0</v>
      </c>
      <c r="K196" s="1338">
        <v>0</v>
      </c>
      <c r="L196" s="1338">
        <v>0</v>
      </c>
      <c r="M196" s="1338">
        <v>0</v>
      </c>
      <c r="N196" s="1338">
        <v>0</v>
      </c>
      <c r="O196" s="1338">
        <v>0</v>
      </c>
      <c r="P196" s="391">
        <f t="shared" ref="P196:P206" si="17">IFERROR(SUM(K196:O196), 0)</f>
        <v>0</v>
      </c>
      <c r="Q196" s="300"/>
      <c r="R196" s="396" t="s">
        <v>3867</v>
      </c>
      <c r="S196" s="300"/>
      <c r="T196" s="1336" t="s">
        <v>543</v>
      </c>
      <c r="U196" s="324"/>
      <c r="V196" s="324"/>
      <c r="W196" s="334" t="s">
        <v>3866</v>
      </c>
      <c r="X196" s="347" t="s">
        <v>167</v>
      </c>
      <c r="Y196" s="348">
        <v>3</v>
      </c>
      <c r="Z196" s="368" t="s">
        <v>3868</v>
      </c>
      <c r="AA196" s="368" t="s">
        <v>3869</v>
      </c>
      <c r="AB196" s="368" t="s">
        <v>3870</v>
      </c>
      <c r="AC196" s="368" t="s">
        <v>3871</v>
      </c>
      <c r="AD196" s="368" t="s">
        <v>3872</v>
      </c>
      <c r="AE196" s="369" t="s">
        <v>3873</v>
      </c>
      <c r="AF196" s="368" t="s">
        <v>3868</v>
      </c>
      <c r="AG196" s="368" t="s">
        <v>3869</v>
      </c>
      <c r="AH196" s="368" t="s">
        <v>3870</v>
      </c>
      <c r="AI196" s="368" t="s">
        <v>3871</v>
      </c>
      <c r="AJ196" s="370" t="s">
        <v>3872</v>
      </c>
      <c r="AK196" s="371" t="s">
        <v>3873</v>
      </c>
      <c r="AL196" s="300"/>
      <c r="AM196" s="396" t="s">
        <v>3867</v>
      </c>
      <c r="AN196" s="300"/>
      <c r="AO196" s="353"/>
      <c r="AP196" s="324"/>
    </row>
    <row r="197" spans="1:42" customFormat="1" ht="20.25" customHeight="1" x14ac:dyDescent="0.2">
      <c r="A197" s="324"/>
      <c r="B197" s="294" t="s">
        <v>3874</v>
      </c>
      <c r="C197" s="351" t="s">
        <v>167</v>
      </c>
      <c r="D197" s="352">
        <v>3</v>
      </c>
      <c r="E197" s="1052"/>
      <c r="F197" s="1052"/>
      <c r="G197" s="1052"/>
      <c r="H197" s="1052"/>
      <c r="I197" s="1052"/>
      <c r="J197" s="1053">
        <f t="shared" si="16"/>
        <v>0</v>
      </c>
      <c r="K197" s="1328">
        <v>0</v>
      </c>
      <c r="L197" s="1328">
        <v>0</v>
      </c>
      <c r="M197" s="1328">
        <v>0</v>
      </c>
      <c r="N197" s="1328">
        <v>0</v>
      </c>
      <c r="O197" s="1328">
        <v>0</v>
      </c>
      <c r="P197" s="338">
        <f t="shared" si="17"/>
        <v>0</v>
      </c>
      <c r="Q197" s="300"/>
      <c r="R197" s="353" t="s">
        <v>3875</v>
      </c>
      <c r="S197" s="300"/>
      <c r="T197" s="1336" t="s">
        <v>543</v>
      </c>
      <c r="U197" s="324"/>
      <c r="V197" s="324"/>
      <c r="W197" s="294" t="s">
        <v>3874</v>
      </c>
      <c r="X197" s="351" t="s">
        <v>167</v>
      </c>
      <c r="Y197" s="352">
        <v>3</v>
      </c>
      <c r="Z197" s="372" t="s">
        <v>3876</v>
      </c>
      <c r="AA197" s="372" t="s">
        <v>3877</v>
      </c>
      <c r="AB197" s="372" t="s">
        <v>3878</v>
      </c>
      <c r="AC197" s="372" t="s">
        <v>3879</v>
      </c>
      <c r="AD197" s="372" t="s">
        <v>3880</v>
      </c>
      <c r="AE197" s="373" t="s">
        <v>3881</v>
      </c>
      <c r="AF197" s="372" t="s">
        <v>3876</v>
      </c>
      <c r="AG197" s="372" t="s">
        <v>3877</v>
      </c>
      <c r="AH197" s="372" t="s">
        <v>3878</v>
      </c>
      <c r="AI197" s="372" t="s">
        <v>3879</v>
      </c>
      <c r="AJ197" s="374" t="s">
        <v>3880</v>
      </c>
      <c r="AK197" s="375" t="s">
        <v>3881</v>
      </c>
      <c r="AL197" s="300"/>
      <c r="AM197" s="353" t="s">
        <v>3875</v>
      </c>
      <c r="AN197" s="300"/>
      <c r="AO197" s="353"/>
      <c r="AP197" s="324"/>
    </row>
    <row r="198" spans="1:42" customFormat="1" ht="20.25" customHeight="1" x14ac:dyDescent="0.2">
      <c r="A198" s="324"/>
      <c r="B198" s="294" t="s">
        <v>3882</v>
      </c>
      <c r="C198" s="351" t="s">
        <v>167</v>
      </c>
      <c r="D198" s="352">
        <v>3</v>
      </c>
      <c r="E198" s="1052"/>
      <c r="F198" s="1052"/>
      <c r="G198" s="1052"/>
      <c r="H198" s="1052"/>
      <c r="I198" s="1052"/>
      <c r="J198" s="1053">
        <f t="shared" si="16"/>
        <v>0</v>
      </c>
      <c r="K198" s="1328">
        <v>0</v>
      </c>
      <c r="L198" s="1328">
        <v>0</v>
      </c>
      <c r="M198" s="1328">
        <v>0</v>
      </c>
      <c r="N198" s="1328">
        <v>0</v>
      </c>
      <c r="O198" s="1328">
        <v>0</v>
      </c>
      <c r="P198" s="338">
        <f t="shared" si="17"/>
        <v>0</v>
      </c>
      <c r="Q198" s="300"/>
      <c r="R198" s="353" t="s">
        <v>3883</v>
      </c>
      <c r="S198" s="300"/>
      <c r="T198" s="1336" t="s">
        <v>3884</v>
      </c>
      <c r="U198" s="324"/>
      <c r="V198" s="324"/>
      <c r="W198" s="294" t="s">
        <v>3882</v>
      </c>
      <c r="X198" s="351" t="s">
        <v>167</v>
      </c>
      <c r="Y198" s="352">
        <v>3</v>
      </c>
      <c r="Z198" s="372" t="s">
        <v>3885</v>
      </c>
      <c r="AA198" s="372" t="s">
        <v>3886</v>
      </c>
      <c r="AB198" s="372" t="s">
        <v>3887</v>
      </c>
      <c r="AC198" s="372" t="s">
        <v>3888</v>
      </c>
      <c r="AD198" s="372" t="s">
        <v>3889</v>
      </c>
      <c r="AE198" s="373" t="s">
        <v>3890</v>
      </c>
      <c r="AF198" s="372" t="s">
        <v>3885</v>
      </c>
      <c r="AG198" s="372" t="s">
        <v>3886</v>
      </c>
      <c r="AH198" s="372" t="s">
        <v>3887</v>
      </c>
      <c r="AI198" s="372" t="s">
        <v>3888</v>
      </c>
      <c r="AJ198" s="374" t="s">
        <v>3889</v>
      </c>
      <c r="AK198" s="375" t="s">
        <v>3890</v>
      </c>
      <c r="AL198" s="300"/>
      <c r="AM198" s="353" t="s">
        <v>3883</v>
      </c>
      <c r="AN198" s="300"/>
      <c r="AO198" s="353"/>
      <c r="AP198" s="324"/>
    </row>
    <row r="199" spans="1:42" customFormat="1" ht="20.25" customHeight="1" x14ac:dyDescent="0.2">
      <c r="A199" s="324"/>
      <c r="B199" s="294" t="s">
        <v>3891</v>
      </c>
      <c r="C199" s="351" t="s">
        <v>167</v>
      </c>
      <c r="D199" s="352">
        <v>3</v>
      </c>
      <c r="E199" s="1052"/>
      <c r="F199" s="1052"/>
      <c r="G199" s="1052"/>
      <c r="H199" s="1052"/>
      <c r="I199" s="1052"/>
      <c r="J199" s="1053">
        <f t="shared" si="16"/>
        <v>0</v>
      </c>
      <c r="K199" s="1328">
        <v>0</v>
      </c>
      <c r="L199" s="1328">
        <v>0</v>
      </c>
      <c r="M199" s="1328">
        <v>0</v>
      </c>
      <c r="N199" s="1328">
        <v>0</v>
      </c>
      <c r="O199" s="1328">
        <v>0</v>
      </c>
      <c r="P199" s="338">
        <f t="shared" si="17"/>
        <v>0</v>
      </c>
      <c r="Q199" s="300"/>
      <c r="R199" s="353" t="s">
        <v>3892</v>
      </c>
      <c r="S199" s="300"/>
      <c r="T199" s="1336" t="s">
        <v>3893</v>
      </c>
      <c r="U199" s="324"/>
      <c r="V199" s="324"/>
      <c r="W199" s="294" t="s">
        <v>3891</v>
      </c>
      <c r="X199" s="351" t="s">
        <v>167</v>
      </c>
      <c r="Y199" s="352">
        <v>3</v>
      </c>
      <c r="Z199" s="372" t="s">
        <v>3894</v>
      </c>
      <c r="AA199" s="372" t="s">
        <v>3895</v>
      </c>
      <c r="AB199" s="372" t="s">
        <v>3896</v>
      </c>
      <c r="AC199" s="372" t="s">
        <v>3897</v>
      </c>
      <c r="AD199" s="372" t="s">
        <v>3898</v>
      </c>
      <c r="AE199" s="373" t="s">
        <v>3899</v>
      </c>
      <c r="AF199" s="372" t="s">
        <v>3894</v>
      </c>
      <c r="AG199" s="372" t="s">
        <v>3895</v>
      </c>
      <c r="AH199" s="372" t="s">
        <v>3896</v>
      </c>
      <c r="AI199" s="372" t="s">
        <v>3897</v>
      </c>
      <c r="AJ199" s="374" t="s">
        <v>3898</v>
      </c>
      <c r="AK199" s="375" t="s">
        <v>3899</v>
      </c>
      <c r="AL199" s="300"/>
      <c r="AM199" s="353" t="s">
        <v>3892</v>
      </c>
      <c r="AN199" s="300"/>
      <c r="AO199" s="353"/>
      <c r="AP199" s="324"/>
    </row>
    <row r="200" spans="1:42" customFormat="1" ht="20.25" customHeight="1" x14ac:dyDescent="0.2">
      <c r="A200" s="324"/>
      <c r="B200" s="294" t="s">
        <v>3900</v>
      </c>
      <c r="C200" s="351" t="s">
        <v>167</v>
      </c>
      <c r="D200" s="352">
        <v>3</v>
      </c>
      <c r="E200" s="1052"/>
      <c r="F200" s="1052"/>
      <c r="G200" s="1052"/>
      <c r="H200" s="1052"/>
      <c r="I200" s="1052"/>
      <c r="J200" s="1053">
        <f t="shared" si="16"/>
        <v>0</v>
      </c>
      <c r="K200" s="1328">
        <v>0</v>
      </c>
      <c r="L200" s="1328">
        <v>0</v>
      </c>
      <c r="M200" s="1328">
        <v>0</v>
      </c>
      <c r="N200" s="1328">
        <v>0</v>
      </c>
      <c r="O200" s="1328">
        <v>0</v>
      </c>
      <c r="P200" s="338">
        <f t="shared" si="17"/>
        <v>0</v>
      </c>
      <c r="Q200" s="300"/>
      <c r="R200" s="353" t="s">
        <v>3901</v>
      </c>
      <c r="S200" s="300"/>
      <c r="T200" s="1336" t="s">
        <v>543</v>
      </c>
      <c r="U200" s="324"/>
      <c r="V200" s="324"/>
      <c r="W200" s="294" t="s">
        <v>3900</v>
      </c>
      <c r="X200" s="351" t="s">
        <v>167</v>
      </c>
      <c r="Y200" s="352">
        <v>3</v>
      </c>
      <c r="Z200" s="372" t="s">
        <v>3902</v>
      </c>
      <c r="AA200" s="372" t="s">
        <v>3903</v>
      </c>
      <c r="AB200" s="372" t="s">
        <v>3904</v>
      </c>
      <c r="AC200" s="372" t="s">
        <v>3905</v>
      </c>
      <c r="AD200" s="372" t="s">
        <v>3906</v>
      </c>
      <c r="AE200" s="373" t="s">
        <v>3907</v>
      </c>
      <c r="AF200" s="372" t="s">
        <v>3902</v>
      </c>
      <c r="AG200" s="372" t="s">
        <v>3903</v>
      </c>
      <c r="AH200" s="372" t="s">
        <v>3904</v>
      </c>
      <c r="AI200" s="372" t="s">
        <v>3905</v>
      </c>
      <c r="AJ200" s="374" t="s">
        <v>3906</v>
      </c>
      <c r="AK200" s="375" t="s">
        <v>3907</v>
      </c>
      <c r="AL200" s="300"/>
      <c r="AM200" s="353" t="s">
        <v>3901</v>
      </c>
      <c r="AN200" s="300"/>
      <c r="AO200" s="353"/>
      <c r="AP200" s="324"/>
    </row>
    <row r="201" spans="1:42" customFormat="1" ht="20.25" customHeight="1" x14ac:dyDescent="0.2">
      <c r="A201" s="324"/>
      <c r="B201" s="294" t="s">
        <v>3908</v>
      </c>
      <c r="C201" s="351" t="s">
        <v>167</v>
      </c>
      <c r="D201" s="352">
        <v>3</v>
      </c>
      <c r="E201" s="1052"/>
      <c r="F201" s="1052"/>
      <c r="G201" s="1052"/>
      <c r="H201" s="1052"/>
      <c r="I201" s="1052"/>
      <c r="J201" s="1053">
        <f t="shared" si="16"/>
        <v>0</v>
      </c>
      <c r="K201" s="1328">
        <v>0</v>
      </c>
      <c r="L201" s="1328">
        <v>0</v>
      </c>
      <c r="M201" s="1328">
        <v>0</v>
      </c>
      <c r="N201" s="1328">
        <v>0</v>
      </c>
      <c r="O201" s="1328">
        <v>0</v>
      </c>
      <c r="P201" s="338">
        <f t="shared" si="17"/>
        <v>0</v>
      </c>
      <c r="Q201" s="300"/>
      <c r="R201" s="353" t="s">
        <v>3909</v>
      </c>
      <c r="S201" s="300"/>
      <c r="T201" s="1336" t="s">
        <v>543</v>
      </c>
      <c r="U201" s="324"/>
      <c r="V201" s="324"/>
      <c r="W201" s="294" t="s">
        <v>3908</v>
      </c>
      <c r="X201" s="351" t="s">
        <v>167</v>
      </c>
      <c r="Y201" s="352">
        <v>3</v>
      </c>
      <c r="Z201" s="372" t="s">
        <v>3910</v>
      </c>
      <c r="AA201" s="372" t="s">
        <v>3911</v>
      </c>
      <c r="AB201" s="372" t="s">
        <v>3912</v>
      </c>
      <c r="AC201" s="372" t="s">
        <v>3913</v>
      </c>
      <c r="AD201" s="372" t="s">
        <v>3914</v>
      </c>
      <c r="AE201" s="373" t="s">
        <v>3915</v>
      </c>
      <c r="AF201" s="372" t="s">
        <v>3910</v>
      </c>
      <c r="AG201" s="372" t="s">
        <v>3911</v>
      </c>
      <c r="AH201" s="372" t="s">
        <v>3912</v>
      </c>
      <c r="AI201" s="372" t="s">
        <v>3913</v>
      </c>
      <c r="AJ201" s="374" t="s">
        <v>3914</v>
      </c>
      <c r="AK201" s="375" t="s">
        <v>3915</v>
      </c>
      <c r="AL201" s="300"/>
      <c r="AM201" s="353" t="s">
        <v>3909</v>
      </c>
      <c r="AN201" s="300"/>
      <c r="AO201" s="353"/>
      <c r="AP201" s="324"/>
    </row>
    <row r="202" spans="1:42" customFormat="1" ht="20.25" customHeight="1" x14ac:dyDescent="0.2">
      <c r="A202" s="324"/>
      <c r="B202" s="294" t="s">
        <v>3916</v>
      </c>
      <c r="C202" s="351" t="s">
        <v>167</v>
      </c>
      <c r="D202" s="352">
        <v>3</v>
      </c>
      <c r="E202" s="1052"/>
      <c r="F202" s="1052"/>
      <c r="G202" s="1052"/>
      <c r="H202" s="1052"/>
      <c r="I202" s="1052"/>
      <c r="J202" s="1053">
        <f t="shared" si="16"/>
        <v>0</v>
      </c>
      <c r="K202" s="1328">
        <v>0</v>
      </c>
      <c r="L202" s="1328">
        <v>0</v>
      </c>
      <c r="M202" s="1328">
        <v>0</v>
      </c>
      <c r="N202" s="1328">
        <v>0</v>
      </c>
      <c r="O202" s="1328">
        <v>0</v>
      </c>
      <c r="P202" s="338">
        <f t="shared" si="17"/>
        <v>0</v>
      </c>
      <c r="Q202" s="300"/>
      <c r="R202" s="353" t="s">
        <v>3917</v>
      </c>
      <c r="S202" s="300"/>
      <c r="T202" s="1336" t="s">
        <v>543</v>
      </c>
      <c r="U202" s="324"/>
      <c r="V202" s="324"/>
      <c r="W202" s="294" t="s">
        <v>3916</v>
      </c>
      <c r="X202" s="351" t="s">
        <v>167</v>
      </c>
      <c r="Y202" s="352">
        <v>3</v>
      </c>
      <c r="Z202" s="372" t="s">
        <v>3918</v>
      </c>
      <c r="AA202" s="372" t="s">
        <v>3919</v>
      </c>
      <c r="AB202" s="372" t="s">
        <v>3920</v>
      </c>
      <c r="AC202" s="372" t="s">
        <v>3921</v>
      </c>
      <c r="AD202" s="372" t="s">
        <v>3922</v>
      </c>
      <c r="AE202" s="373" t="s">
        <v>3923</v>
      </c>
      <c r="AF202" s="372" t="s">
        <v>3918</v>
      </c>
      <c r="AG202" s="372" t="s">
        <v>3919</v>
      </c>
      <c r="AH202" s="372" t="s">
        <v>3920</v>
      </c>
      <c r="AI202" s="372" t="s">
        <v>3921</v>
      </c>
      <c r="AJ202" s="374" t="s">
        <v>3922</v>
      </c>
      <c r="AK202" s="375" t="s">
        <v>3923</v>
      </c>
      <c r="AL202" s="300"/>
      <c r="AM202" s="353" t="s">
        <v>3917</v>
      </c>
      <c r="AN202" s="300"/>
      <c r="AO202" s="353"/>
      <c r="AP202" s="324"/>
    </row>
    <row r="203" spans="1:42" customFormat="1" ht="20.25" customHeight="1" x14ac:dyDescent="0.2">
      <c r="A203" s="324"/>
      <c r="B203" s="294" t="s">
        <v>3924</v>
      </c>
      <c r="C203" s="351" t="s">
        <v>167</v>
      </c>
      <c r="D203" s="352">
        <v>3</v>
      </c>
      <c r="E203" s="1052"/>
      <c r="F203" s="1052"/>
      <c r="G203" s="1052"/>
      <c r="H203" s="1052"/>
      <c r="I203" s="1052"/>
      <c r="J203" s="1053">
        <f t="shared" si="16"/>
        <v>0</v>
      </c>
      <c r="K203" s="1328">
        <v>0</v>
      </c>
      <c r="L203" s="1328">
        <v>0</v>
      </c>
      <c r="M203" s="1328">
        <v>0</v>
      </c>
      <c r="N203" s="1328">
        <v>0</v>
      </c>
      <c r="O203" s="1328">
        <v>0</v>
      </c>
      <c r="P203" s="338">
        <f t="shared" si="17"/>
        <v>0</v>
      </c>
      <c r="Q203" s="300"/>
      <c r="R203" s="353" t="s">
        <v>3925</v>
      </c>
      <c r="S203" s="300"/>
      <c r="T203" s="1336" t="s">
        <v>543</v>
      </c>
      <c r="U203" s="324"/>
      <c r="V203" s="324"/>
      <c r="W203" s="294" t="s">
        <v>3924</v>
      </c>
      <c r="X203" s="351" t="s">
        <v>167</v>
      </c>
      <c r="Y203" s="352">
        <v>3</v>
      </c>
      <c r="Z203" s="372" t="s">
        <v>3926</v>
      </c>
      <c r="AA203" s="372" t="s">
        <v>3927</v>
      </c>
      <c r="AB203" s="372" t="s">
        <v>3928</v>
      </c>
      <c r="AC203" s="372" t="s">
        <v>3929</v>
      </c>
      <c r="AD203" s="372" t="s">
        <v>3930</v>
      </c>
      <c r="AE203" s="373" t="s">
        <v>3931</v>
      </c>
      <c r="AF203" s="372" t="s">
        <v>3926</v>
      </c>
      <c r="AG203" s="372" t="s">
        <v>3927</v>
      </c>
      <c r="AH203" s="372" t="s">
        <v>3928</v>
      </c>
      <c r="AI203" s="372" t="s">
        <v>3929</v>
      </c>
      <c r="AJ203" s="374" t="s">
        <v>3930</v>
      </c>
      <c r="AK203" s="375" t="s">
        <v>3931</v>
      </c>
      <c r="AL203" s="300"/>
      <c r="AM203" s="353" t="s">
        <v>3925</v>
      </c>
      <c r="AN203" s="300"/>
      <c r="AO203" s="353"/>
      <c r="AP203" s="324"/>
    </row>
    <row r="204" spans="1:42" customFormat="1" ht="20.25" customHeight="1" x14ac:dyDescent="0.2">
      <c r="A204" s="324"/>
      <c r="B204" s="294" t="s">
        <v>3932</v>
      </c>
      <c r="C204" s="351" t="s">
        <v>167</v>
      </c>
      <c r="D204" s="352">
        <v>3</v>
      </c>
      <c r="E204" s="1052"/>
      <c r="F204" s="1052"/>
      <c r="G204" s="1052"/>
      <c r="H204" s="1052"/>
      <c r="I204" s="1052"/>
      <c r="J204" s="1053">
        <f t="shared" si="16"/>
        <v>0</v>
      </c>
      <c r="K204" s="1328">
        <v>0</v>
      </c>
      <c r="L204" s="1328">
        <v>0</v>
      </c>
      <c r="M204" s="1328">
        <v>0</v>
      </c>
      <c r="N204" s="1328">
        <v>0</v>
      </c>
      <c r="O204" s="1328">
        <v>0</v>
      </c>
      <c r="P204" s="338">
        <f t="shared" si="17"/>
        <v>0</v>
      </c>
      <c r="Q204" s="300"/>
      <c r="R204" s="353" t="s">
        <v>3933</v>
      </c>
      <c r="S204" s="300"/>
      <c r="T204" s="1336" t="s">
        <v>543</v>
      </c>
      <c r="U204" s="324"/>
      <c r="V204" s="324"/>
      <c r="W204" s="294" t="s">
        <v>3932</v>
      </c>
      <c r="X204" s="351" t="s">
        <v>167</v>
      </c>
      <c r="Y204" s="352">
        <v>3</v>
      </c>
      <c r="Z204" s="372" t="s">
        <v>3934</v>
      </c>
      <c r="AA204" s="372" t="s">
        <v>3935</v>
      </c>
      <c r="AB204" s="372" t="s">
        <v>3936</v>
      </c>
      <c r="AC204" s="372" t="s">
        <v>3937</v>
      </c>
      <c r="AD204" s="372" t="s">
        <v>3938</v>
      </c>
      <c r="AE204" s="373" t="s">
        <v>3939</v>
      </c>
      <c r="AF204" s="372" t="s">
        <v>3934</v>
      </c>
      <c r="AG204" s="372" t="s">
        <v>3935</v>
      </c>
      <c r="AH204" s="372" t="s">
        <v>3936</v>
      </c>
      <c r="AI204" s="372" t="s">
        <v>3937</v>
      </c>
      <c r="AJ204" s="374" t="s">
        <v>3938</v>
      </c>
      <c r="AK204" s="375" t="s">
        <v>3939</v>
      </c>
      <c r="AL204" s="300"/>
      <c r="AM204" s="353" t="s">
        <v>3933</v>
      </c>
      <c r="AN204" s="300"/>
      <c r="AO204" s="353"/>
      <c r="AP204" s="324"/>
    </row>
    <row r="205" spans="1:42" customFormat="1" ht="20.25" customHeight="1" x14ac:dyDescent="0.2">
      <c r="A205" s="324"/>
      <c r="B205" s="294" t="s">
        <v>3940</v>
      </c>
      <c r="C205" s="351" t="s">
        <v>167</v>
      </c>
      <c r="D205" s="352">
        <v>3</v>
      </c>
      <c r="E205" s="1052"/>
      <c r="F205" s="1052"/>
      <c r="G205" s="1052"/>
      <c r="H205" s="1052"/>
      <c r="I205" s="1052"/>
      <c r="J205" s="1053">
        <f t="shared" si="16"/>
        <v>0</v>
      </c>
      <c r="K205" s="1328">
        <v>0</v>
      </c>
      <c r="L205" s="1328">
        <v>0</v>
      </c>
      <c r="M205" s="1328">
        <v>0</v>
      </c>
      <c r="N205" s="1328">
        <v>0</v>
      </c>
      <c r="O205" s="1328">
        <v>0</v>
      </c>
      <c r="P205" s="338">
        <f t="shared" si="17"/>
        <v>0</v>
      </c>
      <c r="Q205" s="300"/>
      <c r="R205" s="353" t="s">
        <v>3941</v>
      </c>
      <c r="S205" s="300"/>
      <c r="T205" s="1336" t="s">
        <v>543</v>
      </c>
      <c r="U205" s="324"/>
      <c r="V205" s="324"/>
      <c r="W205" s="294" t="s">
        <v>3940</v>
      </c>
      <c r="X205" s="351" t="s">
        <v>167</v>
      </c>
      <c r="Y205" s="352">
        <v>3</v>
      </c>
      <c r="Z205" s="372" t="s">
        <v>3942</v>
      </c>
      <c r="AA205" s="372" t="s">
        <v>3943</v>
      </c>
      <c r="AB205" s="372" t="s">
        <v>3944</v>
      </c>
      <c r="AC205" s="372" t="s">
        <v>3945</v>
      </c>
      <c r="AD205" s="372" t="s">
        <v>3946</v>
      </c>
      <c r="AE205" s="373" t="s">
        <v>3947</v>
      </c>
      <c r="AF205" s="372" t="s">
        <v>3942</v>
      </c>
      <c r="AG205" s="372" t="s">
        <v>3943</v>
      </c>
      <c r="AH205" s="372" t="s">
        <v>3944</v>
      </c>
      <c r="AI205" s="372" t="s">
        <v>3945</v>
      </c>
      <c r="AJ205" s="374" t="s">
        <v>3946</v>
      </c>
      <c r="AK205" s="375" t="s">
        <v>3947</v>
      </c>
      <c r="AL205" s="300"/>
      <c r="AM205" s="353" t="s">
        <v>3941</v>
      </c>
      <c r="AN205" s="300"/>
      <c r="AO205" s="353"/>
      <c r="AP205" s="324"/>
    </row>
    <row r="206" spans="1:42" customFormat="1" ht="20.25" customHeight="1" thickBot="1" x14ac:dyDescent="0.25">
      <c r="A206" s="324"/>
      <c r="B206" s="295" t="s">
        <v>3948</v>
      </c>
      <c r="C206" s="356" t="s">
        <v>167</v>
      </c>
      <c r="D206" s="357">
        <v>3</v>
      </c>
      <c r="E206" s="1054">
        <f>IFERROR(SUM(E196:E205),0)</f>
        <v>0</v>
      </c>
      <c r="F206" s="1054">
        <f>IFERROR(SUM(F196:F205),0)</f>
        <v>0</v>
      </c>
      <c r="G206" s="1054">
        <f>IFERROR(SUM(G196:G205),0)</f>
        <v>0</v>
      </c>
      <c r="H206" s="1054">
        <f>IFERROR(SUM(H196:H205),0)</f>
        <v>0</v>
      </c>
      <c r="I206" s="1054">
        <f>IFERROR(SUM(I196:I205),0)</f>
        <v>0</v>
      </c>
      <c r="J206" s="1054">
        <f t="shared" si="16"/>
        <v>0</v>
      </c>
      <c r="K206" s="335">
        <f>IFERROR(SUM(K196:K205),0)</f>
        <v>0</v>
      </c>
      <c r="L206" s="335">
        <f>IFERROR(SUM(L196:L205),0)</f>
        <v>0</v>
      </c>
      <c r="M206" s="335">
        <f>IFERROR(SUM(M196:M205),0)</f>
        <v>0</v>
      </c>
      <c r="N206" s="335">
        <f>IFERROR(SUM(N196:N205),0)</f>
        <v>0</v>
      </c>
      <c r="O206" s="335">
        <f>IFERROR(SUM(O196:O205),0)</f>
        <v>0</v>
      </c>
      <c r="P206" s="336">
        <f t="shared" si="17"/>
        <v>0</v>
      </c>
      <c r="Q206" s="300"/>
      <c r="R206" s="359" t="s">
        <v>3949</v>
      </c>
      <c r="S206" s="300"/>
      <c r="T206" s="1336" t="s">
        <v>543</v>
      </c>
      <c r="U206" s="324"/>
      <c r="V206" s="324"/>
      <c r="W206" s="295" t="s">
        <v>3948</v>
      </c>
      <c r="X206" s="356" t="s">
        <v>167</v>
      </c>
      <c r="Y206" s="357">
        <v>3</v>
      </c>
      <c r="Z206" s="379" t="s">
        <v>3950</v>
      </c>
      <c r="AA206" s="379" t="s">
        <v>3951</v>
      </c>
      <c r="AB206" s="379" t="s">
        <v>3952</v>
      </c>
      <c r="AC206" s="379" t="s">
        <v>3953</v>
      </c>
      <c r="AD206" s="379" t="s">
        <v>3954</v>
      </c>
      <c r="AE206" s="379" t="s">
        <v>3955</v>
      </c>
      <c r="AF206" s="379" t="s">
        <v>3950</v>
      </c>
      <c r="AG206" s="379" t="s">
        <v>3951</v>
      </c>
      <c r="AH206" s="379" t="s">
        <v>3952</v>
      </c>
      <c r="AI206" s="379" t="s">
        <v>3953</v>
      </c>
      <c r="AJ206" s="381" t="s">
        <v>3954</v>
      </c>
      <c r="AK206" s="397" t="s">
        <v>3955</v>
      </c>
      <c r="AL206" s="300"/>
      <c r="AM206" s="359" t="s">
        <v>3949</v>
      </c>
      <c r="AN206" s="300"/>
      <c r="AO206" s="359"/>
      <c r="AP206" s="324"/>
    </row>
    <row r="207" spans="1:42" customFormat="1" ht="20.25" customHeight="1" thickTop="1" thickBot="1" x14ac:dyDescent="0.25">
      <c r="A207" s="324"/>
      <c r="E207" s="54"/>
      <c r="F207" s="54"/>
      <c r="G207" s="54"/>
      <c r="H207" s="54"/>
      <c r="I207" s="54"/>
      <c r="J207" s="385"/>
      <c r="P207" s="360"/>
      <c r="Q207" s="9"/>
      <c r="S207" s="300"/>
      <c r="T207" s="364"/>
      <c r="U207" s="324"/>
      <c r="V207" s="324"/>
      <c r="AE207" s="386"/>
      <c r="AK207" s="386"/>
      <c r="AL207" s="9"/>
      <c r="AN207" s="300"/>
      <c r="AP207" s="324"/>
    </row>
    <row r="208" spans="1:42" customFormat="1" ht="20.25" customHeight="1" thickTop="1" thickBot="1" x14ac:dyDescent="0.25">
      <c r="A208" s="324"/>
      <c r="B208" s="365" t="s">
        <v>3956</v>
      </c>
      <c r="C208" s="366" t="s">
        <v>167</v>
      </c>
      <c r="D208" s="367">
        <v>3</v>
      </c>
      <c r="E208" s="1057">
        <f>IFERROR(SUM(E193,E206),0)</f>
        <v>0</v>
      </c>
      <c r="F208" s="1057">
        <f>IFERROR(SUM(F193,F206),0)</f>
        <v>0</v>
      </c>
      <c r="G208" s="1057">
        <f>IFERROR(SUM(G193,G206),0)</f>
        <v>0</v>
      </c>
      <c r="H208" s="1057">
        <f>IFERROR(SUM(H193,H206),0)</f>
        <v>0</v>
      </c>
      <c r="I208" s="1057">
        <f>IFERROR(SUM(I193,I206),0)</f>
        <v>0</v>
      </c>
      <c r="J208" s="1058">
        <f>IFERROR(SUM(E208:I208), 0)</f>
        <v>0</v>
      </c>
      <c r="K208" s="339">
        <f>IFERROR(SUM(K193,K206),0)</f>
        <v>7.4068870943873058E-2</v>
      </c>
      <c r="L208" s="339">
        <f>IFERROR(SUM(L193,L206),0)</f>
        <v>2.0574749239958747E-2</v>
      </c>
      <c r="M208" s="339">
        <f>IFERROR(SUM(M193,M206),0)</f>
        <v>8.2301260159619392E-3</v>
      </c>
      <c r="N208" s="339">
        <f>IFERROR(SUM(N193,N206),0)</f>
        <v>0.22574732933642017</v>
      </c>
      <c r="O208" s="1060">
        <f>IFERROR(SUM(O193,O206),0)</f>
        <v>0</v>
      </c>
      <c r="P208" s="1061">
        <f>IFERROR(SUM(K208:O208), 0)</f>
        <v>0.32862107553621389</v>
      </c>
      <c r="Q208" s="9"/>
      <c r="R208" s="399" t="s">
        <v>3957</v>
      </c>
      <c r="S208" s="300"/>
      <c r="T208" s="1331" t="s">
        <v>543</v>
      </c>
      <c r="U208" s="324"/>
      <c r="V208" s="324"/>
      <c r="W208" s="365" t="s">
        <v>3956</v>
      </c>
      <c r="X208" s="366" t="s">
        <v>167</v>
      </c>
      <c r="Y208" s="367">
        <v>3</v>
      </c>
      <c r="Z208" s="400" t="s">
        <v>3958</v>
      </c>
      <c r="AA208" s="400" t="s">
        <v>3959</v>
      </c>
      <c r="AB208" s="400" t="s">
        <v>3960</v>
      </c>
      <c r="AC208" s="400" t="s">
        <v>3961</v>
      </c>
      <c r="AD208" s="400" t="s">
        <v>3962</v>
      </c>
      <c r="AE208" s="401" t="s">
        <v>3963</v>
      </c>
      <c r="AF208" s="400" t="s">
        <v>3958</v>
      </c>
      <c r="AG208" s="400" t="s">
        <v>3959</v>
      </c>
      <c r="AH208" s="400" t="s">
        <v>3960</v>
      </c>
      <c r="AI208" s="400" t="s">
        <v>3961</v>
      </c>
      <c r="AJ208" s="402" t="s">
        <v>3962</v>
      </c>
      <c r="AK208" s="403" t="s">
        <v>3963</v>
      </c>
      <c r="AL208" s="9"/>
      <c r="AM208" s="399" t="s">
        <v>3957</v>
      </c>
      <c r="AN208" s="300"/>
      <c r="AO208" s="359"/>
      <c r="AP208" s="324"/>
    </row>
    <row r="209" spans="1:42" customFormat="1" ht="20.25" customHeight="1" thickTop="1" thickBot="1" x14ac:dyDescent="0.25">
      <c r="A209" s="324"/>
      <c r="B209" s="361"/>
      <c r="C209" s="360"/>
      <c r="D209" s="362"/>
      <c r="E209" s="385"/>
      <c r="F209" s="385"/>
      <c r="G209" s="385"/>
      <c r="H209" s="385"/>
      <c r="I209" s="385"/>
      <c r="J209" s="54"/>
      <c r="K209" s="360"/>
      <c r="L209" s="360"/>
      <c r="M209" s="360"/>
      <c r="N209" s="360"/>
      <c r="O209" s="360"/>
      <c r="P209" s="389"/>
      <c r="Q209" s="300"/>
      <c r="R209" s="360"/>
      <c r="S209" s="300"/>
      <c r="T209" s="360"/>
      <c r="U209" s="324"/>
      <c r="V209" s="324"/>
      <c r="W209" s="361"/>
      <c r="X209" s="360"/>
      <c r="Y209" s="362"/>
      <c r="Z209" s="386"/>
      <c r="AA209" s="386"/>
      <c r="AB209" s="386"/>
      <c r="AC209" s="386"/>
      <c r="AD209" s="386"/>
      <c r="AF209" s="386"/>
      <c r="AG209" s="386"/>
      <c r="AH209" s="386"/>
      <c r="AI209" s="386"/>
      <c r="AJ209" s="386"/>
      <c r="AL209" s="300"/>
      <c r="AM209" s="360"/>
      <c r="AN209" s="300"/>
      <c r="AO209" s="360"/>
      <c r="AP209" s="324"/>
    </row>
    <row r="210" spans="1:42" customFormat="1" ht="20.25" customHeight="1" thickTop="1" thickBot="1" x14ac:dyDescent="0.25">
      <c r="A210" s="324"/>
      <c r="B210" s="290" t="s">
        <v>3964</v>
      </c>
      <c r="C210" s="360"/>
      <c r="D210" s="362"/>
      <c r="E210" s="385"/>
      <c r="F210" s="385"/>
      <c r="G210" s="385"/>
      <c r="H210" s="385"/>
      <c r="I210" s="385"/>
      <c r="J210" s="54"/>
      <c r="K210" s="360"/>
      <c r="L210" s="360"/>
      <c r="M210" s="360"/>
      <c r="N210" s="360"/>
      <c r="O210" s="360"/>
      <c r="P210" s="389"/>
      <c r="Q210" s="300"/>
      <c r="R210" s="360"/>
      <c r="S210" s="300"/>
      <c r="T210" s="360"/>
      <c r="U210" s="324"/>
      <c r="V210" s="324"/>
      <c r="W210" s="290" t="s">
        <v>3964</v>
      </c>
      <c r="X210" s="360"/>
      <c r="Y210" s="362"/>
      <c r="Z210" s="386"/>
      <c r="AA210" s="386"/>
      <c r="AB210" s="386"/>
      <c r="AC210" s="386"/>
      <c r="AD210" s="386"/>
      <c r="AF210" s="386"/>
      <c r="AG210" s="386"/>
      <c r="AH210" s="386"/>
      <c r="AI210" s="386"/>
      <c r="AJ210" s="386"/>
      <c r="AL210" s="300"/>
      <c r="AM210" s="360"/>
      <c r="AN210" s="300"/>
      <c r="AO210" s="360"/>
      <c r="AP210" s="324"/>
    </row>
    <row r="211" spans="1:42" customFormat="1" ht="20.25" customHeight="1" thickTop="1" x14ac:dyDescent="0.2">
      <c r="A211" s="324"/>
      <c r="B211" s="291" t="s">
        <v>3965</v>
      </c>
      <c r="C211" s="347" t="s">
        <v>167</v>
      </c>
      <c r="D211" s="404">
        <v>3</v>
      </c>
      <c r="E211" s="1059">
        <f t="shared" ref="E211:I212" si="18">IFERROR(SUM(E10,E13,E16,E19,E28,E34,E37,E40,E43,E46,E49,E52,E55,E64,E70,E73,E79,E85,E88,E91,E94,E100,E103,E106,E109,E124,E127,E130,E133,E136,E22,E25,E31,E58,E61,E67,E76,E82,E97,E121,E166,E169,E172,E175,E178,E181,E184,E187,E190,E196,E198,E200,E202,E204,E142,E145,E148,E151,E154,E157,E160), 0)</f>
        <v>0</v>
      </c>
      <c r="F211" s="1059">
        <f t="shared" si="18"/>
        <v>0</v>
      </c>
      <c r="G211" s="1059">
        <f t="shared" si="18"/>
        <v>0</v>
      </c>
      <c r="H211" s="1059">
        <f t="shared" si="18"/>
        <v>0</v>
      </c>
      <c r="I211" s="1059">
        <f t="shared" si="18"/>
        <v>0</v>
      </c>
      <c r="J211" s="1051">
        <f>IFERROR(SUM(E211:I211), 0)</f>
        <v>0</v>
      </c>
      <c r="K211" s="398">
        <f t="shared" ref="K211:O212" si="19">IFERROR(SUM(K10,K13,K16,K19,K28,K34,K37,K40,K43,K46,K49,K52,K55,K64,K70,K73,K79,K85,K88,K91,K94,K100,K103,K106,K109,K124,K127,K130,K133,K136,K22,K25,K31,K58,K61,K67,K76,K82,K97,K121,K166,K169,K172,K175,K178,K181,K184,K187,K190,K196,K198,K200,K202,K204,K142,K145,K148,K151,K154,K157,K160), 0)</f>
        <v>1.2002183419680283</v>
      </c>
      <c r="L211" s="398">
        <f t="shared" si="19"/>
        <v>0.2472563958883128</v>
      </c>
      <c r="M211" s="398">
        <f t="shared" si="19"/>
        <v>8.974053596935877E-2</v>
      </c>
      <c r="N211" s="398">
        <f t="shared" si="19"/>
        <v>16.628737477184554</v>
      </c>
      <c r="O211" s="398">
        <f t="shared" si="19"/>
        <v>0</v>
      </c>
      <c r="P211" s="405">
        <f>IFERROR(SUM(K211:O211), 0)</f>
        <v>18.165952751010256</v>
      </c>
      <c r="Q211" s="406"/>
      <c r="R211" s="350" t="s">
        <v>3966</v>
      </c>
      <c r="S211" s="300"/>
      <c r="T211" s="1336" t="s">
        <v>543</v>
      </c>
      <c r="U211" s="324"/>
      <c r="V211" s="324"/>
      <c r="W211" s="291" t="s">
        <v>3967</v>
      </c>
      <c r="X211" s="347" t="s">
        <v>167</v>
      </c>
      <c r="Y211" s="348">
        <v>3</v>
      </c>
      <c r="Z211" s="369" t="s">
        <v>3968</v>
      </c>
      <c r="AA211" s="369" t="s">
        <v>3969</v>
      </c>
      <c r="AB211" s="369" t="s">
        <v>3970</v>
      </c>
      <c r="AC211" s="369" t="s">
        <v>3971</v>
      </c>
      <c r="AD211" s="369" t="s">
        <v>3972</v>
      </c>
      <c r="AE211" s="369" t="s">
        <v>3973</v>
      </c>
      <c r="AF211" s="369" t="s">
        <v>3968</v>
      </c>
      <c r="AG211" s="369" t="s">
        <v>3969</v>
      </c>
      <c r="AH211" s="369" t="s">
        <v>3970</v>
      </c>
      <c r="AI211" s="369" t="s">
        <v>3971</v>
      </c>
      <c r="AJ211" s="407" t="s">
        <v>3972</v>
      </c>
      <c r="AK211" s="371" t="s">
        <v>3973</v>
      </c>
      <c r="AL211" s="408"/>
      <c r="AM211" s="350" t="s">
        <v>3966</v>
      </c>
      <c r="AN211" s="300"/>
      <c r="AO211" s="350"/>
      <c r="AP211" s="324"/>
    </row>
    <row r="212" spans="1:42" customFormat="1" ht="20.25" customHeight="1" x14ac:dyDescent="0.2">
      <c r="B212" s="294" t="s">
        <v>3974</v>
      </c>
      <c r="C212" s="351" t="s">
        <v>167</v>
      </c>
      <c r="D212" s="409">
        <v>3</v>
      </c>
      <c r="E212" s="1053">
        <f t="shared" si="18"/>
        <v>0</v>
      </c>
      <c r="F212" s="1053">
        <f t="shared" si="18"/>
        <v>0</v>
      </c>
      <c r="G212" s="1053">
        <f t="shared" si="18"/>
        <v>0</v>
      </c>
      <c r="H212" s="1053">
        <f t="shared" si="18"/>
        <v>0</v>
      </c>
      <c r="I212" s="1053">
        <f t="shared" si="18"/>
        <v>0</v>
      </c>
      <c r="J212" s="1053">
        <f>IFERROR(SUM(E212:I212), 0)</f>
        <v>0</v>
      </c>
      <c r="K212" s="337">
        <f t="shared" si="19"/>
        <v>0</v>
      </c>
      <c r="L212" s="337">
        <f t="shared" si="19"/>
        <v>0</v>
      </c>
      <c r="M212" s="337">
        <f t="shared" si="19"/>
        <v>0</v>
      </c>
      <c r="N212" s="337">
        <f t="shared" si="19"/>
        <v>0</v>
      </c>
      <c r="O212" s="337">
        <f t="shared" si="19"/>
        <v>0</v>
      </c>
      <c r="P212" s="354">
        <f>IFERROR(SUM(K212:O212), 0)</f>
        <v>0</v>
      </c>
      <c r="Q212" s="410"/>
      <c r="R212" s="353" t="s">
        <v>3975</v>
      </c>
      <c r="T212" s="1336" t="s">
        <v>543</v>
      </c>
      <c r="W212" s="294" t="s">
        <v>3976</v>
      </c>
      <c r="X212" s="351" t="s">
        <v>167</v>
      </c>
      <c r="Y212" s="352">
        <v>3</v>
      </c>
      <c r="Z212" s="373" t="s">
        <v>3977</v>
      </c>
      <c r="AA212" s="373" t="s">
        <v>3978</v>
      </c>
      <c r="AB212" s="373" t="s">
        <v>3979</v>
      </c>
      <c r="AC212" s="373" t="s">
        <v>3980</v>
      </c>
      <c r="AD212" s="373" t="s">
        <v>3981</v>
      </c>
      <c r="AE212" s="373" t="s">
        <v>3982</v>
      </c>
      <c r="AF212" s="373" t="s">
        <v>3977</v>
      </c>
      <c r="AG212" s="373" t="s">
        <v>3978</v>
      </c>
      <c r="AH212" s="373" t="s">
        <v>3979</v>
      </c>
      <c r="AI212" s="373" t="s">
        <v>3980</v>
      </c>
      <c r="AJ212" s="376" t="s">
        <v>3981</v>
      </c>
      <c r="AK212" s="375" t="s">
        <v>3982</v>
      </c>
      <c r="AL212" s="411"/>
      <c r="AM212" s="353" t="s">
        <v>3975</v>
      </c>
      <c r="AO212" s="353"/>
    </row>
    <row r="213" spans="1:42" customFormat="1" ht="20.25" customHeight="1" thickBot="1" x14ac:dyDescent="0.25">
      <c r="B213" s="295" t="s">
        <v>3983</v>
      </c>
      <c r="C213" s="356" t="s">
        <v>167</v>
      </c>
      <c r="D213" s="357">
        <v>3</v>
      </c>
      <c r="E213" s="1054">
        <f>IFERROR(E211 + E212, 0)</f>
        <v>0</v>
      </c>
      <c r="F213" s="1054">
        <f>IFERROR(F211 + F212, 0)</f>
        <v>0</v>
      </c>
      <c r="G213" s="1054">
        <f>IFERROR(G211 + G212, 0)</f>
        <v>0</v>
      </c>
      <c r="H213" s="1054">
        <f>IFERROR(H211 + H212, 0)</f>
        <v>0</v>
      </c>
      <c r="I213" s="1054">
        <f>IFERROR(I211 + I212, 0)</f>
        <v>0</v>
      </c>
      <c r="J213" s="1054">
        <f>IFERROR(SUM(E213:I213), 0)</f>
        <v>0</v>
      </c>
      <c r="K213" s="335">
        <f>IFERROR(K211 + K212, 0)</f>
        <v>1.2002183419680283</v>
      </c>
      <c r="L213" s="335">
        <f>IFERROR(L211 + L212, 0)</f>
        <v>0.2472563958883128</v>
      </c>
      <c r="M213" s="335">
        <f>IFERROR(M211 + M212, 0)</f>
        <v>8.974053596935877E-2</v>
      </c>
      <c r="N213" s="335">
        <f>IFERROR(N211 + N212, 0)</f>
        <v>16.628737477184554</v>
      </c>
      <c r="O213" s="335">
        <f>IFERROR(O211 + O212, 0)</f>
        <v>0</v>
      </c>
      <c r="P213" s="358">
        <f>IFERROR(SUM(K213:O213), 0)</f>
        <v>18.165952751010256</v>
      </c>
      <c r="Q213" s="410"/>
      <c r="R213" s="359" t="s">
        <v>3984</v>
      </c>
      <c r="T213" s="1331" t="s">
        <v>543</v>
      </c>
      <c r="W213" s="295" t="s">
        <v>3985</v>
      </c>
      <c r="X213" s="356" t="s">
        <v>167</v>
      </c>
      <c r="Y213" s="357">
        <v>3</v>
      </c>
      <c r="Z213" s="379" t="s">
        <v>3986</v>
      </c>
      <c r="AA213" s="379" t="s">
        <v>3987</v>
      </c>
      <c r="AB213" s="379" t="s">
        <v>3988</v>
      </c>
      <c r="AC213" s="379" t="s">
        <v>3989</v>
      </c>
      <c r="AD213" s="379" t="s">
        <v>3990</v>
      </c>
      <c r="AE213" s="379" t="s">
        <v>3991</v>
      </c>
      <c r="AF213" s="379" t="s">
        <v>3986</v>
      </c>
      <c r="AG213" s="379" t="s">
        <v>3987</v>
      </c>
      <c r="AH213" s="379" t="s">
        <v>3988</v>
      </c>
      <c r="AI213" s="379" t="s">
        <v>3989</v>
      </c>
      <c r="AJ213" s="381" t="s">
        <v>3990</v>
      </c>
      <c r="AK213" s="397" t="s">
        <v>3991</v>
      </c>
      <c r="AL213" s="411"/>
      <c r="AM213" s="359" t="s">
        <v>3984</v>
      </c>
      <c r="AO213" s="359"/>
    </row>
    <row r="214" spans="1:42" ht="20.25" customHeight="1" thickTop="1" x14ac:dyDescent="0.2">
      <c r="P214" s="389"/>
    </row>
    <row r="215" spans="1:42" ht="20.25" customHeight="1" x14ac:dyDescent="0.2">
      <c r="P215" s="1345"/>
    </row>
    <row r="216" spans="1:42" ht="20.25" customHeight="1" x14ac:dyDescent="0.2">
      <c r="P216" s="1341"/>
    </row>
  </sheetData>
  <mergeCells count="27">
    <mergeCell ref="AM5:AM7"/>
    <mergeCell ref="B1:T1"/>
    <mergeCell ref="AO5:AO7"/>
    <mergeCell ref="AK5:AK6"/>
    <mergeCell ref="R5:R7"/>
    <mergeCell ref="T5:T7"/>
    <mergeCell ref="E7:J7"/>
    <mergeCell ref="W1:AP1"/>
    <mergeCell ref="K7:P7"/>
    <mergeCell ref="B3:T3"/>
    <mergeCell ref="W3:AP3"/>
    <mergeCell ref="AF7:AK7"/>
    <mergeCell ref="AF5:AJ5"/>
    <mergeCell ref="C5:C7"/>
    <mergeCell ref="Z5:AD5"/>
    <mergeCell ref="W5:W7"/>
    <mergeCell ref="B2:T2"/>
    <mergeCell ref="Y5:Y7"/>
    <mergeCell ref="AE5:AE6"/>
    <mergeCell ref="Z7:AE7"/>
    <mergeCell ref="D5:D7"/>
    <mergeCell ref="E5:I5"/>
    <mergeCell ref="K5:O5"/>
    <mergeCell ref="B5:B7"/>
    <mergeCell ref="P5:P6"/>
    <mergeCell ref="X5:X7"/>
    <mergeCell ref="J5:J6"/>
  </mergeCells>
  <pageMargins left="0.7" right="0.7" top="0.75" bottom="0.75" header="0.3" footer="0.3"/>
  <pageSetup paperSize="8" scale="20" orientation="portrait"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09">
    <tabColor rgb="FF0070C0"/>
    <pageSetUpPr fitToPage="1"/>
  </sheetPr>
  <dimension ref="A1:CX216"/>
  <sheetViews>
    <sheetView zoomScale="50" zoomScaleNormal="50" workbookViewId="0">
      <pane xSplit="4" ySplit="7" topLeftCell="E14" activePane="bottomRight" state="frozen"/>
      <selection pane="topRight" activeCell="J19" sqref="J19"/>
      <selection pane="bottomLeft" activeCell="J19" sqref="J19"/>
      <selection pane="bottomRight" activeCell="K28" sqref="K28:O29"/>
    </sheetView>
  </sheetViews>
  <sheetFormatPr defaultColWidth="9" defaultRowHeight="20.25" customHeight="1" x14ac:dyDescent="0.2"/>
  <cols>
    <col min="1" max="1" width="1.625" style="54" customWidth="1"/>
    <col min="2" max="2" width="113" style="54" bestFit="1" customWidth="1"/>
    <col min="3" max="3" width="7" style="54" customWidth="1"/>
    <col min="4" max="4" width="5.5" style="54" customWidth="1"/>
    <col min="5" max="16" width="11.25" style="54" customWidth="1"/>
    <col min="17" max="46" width="11.25" style="54" hidden="1" customWidth="1"/>
    <col min="47" max="47" width="3.375" style="54" customWidth="1"/>
    <col min="48" max="48" width="12.375" style="54" customWidth="1"/>
    <col min="49" max="49" width="3.125" style="54" customWidth="1"/>
    <col min="50" max="50" width="9.375" style="54" customWidth="1"/>
    <col min="51" max="52" width="9" style="54"/>
    <col min="53" max="53" width="113.5" style="54" bestFit="1" customWidth="1"/>
    <col min="54" max="98" width="9" style="54"/>
    <col min="99" max="99" width="15.5" style="54" customWidth="1"/>
    <col min="100" max="16384" width="9" style="54"/>
  </cols>
  <sheetData>
    <row r="1" spans="1:102" s="103" customFormat="1" ht="20.25" customHeight="1" x14ac:dyDescent="0.25">
      <c r="A1" s="102"/>
      <c r="B1" s="1403" t="s">
        <v>44</v>
      </c>
      <c r="C1" s="1404"/>
      <c r="D1" s="1404"/>
      <c r="E1" s="1404"/>
      <c r="F1" s="1404"/>
      <c r="G1" s="1404"/>
      <c r="H1" s="1404"/>
      <c r="I1" s="1404"/>
      <c r="J1" s="1404"/>
      <c r="K1" s="1404"/>
      <c r="L1" s="1404"/>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c r="AN1" s="1404"/>
      <c r="AO1" s="1404"/>
      <c r="AP1" s="1404"/>
      <c r="AQ1" s="1404"/>
      <c r="AR1" s="1404"/>
      <c r="AS1" s="1404"/>
      <c r="AT1" s="1404"/>
      <c r="AU1" s="1404"/>
      <c r="AV1" s="1404"/>
      <c r="AW1" s="1404"/>
      <c r="AX1" s="1404"/>
      <c r="AY1" s="102"/>
      <c r="AZ1" s="102"/>
      <c r="BA1" s="1403" t="s">
        <v>146</v>
      </c>
      <c r="BB1" s="1404"/>
      <c r="BC1" s="1404"/>
      <c r="BD1" s="1404"/>
      <c r="BE1" s="1404"/>
      <c r="BF1" s="1404"/>
      <c r="BG1" s="1404"/>
      <c r="BH1" s="1404"/>
      <c r="BI1" s="1404"/>
      <c r="BJ1" s="1404"/>
      <c r="BK1" s="1404"/>
      <c r="BL1" s="1404"/>
      <c r="BM1" s="1404"/>
      <c r="BN1" s="1404"/>
      <c r="BO1" s="1404"/>
      <c r="BP1" s="1404"/>
      <c r="BQ1" s="1404"/>
      <c r="BR1" s="1404"/>
      <c r="BS1" s="1404"/>
      <c r="BT1" s="1404"/>
      <c r="BU1" s="1404"/>
      <c r="BV1" s="1404"/>
      <c r="BW1" s="1404"/>
      <c r="BX1" s="1404"/>
      <c r="BY1" s="1404"/>
      <c r="BZ1" s="1404"/>
      <c r="CA1" s="1404"/>
      <c r="CB1" s="1404"/>
      <c r="CC1" s="1404"/>
      <c r="CD1" s="1404"/>
      <c r="CE1" s="1404"/>
      <c r="CF1" s="1404"/>
      <c r="CG1" s="1404"/>
      <c r="CH1" s="1404"/>
      <c r="CI1" s="1404"/>
      <c r="CJ1" s="1404"/>
      <c r="CK1" s="1404"/>
      <c r="CL1" s="1404"/>
      <c r="CM1" s="1404"/>
      <c r="CN1" s="1404"/>
      <c r="CO1" s="1404"/>
      <c r="CP1" s="1404"/>
      <c r="CQ1" s="1404"/>
      <c r="CR1" s="1404"/>
      <c r="CS1" s="1404"/>
      <c r="CT1" s="1404"/>
      <c r="CU1" s="1404"/>
      <c r="CV1" s="1404"/>
      <c r="CW1" s="1404"/>
      <c r="CX1" s="1404"/>
    </row>
    <row r="2" spans="1:102" s="103" customFormat="1" ht="20.25" customHeight="1" x14ac:dyDescent="0.25">
      <c r="A2" s="102"/>
      <c r="B2" s="1403" t="str">
        <f ca="1">INDIRECT("Validation!B5")</f>
        <v>Anglian Water</v>
      </c>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row>
    <row r="3" spans="1:102" s="103" customFormat="1" ht="30" customHeight="1" x14ac:dyDescent="0.3">
      <c r="A3" s="102"/>
      <c r="B3" s="1383" t="s">
        <v>3992</v>
      </c>
      <c r="C3" s="1404"/>
      <c r="D3" s="1404"/>
      <c r="E3" s="1404"/>
      <c r="F3" s="1404"/>
      <c r="G3" s="1404"/>
      <c r="H3" s="1404"/>
      <c r="I3" s="1404"/>
      <c r="J3" s="1404"/>
      <c r="K3" s="1404"/>
      <c r="L3" s="1404"/>
      <c r="M3" s="1404"/>
      <c r="N3" s="1404"/>
      <c r="O3" s="1404"/>
      <c r="P3" s="1404"/>
      <c r="Q3" s="1404"/>
      <c r="R3" s="1404"/>
      <c r="S3" s="1404"/>
      <c r="T3" s="1404"/>
      <c r="U3" s="1404"/>
      <c r="V3" s="1404"/>
      <c r="W3" s="1404"/>
      <c r="X3" s="1404"/>
      <c r="Y3" s="1404"/>
      <c r="Z3" s="1404"/>
      <c r="AA3" s="1404"/>
      <c r="AB3" s="1404"/>
      <c r="AC3" s="1404"/>
      <c r="AD3" s="1404"/>
      <c r="AE3" s="1404"/>
      <c r="AF3" s="1404"/>
      <c r="AG3" s="1404"/>
      <c r="AH3" s="1404"/>
      <c r="AI3" s="1404"/>
      <c r="AJ3" s="1404"/>
      <c r="AK3" s="1404"/>
      <c r="AL3" s="1404"/>
      <c r="AM3" s="1404"/>
      <c r="AN3" s="1404"/>
      <c r="AO3" s="1404"/>
      <c r="AP3" s="1404"/>
      <c r="AQ3" s="1404"/>
      <c r="AR3" s="1404"/>
      <c r="AS3" s="1404"/>
      <c r="AT3" s="1404"/>
      <c r="AU3" s="1404"/>
      <c r="AV3" s="1404"/>
      <c r="AW3" s="1404"/>
      <c r="AX3" s="1404"/>
      <c r="AY3" s="102"/>
      <c r="AZ3" s="102"/>
      <c r="BA3" s="1408" t="s">
        <v>3992</v>
      </c>
      <c r="BB3" s="1404"/>
      <c r="BC3" s="1404"/>
      <c r="BD3" s="1404"/>
      <c r="BE3" s="1404"/>
      <c r="BF3" s="1404"/>
      <c r="BG3" s="1404"/>
      <c r="BH3" s="1404"/>
      <c r="BI3" s="1404"/>
      <c r="BJ3" s="1404"/>
      <c r="BK3" s="1404"/>
      <c r="BL3" s="1404"/>
      <c r="BM3" s="1404"/>
      <c r="BN3" s="1404"/>
      <c r="BO3" s="1404"/>
      <c r="BP3" s="1404"/>
      <c r="BQ3" s="1404"/>
      <c r="BR3" s="1404"/>
      <c r="BS3" s="1404"/>
      <c r="BT3" s="1404"/>
      <c r="BU3" s="1404"/>
      <c r="BV3" s="1404"/>
      <c r="BW3" s="1404"/>
      <c r="BX3" s="1404"/>
      <c r="BY3" s="1404"/>
      <c r="BZ3" s="1404"/>
      <c r="CA3" s="1404"/>
      <c r="CB3" s="1404"/>
      <c r="CC3" s="1404"/>
      <c r="CD3" s="1404"/>
      <c r="CE3" s="1404"/>
      <c r="CF3" s="1404"/>
      <c r="CG3" s="1404"/>
      <c r="CH3" s="1404"/>
      <c r="CI3" s="1404"/>
      <c r="CJ3" s="1404"/>
      <c r="CK3" s="1404"/>
      <c r="CL3" s="1404"/>
      <c r="CM3" s="1404"/>
      <c r="CN3" s="1404"/>
      <c r="CO3" s="1404"/>
      <c r="CP3" s="1404"/>
      <c r="CQ3" s="1404"/>
      <c r="CR3" s="1404"/>
      <c r="CS3" s="1404"/>
      <c r="CT3" s="1404"/>
      <c r="CU3" s="1404"/>
      <c r="CV3" s="1404"/>
      <c r="CW3" s="1404"/>
      <c r="CX3" s="1404"/>
    </row>
    <row r="4" spans="1:102" customFormat="1" ht="20.25" customHeight="1" thickBot="1"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row>
    <row r="5" spans="1:102" customFormat="1" ht="20.25" customHeight="1" thickTop="1" x14ac:dyDescent="0.2">
      <c r="A5" s="9"/>
      <c r="B5" s="1393" t="s">
        <v>376</v>
      </c>
      <c r="C5" s="1390" t="s">
        <v>148</v>
      </c>
      <c r="D5" s="1390" t="s">
        <v>149</v>
      </c>
      <c r="E5" s="1409" t="s">
        <v>2335</v>
      </c>
      <c r="F5" s="1396"/>
      <c r="G5" s="1396"/>
      <c r="H5" s="1396"/>
      <c r="I5" s="1397"/>
      <c r="J5" s="1409" t="s">
        <v>152</v>
      </c>
      <c r="K5" s="1409" t="s">
        <v>2335</v>
      </c>
      <c r="L5" s="1396"/>
      <c r="M5" s="1396"/>
      <c r="N5" s="1396"/>
      <c r="O5" s="1397"/>
      <c r="P5" s="1409" t="s">
        <v>152</v>
      </c>
      <c r="Q5" s="1409" t="s">
        <v>2335</v>
      </c>
      <c r="R5" s="1396"/>
      <c r="S5" s="1396"/>
      <c r="T5" s="1396"/>
      <c r="U5" s="1397"/>
      <c r="V5" s="1409" t="s">
        <v>152</v>
      </c>
      <c r="W5" s="1409" t="s">
        <v>2335</v>
      </c>
      <c r="X5" s="1396"/>
      <c r="Y5" s="1396"/>
      <c r="Z5" s="1396"/>
      <c r="AA5" s="1397"/>
      <c r="AB5" s="1409" t="s">
        <v>152</v>
      </c>
      <c r="AC5" s="1409" t="s">
        <v>2335</v>
      </c>
      <c r="AD5" s="1396"/>
      <c r="AE5" s="1396"/>
      <c r="AF5" s="1396"/>
      <c r="AG5" s="1397"/>
      <c r="AH5" s="1409" t="s">
        <v>152</v>
      </c>
      <c r="AI5" s="1409" t="s">
        <v>2335</v>
      </c>
      <c r="AJ5" s="1396"/>
      <c r="AK5" s="1396"/>
      <c r="AL5" s="1396"/>
      <c r="AM5" s="1397"/>
      <c r="AN5" s="1409" t="s">
        <v>152</v>
      </c>
      <c r="AO5" s="1409" t="s">
        <v>2335</v>
      </c>
      <c r="AP5" s="1396"/>
      <c r="AQ5" s="1396"/>
      <c r="AR5" s="1396"/>
      <c r="AS5" s="1397"/>
      <c r="AT5" s="1411" t="s">
        <v>152</v>
      </c>
      <c r="AU5" s="300"/>
      <c r="AV5" s="1385" t="s">
        <v>155</v>
      </c>
      <c r="AW5" s="284"/>
      <c r="AX5" s="1385" t="s">
        <v>156</v>
      </c>
      <c r="AY5" s="9"/>
      <c r="AZ5" s="9"/>
      <c r="BA5" s="1393" t="s">
        <v>376</v>
      </c>
      <c r="BB5" s="1390" t="s">
        <v>148</v>
      </c>
      <c r="BC5" s="1390" t="s">
        <v>149</v>
      </c>
      <c r="BD5" s="1409" t="s">
        <v>2335</v>
      </c>
      <c r="BE5" s="1396"/>
      <c r="BF5" s="1396"/>
      <c r="BG5" s="1396"/>
      <c r="BH5" s="1397"/>
      <c r="BI5" s="1409" t="s">
        <v>152</v>
      </c>
      <c r="BJ5" s="1409" t="s">
        <v>2335</v>
      </c>
      <c r="BK5" s="1396"/>
      <c r="BL5" s="1396"/>
      <c r="BM5" s="1396"/>
      <c r="BN5" s="1397"/>
      <c r="BO5" s="1409" t="s">
        <v>152</v>
      </c>
      <c r="BP5" s="1409" t="s">
        <v>2335</v>
      </c>
      <c r="BQ5" s="1396"/>
      <c r="BR5" s="1396"/>
      <c r="BS5" s="1396"/>
      <c r="BT5" s="1397"/>
      <c r="BU5" s="1409" t="s">
        <v>152</v>
      </c>
      <c r="BV5" s="1409" t="s">
        <v>2335</v>
      </c>
      <c r="BW5" s="1396"/>
      <c r="BX5" s="1396"/>
      <c r="BY5" s="1396"/>
      <c r="BZ5" s="1397"/>
      <c r="CA5" s="1409" t="s">
        <v>152</v>
      </c>
      <c r="CB5" s="1409" t="s">
        <v>2335</v>
      </c>
      <c r="CC5" s="1396"/>
      <c r="CD5" s="1396"/>
      <c r="CE5" s="1396"/>
      <c r="CF5" s="1397"/>
      <c r="CG5" s="1409" t="s">
        <v>152</v>
      </c>
      <c r="CH5" s="1409" t="s">
        <v>2335</v>
      </c>
      <c r="CI5" s="1396"/>
      <c r="CJ5" s="1396"/>
      <c r="CK5" s="1396"/>
      <c r="CL5" s="1397"/>
      <c r="CM5" s="1409" t="s">
        <v>152</v>
      </c>
      <c r="CN5" s="1409" t="s">
        <v>2335</v>
      </c>
      <c r="CO5" s="1396"/>
      <c r="CP5" s="1396"/>
      <c r="CQ5" s="1396"/>
      <c r="CR5" s="1397"/>
      <c r="CS5" s="1411" t="s">
        <v>152</v>
      </c>
      <c r="CT5" s="300"/>
      <c r="CU5" s="1385" t="s">
        <v>155</v>
      </c>
      <c r="CV5" s="284"/>
      <c r="CW5" s="1385" t="s">
        <v>156</v>
      </c>
      <c r="CX5" s="9"/>
    </row>
    <row r="6" spans="1:102" customFormat="1" ht="60" customHeight="1" x14ac:dyDescent="0.2">
      <c r="A6" s="9"/>
      <c r="B6" s="1394"/>
      <c r="C6" s="1391"/>
      <c r="D6" s="1391"/>
      <c r="E6" s="346" t="s">
        <v>2336</v>
      </c>
      <c r="F6" s="346" t="s">
        <v>2337</v>
      </c>
      <c r="G6" s="346" t="s">
        <v>2338</v>
      </c>
      <c r="H6" s="346" t="s">
        <v>2339</v>
      </c>
      <c r="I6" s="346" t="s">
        <v>2340</v>
      </c>
      <c r="J6" s="1389"/>
      <c r="K6" s="346" t="s">
        <v>2336</v>
      </c>
      <c r="L6" s="346" t="s">
        <v>2337</v>
      </c>
      <c r="M6" s="346" t="s">
        <v>2338</v>
      </c>
      <c r="N6" s="346" t="s">
        <v>2339</v>
      </c>
      <c r="O6" s="346" t="s">
        <v>2340</v>
      </c>
      <c r="P6" s="1389"/>
      <c r="Q6" s="346" t="s">
        <v>2336</v>
      </c>
      <c r="R6" s="346" t="s">
        <v>2337</v>
      </c>
      <c r="S6" s="346" t="s">
        <v>2338</v>
      </c>
      <c r="T6" s="346" t="s">
        <v>2339</v>
      </c>
      <c r="U6" s="346" t="s">
        <v>2340</v>
      </c>
      <c r="V6" s="1389"/>
      <c r="W6" s="346" t="s">
        <v>2336</v>
      </c>
      <c r="X6" s="346" t="s">
        <v>2337</v>
      </c>
      <c r="Y6" s="346" t="s">
        <v>2338</v>
      </c>
      <c r="Z6" s="346" t="s">
        <v>2339</v>
      </c>
      <c r="AA6" s="346" t="s">
        <v>2340</v>
      </c>
      <c r="AB6" s="1389"/>
      <c r="AC6" s="346" t="s">
        <v>2336</v>
      </c>
      <c r="AD6" s="346" t="s">
        <v>2337</v>
      </c>
      <c r="AE6" s="346" t="s">
        <v>2338</v>
      </c>
      <c r="AF6" s="346" t="s">
        <v>2339</v>
      </c>
      <c r="AG6" s="346" t="s">
        <v>2340</v>
      </c>
      <c r="AH6" s="1389"/>
      <c r="AI6" s="346" t="s">
        <v>2336</v>
      </c>
      <c r="AJ6" s="346" t="s">
        <v>2337</v>
      </c>
      <c r="AK6" s="346" t="s">
        <v>2338</v>
      </c>
      <c r="AL6" s="346" t="s">
        <v>2339</v>
      </c>
      <c r="AM6" s="346" t="s">
        <v>2340</v>
      </c>
      <c r="AN6" s="1389"/>
      <c r="AO6" s="346" t="s">
        <v>2336</v>
      </c>
      <c r="AP6" s="346" t="s">
        <v>2337</v>
      </c>
      <c r="AQ6" s="346" t="s">
        <v>2338</v>
      </c>
      <c r="AR6" s="346" t="s">
        <v>2339</v>
      </c>
      <c r="AS6" s="346" t="s">
        <v>2340</v>
      </c>
      <c r="AT6" s="1402"/>
      <c r="AU6" s="300"/>
      <c r="AV6" s="1386"/>
      <c r="AW6" s="289"/>
      <c r="AX6" s="1386"/>
      <c r="AY6" s="9"/>
      <c r="AZ6" s="9"/>
      <c r="BA6" s="1394"/>
      <c r="BB6" s="1391"/>
      <c r="BC6" s="1391"/>
      <c r="BD6" s="346" t="s">
        <v>2336</v>
      </c>
      <c r="BE6" s="346" t="s">
        <v>2337</v>
      </c>
      <c r="BF6" s="346" t="s">
        <v>2338</v>
      </c>
      <c r="BG6" s="346" t="s">
        <v>2339</v>
      </c>
      <c r="BH6" s="346" t="s">
        <v>2340</v>
      </c>
      <c r="BI6" s="1389"/>
      <c r="BJ6" s="346" t="s">
        <v>2336</v>
      </c>
      <c r="BK6" s="346" t="s">
        <v>2337</v>
      </c>
      <c r="BL6" s="346" t="s">
        <v>2338</v>
      </c>
      <c r="BM6" s="346" t="s">
        <v>2339</v>
      </c>
      <c r="BN6" s="346" t="s">
        <v>2340</v>
      </c>
      <c r="BO6" s="1389"/>
      <c r="BP6" s="346" t="s">
        <v>2336</v>
      </c>
      <c r="BQ6" s="346" t="s">
        <v>2337</v>
      </c>
      <c r="BR6" s="346" t="s">
        <v>2338</v>
      </c>
      <c r="BS6" s="346" t="s">
        <v>2339</v>
      </c>
      <c r="BT6" s="346" t="s">
        <v>2340</v>
      </c>
      <c r="BU6" s="1389"/>
      <c r="BV6" s="346" t="s">
        <v>2336</v>
      </c>
      <c r="BW6" s="346" t="s">
        <v>2337</v>
      </c>
      <c r="BX6" s="346" t="s">
        <v>2338</v>
      </c>
      <c r="BY6" s="346" t="s">
        <v>2339</v>
      </c>
      <c r="BZ6" s="346" t="s">
        <v>2340</v>
      </c>
      <c r="CA6" s="1389"/>
      <c r="CB6" s="346" t="s">
        <v>2336</v>
      </c>
      <c r="CC6" s="346" t="s">
        <v>2337</v>
      </c>
      <c r="CD6" s="346" t="s">
        <v>2338</v>
      </c>
      <c r="CE6" s="346" t="s">
        <v>2339</v>
      </c>
      <c r="CF6" s="346" t="s">
        <v>2340</v>
      </c>
      <c r="CG6" s="1389"/>
      <c r="CH6" s="346" t="s">
        <v>2336</v>
      </c>
      <c r="CI6" s="346" t="s">
        <v>2337</v>
      </c>
      <c r="CJ6" s="346" t="s">
        <v>2338</v>
      </c>
      <c r="CK6" s="346" t="s">
        <v>2339</v>
      </c>
      <c r="CL6" s="346" t="s">
        <v>2340</v>
      </c>
      <c r="CM6" s="1389"/>
      <c r="CN6" s="346" t="s">
        <v>2336</v>
      </c>
      <c r="CO6" s="346" t="s">
        <v>2337</v>
      </c>
      <c r="CP6" s="346" t="s">
        <v>2338</v>
      </c>
      <c r="CQ6" s="346" t="s">
        <v>2339</v>
      </c>
      <c r="CR6" s="346" t="s">
        <v>2340</v>
      </c>
      <c r="CS6" s="1402"/>
      <c r="CT6" s="300"/>
      <c r="CU6" s="1386"/>
      <c r="CV6" s="289"/>
      <c r="CW6" s="1386"/>
      <c r="CX6" s="9"/>
    </row>
    <row r="7" spans="1:102" customFormat="1" ht="20.25" customHeight="1" thickBot="1" x14ac:dyDescent="0.25">
      <c r="A7" s="9"/>
      <c r="B7" s="1395"/>
      <c r="C7" s="1392"/>
      <c r="D7" s="1392"/>
      <c r="E7" s="1410" t="s">
        <v>158</v>
      </c>
      <c r="F7" s="1399"/>
      <c r="G7" s="1399"/>
      <c r="H7" s="1399"/>
      <c r="I7" s="1399"/>
      <c r="J7" s="1400"/>
      <c r="K7" s="1410" t="s">
        <v>159</v>
      </c>
      <c r="L7" s="1399"/>
      <c r="M7" s="1399"/>
      <c r="N7" s="1399"/>
      <c r="O7" s="1399"/>
      <c r="P7" s="1400"/>
      <c r="Q7" s="1410" t="s">
        <v>160</v>
      </c>
      <c r="R7" s="1399"/>
      <c r="S7" s="1399"/>
      <c r="T7" s="1399"/>
      <c r="U7" s="1399"/>
      <c r="V7" s="1400"/>
      <c r="W7" s="1410" t="s">
        <v>161</v>
      </c>
      <c r="X7" s="1399"/>
      <c r="Y7" s="1399"/>
      <c r="Z7" s="1399"/>
      <c r="AA7" s="1399"/>
      <c r="AB7" s="1400"/>
      <c r="AC7" s="1410" t="s">
        <v>162</v>
      </c>
      <c r="AD7" s="1399"/>
      <c r="AE7" s="1399"/>
      <c r="AF7" s="1399"/>
      <c r="AG7" s="1399"/>
      <c r="AH7" s="1400"/>
      <c r="AI7" s="1410" t="s">
        <v>163</v>
      </c>
      <c r="AJ7" s="1399"/>
      <c r="AK7" s="1399"/>
      <c r="AL7" s="1399"/>
      <c r="AM7" s="1399"/>
      <c r="AN7" s="1400"/>
      <c r="AO7" s="1412" t="s">
        <v>164</v>
      </c>
      <c r="AP7" s="1399"/>
      <c r="AQ7" s="1399"/>
      <c r="AR7" s="1399"/>
      <c r="AS7" s="1399"/>
      <c r="AT7" s="1406"/>
      <c r="AU7" s="300"/>
      <c r="AV7" s="1387"/>
      <c r="AW7" s="289"/>
      <c r="AX7" s="1387"/>
      <c r="AY7" s="9"/>
      <c r="AZ7" s="9"/>
      <c r="BA7" s="1395"/>
      <c r="BB7" s="1392"/>
      <c r="BC7" s="1392"/>
      <c r="BD7" s="1410" t="s">
        <v>158</v>
      </c>
      <c r="BE7" s="1399"/>
      <c r="BF7" s="1399"/>
      <c r="BG7" s="1399"/>
      <c r="BH7" s="1399"/>
      <c r="BI7" s="1400"/>
      <c r="BJ7" s="1410" t="s">
        <v>159</v>
      </c>
      <c r="BK7" s="1399"/>
      <c r="BL7" s="1399"/>
      <c r="BM7" s="1399"/>
      <c r="BN7" s="1399"/>
      <c r="BO7" s="1400"/>
      <c r="BP7" s="1410" t="s">
        <v>160</v>
      </c>
      <c r="BQ7" s="1399"/>
      <c r="BR7" s="1399"/>
      <c r="BS7" s="1399"/>
      <c r="BT7" s="1399"/>
      <c r="BU7" s="1400"/>
      <c r="BV7" s="1410" t="s">
        <v>161</v>
      </c>
      <c r="BW7" s="1399"/>
      <c r="BX7" s="1399"/>
      <c r="BY7" s="1399"/>
      <c r="BZ7" s="1399"/>
      <c r="CA7" s="1400"/>
      <c r="CB7" s="1410" t="s">
        <v>162</v>
      </c>
      <c r="CC7" s="1399"/>
      <c r="CD7" s="1399"/>
      <c r="CE7" s="1399"/>
      <c r="CF7" s="1399"/>
      <c r="CG7" s="1400"/>
      <c r="CH7" s="1410" t="s">
        <v>163</v>
      </c>
      <c r="CI7" s="1399"/>
      <c r="CJ7" s="1399"/>
      <c r="CK7" s="1399"/>
      <c r="CL7" s="1399"/>
      <c r="CM7" s="1400"/>
      <c r="CN7" s="1412" t="s">
        <v>164</v>
      </c>
      <c r="CO7" s="1399"/>
      <c r="CP7" s="1399"/>
      <c r="CQ7" s="1399"/>
      <c r="CR7" s="1399"/>
      <c r="CS7" s="1406"/>
      <c r="CT7" s="300"/>
      <c r="CU7" s="1387"/>
      <c r="CV7" s="289"/>
      <c r="CW7" s="1387"/>
      <c r="CX7" s="9"/>
    </row>
    <row r="8" spans="1:102" customFormat="1" ht="20.25" customHeight="1" thickTop="1" thickBot="1" x14ac:dyDescent="0.25">
      <c r="A8" s="9"/>
      <c r="B8" s="300"/>
      <c r="C8" s="300"/>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c r="AY8" s="9"/>
      <c r="AZ8" s="9"/>
      <c r="BA8" s="300"/>
      <c r="BB8" s="300"/>
      <c r="BC8" s="300"/>
      <c r="BD8" s="300"/>
      <c r="BE8" s="300"/>
      <c r="BF8" s="300"/>
      <c r="BG8" s="300"/>
      <c r="BH8" s="300"/>
      <c r="BI8" s="300"/>
      <c r="BJ8" s="300"/>
      <c r="BK8" s="300"/>
      <c r="BL8" s="300"/>
      <c r="BM8" s="300"/>
      <c r="BN8" s="300"/>
      <c r="BO8" s="300"/>
      <c r="BP8" s="300"/>
      <c r="BQ8" s="300"/>
      <c r="BR8" s="300"/>
      <c r="BS8" s="300"/>
      <c r="BT8" s="300"/>
      <c r="BU8" s="300"/>
      <c r="BV8" s="300"/>
      <c r="BW8" s="300"/>
      <c r="BX8" s="300"/>
      <c r="BY8" s="300"/>
      <c r="BZ8" s="300"/>
      <c r="CA8" s="300"/>
      <c r="CB8" s="300"/>
      <c r="CC8" s="300"/>
      <c r="CD8" s="300"/>
      <c r="CE8" s="300"/>
      <c r="CF8" s="300"/>
      <c r="CG8" s="300"/>
      <c r="CH8" s="300"/>
      <c r="CI8" s="300"/>
      <c r="CJ8" s="300"/>
      <c r="CK8" s="300"/>
      <c r="CL8" s="300"/>
      <c r="CM8" s="300"/>
      <c r="CN8" s="300"/>
      <c r="CO8" s="300"/>
      <c r="CP8" s="300"/>
      <c r="CQ8" s="300"/>
      <c r="CR8" s="300"/>
      <c r="CS8" s="300"/>
      <c r="CT8" s="300"/>
      <c r="CU8" s="300"/>
      <c r="CV8" s="300"/>
      <c r="CW8" s="300"/>
      <c r="CX8" s="9"/>
    </row>
    <row r="9" spans="1:102" customFormat="1" ht="20.25" customHeight="1" thickTop="1" thickBot="1" x14ac:dyDescent="0.25">
      <c r="A9" s="9"/>
      <c r="B9" s="290" t="s">
        <v>2341</v>
      </c>
      <c r="C9" s="300"/>
      <c r="D9" s="300"/>
      <c r="E9" s="333"/>
      <c r="F9" s="333"/>
      <c r="G9" s="333"/>
      <c r="H9" s="333"/>
      <c r="I9" s="333"/>
      <c r="J9" s="300"/>
      <c r="K9" s="333"/>
      <c r="L9" s="333"/>
      <c r="M9" s="333"/>
      <c r="N9" s="333"/>
      <c r="O9" s="333"/>
      <c r="P9" s="300"/>
      <c r="Q9" s="333"/>
      <c r="R9" s="333"/>
      <c r="S9" s="333"/>
      <c r="T9" s="333"/>
      <c r="U9" s="333"/>
      <c r="V9" s="300"/>
      <c r="W9" s="333"/>
      <c r="X9" s="333"/>
      <c r="Y9" s="333"/>
      <c r="Z9" s="333"/>
      <c r="AA9" s="333"/>
      <c r="AB9" s="300"/>
      <c r="AC9" s="333"/>
      <c r="AD9" s="333"/>
      <c r="AE9" s="333"/>
      <c r="AF9" s="333"/>
      <c r="AG9" s="333"/>
      <c r="AH9" s="300"/>
      <c r="AI9" s="333"/>
      <c r="AJ9" s="333"/>
      <c r="AK9" s="333"/>
      <c r="AL9" s="333"/>
      <c r="AM9" s="333"/>
      <c r="AN9" s="300"/>
      <c r="AO9" s="333"/>
      <c r="AP9" s="333"/>
      <c r="AQ9" s="333"/>
      <c r="AR9" s="333"/>
      <c r="AS9" s="333"/>
      <c r="AT9" s="300"/>
      <c r="AU9" s="300"/>
      <c r="AV9" s="300"/>
      <c r="AW9" s="9"/>
      <c r="AX9" s="300"/>
      <c r="AY9" s="9"/>
      <c r="AZ9" s="9"/>
      <c r="BA9" s="290" t="s">
        <v>2341</v>
      </c>
      <c r="BB9" s="300"/>
      <c r="BC9" s="300"/>
      <c r="BD9" s="333"/>
      <c r="BE9" s="333"/>
      <c r="BF9" s="333"/>
      <c r="BG9" s="333"/>
      <c r="BH9" s="333"/>
      <c r="BI9" s="300"/>
      <c r="BJ9" s="333"/>
      <c r="BK9" s="333"/>
      <c r="BL9" s="333"/>
      <c r="BM9" s="333"/>
      <c r="BN9" s="333"/>
      <c r="BO9" s="300"/>
      <c r="BP9" s="333"/>
      <c r="BQ9" s="333"/>
      <c r="BR9" s="333"/>
      <c r="BS9" s="333"/>
      <c r="BT9" s="333"/>
      <c r="BU9" s="300"/>
      <c r="BV9" s="333"/>
      <c r="BW9" s="333"/>
      <c r="BX9" s="333"/>
      <c r="BY9" s="333"/>
      <c r="BZ9" s="333"/>
      <c r="CA9" s="300"/>
      <c r="CB9" s="333"/>
      <c r="CC9" s="333"/>
      <c r="CD9" s="333"/>
      <c r="CE9" s="333"/>
      <c r="CF9" s="333"/>
      <c r="CG9" s="300"/>
      <c r="CH9" s="333"/>
      <c r="CI9" s="333"/>
      <c r="CJ9" s="333"/>
      <c r="CK9" s="333"/>
      <c r="CL9" s="333"/>
      <c r="CM9" s="300"/>
      <c r="CN9" s="333"/>
      <c r="CO9" s="333"/>
      <c r="CP9" s="333"/>
      <c r="CQ9" s="333"/>
      <c r="CR9" s="333"/>
      <c r="CS9" s="300"/>
      <c r="CT9" s="300"/>
      <c r="CU9" s="300"/>
      <c r="CV9" s="9"/>
      <c r="CW9" s="300"/>
      <c r="CX9" s="9"/>
    </row>
    <row r="10" spans="1:102" customFormat="1" ht="20.25" customHeight="1" thickTop="1" x14ac:dyDescent="0.2">
      <c r="A10" s="10"/>
      <c r="B10" s="291" t="s">
        <v>2342</v>
      </c>
      <c r="C10" s="347" t="s">
        <v>167</v>
      </c>
      <c r="D10" s="348">
        <v>3</v>
      </c>
      <c r="E10" s="1050"/>
      <c r="F10" s="1050"/>
      <c r="G10" s="1050"/>
      <c r="H10" s="1050"/>
      <c r="I10" s="1050"/>
      <c r="J10" s="1051">
        <f t="shared" ref="J10:J41" si="0">IFERROR(SUM(E10:I10), 0)</f>
        <v>0</v>
      </c>
      <c r="K10" s="1338">
        <v>8.0778364936276034E-2</v>
      </c>
      <c r="L10" s="1338">
        <v>0</v>
      </c>
      <c r="M10" s="1338">
        <v>0</v>
      </c>
      <c r="N10" s="1338">
        <v>0</v>
      </c>
      <c r="O10" s="1338">
        <v>0</v>
      </c>
      <c r="P10" s="349">
        <f t="shared" ref="P10:P41" si="1">IFERROR(SUM(K10:O10), 0)</f>
        <v>8.0778364936276034E-2</v>
      </c>
      <c r="Q10" s="1062"/>
      <c r="R10" s="1050"/>
      <c r="S10" s="1050"/>
      <c r="T10" s="1050"/>
      <c r="U10" s="1050"/>
      <c r="V10" s="1051">
        <f t="shared" ref="V10:V41" si="2">IFERROR(SUM(Q10:U10), 0)</f>
        <v>0</v>
      </c>
      <c r="W10" s="1050"/>
      <c r="X10" s="1050"/>
      <c r="Y10" s="1050"/>
      <c r="Z10" s="1050"/>
      <c r="AA10" s="1050"/>
      <c r="AB10" s="1063">
        <f t="shared" ref="AB10:AB41" si="3">IFERROR(SUM(W10:AA10), 0)</f>
        <v>0</v>
      </c>
      <c r="AC10" s="1062"/>
      <c r="AD10" s="1050"/>
      <c r="AE10" s="1050"/>
      <c r="AF10" s="1050"/>
      <c r="AG10" s="1050"/>
      <c r="AH10" s="1051">
        <f t="shared" ref="AH10:AH41" si="4">IFERROR(SUM(AC10:AG10), 0)</f>
        <v>0</v>
      </c>
      <c r="AI10" s="1050"/>
      <c r="AJ10" s="1050"/>
      <c r="AK10" s="1050"/>
      <c r="AL10" s="1050"/>
      <c r="AM10" s="1050"/>
      <c r="AN10" s="1064">
        <f t="shared" ref="AN10:AN41" si="5">IFERROR(SUM(AI10:AM10), 0)</f>
        <v>0</v>
      </c>
      <c r="AO10" s="1065"/>
      <c r="AP10" s="1050"/>
      <c r="AQ10" s="1050"/>
      <c r="AR10" s="1050"/>
      <c r="AS10" s="1050"/>
      <c r="AT10" s="1066">
        <f t="shared" ref="AT10:AT41" si="6">IFERROR(SUM(AO10:AS10), 0)</f>
        <v>0</v>
      </c>
      <c r="AU10" s="300"/>
      <c r="AV10" s="350" t="s">
        <v>3993</v>
      </c>
      <c r="AW10" s="300"/>
      <c r="AX10" s="1329" t="s">
        <v>2344</v>
      </c>
      <c r="AY10" s="10"/>
      <c r="AZ10" s="10"/>
      <c r="BA10" s="291" t="s">
        <v>2342</v>
      </c>
      <c r="BB10" s="347" t="s">
        <v>167</v>
      </c>
      <c r="BC10" s="348">
        <v>3</v>
      </c>
      <c r="BD10" s="368" t="s">
        <v>3994</v>
      </c>
      <c r="BE10" s="368" t="s">
        <v>3995</v>
      </c>
      <c r="BF10" s="368" t="s">
        <v>3996</v>
      </c>
      <c r="BG10" s="368" t="s">
        <v>3997</v>
      </c>
      <c r="BH10" s="368" t="s">
        <v>3998</v>
      </c>
      <c r="BI10" s="369" t="s">
        <v>3999</v>
      </c>
      <c r="BJ10" s="368" t="s">
        <v>3994</v>
      </c>
      <c r="BK10" s="368" t="s">
        <v>3995</v>
      </c>
      <c r="BL10" s="368" t="s">
        <v>3996</v>
      </c>
      <c r="BM10" s="368" t="s">
        <v>3997</v>
      </c>
      <c r="BN10" s="368" t="s">
        <v>3998</v>
      </c>
      <c r="BO10" s="369" t="s">
        <v>3999</v>
      </c>
      <c r="BP10" s="368" t="s">
        <v>3994</v>
      </c>
      <c r="BQ10" s="368" t="s">
        <v>3995</v>
      </c>
      <c r="BR10" s="368" t="s">
        <v>3996</v>
      </c>
      <c r="BS10" s="368" t="s">
        <v>3997</v>
      </c>
      <c r="BT10" s="368" t="s">
        <v>3998</v>
      </c>
      <c r="BU10" s="369" t="s">
        <v>3999</v>
      </c>
      <c r="BV10" s="368" t="s">
        <v>3994</v>
      </c>
      <c r="BW10" s="368" t="s">
        <v>3995</v>
      </c>
      <c r="BX10" s="368" t="s">
        <v>3996</v>
      </c>
      <c r="BY10" s="368" t="s">
        <v>3997</v>
      </c>
      <c r="BZ10" s="368" t="s">
        <v>3998</v>
      </c>
      <c r="CA10" s="369" t="s">
        <v>3999</v>
      </c>
      <c r="CB10" s="368" t="s">
        <v>3994</v>
      </c>
      <c r="CC10" s="368" t="s">
        <v>3995</v>
      </c>
      <c r="CD10" s="368" t="s">
        <v>3996</v>
      </c>
      <c r="CE10" s="368" t="s">
        <v>3997</v>
      </c>
      <c r="CF10" s="368" t="s">
        <v>3998</v>
      </c>
      <c r="CG10" s="369" t="s">
        <v>3999</v>
      </c>
      <c r="CH10" s="368" t="s">
        <v>3994</v>
      </c>
      <c r="CI10" s="368" t="s">
        <v>3995</v>
      </c>
      <c r="CJ10" s="368" t="s">
        <v>3996</v>
      </c>
      <c r="CK10" s="368" t="s">
        <v>3997</v>
      </c>
      <c r="CL10" s="368" t="s">
        <v>3998</v>
      </c>
      <c r="CM10" s="369" t="s">
        <v>3999</v>
      </c>
      <c r="CN10" s="368" t="s">
        <v>3994</v>
      </c>
      <c r="CO10" s="368" t="s">
        <v>3995</v>
      </c>
      <c r="CP10" s="368" t="s">
        <v>3996</v>
      </c>
      <c r="CQ10" s="368" t="s">
        <v>3997</v>
      </c>
      <c r="CR10" s="368" t="s">
        <v>3998</v>
      </c>
      <c r="CS10" s="369" t="s">
        <v>3999</v>
      </c>
      <c r="CT10" s="300"/>
      <c r="CU10" s="350" t="s">
        <v>3993</v>
      </c>
      <c r="CV10" s="300"/>
      <c r="CW10" s="350"/>
      <c r="CX10" s="10"/>
    </row>
    <row r="11" spans="1:102" customFormat="1" ht="20.25" customHeight="1" x14ac:dyDescent="0.2">
      <c r="A11" s="10"/>
      <c r="B11" s="294" t="s">
        <v>2351</v>
      </c>
      <c r="C11" s="351" t="s">
        <v>167</v>
      </c>
      <c r="D11" s="352">
        <v>3</v>
      </c>
      <c r="E11" s="1052"/>
      <c r="F11" s="1052"/>
      <c r="G11" s="1052"/>
      <c r="H11" s="1052"/>
      <c r="I11" s="1052"/>
      <c r="J11" s="1053">
        <f t="shared" si="0"/>
        <v>0</v>
      </c>
      <c r="K11" s="1328">
        <v>0</v>
      </c>
      <c r="L11" s="1328">
        <v>0</v>
      </c>
      <c r="M11" s="1328">
        <v>0</v>
      </c>
      <c r="N11" s="1328">
        <v>0</v>
      </c>
      <c r="O11" s="1328">
        <v>0</v>
      </c>
      <c r="P11" s="338">
        <f t="shared" si="1"/>
        <v>0</v>
      </c>
      <c r="Q11" s="1067"/>
      <c r="R11" s="1052"/>
      <c r="S11" s="1052"/>
      <c r="T11" s="1052"/>
      <c r="U11" s="1052"/>
      <c r="V11" s="1053">
        <f t="shared" si="2"/>
        <v>0</v>
      </c>
      <c r="W11" s="1052"/>
      <c r="X11" s="1052"/>
      <c r="Y11" s="1052"/>
      <c r="Z11" s="1052"/>
      <c r="AA11" s="1052"/>
      <c r="AB11" s="1068">
        <f t="shared" si="3"/>
        <v>0</v>
      </c>
      <c r="AC11" s="1067"/>
      <c r="AD11" s="1052"/>
      <c r="AE11" s="1052"/>
      <c r="AF11" s="1052"/>
      <c r="AG11" s="1052"/>
      <c r="AH11" s="1053">
        <f t="shared" si="4"/>
        <v>0</v>
      </c>
      <c r="AI11" s="1052"/>
      <c r="AJ11" s="1052"/>
      <c r="AK11" s="1052"/>
      <c r="AL11" s="1052"/>
      <c r="AM11" s="1052"/>
      <c r="AN11" s="1068">
        <f t="shared" si="5"/>
        <v>0</v>
      </c>
      <c r="AO11" s="1067"/>
      <c r="AP11" s="1052"/>
      <c r="AQ11" s="1052"/>
      <c r="AR11" s="1052"/>
      <c r="AS11" s="1052"/>
      <c r="AT11" s="1069">
        <f t="shared" si="6"/>
        <v>0</v>
      </c>
      <c r="AU11" s="300"/>
      <c r="AV11" s="353" t="s">
        <v>4000</v>
      </c>
      <c r="AW11" s="300"/>
      <c r="AX11" s="1336" t="s">
        <v>2353</v>
      </c>
      <c r="AY11" s="10"/>
      <c r="AZ11" s="10"/>
      <c r="BA11" s="294" t="s">
        <v>2351</v>
      </c>
      <c r="BB11" s="351" t="s">
        <v>167</v>
      </c>
      <c r="BC11" s="352">
        <v>3</v>
      </c>
      <c r="BD11" s="372" t="s">
        <v>4001</v>
      </c>
      <c r="BE11" s="372" t="s">
        <v>4002</v>
      </c>
      <c r="BF11" s="372" t="s">
        <v>4003</v>
      </c>
      <c r="BG11" s="372" t="s">
        <v>4004</v>
      </c>
      <c r="BH11" s="372" t="s">
        <v>4005</v>
      </c>
      <c r="BI11" s="373" t="s">
        <v>4006</v>
      </c>
      <c r="BJ11" s="372" t="s">
        <v>4001</v>
      </c>
      <c r="BK11" s="372" t="s">
        <v>4002</v>
      </c>
      <c r="BL11" s="372" t="s">
        <v>4003</v>
      </c>
      <c r="BM11" s="372" t="s">
        <v>4004</v>
      </c>
      <c r="BN11" s="372" t="s">
        <v>4005</v>
      </c>
      <c r="BO11" s="373" t="s">
        <v>4006</v>
      </c>
      <c r="BP11" s="372" t="s">
        <v>4001</v>
      </c>
      <c r="BQ11" s="372" t="s">
        <v>4002</v>
      </c>
      <c r="BR11" s="372" t="s">
        <v>4003</v>
      </c>
      <c r="BS11" s="372" t="s">
        <v>4004</v>
      </c>
      <c r="BT11" s="372" t="s">
        <v>4005</v>
      </c>
      <c r="BU11" s="373" t="s">
        <v>4006</v>
      </c>
      <c r="BV11" s="372" t="s">
        <v>4001</v>
      </c>
      <c r="BW11" s="372" t="s">
        <v>4002</v>
      </c>
      <c r="BX11" s="372" t="s">
        <v>4003</v>
      </c>
      <c r="BY11" s="372" t="s">
        <v>4004</v>
      </c>
      <c r="BZ11" s="372" t="s">
        <v>4005</v>
      </c>
      <c r="CA11" s="373" t="s">
        <v>4006</v>
      </c>
      <c r="CB11" s="372" t="s">
        <v>4001</v>
      </c>
      <c r="CC11" s="372" t="s">
        <v>4002</v>
      </c>
      <c r="CD11" s="372" t="s">
        <v>4003</v>
      </c>
      <c r="CE11" s="372" t="s">
        <v>4004</v>
      </c>
      <c r="CF11" s="372" t="s">
        <v>4005</v>
      </c>
      <c r="CG11" s="373" t="s">
        <v>4006</v>
      </c>
      <c r="CH11" s="372" t="s">
        <v>4001</v>
      </c>
      <c r="CI11" s="372" t="s">
        <v>4002</v>
      </c>
      <c r="CJ11" s="372" t="s">
        <v>4003</v>
      </c>
      <c r="CK11" s="372" t="s">
        <v>4004</v>
      </c>
      <c r="CL11" s="372" t="s">
        <v>4005</v>
      </c>
      <c r="CM11" s="373" t="s">
        <v>4006</v>
      </c>
      <c r="CN11" s="372" t="s">
        <v>4001</v>
      </c>
      <c r="CO11" s="372" t="s">
        <v>4002</v>
      </c>
      <c r="CP11" s="372" t="s">
        <v>4003</v>
      </c>
      <c r="CQ11" s="372" t="s">
        <v>4004</v>
      </c>
      <c r="CR11" s="372" t="s">
        <v>4005</v>
      </c>
      <c r="CS11" s="373" t="s">
        <v>4006</v>
      </c>
      <c r="CT11" s="300"/>
      <c r="CU11" s="353" t="s">
        <v>4000</v>
      </c>
      <c r="CV11" s="300"/>
      <c r="CW11" s="353"/>
      <c r="CX11" s="10"/>
    </row>
    <row r="12" spans="1:102" customFormat="1" ht="20.25" customHeight="1" x14ac:dyDescent="0.2">
      <c r="A12" s="10"/>
      <c r="B12" s="294" t="s">
        <v>2360</v>
      </c>
      <c r="C12" s="351" t="s">
        <v>167</v>
      </c>
      <c r="D12" s="352">
        <v>3</v>
      </c>
      <c r="E12" s="1053">
        <f>IFERROR(SUM(E10:E11), 0)</f>
        <v>0</v>
      </c>
      <c r="F12" s="1053">
        <f>IFERROR(SUM(F10:F11), 0)</f>
        <v>0</v>
      </c>
      <c r="G12" s="1053">
        <f>IFERROR(SUM(G10:G11), 0)</f>
        <v>0</v>
      </c>
      <c r="H12" s="1053">
        <f>IFERROR(SUM(H10:H11), 0)</f>
        <v>0</v>
      </c>
      <c r="I12" s="1053">
        <f>IFERROR(SUM(I10:I11), 0)</f>
        <v>0</v>
      </c>
      <c r="J12" s="1053">
        <f t="shared" si="0"/>
        <v>0</v>
      </c>
      <c r="K12" s="337">
        <f>IFERROR(SUM(K10:K11), 0)</f>
        <v>8.0778364936276034E-2</v>
      </c>
      <c r="L12" s="337">
        <f>IFERROR(SUM(L10:L11), 0)</f>
        <v>0</v>
      </c>
      <c r="M12" s="337">
        <f>IFERROR(SUM(M10:M11), 0)</f>
        <v>0</v>
      </c>
      <c r="N12" s="337">
        <f>IFERROR(SUM(N10:N11), 0)</f>
        <v>0</v>
      </c>
      <c r="O12" s="337">
        <f>IFERROR(SUM(O10:O11), 0)</f>
        <v>0</v>
      </c>
      <c r="P12" s="338">
        <f t="shared" si="1"/>
        <v>8.0778364936276034E-2</v>
      </c>
      <c r="Q12" s="1070">
        <f>IFERROR(SUM(Q10:Q11), 0)</f>
        <v>0</v>
      </c>
      <c r="R12" s="1053">
        <f>IFERROR(SUM(R10:R11), 0)</f>
        <v>0</v>
      </c>
      <c r="S12" s="1053">
        <f>IFERROR(SUM(S10:S11), 0)</f>
        <v>0</v>
      </c>
      <c r="T12" s="1053">
        <f>IFERROR(SUM(T10:T11), 0)</f>
        <v>0</v>
      </c>
      <c r="U12" s="1053">
        <f>IFERROR(SUM(U10:U11), 0)</f>
        <v>0</v>
      </c>
      <c r="V12" s="1053">
        <f t="shared" si="2"/>
        <v>0</v>
      </c>
      <c r="W12" s="1053">
        <f>IFERROR(SUM(W10:W11), 0)</f>
        <v>0</v>
      </c>
      <c r="X12" s="1053">
        <f>IFERROR(SUM(X10:X11), 0)</f>
        <v>0</v>
      </c>
      <c r="Y12" s="1053">
        <f>IFERROR(SUM(Y10:Y11), 0)</f>
        <v>0</v>
      </c>
      <c r="Z12" s="1053">
        <f>IFERROR(SUM(Z10:Z11), 0)</f>
        <v>0</v>
      </c>
      <c r="AA12" s="1053">
        <f>IFERROR(SUM(AA10:AA11), 0)</f>
        <v>0</v>
      </c>
      <c r="AB12" s="1068">
        <f t="shared" si="3"/>
        <v>0</v>
      </c>
      <c r="AC12" s="1070">
        <f>IFERROR(SUM(AC10:AC11), 0)</f>
        <v>0</v>
      </c>
      <c r="AD12" s="1053">
        <f>IFERROR(SUM(AD10:AD11), 0)</f>
        <v>0</v>
      </c>
      <c r="AE12" s="1053">
        <f>IFERROR(SUM(AE10:AE11), 0)</f>
        <v>0</v>
      </c>
      <c r="AF12" s="1053">
        <f>IFERROR(SUM(AF10:AF11), 0)</f>
        <v>0</v>
      </c>
      <c r="AG12" s="1053">
        <f>IFERROR(SUM(AG10:AG11), 0)</f>
        <v>0</v>
      </c>
      <c r="AH12" s="1053">
        <f t="shared" si="4"/>
        <v>0</v>
      </c>
      <c r="AI12" s="1053">
        <f>IFERROR(SUM(AI10:AI11), 0)</f>
        <v>0</v>
      </c>
      <c r="AJ12" s="1053">
        <f>IFERROR(SUM(AJ10:AJ11), 0)</f>
        <v>0</v>
      </c>
      <c r="AK12" s="1053">
        <f>IFERROR(SUM(AK10:AK11), 0)</f>
        <v>0</v>
      </c>
      <c r="AL12" s="1053">
        <f>IFERROR(SUM(AL10:AL11), 0)</f>
        <v>0</v>
      </c>
      <c r="AM12" s="1053">
        <f>IFERROR(SUM(AM10:AM11), 0)</f>
        <v>0</v>
      </c>
      <c r="AN12" s="1068">
        <f t="shared" si="5"/>
        <v>0</v>
      </c>
      <c r="AO12" s="1070">
        <f>IFERROR(SUM(AO10:AO11), 0)</f>
        <v>0</v>
      </c>
      <c r="AP12" s="1053">
        <f>IFERROR(SUM(AP10:AP11), 0)</f>
        <v>0</v>
      </c>
      <c r="AQ12" s="1053">
        <f>IFERROR(SUM(AQ10:AQ11), 0)</f>
        <v>0</v>
      </c>
      <c r="AR12" s="1053">
        <f>IFERROR(SUM(AR10:AR11), 0)</f>
        <v>0</v>
      </c>
      <c r="AS12" s="1053">
        <f>IFERROR(SUM(AS10:AS11), 0)</f>
        <v>0</v>
      </c>
      <c r="AT12" s="1069">
        <f t="shared" si="6"/>
        <v>0</v>
      </c>
      <c r="AU12" s="300"/>
      <c r="AV12" s="353" t="s">
        <v>4007</v>
      </c>
      <c r="AW12" s="300"/>
      <c r="AX12" s="1336" t="s">
        <v>2362</v>
      </c>
      <c r="AY12" s="10"/>
      <c r="AZ12" s="10"/>
      <c r="BA12" s="294" t="s">
        <v>2360</v>
      </c>
      <c r="BB12" s="351" t="s">
        <v>167</v>
      </c>
      <c r="BC12" s="352">
        <v>3</v>
      </c>
      <c r="BD12" s="373" t="s">
        <v>4008</v>
      </c>
      <c r="BE12" s="373" t="s">
        <v>4009</v>
      </c>
      <c r="BF12" s="373" t="s">
        <v>4010</v>
      </c>
      <c r="BG12" s="373" t="s">
        <v>4011</v>
      </c>
      <c r="BH12" s="373" t="s">
        <v>4012</v>
      </c>
      <c r="BI12" s="373" t="s">
        <v>4013</v>
      </c>
      <c r="BJ12" s="373" t="s">
        <v>4008</v>
      </c>
      <c r="BK12" s="373" t="s">
        <v>4009</v>
      </c>
      <c r="BL12" s="373" t="s">
        <v>4010</v>
      </c>
      <c r="BM12" s="373" t="s">
        <v>4011</v>
      </c>
      <c r="BN12" s="373" t="s">
        <v>4012</v>
      </c>
      <c r="BO12" s="373" t="s">
        <v>4013</v>
      </c>
      <c r="BP12" s="373" t="s">
        <v>4008</v>
      </c>
      <c r="BQ12" s="373" t="s">
        <v>4009</v>
      </c>
      <c r="BR12" s="373" t="s">
        <v>4010</v>
      </c>
      <c r="BS12" s="373" t="s">
        <v>4011</v>
      </c>
      <c r="BT12" s="373" t="s">
        <v>4012</v>
      </c>
      <c r="BU12" s="373" t="s">
        <v>4013</v>
      </c>
      <c r="BV12" s="373" t="s">
        <v>4008</v>
      </c>
      <c r="BW12" s="373" t="s">
        <v>4009</v>
      </c>
      <c r="BX12" s="373" t="s">
        <v>4010</v>
      </c>
      <c r="BY12" s="373" t="s">
        <v>4011</v>
      </c>
      <c r="BZ12" s="373" t="s">
        <v>4012</v>
      </c>
      <c r="CA12" s="373" t="s">
        <v>4013</v>
      </c>
      <c r="CB12" s="373" t="s">
        <v>4008</v>
      </c>
      <c r="CC12" s="373" t="s">
        <v>4009</v>
      </c>
      <c r="CD12" s="373" t="s">
        <v>4010</v>
      </c>
      <c r="CE12" s="373" t="s">
        <v>4011</v>
      </c>
      <c r="CF12" s="373" t="s">
        <v>4012</v>
      </c>
      <c r="CG12" s="373" t="s">
        <v>4013</v>
      </c>
      <c r="CH12" s="373" t="s">
        <v>4008</v>
      </c>
      <c r="CI12" s="373" t="s">
        <v>4009</v>
      </c>
      <c r="CJ12" s="373" t="s">
        <v>4010</v>
      </c>
      <c r="CK12" s="373" t="s">
        <v>4011</v>
      </c>
      <c r="CL12" s="373" t="s">
        <v>4012</v>
      </c>
      <c r="CM12" s="373" t="s">
        <v>4013</v>
      </c>
      <c r="CN12" s="373" t="s">
        <v>4008</v>
      </c>
      <c r="CO12" s="373" t="s">
        <v>4009</v>
      </c>
      <c r="CP12" s="373" t="s">
        <v>4010</v>
      </c>
      <c r="CQ12" s="373" t="s">
        <v>4011</v>
      </c>
      <c r="CR12" s="373" t="s">
        <v>4012</v>
      </c>
      <c r="CS12" s="373" t="s">
        <v>4013</v>
      </c>
      <c r="CT12" s="300"/>
      <c r="CU12" s="353" t="s">
        <v>4007</v>
      </c>
      <c r="CV12" s="300"/>
      <c r="CW12" s="353"/>
      <c r="CX12" s="10"/>
    </row>
    <row r="13" spans="1:102" customFormat="1" ht="20.25" customHeight="1" x14ac:dyDescent="0.2">
      <c r="A13" s="10"/>
      <c r="B13" s="294" t="s">
        <v>2369</v>
      </c>
      <c r="C13" s="351" t="s">
        <v>167</v>
      </c>
      <c r="D13" s="352">
        <v>3</v>
      </c>
      <c r="E13" s="1052"/>
      <c r="F13" s="1052"/>
      <c r="G13" s="1052"/>
      <c r="H13" s="1052"/>
      <c r="I13" s="1052"/>
      <c r="J13" s="1053">
        <f t="shared" si="0"/>
        <v>0</v>
      </c>
      <c r="K13" s="1328">
        <v>0</v>
      </c>
      <c r="L13" s="1328">
        <v>0</v>
      </c>
      <c r="M13" s="1328">
        <v>0</v>
      </c>
      <c r="N13" s="1328">
        <v>0</v>
      </c>
      <c r="O13" s="1328">
        <v>0</v>
      </c>
      <c r="P13" s="338">
        <f t="shared" si="1"/>
        <v>0</v>
      </c>
      <c r="Q13" s="1067"/>
      <c r="R13" s="1052"/>
      <c r="S13" s="1052"/>
      <c r="T13" s="1052"/>
      <c r="U13" s="1052"/>
      <c r="V13" s="1053">
        <f t="shared" si="2"/>
        <v>0</v>
      </c>
      <c r="W13" s="1052"/>
      <c r="X13" s="1052"/>
      <c r="Y13" s="1052"/>
      <c r="Z13" s="1052"/>
      <c r="AA13" s="1052"/>
      <c r="AB13" s="1068">
        <f t="shared" si="3"/>
        <v>0</v>
      </c>
      <c r="AC13" s="1067"/>
      <c r="AD13" s="1052"/>
      <c r="AE13" s="1052"/>
      <c r="AF13" s="1052"/>
      <c r="AG13" s="1052"/>
      <c r="AH13" s="1053">
        <f t="shared" si="4"/>
        <v>0</v>
      </c>
      <c r="AI13" s="1052"/>
      <c r="AJ13" s="1052"/>
      <c r="AK13" s="1052"/>
      <c r="AL13" s="1052"/>
      <c r="AM13" s="1052"/>
      <c r="AN13" s="1068">
        <f t="shared" si="5"/>
        <v>0</v>
      </c>
      <c r="AO13" s="1067"/>
      <c r="AP13" s="1052"/>
      <c r="AQ13" s="1052"/>
      <c r="AR13" s="1052"/>
      <c r="AS13" s="1052"/>
      <c r="AT13" s="1069">
        <f t="shared" si="6"/>
        <v>0</v>
      </c>
      <c r="AU13" s="300"/>
      <c r="AV13" s="353" t="s">
        <v>4014</v>
      </c>
      <c r="AW13" s="300"/>
      <c r="AX13" s="1336" t="s">
        <v>2371</v>
      </c>
      <c r="AY13" s="10"/>
      <c r="AZ13" s="10"/>
      <c r="BA13" s="294" t="s">
        <v>2369</v>
      </c>
      <c r="BB13" s="351" t="s">
        <v>167</v>
      </c>
      <c r="BC13" s="352">
        <v>3</v>
      </c>
      <c r="BD13" s="372" t="s">
        <v>4015</v>
      </c>
      <c r="BE13" s="372" t="s">
        <v>4016</v>
      </c>
      <c r="BF13" s="372" t="s">
        <v>4017</v>
      </c>
      <c r="BG13" s="372" t="s">
        <v>4018</v>
      </c>
      <c r="BH13" s="372" t="s">
        <v>4019</v>
      </c>
      <c r="BI13" s="373" t="s">
        <v>4020</v>
      </c>
      <c r="BJ13" s="372" t="s">
        <v>4015</v>
      </c>
      <c r="BK13" s="372" t="s">
        <v>4016</v>
      </c>
      <c r="BL13" s="372" t="s">
        <v>4017</v>
      </c>
      <c r="BM13" s="372" t="s">
        <v>4018</v>
      </c>
      <c r="BN13" s="372" t="s">
        <v>4019</v>
      </c>
      <c r="BO13" s="373" t="s">
        <v>4020</v>
      </c>
      <c r="BP13" s="372" t="s">
        <v>4015</v>
      </c>
      <c r="BQ13" s="372" t="s">
        <v>4016</v>
      </c>
      <c r="BR13" s="372" t="s">
        <v>4017</v>
      </c>
      <c r="BS13" s="372" t="s">
        <v>4018</v>
      </c>
      <c r="BT13" s="372" t="s">
        <v>4019</v>
      </c>
      <c r="BU13" s="373" t="s">
        <v>4020</v>
      </c>
      <c r="BV13" s="372" t="s">
        <v>4015</v>
      </c>
      <c r="BW13" s="372" t="s">
        <v>4016</v>
      </c>
      <c r="BX13" s="372" t="s">
        <v>4017</v>
      </c>
      <c r="BY13" s="372" t="s">
        <v>4018</v>
      </c>
      <c r="BZ13" s="372" t="s">
        <v>4019</v>
      </c>
      <c r="CA13" s="373" t="s">
        <v>4020</v>
      </c>
      <c r="CB13" s="372" t="s">
        <v>4015</v>
      </c>
      <c r="CC13" s="372" t="s">
        <v>4016</v>
      </c>
      <c r="CD13" s="372" t="s">
        <v>4017</v>
      </c>
      <c r="CE13" s="372" t="s">
        <v>4018</v>
      </c>
      <c r="CF13" s="372" t="s">
        <v>4019</v>
      </c>
      <c r="CG13" s="373" t="s">
        <v>4020</v>
      </c>
      <c r="CH13" s="372" t="s">
        <v>4015</v>
      </c>
      <c r="CI13" s="372" t="s">
        <v>4016</v>
      </c>
      <c r="CJ13" s="372" t="s">
        <v>4017</v>
      </c>
      <c r="CK13" s="372" t="s">
        <v>4018</v>
      </c>
      <c r="CL13" s="372" t="s">
        <v>4019</v>
      </c>
      <c r="CM13" s="373" t="s">
        <v>4020</v>
      </c>
      <c r="CN13" s="372" t="s">
        <v>4015</v>
      </c>
      <c r="CO13" s="372" t="s">
        <v>4016</v>
      </c>
      <c r="CP13" s="372" t="s">
        <v>4017</v>
      </c>
      <c r="CQ13" s="372" t="s">
        <v>4018</v>
      </c>
      <c r="CR13" s="372" t="s">
        <v>4019</v>
      </c>
      <c r="CS13" s="373" t="s">
        <v>4020</v>
      </c>
      <c r="CT13" s="300"/>
      <c r="CU13" s="353" t="s">
        <v>4014</v>
      </c>
      <c r="CV13" s="300"/>
      <c r="CW13" s="353"/>
      <c r="CX13" s="10"/>
    </row>
    <row r="14" spans="1:102" customFormat="1" ht="20.25" customHeight="1" x14ac:dyDescent="0.2">
      <c r="A14" s="9"/>
      <c r="B14" s="294" t="s">
        <v>2378</v>
      </c>
      <c r="C14" s="351" t="s">
        <v>167</v>
      </c>
      <c r="D14" s="352">
        <v>3</v>
      </c>
      <c r="E14" s="1052"/>
      <c r="F14" s="1052"/>
      <c r="G14" s="1052"/>
      <c r="H14" s="1052"/>
      <c r="I14" s="1052"/>
      <c r="J14" s="1053">
        <f t="shared" si="0"/>
        <v>0</v>
      </c>
      <c r="K14" s="1328">
        <v>0</v>
      </c>
      <c r="L14" s="1328">
        <v>0</v>
      </c>
      <c r="M14" s="1328">
        <v>0</v>
      </c>
      <c r="N14" s="1328">
        <v>0</v>
      </c>
      <c r="O14" s="1328">
        <v>0</v>
      </c>
      <c r="P14" s="338">
        <f t="shared" si="1"/>
        <v>0</v>
      </c>
      <c r="Q14" s="1067"/>
      <c r="R14" s="1052"/>
      <c r="S14" s="1052"/>
      <c r="T14" s="1052"/>
      <c r="U14" s="1052"/>
      <c r="V14" s="1053">
        <f t="shared" si="2"/>
        <v>0</v>
      </c>
      <c r="W14" s="1052"/>
      <c r="X14" s="1052"/>
      <c r="Y14" s="1052"/>
      <c r="Z14" s="1052"/>
      <c r="AA14" s="1052"/>
      <c r="AB14" s="1068">
        <f t="shared" si="3"/>
        <v>0</v>
      </c>
      <c r="AC14" s="1067"/>
      <c r="AD14" s="1052"/>
      <c r="AE14" s="1052"/>
      <c r="AF14" s="1052"/>
      <c r="AG14" s="1052"/>
      <c r="AH14" s="1053">
        <f t="shared" si="4"/>
        <v>0</v>
      </c>
      <c r="AI14" s="1052"/>
      <c r="AJ14" s="1052"/>
      <c r="AK14" s="1052"/>
      <c r="AL14" s="1052"/>
      <c r="AM14" s="1052"/>
      <c r="AN14" s="1068">
        <f t="shared" si="5"/>
        <v>0</v>
      </c>
      <c r="AO14" s="1067"/>
      <c r="AP14" s="1052"/>
      <c r="AQ14" s="1052"/>
      <c r="AR14" s="1052"/>
      <c r="AS14" s="1052"/>
      <c r="AT14" s="1069">
        <f t="shared" si="6"/>
        <v>0</v>
      </c>
      <c r="AU14" s="300"/>
      <c r="AV14" s="353" t="s">
        <v>4021</v>
      </c>
      <c r="AW14" s="300"/>
      <c r="AX14" s="1336" t="s">
        <v>2380</v>
      </c>
      <c r="AY14" s="9"/>
      <c r="AZ14" s="9"/>
      <c r="BA14" s="294" t="s">
        <v>2378</v>
      </c>
      <c r="BB14" s="351" t="s">
        <v>167</v>
      </c>
      <c r="BC14" s="352">
        <v>3</v>
      </c>
      <c r="BD14" s="372" t="s">
        <v>4022</v>
      </c>
      <c r="BE14" s="372" t="s">
        <v>4023</v>
      </c>
      <c r="BF14" s="372" t="s">
        <v>4024</v>
      </c>
      <c r="BG14" s="372" t="s">
        <v>4025</v>
      </c>
      <c r="BH14" s="372" t="s">
        <v>4026</v>
      </c>
      <c r="BI14" s="373" t="s">
        <v>4027</v>
      </c>
      <c r="BJ14" s="372" t="s">
        <v>4022</v>
      </c>
      <c r="BK14" s="372" t="s">
        <v>4023</v>
      </c>
      <c r="BL14" s="372" t="s">
        <v>4024</v>
      </c>
      <c r="BM14" s="372" t="s">
        <v>4025</v>
      </c>
      <c r="BN14" s="372" t="s">
        <v>4026</v>
      </c>
      <c r="BO14" s="373" t="s">
        <v>4027</v>
      </c>
      <c r="BP14" s="372" t="s">
        <v>4022</v>
      </c>
      <c r="BQ14" s="372" t="s">
        <v>4023</v>
      </c>
      <c r="BR14" s="372" t="s">
        <v>4024</v>
      </c>
      <c r="BS14" s="372" t="s">
        <v>4025</v>
      </c>
      <c r="BT14" s="372" t="s">
        <v>4026</v>
      </c>
      <c r="BU14" s="373" t="s">
        <v>4027</v>
      </c>
      <c r="BV14" s="372" t="s">
        <v>4022</v>
      </c>
      <c r="BW14" s="372" t="s">
        <v>4023</v>
      </c>
      <c r="BX14" s="372" t="s">
        <v>4024</v>
      </c>
      <c r="BY14" s="372" t="s">
        <v>4025</v>
      </c>
      <c r="BZ14" s="372" t="s">
        <v>4026</v>
      </c>
      <c r="CA14" s="373" t="s">
        <v>4027</v>
      </c>
      <c r="CB14" s="372" t="s">
        <v>4022</v>
      </c>
      <c r="CC14" s="372" t="s">
        <v>4023</v>
      </c>
      <c r="CD14" s="372" t="s">
        <v>4024</v>
      </c>
      <c r="CE14" s="372" t="s">
        <v>4025</v>
      </c>
      <c r="CF14" s="372" t="s">
        <v>4026</v>
      </c>
      <c r="CG14" s="373" t="s">
        <v>4027</v>
      </c>
      <c r="CH14" s="372" t="s">
        <v>4022</v>
      </c>
      <c r="CI14" s="372" t="s">
        <v>4023</v>
      </c>
      <c r="CJ14" s="372" t="s">
        <v>4024</v>
      </c>
      <c r="CK14" s="372" t="s">
        <v>4025</v>
      </c>
      <c r="CL14" s="372" t="s">
        <v>4026</v>
      </c>
      <c r="CM14" s="373" t="s">
        <v>4027</v>
      </c>
      <c r="CN14" s="372" t="s">
        <v>4022</v>
      </c>
      <c r="CO14" s="372" t="s">
        <v>4023</v>
      </c>
      <c r="CP14" s="372" t="s">
        <v>4024</v>
      </c>
      <c r="CQ14" s="372" t="s">
        <v>4025</v>
      </c>
      <c r="CR14" s="372" t="s">
        <v>4026</v>
      </c>
      <c r="CS14" s="373" t="s">
        <v>4027</v>
      </c>
      <c r="CT14" s="300"/>
      <c r="CU14" s="353" t="s">
        <v>4021</v>
      </c>
      <c r="CV14" s="300"/>
      <c r="CW14" s="353"/>
      <c r="CX14" s="9"/>
    </row>
    <row r="15" spans="1:102" customFormat="1" ht="20.25" customHeight="1" x14ac:dyDescent="0.2">
      <c r="A15" s="9"/>
      <c r="B15" s="294" t="s">
        <v>2387</v>
      </c>
      <c r="C15" s="351" t="s">
        <v>167</v>
      </c>
      <c r="D15" s="352">
        <v>3</v>
      </c>
      <c r="E15" s="1053">
        <f>IFERROR(SUM(E13:E14), 0)</f>
        <v>0</v>
      </c>
      <c r="F15" s="1053">
        <f>IFERROR(SUM(F13:F14), 0)</f>
        <v>0</v>
      </c>
      <c r="G15" s="1053">
        <f>IFERROR(SUM(G13:G14), 0)</f>
        <v>0</v>
      </c>
      <c r="H15" s="1053">
        <f>IFERROR(SUM(H13:H14), 0)</f>
        <v>0</v>
      </c>
      <c r="I15" s="1053">
        <f>IFERROR(SUM(I13:I14), 0)</f>
        <v>0</v>
      </c>
      <c r="J15" s="1053">
        <f t="shared" si="0"/>
        <v>0</v>
      </c>
      <c r="K15" s="337">
        <f>IFERROR(SUM(K13:K14), 0)</f>
        <v>0</v>
      </c>
      <c r="L15" s="337">
        <f>IFERROR(SUM(L13:L14), 0)</f>
        <v>0</v>
      </c>
      <c r="M15" s="337">
        <f>IFERROR(SUM(M13:M14), 0)</f>
        <v>0</v>
      </c>
      <c r="N15" s="337">
        <f>IFERROR(SUM(N13:N14), 0)</f>
        <v>0</v>
      </c>
      <c r="O15" s="337">
        <f>IFERROR(SUM(O13:O14), 0)</f>
        <v>0</v>
      </c>
      <c r="P15" s="338">
        <f t="shared" si="1"/>
        <v>0</v>
      </c>
      <c r="Q15" s="1070">
        <f>IFERROR(SUM(Q13:Q14), 0)</f>
        <v>0</v>
      </c>
      <c r="R15" s="1053">
        <f>IFERROR(SUM(R13:R14), 0)</f>
        <v>0</v>
      </c>
      <c r="S15" s="1053">
        <f>IFERROR(SUM(S13:S14), 0)</f>
        <v>0</v>
      </c>
      <c r="T15" s="1053">
        <f>IFERROR(SUM(T13:T14), 0)</f>
        <v>0</v>
      </c>
      <c r="U15" s="1053">
        <f>IFERROR(SUM(U13:U14), 0)</f>
        <v>0</v>
      </c>
      <c r="V15" s="1053">
        <f t="shared" si="2"/>
        <v>0</v>
      </c>
      <c r="W15" s="1053">
        <f>IFERROR(SUM(W13:W14), 0)</f>
        <v>0</v>
      </c>
      <c r="X15" s="1053">
        <f>IFERROR(SUM(X13:X14), 0)</f>
        <v>0</v>
      </c>
      <c r="Y15" s="1053">
        <f>IFERROR(SUM(Y13:Y14), 0)</f>
        <v>0</v>
      </c>
      <c r="Z15" s="1053">
        <f>IFERROR(SUM(Z13:Z14), 0)</f>
        <v>0</v>
      </c>
      <c r="AA15" s="1053">
        <f>IFERROR(SUM(AA13:AA14), 0)</f>
        <v>0</v>
      </c>
      <c r="AB15" s="1068">
        <f t="shared" si="3"/>
        <v>0</v>
      </c>
      <c r="AC15" s="1070">
        <f>IFERROR(SUM(AC13:AC14), 0)</f>
        <v>0</v>
      </c>
      <c r="AD15" s="1053">
        <f>IFERROR(SUM(AD13:AD14), 0)</f>
        <v>0</v>
      </c>
      <c r="AE15" s="1053">
        <f>IFERROR(SUM(AE13:AE14), 0)</f>
        <v>0</v>
      </c>
      <c r="AF15" s="1053">
        <f>IFERROR(SUM(AF13:AF14), 0)</f>
        <v>0</v>
      </c>
      <c r="AG15" s="1053">
        <f>IFERROR(SUM(AG13:AG14), 0)</f>
        <v>0</v>
      </c>
      <c r="AH15" s="1053">
        <f t="shared" si="4"/>
        <v>0</v>
      </c>
      <c r="AI15" s="1053">
        <f>IFERROR(SUM(AI13:AI14), 0)</f>
        <v>0</v>
      </c>
      <c r="AJ15" s="1053">
        <f>IFERROR(SUM(AJ13:AJ14), 0)</f>
        <v>0</v>
      </c>
      <c r="AK15" s="1053">
        <f>IFERROR(SUM(AK13:AK14), 0)</f>
        <v>0</v>
      </c>
      <c r="AL15" s="1053">
        <f>IFERROR(SUM(AL13:AL14), 0)</f>
        <v>0</v>
      </c>
      <c r="AM15" s="1053">
        <f>IFERROR(SUM(AM13:AM14), 0)</f>
        <v>0</v>
      </c>
      <c r="AN15" s="1068">
        <f t="shared" si="5"/>
        <v>0</v>
      </c>
      <c r="AO15" s="1070">
        <f>IFERROR(SUM(AO13:AO14), 0)</f>
        <v>0</v>
      </c>
      <c r="AP15" s="1053">
        <f>IFERROR(SUM(AP13:AP14), 0)</f>
        <v>0</v>
      </c>
      <c r="AQ15" s="1053">
        <f>IFERROR(SUM(AQ13:AQ14), 0)</f>
        <v>0</v>
      </c>
      <c r="AR15" s="1053">
        <f>IFERROR(SUM(AR13:AR14), 0)</f>
        <v>0</v>
      </c>
      <c r="AS15" s="1053">
        <f>IFERROR(SUM(AS13:AS14), 0)</f>
        <v>0</v>
      </c>
      <c r="AT15" s="1069">
        <f t="shared" si="6"/>
        <v>0</v>
      </c>
      <c r="AU15" s="300"/>
      <c r="AV15" s="353" t="s">
        <v>4028</v>
      </c>
      <c r="AW15" s="300"/>
      <c r="AX15" s="1336" t="s">
        <v>2389</v>
      </c>
      <c r="AY15" s="9"/>
      <c r="AZ15" s="9"/>
      <c r="BA15" s="294" t="s">
        <v>2387</v>
      </c>
      <c r="BB15" s="351" t="s">
        <v>167</v>
      </c>
      <c r="BC15" s="352">
        <v>3</v>
      </c>
      <c r="BD15" s="373" t="s">
        <v>4029</v>
      </c>
      <c r="BE15" s="373" t="s">
        <v>4030</v>
      </c>
      <c r="BF15" s="373" t="s">
        <v>4031</v>
      </c>
      <c r="BG15" s="373" t="s">
        <v>4032</v>
      </c>
      <c r="BH15" s="373" t="s">
        <v>4033</v>
      </c>
      <c r="BI15" s="373" t="s">
        <v>4034</v>
      </c>
      <c r="BJ15" s="373" t="s">
        <v>4029</v>
      </c>
      <c r="BK15" s="373" t="s">
        <v>4030</v>
      </c>
      <c r="BL15" s="373" t="s">
        <v>4031</v>
      </c>
      <c r="BM15" s="373" t="s">
        <v>4032</v>
      </c>
      <c r="BN15" s="373" t="s">
        <v>4033</v>
      </c>
      <c r="BO15" s="373" t="s">
        <v>4034</v>
      </c>
      <c r="BP15" s="373" t="s">
        <v>4029</v>
      </c>
      <c r="BQ15" s="373" t="s">
        <v>4030</v>
      </c>
      <c r="BR15" s="373" t="s">
        <v>4031</v>
      </c>
      <c r="BS15" s="373" t="s">
        <v>4032</v>
      </c>
      <c r="BT15" s="373" t="s">
        <v>4033</v>
      </c>
      <c r="BU15" s="373" t="s">
        <v>4034</v>
      </c>
      <c r="BV15" s="373" t="s">
        <v>4029</v>
      </c>
      <c r="BW15" s="373" t="s">
        <v>4030</v>
      </c>
      <c r="BX15" s="373" t="s">
        <v>4031</v>
      </c>
      <c r="BY15" s="373" t="s">
        <v>4032</v>
      </c>
      <c r="BZ15" s="373" t="s">
        <v>4033</v>
      </c>
      <c r="CA15" s="373" t="s">
        <v>4034</v>
      </c>
      <c r="CB15" s="373" t="s">
        <v>4029</v>
      </c>
      <c r="CC15" s="373" t="s">
        <v>4030</v>
      </c>
      <c r="CD15" s="373" t="s">
        <v>4031</v>
      </c>
      <c r="CE15" s="373" t="s">
        <v>4032</v>
      </c>
      <c r="CF15" s="373" t="s">
        <v>4033</v>
      </c>
      <c r="CG15" s="373" t="s">
        <v>4034</v>
      </c>
      <c r="CH15" s="373" t="s">
        <v>4029</v>
      </c>
      <c r="CI15" s="373" t="s">
        <v>4030</v>
      </c>
      <c r="CJ15" s="373" t="s">
        <v>4031</v>
      </c>
      <c r="CK15" s="373" t="s">
        <v>4032</v>
      </c>
      <c r="CL15" s="373" t="s">
        <v>4033</v>
      </c>
      <c r="CM15" s="373" t="s">
        <v>4034</v>
      </c>
      <c r="CN15" s="373" t="s">
        <v>4029</v>
      </c>
      <c r="CO15" s="373" t="s">
        <v>4030</v>
      </c>
      <c r="CP15" s="373" t="s">
        <v>4031</v>
      </c>
      <c r="CQ15" s="373" t="s">
        <v>4032</v>
      </c>
      <c r="CR15" s="373" t="s">
        <v>4033</v>
      </c>
      <c r="CS15" s="373" t="s">
        <v>4034</v>
      </c>
      <c r="CT15" s="300"/>
      <c r="CU15" s="353" t="s">
        <v>4028</v>
      </c>
      <c r="CV15" s="300"/>
      <c r="CW15" s="353"/>
      <c r="CX15" s="9"/>
    </row>
    <row r="16" spans="1:102" customFormat="1" ht="20.25" customHeight="1" x14ac:dyDescent="0.2">
      <c r="A16" s="9"/>
      <c r="B16" s="294" t="s">
        <v>2396</v>
      </c>
      <c r="C16" s="351" t="s">
        <v>167</v>
      </c>
      <c r="D16" s="352">
        <v>3</v>
      </c>
      <c r="E16" s="1052"/>
      <c r="F16" s="1052"/>
      <c r="G16" s="1052"/>
      <c r="H16" s="1052"/>
      <c r="I16" s="1052"/>
      <c r="J16" s="1053">
        <f t="shared" si="0"/>
        <v>0</v>
      </c>
      <c r="K16" s="1328">
        <v>0</v>
      </c>
      <c r="L16" s="1328">
        <v>0</v>
      </c>
      <c r="M16" s="1328">
        <v>0</v>
      </c>
      <c r="N16" s="1328">
        <v>0</v>
      </c>
      <c r="O16" s="1328">
        <v>0</v>
      </c>
      <c r="P16" s="338">
        <f t="shared" si="1"/>
        <v>0</v>
      </c>
      <c r="Q16" s="1067"/>
      <c r="R16" s="1052"/>
      <c r="S16" s="1052"/>
      <c r="T16" s="1052"/>
      <c r="U16" s="1052"/>
      <c r="V16" s="1053">
        <f t="shared" si="2"/>
        <v>0</v>
      </c>
      <c r="W16" s="1052"/>
      <c r="X16" s="1052"/>
      <c r="Y16" s="1052"/>
      <c r="Z16" s="1052"/>
      <c r="AA16" s="1052"/>
      <c r="AB16" s="1068">
        <f t="shared" si="3"/>
        <v>0</v>
      </c>
      <c r="AC16" s="1067"/>
      <c r="AD16" s="1052"/>
      <c r="AE16" s="1052"/>
      <c r="AF16" s="1052"/>
      <c r="AG16" s="1052"/>
      <c r="AH16" s="1053">
        <f t="shared" si="4"/>
        <v>0</v>
      </c>
      <c r="AI16" s="1052"/>
      <c r="AJ16" s="1052"/>
      <c r="AK16" s="1052"/>
      <c r="AL16" s="1052"/>
      <c r="AM16" s="1052"/>
      <c r="AN16" s="1068">
        <f t="shared" si="5"/>
        <v>0</v>
      </c>
      <c r="AO16" s="1067"/>
      <c r="AP16" s="1052"/>
      <c r="AQ16" s="1052"/>
      <c r="AR16" s="1052"/>
      <c r="AS16" s="1052"/>
      <c r="AT16" s="1069">
        <f t="shared" si="6"/>
        <v>0</v>
      </c>
      <c r="AU16" s="300"/>
      <c r="AV16" s="353" t="s">
        <v>4035</v>
      </c>
      <c r="AW16" s="300"/>
      <c r="AX16" s="1336" t="s">
        <v>543</v>
      </c>
      <c r="AY16" s="9"/>
      <c r="AZ16" s="9"/>
      <c r="BA16" s="294" t="s">
        <v>2396</v>
      </c>
      <c r="BB16" s="351" t="s">
        <v>167</v>
      </c>
      <c r="BC16" s="352">
        <v>3</v>
      </c>
      <c r="BD16" s="372" t="s">
        <v>4036</v>
      </c>
      <c r="BE16" s="372" t="s">
        <v>4037</v>
      </c>
      <c r="BF16" s="372" t="s">
        <v>4038</v>
      </c>
      <c r="BG16" s="372" t="s">
        <v>4039</v>
      </c>
      <c r="BH16" s="372" t="s">
        <v>4040</v>
      </c>
      <c r="BI16" s="373" t="s">
        <v>4041</v>
      </c>
      <c r="BJ16" s="372" t="s">
        <v>4036</v>
      </c>
      <c r="BK16" s="372" t="s">
        <v>4037</v>
      </c>
      <c r="BL16" s="372" t="s">
        <v>4038</v>
      </c>
      <c r="BM16" s="372" t="s">
        <v>4039</v>
      </c>
      <c r="BN16" s="372" t="s">
        <v>4040</v>
      </c>
      <c r="BO16" s="373" t="s">
        <v>4041</v>
      </c>
      <c r="BP16" s="372" t="s">
        <v>4036</v>
      </c>
      <c r="BQ16" s="372" t="s">
        <v>4037</v>
      </c>
      <c r="BR16" s="372" t="s">
        <v>4038</v>
      </c>
      <c r="BS16" s="372" t="s">
        <v>4039</v>
      </c>
      <c r="BT16" s="372" t="s">
        <v>4040</v>
      </c>
      <c r="BU16" s="373" t="s">
        <v>4041</v>
      </c>
      <c r="BV16" s="372" t="s">
        <v>4036</v>
      </c>
      <c r="BW16" s="372" t="s">
        <v>4037</v>
      </c>
      <c r="BX16" s="372" t="s">
        <v>4038</v>
      </c>
      <c r="BY16" s="372" t="s">
        <v>4039</v>
      </c>
      <c r="BZ16" s="372" t="s">
        <v>4040</v>
      </c>
      <c r="CA16" s="373" t="s">
        <v>4041</v>
      </c>
      <c r="CB16" s="372" t="s">
        <v>4036</v>
      </c>
      <c r="CC16" s="372" t="s">
        <v>4037</v>
      </c>
      <c r="CD16" s="372" t="s">
        <v>4038</v>
      </c>
      <c r="CE16" s="372" t="s">
        <v>4039</v>
      </c>
      <c r="CF16" s="372" t="s">
        <v>4040</v>
      </c>
      <c r="CG16" s="373" t="s">
        <v>4041</v>
      </c>
      <c r="CH16" s="372" t="s">
        <v>4036</v>
      </c>
      <c r="CI16" s="372" t="s">
        <v>4037</v>
      </c>
      <c r="CJ16" s="372" t="s">
        <v>4038</v>
      </c>
      <c r="CK16" s="372" t="s">
        <v>4039</v>
      </c>
      <c r="CL16" s="372" t="s">
        <v>4040</v>
      </c>
      <c r="CM16" s="373" t="s">
        <v>4041</v>
      </c>
      <c r="CN16" s="372" t="s">
        <v>4036</v>
      </c>
      <c r="CO16" s="372" t="s">
        <v>4037</v>
      </c>
      <c r="CP16" s="372" t="s">
        <v>4038</v>
      </c>
      <c r="CQ16" s="372" t="s">
        <v>4039</v>
      </c>
      <c r="CR16" s="372" t="s">
        <v>4040</v>
      </c>
      <c r="CS16" s="373" t="s">
        <v>4041</v>
      </c>
      <c r="CT16" s="300"/>
      <c r="CU16" s="353" t="s">
        <v>4035</v>
      </c>
      <c r="CV16" s="300"/>
      <c r="CW16" s="353"/>
      <c r="CX16" s="9"/>
    </row>
    <row r="17" spans="1:102" customFormat="1" ht="20.25" customHeight="1" x14ac:dyDescent="0.2">
      <c r="A17" s="10"/>
      <c r="B17" s="294" t="s">
        <v>2404</v>
      </c>
      <c r="C17" s="351" t="s">
        <v>167</v>
      </c>
      <c r="D17" s="352">
        <v>3</v>
      </c>
      <c r="E17" s="1052"/>
      <c r="F17" s="1052"/>
      <c r="G17" s="1052"/>
      <c r="H17" s="1052"/>
      <c r="I17" s="1052"/>
      <c r="J17" s="1053">
        <f t="shared" si="0"/>
        <v>0</v>
      </c>
      <c r="K17" s="1328">
        <v>0</v>
      </c>
      <c r="L17" s="1328">
        <v>0</v>
      </c>
      <c r="M17" s="1328">
        <v>0</v>
      </c>
      <c r="N17" s="1328">
        <v>0</v>
      </c>
      <c r="O17" s="1328">
        <v>0</v>
      </c>
      <c r="P17" s="338">
        <f t="shared" si="1"/>
        <v>0</v>
      </c>
      <c r="Q17" s="1067"/>
      <c r="R17" s="1052"/>
      <c r="S17" s="1052"/>
      <c r="T17" s="1052"/>
      <c r="U17" s="1052"/>
      <c r="V17" s="1053">
        <f t="shared" si="2"/>
        <v>0</v>
      </c>
      <c r="W17" s="1052"/>
      <c r="X17" s="1052"/>
      <c r="Y17" s="1052"/>
      <c r="Z17" s="1052"/>
      <c r="AA17" s="1052"/>
      <c r="AB17" s="1068">
        <f t="shared" si="3"/>
        <v>0</v>
      </c>
      <c r="AC17" s="1067"/>
      <c r="AD17" s="1052"/>
      <c r="AE17" s="1052"/>
      <c r="AF17" s="1052"/>
      <c r="AG17" s="1052"/>
      <c r="AH17" s="1053">
        <f t="shared" si="4"/>
        <v>0</v>
      </c>
      <c r="AI17" s="1052"/>
      <c r="AJ17" s="1052"/>
      <c r="AK17" s="1052"/>
      <c r="AL17" s="1052"/>
      <c r="AM17" s="1052"/>
      <c r="AN17" s="1068">
        <f t="shared" si="5"/>
        <v>0</v>
      </c>
      <c r="AO17" s="1067"/>
      <c r="AP17" s="1052"/>
      <c r="AQ17" s="1052"/>
      <c r="AR17" s="1052"/>
      <c r="AS17" s="1052"/>
      <c r="AT17" s="1069">
        <f t="shared" si="6"/>
        <v>0</v>
      </c>
      <c r="AU17" s="300"/>
      <c r="AV17" s="353" t="s">
        <v>4042</v>
      </c>
      <c r="AW17" s="300"/>
      <c r="AX17" s="1336" t="s">
        <v>543</v>
      </c>
      <c r="AY17" s="10"/>
      <c r="AZ17" s="10"/>
      <c r="BA17" s="294" t="s">
        <v>2404</v>
      </c>
      <c r="BB17" s="351" t="s">
        <v>167</v>
      </c>
      <c r="BC17" s="352">
        <v>3</v>
      </c>
      <c r="BD17" s="372" t="s">
        <v>4043</v>
      </c>
      <c r="BE17" s="372" t="s">
        <v>4044</v>
      </c>
      <c r="BF17" s="372" t="s">
        <v>4045</v>
      </c>
      <c r="BG17" s="372" t="s">
        <v>4046</v>
      </c>
      <c r="BH17" s="372" t="s">
        <v>4047</v>
      </c>
      <c r="BI17" s="373" t="s">
        <v>4048</v>
      </c>
      <c r="BJ17" s="372" t="s">
        <v>4043</v>
      </c>
      <c r="BK17" s="372" t="s">
        <v>4044</v>
      </c>
      <c r="BL17" s="372" t="s">
        <v>4045</v>
      </c>
      <c r="BM17" s="372" t="s">
        <v>4046</v>
      </c>
      <c r="BN17" s="372" t="s">
        <v>4047</v>
      </c>
      <c r="BO17" s="373" t="s">
        <v>4048</v>
      </c>
      <c r="BP17" s="372" t="s">
        <v>4043</v>
      </c>
      <c r="BQ17" s="372" t="s">
        <v>4044</v>
      </c>
      <c r="BR17" s="372" t="s">
        <v>4045</v>
      </c>
      <c r="BS17" s="372" t="s">
        <v>4046</v>
      </c>
      <c r="BT17" s="372" t="s">
        <v>4047</v>
      </c>
      <c r="BU17" s="373" t="s">
        <v>4048</v>
      </c>
      <c r="BV17" s="372" t="s">
        <v>4043</v>
      </c>
      <c r="BW17" s="372" t="s">
        <v>4044</v>
      </c>
      <c r="BX17" s="372" t="s">
        <v>4045</v>
      </c>
      <c r="BY17" s="372" t="s">
        <v>4046</v>
      </c>
      <c r="BZ17" s="372" t="s">
        <v>4047</v>
      </c>
      <c r="CA17" s="373" t="s">
        <v>4048</v>
      </c>
      <c r="CB17" s="372" t="s">
        <v>4043</v>
      </c>
      <c r="CC17" s="372" t="s">
        <v>4044</v>
      </c>
      <c r="CD17" s="372" t="s">
        <v>4045</v>
      </c>
      <c r="CE17" s="372" t="s">
        <v>4046</v>
      </c>
      <c r="CF17" s="372" t="s">
        <v>4047</v>
      </c>
      <c r="CG17" s="373" t="s">
        <v>4048</v>
      </c>
      <c r="CH17" s="372" t="s">
        <v>4043</v>
      </c>
      <c r="CI17" s="372" t="s">
        <v>4044</v>
      </c>
      <c r="CJ17" s="372" t="s">
        <v>4045</v>
      </c>
      <c r="CK17" s="372" t="s">
        <v>4046</v>
      </c>
      <c r="CL17" s="372" t="s">
        <v>4047</v>
      </c>
      <c r="CM17" s="373" t="s">
        <v>4048</v>
      </c>
      <c r="CN17" s="372" t="s">
        <v>4043</v>
      </c>
      <c r="CO17" s="372" t="s">
        <v>4044</v>
      </c>
      <c r="CP17" s="372" t="s">
        <v>4045</v>
      </c>
      <c r="CQ17" s="372" t="s">
        <v>4046</v>
      </c>
      <c r="CR17" s="372" t="s">
        <v>4047</v>
      </c>
      <c r="CS17" s="373" t="s">
        <v>4048</v>
      </c>
      <c r="CT17" s="300"/>
      <c r="CU17" s="353" t="s">
        <v>4042</v>
      </c>
      <c r="CV17" s="300"/>
      <c r="CW17" s="353"/>
      <c r="CX17" s="10"/>
    </row>
    <row r="18" spans="1:102" customFormat="1" ht="20.25" customHeight="1" x14ac:dyDescent="0.2">
      <c r="A18" s="9"/>
      <c r="B18" s="294" t="s">
        <v>2412</v>
      </c>
      <c r="C18" s="351" t="s">
        <v>167</v>
      </c>
      <c r="D18" s="352">
        <v>3</v>
      </c>
      <c r="E18" s="1053">
        <f>IFERROR(SUM(E16:E17), 0)</f>
        <v>0</v>
      </c>
      <c r="F18" s="1053">
        <f>IFERROR(SUM(F16:F17), 0)</f>
        <v>0</v>
      </c>
      <c r="G18" s="1053">
        <f>IFERROR(SUM(G16:G17), 0)</f>
        <v>0</v>
      </c>
      <c r="H18" s="1053">
        <f>IFERROR(SUM(H16:H17), 0)</f>
        <v>0</v>
      </c>
      <c r="I18" s="1053">
        <f>IFERROR(SUM(I16:I17), 0)</f>
        <v>0</v>
      </c>
      <c r="J18" s="1053">
        <f t="shared" si="0"/>
        <v>0</v>
      </c>
      <c r="K18" s="337">
        <f>IFERROR(SUM(K16:K17), 0)</f>
        <v>0</v>
      </c>
      <c r="L18" s="337">
        <f>IFERROR(SUM(L16:L17), 0)</f>
        <v>0</v>
      </c>
      <c r="M18" s="337">
        <f>IFERROR(SUM(M16:M17), 0)</f>
        <v>0</v>
      </c>
      <c r="N18" s="337">
        <f>IFERROR(SUM(N16:N17), 0)</f>
        <v>0</v>
      </c>
      <c r="O18" s="337">
        <f>IFERROR(SUM(O16:O17), 0)</f>
        <v>0</v>
      </c>
      <c r="P18" s="338">
        <f t="shared" si="1"/>
        <v>0</v>
      </c>
      <c r="Q18" s="1070">
        <f>IFERROR(SUM(Q16:Q17), 0)</f>
        <v>0</v>
      </c>
      <c r="R18" s="1053">
        <f>IFERROR(SUM(R16:R17), 0)</f>
        <v>0</v>
      </c>
      <c r="S18" s="1053">
        <f>IFERROR(SUM(S16:S17), 0)</f>
        <v>0</v>
      </c>
      <c r="T18" s="1053">
        <f>IFERROR(SUM(T16:T17), 0)</f>
        <v>0</v>
      </c>
      <c r="U18" s="1053">
        <f>IFERROR(SUM(U16:U17), 0)</f>
        <v>0</v>
      </c>
      <c r="V18" s="1053">
        <f t="shared" si="2"/>
        <v>0</v>
      </c>
      <c r="W18" s="1053">
        <f>IFERROR(SUM(W16:W17), 0)</f>
        <v>0</v>
      </c>
      <c r="X18" s="1053">
        <f>IFERROR(SUM(X16:X17), 0)</f>
        <v>0</v>
      </c>
      <c r="Y18" s="1053">
        <f>IFERROR(SUM(Y16:Y17), 0)</f>
        <v>0</v>
      </c>
      <c r="Z18" s="1053">
        <f>IFERROR(SUM(Z16:Z17), 0)</f>
        <v>0</v>
      </c>
      <c r="AA18" s="1053">
        <f>IFERROR(SUM(AA16:AA17), 0)</f>
        <v>0</v>
      </c>
      <c r="AB18" s="1068">
        <f t="shared" si="3"/>
        <v>0</v>
      </c>
      <c r="AC18" s="1070">
        <f>IFERROR(SUM(AC16:AC17), 0)</f>
        <v>0</v>
      </c>
      <c r="AD18" s="1053">
        <f>IFERROR(SUM(AD16:AD17), 0)</f>
        <v>0</v>
      </c>
      <c r="AE18" s="1053">
        <f>IFERROR(SUM(AE16:AE17), 0)</f>
        <v>0</v>
      </c>
      <c r="AF18" s="1053">
        <f>IFERROR(SUM(AF16:AF17), 0)</f>
        <v>0</v>
      </c>
      <c r="AG18" s="1053">
        <f>IFERROR(SUM(AG16:AG17), 0)</f>
        <v>0</v>
      </c>
      <c r="AH18" s="1053">
        <f t="shared" si="4"/>
        <v>0</v>
      </c>
      <c r="AI18" s="1053">
        <f>IFERROR(SUM(AI16:AI17), 0)</f>
        <v>0</v>
      </c>
      <c r="AJ18" s="1053">
        <f>IFERROR(SUM(AJ16:AJ17), 0)</f>
        <v>0</v>
      </c>
      <c r="AK18" s="1053">
        <f>IFERROR(SUM(AK16:AK17), 0)</f>
        <v>0</v>
      </c>
      <c r="AL18" s="1053">
        <f>IFERROR(SUM(AL16:AL17), 0)</f>
        <v>0</v>
      </c>
      <c r="AM18" s="1053">
        <f>IFERROR(SUM(AM16:AM17), 0)</f>
        <v>0</v>
      </c>
      <c r="AN18" s="1068">
        <f t="shared" si="5"/>
        <v>0</v>
      </c>
      <c r="AO18" s="1070">
        <f>IFERROR(SUM(AO16:AO17), 0)</f>
        <v>0</v>
      </c>
      <c r="AP18" s="1053">
        <f>IFERROR(SUM(AP16:AP17), 0)</f>
        <v>0</v>
      </c>
      <c r="AQ18" s="1053">
        <f>IFERROR(SUM(AQ16:AQ17), 0)</f>
        <v>0</v>
      </c>
      <c r="AR18" s="1053">
        <f>IFERROR(SUM(AR16:AR17), 0)</f>
        <v>0</v>
      </c>
      <c r="AS18" s="1053">
        <f>IFERROR(SUM(AS16:AS17), 0)</f>
        <v>0</v>
      </c>
      <c r="AT18" s="1069">
        <f t="shared" si="6"/>
        <v>0</v>
      </c>
      <c r="AU18" s="300"/>
      <c r="AV18" s="353" t="s">
        <v>4049</v>
      </c>
      <c r="AW18" s="300"/>
      <c r="AX18" s="1336" t="s">
        <v>543</v>
      </c>
      <c r="AY18" s="324"/>
      <c r="AZ18" s="324"/>
      <c r="BA18" s="294" t="s">
        <v>2412</v>
      </c>
      <c r="BB18" s="351" t="s">
        <v>167</v>
      </c>
      <c r="BC18" s="352">
        <v>3</v>
      </c>
      <c r="BD18" s="373" t="s">
        <v>4050</v>
      </c>
      <c r="BE18" s="373" t="s">
        <v>4051</v>
      </c>
      <c r="BF18" s="373" t="s">
        <v>4052</v>
      </c>
      <c r="BG18" s="373" t="s">
        <v>4053</v>
      </c>
      <c r="BH18" s="373" t="s">
        <v>4054</v>
      </c>
      <c r="BI18" s="373" t="s">
        <v>4055</v>
      </c>
      <c r="BJ18" s="373" t="s">
        <v>4050</v>
      </c>
      <c r="BK18" s="373" t="s">
        <v>4051</v>
      </c>
      <c r="BL18" s="373" t="s">
        <v>4052</v>
      </c>
      <c r="BM18" s="373" t="s">
        <v>4053</v>
      </c>
      <c r="BN18" s="373" t="s">
        <v>4054</v>
      </c>
      <c r="BO18" s="373" t="s">
        <v>4055</v>
      </c>
      <c r="BP18" s="373" t="s">
        <v>4050</v>
      </c>
      <c r="BQ18" s="373" t="s">
        <v>4051</v>
      </c>
      <c r="BR18" s="373" t="s">
        <v>4052</v>
      </c>
      <c r="BS18" s="373" t="s">
        <v>4053</v>
      </c>
      <c r="BT18" s="373" t="s">
        <v>4054</v>
      </c>
      <c r="BU18" s="373" t="s">
        <v>4055</v>
      </c>
      <c r="BV18" s="373" t="s">
        <v>4050</v>
      </c>
      <c r="BW18" s="373" t="s">
        <v>4051</v>
      </c>
      <c r="BX18" s="373" t="s">
        <v>4052</v>
      </c>
      <c r="BY18" s="373" t="s">
        <v>4053</v>
      </c>
      <c r="BZ18" s="373" t="s">
        <v>4054</v>
      </c>
      <c r="CA18" s="373" t="s">
        <v>4055</v>
      </c>
      <c r="CB18" s="373" t="s">
        <v>4050</v>
      </c>
      <c r="CC18" s="373" t="s">
        <v>4051</v>
      </c>
      <c r="CD18" s="373" t="s">
        <v>4052</v>
      </c>
      <c r="CE18" s="373" t="s">
        <v>4053</v>
      </c>
      <c r="CF18" s="373" t="s">
        <v>4054</v>
      </c>
      <c r="CG18" s="373" t="s">
        <v>4055</v>
      </c>
      <c r="CH18" s="373" t="s">
        <v>4050</v>
      </c>
      <c r="CI18" s="373" t="s">
        <v>4051</v>
      </c>
      <c r="CJ18" s="373" t="s">
        <v>4052</v>
      </c>
      <c r="CK18" s="373" t="s">
        <v>4053</v>
      </c>
      <c r="CL18" s="373" t="s">
        <v>4054</v>
      </c>
      <c r="CM18" s="373" t="s">
        <v>4055</v>
      </c>
      <c r="CN18" s="373" t="s">
        <v>4050</v>
      </c>
      <c r="CO18" s="373" t="s">
        <v>4051</v>
      </c>
      <c r="CP18" s="373" t="s">
        <v>4052</v>
      </c>
      <c r="CQ18" s="373" t="s">
        <v>4053</v>
      </c>
      <c r="CR18" s="373" t="s">
        <v>4054</v>
      </c>
      <c r="CS18" s="373" t="s">
        <v>4055</v>
      </c>
      <c r="CT18" s="300"/>
      <c r="CU18" s="353" t="s">
        <v>4049</v>
      </c>
      <c r="CV18" s="300"/>
      <c r="CW18" s="353"/>
      <c r="CX18" s="324"/>
    </row>
    <row r="19" spans="1:102" customFormat="1" ht="20.25" customHeight="1" x14ac:dyDescent="0.2">
      <c r="A19" s="9"/>
      <c r="B19" s="294" t="s">
        <v>2420</v>
      </c>
      <c r="C19" s="351" t="s">
        <v>167</v>
      </c>
      <c r="D19" s="352">
        <v>3</v>
      </c>
      <c r="E19" s="1052"/>
      <c r="F19" s="1052"/>
      <c r="G19" s="1052"/>
      <c r="H19" s="1052"/>
      <c r="I19" s="1052"/>
      <c r="J19" s="1053">
        <f t="shared" si="0"/>
        <v>0</v>
      </c>
      <c r="K19" s="1328">
        <v>0</v>
      </c>
      <c r="L19" s="1328">
        <v>0</v>
      </c>
      <c r="M19" s="1328">
        <v>0</v>
      </c>
      <c r="N19" s="1328">
        <v>0</v>
      </c>
      <c r="O19" s="1328">
        <v>0</v>
      </c>
      <c r="P19" s="338">
        <f t="shared" si="1"/>
        <v>0</v>
      </c>
      <c r="Q19" s="1067"/>
      <c r="R19" s="1052"/>
      <c r="S19" s="1052"/>
      <c r="T19" s="1052"/>
      <c r="U19" s="1052"/>
      <c r="V19" s="1053">
        <f t="shared" si="2"/>
        <v>0</v>
      </c>
      <c r="W19" s="1052"/>
      <c r="X19" s="1052"/>
      <c r="Y19" s="1052"/>
      <c r="Z19" s="1052"/>
      <c r="AA19" s="1052"/>
      <c r="AB19" s="1068">
        <f t="shared" si="3"/>
        <v>0</v>
      </c>
      <c r="AC19" s="1067"/>
      <c r="AD19" s="1052"/>
      <c r="AE19" s="1052"/>
      <c r="AF19" s="1052"/>
      <c r="AG19" s="1052"/>
      <c r="AH19" s="1053">
        <f t="shared" si="4"/>
        <v>0</v>
      </c>
      <c r="AI19" s="1052"/>
      <c r="AJ19" s="1052"/>
      <c r="AK19" s="1052"/>
      <c r="AL19" s="1052"/>
      <c r="AM19" s="1052"/>
      <c r="AN19" s="1068">
        <f t="shared" si="5"/>
        <v>0</v>
      </c>
      <c r="AO19" s="1067"/>
      <c r="AP19" s="1052"/>
      <c r="AQ19" s="1052"/>
      <c r="AR19" s="1052"/>
      <c r="AS19" s="1052"/>
      <c r="AT19" s="1069">
        <f t="shared" si="6"/>
        <v>0</v>
      </c>
      <c r="AU19" s="300"/>
      <c r="AV19" s="353" t="s">
        <v>4056</v>
      </c>
      <c r="AW19" s="300"/>
      <c r="AX19" s="1336" t="s">
        <v>2422</v>
      </c>
      <c r="AY19" s="324"/>
      <c r="AZ19" s="324"/>
      <c r="BA19" s="294" t="s">
        <v>2420</v>
      </c>
      <c r="BB19" s="351" t="s">
        <v>167</v>
      </c>
      <c r="BC19" s="352">
        <v>3</v>
      </c>
      <c r="BD19" s="372" t="s">
        <v>4057</v>
      </c>
      <c r="BE19" s="372" t="s">
        <v>4058</v>
      </c>
      <c r="BF19" s="372" t="s">
        <v>4059</v>
      </c>
      <c r="BG19" s="372" t="s">
        <v>4060</v>
      </c>
      <c r="BH19" s="372" t="s">
        <v>4061</v>
      </c>
      <c r="BI19" s="373" t="s">
        <v>4062</v>
      </c>
      <c r="BJ19" s="372" t="s">
        <v>4057</v>
      </c>
      <c r="BK19" s="372" t="s">
        <v>4058</v>
      </c>
      <c r="BL19" s="372" t="s">
        <v>4059</v>
      </c>
      <c r="BM19" s="372" t="s">
        <v>4060</v>
      </c>
      <c r="BN19" s="372" t="s">
        <v>4061</v>
      </c>
      <c r="BO19" s="373" t="s">
        <v>4062</v>
      </c>
      <c r="BP19" s="372" t="s">
        <v>4057</v>
      </c>
      <c r="BQ19" s="372" t="s">
        <v>4058</v>
      </c>
      <c r="BR19" s="372" t="s">
        <v>4059</v>
      </c>
      <c r="BS19" s="372" t="s">
        <v>4060</v>
      </c>
      <c r="BT19" s="372" t="s">
        <v>4061</v>
      </c>
      <c r="BU19" s="373" t="s">
        <v>4062</v>
      </c>
      <c r="BV19" s="372" t="s">
        <v>4057</v>
      </c>
      <c r="BW19" s="372" t="s">
        <v>4058</v>
      </c>
      <c r="BX19" s="372" t="s">
        <v>4059</v>
      </c>
      <c r="BY19" s="372" t="s">
        <v>4060</v>
      </c>
      <c r="BZ19" s="372" t="s">
        <v>4061</v>
      </c>
      <c r="CA19" s="373" t="s">
        <v>4062</v>
      </c>
      <c r="CB19" s="372" t="s">
        <v>4057</v>
      </c>
      <c r="CC19" s="372" t="s">
        <v>4058</v>
      </c>
      <c r="CD19" s="372" t="s">
        <v>4059</v>
      </c>
      <c r="CE19" s="372" t="s">
        <v>4060</v>
      </c>
      <c r="CF19" s="372" t="s">
        <v>4061</v>
      </c>
      <c r="CG19" s="373" t="s">
        <v>4062</v>
      </c>
      <c r="CH19" s="372" t="s">
        <v>4057</v>
      </c>
      <c r="CI19" s="372" t="s">
        <v>4058</v>
      </c>
      <c r="CJ19" s="372" t="s">
        <v>4059</v>
      </c>
      <c r="CK19" s="372" t="s">
        <v>4060</v>
      </c>
      <c r="CL19" s="372" t="s">
        <v>4061</v>
      </c>
      <c r="CM19" s="373" t="s">
        <v>4062</v>
      </c>
      <c r="CN19" s="372" t="s">
        <v>4057</v>
      </c>
      <c r="CO19" s="372" t="s">
        <v>4058</v>
      </c>
      <c r="CP19" s="372" t="s">
        <v>4059</v>
      </c>
      <c r="CQ19" s="372" t="s">
        <v>4060</v>
      </c>
      <c r="CR19" s="372" t="s">
        <v>4061</v>
      </c>
      <c r="CS19" s="373" t="s">
        <v>4062</v>
      </c>
      <c r="CT19" s="300"/>
      <c r="CU19" s="353" t="s">
        <v>4056</v>
      </c>
      <c r="CV19" s="300"/>
      <c r="CW19" s="353"/>
      <c r="CX19" s="324"/>
    </row>
    <row r="20" spans="1:102" customFormat="1" ht="20.25" customHeight="1" x14ac:dyDescent="0.2">
      <c r="A20" s="9"/>
      <c r="B20" s="294" t="s">
        <v>2429</v>
      </c>
      <c r="C20" s="351" t="s">
        <v>167</v>
      </c>
      <c r="D20" s="352">
        <v>3</v>
      </c>
      <c r="E20" s="1052"/>
      <c r="F20" s="1052"/>
      <c r="G20" s="1052"/>
      <c r="H20" s="1052"/>
      <c r="I20" s="1052"/>
      <c r="J20" s="1053">
        <f t="shared" si="0"/>
        <v>0</v>
      </c>
      <c r="K20" s="1328">
        <v>0</v>
      </c>
      <c r="L20" s="1328">
        <v>0</v>
      </c>
      <c r="M20" s="1328">
        <v>0</v>
      </c>
      <c r="N20" s="1328">
        <v>0</v>
      </c>
      <c r="O20" s="1328">
        <v>0</v>
      </c>
      <c r="P20" s="338">
        <f t="shared" si="1"/>
        <v>0</v>
      </c>
      <c r="Q20" s="1067"/>
      <c r="R20" s="1052"/>
      <c r="S20" s="1052"/>
      <c r="T20" s="1052"/>
      <c r="U20" s="1052"/>
      <c r="V20" s="1053">
        <f t="shared" si="2"/>
        <v>0</v>
      </c>
      <c r="W20" s="1052"/>
      <c r="X20" s="1052"/>
      <c r="Y20" s="1052"/>
      <c r="Z20" s="1052"/>
      <c r="AA20" s="1052"/>
      <c r="AB20" s="1068">
        <f t="shared" si="3"/>
        <v>0</v>
      </c>
      <c r="AC20" s="1067"/>
      <c r="AD20" s="1052"/>
      <c r="AE20" s="1052"/>
      <c r="AF20" s="1052"/>
      <c r="AG20" s="1052"/>
      <c r="AH20" s="1053">
        <f t="shared" si="4"/>
        <v>0</v>
      </c>
      <c r="AI20" s="1052"/>
      <c r="AJ20" s="1052"/>
      <c r="AK20" s="1052"/>
      <c r="AL20" s="1052"/>
      <c r="AM20" s="1052"/>
      <c r="AN20" s="1068">
        <f t="shared" si="5"/>
        <v>0</v>
      </c>
      <c r="AO20" s="1067"/>
      <c r="AP20" s="1052"/>
      <c r="AQ20" s="1052"/>
      <c r="AR20" s="1052"/>
      <c r="AS20" s="1052"/>
      <c r="AT20" s="1069">
        <f t="shared" si="6"/>
        <v>0</v>
      </c>
      <c r="AU20" s="300"/>
      <c r="AV20" s="353" t="s">
        <v>4063</v>
      </c>
      <c r="AW20" s="300"/>
      <c r="AX20" s="1336" t="s">
        <v>2431</v>
      </c>
      <c r="AY20" s="324"/>
      <c r="AZ20" s="324"/>
      <c r="BA20" s="294" t="s">
        <v>2429</v>
      </c>
      <c r="BB20" s="351" t="s">
        <v>167</v>
      </c>
      <c r="BC20" s="352">
        <v>3</v>
      </c>
      <c r="BD20" s="372" t="s">
        <v>4064</v>
      </c>
      <c r="BE20" s="372" t="s">
        <v>4065</v>
      </c>
      <c r="BF20" s="372" t="s">
        <v>4066</v>
      </c>
      <c r="BG20" s="372" t="s">
        <v>4067</v>
      </c>
      <c r="BH20" s="372" t="s">
        <v>4068</v>
      </c>
      <c r="BI20" s="373" t="s">
        <v>4069</v>
      </c>
      <c r="BJ20" s="372" t="s">
        <v>4064</v>
      </c>
      <c r="BK20" s="372" t="s">
        <v>4065</v>
      </c>
      <c r="BL20" s="372" t="s">
        <v>4066</v>
      </c>
      <c r="BM20" s="372" t="s">
        <v>4067</v>
      </c>
      <c r="BN20" s="372" t="s">
        <v>4068</v>
      </c>
      <c r="BO20" s="373" t="s">
        <v>4069</v>
      </c>
      <c r="BP20" s="372" t="s">
        <v>4064</v>
      </c>
      <c r="BQ20" s="372" t="s">
        <v>4065</v>
      </c>
      <c r="BR20" s="372" t="s">
        <v>4066</v>
      </c>
      <c r="BS20" s="372" t="s">
        <v>4067</v>
      </c>
      <c r="BT20" s="372" t="s">
        <v>4068</v>
      </c>
      <c r="BU20" s="373" t="s">
        <v>4069</v>
      </c>
      <c r="BV20" s="372" t="s">
        <v>4064</v>
      </c>
      <c r="BW20" s="372" t="s">
        <v>4065</v>
      </c>
      <c r="BX20" s="372" t="s">
        <v>4066</v>
      </c>
      <c r="BY20" s="372" t="s">
        <v>4067</v>
      </c>
      <c r="BZ20" s="372" t="s">
        <v>4068</v>
      </c>
      <c r="CA20" s="373" t="s">
        <v>4069</v>
      </c>
      <c r="CB20" s="372" t="s">
        <v>4064</v>
      </c>
      <c r="CC20" s="372" t="s">
        <v>4065</v>
      </c>
      <c r="CD20" s="372" t="s">
        <v>4066</v>
      </c>
      <c r="CE20" s="372" t="s">
        <v>4067</v>
      </c>
      <c r="CF20" s="372" t="s">
        <v>4068</v>
      </c>
      <c r="CG20" s="373" t="s">
        <v>4069</v>
      </c>
      <c r="CH20" s="372" t="s">
        <v>4064</v>
      </c>
      <c r="CI20" s="372" t="s">
        <v>4065</v>
      </c>
      <c r="CJ20" s="372" t="s">
        <v>4066</v>
      </c>
      <c r="CK20" s="372" t="s">
        <v>4067</v>
      </c>
      <c r="CL20" s="372" t="s">
        <v>4068</v>
      </c>
      <c r="CM20" s="373" t="s">
        <v>4069</v>
      </c>
      <c r="CN20" s="372" t="s">
        <v>4064</v>
      </c>
      <c r="CO20" s="372" t="s">
        <v>4065</v>
      </c>
      <c r="CP20" s="372" t="s">
        <v>4066</v>
      </c>
      <c r="CQ20" s="372" t="s">
        <v>4067</v>
      </c>
      <c r="CR20" s="372" t="s">
        <v>4068</v>
      </c>
      <c r="CS20" s="373" t="s">
        <v>4069</v>
      </c>
      <c r="CT20" s="300"/>
      <c r="CU20" s="353" t="s">
        <v>4063</v>
      </c>
      <c r="CV20" s="300"/>
      <c r="CW20" s="353"/>
      <c r="CX20" s="324"/>
    </row>
    <row r="21" spans="1:102" customFormat="1" ht="20.25" customHeight="1" x14ac:dyDescent="0.2">
      <c r="A21" s="9"/>
      <c r="B21" s="294" t="s">
        <v>2438</v>
      </c>
      <c r="C21" s="351" t="s">
        <v>167</v>
      </c>
      <c r="D21" s="352">
        <v>3</v>
      </c>
      <c r="E21" s="1053">
        <f>IFERROR(SUM(E19:E20), 0)</f>
        <v>0</v>
      </c>
      <c r="F21" s="1053">
        <f>IFERROR(SUM(F19:F20), 0)</f>
        <v>0</v>
      </c>
      <c r="G21" s="1053">
        <f>IFERROR(SUM(G19:G20), 0)</f>
        <v>0</v>
      </c>
      <c r="H21" s="1053">
        <f>IFERROR(SUM(H19:H20), 0)</f>
        <v>0</v>
      </c>
      <c r="I21" s="1053">
        <f>IFERROR(SUM(I19:I20), 0)</f>
        <v>0</v>
      </c>
      <c r="J21" s="1053">
        <f t="shared" si="0"/>
        <v>0</v>
      </c>
      <c r="K21" s="337">
        <f>IFERROR(SUM(K19:K20), 0)</f>
        <v>0</v>
      </c>
      <c r="L21" s="337">
        <f>IFERROR(SUM(L19:L20), 0)</f>
        <v>0</v>
      </c>
      <c r="M21" s="337">
        <f>IFERROR(SUM(M19:M20), 0)</f>
        <v>0</v>
      </c>
      <c r="N21" s="337">
        <f>IFERROR(SUM(N19:N20), 0)</f>
        <v>0</v>
      </c>
      <c r="O21" s="337">
        <f>IFERROR(SUM(O19:O20), 0)</f>
        <v>0</v>
      </c>
      <c r="P21" s="338">
        <f t="shared" si="1"/>
        <v>0</v>
      </c>
      <c r="Q21" s="1070">
        <f>IFERROR(SUM(Q19:Q20), 0)</f>
        <v>0</v>
      </c>
      <c r="R21" s="1053">
        <f>IFERROR(SUM(R19:R20), 0)</f>
        <v>0</v>
      </c>
      <c r="S21" s="1053">
        <f>IFERROR(SUM(S19:S20), 0)</f>
        <v>0</v>
      </c>
      <c r="T21" s="1053">
        <f>IFERROR(SUM(T19:T20), 0)</f>
        <v>0</v>
      </c>
      <c r="U21" s="1053">
        <f>IFERROR(SUM(U19:U20), 0)</f>
        <v>0</v>
      </c>
      <c r="V21" s="1053">
        <f t="shared" si="2"/>
        <v>0</v>
      </c>
      <c r="W21" s="1053">
        <f>IFERROR(SUM(W19:W20), 0)</f>
        <v>0</v>
      </c>
      <c r="X21" s="1053">
        <f>IFERROR(SUM(X19:X20), 0)</f>
        <v>0</v>
      </c>
      <c r="Y21" s="1053">
        <f>IFERROR(SUM(Y19:Y20), 0)</f>
        <v>0</v>
      </c>
      <c r="Z21" s="1053">
        <f>IFERROR(SUM(Z19:Z20), 0)</f>
        <v>0</v>
      </c>
      <c r="AA21" s="1053">
        <f>IFERROR(SUM(AA19:AA20), 0)</f>
        <v>0</v>
      </c>
      <c r="AB21" s="1068">
        <f t="shared" si="3"/>
        <v>0</v>
      </c>
      <c r="AC21" s="1070">
        <f>IFERROR(SUM(AC19:AC20), 0)</f>
        <v>0</v>
      </c>
      <c r="AD21" s="1053">
        <f>IFERROR(SUM(AD19:AD20), 0)</f>
        <v>0</v>
      </c>
      <c r="AE21" s="1053">
        <f>IFERROR(SUM(AE19:AE20), 0)</f>
        <v>0</v>
      </c>
      <c r="AF21" s="1053">
        <f>IFERROR(SUM(AF19:AF20), 0)</f>
        <v>0</v>
      </c>
      <c r="AG21" s="1053">
        <f>IFERROR(SUM(AG19:AG20), 0)</f>
        <v>0</v>
      </c>
      <c r="AH21" s="1053">
        <f t="shared" si="4"/>
        <v>0</v>
      </c>
      <c r="AI21" s="1053">
        <f>IFERROR(SUM(AI19:AI20), 0)</f>
        <v>0</v>
      </c>
      <c r="AJ21" s="1053">
        <f>IFERROR(SUM(AJ19:AJ20), 0)</f>
        <v>0</v>
      </c>
      <c r="AK21" s="1053">
        <f>IFERROR(SUM(AK19:AK20), 0)</f>
        <v>0</v>
      </c>
      <c r="AL21" s="1053">
        <f>IFERROR(SUM(AL19:AL20), 0)</f>
        <v>0</v>
      </c>
      <c r="AM21" s="1053">
        <f>IFERROR(SUM(AM19:AM20), 0)</f>
        <v>0</v>
      </c>
      <c r="AN21" s="1068">
        <f t="shared" si="5"/>
        <v>0</v>
      </c>
      <c r="AO21" s="1070">
        <f>IFERROR(SUM(AO19:AO20), 0)</f>
        <v>0</v>
      </c>
      <c r="AP21" s="1053">
        <f>IFERROR(SUM(AP19:AP20), 0)</f>
        <v>0</v>
      </c>
      <c r="AQ21" s="1053">
        <f>IFERROR(SUM(AQ19:AQ20), 0)</f>
        <v>0</v>
      </c>
      <c r="AR21" s="1053">
        <f>IFERROR(SUM(AR19:AR20), 0)</f>
        <v>0</v>
      </c>
      <c r="AS21" s="1053">
        <f>IFERROR(SUM(AS19:AS20), 0)</f>
        <v>0</v>
      </c>
      <c r="AT21" s="1069">
        <f t="shared" si="6"/>
        <v>0</v>
      </c>
      <c r="AU21" s="300"/>
      <c r="AV21" s="353" t="s">
        <v>4070</v>
      </c>
      <c r="AW21" s="300"/>
      <c r="AX21" s="1336" t="s">
        <v>2440</v>
      </c>
      <c r="AY21" s="324"/>
      <c r="AZ21" s="324"/>
      <c r="BA21" s="294" t="s">
        <v>2438</v>
      </c>
      <c r="BB21" s="351" t="s">
        <v>167</v>
      </c>
      <c r="BC21" s="352">
        <v>3</v>
      </c>
      <c r="BD21" s="373" t="s">
        <v>4071</v>
      </c>
      <c r="BE21" s="373" t="s">
        <v>4072</v>
      </c>
      <c r="BF21" s="373" t="s">
        <v>4073</v>
      </c>
      <c r="BG21" s="373" t="s">
        <v>4074</v>
      </c>
      <c r="BH21" s="373" t="s">
        <v>4075</v>
      </c>
      <c r="BI21" s="373" t="s">
        <v>4076</v>
      </c>
      <c r="BJ21" s="373" t="s">
        <v>4071</v>
      </c>
      <c r="BK21" s="373" t="s">
        <v>4072</v>
      </c>
      <c r="BL21" s="373" t="s">
        <v>4073</v>
      </c>
      <c r="BM21" s="373" t="s">
        <v>4074</v>
      </c>
      <c r="BN21" s="373" t="s">
        <v>4075</v>
      </c>
      <c r="BO21" s="373" t="s">
        <v>4076</v>
      </c>
      <c r="BP21" s="373" t="s">
        <v>4071</v>
      </c>
      <c r="BQ21" s="373" t="s">
        <v>4072</v>
      </c>
      <c r="BR21" s="373" t="s">
        <v>4073</v>
      </c>
      <c r="BS21" s="373" t="s">
        <v>4074</v>
      </c>
      <c r="BT21" s="373" t="s">
        <v>4075</v>
      </c>
      <c r="BU21" s="373" t="s">
        <v>4076</v>
      </c>
      <c r="BV21" s="373" t="s">
        <v>4071</v>
      </c>
      <c r="BW21" s="373" t="s">
        <v>4072</v>
      </c>
      <c r="BX21" s="373" t="s">
        <v>4073</v>
      </c>
      <c r="BY21" s="373" t="s">
        <v>4074</v>
      </c>
      <c r="BZ21" s="373" t="s">
        <v>4075</v>
      </c>
      <c r="CA21" s="373" t="s">
        <v>4076</v>
      </c>
      <c r="CB21" s="373" t="s">
        <v>4071</v>
      </c>
      <c r="CC21" s="373" t="s">
        <v>4072</v>
      </c>
      <c r="CD21" s="373" t="s">
        <v>4073</v>
      </c>
      <c r="CE21" s="373" t="s">
        <v>4074</v>
      </c>
      <c r="CF21" s="373" t="s">
        <v>4075</v>
      </c>
      <c r="CG21" s="373" t="s">
        <v>4076</v>
      </c>
      <c r="CH21" s="373" t="s">
        <v>4071</v>
      </c>
      <c r="CI21" s="373" t="s">
        <v>4072</v>
      </c>
      <c r="CJ21" s="373" t="s">
        <v>4073</v>
      </c>
      <c r="CK21" s="373" t="s">
        <v>4074</v>
      </c>
      <c r="CL21" s="373" t="s">
        <v>4075</v>
      </c>
      <c r="CM21" s="373" t="s">
        <v>4076</v>
      </c>
      <c r="CN21" s="373" t="s">
        <v>4071</v>
      </c>
      <c r="CO21" s="373" t="s">
        <v>4072</v>
      </c>
      <c r="CP21" s="373" t="s">
        <v>4073</v>
      </c>
      <c r="CQ21" s="373" t="s">
        <v>4074</v>
      </c>
      <c r="CR21" s="373" t="s">
        <v>4075</v>
      </c>
      <c r="CS21" s="373" t="s">
        <v>4076</v>
      </c>
      <c r="CT21" s="300"/>
      <c r="CU21" s="353" t="s">
        <v>4070</v>
      </c>
      <c r="CV21" s="300"/>
      <c r="CW21" s="353"/>
      <c r="CX21" s="324"/>
    </row>
    <row r="22" spans="1:102" customFormat="1" ht="20.25" customHeight="1" x14ac:dyDescent="0.2">
      <c r="A22" s="9"/>
      <c r="B22" s="294" t="s">
        <v>2447</v>
      </c>
      <c r="C22" s="351" t="s">
        <v>167</v>
      </c>
      <c r="D22" s="352">
        <v>3</v>
      </c>
      <c r="E22" s="1052"/>
      <c r="F22" s="1052"/>
      <c r="G22" s="1052"/>
      <c r="H22" s="1052"/>
      <c r="I22" s="1052"/>
      <c r="J22" s="1053">
        <f t="shared" si="0"/>
        <v>0</v>
      </c>
      <c r="K22" s="1328">
        <v>0</v>
      </c>
      <c r="L22" s="1328">
        <v>0</v>
      </c>
      <c r="M22" s="1328">
        <v>0</v>
      </c>
      <c r="N22" s="1328">
        <v>0</v>
      </c>
      <c r="O22" s="1328">
        <v>0</v>
      </c>
      <c r="P22" s="338">
        <f t="shared" si="1"/>
        <v>0</v>
      </c>
      <c r="Q22" s="1067"/>
      <c r="R22" s="1052"/>
      <c r="S22" s="1052"/>
      <c r="T22" s="1052"/>
      <c r="U22" s="1052"/>
      <c r="V22" s="1053">
        <f t="shared" si="2"/>
        <v>0</v>
      </c>
      <c r="W22" s="1052"/>
      <c r="X22" s="1052"/>
      <c r="Y22" s="1052"/>
      <c r="Z22" s="1052"/>
      <c r="AA22" s="1052"/>
      <c r="AB22" s="1068">
        <f t="shared" si="3"/>
        <v>0</v>
      </c>
      <c r="AC22" s="1067"/>
      <c r="AD22" s="1052"/>
      <c r="AE22" s="1052"/>
      <c r="AF22" s="1052"/>
      <c r="AG22" s="1052"/>
      <c r="AH22" s="1053">
        <f t="shared" si="4"/>
        <v>0</v>
      </c>
      <c r="AI22" s="1052"/>
      <c r="AJ22" s="1052"/>
      <c r="AK22" s="1052"/>
      <c r="AL22" s="1052"/>
      <c r="AM22" s="1052"/>
      <c r="AN22" s="1068">
        <f t="shared" si="5"/>
        <v>0</v>
      </c>
      <c r="AO22" s="1067"/>
      <c r="AP22" s="1052"/>
      <c r="AQ22" s="1052"/>
      <c r="AR22" s="1052"/>
      <c r="AS22" s="1052"/>
      <c r="AT22" s="1069">
        <f t="shared" si="6"/>
        <v>0</v>
      </c>
      <c r="AU22" s="300"/>
      <c r="AV22" s="353" t="s">
        <v>4077</v>
      </c>
      <c r="AW22" s="300"/>
      <c r="AX22" s="1336" t="s">
        <v>2449</v>
      </c>
      <c r="AY22" s="324"/>
      <c r="AZ22" s="324"/>
      <c r="BA22" s="294" t="s">
        <v>2447</v>
      </c>
      <c r="BB22" s="351" t="s">
        <v>167</v>
      </c>
      <c r="BC22" s="352">
        <v>3</v>
      </c>
      <c r="BD22" s="372" t="s">
        <v>4078</v>
      </c>
      <c r="BE22" s="372" t="s">
        <v>4079</v>
      </c>
      <c r="BF22" s="372" t="s">
        <v>4080</v>
      </c>
      <c r="BG22" s="372" t="s">
        <v>4081</v>
      </c>
      <c r="BH22" s="372" t="s">
        <v>4082</v>
      </c>
      <c r="BI22" s="373" t="s">
        <v>4083</v>
      </c>
      <c r="BJ22" s="372" t="s">
        <v>4078</v>
      </c>
      <c r="BK22" s="372" t="s">
        <v>4079</v>
      </c>
      <c r="BL22" s="372" t="s">
        <v>4080</v>
      </c>
      <c r="BM22" s="372" t="s">
        <v>4081</v>
      </c>
      <c r="BN22" s="372" t="s">
        <v>4082</v>
      </c>
      <c r="BO22" s="373" t="s">
        <v>4083</v>
      </c>
      <c r="BP22" s="372" t="s">
        <v>4078</v>
      </c>
      <c r="BQ22" s="372" t="s">
        <v>4079</v>
      </c>
      <c r="BR22" s="372" t="s">
        <v>4080</v>
      </c>
      <c r="BS22" s="372" t="s">
        <v>4081</v>
      </c>
      <c r="BT22" s="372" t="s">
        <v>4082</v>
      </c>
      <c r="BU22" s="373" t="s">
        <v>4083</v>
      </c>
      <c r="BV22" s="372" t="s">
        <v>4078</v>
      </c>
      <c r="BW22" s="372" t="s">
        <v>4079</v>
      </c>
      <c r="BX22" s="372" t="s">
        <v>4080</v>
      </c>
      <c r="BY22" s="372" t="s">
        <v>4081</v>
      </c>
      <c r="BZ22" s="372" t="s">
        <v>4082</v>
      </c>
      <c r="CA22" s="373" t="s">
        <v>4083</v>
      </c>
      <c r="CB22" s="372" t="s">
        <v>4078</v>
      </c>
      <c r="CC22" s="372" t="s">
        <v>4079</v>
      </c>
      <c r="CD22" s="372" t="s">
        <v>4080</v>
      </c>
      <c r="CE22" s="372" t="s">
        <v>4081</v>
      </c>
      <c r="CF22" s="372" t="s">
        <v>4082</v>
      </c>
      <c r="CG22" s="373" t="s">
        <v>4083</v>
      </c>
      <c r="CH22" s="372" t="s">
        <v>4078</v>
      </c>
      <c r="CI22" s="372" t="s">
        <v>4079</v>
      </c>
      <c r="CJ22" s="372" t="s">
        <v>4080</v>
      </c>
      <c r="CK22" s="372" t="s">
        <v>4081</v>
      </c>
      <c r="CL22" s="372" t="s">
        <v>4082</v>
      </c>
      <c r="CM22" s="373" t="s">
        <v>4083</v>
      </c>
      <c r="CN22" s="372" t="s">
        <v>4078</v>
      </c>
      <c r="CO22" s="372" t="s">
        <v>4079</v>
      </c>
      <c r="CP22" s="372" t="s">
        <v>4080</v>
      </c>
      <c r="CQ22" s="372" t="s">
        <v>4081</v>
      </c>
      <c r="CR22" s="372" t="s">
        <v>4082</v>
      </c>
      <c r="CS22" s="373" t="s">
        <v>4083</v>
      </c>
      <c r="CT22" s="300"/>
      <c r="CU22" s="353" t="s">
        <v>4077</v>
      </c>
      <c r="CV22" s="300"/>
      <c r="CW22" s="353"/>
      <c r="CX22" s="324"/>
    </row>
    <row r="23" spans="1:102" customFormat="1" ht="20.25" customHeight="1" x14ac:dyDescent="0.2">
      <c r="A23" s="9"/>
      <c r="B23" s="294" t="s">
        <v>2456</v>
      </c>
      <c r="C23" s="351" t="s">
        <v>167</v>
      </c>
      <c r="D23" s="352">
        <v>3</v>
      </c>
      <c r="E23" s="1052"/>
      <c r="F23" s="1052"/>
      <c r="G23" s="1052"/>
      <c r="H23" s="1052"/>
      <c r="I23" s="1052"/>
      <c r="J23" s="1053">
        <f t="shared" si="0"/>
        <v>0</v>
      </c>
      <c r="K23" s="1328">
        <v>0</v>
      </c>
      <c r="L23" s="1328">
        <v>0</v>
      </c>
      <c r="M23" s="1328">
        <v>0</v>
      </c>
      <c r="N23" s="1328">
        <v>0</v>
      </c>
      <c r="O23" s="1328">
        <v>0</v>
      </c>
      <c r="P23" s="338">
        <f t="shared" si="1"/>
        <v>0</v>
      </c>
      <c r="Q23" s="1067"/>
      <c r="R23" s="1052"/>
      <c r="S23" s="1052"/>
      <c r="T23" s="1052"/>
      <c r="U23" s="1052"/>
      <c r="V23" s="1053">
        <f t="shared" si="2"/>
        <v>0</v>
      </c>
      <c r="W23" s="1052"/>
      <c r="X23" s="1052"/>
      <c r="Y23" s="1052"/>
      <c r="Z23" s="1052"/>
      <c r="AA23" s="1052"/>
      <c r="AB23" s="1068">
        <f t="shared" si="3"/>
        <v>0</v>
      </c>
      <c r="AC23" s="1067"/>
      <c r="AD23" s="1052"/>
      <c r="AE23" s="1052"/>
      <c r="AF23" s="1052"/>
      <c r="AG23" s="1052"/>
      <c r="AH23" s="1053">
        <f t="shared" si="4"/>
        <v>0</v>
      </c>
      <c r="AI23" s="1052"/>
      <c r="AJ23" s="1052"/>
      <c r="AK23" s="1052"/>
      <c r="AL23" s="1052"/>
      <c r="AM23" s="1052"/>
      <c r="AN23" s="1068">
        <f t="shared" si="5"/>
        <v>0</v>
      </c>
      <c r="AO23" s="1067"/>
      <c r="AP23" s="1052"/>
      <c r="AQ23" s="1052"/>
      <c r="AR23" s="1052"/>
      <c r="AS23" s="1052"/>
      <c r="AT23" s="1069">
        <f t="shared" si="6"/>
        <v>0</v>
      </c>
      <c r="AU23" s="300"/>
      <c r="AV23" s="353" t="s">
        <v>4084</v>
      </c>
      <c r="AW23" s="300"/>
      <c r="AX23" s="1336" t="s">
        <v>2458</v>
      </c>
      <c r="AY23" s="324"/>
      <c r="AZ23" s="324"/>
      <c r="BA23" s="294" t="s">
        <v>2456</v>
      </c>
      <c r="BB23" s="351" t="s">
        <v>167</v>
      </c>
      <c r="BC23" s="352">
        <v>3</v>
      </c>
      <c r="BD23" s="372" t="s">
        <v>4085</v>
      </c>
      <c r="BE23" s="372" t="s">
        <v>4086</v>
      </c>
      <c r="BF23" s="372" t="s">
        <v>4087</v>
      </c>
      <c r="BG23" s="372" t="s">
        <v>4088</v>
      </c>
      <c r="BH23" s="372" t="s">
        <v>4089</v>
      </c>
      <c r="BI23" s="373" t="s">
        <v>4090</v>
      </c>
      <c r="BJ23" s="372" t="s">
        <v>4085</v>
      </c>
      <c r="BK23" s="372" t="s">
        <v>4086</v>
      </c>
      <c r="BL23" s="372" t="s">
        <v>4087</v>
      </c>
      <c r="BM23" s="372" t="s">
        <v>4088</v>
      </c>
      <c r="BN23" s="372" t="s">
        <v>4089</v>
      </c>
      <c r="BO23" s="373" t="s">
        <v>4090</v>
      </c>
      <c r="BP23" s="372" t="s">
        <v>4085</v>
      </c>
      <c r="BQ23" s="372" t="s">
        <v>4086</v>
      </c>
      <c r="BR23" s="372" t="s">
        <v>4087</v>
      </c>
      <c r="BS23" s="372" t="s">
        <v>4088</v>
      </c>
      <c r="BT23" s="372" t="s">
        <v>4089</v>
      </c>
      <c r="BU23" s="373" t="s">
        <v>4090</v>
      </c>
      <c r="BV23" s="372" t="s">
        <v>4085</v>
      </c>
      <c r="BW23" s="372" t="s">
        <v>4086</v>
      </c>
      <c r="BX23" s="372" t="s">
        <v>4087</v>
      </c>
      <c r="BY23" s="372" t="s">
        <v>4088</v>
      </c>
      <c r="BZ23" s="372" t="s">
        <v>4089</v>
      </c>
      <c r="CA23" s="373" t="s">
        <v>4090</v>
      </c>
      <c r="CB23" s="372" t="s">
        <v>4085</v>
      </c>
      <c r="CC23" s="372" t="s">
        <v>4086</v>
      </c>
      <c r="CD23" s="372" t="s">
        <v>4087</v>
      </c>
      <c r="CE23" s="372" t="s">
        <v>4088</v>
      </c>
      <c r="CF23" s="372" t="s">
        <v>4089</v>
      </c>
      <c r="CG23" s="373" t="s">
        <v>4090</v>
      </c>
      <c r="CH23" s="372" t="s">
        <v>4085</v>
      </c>
      <c r="CI23" s="372" t="s">
        <v>4086</v>
      </c>
      <c r="CJ23" s="372" t="s">
        <v>4087</v>
      </c>
      <c r="CK23" s="372" t="s">
        <v>4088</v>
      </c>
      <c r="CL23" s="372" t="s">
        <v>4089</v>
      </c>
      <c r="CM23" s="373" t="s">
        <v>4090</v>
      </c>
      <c r="CN23" s="372" t="s">
        <v>4085</v>
      </c>
      <c r="CO23" s="372" t="s">
        <v>4086</v>
      </c>
      <c r="CP23" s="372" t="s">
        <v>4087</v>
      </c>
      <c r="CQ23" s="372" t="s">
        <v>4088</v>
      </c>
      <c r="CR23" s="372" t="s">
        <v>4089</v>
      </c>
      <c r="CS23" s="373" t="s">
        <v>4090</v>
      </c>
      <c r="CT23" s="300"/>
      <c r="CU23" s="353" t="s">
        <v>4084</v>
      </c>
      <c r="CV23" s="300"/>
      <c r="CW23" s="353"/>
      <c r="CX23" s="324"/>
    </row>
    <row r="24" spans="1:102" customFormat="1" ht="20.25" customHeight="1" x14ac:dyDescent="0.2">
      <c r="A24" s="9"/>
      <c r="B24" s="294" t="s">
        <v>2465</v>
      </c>
      <c r="C24" s="351" t="s">
        <v>167</v>
      </c>
      <c r="D24" s="352">
        <v>3</v>
      </c>
      <c r="E24" s="1053">
        <f>IFERROR(SUM(E22:E23), 0)</f>
        <v>0</v>
      </c>
      <c r="F24" s="1053">
        <f>IFERROR(SUM(F22:F23), 0)</f>
        <v>0</v>
      </c>
      <c r="G24" s="1053">
        <f>IFERROR(SUM(G22:G23), 0)</f>
        <v>0</v>
      </c>
      <c r="H24" s="1053">
        <f>IFERROR(SUM(H22:H23), 0)</f>
        <v>0</v>
      </c>
      <c r="I24" s="1053">
        <f>IFERROR(SUM(I22:I23), 0)</f>
        <v>0</v>
      </c>
      <c r="J24" s="1053">
        <f t="shared" si="0"/>
        <v>0</v>
      </c>
      <c r="K24" s="337">
        <f>IFERROR(SUM(K22:K23), 0)</f>
        <v>0</v>
      </c>
      <c r="L24" s="337">
        <f>IFERROR(SUM(L22:L23), 0)</f>
        <v>0</v>
      </c>
      <c r="M24" s="337">
        <f>IFERROR(SUM(M22:M23), 0)</f>
        <v>0</v>
      </c>
      <c r="N24" s="337">
        <f>IFERROR(SUM(N22:N23), 0)</f>
        <v>0</v>
      </c>
      <c r="O24" s="337">
        <f>IFERROR(SUM(O22:O23), 0)</f>
        <v>0</v>
      </c>
      <c r="P24" s="338">
        <f t="shared" si="1"/>
        <v>0</v>
      </c>
      <c r="Q24" s="1070">
        <f>IFERROR(SUM(Q22:Q23), 0)</f>
        <v>0</v>
      </c>
      <c r="R24" s="1053">
        <f>IFERROR(SUM(R22:R23), 0)</f>
        <v>0</v>
      </c>
      <c r="S24" s="1053">
        <f>IFERROR(SUM(S22:S23), 0)</f>
        <v>0</v>
      </c>
      <c r="T24" s="1053">
        <f>IFERROR(SUM(T22:T23), 0)</f>
        <v>0</v>
      </c>
      <c r="U24" s="1053">
        <f>IFERROR(SUM(U22:U23), 0)</f>
        <v>0</v>
      </c>
      <c r="V24" s="1053">
        <f t="shared" si="2"/>
        <v>0</v>
      </c>
      <c r="W24" s="1053">
        <f>IFERROR(SUM(W22:W23), 0)</f>
        <v>0</v>
      </c>
      <c r="X24" s="1053">
        <f>IFERROR(SUM(X22:X23), 0)</f>
        <v>0</v>
      </c>
      <c r="Y24" s="1053">
        <f>IFERROR(SUM(Y22:Y23), 0)</f>
        <v>0</v>
      </c>
      <c r="Z24" s="1053">
        <f>IFERROR(SUM(Z22:Z23), 0)</f>
        <v>0</v>
      </c>
      <c r="AA24" s="1053">
        <f>IFERROR(SUM(AA22:AA23), 0)</f>
        <v>0</v>
      </c>
      <c r="AB24" s="1068">
        <f t="shared" si="3"/>
        <v>0</v>
      </c>
      <c r="AC24" s="1070">
        <f>IFERROR(SUM(AC22:AC23), 0)</f>
        <v>0</v>
      </c>
      <c r="AD24" s="1053">
        <f>IFERROR(SUM(AD22:AD23), 0)</f>
        <v>0</v>
      </c>
      <c r="AE24" s="1053">
        <f>IFERROR(SUM(AE22:AE23), 0)</f>
        <v>0</v>
      </c>
      <c r="AF24" s="1053">
        <f>IFERROR(SUM(AF22:AF23), 0)</f>
        <v>0</v>
      </c>
      <c r="AG24" s="1053">
        <f>IFERROR(SUM(AG22:AG23), 0)</f>
        <v>0</v>
      </c>
      <c r="AH24" s="1053">
        <f t="shared" si="4"/>
        <v>0</v>
      </c>
      <c r="AI24" s="1053">
        <f>IFERROR(SUM(AI22:AI23), 0)</f>
        <v>0</v>
      </c>
      <c r="AJ24" s="1053">
        <f>IFERROR(SUM(AJ22:AJ23), 0)</f>
        <v>0</v>
      </c>
      <c r="AK24" s="1053">
        <f>IFERROR(SUM(AK22:AK23), 0)</f>
        <v>0</v>
      </c>
      <c r="AL24" s="1053">
        <f>IFERROR(SUM(AL22:AL23), 0)</f>
        <v>0</v>
      </c>
      <c r="AM24" s="1053">
        <f>IFERROR(SUM(AM22:AM23), 0)</f>
        <v>0</v>
      </c>
      <c r="AN24" s="1068">
        <f t="shared" si="5"/>
        <v>0</v>
      </c>
      <c r="AO24" s="1070">
        <f>IFERROR(SUM(AO22:AO23), 0)</f>
        <v>0</v>
      </c>
      <c r="AP24" s="1053">
        <f>IFERROR(SUM(AP22:AP23), 0)</f>
        <v>0</v>
      </c>
      <c r="AQ24" s="1053">
        <f>IFERROR(SUM(AQ22:AQ23), 0)</f>
        <v>0</v>
      </c>
      <c r="AR24" s="1053">
        <f>IFERROR(SUM(AR22:AR23), 0)</f>
        <v>0</v>
      </c>
      <c r="AS24" s="1053">
        <f>IFERROR(SUM(AS22:AS23), 0)</f>
        <v>0</v>
      </c>
      <c r="AT24" s="1069">
        <f t="shared" si="6"/>
        <v>0</v>
      </c>
      <c r="AU24" s="300"/>
      <c r="AV24" s="353" t="s">
        <v>4091</v>
      </c>
      <c r="AW24" s="300"/>
      <c r="AX24" s="1336" t="s">
        <v>2467</v>
      </c>
      <c r="AY24" s="324"/>
      <c r="AZ24" s="324"/>
      <c r="BA24" s="294" t="s">
        <v>2465</v>
      </c>
      <c r="BB24" s="351" t="s">
        <v>167</v>
      </c>
      <c r="BC24" s="352">
        <v>3</v>
      </c>
      <c r="BD24" s="373" t="s">
        <v>4092</v>
      </c>
      <c r="BE24" s="373" t="s">
        <v>4093</v>
      </c>
      <c r="BF24" s="373" t="s">
        <v>4094</v>
      </c>
      <c r="BG24" s="373" t="s">
        <v>4095</v>
      </c>
      <c r="BH24" s="373" t="s">
        <v>4096</v>
      </c>
      <c r="BI24" s="373" t="s">
        <v>4097</v>
      </c>
      <c r="BJ24" s="373" t="s">
        <v>4092</v>
      </c>
      <c r="BK24" s="373" t="s">
        <v>4093</v>
      </c>
      <c r="BL24" s="373" t="s">
        <v>4094</v>
      </c>
      <c r="BM24" s="373" t="s">
        <v>4095</v>
      </c>
      <c r="BN24" s="373" t="s">
        <v>4096</v>
      </c>
      <c r="BO24" s="373" t="s">
        <v>4097</v>
      </c>
      <c r="BP24" s="373" t="s">
        <v>4092</v>
      </c>
      <c r="BQ24" s="373" t="s">
        <v>4093</v>
      </c>
      <c r="BR24" s="373" t="s">
        <v>4094</v>
      </c>
      <c r="BS24" s="373" t="s">
        <v>4095</v>
      </c>
      <c r="BT24" s="373" t="s">
        <v>4096</v>
      </c>
      <c r="BU24" s="373" t="s">
        <v>4097</v>
      </c>
      <c r="BV24" s="373" t="s">
        <v>4092</v>
      </c>
      <c r="BW24" s="373" t="s">
        <v>4093</v>
      </c>
      <c r="BX24" s="373" t="s">
        <v>4094</v>
      </c>
      <c r="BY24" s="373" t="s">
        <v>4095</v>
      </c>
      <c r="BZ24" s="373" t="s">
        <v>4096</v>
      </c>
      <c r="CA24" s="373" t="s">
        <v>4097</v>
      </c>
      <c r="CB24" s="373" t="s">
        <v>4092</v>
      </c>
      <c r="CC24" s="373" t="s">
        <v>4093</v>
      </c>
      <c r="CD24" s="373" t="s">
        <v>4094</v>
      </c>
      <c r="CE24" s="373" t="s">
        <v>4095</v>
      </c>
      <c r="CF24" s="373" t="s">
        <v>4096</v>
      </c>
      <c r="CG24" s="373" t="s">
        <v>4097</v>
      </c>
      <c r="CH24" s="373" t="s">
        <v>4092</v>
      </c>
      <c r="CI24" s="373" t="s">
        <v>4093</v>
      </c>
      <c r="CJ24" s="373" t="s">
        <v>4094</v>
      </c>
      <c r="CK24" s="373" t="s">
        <v>4095</v>
      </c>
      <c r="CL24" s="373" t="s">
        <v>4096</v>
      </c>
      <c r="CM24" s="373" t="s">
        <v>4097</v>
      </c>
      <c r="CN24" s="373" t="s">
        <v>4092</v>
      </c>
      <c r="CO24" s="373" t="s">
        <v>4093</v>
      </c>
      <c r="CP24" s="373" t="s">
        <v>4094</v>
      </c>
      <c r="CQ24" s="373" t="s">
        <v>4095</v>
      </c>
      <c r="CR24" s="373" t="s">
        <v>4096</v>
      </c>
      <c r="CS24" s="373" t="s">
        <v>4097</v>
      </c>
      <c r="CT24" s="300"/>
      <c r="CU24" s="353" t="s">
        <v>4091</v>
      </c>
      <c r="CV24" s="300"/>
      <c r="CW24" s="353"/>
      <c r="CX24" s="324"/>
    </row>
    <row r="25" spans="1:102" customFormat="1" ht="20.25" customHeight="1" x14ac:dyDescent="0.2">
      <c r="A25" s="9"/>
      <c r="B25" s="294" t="s">
        <v>2474</v>
      </c>
      <c r="C25" s="351" t="s">
        <v>167</v>
      </c>
      <c r="D25" s="352">
        <v>3</v>
      </c>
      <c r="E25" s="1052"/>
      <c r="F25" s="1052"/>
      <c r="G25" s="1052"/>
      <c r="H25" s="1052"/>
      <c r="I25" s="1052"/>
      <c r="J25" s="1053">
        <f t="shared" si="0"/>
        <v>0</v>
      </c>
      <c r="K25" s="1328">
        <v>0</v>
      </c>
      <c r="L25" s="1328">
        <v>0</v>
      </c>
      <c r="M25" s="1328">
        <v>0</v>
      </c>
      <c r="N25" s="1328">
        <v>0.64714485545539324</v>
      </c>
      <c r="O25" s="1328">
        <v>0</v>
      </c>
      <c r="P25" s="338">
        <f t="shared" si="1"/>
        <v>0.64714485545539324</v>
      </c>
      <c r="Q25" s="1067"/>
      <c r="R25" s="1052"/>
      <c r="S25" s="1052"/>
      <c r="T25" s="1052"/>
      <c r="U25" s="1052"/>
      <c r="V25" s="1053">
        <f t="shared" si="2"/>
        <v>0</v>
      </c>
      <c r="W25" s="1052"/>
      <c r="X25" s="1052"/>
      <c r="Y25" s="1052"/>
      <c r="Z25" s="1052"/>
      <c r="AA25" s="1052"/>
      <c r="AB25" s="1068">
        <f t="shared" si="3"/>
        <v>0</v>
      </c>
      <c r="AC25" s="1067"/>
      <c r="AD25" s="1052"/>
      <c r="AE25" s="1052"/>
      <c r="AF25" s="1052"/>
      <c r="AG25" s="1052"/>
      <c r="AH25" s="1053">
        <f t="shared" si="4"/>
        <v>0</v>
      </c>
      <c r="AI25" s="1052"/>
      <c r="AJ25" s="1052"/>
      <c r="AK25" s="1052"/>
      <c r="AL25" s="1052"/>
      <c r="AM25" s="1052"/>
      <c r="AN25" s="1068">
        <f t="shared" si="5"/>
        <v>0</v>
      </c>
      <c r="AO25" s="1067"/>
      <c r="AP25" s="1052"/>
      <c r="AQ25" s="1052"/>
      <c r="AR25" s="1052"/>
      <c r="AS25" s="1052"/>
      <c r="AT25" s="1069">
        <f t="shared" si="6"/>
        <v>0</v>
      </c>
      <c r="AU25" s="300"/>
      <c r="AV25" s="353" t="s">
        <v>4098</v>
      </c>
      <c r="AW25" s="300"/>
      <c r="AX25" s="1336" t="s">
        <v>2476</v>
      </c>
      <c r="AY25" s="324"/>
      <c r="AZ25" s="324"/>
      <c r="BA25" s="294" t="s">
        <v>2474</v>
      </c>
      <c r="BB25" s="351" t="s">
        <v>167</v>
      </c>
      <c r="BC25" s="352">
        <v>3</v>
      </c>
      <c r="BD25" s="372" t="s">
        <v>4099</v>
      </c>
      <c r="BE25" s="372" t="s">
        <v>4100</v>
      </c>
      <c r="BF25" s="372" t="s">
        <v>4101</v>
      </c>
      <c r="BG25" s="372" t="s">
        <v>4102</v>
      </c>
      <c r="BH25" s="372" t="s">
        <v>4103</v>
      </c>
      <c r="BI25" s="373" t="s">
        <v>4104</v>
      </c>
      <c r="BJ25" s="372" t="s">
        <v>4099</v>
      </c>
      <c r="BK25" s="372" t="s">
        <v>4100</v>
      </c>
      <c r="BL25" s="372" t="s">
        <v>4101</v>
      </c>
      <c r="BM25" s="372" t="s">
        <v>4102</v>
      </c>
      <c r="BN25" s="372" t="s">
        <v>4103</v>
      </c>
      <c r="BO25" s="373" t="s">
        <v>4104</v>
      </c>
      <c r="BP25" s="372" t="s">
        <v>4099</v>
      </c>
      <c r="BQ25" s="372" t="s">
        <v>4100</v>
      </c>
      <c r="BR25" s="372" t="s">
        <v>4101</v>
      </c>
      <c r="BS25" s="372" t="s">
        <v>4102</v>
      </c>
      <c r="BT25" s="372" t="s">
        <v>4103</v>
      </c>
      <c r="BU25" s="373" t="s">
        <v>4104</v>
      </c>
      <c r="BV25" s="372" t="s">
        <v>4099</v>
      </c>
      <c r="BW25" s="372" t="s">
        <v>4100</v>
      </c>
      <c r="BX25" s="372" t="s">
        <v>4101</v>
      </c>
      <c r="BY25" s="372" t="s">
        <v>4102</v>
      </c>
      <c r="BZ25" s="372" t="s">
        <v>4103</v>
      </c>
      <c r="CA25" s="373" t="s">
        <v>4104</v>
      </c>
      <c r="CB25" s="372" t="s">
        <v>4099</v>
      </c>
      <c r="CC25" s="372" t="s">
        <v>4100</v>
      </c>
      <c r="CD25" s="372" t="s">
        <v>4101</v>
      </c>
      <c r="CE25" s="372" t="s">
        <v>4102</v>
      </c>
      <c r="CF25" s="372" t="s">
        <v>4103</v>
      </c>
      <c r="CG25" s="373" t="s">
        <v>4104</v>
      </c>
      <c r="CH25" s="372" t="s">
        <v>4099</v>
      </c>
      <c r="CI25" s="372" t="s">
        <v>4100</v>
      </c>
      <c r="CJ25" s="372" t="s">
        <v>4101</v>
      </c>
      <c r="CK25" s="372" t="s">
        <v>4102</v>
      </c>
      <c r="CL25" s="372" t="s">
        <v>4103</v>
      </c>
      <c r="CM25" s="373" t="s">
        <v>4104</v>
      </c>
      <c r="CN25" s="372" t="s">
        <v>4099</v>
      </c>
      <c r="CO25" s="372" t="s">
        <v>4100</v>
      </c>
      <c r="CP25" s="372" t="s">
        <v>4101</v>
      </c>
      <c r="CQ25" s="372" t="s">
        <v>4102</v>
      </c>
      <c r="CR25" s="372" t="s">
        <v>4103</v>
      </c>
      <c r="CS25" s="373" t="s">
        <v>4104</v>
      </c>
      <c r="CT25" s="300"/>
      <c r="CU25" s="353" t="s">
        <v>4098</v>
      </c>
      <c r="CV25" s="300"/>
      <c r="CW25" s="353"/>
      <c r="CX25" s="324"/>
    </row>
    <row r="26" spans="1:102" customFormat="1" ht="20.25" customHeight="1" x14ac:dyDescent="0.2">
      <c r="A26" s="9"/>
      <c r="B26" s="294" t="s">
        <v>2483</v>
      </c>
      <c r="C26" s="351" t="s">
        <v>167</v>
      </c>
      <c r="D26" s="352">
        <v>3</v>
      </c>
      <c r="E26" s="1052"/>
      <c r="F26" s="1052"/>
      <c r="G26" s="1052"/>
      <c r="H26" s="1052"/>
      <c r="I26" s="1052"/>
      <c r="J26" s="1053">
        <f t="shared" si="0"/>
        <v>0</v>
      </c>
      <c r="K26" s="1328">
        <v>0</v>
      </c>
      <c r="L26" s="1328">
        <v>0</v>
      </c>
      <c r="M26" s="1328">
        <v>0</v>
      </c>
      <c r="N26" s="1328">
        <v>0</v>
      </c>
      <c r="O26" s="1328">
        <v>0</v>
      </c>
      <c r="P26" s="338">
        <f t="shared" si="1"/>
        <v>0</v>
      </c>
      <c r="Q26" s="1067"/>
      <c r="R26" s="1052"/>
      <c r="S26" s="1052"/>
      <c r="T26" s="1052"/>
      <c r="U26" s="1052"/>
      <c r="V26" s="1053">
        <f t="shared" si="2"/>
        <v>0</v>
      </c>
      <c r="W26" s="1052"/>
      <c r="X26" s="1052"/>
      <c r="Y26" s="1052"/>
      <c r="Z26" s="1052"/>
      <c r="AA26" s="1052"/>
      <c r="AB26" s="1068">
        <f t="shared" si="3"/>
        <v>0</v>
      </c>
      <c r="AC26" s="1067"/>
      <c r="AD26" s="1052"/>
      <c r="AE26" s="1052"/>
      <c r="AF26" s="1052"/>
      <c r="AG26" s="1052"/>
      <c r="AH26" s="1053">
        <f t="shared" si="4"/>
        <v>0</v>
      </c>
      <c r="AI26" s="1052"/>
      <c r="AJ26" s="1052"/>
      <c r="AK26" s="1052"/>
      <c r="AL26" s="1052"/>
      <c r="AM26" s="1052"/>
      <c r="AN26" s="1068">
        <f t="shared" si="5"/>
        <v>0</v>
      </c>
      <c r="AO26" s="1067"/>
      <c r="AP26" s="1052"/>
      <c r="AQ26" s="1052"/>
      <c r="AR26" s="1052"/>
      <c r="AS26" s="1052"/>
      <c r="AT26" s="1069">
        <f t="shared" si="6"/>
        <v>0</v>
      </c>
      <c r="AU26" s="300"/>
      <c r="AV26" s="353" t="s">
        <v>4105</v>
      </c>
      <c r="AW26" s="300"/>
      <c r="AX26" s="1336" t="s">
        <v>2485</v>
      </c>
      <c r="AY26" s="324"/>
      <c r="AZ26" s="324"/>
      <c r="BA26" s="294" t="s">
        <v>2483</v>
      </c>
      <c r="BB26" s="351" t="s">
        <v>167</v>
      </c>
      <c r="BC26" s="352">
        <v>3</v>
      </c>
      <c r="BD26" s="372" t="s">
        <v>4106</v>
      </c>
      <c r="BE26" s="372" t="s">
        <v>4107</v>
      </c>
      <c r="BF26" s="372" t="s">
        <v>4108</v>
      </c>
      <c r="BG26" s="372" t="s">
        <v>4109</v>
      </c>
      <c r="BH26" s="372" t="s">
        <v>4110</v>
      </c>
      <c r="BI26" s="373" t="s">
        <v>4111</v>
      </c>
      <c r="BJ26" s="372" t="s">
        <v>4106</v>
      </c>
      <c r="BK26" s="372" t="s">
        <v>4107</v>
      </c>
      <c r="BL26" s="372" t="s">
        <v>4108</v>
      </c>
      <c r="BM26" s="372" t="s">
        <v>4109</v>
      </c>
      <c r="BN26" s="372" t="s">
        <v>4110</v>
      </c>
      <c r="BO26" s="373" t="s">
        <v>4111</v>
      </c>
      <c r="BP26" s="372" t="s">
        <v>4106</v>
      </c>
      <c r="BQ26" s="372" t="s">
        <v>4107</v>
      </c>
      <c r="BR26" s="372" t="s">
        <v>4108</v>
      </c>
      <c r="BS26" s="372" t="s">
        <v>4109</v>
      </c>
      <c r="BT26" s="372" t="s">
        <v>4110</v>
      </c>
      <c r="BU26" s="373" t="s">
        <v>4111</v>
      </c>
      <c r="BV26" s="372" t="s">
        <v>4106</v>
      </c>
      <c r="BW26" s="372" t="s">
        <v>4107</v>
      </c>
      <c r="BX26" s="372" t="s">
        <v>4108</v>
      </c>
      <c r="BY26" s="372" t="s">
        <v>4109</v>
      </c>
      <c r="BZ26" s="372" t="s">
        <v>4110</v>
      </c>
      <c r="CA26" s="373" t="s">
        <v>4111</v>
      </c>
      <c r="CB26" s="372" t="s">
        <v>4106</v>
      </c>
      <c r="CC26" s="372" t="s">
        <v>4107</v>
      </c>
      <c r="CD26" s="372" t="s">
        <v>4108</v>
      </c>
      <c r="CE26" s="372" t="s">
        <v>4109</v>
      </c>
      <c r="CF26" s="372" t="s">
        <v>4110</v>
      </c>
      <c r="CG26" s="373" t="s">
        <v>4111</v>
      </c>
      <c r="CH26" s="372" t="s">
        <v>4106</v>
      </c>
      <c r="CI26" s="372" t="s">
        <v>4107</v>
      </c>
      <c r="CJ26" s="372" t="s">
        <v>4108</v>
      </c>
      <c r="CK26" s="372" t="s">
        <v>4109</v>
      </c>
      <c r="CL26" s="372" t="s">
        <v>4110</v>
      </c>
      <c r="CM26" s="373" t="s">
        <v>4111</v>
      </c>
      <c r="CN26" s="372" t="s">
        <v>4106</v>
      </c>
      <c r="CO26" s="372" t="s">
        <v>4107</v>
      </c>
      <c r="CP26" s="372" t="s">
        <v>4108</v>
      </c>
      <c r="CQ26" s="372" t="s">
        <v>4109</v>
      </c>
      <c r="CR26" s="372" t="s">
        <v>4110</v>
      </c>
      <c r="CS26" s="373" t="s">
        <v>4111</v>
      </c>
      <c r="CT26" s="300"/>
      <c r="CU26" s="353" t="s">
        <v>4105</v>
      </c>
      <c r="CV26" s="300"/>
      <c r="CW26" s="353"/>
      <c r="CX26" s="324"/>
    </row>
    <row r="27" spans="1:102" customFormat="1" ht="20.25" customHeight="1" x14ac:dyDescent="0.2">
      <c r="A27" s="9"/>
      <c r="B27" s="294" t="s">
        <v>2492</v>
      </c>
      <c r="C27" s="351" t="s">
        <v>167</v>
      </c>
      <c r="D27" s="352">
        <v>3</v>
      </c>
      <c r="E27" s="1053">
        <f>IFERROR(SUM(E25:E26), 0)</f>
        <v>0</v>
      </c>
      <c r="F27" s="1053">
        <f>IFERROR(SUM(F25:F26), 0)</f>
        <v>0</v>
      </c>
      <c r="G27" s="1053">
        <f>IFERROR(SUM(G25:G26), 0)</f>
        <v>0</v>
      </c>
      <c r="H27" s="1053">
        <f>IFERROR(SUM(H25:H26), 0)</f>
        <v>0</v>
      </c>
      <c r="I27" s="1053">
        <f>IFERROR(SUM(I25:I26), 0)</f>
        <v>0</v>
      </c>
      <c r="J27" s="1053">
        <f t="shared" si="0"/>
        <v>0</v>
      </c>
      <c r="K27" s="337">
        <f>IFERROR(SUM(K25:K26), 0)</f>
        <v>0</v>
      </c>
      <c r="L27" s="337">
        <f>IFERROR(SUM(L25:L26), 0)</f>
        <v>0</v>
      </c>
      <c r="M27" s="337">
        <f>IFERROR(SUM(M25:M26), 0)</f>
        <v>0</v>
      </c>
      <c r="N27" s="337">
        <f>IFERROR(SUM(N25:N26), 0)</f>
        <v>0.64714485545539324</v>
      </c>
      <c r="O27" s="337">
        <f>IFERROR(SUM(O25:O26), 0)</f>
        <v>0</v>
      </c>
      <c r="P27" s="338">
        <f t="shared" si="1"/>
        <v>0.64714485545539324</v>
      </c>
      <c r="Q27" s="1070">
        <f>IFERROR(SUM(Q25:Q26), 0)</f>
        <v>0</v>
      </c>
      <c r="R27" s="1053">
        <f>IFERROR(SUM(R25:R26), 0)</f>
        <v>0</v>
      </c>
      <c r="S27" s="1053">
        <f>IFERROR(SUM(S25:S26), 0)</f>
        <v>0</v>
      </c>
      <c r="T27" s="1053">
        <f>IFERROR(SUM(T25:T26), 0)</f>
        <v>0</v>
      </c>
      <c r="U27" s="1053">
        <f>IFERROR(SUM(U25:U26), 0)</f>
        <v>0</v>
      </c>
      <c r="V27" s="1053">
        <f t="shared" si="2"/>
        <v>0</v>
      </c>
      <c r="W27" s="1053">
        <f>IFERROR(SUM(W25:W26), 0)</f>
        <v>0</v>
      </c>
      <c r="X27" s="1053">
        <f>IFERROR(SUM(X25:X26), 0)</f>
        <v>0</v>
      </c>
      <c r="Y27" s="1053">
        <f>IFERROR(SUM(Y25:Y26), 0)</f>
        <v>0</v>
      </c>
      <c r="Z27" s="1053">
        <f>IFERROR(SUM(Z25:Z26), 0)</f>
        <v>0</v>
      </c>
      <c r="AA27" s="1053">
        <f>IFERROR(SUM(AA25:AA26), 0)</f>
        <v>0</v>
      </c>
      <c r="AB27" s="1068">
        <f t="shared" si="3"/>
        <v>0</v>
      </c>
      <c r="AC27" s="1070">
        <f>IFERROR(SUM(AC25:AC26), 0)</f>
        <v>0</v>
      </c>
      <c r="AD27" s="1053">
        <f>IFERROR(SUM(AD25:AD26), 0)</f>
        <v>0</v>
      </c>
      <c r="AE27" s="1053">
        <f>IFERROR(SUM(AE25:AE26), 0)</f>
        <v>0</v>
      </c>
      <c r="AF27" s="1053">
        <f>IFERROR(SUM(AF25:AF26), 0)</f>
        <v>0</v>
      </c>
      <c r="AG27" s="1053">
        <f>IFERROR(SUM(AG25:AG26), 0)</f>
        <v>0</v>
      </c>
      <c r="AH27" s="1053">
        <f t="shared" si="4"/>
        <v>0</v>
      </c>
      <c r="AI27" s="1053">
        <f>IFERROR(SUM(AI25:AI26), 0)</f>
        <v>0</v>
      </c>
      <c r="AJ27" s="1053">
        <f>IFERROR(SUM(AJ25:AJ26), 0)</f>
        <v>0</v>
      </c>
      <c r="AK27" s="1053">
        <f>IFERROR(SUM(AK25:AK26), 0)</f>
        <v>0</v>
      </c>
      <c r="AL27" s="1053">
        <f>IFERROR(SUM(AL25:AL26), 0)</f>
        <v>0</v>
      </c>
      <c r="AM27" s="1053">
        <f>IFERROR(SUM(AM25:AM26), 0)</f>
        <v>0</v>
      </c>
      <c r="AN27" s="1068">
        <f t="shared" si="5"/>
        <v>0</v>
      </c>
      <c r="AO27" s="1070">
        <f>IFERROR(SUM(AO25:AO26), 0)</f>
        <v>0</v>
      </c>
      <c r="AP27" s="1053">
        <f>IFERROR(SUM(AP25:AP26), 0)</f>
        <v>0</v>
      </c>
      <c r="AQ27" s="1053">
        <f>IFERROR(SUM(AQ25:AQ26), 0)</f>
        <v>0</v>
      </c>
      <c r="AR27" s="1053">
        <f>IFERROR(SUM(AR25:AR26), 0)</f>
        <v>0</v>
      </c>
      <c r="AS27" s="1053">
        <f>IFERROR(SUM(AS25:AS26), 0)</f>
        <v>0</v>
      </c>
      <c r="AT27" s="1069">
        <f t="shared" si="6"/>
        <v>0</v>
      </c>
      <c r="AU27" s="300"/>
      <c r="AV27" s="353" t="s">
        <v>4112</v>
      </c>
      <c r="AW27" s="300"/>
      <c r="AX27" s="1336" t="s">
        <v>2494</v>
      </c>
      <c r="AY27" s="324"/>
      <c r="AZ27" s="324"/>
      <c r="BA27" s="294" t="s">
        <v>2492</v>
      </c>
      <c r="BB27" s="351" t="s">
        <v>167</v>
      </c>
      <c r="BC27" s="352">
        <v>3</v>
      </c>
      <c r="BD27" s="373" t="s">
        <v>4113</v>
      </c>
      <c r="BE27" s="373" t="s">
        <v>4114</v>
      </c>
      <c r="BF27" s="373" t="s">
        <v>4115</v>
      </c>
      <c r="BG27" s="373" t="s">
        <v>4116</v>
      </c>
      <c r="BH27" s="373" t="s">
        <v>4117</v>
      </c>
      <c r="BI27" s="373" t="s">
        <v>4118</v>
      </c>
      <c r="BJ27" s="373" t="s">
        <v>4113</v>
      </c>
      <c r="BK27" s="373" t="s">
        <v>4114</v>
      </c>
      <c r="BL27" s="373" t="s">
        <v>4115</v>
      </c>
      <c r="BM27" s="373" t="s">
        <v>4116</v>
      </c>
      <c r="BN27" s="373" t="s">
        <v>4117</v>
      </c>
      <c r="BO27" s="373" t="s">
        <v>4118</v>
      </c>
      <c r="BP27" s="373" t="s">
        <v>4113</v>
      </c>
      <c r="BQ27" s="373" t="s">
        <v>4114</v>
      </c>
      <c r="BR27" s="373" t="s">
        <v>4115</v>
      </c>
      <c r="BS27" s="373" t="s">
        <v>4116</v>
      </c>
      <c r="BT27" s="373" t="s">
        <v>4117</v>
      </c>
      <c r="BU27" s="373" t="s">
        <v>4118</v>
      </c>
      <c r="BV27" s="373" t="s">
        <v>4113</v>
      </c>
      <c r="BW27" s="373" t="s">
        <v>4114</v>
      </c>
      <c r="BX27" s="373" t="s">
        <v>4115</v>
      </c>
      <c r="BY27" s="373" t="s">
        <v>4116</v>
      </c>
      <c r="BZ27" s="373" t="s">
        <v>4117</v>
      </c>
      <c r="CA27" s="373" t="s">
        <v>4118</v>
      </c>
      <c r="CB27" s="373" t="s">
        <v>4113</v>
      </c>
      <c r="CC27" s="373" t="s">
        <v>4114</v>
      </c>
      <c r="CD27" s="373" t="s">
        <v>4115</v>
      </c>
      <c r="CE27" s="373" t="s">
        <v>4116</v>
      </c>
      <c r="CF27" s="373" t="s">
        <v>4117</v>
      </c>
      <c r="CG27" s="373" t="s">
        <v>4118</v>
      </c>
      <c r="CH27" s="373" t="s">
        <v>4113</v>
      </c>
      <c r="CI27" s="373" t="s">
        <v>4114</v>
      </c>
      <c r="CJ27" s="373" t="s">
        <v>4115</v>
      </c>
      <c r="CK27" s="373" t="s">
        <v>4116</v>
      </c>
      <c r="CL27" s="373" t="s">
        <v>4117</v>
      </c>
      <c r="CM27" s="373" t="s">
        <v>4118</v>
      </c>
      <c r="CN27" s="373" t="s">
        <v>4113</v>
      </c>
      <c r="CO27" s="373" t="s">
        <v>4114</v>
      </c>
      <c r="CP27" s="373" t="s">
        <v>4115</v>
      </c>
      <c r="CQ27" s="373" t="s">
        <v>4116</v>
      </c>
      <c r="CR27" s="373" t="s">
        <v>4117</v>
      </c>
      <c r="CS27" s="373" t="s">
        <v>4118</v>
      </c>
      <c r="CT27" s="300"/>
      <c r="CU27" s="353" t="s">
        <v>4112</v>
      </c>
      <c r="CV27" s="300"/>
      <c r="CW27" s="353"/>
      <c r="CX27" s="324"/>
    </row>
    <row r="28" spans="1:102" customFormat="1" ht="20.25" customHeight="1" x14ac:dyDescent="0.2">
      <c r="A28" s="9"/>
      <c r="B28" s="294" t="s">
        <v>2501</v>
      </c>
      <c r="C28" s="351" t="s">
        <v>167</v>
      </c>
      <c r="D28" s="352">
        <v>3</v>
      </c>
      <c r="E28" s="1052"/>
      <c r="F28" s="1052"/>
      <c r="G28" s="1052"/>
      <c r="H28" s="1052"/>
      <c r="I28" s="1052"/>
      <c r="J28" s="1053">
        <f t="shared" si="0"/>
        <v>0</v>
      </c>
      <c r="K28" s="1328">
        <v>1.9668690420681801E-2</v>
      </c>
      <c r="L28" s="1328">
        <v>5.4590098068421243E-3</v>
      </c>
      <c r="M28" s="1328">
        <v>2.1808947367284916E-3</v>
      </c>
      <c r="N28" s="1328">
        <v>0.51886330432079575</v>
      </c>
      <c r="O28" s="1328">
        <v>0</v>
      </c>
      <c r="P28" s="338">
        <f t="shared" si="1"/>
        <v>0.54617189928504817</v>
      </c>
      <c r="Q28" s="1067"/>
      <c r="R28" s="1052"/>
      <c r="S28" s="1052"/>
      <c r="T28" s="1052"/>
      <c r="U28" s="1052"/>
      <c r="V28" s="1053">
        <f t="shared" si="2"/>
        <v>0</v>
      </c>
      <c r="W28" s="1052"/>
      <c r="X28" s="1052"/>
      <c r="Y28" s="1052"/>
      <c r="Z28" s="1052"/>
      <c r="AA28" s="1052"/>
      <c r="AB28" s="1068">
        <f t="shared" si="3"/>
        <v>0</v>
      </c>
      <c r="AC28" s="1067"/>
      <c r="AD28" s="1052"/>
      <c r="AE28" s="1052"/>
      <c r="AF28" s="1052"/>
      <c r="AG28" s="1052"/>
      <c r="AH28" s="1053">
        <f t="shared" si="4"/>
        <v>0</v>
      </c>
      <c r="AI28" s="1052"/>
      <c r="AJ28" s="1052"/>
      <c r="AK28" s="1052"/>
      <c r="AL28" s="1052"/>
      <c r="AM28" s="1052"/>
      <c r="AN28" s="1068">
        <f t="shared" si="5"/>
        <v>0</v>
      </c>
      <c r="AO28" s="1067"/>
      <c r="AP28" s="1052"/>
      <c r="AQ28" s="1052"/>
      <c r="AR28" s="1052"/>
      <c r="AS28" s="1052"/>
      <c r="AT28" s="1069">
        <f t="shared" si="6"/>
        <v>0</v>
      </c>
      <c r="AU28" s="300"/>
      <c r="AV28" s="353" t="s">
        <v>4119</v>
      </c>
      <c r="AW28" s="300"/>
      <c r="AX28" s="1336" t="s">
        <v>2503</v>
      </c>
      <c r="AY28" s="324"/>
      <c r="AZ28" s="324"/>
      <c r="BA28" s="294" t="s">
        <v>2501</v>
      </c>
      <c r="BB28" s="351" t="s">
        <v>167</v>
      </c>
      <c r="BC28" s="352">
        <v>3</v>
      </c>
      <c r="BD28" s="372" t="s">
        <v>4120</v>
      </c>
      <c r="BE28" s="372" t="s">
        <v>4121</v>
      </c>
      <c r="BF28" s="372" t="s">
        <v>4122</v>
      </c>
      <c r="BG28" s="372" t="s">
        <v>4123</v>
      </c>
      <c r="BH28" s="372" t="s">
        <v>4124</v>
      </c>
      <c r="BI28" s="373" t="s">
        <v>4125</v>
      </c>
      <c r="BJ28" s="372" t="s">
        <v>4120</v>
      </c>
      <c r="BK28" s="372" t="s">
        <v>4121</v>
      </c>
      <c r="BL28" s="372" t="s">
        <v>4122</v>
      </c>
      <c r="BM28" s="372" t="s">
        <v>4123</v>
      </c>
      <c r="BN28" s="372" t="s">
        <v>4124</v>
      </c>
      <c r="BO28" s="373" t="s">
        <v>4125</v>
      </c>
      <c r="BP28" s="372" t="s">
        <v>4120</v>
      </c>
      <c r="BQ28" s="372" t="s">
        <v>4121</v>
      </c>
      <c r="BR28" s="372" t="s">
        <v>4122</v>
      </c>
      <c r="BS28" s="372" t="s">
        <v>4123</v>
      </c>
      <c r="BT28" s="372" t="s">
        <v>4124</v>
      </c>
      <c r="BU28" s="373" t="s">
        <v>4125</v>
      </c>
      <c r="BV28" s="372" t="s">
        <v>4120</v>
      </c>
      <c r="BW28" s="372" t="s">
        <v>4121</v>
      </c>
      <c r="BX28" s="372" t="s">
        <v>4122</v>
      </c>
      <c r="BY28" s="372" t="s">
        <v>4123</v>
      </c>
      <c r="BZ28" s="372" t="s">
        <v>4124</v>
      </c>
      <c r="CA28" s="373" t="s">
        <v>4125</v>
      </c>
      <c r="CB28" s="372" t="s">
        <v>4120</v>
      </c>
      <c r="CC28" s="372" t="s">
        <v>4121</v>
      </c>
      <c r="CD28" s="372" t="s">
        <v>4122</v>
      </c>
      <c r="CE28" s="372" t="s">
        <v>4123</v>
      </c>
      <c r="CF28" s="372" t="s">
        <v>4124</v>
      </c>
      <c r="CG28" s="373" t="s">
        <v>4125</v>
      </c>
      <c r="CH28" s="372" t="s">
        <v>4120</v>
      </c>
      <c r="CI28" s="372" t="s">
        <v>4121</v>
      </c>
      <c r="CJ28" s="372" t="s">
        <v>4122</v>
      </c>
      <c r="CK28" s="372" t="s">
        <v>4123</v>
      </c>
      <c r="CL28" s="372" t="s">
        <v>4124</v>
      </c>
      <c r="CM28" s="373" t="s">
        <v>4125</v>
      </c>
      <c r="CN28" s="372" t="s">
        <v>4120</v>
      </c>
      <c r="CO28" s="372" t="s">
        <v>4121</v>
      </c>
      <c r="CP28" s="372" t="s">
        <v>4122</v>
      </c>
      <c r="CQ28" s="372" t="s">
        <v>4123</v>
      </c>
      <c r="CR28" s="372" t="s">
        <v>4124</v>
      </c>
      <c r="CS28" s="373" t="s">
        <v>4125</v>
      </c>
      <c r="CT28" s="300"/>
      <c r="CU28" s="353" t="s">
        <v>4119</v>
      </c>
      <c r="CV28" s="300"/>
      <c r="CW28" s="353"/>
      <c r="CX28" s="324"/>
    </row>
    <row r="29" spans="1:102" customFormat="1" ht="20.25" customHeight="1" x14ac:dyDescent="0.2">
      <c r="A29" s="9"/>
      <c r="B29" s="294" t="s">
        <v>2510</v>
      </c>
      <c r="C29" s="351" t="s">
        <v>167</v>
      </c>
      <c r="D29" s="352">
        <v>3</v>
      </c>
      <c r="E29" s="1052"/>
      <c r="F29" s="1052"/>
      <c r="G29" s="1052"/>
      <c r="H29" s="1052"/>
      <c r="I29" s="1052"/>
      <c r="J29" s="1053">
        <f t="shared" si="0"/>
        <v>0</v>
      </c>
      <c r="K29" s="1328">
        <v>0</v>
      </c>
      <c r="L29" s="1328">
        <v>0</v>
      </c>
      <c r="M29" s="1328">
        <v>0</v>
      </c>
      <c r="N29" s="1328">
        <v>0</v>
      </c>
      <c r="O29" s="1328">
        <v>0</v>
      </c>
      <c r="P29" s="338">
        <f t="shared" si="1"/>
        <v>0</v>
      </c>
      <c r="Q29" s="1067"/>
      <c r="R29" s="1052"/>
      <c r="S29" s="1052"/>
      <c r="T29" s="1052"/>
      <c r="U29" s="1052"/>
      <c r="V29" s="1053">
        <f t="shared" si="2"/>
        <v>0</v>
      </c>
      <c r="W29" s="1052"/>
      <c r="X29" s="1052"/>
      <c r="Y29" s="1052"/>
      <c r="Z29" s="1052"/>
      <c r="AA29" s="1052"/>
      <c r="AB29" s="1068">
        <f t="shared" si="3"/>
        <v>0</v>
      </c>
      <c r="AC29" s="1067"/>
      <c r="AD29" s="1052"/>
      <c r="AE29" s="1052"/>
      <c r="AF29" s="1052"/>
      <c r="AG29" s="1052"/>
      <c r="AH29" s="1053">
        <f t="shared" si="4"/>
        <v>0</v>
      </c>
      <c r="AI29" s="1052"/>
      <c r="AJ29" s="1052"/>
      <c r="AK29" s="1052"/>
      <c r="AL29" s="1052"/>
      <c r="AM29" s="1052"/>
      <c r="AN29" s="1068">
        <f t="shared" si="5"/>
        <v>0</v>
      </c>
      <c r="AO29" s="1067"/>
      <c r="AP29" s="1052"/>
      <c r="AQ29" s="1052"/>
      <c r="AR29" s="1052"/>
      <c r="AS29" s="1052"/>
      <c r="AT29" s="1069">
        <f t="shared" si="6"/>
        <v>0</v>
      </c>
      <c r="AU29" s="300"/>
      <c r="AV29" s="353" t="s">
        <v>4126</v>
      </c>
      <c r="AW29" s="300"/>
      <c r="AX29" s="1336" t="s">
        <v>2512</v>
      </c>
      <c r="AY29" s="324"/>
      <c r="AZ29" s="324"/>
      <c r="BA29" s="294" t="s">
        <v>2510</v>
      </c>
      <c r="BB29" s="351" t="s">
        <v>167</v>
      </c>
      <c r="BC29" s="352">
        <v>3</v>
      </c>
      <c r="BD29" s="372" t="s">
        <v>4127</v>
      </c>
      <c r="BE29" s="372" t="s">
        <v>4128</v>
      </c>
      <c r="BF29" s="372" t="s">
        <v>4129</v>
      </c>
      <c r="BG29" s="372" t="s">
        <v>4130</v>
      </c>
      <c r="BH29" s="372" t="s">
        <v>4131</v>
      </c>
      <c r="BI29" s="373" t="s">
        <v>4132</v>
      </c>
      <c r="BJ29" s="372" t="s">
        <v>4127</v>
      </c>
      <c r="BK29" s="372" t="s">
        <v>4128</v>
      </c>
      <c r="BL29" s="372" t="s">
        <v>4129</v>
      </c>
      <c r="BM29" s="372" t="s">
        <v>4130</v>
      </c>
      <c r="BN29" s="372" t="s">
        <v>4131</v>
      </c>
      <c r="BO29" s="373" t="s">
        <v>4132</v>
      </c>
      <c r="BP29" s="372" t="s">
        <v>4127</v>
      </c>
      <c r="BQ29" s="372" t="s">
        <v>4128</v>
      </c>
      <c r="BR29" s="372" t="s">
        <v>4129</v>
      </c>
      <c r="BS29" s="372" t="s">
        <v>4130</v>
      </c>
      <c r="BT29" s="372" t="s">
        <v>4131</v>
      </c>
      <c r="BU29" s="373" t="s">
        <v>4132</v>
      </c>
      <c r="BV29" s="372" t="s">
        <v>4127</v>
      </c>
      <c r="BW29" s="372" t="s">
        <v>4128</v>
      </c>
      <c r="BX29" s="372" t="s">
        <v>4129</v>
      </c>
      <c r="BY29" s="372" t="s">
        <v>4130</v>
      </c>
      <c r="BZ29" s="372" t="s">
        <v>4131</v>
      </c>
      <c r="CA29" s="373" t="s">
        <v>4132</v>
      </c>
      <c r="CB29" s="372" t="s">
        <v>4127</v>
      </c>
      <c r="CC29" s="372" t="s">
        <v>4128</v>
      </c>
      <c r="CD29" s="372" t="s">
        <v>4129</v>
      </c>
      <c r="CE29" s="372" t="s">
        <v>4130</v>
      </c>
      <c r="CF29" s="372" t="s">
        <v>4131</v>
      </c>
      <c r="CG29" s="373" t="s">
        <v>4132</v>
      </c>
      <c r="CH29" s="372" t="s">
        <v>4127</v>
      </c>
      <c r="CI29" s="372" t="s">
        <v>4128</v>
      </c>
      <c r="CJ29" s="372" t="s">
        <v>4129</v>
      </c>
      <c r="CK29" s="372" t="s">
        <v>4130</v>
      </c>
      <c r="CL29" s="372" t="s">
        <v>4131</v>
      </c>
      <c r="CM29" s="373" t="s">
        <v>4132</v>
      </c>
      <c r="CN29" s="372" t="s">
        <v>4127</v>
      </c>
      <c r="CO29" s="372" t="s">
        <v>4128</v>
      </c>
      <c r="CP29" s="372" t="s">
        <v>4129</v>
      </c>
      <c r="CQ29" s="372" t="s">
        <v>4130</v>
      </c>
      <c r="CR29" s="372" t="s">
        <v>4131</v>
      </c>
      <c r="CS29" s="373" t="s">
        <v>4132</v>
      </c>
      <c r="CT29" s="300"/>
      <c r="CU29" s="353" t="s">
        <v>4126</v>
      </c>
      <c r="CV29" s="300"/>
      <c r="CW29" s="353"/>
      <c r="CX29" s="324"/>
    </row>
    <row r="30" spans="1:102" customFormat="1" ht="20.25" customHeight="1" x14ac:dyDescent="0.2">
      <c r="A30" s="9"/>
      <c r="B30" s="294" t="s">
        <v>2519</v>
      </c>
      <c r="C30" s="351" t="s">
        <v>167</v>
      </c>
      <c r="D30" s="352">
        <v>3</v>
      </c>
      <c r="E30" s="1053">
        <f>IFERROR(SUM(E28:E29), 0)</f>
        <v>0</v>
      </c>
      <c r="F30" s="1053">
        <f>IFERROR(SUM(F28:F29), 0)</f>
        <v>0</v>
      </c>
      <c r="G30" s="1053">
        <f>IFERROR(SUM(G28:G29), 0)</f>
        <v>0</v>
      </c>
      <c r="H30" s="1053">
        <f>IFERROR(SUM(H28:H29), 0)</f>
        <v>0</v>
      </c>
      <c r="I30" s="1053">
        <f>IFERROR(SUM(I28:I29), 0)</f>
        <v>0</v>
      </c>
      <c r="J30" s="1053">
        <f t="shared" si="0"/>
        <v>0</v>
      </c>
      <c r="K30" s="337">
        <f>IFERROR(SUM(K28:K29), 0)</f>
        <v>1.9668690420681801E-2</v>
      </c>
      <c r="L30" s="337">
        <f>IFERROR(SUM(L28:L29), 0)</f>
        <v>5.4590098068421243E-3</v>
      </c>
      <c r="M30" s="337">
        <f>IFERROR(SUM(M28:M29), 0)</f>
        <v>2.1808947367284916E-3</v>
      </c>
      <c r="N30" s="337">
        <f>IFERROR(SUM(N28:N29), 0)</f>
        <v>0.51886330432079575</v>
      </c>
      <c r="O30" s="337">
        <f>IFERROR(SUM(O28:O29), 0)</f>
        <v>0</v>
      </c>
      <c r="P30" s="338">
        <f t="shared" si="1"/>
        <v>0.54617189928504817</v>
      </c>
      <c r="Q30" s="1070">
        <f>IFERROR(SUM(Q28:Q29), 0)</f>
        <v>0</v>
      </c>
      <c r="R30" s="1053">
        <f>IFERROR(SUM(R28:R29), 0)</f>
        <v>0</v>
      </c>
      <c r="S30" s="1053">
        <f>IFERROR(SUM(S28:S29), 0)</f>
        <v>0</v>
      </c>
      <c r="T30" s="1053">
        <f>IFERROR(SUM(T28:T29), 0)</f>
        <v>0</v>
      </c>
      <c r="U30" s="1053">
        <f>IFERROR(SUM(U28:U29), 0)</f>
        <v>0</v>
      </c>
      <c r="V30" s="1053">
        <f t="shared" si="2"/>
        <v>0</v>
      </c>
      <c r="W30" s="1053">
        <f>IFERROR(SUM(W28:W29), 0)</f>
        <v>0</v>
      </c>
      <c r="X30" s="1053">
        <f>IFERROR(SUM(X28:X29), 0)</f>
        <v>0</v>
      </c>
      <c r="Y30" s="1053">
        <f>IFERROR(SUM(Y28:Y29), 0)</f>
        <v>0</v>
      </c>
      <c r="Z30" s="1053">
        <f>IFERROR(SUM(Z28:Z29), 0)</f>
        <v>0</v>
      </c>
      <c r="AA30" s="1053">
        <f>IFERROR(SUM(AA28:AA29), 0)</f>
        <v>0</v>
      </c>
      <c r="AB30" s="1068">
        <f t="shared" si="3"/>
        <v>0</v>
      </c>
      <c r="AC30" s="1070">
        <f>IFERROR(SUM(AC28:AC29), 0)</f>
        <v>0</v>
      </c>
      <c r="AD30" s="1053">
        <f>IFERROR(SUM(AD28:AD29), 0)</f>
        <v>0</v>
      </c>
      <c r="AE30" s="1053">
        <f>IFERROR(SUM(AE28:AE29), 0)</f>
        <v>0</v>
      </c>
      <c r="AF30" s="1053">
        <f>IFERROR(SUM(AF28:AF29), 0)</f>
        <v>0</v>
      </c>
      <c r="AG30" s="1053">
        <f>IFERROR(SUM(AG28:AG29), 0)</f>
        <v>0</v>
      </c>
      <c r="AH30" s="1053">
        <f t="shared" si="4"/>
        <v>0</v>
      </c>
      <c r="AI30" s="1053">
        <f>IFERROR(SUM(AI28:AI29), 0)</f>
        <v>0</v>
      </c>
      <c r="AJ30" s="1053">
        <f>IFERROR(SUM(AJ28:AJ29), 0)</f>
        <v>0</v>
      </c>
      <c r="AK30" s="1053">
        <f>IFERROR(SUM(AK28:AK29), 0)</f>
        <v>0</v>
      </c>
      <c r="AL30" s="1053">
        <f>IFERROR(SUM(AL28:AL29), 0)</f>
        <v>0</v>
      </c>
      <c r="AM30" s="1053">
        <f>IFERROR(SUM(AM28:AM29), 0)</f>
        <v>0</v>
      </c>
      <c r="AN30" s="1068">
        <f t="shared" si="5"/>
        <v>0</v>
      </c>
      <c r="AO30" s="1070">
        <f>IFERROR(SUM(AO28:AO29), 0)</f>
        <v>0</v>
      </c>
      <c r="AP30" s="1053">
        <f>IFERROR(SUM(AP28:AP29), 0)</f>
        <v>0</v>
      </c>
      <c r="AQ30" s="1053">
        <f>IFERROR(SUM(AQ28:AQ29), 0)</f>
        <v>0</v>
      </c>
      <c r="AR30" s="1053">
        <f>IFERROR(SUM(AR28:AR29), 0)</f>
        <v>0</v>
      </c>
      <c r="AS30" s="1053">
        <f>IFERROR(SUM(AS28:AS29), 0)</f>
        <v>0</v>
      </c>
      <c r="AT30" s="1069">
        <f t="shared" si="6"/>
        <v>0</v>
      </c>
      <c r="AU30" s="300"/>
      <c r="AV30" s="353" t="s">
        <v>4133</v>
      </c>
      <c r="AW30" s="300"/>
      <c r="AX30" s="1336" t="s">
        <v>2521</v>
      </c>
      <c r="AY30" s="324"/>
      <c r="AZ30" s="324"/>
      <c r="BA30" s="294" t="s">
        <v>2519</v>
      </c>
      <c r="BB30" s="351" t="s">
        <v>167</v>
      </c>
      <c r="BC30" s="352">
        <v>3</v>
      </c>
      <c r="BD30" s="373" t="s">
        <v>4134</v>
      </c>
      <c r="BE30" s="373" t="s">
        <v>4135</v>
      </c>
      <c r="BF30" s="373" t="s">
        <v>4136</v>
      </c>
      <c r="BG30" s="373" t="s">
        <v>4137</v>
      </c>
      <c r="BH30" s="373" t="s">
        <v>4138</v>
      </c>
      <c r="BI30" s="373" t="s">
        <v>4139</v>
      </c>
      <c r="BJ30" s="373" t="s">
        <v>4134</v>
      </c>
      <c r="BK30" s="373" t="s">
        <v>4135</v>
      </c>
      <c r="BL30" s="373" t="s">
        <v>4136</v>
      </c>
      <c r="BM30" s="373" t="s">
        <v>4137</v>
      </c>
      <c r="BN30" s="373" t="s">
        <v>4138</v>
      </c>
      <c r="BO30" s="373" t="s">
        <v>4139</v>
      </c>
      <c r="BP30" s="373" t="s">
        <v>4134</v>
      </c>
      <c r="BQ30" s="373" t="s">
        <v>4135</v>
      </c>
      <c r="BR30" s="373" t="s">
        <v>4136</v>
      </c>
      <c r="BS30" s="373" t="s">
        <v>4137</v>
      </c>
      <c r="BT30" s="373" t="s">
        <v>4138</v>
      </c>
      <c r="BU30" s="373" t="s">
        <v>4139</v>
      </c>
      <c r="BV30" s="373" t="s">
        <v>4134</v>
      </c>
      <c r="BW30" s="373" t="s">
        <v>4135</v>
      </c>
      <c r="BX30" s="373" t="s">
        <v>4136</v>
      </c>
      <c r="BY30" s="373" t="s">
        <v>4137</v>
      </c>
      <c r="BZ30" s="373" t="s">
        <v>4138</v>
      </c>
      <c r="CA30" s="373" t="s">
        <v>4139</v>
      </c>
      <c r="CB30" s="373" t="s">
        <v>4134</v>
      </c>
      <c r="CC30" s="373" t="s">
        <v>4135</v>
      </c>
      <c r="CD30" s="373" t="s">
        <v>4136</v>
      </c>
      <c r="CE30" s="373" t="s">
        <v>4137</v>
      </c>
      <c r="CF30" s="373" t="s">
        <v>4138</v>
      </c>
      <c r="CG30" s="373" t="s">
        <v>4139</v>
      </c>
      <c r="CH30" s="373" t="s">
        <v>4134</v>
      </c>
      <c r="CI30" s="373" t="s">
        <v>4135</v>
      </c>
      <c r="CJ30" s="373" t="s">
        <v>4136</v>
      </c>
      <c r="CK30" s="373" t="s">
        <v>4137</v>
      </c>
      <c r="CL30" s="373" t="s">
        <v>4138</v>
      </c>
      <c r="CM30" s="373" t="s">
        <v>4139</v>
      </c>
      <c r="CN30" s="373" t="s">
        <v>4134</v>
      </c>
      <c r="CO30" s="373" t="s">
        <v>4135</v>
      </c>
      <c r="CP30" s="373" t="s">
        <v>4136</v>
      </c>
      <c r="CQ30" s="373" t="s">
        <v>4137</v>
      </c>
      <c r="CR30" s="373" t="s">
        <v>4138</v>
      </c>
      <c r="CS30" s="373" t="s">
        <v>4139</v>
      </c>
      <c r="CT30" s="300"/>
      <c r="CU30" s="353" t="s">
        <v>4133</v>
      </c>
      <c r="CV30" s="300"/>
      <c r="CW30" s="353"/>
      <c r="CX30" s="324"/>
    </row>
    <row r="31" spans="1:102" customFormat="1" ht="20.25" customHeight="1" x14ac:dyDescent="0.2">
      <c r="A31" s="9"/>
      <c r="B31" s="294" t="s">
        <v>2528</v>
      </c>
      <c r="C31" s="351" t="s">
        <v>167</v>
      </c>
      <c r="D31" s="352">
        <v>3</v>
      </c>
      <c r="E31" s="1052"/>
      <c r="F31" s="1052"/>
      <c r="G31" s="1052"/>
      <c r="H31" s="1052"/>
      <c r="I31" s="1052"/>
      <c r="J31" s="1053">
        <f t="shared" si="0"/>
        <v>0</v>
      </c>
      <c r="K31" s="1328">
        <v>0</v>
      </c>
      <c r="L31" s="1328">
        <v>0</v>
      </c>
      <c r="M31" s="1328">
        <v>0</v>
      </c>
      <c r="N31" s="1328">
        <v>0</v>
      </c>
      <c r="O31" s="1328">
        <v>0</v>
      </c>
      <c r="P31" s="338">
        <f t="shared" si="1"/>
        <v>0</v>
      </c>
      <c r="Q31" s="1067"/>
      <c r="R31" s="1052"/>
      <c r="S31" s="1052"/>
      <c r="T31" s="1052"/>
      <c r="U31" s="1052"/>
      <c r="V31" s="1053">
        <f t="shared" si="2"/>
        <v>0</v>
      </c>
      <c r="W31" s="1052"/>
      <c r="X31" s="1052"/>
      <c r="Y31" s="1052"/>
      <c r="Z31" s="1052"/>
      <c r="AA31" s="1052"/>
      <c r="AB31" s="1068">
        <f t="shared" si="3"/>
        <v>0</v>
      </c>
      <c r="AC31" s="1067"/>
      <c r="AD31" s="1052"/>
      <c r="AE31" s="1052"/>
      <c r="AF31" s="1052"/>
      <c r="AG31" s="1052"/>
      <c r="AH31" s="1053">
        <f t="shared" si="4"/>
        <v>0</v>
      </c>
      <c r="AI31" s="1052"/>
      <c r="AJ31" s="1052"/>
      <c r="AK31" s="1052"/>
      <c r="AL31" s="1052"/>
      <c r="AM31" s="1052"/>
      <c r="AN31" s="1068">
        <f t="shared" si="5"/>
        <v>0</v>
      </c>
      <c r="AO31" s="1067"/>
      <c r="AP31" s="1052"/>
      <c r="AQ31" s="1052"/>
      <c r="AR31" s="1052"/>
      <c r="AS31" s="1052"/>
      <c r="AT31" s="1069">
        <f t="shared" si="6"/>
        <v>0</v>
      </c>
      <c r="AU31" s="300"/>
      <c r="AV31" s="353" t="s">
        <v>4140</v>
      </c>
      <c r="AW31" s="300"/>
      <c r="AX31" s="1336" t="s">
        <v>2530</v>
      </c>
      <c r="AY31" s="324"/>
      <c r="AZ31" s="324"/>
      <c r="BA31" s="294" t="s">
        <v>2528</v>
      </c>
      <c r="BB31" s="351" t="s">
        <v>167</v>
      </c>
      <c r="BC31" s="352">
        <v>3</v>
      </c>
      <c r="BD31" s="372" t="s">
        <v>4141</v>
      </c>
      <c r="BE31" s="372" t="s">
        <v>4142</v>
      </c>
      <c r="BF31" s="372" t="s">
        <v>4143</v>
      </c>
      <c r="BG31" s="372" t="s">
        <v>4144</v>
      </c>
      <c r="BH31" s="372" t="s">
        <v>4145</v>
      </c>
      <c r="BI31" s="373" t="s">
        <v>4146</v>
      </c>
      <c r="BJ31" s="372" t="s">
        <v>4141</v>
      </c>
      <c r="BK31" s="372" t="s">
        <v>4142</v>
      </c>
      <c r="BL31" s="372" t="s">
        <v>4143</v>
      </c>
      <c r="BM31" s="372" t="s">
        <v>4144</v>
      </c>
      <c r="BN31" s="372" t="s">
        <v>4145</v>
      </c>
      <c r="BO31" s="373" t="s">
        <v>4146</v>
      </c>
      <c r="BP31" s="372" t="s">
        <v>4141</v>
      </c>
      <c r="BQ31" s="372" t="s">
        <v>4142</v>
      </c>
      <c r="BR31" s="372" t="s">
        <v>4143</v>
      </c>
      <c r="BS31" s="372" t="s">
        <v>4144</v>
      </c>
      <c r="BT31" s="372" t="s">
        <v>4145</v>
      </c>
      <c r="BU31" s="373" t="s">
        <v>4146</v>
      </c>
      <c r="BV31" s="372" t="s">
        <v>4141</v>
      </c>
      <c r="BW31" s="372" t="s">
        <v>4142</v>
      </c>
      <c r="BX31" s="372" t="s">
        <v>4143</v>
      </c>
      <c r="BY31" s="372" t="s">
        <v>4144</v>
      </c>
      <c r="BZ31" s="372" t="s">
        <v>4145</v>
      </c>
      <c r="CA31" s="373" t="s">
        <v>4146</v>
      </c>
      <c r="CB31" s="372" t="s">
        <v>4141</v>
      </c>
      <c r="CC31" s="372" t="s">
        <v>4142</v>
      </c>
      <c r="CD31" s="372" t="s">
        <v>4143</v>
      </c>
      <c r="CE31" s="372" t="s">
        <v>4144</v>
      </c>
      <c r="CF31" s="372" t="s">
        <v>4145</v>
      </c>
      <c r="CG31" s="373" t="s">
        <v>4146</v>
      </c>
      <c r="CH31" s="372" t="s">
        <v>4141</v>
      </c>
      <c r="CI31" s="372" t="s">
        <v>4142</v>
      </c>
      <c r="CJ31" s="372" t="s">
        <v>4143</v>
      </c>
      <c r="CK31" s="372" t="s">
        <v>4144</v>
      </c>
      <c r="CL31" s="372" t="s">
        <v>4145</v>
      </c>
      <c r="CM31" s="373" t="s">
        <v>4146</v>
      </c>
      <c r="CN31" s="372" t="s">
        <v>4141</v>
      </c>
      <c r="CO31" s="372" t="s">
        <v>4142</v>
      </c>
      <c r="CP31" s="372" t="s">
        <v>4143</v>
      </c>
      <c r="CQ31" s="372" t="s">
        <v>4144</v>
      </c>
      <c r="CR31" s="372" t="s">
        <v>4145</v>
      </c>
      <c r="CS31" s="373" t="s">
        <v>4146</v>
      </c>
      <c r="CT31" s="300"/>
      <c r="CU31" s="353" t="s">
        <v>4140</v>
      </c>
      <c r="CV31" s="300"/>
      <c r="CW31" s="353"/>
      <c r="CX31" s="324"/>
    </row>
    <row r="32" spans="1:102" customFormat="1" ht="20.25" customHeight="1" x14ac:dyDescent="0.2">
      <c r="A32" s="9"/>
      <c r="B32" s="294" t="s">
        <v>2537</v>
      </c>
      <c r="C32" s="351" t="s">
        <v>167</v>
      </c>
      <c r="D32" s="352">
        <v>3</v>
      </c>
      <c r="E32" s="1052"/>
      <c r="F32" s="1052"/>
      <c r="G32" s="1052"/>
      <c r="H32" s="1052"/>
      <c r="I32" s="1052"/>
      <c r="J32" s="1053">
        <f t="shared" si="0"/>
        <v>0</v>
      </c>
      <c r="K32" s="1328">
        <v>0</v>
      </c>
      <c r="L32" s="1328">
        <v>0</v>
      </c>
      <c r="M32" s="1328">
        <v>0</v>
      </c>
      <c r="N32" s="1328">
        <v>0</v>
      </c>
      <c r="O32" s="1328">
        <v>0</v>
      </c>
      <c r="P32" s="338">
        <f t="shared" si="1"/>
        <v>0</v>
      </c>
      <c r="Q32" s="1067"/>
      <c r="R32" s="1052"/>
      <c r="S32" s="1052"/>
      <c r="T32" s="1052"/>
      <c r="U32" s="1052"/>
      <c r="V32" s="1053">
        <f t="shared" si="2"/>
        <v>0</v>
      </c>
      <c r="W32" s="1052"/>
      <c r="X32" s="1052"/>
      <c r="Y32" s="1052"/>
      <c r="Z32" s="1052"/>
      <c r="AA32" s="1052"/>
      <c r="AB32" s="1068">
        <f t="shared" si="3"/>
        <v>0</v>
      </c>
      <c r="AC32" s="1067"/>
      <c r="AD32" s="1052"/>
      <c r="AE32" s="1052"/>
      <c r="AF32" s="1052"/>
      <c r="AG32" s="1052"/>
      <c r="AH32" s="1053">
        <f t="shared" si="4"/>
        <v>0</v>
      </c>
      <c r="AI32" s="1052"/>
      <c r="AJ32" s="1052"/>
      <c r="AK32" s="1052"/>
      <c r="AL32" s="1052"/>
      <c r="AM32" s="1052"/>
      <c r="AN32" s="1068">
        <f t="shared" si="5"/>
        <v>0</v>
      </c>
      <c r="AO32" s="1067"/>
      <c r="AP32" s="1052"/>
      <c r="AQ32" s="1052"/>
      <c r="AR32" s="1052"/>
      <c r="AS32" s="1052"/>
      <c r="AT32" s="1069">
        <f t="shared" si="6"/>
        <v>0</v>
      </c>
      <c r="AU32" s="300"/>
      <c r="AV32" s="353" t="s">
        <v>4147</v>
      </c>
      <c r="AW32" s="300"/>
      <c r="AX32" s="1336" t="s">
        <v>2539</v>
      </c>
      <c r="AY32" s="324"/>
      <c r="AZ32" s="324"/>
      <c r="BA32" s="294" t="s">
        <v>2537</v>
      </c>
      <c r="BB32" s="351" t="s">
        <v>167</v>
      </c>
      <c r="BC32" s="352">
        <v>3</v>
      </c>
      <c r="BD32" s="372" t="s">
        <v>4148</v>
      </c>
      <c r="BE32" s="372" t="s">
        <v>4149</v>
      </c>
      <c r="BF32" s="372" t="s">
        <v>4150</v>
      </c>
      <c r="BG32" s="372" t="s">
        <v>4151</v>
      </c>
      <c r="BH32" s="372" t="s">
        <v>4152</v>
      </c>
      <c r="BI32" s="373" t="s">
        <v>4153</v>
      </c>
      <c r="BJ32" s="372" t="s">
        <v>4148</v>
      </c>
      <c r="BK32" s="372" t="s">
        <v>4149</v>
      </c>
      <c r="BL32" s="372" t="s">
        <v>4150</v>
      </c>
      <c r="BM32" s="372" t="s">
        <v>4151</v>
      </c>
      <c r="BN32" s="372" t="s">
        <v>4152</v>
      </c>
      <c r="BO32" s="373" t="s">
        <v>4153</v>
      </c>
      <c r="BP32" s="372" t="s">
        <v>4148</v>
      </c>
      <c r="BQ32" s="372" t="s">
        <v>4149</v>
      </c>
      <c r="BR32" s="372" t="s">
        <v>4150</v>
      </c>
      <c r="BS32" s="372" t="s">
        <v>4151</v>
      </c>
      <c r="BT32" s="372" t="s">
        <v>4152</v>
      </c>
      <c r="BU32" s="373" t="s">
        <v>4153</v>
      </c>
      <c r="BV32" s="372" t="s">
        <v>4148</v>
      </c>
      <c r="BW32" s="372" t="s">
        <v>4149</v>
      </c>
      <c r="BX32" s="372" t="s">
        <v>4150</v>
      </c>
      <c r="BY32" s="372" t="s">
        <v>4151</v>
      </c>
      <c r="BZ32" s="372" t="s">
        <v>4152</v>
      </c>
      <c r="CA32" s="373" t="s">
        <v>4153</v>
      </c>
      <c r="CB32" s="372" t="s">
        <v>4148</v>
      </c>
      <c r="CC32" s="372" t="s">
        <v>4149</v>
      </c>
      <c r="CD32" s="372" t="s">
        <v>4150</v>
      </c>
      <c r="CE32" s="372" t="s">
        <v>4151</v>
      </c>
      <c r="CF32" s="372" t="s">
        <v>4152</v>
      </c>
      <c r="CG32" s="373" t="s">
        <v>4153</v>
      </c>
      <c r="CH32" s="372" t="s">
        <v>4148</v>
      </c>
      <c r="CI32" s="372" t="s">
        <v>4149</v>
      </c>
      <c r="CJ32" s="372" t="s">
        <v>4150</v>
      </c>
      <c r="CK32" s="372" t="s">
        <v>4151</v>
      </c>
      <c r="CL32" s="372" t="s">
        <v>4152</v>
      </c>
      <c r="CM32" s="373" t="s">
        <v>4153</v>
      </c>
      <c r="CN32" s="372" t="s">
        <v>4148</v>
      </c>
      <c r="CO32" s="372" t="s">
        <v>4149</v>
      </c>
      <c r="CP32" s="372" t="s">
        <v>4150</v>
      </c>
      <c r="CQ32" s="372" t="s">
        <v>4151</v>
      </c>
      <c r="CR32" s="372" t="s">
        <v>4152</v>
      </c>
      <c r="CS32" s="373" t="s">
        <v>4153</v>
      </c>
      <c r="CT32" s="300"/>
      <c r="CU32" s="353" t="s">
        <v>4147</v>
      </c>
      <c r="CV32" s="300"/>
      <c r="CW32" s="353"/>
      <c r="CX32" s="324"/>
    </row>
    <row r="33" spans="1:102" customFormat="1" ht="20.25" customHeight="1" x14ac:dyDescent="0.2">
      <c r="A33" s="9"/>
      <c r="B33" s="294" t="s">
        <v>2546</v>
      </c>
      <c r="C33" s="351" t="s">
        <v>167</v>
      </c>
      <c r="D33" s="352">
        <v>3</v>
      </c>
      <c r="E33" s="1053">
        <f>IFERROR(SUM(E31:E32), 0)</f>
        <v>0</v>
      </c>
      <c r="F33" s="1053">
        <f>IFERROR(SUM(F31:F32), 0)</f>
        <v>0</v>
      </c>
      <c r="G33" s="1053">
        <f>IFERROR(SUM(G31:G32), 0)</f>
        <v>0</v>
      </c>
      <c r="H33" s="1053">
        <f>IFERROR(SUM(H31:H32), 0)</f>
        <v>0</v>
      </c>
      <c r="I33" s="1053">
        <f>IFERROR(SUM(I31:I32), 0)</f>
        <v>0</v>
      </c>
      <c r="J33" s="1053">
        <f t="shared" si="0"/>
        <v>0</v>
      </c>
      <c r="K33" s="337">
        <f>IFERROR(SUM(K31:K32), 0)</f>
        <v>0</v>
      </c>
      <c r="L33" s="337">
        <f>IFERROR(SUM(L31:L32), 0)</f>
        <v>0</v>
      </c>
      <c r="M33" s="337">
        <f>IFERROR(SUM(M31:M32), 0)</f>
        <v>0</v>
      </c>
      <c r="N33" s="337">
        <f>IFERROR(SUM(N31:N32), 0)</f>
        <v>0</v>
      </c>
      <c r="O33" s="337">
        <f>IFERROR(SUM(O31:O32), 0)</f>
        <v>0</v>
      </c>
      <c r="P33" s="338">
        <f t="shared" si="1"/>
        <v>0</v>
      </c>
      <c r="Q33" s="1070">
        <f>IFERROR(SUM(Q31:Q32), 0)</f>
        <v>0</v>
      </c>
      <c r="R33" s="1053">
        <f>IFERROR(SUM(R31:R32), 0)</f>
        <v>0</v>
      </c>
      <c r="S33" s="1053">
        <f>IFERROR(SUM(S31:S32), 0)</f>
        <v>0</v>
      </c>
      <c r="T33" s="1053">
        <f>IFERROR(SUM(T31:T32), 0)</f>
        <v>0</v>
      </c>
      <c r="U33" s="1053">
        <f>IFERROR(SUM(U31:U32), 0)</f>
        <v>0</v>
      </c>
      <c r="V33" s="1053">
        <f t="shared" si="2"/>
        <v>0</v>
      </c>
      <c r="W33" s="1053">
        <f>IFERROR(SUM(W31:W32), 0)</f>
        <v>0</v>
      </c>
      <c r="X33" s="1053">
        <f>IFERROR(SUM(X31:X32), 0)</f>
        <v>0</v>
      </c>
      <c r="Y33" s="1053">
        <f>IFERROR(SUM(Y31:Y32), 0)</f>
        <v>0</v>
      </c>
      <c r="Z33" s="1053">
        <f>IFERROR(SUM(Z31:Z32), 0)</f>
        <v>0</v>
      </c>
      <c r="AA33" s="1053">
        <f>IFERROR(SUM(AA31:AA32), 0)</f>
        <v>0</v>
      </c>
      <c r="AB33" s="1068">
        <f t="shared" si="3"/>
        <v>0</v>
      </c>
      <c r="AC33" s="1070">
        <f>IFERROR(SUM(AC31:AC32), 0)</f>
        <v>0</v>
      </c>
      <c r="AD33" s="1053">
        <f>IFERROR(SUM(AD31:AD32), 0)</f>
        <v>0</v>
      </c>
      <c r="AE33" s="1053">
        <f>IFERROR(SUM(AE31:AE32), 0)</f>
        <v>0</v>
      </c>
      <c r="AF33" s="1053">
        <f>IFERROR(SUM(AF31:AF32), 0)</f>
        <v>0</v>
      </c>
      <c r="AG33" s="1053">
        <f>IFERROR(SUM(AG31:AG32), 0)</f>
        <v>0</v>
      </c>
      <c r="AH33" s="1053">
        <f t="shared" si="4"/>
        <v>0</v>
      </c>
      <c r="AI33" s="1053">
        <f>IFERROR(SUM(AI31:AI32), 0)</f>
        <v>0</v>
      </c>
      <c r="AJ33" s="1053">
        <f>IFERROR(SUM(AJ31:AJ32), 0)</f>
        <v>0</v>
      </c>
      <c r="AK33" s="1053">
        <f>IFERROR(SUM(AK31:AK32), 0)</f>
        <v>0</v>
      </c>
      <c r="AL33" s="1053">
        <f>IFERROR(SUM(AL31:AL32), 0)</f>
        <v>0</v>
      </c>
      <c r="AM33" s="1053">
        <f>IFERROR(SUM(AM31:AM32), 0)</f>
        <v>0</v>
      </c>
      <c r="AN33" s="1068">
        <f t="shared" si="5"/>
        <v>0</v>
      </c>
      <c r="AO33" s="1070">
        <f>IFERROR(SUM(AO31:AO32), 0)</f>
        <v>0</v>
      </c>
      <c r="AP33" s="1053">
        <f>IFERROR(SUM(AP31:AP32), 0)</f>
        <v>0</v>
      </c>
      <c r="AQ33" s="1053">
        <f>IFERROR(SUM(AQ31:AQ32), 0)</f>
        <v>0</v>
      </c>
      <c r="AR33" s="1053">
        <f>IFERROR(SUM(AR31:AR32), 0)</f>
        <v>0</v>
      </c>
      <c r="AS33" s="1053">
        <f>IFERROR(SUM(AS31:AS32), 0)</f>
        <v>0</v>
      </c>
      <c r="AT33" s="1069">
        <f t="shared" si="6"/>
        <v>0</v>
      </c>
      <c r="AU33" s="300"/>
      <c r="AV33" s="353" t="s">
        <v>4154</v>
      </c>
      <c r="AW33" s="300"/>
      <c r="AX33" s="1336" t="s">
        <v>2548</v>
      </c>
      <c r="AY33" s="324"/>
      <c r="AZ33" s="324"/>
      <c r="BA33" s="294" t="s">
        <v>2546</v>
      </c>
      <c r="BB33" s="351" t="s">
        <v>167</v>
      </c>
      <c r="BC33" s="352">
        <v>3</v>
      </c>
      <c r="BD33" s="373" t="s">
        <v>4155</v>
      </c>
      <c r="BE33" s="373" t="s">
        <v>4156</v>
      </c>
      <c r="BF33" s="373" t="s">
        <v>4157</v>
      </c>
      <c r="BG33" s="373" t="s">
        <v>4158</v>
      </c>
      <c r="BH33" s="373" t="s">
        <v>4159</v>
      </c>
      <c r="BI33" s="373" t="s">
        <v>4160</v>
      </c>
      <c r="BJ33" s="373" t="s">
        <v>4155</v>
      </c>
      <c r="BK33" s="373" t="s">
        <v>4156</v>
      </c>
      <c r="BL33" s="373" t="s">
        <v>4157</v>
      </c>
      <c r="BM33" s="373" t="s">
        <v>4158</v>
      </c>
      <c r="BN33" s="373" t="s">
        <v>4159</v>
      </c>
      <c r="BO33" s="373" t="s">
        <v>4160</v>
      </c>
      <c r="BP33" s="373" t="s">
        <v>4155</v>
      </c>
      <c r="BQ33" s="373" t="s">
        <v>4156</v>
      </c>
      <c r="BR33" s="373" t="s">
        <v>4157</v>
      </c>
      <c r="BS33" s="373" t="s">
        <v>4158</v>
      </c>
      <c r="BT33" s="373" t="s">
        <v>4159</v>
      </c>
      <c r="BU33" s="373" t="s">
        <v>4160</v>
      </c>
      <c r="BV33" s="373" t="s">
        <v>4155</v>
      </c>
      <c r="BW33" s="373" t="s">
        <v>4156</v>
      </c>
      <c r="BX33" s="373" t="s">
        <v>4157</v>
      </c>
      <c r="BY33" s="373" t="s">
        <v>4158</v>
      </c>
      <c r="BZ33" s="373" t="s">
        <v>4159</v>
      </c>
      <c r="CA33" s="373" t="s">
        <v>4160</v>
      </c>
      <c r="CB33" s="373" t="s">
        <v>4155</v>
      </c>
      <c r="CC33" s="373" t="s">
        <v>4156</v>
      </c>
      <c r="CD33" s="373" t="s">
        <v>4157</v>
      </c>
      <c r="CE33" s="373" t="s">
        <v>4158</v>
      </c>
      <c r="CF33" s="373" t="s">
        <v>4159</v>
      </c>
      <c r="CG33" s="373" t="s">
        <v>4160</v>
      </c>
      <c r="CH33" s="373" t="s">
        <v>4155</v>
      </c>
      <c r="CI33" s="373" t="s">
        <v>4156</v>
      </c>
      <c r="CJ33" s="373" t="s">
        <v>4157</v>
      </c>
      <c r="CK33" s="373" t="s">
        <v>4158</v>
      </c>
      <c r="CL33" s="373" t="s">
        <v>4159</v>
      </c>
      <c r="CM33" s="373" t="s">
        <v>4160</v>
      </c>
      <c r="CN33" s="373" t="s">
        <v>4155</v>
      </c>
      <c r="CO33" s="373" t="s">
        <v>4156</v>
      </c>
      <c r="CP33" s="373" t="s">
        <v>4157</v>
      </c>
      <c r="CQ33" s="373" t="s">
        <v>4158</v>
      </c>
      <c r="CR33" s="373" t="s">
        <v>4159</v>
      </c>
      <c r="CS33" s="373" t="s">
        <v>4160</v>
      </c>
      <c r="CT33" s="300"/>
      <c r="CU33" s="353" t="s">
        <v>4154</v>
      </c>
      <c r="CV33" s="300"/>
      <c r="CW33" s="353"/>
      <c r="CX33" s="324"/>
    </row>
    <row r="34" spans="1:102" customFormat="1" ht="20.25" customHeight="1" x14ac:dyDescent="0.2">
      <c r="A34" s="9"/>
      <c r="B34" s="294" t="s">
        <v>2555</v>
      </c>
      <c r="C34" s="351" t="s">
        <v>167</v>
      </c>
      <c r="D34" s="352">
        <v>3</v>
      </c>
      <c r="E34" s="1052"/>
      <c r="F34" s="1052"/>
      <c r="G34" s="1052"/>
      <c r="H34" s="1052"/>
      <c r="I34" s="1052"/>
      <c r="J34" s="1053">
        <f t="shared" si="0"/>
        <v>0</v>
      </c>
      <c r="K34" s="1328">
        <v>0</v>
      </c>
      <c r="L34" s="1328">
        <v>0</v>
      </c>
      <c r="M34" s="1328">
        <v>0</v>
      </c>
      <c r="N34" s="1328">
        <v>0</v>
      </c>
      <c r="O34" s="1328">
        <v>0</v>
      </c>
      <c r="P34" s="338">
        <f t="shared" si="1"/>
        <v>0</v>
      </c>
      <c r="Q34" s="1067"/>
      <c r="R34" s="1052"/>
      <c r="S34" s="1052"/>
      <c r="T34" s="1052"/>
      <c r="U34" s="1052"/>
      <c r="V34" s="1053">
        <f t="shared" si="2"/>
        <v>0</v>
      </c>
      <c r="W34" s="1052"/>
      <c r="X34" s="1052"/>
      <c r="Y34" s="1052"/>
      <c r="Z34" s="1052"/>
      <c r="AA34" s="1052"/>
      <c r="AB34" s="1068">
        <f t="shared" si="3"/>
        <v>0</v>
      </c>
      <c r="AC34" s="1067"/>
      <c r="AD34" s="1052"/>
      <c r="AE34" s="1052"/>
      <c r="AF34" s="1052"/>
      <c r="AG34" s="1052"/>
      <c r="AH34" s="1053">
        <f t="shared" si="4"/>
        <v>0</v>
      </c>
      <c r="AI34" s="1052"/>
      <c r="AJ34" s="1052"/>
      <c r="AK34" s="1052"/>
      <c r="AL34" s="1052"/>
      <c r="AM34" s="1052"/>
      <c r="AN34" s="1068">
        <f t="shared" si="5"/>
        <v>0</v>
      </c>
      <c r="AO34" s="1067"/>
      <c r="AP34" s="1052"/>
      <c r="AQ34" s="1052"/>
      <c r="AR34" s="1052"/>
      <c r="AS34" s="1052"/>
      <c r="AT34" s="1069">
        <f t="shared" si="6"/>
        <v>0</v>
      </c>
      <c r="AU34" s="300"/>
      <c r="AV34" s="353" t="s">
        <v>4161</v>
      </c>
      <c r="AW34" s="300"/>
      <c r="AX34" s="1336" t="s">
        <v>2557</v>
      </c>
      <c r="AY34" s="324"/>
      <c r="AZ34" s="324"/>
      <c r="BA34" s="294" t="s">
        <v>2555</v>
      </c>
      <c r="BB34" s="351" t="s">
        <v>167</v>
      </c>
      <c r="BC34" s="352">
        <v>3</v>
      </c>
      <c r="BD34" s="372" t="s">
        <v>4162</v>
      </c>
      <c r="BE34" s="372" t="s">
        <v>4163</v>
      </c>
      <c r="BF34" s="372" t="s">
        <v>4164</v>
      </c>
      <c r="BG34" s="372" t="s">
        <v>4165</v>
      </c>
      <c r="BH34" s="372" t="s">
        <v>4166</v>
      </c>
      <c r="BI34" s="373" t="s">
        <v>4167</v>
      </c>
      <c r="BJ34" s="372" t="s">
        <v>4162</v>
      </c>
      <c r="BK34" s="372" t="s">
        <v>4163</v>
      </c>
      <c r="BL34" s="372" t="s">
        <v>4164</v>
      </c>
      <c r="BM34" s="372" t="s">
        <v>4165</v>
      </c>
      <c r="BN34" s="372" t="s">
        <v>4166</v>
      </c>
      <c r="BO34" s="373" t="s">
        <v>4167</v>
      </c>
      <c r="BP34" s="372" t="s">
        <v>4162</v>
      </c>
      <c r="BQ34" s="372" t="s">
        <v>4163</v>
      </c>
      <c r="BR34" s="372" t="s">
        <v>4164</v>
      </c>
      <c r="BS34" s="372" t="s">
        <v>4165</v>
      </c>
      <c r="BT34" s="372" t="s">
        <v>4166</v>
      </c>
      <c r="BU34" s="373" t="s">
        <v>4167</v>
      </c>
      <c r="BV34" s="372" t="s">
        <v>4162</v>
      </c>
      <c r="BW34" s="372" t="s">
        <v>4163</v>
      </c>
      <c r="BX34" s="372" t="s">
        <v>4164</v>
      </c>
      <c r="BY34" s="372" t="s">
        <v>4165</v>
      </c>
      <c r="BZ34" s="372" t="s">
        <v>4166</v>
      </c>
      <c r="CA34" s="373" t="s">
        <v>4167</v>
      </c>
      <c r="CB34" s="372" t="s">
        <v>4162</v>
      </c>
      <c r="CC34" s="372" t="s">
        <v>4163</v>
      </c>
      <c r="CD34" s="372" t="s">
        <v>4164</v>
      </c>
      <c r="CE34" s="372" t="s">
        <v>4165</v>
      </c>
      <c r="CF34" s="372" t="s">
        <v>4166</v>
      </c>
      <c r="CG34" s="373" t="s">
        <v>4167</v>
      </c>
      <c r="CH34" s="372" t="s">
        <v>4162</v>
      </c>
      <c r="CI34" s="372" t="s">
        <v>4163</v>
      </c>
      <c r="CJ34" s="372" t="s">
        <v>4164</v>
      </c>
      <c r="CK34" s="372" t="s">
        <v>4165</v>
      </c>
      <c r="CL34" s="372" t="s">
        <v>4166</v>
      </c>
      <c r="CM34" s="373" t="s">
        <v>4167</v>
      </c>
      <c r="CN34" s="372" t="s">
        <v>4162</v>
      </c>
      <c r="CO34" s="372" t="s">
        <v>4163</v>
      </c>
      <c r="CP34" s="372" t="s">
        <v>4164</v>
      </c>
      <c r="CQ34" s="372" t="s">
        <v>4165</v>
      </c>
      <c r="CR34" s="372" t="s">
        <v>4166</v>
      </c>
      <c r="CS34" s="373" t="s">
        <v>4167</v>
      </c>
      <c r="CT34" s="300"/>
      <c r="CU34" s="353" t="s">
        <v>4161</v>
      </c>
      <c r="CV34" s="300"/>
      <c r="CW34" s="353"/>
      <c r="CX34" s="324"/>
    </row>
    <row r="35" spans="1:102" customFormat="1" ht="20.25" customHeight="1" x14ac:dyDescent="0.2">
      <c r="A35" s="9"/>
      <c r="B35" s="294" t="s">
        <v>2564</v>
      </c>
      <c r="C35" s="351" t="s">
        <v>167</v>
      </c>
      <c r="D35" s="352">
        <v>3</v>
      </c>
      <c r="E35" s="1052"/>
      <c r="F35" s="1052"/>
      <c r="G35" s="1052"/>
      <c r="H35" s="1052"/>
      <c r="I35" s="1052"/>
      <c r="J35" s="1053">
        <f t="shared" si="0"/>
        <v>0</v>
      </c>
      <c r="K35" s="1328">
        <v>0</v>
      </c>
      <c r="L35" s="1328">
        <v>0</v>
      </c>
      <c r="M35" s="1328">
        <v>0</v>
      </c>
      <c r="N35" s="1328">
        <v>0</v>
      </c>
      <c r="O35" s="1328">
        <v>0</v>
      </c>
      <c r="P35" s="338">
        <f t="shared" si="1"/>
        <v>0</v>
      </c>
      <c r="Q35" s="1067"/>
      <c r="R35" s="1052"/>
      <c r="S35" s="1052"/>
      <c r="T35" s="1052"/>
      <c r="U35" s="1052"/>
      <c r="V35" s="1053">
        <f t="shared" si="2"/>
        <v>0</v>
      </c>
      <c r="W35" s="1052"/>
      <c r="X35" s="1052"/>
      <c r="Y35" s="1052"/>
      <c r="Z35" s="1052"/>
      <c r="AA35" s="1052"/>
      <c r="AB35" s="1068">
        <f t="shared" si="3"/>
        <v>0</v>
      </c>
      <c r="AC35" s="1067"/>
      <c r="AD35" s="1052"/>
      <c r="AE35" s="1052"/>
      <c r="AF35" s="1052"/>
      <c r="AG35" s="1052"/>
      <c r="AH35" s="1053">
        <f t="shared" si="4"/>
        <v>0</v>
      </c>
      <c r="AI35" s="1052"/>
      <c r="AJ35" s="1052"/>
      <c r="AK35" s="1052"/>
      <c r="AL35" s="1052"/>
      <c r="AM35" s="1052"/>
      <c r="AN35" s="1068">
        <f t="shared" si="5"/>
        <v>0</v>
      </c>
      <c r="AO35" s="1067"/>
      <c r="AP35" s="1052"/>
      <c r="AQ35" s="1052"/>
      <c r="AR35" s="1052"/>
      <c r="AS35" s="1052"/>
      <c r="AT35" s="1069">
        <f t="shared" si="6"/>
        <v>0</v>
      </c>
      <c r="AU35" s="300"/>
      <c r="AV35" s="353" t="s">
        <v>4168</v>
      </c>
      <c r="AW35" s="300"/>
      <c r="AX35" s="1336" t="s">
        <v>2566</v>
      </c>
      <c r="AY35" s="324"/>
      <c r="AZ35" s="324"/>
      <c r="BA35" s="294" t="s">
        <v>2564</v>
      </c>
      <c r="BB35" s="351" t="s">
        <v>167</v>
      </c>
      <c r="BC35" s="352">
        <v>3</v>
      </c>
      <c r="BD35" s="372" t="s">
        <v>4169</v>
      </c>
      <c r="BE35" s="372" t="s">
        <v>4170</v>
      </c>
      <c r="BF35" s="372" t="s">
        <v>4171</v>
      </c>
      <c r="BG35" s="372" t="s">
        <v>4172</v>
      </c>
      <c r="BH35" s="372" t="s">
        <v>4173</v>
      </c>
      <c r="BI35" s="373" t="s">
        <v>4174</v>
      </c>
      <c r="BJ35" s="372" t="s">
        <v>4169</v>
      </c>
      <c r="BK35" s="372" t="s">
        <v>4170</v>
      </c>
      <c r="BL35" s="372" t="s">
        <v>4171</v>
      </c>
      <c r="BM35" s="372" t="s">
        <v>4172</v>
      </c>
      <c r="BN35" s="372" t="s">
        <v>4173</v>
      </c>
      <c r="BO35" s="373" t="s">
        <v>4174</v>
      </c>
      <c r="BP35" s="372" t="s">
        <v>4169</v>
      </c>
      <c r="BQ35" s="372" t="s">
        <v>4170</v>
      </c>
      <c r="BR35" s="372" t="s">
        <v>4171</v>
      </c>
      <c r="BS35" s="372" t="s">
        <v>4172</v>
      </c>
      <c r="BT35" s="372" t="s">
        <v>4173</v>
      </c>
      <c r="BU35" s="373" t="s">
        <v>4174</v>
      </c>
      <c r="BV35" s="372" t="s">
        <v>4169</v>
      </c>
      <c r="BW35" s="372" t="s">
        <v>4170</v>
      </c>
      <c r="BX35" s="372" t="s">
        <v>4171</v>
      </c>
      <c r="BY35" s="372" t="s">
        <v>4172</v>
      </c>
      <c r="BZ35" s="372" t="s">
        <v>4173</v>
      </c>
      <c r="CA35" s="373" t="s">
        <v>4174</v>
      </c>
      <c r="CB35" s="372" t="s">
        <v>4169</v>
      </c>
      <c r="CC35" s="372" t="s">
        <v>4170</v>
      </c>
      <c r="CD35" s="372" t="s">
        <v>4171</v>
      </c>
      <c r="CE35" s="372" t="s">
        <v>4172</v>
      </c>
      <c r="CF35" s="372" t="s">
        <v>4173</v>
      </c>
      <c r="CG35" s="373" t="s">
        <v>4174</v>
      </c>
      <c r="CH35" s="372" t="s">
        <v>4169</v>
      </c>
      <c r="CI35" s="372" t="s">
        <v>4170</v>
      </c>
      <c r="CJ35" s="372" t="s">
        <v>4171</v>
      </c>
      <c r="CK35" s="372" t="s">
        <v>4172</v>
      </c>
      <c r="CL35" s="372" t="s">
        <v>4173</v>
      </c>
      <c r="CM35" s="373" t="s">
        <v>4174</v>
      </c>
      <c r="CN35" s="372" t="s">
        <v>4169</v>
      </c>
      <c r="CO35" s="372" t="s">
        <v>4170</v>
      </c>
      <c r="CP35" s="372" t="s">
        <v>4171</v>
      </c>
      <c r="CQ35" s="372" t="s">
        <v>4172</v>
      </c>
      <c r="CR35" s="372" t="s">
        <v>4173</v>
      </c>
      <c r="CS35" s="373" t="s">
        <v>4174</v>
      </c>
      <c r="CT35" s="300"/>
      <c r="CU35" s="353" t="s">
        <v>4168</v>
      </c>
      <c r="CV35" s="300"/>
      <c r="CW35" s="353"/>
      <c r="CX35" s="324"/>
    </row>
    <row r="36" spans="1:102" customFormat="1" ht="20.25" customHeight="1" x14ac:dyDescent="0.2">
      <c r="A36" s="9"/>
      <c r="B36" s="294" t="s">
        <v>2573</v>
      </c>
      <c r="C36" s="351" t="s">
        <v>167</v>
      </c>
      <c r="D36" s="352">
        <v>3</v>
      </c>
      <c r="E36" s="1053">
        <f>IFERROR(SUM(E34:E35), 0)</f>
        <v>0</v>
      </c>
      <c r="F36" s="1053">
        <f>IFERROR(SUM(F34:F35), 0)</f>
        <v>0</v>
      </c>
      <c r="G36" s="1053">
        <f>IFERROR(SUM(G34:G35), 0)</f>
        <v>0</v>
      </c>
      <c r="H36" s="1053">
        <f>IFERROR(SUM(H34:H35), 0)</f>
        <v>0</v>
      </c>
      <c r="I36" s="1053">
        <f>IFERROR(SUM(I34:I35), 0)</f>
        <v>0</v>
      </c>
      <c r="J36" s="1053">
        <f t="shared" si="0"/>
        <v>0</v>
      </c>
      <c r="K36" s="337">
        <f>IFERROR(SUM(K34:K35), 0)</f>
        <v>0</v>
      </c>
      <c r="L36" s="337">
        <f>IFERROR(SUM(L34:L35), 0)</f>
        <v>0</v>
      </c>
      <c r="M36" s="337">
        <f>IFERROR(SUM(M34:M35), 0)</f>
        <v>0</v>
      </c>
      <c r="N36" s="337">
        <f>IFERROR(SUM(N34:N35), 0)</f>
        <v>0</v>
      </c>
      <c r="O36" s="337">
        <f>IFERROR(SUM(O34:O35), 0)</f>
        <v>0</v>
      </c>
      <c r="P36" s="338">
        <f t="shared" si="1"/>
        <v>0</v>
      </c>
      <c r="Q36" s="1070">
        <f>IFERROR(SUM(Q34:Q35), 0)</f>
        <v>0</v>
      </c>
      <c r="R36" s="1053">
        <f>IFERROR(SUM(R34:R35), 0)</f>
        <v>0</v>
      </c>
      <c r="S36" s="1053">
        <f>IFERROR(SUM(S34:S35), 0)</f>
        <v>0</v>
      </c>
      <c r="T36" s="1053">
        <f>IFERROR(SUM(T34:T35), 0)</f>
        <v>0</v>
      </c>
      <c r="U36" s="1053">
        <f>IFERROR(SUM(U34:U35), 0)</f>
        <v>0</v>
      </c>
      <c r="V36" s="1053">
        <f t="shared" si="2"/>
        <v>0</v>
      </c>
      <c r="W36" s="1053">
        <f>IFERROR(SUM(W34:W35), 0)</f>
        <v>0</v>
      </c>
      <c r="X36" s="1053">
        <f>IFERROR(SUM(X34:X35), 0)</f>
        <v>0</v>
      </c>
      <c r="Y36" s="1053">
        <f>IFERROR(SUM(Y34:Y35), 0)</f>
        <v>0</v>
      </c>
      <c r="Z36" s="1053">
        <f>IFERROR(SUM(Z34:Z35), 0)</f>
        <v>0</v>
      </c>
      <c r="AA36" s="1053">
        <f>IFERROR(SUM(AA34:AA35), 0)</f>
        <v>0</v>
      </c>
      <c r="AB36" s="1068">
        <f t="shared" si="3"/>
        <v>0</v>
      </c>
      <c r="AC36" s="1070">
        <f>IFERROR(SUM(AC34:AC35), 0)</f>
        <v>0</v>
      </c>
      <c r="AD36" s="1053">
        <f>IFERROR(SUM(AD34:AD35), 0)</f>
        <v>0</v>
      </c>
      <c r="AE36" s="1053">
        <f>IFERROR(SUM(AE34:AE35), 0)</f>
        <v>0</v>
      </c>
      <c r="AF36" s="1053">
        <f>IFERROR(SUM(AF34:AF35), 0)</f>
        <v>0</v>
      </c>
      <c r="AG36" s="1053">
        <f>IFERROR(SUM(AG34:AG35), 0)</f>
        <v>0</v>
      </c>
      <c r="AH36" s="1053">
        <f t="shared" si="4"/>
        <v>0</v>
      </c>
      <c r="AI36" s="1053">
        <f>IFERROR(SUM(AI34:AI35), 0)</f>
        <v>0</v>
      </c>
      <c r="AJ36" s="1053">
        <f>IFERROR(SUM(AJ34:AJ35), 0)</f>
        <v>0</v>
      </c>
      <c r="AK36" s="1053">
        <f>IFERROR(SUM(AK34:AK35), 0)</f>
        <v>0</v>
      </c>
      <c r="AL36" s="1053">
        <f>IFERROR(SUM(AL34:AL35), 0)</f>
        <v>0</v>
      </c>
      <c r="AM36" s="1053">
        <f>IFERROR(SUM(AM34:AM35), 0)</f>
        <v>0</v>
      </c>
      <c r="AN36" s="1068">
        <f t="shared" si="5"/>
        <v>0</v>
      </c>
      <c r="AO36" s="1070">
        <f>IFERROR(SUM(AO34:AO35), 0)</f>
        <v>0</v>
      </c>
      <c r="AP36" s="1053">
        <f>IFERROR(SUM(AP34:AP35), 0)</f>
        <v>0</v>
      </c>
      <c r="AQ36" s="1053">
        <f>IFERROR(SUM(AQ34:AQ35), 0)</f>
        <v>0</v>
      </c>
      <c r="AR36" s="1053">
        <f>IFERROR(SUM(AR34:AR35), 0)</f>
        <v>0</v>
      </c>
      <c r="AS36" s="1053">
        <f>IFERROR(SUM(AS34:AS35), 0)</f>
        <v>0</v>
      </c>
      <c r="AT36" s="1069">
        <f t="shared" si="6"/>
        <v>0</v>
      </c>
      <c r="AU36" s="300"/>
      <c r="AV36" s="353" t="s">
        <v>4175</v>
      </c>
      <c r="AW36" s="300"/>
      <c r="AX36" s="1336" t="s">
        <v>2575</v>
      </c>
      <c r="AY36" s="324"/>
      <c r="AZ36" s="324"/>
      <c r="BA36" s="294" t="s">
        <v>2573</v>
      </c>
      <c r="BB36" s="351" t="s">
        <v>167</v>
      </c>
      <c r="BC36" s="352">
        <v>3</v>
      </c>
      <c r="BD36" s="373" t="s">
        <v>4176</v>
      </c>
      <c r="BE36" s="373" t="s">
        <v>4177</v>
      </c>
      <c r="BF36" s="373" t="s">
        <v>4178</v>
      </c>
      <c r="BG36" s="373" t="s">
        <v>4179</v>
      </c>
      <c r="BH36" s="373" t="s">
        <v>4180</v>
      </c>
      <c r="BI36" s="373" t="s">
        <v>4181</v>
      </c>
      <c r="BJ36" s="373" t="s">
        <v>4176</v>
      </c>
      <c r="BK36" s="373" t="s">
        <v>4177</v>
      </c>
      <c r="BL36" s="373" t="s">
        <v>4178</v>
      </c>
      <c r="BM36" s="373" t="s">
        <v>4179</v>
      </c>
      <c r="BN36" s="373" t="s">
        <v>4180</v>
      </c>
      <c r="BO36" s="373" t="s">
        <v>4181</v>
      </c>
      <c r="BP36" s="373" t="s">
        <v>4176</v>
      </c>
      <c r="BQ36" s="373" t="s">
        <v>4177</v>
      </c>
      <c r="BR36" s="373" t="s">
        <v>4178</v>
      </c>
      <c r="BS36" s="373" t="s">
        <v>4179</v>
      </c>
      <c r="BT36" s="373" t="s">
        <v>4180</v>
      </c>
      <c r="BU36" s="373" t="s">
        <v>4181</v>
      </c>
      <c r="BV36" s="373" t="s">
        <v>4176</v>
      </c>
      <c r="BW36" s="373" t="s">
        <v>4177</v>
      </c>
      <c r="BX36" s="373" t="s">
        <v>4178</v>
      </c>
      <c r="BY36" s="373" t="s">
        <v>4179</v>
      </c>
      <c r="BZ36" s="373" t="s">
        <v>4180</v>
      </c>
      <c r="CA36" s="373" t="s">
        <v>4181</v>
      </c>
      <c r="CB36" s="373" t="s">
        <v>4176</v>
      </c>
      <c r="CC36" s="373" t="s">
        <v>4177</v>
      </c>
      <c r="CD36" s="373" t="s">
        <v>4178</v>
      </c>
      <c r="CE36" s="373" t="s">
        <v>4179</v>
      </c>
      <c r="CF36" s="373" t="s">
        <v>4180</v>
      </c>
      <c r="CG36" s="373" t="s">
        <v>4181</v>
      </c>
      <c r="CH36" s="373" t="s">
        <v>4176</v>
      </c>
      <c r="CI36" s="373" t="s">
        <v>4177</v>
      </c>
      <c r="CJ36" s="373" t="s">
        <v>4178</v>
      </c>
      <c r="CK36" s="373" t="s">
        <v>4179</v>
      </c>
      <c r="CL36" s="373" t="s">
        <v>4180</v>
      </c>
      <c r="CM36" s="373" t="s">
        <v>4181</v>
      </c>
      <c r="CN36" s="373" t="s">
        <v>4176</v>
      </c>
      <c r="CO36" s="373" t="s">
        <v>4177</v>
      </c>
      <c r="CP36" s="373" t="s">
        <v>4178</v>
      </c>
      <c r="CQ36" s="373" t="s">
        <v>4179</v>
      </c>
      <c r="CR36" s="373" t="s">
        <v>4180</v>
      </c>
      <c r="CS36" s="373" t="s">
        <v>4181</v>
      </c>
      <c r="CT36" s="300"/>
      <c r="CU36" s="353" t="s">
        <v>4175</v>
      </c>
      <c r="CV36" s="300"/>
      <c r="CW36" s="353"/>
      <c r="CX36" s="324"/>
    </row>
    <row r="37" spans="1:102" customFormat="1" ht="20.25" customHeight="1" x14ac:dyDescent="0.2">
      <c r="A37" s="9"/>
      <c r="B37" s="294" t="s">
        <v>2582</v>
      </c>
      <c r="C37" s="351" t="s">
        <v>167</v>
      </c>
      <c r="D37" s="352">
        <v>3</v>
      </c>
      <c r="E37" s="1052"/>
      <c r="F37" s="1052"/>
      <c r="G37" s="1052"/>
      <c r="H37" s="1052"/>
      <c r="I37" s="1052"/>
      <c r="J37" s="1053">
        <f t="shared" si="0"/>
        <v>0</v>
      </c>
      <c r="K37" s="1328">
        <v>0</v>
      </c>
      <c r="L37" s="1328">
        <v>0</v>
      </c>
      <c r="M37" s="1328">
        <v>0</v>
      </c>
      <c r="N37" s="1328">
        <v>0</v>
      </c>
      <c r="O37" s="1328">
        <v>0</v>
      </c>
      <c r="P37" s="338">
        <f t="shared" si="1"/>
        <v>0</v>
      </c>
      <c r="Q37" s="1067"/>
      <c r="R37" s="1052"/>
      <c r="S37" s="1052"/>
      <c r="T37" s="1052"/>
      <c r="U37" s="1052"/>
      <c r="V37" s="1053">
        <f t="shared" si="2"/>
        <v>0</v>
      </c>
      <c r="W37" s="1052"/>
      <c r="X37" s="1052"/>
      <c r="Y37" s="1052"/>
      <c r="Z37" s="1052"/>
      <c r="AA37" s="1052"/>
      <c r="AB37" s="1068">
        <f t="shared" si="3"/>
        <v>0</v>
      </c>
      <c r="AC37" s="1067"/>
      <c r="AD37" s="1052"/>
      <c r="AE37" s="1052"/>
      <c r="AF37" s="1052"/>
      <c r="AG37" s="1052"/>
      <c r="AH37" s="1053">
        <f t="shared" si="4"/>
        <v>0</v>
      </c>
      <c r="AI37" s="1052"/>
      <c r="AJ37" s="1052"/>
      <c r="AK37" s="1052"/>
      <c r="AL37" s="1052"/>
      <c r="AM37" s="1052"/>
      <c r="AN37" s="1068">
        <f t="shared" si="5"/>
        <v>0</v>
      </c>
      <c r="AO37" s="1067"/>
      <c r="AP37" s="1052"/>
      <c r="AQ37" s="1052"/>
      <c r="AR37" s="1052"/>
      <c r="AS37" s="1052"/>
      <c r="AT37" s="1069">
        <f t="shared" si="6"/>
        <v>0</v>
      </c>
      <c r="AU37" s="300"/>
      <c r="AV37" s="353" t="s">
        <v>4182</v>
      </c>
      <c r="AW37" s="300"/>
      <c r="AX37" s="1336" t="s">
        <v>543</v>
      </c>
      <c r="AY37" s="324"/>
      <c r="AZ37" s="324"/>
      <c r="BA37" s="294" t="s">
        <v>2582</v>
      </c>
      <c r="BB37" s="351" t="s">
        <v>167</v>
      </c>
      <c r="BC37" s="352">
        <v>3</v>
      </c>
      <c r="BD37" s="372" t="s">
        <v>4183</v>
      </c>
      <c r="BE37" s="372" t="s">
        <v>4184</v>
      </c>
      <c r="BF37" s="372" t="s">
        <v>4185</v>
      </c>
      <c r="BG37" s="372" t="s">
        <v>4186</v>
      </c>
      <c r="BH37" s="372" t="s">
        <v>4187</v>
      </c>
      <c r="BI37" s="373" t="s">
        <v>4188</v>
      </c>
      <c r="BJ37" s="372" t="s">
        <v>4183</v>
      </c>
      <c r="BK37" s="372" t="s">
        <v>4184</v>
      </c>
      <c r="BL37" s="372" t="s">
        <v>4185</v>
      </c>
      <c r="BM37" s="372" t="s">
        <v>4186</v>
      </c>
      <c r="BN37" s="372" t="s">
        <v>4187</v>
      </c>
      <c r="BO37" s="373" t="s">
        <v>4188</v>
      </c>
      <c r="BP37" s="372" t="s">
        <v>4183</v>
      </c>
      <c r="BQ37" s="372" t="s">
        <v>4184</v>
      </c>
      <c r="BR37" s="372" t="s">
        <v>4185</v>
      </c>
      <c r="BS37" s="372" t="s">
        <v>4186</v>
      </c>
      <c r="BT37" s="372" t="s">
        <v>4187</v>
      </c>
      <c r="BU37" s="373" t="s">
        <v>4188</v>
      </c>
      <c r="BV37" s="372" t="s">
        <v>4183</v>
      </c>
      <c r="BW37" s="372" t="s">
        <v>4184</v>
      </c>
      <c r="BX37" s="372" t="s">
        <v>4185</v>
      </c>
      <c r="BY37" s="372" t="s">
        <v>4186</v>
      </c>
      <c r="BZ37" s="372" t="s">
        <v>4187</v>
      </c>
      <c r="CA37" s="373" t="s">
        <v>4188</v>
      </c>
      <c r="CB37" s="372" t="s">
        <v>4183</v>
      </c>
      <c r="CC37" s="372" t="s">
        <v>4184</v>
      </c>
      <c r="CD37" s="372" t="s">
        <v>4185</v>
      </c>
      <c r="CE37" s="372" t="s">
        <v>4186</v>
      </c>
      <c r="CF37" s="372" t="s">
        <v>4187</v>
      </c>
      <c r="CG37" s="373" t="s">
        <v>4188</v>
      </c>
      <c r="CH37" s="372" t="s">
        <v>4183</v>
      </c>
      <c r="CI37" s="372" t="s">
        <v>4184</v>
      </c>
      <c r="CJ37" s="372" t="s">
        <v>4185</v>
      </c>
      <c r="CK37" s="372" t="s">
        <v>4186</v>
      </c>
      <c r="CL37" s="372" t="s">
        <v>4187</v>
      </c>
      <c r="CM37" s="373" t="s">
        <v>4188</v>
      </c>
      <c r="CN37" s="372" t="s">
        <v>4183</v>
      </c>
      <c r="CO37" s="372" t="s">
        <v>4184</v>
      </c>
      <c r="CP37" s="372" t="s">
        <v>4185</v>
      </c>
      <c r="CQ37" s="372" t="s">
        <v>4186</v>
      </c>
      <c r="CR37" s="372" t="s">
        <v>4187</v>
      </c>
      <c r="CS37" s="373" t="s">
        <v>4188</v>
      </c>
      <c r="CT37" s="300"/>
      <c r="CU37" s="353" t="s">
        <v>4182</v>
      </c>
      <c r="CV37" s="300"/>
      <c r="CW37" s="353"/>
      <c r="CX37" s="324"/>
    </row>
    <row r="38" spans="1:102" customFormat="1" ht="20.25" customHeight="1" x14ac:dyDescent="0.2">
      <c r="A38" s="9"/>
      <c r="B38" s="294" t="s">
        <v>2590</v>
      </c>
      <c r="C38" s="351" t="s">
        <v>167</v>
      </c>
      <c r="D38" s="352">
        <v>3</v>
      </c>
      <c r="E38" s="1052"/>
      <c r="F38" s="1052"/>
      <c r="G38" s="1052"/>
      <c r="H38" s="1052"/>
      <c r="I38" s="1052"/>
      <c r="J38" s="1053">
        <f t="shared" si="0"/>
        <v>0</v>
      </c>
      <c r="K38" s="1328">
        <v>0</v>
      </c>
      <c r="L38" s="1328">
        <v>0</v>
      </c>
      <c r="M38" s="1328">
        <v>0</v>
      </c>
      <c r="N38" s="1328">
        <v>0</v>
      </c>
      <c r="O38" s="1328">
        <v>0</v>
      </c>
      <c r="P38" s="338">
        <f t="shared" si="1"/>
        <v>0</v>
      </c>
      <c r="Q38" s="1067"/>
      <c r="R38" s="1052"/>
      <c r="S38" s="1052"/>
      <c r="T38" s="1052"/>
      <c r="U38" s="1052"/>
      <c r="V38" s="1053">
        <f t="shared" si="2"/>
        <v>0</v>
      </c>
      <c r="W38" s="1052"/>
      <c r="X38" s="1052"/>
      <c r="Y38" s="1052"/>
      <c r="Z38" s="1052"/>
      <c r="AA38" s="1052"/>
      <c r="AB38" s="1068">
        <f t="shared" si="3"/>
        <v>0</v>
      </c>
      <c r="AC38" s="1067"/>
      <c r="AD38" s="1052"/>
      <c r="AE38" s="1052"/>
      <c r="AF38" s="1052"/>
      <c r="AG38" s="1052"/>
      <c r="AH38" s="1053">
        <f t="shared" si="4"/>
        <v>0</v>
      </c>
      <c r="AI38" s="1052"/>
      <c r="AJ38" s="1052"/>
      <c r="AK38" s="1052"/>
      <c r="AL38" s="1052"/>
      <c r="AM38" s="1052"/>
      <c r="AN38" s="1068">
        <f t="shared" si="5"/>
        <v>0</v>
      </c>
      <c r="AO38" s="1067"/>
      <c r="AP38" s="1052"/>
      <c r="AQ38" s="1052"/>
      <c r="AR38" s="1052"/>
      <c r="AS38" s="1052"/>
      <c r="AT38" s="1069">
        <f t="shared" si="6"/>
        <v>0</v>
      </c>
      <c r="AU38" s="300"/>
      <c r="AV38" s="353" t="s">
        <v>4189</v>
      </c>
      <c r="AW38" s="300"/>
      <c r="AX38" s="1336" t="s">
        <v>543</v>
      </c>
      <c r="AY38" s="324"/>
      <c r="AZ38" s="324"/>
      <c r="BA38" s="294" t="s">
        <v>2590</v>
      </c>
      <c r="BB38" s="351" t="s">
        <v>167</v>
      </c>
      <c r="BC38" s="352">
        <v>3</v>
      </c>
      <c r="BD38" s="372" t="s">
        <v>4190</v>
      </c>
      <c r="BE38" s="372" t="s">
        <v>4191</v>
      </c>
      <c r="BF38" s="372" t="s">
        <v>4192</v>
      </c>
      <c r="BG38" s="372" t="s">
        <v>4193</v>
      </c>
      <c r="BH38" s="372" t="s">
        <v>4194</v>
      </c>
      <c r="BI38" s="373" t="s">
        <v>4195</v>
      </c>
      <c r="BJ38" s="372" t="s">
        <v>4190</v>
      </c>
      <c r="BK38" s="372" t="s">
        <v>4191</v>
      </c>
      <c r="BL38" s="372" t="s">
        <v>4192</v>
      </c>
      <c r="BM38" s="372" t="s">
        <v>4193</v>
      </c>
      <c r="BN38" s="372" t="s">
        <v>4194</v>
      </c>
      <c r="BO38" s="373" t="s">
        <v>4195</v>
      </c>
      <c r="BP38" s="372" t="s">
        <v>4190</v>
      </c>
      <c r="BQ38" s="372" t="s">
        <v>4191</v>
      </c>
      <c r="BR38" s="372" t="s">
        <v>4192</v>
      </c>
      <c r="BS38" s="372" t="s">
        <v>4193</v>
      </c>
      <c r="BT38" s="372" t="s">
        <v>4194</v>
      </c>
      <c r="BU38" s="373" t="s">
        <v>4195</v>
      </c>
      <c r="BV38" s="372" t="s">
        <v>4190</v>
      </c>
      <c r="BW38" s="372" t="s">
        <v>4191</v>
      </c>
      <c r="BX38" s="372" t="s">
        <v>4192</v>
      </c>
      <c r="BY38" s="372" t="s">
        <v>4193</v>
      </c>
      <c r="BZ38" s="372" t="s">
        <v>4194</v>
      </c>
      <c r="CA38" s="373" t="s">
        <v>4195</v>
      </c>
      <c r="CB38" s="372" t="s">
        <v>4190</v>
      </c>
      <c r="CC38" s="372" t="s">
        <v>4191</v>
      </c>
      <c r="CD38" s="372" t="s">
        <v>4192</v>
      </c>
      <c r="CE38" s="372" t="s">
        <v>4193</v>
      </c>
      <c r="CF38" s="372" t="s">
        <v>4194</v>
      </c>
      <c r="CG38" s="373" t="s">
        <v>4195</v>
      </c>
      <c r="CH38" s="372" t="s">
        <v>4190</v>
      </c>
      <c r="CI38" s="372" t="s">
        <v>4191</v>
      </c>
      <c r="CJ38" s="372" t="s">
        <v>4192</v>
      </c>
      <c r="CK38" s="372" t="s">
        <v>4193</v>
      </c>
      <c r="CL38" s="372" t="s">
        <v>4194</v>
      </c>
      <c r="CM38" s="373" t="s">
        <v>4195</v>
      </c>
      <c r="CN38" s="372" t="s">
        <v>4190</v>
      </c>
      <c r="CO38" s="372" t="s">
        <v>4191</v>
      </c>
      <c r="CP38" s="372" t="s">
        <v>4192</v>
      </c>
      <c r="CQ38" s="372" t="s">
        <v>4193</v>
      </c>
      <c r="CR38" s="372" t="s">
        <v>4194</v>
      </c>
      <c r="CS38" s="373" t="s">
        <v>4195</v>
      </c>
      <c r="CT38" s="300"/>
      <c r="CU38" s="353" t="s">
        <v>4189</v>
      </c>
      <c r="CV38" s="300"/>
      <c r="CW38" s="353"/>
      <c r="CX38" s="324"/>
    </row>
    <row r="39" spans="1:102" customFormat="1" ht="20.25" customHeight="1" x14ac:dyDescent="0.2">
      <c r="A39" s="9"/>
      <c r="B39" s="294" t="s">
        <v>2598</v>
      </c>
      <c r="C39" s="351" t="s">
        <v>167</v>
      </c>
      <c r="D39" s="352">
        <v>3</v>
      </c>
      <c r="E39" s="1053">
        <f>IFERROR(SUM(E37:E38), 0)</f>
        <v>0</v>
      </c>
      <c r="F39" s="1053">
        <f>IFERROR(SUM(F37:F38), 0)</f>
        <v>0</v>
      </c>
      <c r="G39" s="1053">
        <f>IFERROR(SUM(G37:G38), 0)</f>
        <v>0</v>
      </c>
      <c r="H39" s="1053">
        <f>IFERROR(SUM(H37:H38), 0)</f>
        <v>0</v>
      </c>
      <c r="I39" s="1053">
        <f>IFERROR(SUM(I37:I38), 0)</f>
        <v>0</v>
      </c>
      <c r="J39" s="1053">
        <f t="shared" si="0"/>
        <v>0</v>
      </c>
      <c r="K39" s="337">
        <f>IFERROR(SUM(K37:K38), 0)</f>
        <v>0</v>
      </c>
      <c r="L39" s="337">
        <f>IFERROR(SUM(L37:L38), 0)</f>
        <v>0</v>
      </c>
      <c r="M39" s="337">
        <f>IFERROR(SUM(M37:M38), 0)</f>
        <v>0</v>
      </c>
      <c r="N39" s="337">
        <f>IFERROR(SUM(N37:N38), 0)</f>
        <v>0</v>
      </c>
      <c r="O39" s="337">
        <f>IFERROR(SUM(O37:O38), 0)</f>
        <v>0</v>
      </c>
      <c r="P39" s="338">
        <f t="shared" si="1"/>
        <v>0</v>
      </c>
      <c r="Q39" s="1070">
        <f>IFERROR(SUM(Q37:Q38), 0)</f>
        <v>0</v>
      </c>
      <c r="R39" s="1053">
        <f>IFERROR(SUM(R37:R38), 0)</f>
        <v>0</v>
      </c>
      <c r="S39" s="1053">
        <f>IFERROR(SUM(S37:S38), 0)</f>
        <v>0</v>
      </c>
      <c r="T39" s="1053">
        <f>IFERROR(SUM(T37:T38), 0)</f>
        <v>0</v>
      </c>
      <c r="U39" s="1053">
        <f>IFERROR(SUM(U37:U38), 0)</f>
        <v>0</v>
      </c>
      <c r="V39" s="1053">
        <f t="shared" si="2"/>
        <v>0</v>
      </c>
      <c r="W39" s="1053">
        <f>IFERROR(SUM(W37:W38), 0)</f>
        <v>0</v>
      </c>
      <c r="X39" s="1053">
        <f>IFERROR(SUM(X37:X38), 0)</f>
        <v>0</v>
      </c>
      <c r="Y39" s="1053">
        <f>IFERROR(SUM(Y37:Y38), 0)</f>
        <v>0</v>
      </c>
      <c r="Z39" s="1053">
        <f>IFERROR(SUM(Z37:Z38), 0)</f>
        <v>0</v>
      </c>
      <c r="AA39" s="1053">
        <f>IFERROR(SUM(AA37:AA38), 0)</f>
        <v>0</v>
      </c>
      <c r="AB39" s="1068">
        <f t="shared" si="3"/>
        <v>0</v>
      </c>
      <c r="AC39" s="1070">
        <f>IFERROR(SUM(AC37:AC38), 0)</f>
        <v>0</v>
      </c>
      <c r="AD39" s="1053">
        <f>IFERROR(SUM(AD37:AD38), 0)</f>
        <v>0</v>
      </c>
      <c r="AE39" s="1053">
        <f>IFERROR(SUM(AE37:AE38), 0)</f>
        <v>0</v>
      </c>
      <c r="AF39" s="1053">
        <f>IFERROR(SUM(AF37:AF38), 0)</f>
        <v>0</v>
      </c>
      <c r="AG39" s="1053">
        <f>IFERROR(SUM(AG37:AG38), 0)</f>
        <v>0</v>
      </c>
      <c r="AH39" s="1053">
        <f t="shared" si="4"/>
        <v>0</v>
      </c>
      <c r="AI39" s="1053">
        <f>IFERROR(SUM(AI37:AI38), 0)</f>
        <v>0</v>
      </c>
      <c r="AJ39" s="1053">
        <f>IFERROR(SUM(AJ37:AJ38), 0)</f>
        <v>0</v>
      </c>
      <c r="AK39" s="1053">
        <f>IFERROR(SUM(AK37:AK38), 0)</f>
        <v>0</v>
      </c>
      <c r="AL39" s="1053">
        <f>IFERROR(SUM(AL37:AL38), 0)</f>
        <v>0</v>
      </c>
      <c r="AM39" s="1053">
        <f>IFERROR(SUM(AM37:AM38), 0)</f>
        <v>0</v>
      </c>
      <c r="AN39" s="1068">
        <f t="shared" si="5"/>
        <v>0</v>
      </c>
      <c r="AO39" s="1070">
        <f>IFERROR(SUM(AO37:AO38), 0)</f>
        <v>0</v>
      </c>
      <c r="AP39" s="1053">
        <f>IFERROR(SUM(AP37:AP38), 0)</f>
        <v>0</v>
      </c>
      <c r="AQ39" s="1053">
        <f>IFERROR(SUM(AQ37:AQ38), 0)</f>
        <v>0</v>
      </c>
      <c r="AR39" s="1053">
        <f>IFERROR(SUM(AR37:AR38), 0)</f>
        <v>0</v>
      </c>
      <c r="AS39" s="1053">
        <f>IFERROR(SUM(AS37:AS38), 0)</f>
        <v>0</v>
      </c>
      <c r="AT39" s="1069">
        <f t="shared" si="6"/>
        <v>0</v>
      </c>
      <c r="AU39" s="300"/>
      <c r="AV39" s="353" t="s">
        <v>4196</v>
      </c>
      <c r="AW39" s="300"/>
      <c r="AX39" s="1336" t="s">
        <v>543</v>
      </c>
      <c r="AY39" s="324"/>
      <c r="AZ39" s="324"/>
      <c r="BA39" s="294" t="s">
        <v>2598</v>
      </c>
      <c r="BB39" s="351" t="s">
        <v>167</v>
      </c>
      <c r="BC39" s="352">
        <v>3</v>
      </c>
      <c r="BD39" s="373" t="s">
        <v>4197</v>
      </c>
      <c r="BE39" s="373" t="s">
        <v>4198</v>
      </c>
      <c r="BF39" s="373" t="s">
        <v>4199</v>
      </c>
      <c r="BG39" s="373" t="s">
        <v>4200</v>
      </c>
      <c r="BH39" s="373" t="s">
        <v>4201</v>
      </c>
      <c r="BI39" s="373" t="s">
        <v>4202</v>
      </c>
      <c r="BJ39" s="373" t="s">
        <v>4197</v>
      </c>
      <c r="BK39" s="373" t="s">
        <v>4198</v>
      </c>
      <c r="BL39" s="373" t="s">
        <v>4199</v>
      </c>
      <c r="BM39" s="373" t="s">
        <v>4200</v>
      </c>
      <c r="BN39" s="373" t="s">
        <v>4201</v>
      </c>
      <c r="BO39" s="373" t="s">
        <v>4202</v>
      </c>
      <c r="BP39" s="373" t="s">
        <v>4197</v>
      </c>
      <c r="BQ39" s="373" t="s">
        <v>4198</v>
      </c>
      <c r="BR39" s="373" t="s">
        <v>4199</v>
      </c>
      <c r="BS39" s="373" t="s">
        <v>4200</v>
      </c>
      <c r="BT39" s="373" t="s">
        <v>4201</v>
      </c>
      <c r="BU39" s="373" t="s">
        <v>4202</v>
      </c>
      <c r="BV39" s="373" t="s">
        <v>4197</v>
      </c>
      <c r="BW39" s="373" t="s">
        <v>4198</v>
      </c>
      <c r="BX39" s="373" t="s">
        <v>4199</v>
      </c>
      <c r="BY39" s="373" t="s">
        <v>4200</v>
      </c>
      <c r="BZ39" s="373" t="s">
        <v>4201</v>
      </c>
      <c r="CA39" s="373" t="s">
        <v>4202</v>
      </c>
      <c r="CB39" s="373" t="s">
        <v>4197</v>
      </c>
      <c r="CC39" s="373" t="s">
        <v>4198</v>
      </c>
      <c r="CD39" s="373" t="s">
        <v>4199</v>
      </c>
      <c r="CE39" s="373" t="s">
        <v>4200</v>
      </c>
      <c r="CF39" s="373" t="s">
        <v>4201</v>
      </c>
      <c r="CG39" s="373" t="s">
        <v>4202</v>
      </c>
      <c r="CH39" s="373" t="s">
        <v>4197</v>
      </c>
      <c r="CI39" s="373" t="s">
        <v>4198</v>
      </c>
      <c r="CJ39" s="373" t="s">
        <v>4199</v>
      </c>
      <c r="CK39" s="373" t="s">
        <v>4200</v>
      </c>
      <c r="CL39" s="373" t="s">
        <v>4201</v>
      </c>
      <c r="CM39" s="373" t="s">
        <v>4202</v>
      </c>
      <c r="CN39" s="373" t="s">
        <v>4197</v>
      </c>
      <c r="CO39" s="373" t="s">
        <v>4198</v>
      </c>
      <c r="CP39" s="373" t="s">
        <v>4199</v>
      </c>
      <c r="CQ39" s="373" t="s">
        <v>4200</v>
      </c>
      <c r="CR39" s="373" t="s">
        <v>4201</v>
      </c>
      <c r="CS39" s="373" t="s">
        <v>4202</v>
      </c>
      <c r="CT39" s="300"/>
      <c r="CU39" s="353" t="s">
        <v>4196</v>
      </c>
      <c r="CV39" s="300"/>
      <c r="CW39" s="353"/>
      <c r="CX39" s="324"/>
    </row>
    <row r="40" spans="1:102" customFormat="1" ht="20.25" customHeight="1" x14ac:dyDescent="0.2">
      <c r="A40" s="9"/>
      <c r="B40" s="294" t="s">
        <v>2606</v>
      </c>
      <c r="C40" s="351" t="s">
        <v>167</v>
      </c>
      <c r="D40" s="352">
        <v>3</v>
      </c>
      <c r="E40" s="1052"/>
      <c r="F40" s="1052"/>
      <c r="G40" s="1052"/>
      <c r="H40" s="1052"/>
      <c r="I40" s="1052"/>
      <c r="J40" s="1053">
        <f t="shared" si="0"/>
        <v>0</v>
      </c>
      <c r="K40" s="1328">
        <v>0.46696889909730838</v>
      </c>
      <c r="L40" s="1328">
        <v>0.19367173688899872</v>
      </c>
      <c r="M40" s="1328">
        <v>8.676928880166776E-2</v>
      </c>
      <c r="N40" s="1328">
        <v>3.742532544516166E-2</v>
      </c>
      <c r="O40" s="1328">
        <v>0</v>
      </c>
      <c r="P40" s="338">
        <f t="shared" si="1"/>
        <v>0.78483525023313649</v>
      </c>
      <c r="Q40" s="1067"/>
      <c r="R40" s="1052"/>
      <c r="S40" s="1052"/>
      <c r="T40" s="1052"/>
      <c r="U40" s="1052"/>
      <c r="V40" s="1053">
        <f t="shared" si="2"/>
        <v>0</v>
      </c>
      <c r="W40" s="1052"/>
      <c r="X40" s="1052"/>
      <c r="Y40" s="1052"/>
      <c r="Z40" s="1052"/>
      <c r="AA40" s="1052"/>
      <c r="AB40" s="1068">
        <f t="shared" si="3"/>
        <v>0</v>
      </c>
      <c r="AC40" s="1067"/>
      <c r="AD40" s="1052"/>
      <c r="AE40" s="1052"/>
      <c r="AF40" s="1052"/>
      <c r="AG40" s="1052"/>
      <c r="AH40" s="1053">
        <f t="shared" si="4"/>
        <v>0</v>
      </c>
      <c r="AI40" s="1052"/>
      <c r="AJ40" s="1052"/>
      <c r="AK40" s="1052"/>
      <c r="AL40" s="1052"/>
      <c r="AM40" s="1052"/>
      <c r="AN40" s="1068">
        <f t="shared" si="5"/>
        <v>0</v>
      </c>
      <c r="AO40" s="1067"/>
      <c r="AP40" s="1052"/>
      <c r="AQ40" s="1052"/>
      <c r="AR40" s="1052"/>
      <c r="AS40" s="1052"/>
      <c r="AT40" s="1069">
        <f t="shared" si="6"/>
        <v>0</v>
      </c>
      <c r="AU40" s="300"/>
      <c r="AV40" s="353" t="s">
        <v>4203</v>
      </c>
      <c r="AW40" s="300"/>
      <c r="AX40" s="1336" t="s">
        <v>2608</v>
      </c>
      <c r="AY40" s="324"/>
      <c r="AZ40" s="324"/>
      <c r="BA40" s="294" t="s">
        <v>2606</v>
      </c>
      <c r="BB40" s="351" t="s">
        <v>167</v>
      </c>
      <c r="BC40" s="352">
        <v>3</v>
      </c>
      <c r="BD40" s="372" t="s">
        <v>4204</v>
      </c>
      <c r="BE40" s="372" t="s">
        <v>4205</v>
      </c>
      <c r="BF40" s="372" t="s">
        <v>4206</v>
      </c>
      <c r="BG40" s="372" t="s">
        <v>4207</v>
      </c>
      <c r="BH40" s="372" t="s">
        <v>4208</v>
      </c>
      <c r="BI40" s="373" t="s">
        <v>4209</v>
      </c>
      <c r="BJ40" s="372" t="s">
        <v>4204</v>
      </c>
      <c r="BK40" s="372" t="s">
        <v>4205</v>
      </c>
      <c r="BL40" s="372" t="s">
        <v>4206</v>
      </c>
      <c r="BM40" s="372" t="s">
        <v>4207</v>
      </c>
      <c r="BN40" s="372" t="s">
        <v>4208</v>
      </c>
      <c r="BO40" s="373" t="s">
        <v>4209</v>
      </c>
      <c r="BP40" s="372" t="s">
        <v>4204</v>
      </c>
      <c r="BQ40" s="372" t="s">
        <v>4205</v>
      </c>
      <c r="BR40" s="372" t="s">
        <v>4206</v>
      </c>
      <c r="BS40" s="372" t="s">
        <v>4207</v>
      </c>
      <c r="BT40" s="372" t="s">
        <v>4208</v>
      </c>
      <c r="BU40" s="373" t="s">
        <v>4209</v>
      </c>
      <c r="BV40" s="372" t="s">
        <v>4204</v>
      </c>
      <c r="BW40" s="372" t="s">
        <v>4205</v>
      </c>
      <c r="BX40" s="372" t="s">
        <v>4206</v>
      </c>
      <c r="BY40" s="372" t="s">
        <v>4207</v>
      </c>
      <c r="BZ40" s="372" t="s">
        <v>4208</v>
      </c>
      <c r="CA40" s="373" t="s">
        <v>4209</v>
      </c>
      <c r="CB40" s="372" t="s">
        <v>4204</v>
      </c>
      <c r="CC40" s="372" t="s">
        <v>4205</v>
      </c>
      <c r="CD40" s="372" t="s">
        <v>4206</v>
      </c>
      <c r="CE40" s="372" t="s">
        <v>4207</v>
      </c>
      <c r="CF40" s="372" t="s">
        <v>4208</v>
      </c>
      <c r="CG40" s="373" t="s">
        <v>4209</v>
      </c>
      <c r="CH40" s="372" t="s">
        <v>4204</v>
      </c>
      <c r="CI40" s="372" t="s">
        <v>4205</v>
      </c>
      <c r="CJ40" s="372" t="s">
        <v>4206</v>
      </c>
      <c r="CK40" s="372" t="s">
        <v>4207</v>
      </c>
      <c r="CL40" s="372" t="s">
        <v>4208</v>
      </c>
      <c r="CM40" s="373" t="s">
        <v>4209</v>
      </c>
      <c r="CN40" s="372" t="s">
        <v>4204</v>
      </c>
      <c r="CO40" s="372" t="s">
        <v>4205</v>
      </c>
      <c r="CP40" s="372" t="s">
        <v>4206</v>
      </c>
      <c r="CQ40" s="372" t="s">
        <v>4207</v>
      </c>
      <c r="CR40" s="372" t="s">
        <v>4208</v>
      </c>
      <c r="CS40" s="373" t="s">
        <v>4209</v>
      </c>
      <c r="CT40" s="300"/>
      <c r="CU40" s="353" t="s">
        <v>4203</v>
      </c>
      <c r="CV40" s="300"/>
      <c r="CW40" s="353"/>
      <c r="CX40" s="324"/>
    </row>
    <row r="41" spans="1:102" customFormat="1" ht="20.25" customHeight="1" x14ac:dyDescent="0.2">
      <c r="A41" s="9"/>
      <c r="B41" s="294" t="s">
        <v>2615</v>
      </c>
      <c r="C41" s="351" t="s">
        <v>167</v>
      </c>
      <c r="D41" s="352">
        <v>3</v>
      </c>
      <c r="E41" s="1052"/>
      <c r="F41" s="1052"/>
      <c r="G41" s="1052"/>
      <c r="H41" s="1052"/>
      <c r="I41" s="1052"/>
      <c r="J41" s="1053">
        <f t="shared" si="0"/>
        <v>0</v>
      </c>
      <c r="K41" s="1328">
        <v>0</v>
      </c>
      <c r="L41" s="1328">
        <v>0</v>
      </c>
      <c r="M41" s="1328">
        <v>0</v>
      </c>
      <c r="N41" s="1328">
        <v>0</v>
      </c>
      <c r="O41" s="1328">
        <v>0</v>
      </c>
      <c r="P41" s="338">
        <f t="shared" si="1"/>
        <v>0</v>
      </c>
      <c r="Q41" s="1067"/>
      <c r="R41" s="1052"/>
      <c r="S41" s="1052"/>
      <c r="T41" s="1052"/>
      <c r="U41" s="1052"/>
      <c r="V41" s="1053">
        <f t="shared" si="2"/>
        <v>0</v>
      </c>
      <c r="W41" s="1052"/>
      <c r="X41" s="1052"/>
      <c r="Y41" s="1052"/>
      <c r="Z41" s="1052"/>
      <c r="AA41" s="1052"/>
      <c r="AB41" s="1068">
        <f t="shared" si="3"/>
        <v>0</v>
      </c>
      <c r="AC41" s="1067"/>
      <c r="AD41" s="1052"/>
      <c r="AE41" s="1052"/>
      <c r="AF41" s="1052"/>
      <c r="AG41" s="1052"/>
      <c r="AH41" s="1053">
        <f t="shared" si="4"/>
        <v>0</v>
      </c>
      <c r="AI41" s="1052"/>
      <c r="AJ41" s="1052"/>
      <c r="AK41" s="1052"/>
      <c r="AL41" s="1052"/>
      <c r="AM41" s="1052"/>
      <c r="AN41" s="1068">
        <f t="shared" si="5"/>
        <v>0</v>
      </c>
      <c r="AO41" s="1067"/>
      <c r="AP41" s="1052"/>
      <c r="AQ41" s="1052"/>
      <c r="AR41" s="1052"/>
      <c r="AS41" s="1052"/>
      <c r="AT41" s="1069">
        <f t="shared" si="6"/>
        <v>0</v>
      </c>
      <c r="AU41" s="300"/>
      <c r="AV41" s="353" t="s">
        <v>4210</v>
      </c>
      <c r="AW41" s="300"/>
      <c r="AX41" s="1336" t="s">
        <v>2617</v>
      </c>
      <c r="AY41" s="324"/>
      <c r="AZ41" s="324"/>
      <c r="BA41" s="294" t="s">
        <v>2615</v>
      </c>
      <c r="BB41" s="351" t="s">
        <v>167</v>
      </c>
      <c r="BC41" s="352">
        <v>3</v>
      </c>
      <c r="BD41" s="372" t="s">
        <v>4211</v>
      </c>
      <c r="BE41" s="372" t="s">
        <v>4212</v>
      </c>
      <c r="BF41" s="372" t="s">
        <v>4213</v>
      </c>
      <c r="BG41" s="372" t="s">
        <v>4214</v>
      </c>
      <c r="BH41" s="372" t="s">
        <v>4215</v>
      </c>
      <c r="BI41" s="373" t="s">
        <v>4216</v>
      </c>
      <c r="BJ41" s="372" t="s">
        <v>4211</v>
      </c>
      <c r="BK41" s="372" t="s">
        <v>4212</v>
      </c>
      <c r="BL41" s="372" t="s">
        <v>4213</v>
      </c>
      <c r="BM41" s="372" t="s">
        <v>4214</v>
      </c>
      <c r="BN41" s="372" t="s">
        <v>4215</v>
      </c>
      <c r="BO41" s="373" t="s">
        <v>4216</v>
      </c>
      <c r="BP41" s="372" t="s">
        <v>4211</v>
      </c>
      <c r="BQ41" s="372" t="s">
        <v>4212</v>
      </c>
      <c r="BR41" s="372" t="s">
        <v>4213</v>
      </c>
      <c r="BS41" s="372" t="s">
        <v>4214</v>
      </c>
      <c r="BT41" s="372" t="s">
        <v>4215</v>
      </c>
      <c r="BU41" s="373" t="s">
        <v>4216</v>
      </c>
      <c r="BV41" s="372" t="s">
        <v>4211</v>
      </c>
      <c r="BW41" s="372" t="s">
        <v>4212</v>
      </c>
      <c r="BX41" s="372" t="s">
        <v>4213</v>
      </c>
      <c r="BY41" s="372" t="s">
        <v>4214</v>
      </c>
      <c r="BZ41" s="372" t="s">
        <v>4215</v>
      </c>
      <c r="CA41" s="373" t="s">
        <v>4216</v>
      </c>
      <c r="CB41" s="372" t="s">
        <v>4211</v>
      </c>
      <c r="CC41" s="372" t="s">
        <v>4212</v>
      </c>
      <c r="CD41" s="372" t="s">
        <v>4213</v>
      </c>
      <c r="CE41" s="372" t="s">
        <v>4214</v>
      </c>
      <c r="CF41" s="372" t="s">
        <v>4215</v>
      </c>
      <c r="CG41" s="373" t="s">
        <v>4216</v>
      </c>
      <c r="CH41" s="372" t="s">
        <v>4211</v>
      </c>
      <c r="CI41" s="372" t="s">
        <v>4212</v>
      </c>
      <c r="CJ41" s="372" t="s">
        <v>4213</v>
      </c>
      <c r="CK41" s="372" t="s">
        <v>4214</v>
      </c>
      <c r="CL41" s="372" t="s">
        <v>4215</v>
      </c>
      <c r="CM41" s="373" t="s">
        <v>4216</v>
      </c>
      <c r="CN41" s="372" t="s">
        <v>4211</v>
      </c>
      <c r="CO41" s="372" t="s">
        <v>4212</v>
      </c>
      <c r="CP41" s="372" t="s">
        <v>4213</v>
      </c>
      <c r="CQ41" s="372" t="s">
        <v>4214</v>
      </c>
      <c r="CR41" s="372" t="s">
        <v>4215</v>
      </c>
      <c r="CS41" s="373" t="s">
        <v>4216</v>
      </c>
      <c r="CT41" s="300"/>
      <c r="CU41" s="353" t="s">
        <v>4210</v>
      </c>
      <c r="CV41" s="300"/>
      <c r="CW41" s="353"/>
      <c r="CX41" s="324"/>
    </row>
    <row r="42" spans="1:102" customFormat="1" ht="20.25" customHeight="1" x14ac:dyDescent="0.2">
      <c r="A42" s="9"/>
      <c r="B42" s="294" t="s">
        <v>2624</v>
      </c>
      <c r="C42" s="351" t="s">
        <v>167</v>
      </c>
      <c r="D42" s="352">
        <v>3</v>
      </c>
      <c r="E42" s="1053">
        <f>IFERROR(SUM(E40:E41), 0)</f>
        <v>0</v>
      </c>
      <c r="F42" s="1053">
        <f>IFERROR(SUM(F40:F41), 0)</f>
        <v>0</v>
      </c>
      <c r="G42" s="1053">
        <f>IFERROR(SUM(G40:G41), 0)</f>
        <v>0</v>
      </c>
      <c r="H42" s="1053">
        <f>IFERROR(SUM(H40:H41), 0)</f>
        <v>0</v>
      </c>
      <c r="I42" s="1053">
        <f>IFERROR(SUM(I40:I41), 0)</f>
        <v>0</v>
      </c>
      <c r="J42" s="1053">
        <f t="shared" ref="J42:J73" si="7">IFERROR(SUM(E42:I42), 0)</f>
        <v>0</v>
      </c>
      <c r="K42" s="337">
        <f>IFERROR(SUM(K40:K41), 0)</f>
        <v>0.46696889909730838</v>
      </c>
      <c r="L42" s="337">
        <f>IFERROR(SUM(L40:L41), 0)</f>
        <v>0.19367173688899872</v>
      </c>
      <c r="M42" s="337">
        <f>IFERROR(SUM(M40:M41), 0)</f>
        <v>8.676928880166776E-2</v>
      </c>
      <c r="N42" s="337">
        <f>IFERROR(SUM(N40:N41), 0)</f>
        <v>3.742532544516166E-2</v>
      </c>
      <c r="O42" s="337">
        <f>IFERROR(SUM(O40:O41), 0)</f>
        <v>0</v>
      </c>
      <c r="P42" s="338">
        <f t="shared" ref="P42:P73" si="8">IFERROR(SUM(K42:O42), 0)</f>
        <v>0.78483525023313649</v>
      </c>
      <c r="Q42" s="1070">
        <f>IFERROR(SUM(Q40:Q41), 0)</f>
        <v>0</v>
      </c>
      <c r="R42" s="1053">
        <f>IFERROR(SUM(R40:R41), 0)</f>
        <v>0</v>
      </c>
      <c r="S42" s="1053">
        <f>IFERROR(SUM(S40:S41), 0)</f>
        <v>0</v>
      </c>
      <c r="T42" s="1053">
        <f>IFERROR(SUM(T40:T41), 0)</f>
        <v>0</v>
      </c>
      <c r="U42" s="1053">
        <f>IFERROR(SUM(U40:U41), 0)</f>
        <v>0</v>
      </c>
      <c r="V42" s="1053">
        <f t="shared" ref="V42:V73" si="9">IFERROR(SUM(Q42:U42), 0)</f>
        <v>0</v>
      </c>
      <c r="W42" s="1053">
        <f>IFERROR(SUM(W40:W41), 0)</f>
        <v>0</v>
      </c>
      <c r="X42" s="1053">
        <f>IFERROR(SUM(X40:X41), 0)</f>
        <v>0</v>
      </c>
      <c r="Y42" s="1053">
        <f>IFERROR(SUM(Y40:Y41), 0)</f>
        <v>0</v>
      </c>
      <c r="Z42" s="1053">
        <f>IFERROR(SUM(Z40:Z41), 0)</f>
        <v>0</v>
      </c>
      <c r="AA42" s="1053">
        <f>IFERROR(SUM(AA40:AA41), 0)</f>
        <v>0</v>
      </c>
      <c r="AB42" s="1068">
        <f t="shared" ref="AB42:AB73" si="10">IFERROR(SUM(W42:AA42), 0)</f>
        <v>0</v>
      </c>
      <c r="AC42" s="1070">
        <f>IFERROR(SUM(AC40:AC41), 0)</f>
        <v>0</v>
      </c>
      <c r="AD42" s="1053">
        <f>IFERROR(SUM(AD40:AD41), 0)</f>
        <v>0</v>
      </c>
      <c r="AE42" s="1053">
        <f>IFERROR(SUM(AE40:AE41), 0)</f>
        <v>0</v>
      </c>
      <c r="AF42" s="1053">
        <f>IFERROR(SUM(AF40:AF41), 0)</f>
        <v>0</v>
      </c>
      <c r="AG42" s="1053">
        <f>IFERROR(SUM(AG40:AG41), 0)</f>
        <v>0</v>
      </c>
      <c r="AH42" s="1053">
        <f t="shared" ref="AH42:AH73" si="11">IFERROR(SUM(AC42:AG42), 0)</f>
        <v>0</v>
      </c>
      <c r="AI42" s="1053">
        <f>IFERROR(SUM(AI40:AI41), 0)</f>
        <v>0</v>
      </c>
      <c r="AJ42" s="1053">
        <f>IFERROR(SUM(AJ40:AJ41), 0)</f>
        <v>0</v>
      </c>
      <c r="AK42" s="1053">
        <f>IFERROR(SUM(AK40:AK41), 0)</f>
        <v>0</v>
      </c>
      <c r="AL42" s="1053">
        <f>IFERROR(SUM(AL40:AL41), 0)</f>
        <v>0</v>
      </c>
      <c r="AM42" s="1053">
        <f>IFERROR(SUM(AM40:AM41), 0)</f>
        <v>0</v>
      </c>
      <c r="AN42" s="1068">
        <f t="shared" ref="AN42:AN73" si="12">IFERROR(SUM(AI42:AM42), 0)</f>
        <v>0</v>
      </c>
      <c r="AO42" s="1070">
        <f>IFERROR(SUM(AO40:AO41), 0)</f>
        <v>0</v>
      </c>
      <c r="AP42" s="1053">
        <f>IFERROR(SUM(AP40:AP41), 0)</f>
        <v>0</v>
      </c>
      <c r="AQ42" s="1053">
        <f>IFERROR(SUM(AQ40:AQ41), 0)</f>
        <v>0</v>
      </c>
      <c r="AR42" s="1053">
        <f>IFERROR(SUM(AR40:AR41), 0)</f>
        <v>0</v>
      </c>
      <c r="AS42" s="1053">
        <f>IFERROR(SUM(AS40:AS41), 0)</f>
        <v>0</v>
      </c>
      <c r="AT42" s="1069">
        <f t="shared" ref="AT42:AT73" si="13">IFERROR(SUM(AO42:AS42), 0)</f>
        <v>0</v>
      </c>
      <c r="AU42" s="300"/>
      <c r="AV42" s="353" t="s">
        <v>4217</v>
      </c>
      <c r="AW42" s="300"/>
      <c r="AX42" s="1336" t="s">
        <v>543</v>
      </c>
      <c r="AY42" s="324"/>
      <c r="AZ42" s="324"/>
      <c r="BA42" s="294" t="s">
        <v>2624</v>
      </c>
      <c r="BB42" s="351" t="s">
        <v>167</v>
      </c>
      <c r="BC42" s="352">
        <v>3</v>
      </c>
      <c r="BD42" s="373" t="s">
        <v>4218</v>
      </c>
      <c r="BE42" s="373" t="s">
        <v>4219</v>
      </c>
      <c r="BF42" s="373" t="s">
        <v>4220</v>
      </c>
      <c r="BG42" s="373" t="s">
        <v>4221</v>
      </c>
      <c r="BH42" s="373" t="s">
        <v>4222</v>
      </c>
      <c r="BI42" s="373" t="s">
        <v>4223</v>
      </c>
      <c r="BJ42" s="373" t="s">
        <v>4218</v>
      </c>
      <c r="BK42" s="373" t="s">
        <v>4219</v>
      </c>
      <c r="BL42" s="373" t="s">
        <v>4220</v>
      </c>
      <c r="BM42" s="373" t="s">
        <v>4221</v>
      </c>
      <c r="BN42" s="373" t="s">
        <v>4222</v>
      </c>
      <c r="BO42" s="373" t="s">
        <v>4223</v>
      </c>
      <c r="BP42" s="373" t="s">
        <v>4218</v>
      </c>
      <c r="BQ42" s="373" t="s">
        <v>4219</v>
      </c>
      <c r="BR42" s="373" t="s">
        <v>4220</v>
      </c>
      <c r="BS42" s="373" t="s">
        <v>4221</v>
      </c>
      <c r="BT42" s="373" t="s">
        <v>4222</v>
      </c>
      <c r="BU42" s="373" t="s">
        <v>4223</v>
      </c>
      <c r="BV42" s="373" t="s">
        <v>4218</v>
      </c>
      <c r="BW42" s="373" t="s">
        <v>4219</v>
      </c>
      <c r="BX42" s="373" t="s">
        <v>4220</v>
      </c>
      <c r="BY42" s="373" t="s">
        <v>4221</v>
      </c>
      <c r="BZ42" s="373" t="s">
        <v>4222</v>
      </c>
      <c r="CA42" s="373" t="s">
        <v>4223</v>
      </c>
      <c r="CB42" s="373" t="s">
        <v>4218</v>
      </c>
      <c r="CC42" s="373" t="s">
        <v>4219</v>
      </c>
      <c r="CD42" s="373" t="s">
        <v>4220</v>
      </c>
      <c r="CE42" s="373" t="s">
        <v>4221</v>
      </c>
      <c r="CF42" s="373" t="s">
        <v>4222</v>
      </c>
      <c r="CG42" s="373" t="s">
        <v>4223</v>
      </c>
      <c r="CH42" s="373" t="s">
        <v>4218</v>
      </c>
      <c r="CI42" s="373" t="s">
        <v>4219</v>
      </c>
      <c r="CJ42" s="373" t="s">
        <v>4220</v>
      </c>
      <c r="CK42" s="373" t="s">
        <v>4221</v>
      </c>
      <c r="CL42" s="373" t="s">
        <v>4222</v>
      </c>
      <c r="CM42" s="373" t="s">
        <v>4223</v>
      </c>
      <c r="CN42" s="373" t="s">
        <v>4218</v>
      </c>
      <c r="CO42" s="373" t="s">
        <v>4219</v>
      </c>
      <c r="CP42" s="373" t="s">
        <v>4220</v>
      </c>
      <c r="CQ42" s="373" t="s">
        <v>4221</v>
      </c>
      <c r="CR42" s="373" t="s">
        <v>4222</v>
      </c>
      <c r="CS42" s="373" t="s">
        <v>4223</v>
      </c>
      <c r="CT42" s="300"/>
      <c r="CU42" s="353" t="s">
        <v>4217</v>
      </c>
      <c r="CV42" s="300"/>
      <c r="CW42" s="353"/>
      <c r="CX42" s="324"/>
    </row>
    <row r="43" spans="1:102" customFormat="1" ht="20.25" customHeight="1" x14ac:dyDescent="0.2">
      <c r="A43" s="9"/>
      <c r="B43" s="294" t="s">
        <v>2632</v>
      </c>
      <c r="C43" s="351" t="s">
        <v>167</v>
      </c>
      <c r="D43" s="352">
        <v>3</v>
      </c>
      <c r="E43" s="1052"/>
      <c r="F43" s="1052"/>
      <c r="G43" s="1052"/>
      <c r="H43" s="1052"/>
      <c r="I43" s="1052"/>
      <c r="J43" s="1053">
        <f t="shared" si="7"/>
        <v>0</v>
      </c>
      <c r="K43" s="1328">
        <v>2.9492772574566842E-2</v>
      </c>
      <c r="L43" s="1328">
        <v>1.2231899171936763E-2</v>
      </c>
      <c r="M43" s="1328">
        <v>5.4801656085263842E-3</v>
      </c>
      <c r="N43" s="1328">
        <v>2.3637047649575785E-3</v>
      </c>
      <c r="O43" s="1328">
        <v>0</v>
      </c>
      <c r="P43" s="338">
        <f t="shared" si="8"/>
        <v>4.9568542119987569E-2</v>
      </c>
      <c r="Q43" s="1067"/>
      <c r="R43" s="1052"/>
      <c r="S43" s="1052"/>
      <c r="T43" s="1052"/>
      <c r="U43" s="1052"/>
      <c r="V43" s="1053">
        <f t="shared" si="9"/>
        <v>0</v>
      </c>
      <c r="W43" s="1052"/>
      <c r="X43" s="1052"/>
      <c r="Y43" s="1052"/>
      <c r="Z43" s="1052"/>
      <c r="AA43" s="1052"/>
      <c r="AB43" s="1068">
        <f t="shared" si="10"/>
        <v>0</v>
      </c>
      <c r="AC43" s="1067"/>
      <c r="AD43" s="1052"/>
      <c r="AE43" s="1052"/>
      <c r="AF43" s="1052"/>
      <c r="AG43" s="1052"/>
      <c r="AH43" s="1053">
        <f t="shared" si="11"/>
        <v>0</v>
      </c>
      <c r="AI43" s="1052"/>
      <c r="AJ43" s="1052"/>
      <c r="AK43" s="1052"/>
      <c r="AL43" s="1052"/>
      <c r="AM43" s="1052"/>
      <c r="AN43" s="1068">
        <f t="shared" si="12"/>
        <v>0</v>
      </c>
      <c r="AO43" s="1067"/>
      <c r="AP43" s="1052"/>
      <c r="AQ43" s="1052"/>
      <c r="AR43" s="1052"/>
      <c r="AS43" s="1052"/>
      <c r="AT43" s="1069">
        <f t="shared" si="13"/>
        <v>0</v>
      </c>
      <c r="AU43" s="300"/>
      <c r="AV43" s="353" t="s">
        <v>4224</v>
      </c>
      <c r="AW43" s="300"/>
      <c r="AX43" s="1336" t="s">
        <v>2634</v>
      </c>
      <c r="AY43" s="324"/>
      <c r="AZ43" s="324"/>
      <c r="BA43" s="294" t="s">
        <v>2632</v>
      </c>
      <c r="BB43" s="351" t="s">
        <v>167</v>
      </c>
      <c r="BC43" s="352">
        <v>3</v>
      </c>
      <c r="BD43" s="372" t="s">
        <v>4225</v>
      </c>
      <c r="BE43" s="372" t="s">
        <v>4226</v>
      </c>
      <c r="BF43" s="372" t="s">
        <v>4227</v>
      </c>
      <c r="BG43" s="372" t="s">
        <v>4228</v>
      </c>
      <c r="BH43" s="372" t="s">
        <v>4229</v>
      </c>
      <c r="BI43" s="373" t="s">
        <v>4230</v>
      </c>
      <c r="BJ43" s="372" t="s">
        <v>4225</v>
      </c>
      <c r="BK43" s="372" t="s">
        <v>4226</v>
      </c>
      <c r="BL43" s="372" t="s">
        <v>4227</v>
      </c>
      <c r="BM43" s="372" t="s">
        <v>4228</v>
      </c>
      <c r="BN43" s="372" t="s">
        <v>4229</v>
      </c>
      <c r="BO43" s="373" t="s">
        <v>4230</v>
      </c>
      <c r="BP43" s="372" t="s">
        <v>4225</v>
      </c>
      <c r="BQ43" s="372" t="s">
        <v>4226</v>
      </c>
      <c r="BR43" s="372" t="s">
        <v>4227</v>
      </c>
      <c r="BS43" s="372" t="s">
        <v>4228</v>
      </c>
      <c r="BT43" s="372" t="s">
        <v>4229</v>
      </c>
      <c r="BU43" s="373" t="s">
        <v>4230</v>
      </c>
      <c r="BV43" s="372" t="s">
        <v>4225</v>
      </c>
      <c r="BW43" s="372" t="s">
        <v>4226</v>
      </c>
      <c r="BX43" s="372" t="s">
        <v>4227</v>
      </c>
      <c r="BY43" s="372" t="s">
        <v>4228</v>
      </c>
      <c r="BZ43" s="372" t="s">
        <v>4229</v>
      </c>
      <c r="CA43" s="373" t="s">
        <v>4230</v>
      </c>
      <c r="CB43" s="372" t="s">
        <v>4225</v>
      </c>
      <c r="CC43" s="372" t="s">
        <v>4226</v>
      </c>
      <c r="CD43" s="372" t="s">
        <v>4227</v>
      </c>
      <c r="CE43" s="372" t="s">
        <v>4228</v>
      </c>
      <c r="CF43" s="372" t="s">
        <v>4229</v>
      </c>
      <c r="CG43" s="373" t="s">
        <v>4230</v>
      </c>
      <c r="CH43" s="372" t="s">
        <v>4225</v>
      </c>
      <c r="CI43" s="372" t="s">
        <v>4226</v>
      </c>
      <c r="CJ43" s="372" t="s">
        <v>4227</v>
      </c>
      <c r="CK43" s="372" t="s">
        <v>4228</v>
      </c>
      <c r="CL43" s="372" t="s">
        <v>4229</v>
      </c>
      <c r="CM43" s="373" t="s">
        <v>4230</v>
      </c>
      <c r="CN43" s="372" t="s">
        <v>4225</v>
      </c>
      <c r="CO43" s="372" t="s">
        <v>4226</v>
      </c>
      <c r="CP43" s="372" t="s">
        <v>4227</v>
      </c>
      <c r="CQ43" s="372" t="s">
        <v>4228</v>
      </c>
      <c r="CR43" s="372" t="s">
        <v>4229</v>
      </c>
      <c r="CS43" s="373" t="s">
        <v>4230</v>
      </c>
      <c r="CT43" s="300"/>
      <c r="CU43" s="353" t="s">
        <v>4224</v>
      </c>
      <c r="CV43" s="300"/>
      <c r="CW43" s="353"/>
      <c r="CX43" s="324"/>
    </row>
    <row r="44" spans="1:102" customFormat="1" ht="20.25" customHeight="1" x14ac:dyDescent="0.2">
      <c r="A44" s="9"/>
      <c r="B44" s="294" t="s">
        <v>2641</v>
      </c>
      <c r="C44" s="351" t="s">
        <v>167</v>
      </c>
      <c r="D44" s="352">
        <v>3</v>
      </c>
      <c r="E44" s="1052"/>
      <c r="F44" s="1052"/>
      <c r="G44" s="1052"/>
      <c r="H44" s="1052"/>
      <c r="I44" s="1052"/>
      <c r="J44" s="1053">
        <f t="shared" si="7"/>
        <v>0</v>
      </c>
      <c r="K44" s="1328">
        <v>0</v>
      </c>
      <c r="L44" s="1328">
        <v>0</v>
      </c>
      <c r="M44" s="1328">
        <v>0</v>
      </c>
      <c r="N44" s="1328">
        <v>0</v>
      </c>
      <c r="O44" s="1328">
        <v>0</v>
      </c>
      <c r="P44" s="338">
        <f t="shared" si="8"/>
        <v>0</v>
      </c>
      <c r="Q44" s="1067"/>
      <c r="R44" s="1052"/>
      <c r="S44" s="1052"/>
      <c r="T44" s="1052"/>
      <c r="U44" s="1052"/>
      <c r="V44" s="1053">
        <f t="shared" si="9"/>
        <v>0</v>
      </c>
      <c r="W44" s="1052"/>
      <c r="X44" s="1052"/>
      <c r="Y44" s="1052"/>
      <c r="Z44" s="1052"/>
      <c r="AA44" s="1052"/>
      <c r="AB44" s="1068">
        <f t="shared" si="10"/>
        <v>0</v>
      </c>
      <c r="AC44" s="1067"/>
      <c r="AD44" s="1052"/>
      <c r="AE44" s="1052"/>
      <c r="AF44" s="1052"/>
      <c r="AG44" s="1052"/>
      <c r="AH44" s="1053">
        <f t="shared" si="11"/>
        <v>0</v>
      </c>
      <c r="AI44" s="1052"/>
      <c r="AJ44" s="1052"/>
      <c r="AK44" s="1052"/>
      <c r="AL44" s="1052"/>
      <c r="AM44" s="1052"/>
      <c r="AN44" s="1068">
        <f t="shared" si="12"/>
        <v>0</v>
      </c>
      <c r="AO44" s="1067"/>
      <c r="AP44" s="1052"/>
      <c r="AQ44" s="1052"/>
      <c r="AR44" s="1052"/>
      <c r="AS44" s="1052"/>
      <c r="AT44" s="1069">
        <f t="shared" si="13"/>
        <v>0</v>
      </c>
      <c r="AU44" s="300"/>
      <c r="AV44" s="353" t="s">
        <v>4231</v>
      </c>
      <c r="AW44" s="300"/>
      <c r="AX44" s="1336" t="s">
        <v>2643</v>
      </c>
      <c r="AY44" s="324"/>
      <c r="AZ44" s="324"/>
      <c r="BA44" s="294" t="s">
        <v>2641</v>
      </c>
      <c r="BB44" s="351" t="s">
        <v>167</v>
      </c>
      <c r="BC44" s="352">
        <v>3</v>
      </c>
      <c r="BD44" s="372" t="s">
        <v>4232</v>
      </c>
      <c r="BE44" s="372" t="s">
        <v>4233</v>
      </c>
      <c r="BF44" s="372" t="s">
        <v>4234</v>
      </c>
      <c r="BG44" s="372" t="s">
        <v>4235</v>
      </c>
      <c r="BH44" s="372" t="s">
        <v>4236</v>
      </c>
      <c r="BI44" s="373" t="s">
        <v>4237</v>
      </c>
      <c r="BJ44" s="372" t="s">
        <v>4232</v>
      </c>
      <c r="BK44" s="372" t="s">
        <v>4233</v>
      </c>
      <c r="BL44" s="372" t="s">
        <v>4234</v>
      </c>
      <c r="BM44" s="372" t="s">
        <v>4235</v>
      </c>
      <c r="BN44" s="372" t="s">
        <v>4236</v>
      </c>
      <c r="BO44" s="373" t="s">
        <v>4237</v>
      </c>
      <c r="BP44" s="372" t="s">
        <v>4232</v>
      </c>
      <c r="BQ44" s="372" t="s">
        <v>4233</v>
      </c>
      <c r="BR44" s="372" t="s">
        <v>4234</v>
      </c>
      <c r="BS44" s="372" t="s">
        <v>4235</v>
      </c>
      <c r="BT44" s="372" t="s">
        <v>4236</v>
      </c>
      <c r="BU44" s="373" t="s">
        <v>4237</v>
      </c>
      <c r="BV44" s="372" t="s">
        <v>4232</v>
      </c>
      <c r="BW44" s="372" t="s">
        <v>4233</v>
      </c>
      <c r="BX44" s="372" t="s">
        <v>4234</v>
      </c>
      <c r="BY44" s="372" t="s">
        <v>4235</v>
      </c>
      <c r="BZ44" s="372" t="s">
        <v>4236</v>
      </c>
      <c r="CA44" s="373" t="s">
        <v>4237</v>
      </c>
      <c r="CB44" s="372" t="s">
        <v>4232</v>
      </c>
      <c r="CC44" s="372" t="s">
        <v>4233</v>
      </c>
      <c r="CD44" s="372" t="s">
        <v>4234</v>
      </c>
      <c r="CE44" s="372" t="s">
        <v>4235</v>
      </c>
      <c r="CF44" s="372" t="s">
        <v>4236</v>
      </c>
      <c r="CG44" s="373" t="s">
        <v>4237</v>
      </c>
      <c r="CH44" s="372" t="s">
        <v>4232</v>
      </c>
      <c r="CI44" s="372" t="s">
        <v>4233</v>
      </c>
      <c r="CJ44" s="372" t="s">
        <v>4234</v>
      </c>
      <c r="CK44" s="372" t="s">
        <v>4235</v>
      </c>
      <c r="CL44" s="372" t="s">
        <v>4236</v>
      </c>
      <c r="CM44" s="373" t="s">
        <v>4237</v>
      </c>
      <c r="CN44" s="372" t="s">
        <v>4232</v>
      </c>
      <c r="CO44" s="372" t="s">
        <v>4233</v>
      </c>
      <c r="CP44" s="372" t="s">
        <v>4234</v>
      </c>
      <c r="CQ44" s="372" t="s">
        <v>4235</v>
      </c>
      <c r="CR44" s="372" t="s">
        <v>4236</v>
      </c>
      <c r="CS44" s="373" t="s">
        <v>4237</v>
      </c>
      <c r="CT44" s="300"/>
      <c r="CU44" s="353" t="s">
        <v>4231</v>
      </c>
      <c r="CV44" s="300"/>
      <c r="CW44" s="353"/>
      <c r="CX44" s="324"/>
    </row>
    <row r="45" spans="1:102" customFormat="1" ht="20.25" customHeight="1" x14ac:dyDescent="0.2">
      <c r="A45" s="9"/>
      <c r="B45" s="294" t="s">
        <v>2650</v>
      </c>
      <c r="C45" s="351" t="s">
        <v>167</v>
      </c>
      <c r="D45" s="352">
        <v>3</v>
      </c>
      <c r="E45" s="1053">
        <f>IFERROR(SUM(E43:E44), 0)</f>
        <v>0</v>
      </c>
      <c r="F45" s="1053">
        <f>IFERROR(SUM(F43:F44), 0)</f>
        <v>0</v>
      </c>
      <c r="G45" s="1053">
        <f>IFERROR(SUM(G43:G44), 0)</f>
        <v>0</v>
      </c>
      <c r="H45" s="1053">
        <f>IFERROR(SUM(H43:H44), 0)</f>
        <v>0</v>
      </c>
      <c r="I45" s="1053">
        <f>IFERROR(SUM(I43:I44), 0)</f>
        <v>0</v>
      </c>
      <c r="J45" s="1053">
        <f t="shared" si="7"/>
        <v>0</v>
      </c>
      <c r="K45" s="337">
        <f>IFERROR(SUM(K43:K44), 0)</f>
        <v>2.9492772574566842E-2</v>
      </c>
      <c r="L45" s="337">
        <f>IFERROR(SUM(L43:L44), 0)</f>
        <v>1.2231899171936763E-2</v>
      </c>
      <c r="M45" s="337">
        <f>IFERROR(SUM(M43:M44), 0)</f>
        <v>5.4801656085263842E-3</v>
      </c>
      <c r="N45" s="337">
        <f>IFERROR(SUM(N43:N44), 0)</f>
        <v>2.3637047649575785E-3</v>
      </c>
      <c r="O45" s="337">
        <f>IFERROR(SUM(O43:O44), 0)</f>
        <v>0</v>
      </c>
      <c r="P45" s="338">
        <f t="shared" si="8"/>
        <v>4.9568542119987569E-2</v>
      </c>
      <c r="Q45" s="1070">
        <f>IFERROR(SUM(Q43:Q44), 0)</f>
        <v>0</v>
      </c>
      <c r="R45" s="1053">
        <f>IFERROR(SUM(R43:R44), 0)</f>
        <v>0</v>
      </c>
      <c r="S45" s="1053">
        <f>IFERROR(SUM(S43:S44), 0)</f>
        <v>0</v>
      </c>
      <c r="T45" s="1053">
        <f>IFERROR(SUM(T43:T44), 0)</f>
        <v>0</v>
      </c>
      <c r="U45" s="1053">
        <f>IFERROR(SUM(U43:U44), 0)</f>
        <v>0</v>
      </c>
      <c r="V45" s="1053">
        <f t="shared" si="9"/>
        <v>0</v>
      </c>
      <c r="W45" s="1053">
        <f>IFERROR(SUM(W43:W44), 0)</f>
        <v>0</v>
      </c>
      <c r="X45" s="1053">
        <f>IFERROR(SUM(X43:X44), 0)</f>
        <v>0</v>
      </c>
      <c r="Y45" s="1053">
        <f>IFERROR(SUM(Y43:Y44), 0)</f>
        <v>0</v>
      </c>
      <c r="Z45" s="1053">
        <f>IFERROR(SUM(Z43:Z44), 0)</f>
        <v>0</v>
      </c>
      <c r="AA45" s="1053">
        <f>IFERROR(SUM(AA43:AA44), 0)</f>
        <v>0</v>
      </c>
      <c r="AB45" s="1068">
        <f t="shared" si="10"/>
        <v>0</v>
      </c>
      <c r="AC45" s="1070">
        <f>IFERROR(SUM(AC43:AC44), 0)</f>
        <v>0</v>
      </c>
      <c r="AD45" s="1053">
        <f>IFERROR(SUM(AD43:AD44), 0)</f>
        <v>0</v>
      </c>
      <c r="AE45" s="1053">
        <f>IFERROR(SUM(AE43:AE44), 0)</f>
        <v>0</v>
      </c>
      <c r="AF45" s="1053">
        <f>IFERROR(SUM(AF43:AF44), 0)</f>
        <v>0</v>
      </c>
      <c r="AG45" s="1053">
        <f>IFERROR(SUM(AG43:AG44), 0)</f>
        <v>0</v>
      </c>
      <c r="AH45" s="1053">
        <f t="shared" si="11"/>
        <v>0</v>
      </c>
      <c r="AI45" s="1053">
        <f>IFERROR(SUM(AI43:AI44), 0)</f>
        <v>0</v>
      </c>
      <c r="AJ45" s="1053">
        <f>IFERROR(SUM(AJ43:AJ44), 0)</f>
        <v>0</v>
      </c>
      <c r="AK45" s="1053">
        <f>IFERROR(SUM(AK43:AK44), 0)</f>
        <v>0</v>
      </c>
      <c r="AL45" s="1053">
        <f>IFERROR(SUM(AL43:AL44), 0)</f>
        <v>0</v>
      </c>
      <c r="AM45" s="1053">
        <f>IFERROR(SUM(AM43:AM44), 0)</f>
        <v>0</v>
      </c>
      <c r="AN45" s="1068">
        <f t="shared" si="12"/>
        <v>0</v>
      </c>
      <c r="AO45" s="1070">
        <f>IFERROR(SUM(AO43:AO44), 0)</f>
        <v>0</v>
      </c>
      <c r="AP45" s="1053">
        <f>IFERROR(SUM(AP43:AP44), 0)</f>
        <v>0</v>
      </c>
      <c r="AQ45" s="1053">
        <f>IFERROR(SUM(AQ43:AQ44), 0)</f>
        <v>0</v>
      </c>
      <c r="AR45" s="1053">
        <f>IFERROR(SUM(AR43:AR44), 0)</f>
        <v>0</v>
      </c>
      <c r="AS45" s="1053">
        <f>IFERROR(SUM(AS43:AS44), 0)</f>
        <v>0</v>
      </c>
      <c r="AT45" s="1069">
        <f t="shared" si="13"/>
        <v>0</v>
      </c>
      <c r="AU45" s="300"/>
      <c r="AV45" s="353" t="s">
        <v>4238</v>
      </c>
      <c r="AW45" s="300"/>
      <c r="AX45" s="1336" t="s">
        <v>543</v>
      </c>
      <c r="AY45" s="324"/>
      <c r="AZ45" s="324"/>
      <c r="BA45" s="294" t="s">
        <v>2650</v>
      </c>
      <c r="BB45" s="351" t="s">
        <v>167</v>
      </c>
      <c r="BC45" s="352">
        <v>3</v>
      </c>
      <c r="BD45" s="373" t="s">
        <v>4239</v>
      </c>
      <c r="BE45" s="373" t="s">
        <v>4240</v>
      </c>
      <c r="BF45" s="373" t="s">
        <v>4241</v>
      </c>
      <c r="BG45" s="373" t="s">
        <v>4242</v>
      </c>
      <c r="BH45" s="373" t="s">
        <v>4243</v>
      </c>
      <c r="BI45" s="373" t="s">
        <v>4244</v>
      </c>
      <c r="BJ45" s="373" t="s">
        <v>4239</v>
      </c>
      <c r="BK45" s="373" t="s">
        <v>4240</v>
      </c>
      <c r="BL45" s="373" t="s">
        <v>4241</v>
      </c>
      <c r="BM45" s="373" t="s">
        <v>4242</v>
      </c>
      <c r="BN45" s="373" t="s">
        <v>4243</v>
      </c>
      <c r="BO45" s="373" t="s">
        <v>4244</v>
      </c>
      <c r="BP45" s="373" t="s">
        <v>4239</v>
      </c>
      <c r="BQ45" s="373" t="s">
        <v>4240</v>
      </c>
      <c r="BR45" s="373" t="s">
        <v>4241</v>
      </c>
      <c r="BS45" s="373" t="s">
        <v>4242</v>
      </c>
      <c r="BT45" s="373" t="s">
        <v>4243</v>
      </c>
      <c r="BU45" s="373" t="s">
        <v>4244</v>
      </c>
      <c r="BV45" s="373" t="s">
        <v>4239</v>
      </c>
      <c r="BW45" s="373" t="s">
        <v>4240</v>
      </c>
      <c r="BX45" s="373" t="s">
        <v>4241</v>
      </c>
      <c r="BY45" s="373" t="s">
        <v>4242</v>
      </c>
      <c r="BZ45" s="373" t="s">
        <v>4243</v>
      </c>
      <c r="CA45" s="373" t="s">
        <v>4244</v>
      </c>
      <c r="CB45" s="373" t="s">
        <v>4239</v>
      </c>
      <c r="CC45" s="373" t="s">
        <v>4240</v>
      </c>
      <c r="CD45" s="373" t="s">
        <v>4241</v>
      </c>
      <c r="CE45" s="373" t="s">
        <v>4242</v>
      </c>
      <c r="CF45" s="373" t="s">
        <v>4243</v>
      </c>
      <c r="CG45" s="373" t="s">
        <v>4244</v>
      </c>
      <c r="CH45" s="373" t="s">
        <v>4239</v>
      </c>
      <c r="CI45" s="373" t="s">
        <v>4240</v>
      </c>
      <c r="CJ45" s="373" t="s">
        <v>4241</v>
      </c>
      <c r="CK45" s="373" t="s">
        <v>4242</v>
      </c>
      <c r="CL45" s="373" t="s">
        <v>4243</v>
      </c>
      <c r="CM45" s="373" t="s">
        <v>4244</v>
      </c>
      <c r="CN45" s="373" t="s">
        <v>4239</v>
      </c>
      <c r="CO45" s="373" t="s">
        <v>4240</v>
      </c>
      <c r="CP45" s="373" t="s">
        <v>4241</v>
      </c>
      <c r="CQ45" s="373" t="s">
        <v>4242</v>
      </c>
      <c r="CR45" s="373" t="s">
        <v>4243</v>
      </c>
      <c r="CS45" s="373" t="s">
        <v>4244</v>
      </c>
      <c r="CT45" s="300"/>
      <c r="CU45" s="353" t="s">
        <v>4238</v>
      </c>
      <c r="CV45" s="300"/>
      <c r="CW45" s="353"/>
      <c r="CX45" s="324"/>
    </row>
    <row r="46" spans="1:102" customFormat="1" ht="20.25" customHeight="1" x14ac:dyDescent="0.2">
      <c r="A46" s="9"/>
      <c r="B46" s="294" t="s">
        <v>2658</v>
      </c>
      <c r="C46" s="351" t="s">
        <v>167</v>
      </c>
      <c r="D46" s="352">
        <v>3</v>
      </c>
      <c r="E46" s="1052"/>
      <c r="F46" s="1052"/>
      <c r="G46" s="1052"/>
      <c r="H46" s="1052"/>
      <c r="I46" s="1052"/>
      <c r="J46" s="1053">
        <f t="shared" si="7"/>
        <v>0</v>
      </c>
      <c r="K46" s="1328">
        <v>0</v>
      </c>
      <c r="L46" s="1328">
        <v>0</v>
      </c>
      <c r="M46" s="1328">
        <v>0</v>
      </c>
      <c r="N46" s="1328">
        <v>0</v>
      </c>
      <c r="O46" s="1328">
        <v>0</v>
      </c>
      <c r="P46" s="338">
        <f t="shared" si="8"/>
        <v>0</v>
      </c>
      <c r="Q46" s="1067"/>
      <c r="R46" s="1052"/>
      <c r="S46" s="1052"/>
      <c r="T46" s="1052"/>
      <c r="U46" s="1052"/>
      <c r="V46" s="1053">
        <f t="shared" si="9"/>
        <v>0</v>
      </c>
      <c r="W46" s="1052"/>
      <c r="X46" s="1052"/>
      <c r="Y46" s="1052"/>
      <c r="Z46" s="1052"/>
      <c r="AA46" s="1052"/>
      <c r="AB46" s="1068">
        <f t="shared" si="10"/>
        <v>0</v>
      </c>
      <c r="AC46" s="1067"/>
      <c r="AD46" s="1052"/>
      <c r="AE46" s="1052"/>
      <c r="AF46" s="1052"/>
      <c r="AG46" s="1052"/>
      <c r="AH46" s="1053">
        <f t="shared" si="11"/>
        <v>0</v>
      </c>
      <c r="AI46" s="1052"/>
      <c r="AJ46" s="1052"/>
      <c r="AK46" s="1052"/>
      <c r="AL46" s="1052"/>
      <c r="AM46" s="1052"/>
      <c r="AN46" s="1068">
        <f t="shared" si="12"/>
        <v>0</v>
      </c>
      <c r="AO46" s="1067"/>
      <c r="AP46" s="1052"/>
      <c r="AQ46" s="1052"/>
      <c r="AR46" s="1052"/>
      <c r="AS46" s="1052"/>
      <c r="AT46" s="1069">
        <f t="shared" si="13"/>
        <v>0</v>
      </c>
      <c r="AU46" s="300"/>
      <c r="AV46" s="353" t="s">
        <v>4245</v>
      </c>
      <c r="AW46" s="300"/>
      <c r="AX46" s="1336" t="s">
        <v>543</v>
      </c>
      <c r="AY46" s="324"/>
      <c r="AZ46" s="324"/>
      <c r="BA46" s="294" t="s">
        <v>2658</v>
      </c>
      <c r="BB46" s="351" t="s">
        <v>167</v>
      </c>
      <c r="BC46" s="352">
        <v>3</v>
      </c>
      <c r="BD46" s="372" t="s">
        <v>4246</v>
      </c>
      <c r="BE46" s="372" t="s">
        <v>4247</v>
      </c>
      <c r="BF46" s="372" t="s">
        <v>4248</v>
      </c>
      <c r="BG46" s="372" t="s">
        <v>4249</v>
      </c>
      <c r="BH46" s="372" t="s">
        <v>4250</v>
      </c>
      <c r="BI46" s="373" t="s">
        <v>4251</v>
      </c>
      <c r="BJ46" s="372" t="s">
        <v>4246</v>
      </c>
      <c r="BK46" s="372" t="s">
        <v>4247</v>
      </c>
      <c r="BL46" s="372" t="s">
        <v>4248</v>
      </c>
      <c r="BM46" s="372" t="s">
        <v>4249</v>
      </c>
      <c r="BN46" s="372" t="s">
        <v>4250</v>
      </c>
      <c r="BO46" s="373" t="s">
        <v>4251</v>
      </c>
      <c r="BP46" s="372" t="s">
        <v>4246</v>
      </c>
      <c r="BQ46" s="372" t="s">
        <v>4247</v>
      </c>
      <c r="BR46" s="372" t="s">
        <v>4248</v>
      </c>
      <c r="BS46" s="372" t="s">
        <v>4249</v>
      </c>
      <c r="BT46" s="372" t="s">
        <v>4250</v>
      </c>
      <c r="BU46" s="373" t="s">
        <v>4251</v>
      </c>
      <c r="BV46" s="372" t="s">
        <v>4246</v>
      </c>
      <c r="BW46" s="372" t="s">
        <v>4247</v>
      </c>
      <c r="BX46" s="372" t="s">
        <v>4248</v>
      </c>
      <c r="BY46" s="372" t="s">
        <v>4249</v>
      </c>
      <c r="BZ46" s="372" t="s">
        <v>4250</v>
      </c>
      <c r="CA46" s="373" t="s">
        <v>4251</v>
      </c>
      <c r="CB46" s="372" t="s">
        <v>4246</v>
      </c>
      <c r="CC46" s="372" t="s">
        <v>4247</v>
      </c>
      <c r="CD46" s="372" t="s">
        <v>4248</v>
      </c>
      <c r="CE46" s="372" t="s">
        <v>4249</v>
      </c>
      <c r="CF46" s="372" t="s">
        <v>4250</v>
      </c>
      <c r="CG46" s="373" t="s">
        <v>4251</v>
      </c>
      <c r="CH46" s="372" t="s">
        <v>4246</v>
      </c>
      <c r="CI46" s="372" t="s">
        <v>4247</v>
      </c>
      <c r="CJ46" s="372" t="s">
        <v>4248</v>
      </c>
      <c r="CK46" s="372" t="s">
        <v>4249</v>
      </c>
      <c r="CL46" s="372" t="s">
        <v>4250</v>
      </c>
      <c r="CM46" s="373" t="s">
        <v>4251</v>
      </c>
      <c r="CN46" s="372" t="s">
        <v>4246</v>
      </c>
      <c r="CO46" s="372" t="s">
        <v>4247</v>
      </c>
      <c r="CP46" s="372" t="s">
        <v>4248</v>
      </c>
      <c r="CQ46" s="372" t="s">
        <v>4249</v>
      </c>
      <c r="CR46" s="372" t="s">
        <v>4250</v>
      </c>
      <c r="CS46" s="373" t="s">
        <v>4251</v>
      </c>
      <c r="CT46" s="300"/>
      <c r="CU46" s="353" t="s">
        <v>4245</v>
      </c>
      <c r="CV46" s="300"/>
      <c r="CW46" s="353"/>
      <c r="CX46" s="324"/>
    </row>
    <row r="47" spans="1:102" customFormat="1" ht="20.25" customHeight="1" x14ac:dyDescent="0.2">
      <c r="A47" s="9"/>
      <c r="B47" s="294" t="s">
        <v>2666</v>
      </c>
      <c r="C47" s="351" t="s">
        <v>167</v>
      </c>
      <c r="D47" s="352">
        <v>3</v>
      </c>
      <c r="E47" s="1052"/>
      <c r="F47" s="1052"/>
      <c r="G47" s="1052"/>
      <c r="H47" s="1052"/>
      <c r="I47" s="1052"/>
      <c r="J47" s="1053">
        <f t="shared" si="7"/>
        <v>0</v>
      </c>
      <c r="K47" s="1328">
        <v>0</v>
      </c>
      <c r="L47" s="1328">
        <v>0</v>
      </c>
      <c r="M47" s="1328">
        <v>0</v>
      </c>
      <c r="N47" s="1328">
        <v>0</v>
      </c>
      <c r="O47" s="1328">
        <v>0</v>
      </c>
      <c r="P47" s="338">
        <f t="shared" si="8"/>
        <v>0</v>
      </c>
      <c r="Q47" s="1067"/>
      <c r="R47" s="1052"/>
      <c r="S47" s="1052"/>
      <c r="T47" s="1052"/>
      <c r="U47" s="1052"/>
      <c r="V47" s="1053">
        <f t="shared" si="9"/>
        <v>0</v>
      </c>
      <c r="W47" s="1052"/>
      <c r="X47" s="1052"/>
      <c r="Y47" s="1052"/>
      <c r="Z47" s="1052"/>
      <c r="AA47" s="1052"/>
      <c r="AB47" s="1068">
        <f t="shared" si="10"/>
        <v>0</v>
      </c>
      <c r="AC47" s="1067"/>
      <c r="AD47" s="1052"/>
      <c r="AE47" s="1052"/>
      <c r="AF47" s="1052"/>
      <c r="AG47" s="1052"/>
      <c r="AH47" s="1053">
        <f t="shared" si="11"/>
        <v>0</v>
      </c>
      <c r="AI47" s="1052"/>
      <c r="AJ47" s="1052"/>
      <c r="AK47" s="1052"/>
      <c r="AL47" s="1052"/>
      <c r="AM47" s="1052"/>
      <c r="AN47" s="1068">
        <f t="shared" si="12"/>
        <v>0</v>
      </c>
      <c r="AO47" s="1067"/>
      <c r="AP47" s="1052"/>
      <c r="AQ47" s="1052"/>
      <c r="AR47" s="1052"/>
      <c r="AS47" s="1052"/>
      <c r="AT47" s="1069">
        <f t="shared" si="13"/>
        <v>0</v>
      </c>
      <c r="AU47" s="300"/>
      <c r="AV47" s="353" t="s">
        <v>4252</v>
      </c>
      <c r="AW47" s="300"/>
      <c r="AX47" s="1336" t="s">
        <v>543</v>
      </c>
      <c r="AY47" s="324"/>
      <c r="AZ47" s="324"/>
      <c r="BA47" s="294" t="s">
        <v>2666</v>
      </c>
      <c r="BB47" s="351" t="s">
        <v>167</v>
      </c>
      <c r="BC47" s="352">
        <v>3</v>
      </c>
      <c r="BD47" s="372" t="s">
        <v>4253</v>
      </c>
      <c r="BE47" s="372" t="s">
        <v>4254</v>
      </c>
      <c r="BF47" s="372" t="s">
        <v>4255</v>
      </c>
      <c r="BG47" s="372" t="s">
        <v>4256</v>
      </c>
      <c r="BH47" s="372" t="s">
        <v>4257</v>
      </c>
      <c r="BI47" s="373" t="s">
        <v>4258</v>
      </c>
      <c r="BJ47" s="372" t="s">
        <v>4253</v>
      </c>
      <c r="BK47" s="372" t="s">
        <v>4254</v>
      </c>
      <c r="BL47" s="372" t="s">
        <v>4255</v>
      </c>
      <c r="BM47" s="372" t="s">
        <v>4256</v>
      </c>
      <c r="BN47" s="372" t="s">
        <v>4257</v>
      </c>
      <c r="BO47" s="373" t="s">
        <v>4258</v>
      </c>
      <c r="BP47" s="372" t="s">
        <v>4253</v>
      </c>
      <c r="BQ47" s="372" t="s">
        <v>4254</v>
      </c>
      <c r="BR47" s="372" t="s">
        <v>4255</v>
      </c>
      <c r="BS47" s="372" t="s">
        <v>4256</v>
      </c>
      <c r="BT47" s="372" t="s">
        <v>4257</v>
      </c>
      <c r="BU47" s="373" t="s">
        <v>4258</v>
      </c>
      <c r="BV47" s="372" t="s">
        <v>4253</v>
      </c>
      <c r="BW47" s="372" t="s">
        <v>4254</v>
      </c>
      <c r="BX47" s="372" t="s">
        <v>4255</v>
      </c>
      <c r="BY47" s="372" t="s">
        <v>4256</v>
      </c>
      <c r="BZ47" s="372" t="s">
        <v>4257</v>
      </c>
      <c r="CA47" s="373" t="s">
        <v>4258</v>
      </c>
      <c r="CB47" s="372" t="s">
        <v>4253</v>
      </c>
      <c r="CC47" s="372" t="s">
        <v>4254</v>
      </c>
      <c r="CD47" s="372" t="s">
        <v>4255</v>
      </c>
      <c r="CE47" s="372" t="s">
        <v>4256</v>
      </c>
      <c r="CF47" s="372" t="s">
        <v>4257</v>
      </c>
      <c r="CG47" s="373" t="s">
        <v>4258</v>
      </c>
      <c r="CH47" s="372" t="s">
        <v>4253</v>
      </c>
      <c r="CI47" s="372" t="s">
        <v>4254</v>
      </c>
      <c r="CJ47" s="372" t="s">
        <v>4255</v>
      </c>
      <c r="CK47" s="372" t="s">
        <v>4256</v>
      </c>
      <c r="CL47" s="372" t="s">
        <v>4257</v>
      </c>
      <c r="CM47" s="373" t="s">
        <v>4258</v>
      </c>
      <c r="CN47" s="372" t="s">
        <v>4253</v>
      </c>
      <c r="CO47" s="372" t="s">
        <v>4254</v>
      </c>
      <c r="CP47" s="372" t="s">
        <v>4255</v>
      </c>
      <c r="CQ47" s="372" t="s">
        <v>4256</v>
      </c>
      <c r="CR47" s="372" t="s">
        <v>4257</v>
      </c>
      <c r="CS47" s="373" t="s">
        <v>4258</v>
      </c>
      <c r="CT47" s="300"/>
      <c r="CU47" s="353" t="s">
        <v>4252</v>
      </c>
      <c r="CV47" s="300"/>
      <c r="CW47" s="353"/>
      <c r="CX47" s="324"/>
    </row>
    <row r="48" spans="1:102" customFormat="1" ht="20.25" customHeight="1" x14ac:dyDescent="0.2">
      <c r="A48" s="9"/>
      <c r="B48" s="294" t="s">
        <v>2674</v>
      </c>
      <c r="C48" s="351" t="s">
        <v>167</v>
      </c>
      <c r="D48" s="352">
        <v>3</v>
      </c>
      <c r="E48" s="1053">
        <f>IFERROR(SUM(E46:E47), 0)</f>
        <v>0</v>
      </c>
      <c r="F48" s="1053">
        <f>IFERROR(SUM(F46:F47), 0)</f>
        <v>0</v>
      </c>
      <c r="G48" s="1053">
        <f>IFERROR(SUM(G46:G47), 0)</f>
        <v>0</v>
      </c>
      <c r="H48" s="1053">
        <f>IFERROR(SUM(H46:H47), 0)</f>
        <v>0</v>
      </c>
      <c r="I48" s="1053">
        <f>IFERROR(SUM(I46:I47), 0)</f>
        <v>0</v>
      </c>
      <c r="J48" s="1053">
        <f t="shared" si="7"/>
        <v>0</v>
      </c>
      <c r="K48" s="337">
        <f>IFERROR(SUM(K46:K47), 0)</f>
        <v>0</v>
      </c>
      <c r="L48" s="337">
        <f>IFERROR(SUM(L46:L47), 0)</f>
        <v>0</v>
      </c>
      <c r="M48" s="337">
        <f>IFERROR(SUM(M46:M47), 0)</f>
        <v>0</v>
      </c>
      <c r="N48" s="337">
        <f>IFERROR(SUM(N46:N47), 0)</f>
        <v>0</v>
      </c>
      <c r="O48" s="337">
        <f>IFERROR(SUM(O46:O47), 0)</f>
        <v>0</v>
      </c>
      <c r="P48" s="338">
        <f t="shared" si="8"/>
        <v>0</v>
      </c>
      <c r="Q48" s="1070">
        <f>IFERROR(SUM(Q46:Q47), 0)</f>
        <v>0</v>
      </c>
      <c r="R48" s="1053">
        <f>IFERROR(SUM(R46:R47), 0)</f>
        <v>0</v>
      </c>
      <c r="S48" s="1053">
        <f>IFERROR(SUM(S46:S47), 0)</f>
        <v>0</v>
      </c>
      <c r="T48" s="1053">
        <f>IFERROR(SUM(T46:T47), 0)</f>
        <v>0</v>
      </c>
      <c r="U48" s="1053">
        <f>IFERROR(SUM(U46:U47), 0)</f>
        <v>0</v>
      </c>
      <c r="V48" s="1053">
        <f t="shared" si="9"/>
        <v>0</v>
      </c>
      <c r="W48" s="1053">
        <f>IFERROR(SUM(W46:W47), 0)</f>
        <v>0</v>
      </c>
      <c r="X48" s="1053">
        <f>IFERROR(SUM(X46:X47), 0)</f>
        <v>0</v>
      </c>
      <c r="Y48" s="1053">
        <f>IFERROR(SUM(Y46:Y47), 0)</f>
        <v>0</v>
      </c>
      <c r="Z48" s="1053">
        <f>IFERROR(SUM(Z46:Z47), 0)</f>
        <v>0</v>
      </c>
      <c r="AA48" s="1053">
        <f>IFERROR(SUM(AA46:AA47), 0)</f>
        <v>0</v>
      </c>
      <c r="AB48" s="1068">
        <f t="shared" si="10"/>
        <v>0</v>
      </c>
      <c r="AC48" s="1070">
        <f>IFERROR(SUM(AC46:AC47), 0)</f>
        <v>0</v>
      </c>
      <c r="AD48" s="1053">
        <f>IFERROR(SUM(AD46:AD47), 0)</f>
        <v>0</v>
      </c>
      <c r="AE48" s="1053">
        <f>IFERROR(SUM(AE46:AE47), 0)</f>
        <v>0</v>
      </c>
      <c r="AF48" s="1053">
        <f>IFERROR(SUM(AF46:AF47), 0)</f>
        <v>0</v>
      </c>
      <c r="AG48" s="1053">
        <f>IFERROR(SUM(AG46:AG47), 0)</f>
        <v>0</v>
      </c>
      <c r="AH48" s="1053">
        <f t="shared" si="11"/>
        <v>0</v>
      </c>
      <c r="AI48" s="1053">
        <f>IFERROR(SUM(AI46:AI47), 0)</f>
        <v>0</v>
      </c>
      <c r="AJ48" s="1053">
        <f>IFERROR(SUM(AJ46:AJ47), 0)</f>
        <v>0</v>
      </c>
      <c r="AK48" s="1053">
        <f>IFERROR(SUM(AK46:AK47), 0)</f>
        <v>0</v>
      </c>
      <c r="AL48" s="1053">
        <f>IFERROR(SUM(AL46:AL47), 0)</f>
        <v>0</v>
      </c>
      <c r="AM48" s="1053">
        <f>IFERROR(SUM(AM46:AM47), 0)</f>
        <v>0</v>
      </c>
      <c r="AN48" s="1068">
        <f t="shared" si="12"/>
        <v>0</v>
      </c>
      <c r="AO48" s="1070">
        <f>IFERROR(SUM(AO46:AO47), 0)</f>
        <v>0</v>
      </c>
      <c r="AP48" s="1053">
        <f>IFERROR(SUM(AP46:AP47), 0)</f>
        <v>0</v>
      </c>
      <c r="AQ48" s="1053">
        <f>IFERROR(SUM(AQ46:AQ47), 0)</f>
        <v>0</v>
      </c>
      <c r="AR48" s="1053">
        <f>IFERROR(SUM(AR46:AR47), 0)</f>
        <v>0</v>
      </c>
      <c r="AS48" s="1053">
        <f>IFERROR(SUM(AS46:AS47), 0)</f>
        <v>0</v>
      </c>
      <c r="AT48" s="1069">
        <f t="shared" si="13"/>
        <v>0</v>
      </c>
      <c r="AU48" s="300"/>
      <c r="AV48" s="353" t="s">
        <v>4259</v>
      </c>
      <c r="AW48" s="300"/>
      <c r="AX48" s="1336" t="s">
        <v>543</v>
      </c>
      <c r="AY48" s="324"/>
      <c r="AZ48" s="324"/>
      <c r="BA48" s="294" t="s">
        <v>2674</v>
      </c>
      <c r="BB48" s="351" t="s">
        <v>167</v>
      </c>
      <c r="BC48" s="352">
        <v>3</v>
      </c>
      <c r="BD48" s="373" t="s">
        <v>4260</v>
      </c>
      <c r="BE48" s="373" t="s">
        <v>4261</v>
      </c>
      <c r="BF48" s="373" t="s">
        <v>4262</v>
      </c>
      <c r="BG48" s="373" t="s">
        <v>4263</v>
      </c>
      <c r="BH48" s="373" t="s">
        <v>4264</v>
      </c>
      <c r="BI48" s="373" t="s">
        <v>4265</v>
      </c>
      <c r="BJ48" s="373" t="s">
        <v>4260</v>
      </c>
      <c r="BK48" s="373" t="s">
        <v>4261</v>
      </c>
      <c r="BL48" s="373" t="s">
        <v>4262</v>
      </c>
      <c r="BM48" s="373" t="s">
        <v>4263</v>
      </c>
      <c r="BN48" s="373" t="s">
        <v>4264</v>
      </c>
      <c r="BO48" s="373" t="s">
        <v>4265</v>
      </c>
      <c r="BP48" s="373" t="s">
        <v>4260</v>
      </c>
      <c r="BQ48" s="373" t="s">
        <v>4261</v>
      </c>
      <c r="BR48" s="373" t="s">
        <v>4262</v>
      </c>
      <c r="BS48" s="373" t="s">
        <v>4263</v>
      </c>
      <c r="BT48" s="373" t="s">
        <v>4264</v>
      </c>
      <c r="BU48" s="373" t="s">
        <v>4265</v>
      </c>
      <c r="BV48" s="373" t="s">
        <v>4260</v>
      </c>
      <c r="BW48" s="373" t="s">
        <v>4261</v>
      </c>
      <c r="BX48" s="373" t="s">
        <v>4262</v>
      </c>
      <c r="BY48" s="373" t="s">
        <v>4263</v>
      </c>
      <c r="BZ48" s="373" t="s">
        <v>4264</v>
      </c>
      <c r="CA48" s="373" t="s">
        <v>4265</v>
      </c>
      <c r="CB48" s="373" t="s">
        <v>4260</v>
      </c>
      <c r="CC48" s="373" t="s">
        <v>4261</v>
      </c>
      <c r="CD48" s="373" t="s">
        <v>4262</v>
      </c>
      <c r="CE48" s="373" t="s">
        <v>4263</v>
      </c>
      <c r="CF48" s="373" t="s">
        <v>4264</v>
      </c>
      <c r="CG48" s="373" t="s">
        <v>4265</v>
      </c>
      <c r="CH48" s="373" t="s">
        <v>4260</v>
      </c>
      <c r="CI48" s="373" t="s">
        <v>4261</v>
      </c>
      <c r="CJ48" s="373" t="s">
        <v>4262</v>
      </c>
      <c r="CK48" s="373" t="s">
        <v>4263</v>
      </c>
      <c r="CL48" s="373" t="s">
        <v>4264</v>
      </c>
      <c r="CM48" s="373" t="s">
        <v>4265</v>
      </c>
      <c r="CN48" s="373" t="s">
        <v>4260</v>
      </c>
      <c r="CO48" s="373" t="s">
        <v>4261</v>
      </c>
      <c r="CP48" s="373" t="s">
        <v>4262</v>
      </c>
      <c r="CQ48" s="373" t="s">
        <v>4263</v>
      </c>
      <c r="CR48" s="373" t="s">
        <v>4264</v>
      </c>
      <c r="CS48" s="373" t="s">
        <v>4265</v>
      </c>
      <c r="CT48" s="300"/>
      <c r="CU48" s="353" t="s">
        <v>4259</v>
      </c>
      <c r="CV48" s="300"/>
      <c r="CW48" s="353"/>
      <c r="CX48" s="324"/>
    </row>
    <row r="49" spans="1:102" customFormat="1" ht="20.25" customHeight="1" x14ac:dyDescent="0.2">
      <c r="A49" s="9"/>
      <c r="B49" s="294" t="s">
        <v>2682</v>
      </c>
      <c r="C49" s="351" t="s">
        <v>167</v>
      </c>
      <c r="D49" s="352">
        <v>3</v>
      </c>
      <c r="E49" s="1052"/>
      <c r="F49" s="1052"/>
      <c r="G49" s="1052"/>
      <c r="H49" s="1052"/>
      <c r="I49" s="1052"/>
      <c r="J49" s="1053">
        <f t="shared" si="7"/>
        <v>0</v>
      </c>
      <c r="K49" s="1328">
        <v>0</v>
      </c>
      <c r="L49" s="1328">
        <v>0</v>
      </c>
      <c r="M49" s="1328">
        <v>0</v>
      </c>
      <c r="N49" s="1328">
        <v>0</v>
      </c>
      <c r="O49" s="1328">
        <v>0</v>
      </c>
      <c r="P49" s="338">
        <f t="shared" si="8"/>
        <v>0</v>
      </c>
      <c r="Q49" s="1067"/>
      <c r="R49" s="1052"/>
      <c r="S49" s="1052"/>
      <c r="T49" s="1052"/>
      <c r="U49" s="1052"/>
      <c r="V49" s="1053">
        <f t="shared" si="9"/>
        <v>0</v>
      </c>
      <c r="W49" s="1052"/>
      <c r="X49" s="1052"/>
      <c r="Y49" s="1052"/>
      <c r="Z49" s="1052"/>
      <c r="AA49" s="1052"/>
      <c r="AB49" s="1068">
        <f t="shared" si="10"/>
        <v>0</v>
      </c>
      <c r="AC49" s="1067"/>
      <c r="AD49" s="1052"/>
      <c r="AE49" s="1052"/>
      <c r="AF49" s="1052"/>
      <c r="AG49" s="1052"/>
      <c r="AH49" s="1053">
        <f t="shared" si="11"/>
        <v>0</v>
      </c>
      <c r="AI49" s="1052"/>
      <c r="AJ49" s="1052"/>
      <c r="AK49" s="1052"/>
      <c r="AL49" s="1052"/>
      <c r="AM49" s="1052"/>
      <c r="AN49" s="1068">
        <f t="shared" si="12"/>
        <v>0</v>
      </c>
      <c r="AO49" s="1067"/>
      <c r="AP49" s="1052"/>
      <c r="AQ49" s="1052"/>
      <c r="AR49" s="1052"/>
      <c r="AS49" s="1052"/>
      <c r="AT49" s="1069">
        <f t="shared" si="13"/>
        <v>0</v>
      </c>
      <c r="AU49" s="300"/>
      <c r="AV49" s="353" t="s">
        <v>4266</v>
      </c>
      <c r="AW49" s="300"/>
      <c r="AX49" s="1336" t="s">
        <v>543</v>
      </c>
      <c r="AY49" s="324"/>
      <c r="AZ49" s="324"/>
      <c r="BA49" s="294" t="s">
        <v>2682</v>
      </c>
      <c r="BB49" s="351" t="s">
        <v>167</v>
      </c>
      <c r="BC49" s="352">
        <v>3</v>
      </c>
      <c r="BD49" s="372" t="s">
        <v>4267</v>
      </c>
      <c r="BE49" s="372" t="s">
        <v>4268</v>
      </c>
      <c r="BF49" s="372" t="s">
        <v>4269</v>
      </c>
      <c r="BG49" s="372" t="s">
        <v>4270</v>
      </c>
      <c r="BH49" s="372" t="s">
        <v>4271</v>
      </c>
      <c r="BI49" s="373" t="s">
        <v>4272</v>
      </c>
      <c r="BJ49" s="372" t="s">
        <v>4267</v>
      </c>
      <c r="BK49" s="372" t="s">
        <v>4268</v>
      </c>
      <c r="BL49" s="372" t="s">
        <v>4269</v>
      </c>
      <c r="BM49" s="372" t="s">
        <v>4270</v>
      </c>
      <c r="BN49" s="372" t="s">
        <v>4271</v>
      </c>
      <c r="BO49" s="373" t="s">
        <v>4272</v>
      </c>
      <c r="BP49" s="372" t="s">
        <v>4267</v>
      </c>
      <c r="BQ49" s="372" t="s">
        <v>4268</v>
      </c>
      <c r="BR49" s="372" t="s">
        <v>4269</v>
      </c>
      <c r="BS49" s="372" t="s">
        <v>4270</v>
      </c>
      <c r="BT49" s="372" t="s">
        <v>4271</v>
      </c>
      <c r="BU49" s="373" t="s">
        <v>4272</v>
      </c>
      <c r="BV49" s="372" t="s">
        <v>4267</v>
      </c>
      <c r="BW49" s="372" t="s">
        <v>4268</v>
      </c>
      <c r="BX49" s="372" t="s">
        <v>4269</v>
      </c>
      <c r="BY49" s="372" t="s">
        <v>4270</v>
      </c>
      <c r="BZ49" s="372" t="s">
        <v>4271</v>
      </c>
      <c r="CA49" s="373" t="s">
        <v>4272</v>
      </c>
      <c r="CB49" s="372" t="s">
        <v>4267</v>
      </c>
      <c r="CC49" s="372" t="s">
        <v>4268</v>
      </c>
      <c r="CD49" s="372" t="s">
        <v>4269</v>
      </c>
      <c r="CE49" s="372" t="s">
        <v>4270</v>
      </c>
      <c r="CF49" s="372" t="s">
        <v>4271</v>
      </c>
      <c r="CG49" s="373" t="s">
        <v>4272</v>
      </c>
      <c r="CH49" s="372" t="s">
        <v>4267</v>
      </c>
      <c r="CI49" s="372" t="s">
        <v>4268</v>
      </c>
      <c r="CJ49" s="372" t="s">
        <v>4269</v>
      </c>
      <c r="CK49" s="372" t="s">
        <v>4270</v>
      </c>
      <c r="CL49" s="372" t="s">
        <v>4271</v>
      </c>
      <c r="CM49" s="373" t="s">
        <v>4272</v>
      </c>
      <c r="CN49" s="372" t="s">
        <v>4267</v>
      </c>
      <c r="CO49" s="372" t="s">
        <v>4268</v>
      </c>
      <c r="CP49" s="372" t="s">
        <v>4269</v>
      </c>
      <c r="CQ49" s="372" t="s">
        <v>4270</v>
      </c>
      <c r="CR49" s="372" t="s">
        <v>4271</v>
      </c>
      <c r="CS49" s="373" t="s">
        <v>4272</v>
      </c>
      <c r="CT49" s="300"/>
      <c r="CU49" s="353" t="s">
        <v>4266</v>
      </c>
      <c r="CV49" s="300"/>
      <c r="CW49" s="353"/>
      <c r="CX49" s="324"/>
    </row>
    <row r="50" spans="1:102" customFormat="1" ht="20.25" customHeight="1" x14ac:dyDescent="0.2">
      <c r="A50" s="9"/>
      <c r="B50" s="294" t="s">
        <v>2690</v>
      </c>
      <c r="C50" s="351" t="s">
        <v>167</v>
      </c>
      <c r="D50" s="352">
        <v>3</v>
      </c>
      <c r="E50" s="1052"/>
      <c r="F50" s="1052"/>
      <c r="G50" s="1052"/>
      <c r="H50" s="1052"/>
      <c r="I50" s="1052"/>
      <c r="J50" s="1053">
        <f t="shared" si="7"/>
        <v>0</v>
      </c>
      <c r="K50" s="1328">
        <v>0</v>
      </c>
      <c r="L50" s="1328">
        <v>0</v>
      </c>
      <c r="M50" s="1328">
        <v>0</v>
      </c>
      <c r="N50" s="1328">
        <v>0</v>
      </c>
      <c r="O50" s="1328">
        <v>0</v>
      </c>
      <c r="P50" s="338">
        <f t="shared" si="8"/>
        <v>0</v>
      </c>
      <c r="Q50" s="1067"/>
      <c r="R50" s="1052"/>
      <c r="S50" s="1052"/>
      <c r="T50" s="1052"/>
      <c r="U50" s="1052"/>
      <c r="V50" s="1053">
        <f t="shared" si="9"/>
        <v>0</v>
      </c>
      <c r="W50" s="1052"/>
      <c r="X50" s="1052"/>
      <c r="Y50" s="1052"/>
      <c r="Z50" s="1052"/>
      <c r="AA50" s="1052"/>
      <c r="AB50" s="1068">
        <f t="shared" si="10"/>
        <v>0</v>
      </c>
      <c r="AC50" s="1067"/>
      <c r="AD50" s="1052"/>
      <c r="AE50" s="1052"/>
      <c r="AF50" s="1052"/>
      <c r="AG50" s="1052"/>
      <c r="AH50" s="1053">
        <f t="shared" si="11"/>
        <v>0</v>
      </c>
      <c r="AI50" s="1052"/>
      <c r="AJ50" s="1052"/>
      <c r="AK50" s="1052"/>
      <c r="AL50" s="1052"/>
      <c r="AM50" s="1052"/>
      <c r="AN50" s="1068">
        <f t="shared" si="12"/>
        <v>0</v>
      </c>
      <c r="AO50" s="1067"/>
      <c r="AP50" s="1052"/>
      <c r="AQ50" s="1052"/>
      <c r="AR50" s="1052"/>
      <c r="AS50" s="1052"/>
      <c r="AT50" s="1069">
        <f t="shared" si="13"/>
        <v>0</v>
      </c>
      <c r="AU50" s="300"/>
      <c r="AV50" s="353" t="s">
        <v>4273</v>
      </c>
      <c r="AW50" s="300"/>
      <c r="AX50" s="1336" t="s">
        <v>543</v>
      </c>
      <c r="AY50" s="324"/>
      <c r="AZ50" s="324"/>
      <c r="BA50" s="294" t="s">
        <v>2690</v>
      </c>
      <c r="BB50" s="351" t="s">
        <v>167</v>
      </c>
      <c r="BC50" s="352">
        <v>3</v>
      </c>
      <c r="BD50" s="372" t="s">
        <v>4274</v>
      </c>
      <c r="BE50" s="372" t="s">
        <v>4275</v>
      </c>
      <c r="BF50" s="372" t="s">
        <v>4276</v>
      </c>
      <c r="BG50" s="372" t="s">
        <v>4277</v>
      </c>
      <c r="BH50" s="372" t="s">
        <v>4278</v>
      </c>
      <c r="BI50" s="373" t="s">
        <v>4279</v>
      </c>
      <c r="BJ50" s="372" t="s">
        <v>4274</v>
      </c>
      <c r="BK50" s="372" t="s">
        <v>4275</v>
      </c>
      <c r="BL50" s="372" t="s">
        <v>4276</v>
      </c>
      <c r="BM50" s="372" t="s">
        <v>4277</v>
      </c>
      <c r="BN50" s="372" t="s">
        <v>4278</v>
      </c>
      <c r="BO50" s="373" t="s">
        <v>4279</v>
      </c>
      <c r="BP50" s="372" t="s">
        <v>4274</v>
      </c>
      <c r="BQ50" s="372" t="s">
        <v>4275</v>
      </c>
      <c r="BR50" s="372" t="s">
        <v>4276</v>
      </c>
      <c r="BS50" s="372" t="s">
        <v>4277</v>
      </c>
      <c r="BT50" s="372" t="s">
        <v>4278</v>
      </c>
      <c r="BU50" s="373" t="s">
        <v>4279</v>
      </c>
      <c r="BV50" s="372" t="s">
        <v>4274</v>
      </c>
      <c r="BW50" s="372" t="s">
        <v>4275</v>
      </c>
      <c r="BX50" s="372" t="s">
        <v>4276</v>
      </c>
      <c r="BY50" s="372" t="s">
        <v>4277</v>
      </c>
      <c r="BZ50" s="372" t="s">
        <v>4278</v>
      </c>
      <c r="CA50" s="373" t="s">
        <v>4279</v>
      </c>
      <c r="CB50" s="372" t="s">
        <v>4274</v>
      </c>
      <c r="CC50" s="372" t="s">
        <v>4275</v>
      </c>
      <c r="CD50" s="372" t="s">
        <v>4276</v>
      </c>
      <c r="CE50" s="372" t="s">
        <v>4277</v>
      </c>
      <c r="CF50" s="372" t="s">
        <v>4278</v>
      </c>
      <c r="CG50" s="373" t="s">
        <v>4279</v>
      </c>
      <c r="CH50" s="372" t="s">
        <v>4274</v>
      </c>
      <c r="CI50" s="372" t="s">
        <v>4275</v>
      </c>
      <c r="CJ50" s="372" t="s">
        <v>4276</v>
      </c>
      <c r="CK50" s="372" t="s">
        <v>4277</v>
      </c>
      <c r="CL50" s="372" t="s">
        <v>4278</v>
      </c>
      <c r="CM50" s="373" t="s">
        <v>4279</v>
      </c>
      <c r="CN50" s="372" t="s">
        <v>4274</v>
      </c>
      <c r="CO50" s="372" t="s">
        <v>4275</v>
      </c>
      <c r="CP50" s="372" t="s">
        <v>4276</v>
      </c>
      <c r="CQ50" s="372" t="s">
        <v>4277</v>
      </c>
      <c r="CR50" s="372" t="s">
        <v>4278</v>
      </c>
      <c r="CS50" s="373" t="s">
        <v>4279</v>
      </c>
      <c r="CT50" s="300"/>
      <c r="CU50" s="353" t="s">
        <v>4273</v>
      </c>
      <c r="CV50" s="300"/>
      <c r="CW50" s="353"/>
      <c r="CX50" s="324"/>
    </row>
    <row r="51" spans="1:102" customFormat="1" ht="20.25" customHeight="1" x14ac:dyDescent="0.2">
      <c r="A51" s="324"/>
      <c r="B51" s="294" t="s">
        <v>2698</v>
      </c>
      <c r="C51" s="351" t="s">
        <v>167</v>
      </c>
      <c r="D51" s="352">
        <v>3</v>
      </c>
      <c r="E51" s="1053">
        <f>IFERROR(SUM(E49:E50), 0)</f>
        <v>0</v>
      </c>
      <c r="F51" s="1053">
        <f>IFERROR(SUM(F49:F50), 0)</f>
        <v>0</v>
      </c>
      <c r="G51" s="1053">
        <f>IFERROR(SUM(G49:G50), 0)</f>
        <v>0</v>
      </c>
      <c r="H51" s="1053">
        <f>IFERROR(SUM(H49:H50), 0)</f>
        <v>0</v>
      </c>
      <c r="I51" s="1053">
        <f>IFERROR(SUM(I49:I50), 0)</f>
        <v>0</v>
      </c>
      <c r="J51" s="1053">
        <f t="shared" si="7"/>
        <v>0</v>
      </c>
      <c r="K51" s="337">
        <f>IFERROR(SUM(K49:K50), 0)</f>
        <v>0</v>
      </c>
      <c r="L51" s="337">
        <f>IFERROR(SUM(L49:L50), 0)</f>
        <v>0</v>
      </c>
      <c r="M51" s="337">
        <f>IFERROR(SUM(M49:M50), 0)</f>
        <v>0</v>
      </c>
      <c r="N51" s="337">
        <f>IFERROR(SUM(N49:N50), 0)</f>
        <v>0</v>
      </c>
      <c r="O51" s="337">
        <f>IFERROR(SUM(O49:O50), 0)</f>
        <v>0</v>
      </c>
      <c r="P51" s="338">
        <f t="shared" si="8"/>
        <v>0</v>
      </c>
      <c r="Q51" s="1070">
        <f>IFERROR(SUM(Q49:Q50), 0)</f>
        <v>0</v>
      </c>
      <c r="R51" s="1053">
        <f>IFERROR(SUM(R49:R50), 0)</f>
        <v>0</v>
      </c>
      <c r="S51" s="1053">
        <f>IFERROR(SUM(S49:S50), 0)</f>
        <v>0</v>
      </c>
      <c r="T51" s="1053">
        <f>IFERROR(SUM(T49:T50), 0)</f>
        <v>0</v>
      </c>
      <c r="U51" s="1053">
        <f>IFERROR(SUM(U49:U50), 0)</f>
        <v>0</v>
      </c>
      <c r="V51" s="1053">
        <f t="shared" si="9"/>
        <v>0</v>
      </c>
      <c r="W51" s="1053">
        <f>IFERROR(SUM(W49:W50), 0)</f>
        <v>0</v>
      </c>
      <c r="X51" s="1053">
        <f>IFERROR(SUM(X49:X50), 0)</f>
        <v>0</v>
      </c>
      <c r="Y51" s="1053">
        <f>IFERROR(SUM(Y49:Y50), 0)</f>
        <v>0</v>
      </c>
      <c r="Z51" s="1053">
        <f>IFERROR(SUM(Z49:Z50), 0)</f>
        <v>0</v>
      </c>
      <c r="AA51" s="1053">
        <f>IFERROR(SUM(AA49:AA50), 0)</f>
        <v>0</v>
      </c>
      <c r="AB51" s="1068">
        <f t="shared" si="10"/>
        <v>0</v>
      </c>
      <c r="AC51" s="1070">
        <f>IFERROR(SUM(AC49:AC50), 0)</f>
        <v>0</v>
      </c>
      <c r="AD51" s="1053">
        <f>IFERROR(SUM(AD49:AD50), 0)</f>
        <v>0</v>
      </c>
      <c r="AE51" s="1053">
        <f>IFERROR(SUM(AE49:AE50), 0)</f>
        <v>0</v>
      </c>
      <c r="AF51" s="1053">
        <f>IFERROR(SUM(AF49:AF50), 0)</f>
        <v>0</v>
      </c>
      <c r="AG51" s="1053">
        <f>IFERROR(SUM(AG49:AG50), 0)</f>
        <v>0</v>
      </c>
      <c r="AH51" s="1053">
        <f t="shared" si="11"/>
        <v>0</v>
      </c>
      <c r="AI51" s="1053">
        <f>IFERROR(SUM(AI49:AI50), 0)</f>
        <v>0</v>
      </c>
      <c r="AJ51" s="1053">
        <f>IFERROR(SUM(AJ49:AJ50), 0)</f>
        <v>0</v>
      </c>
      <c r="AK51" s="1053">
        <f>IFERROR(SUM(AK49:AK50), 0)</f>
        <v>0</v>
      </c>
      <c r="AL51" s="1053">
        <f>IFERROR(SUM(AL49:AL50), 0)</f>
        <v>0</v>
      </c>
      <c r="AM51" s="1053">
        <f>IFERROR(SUM(AM49:AM50), 0)</f>
        <v>0</v>
      </c>
      <c r="AN51" s="1068">
        <f t="shared" si="12"/>
        <v>0</v>
      </c>
      <c r="AO51" s="1070">
        <f>IFERROR(SUM(AO49:AO50), 0)</f>
        <v>0</v>
      </c>
      <c r="AP51" s="1053">
        <f>IFERROR(SUM(AP49:AP50), 0)</f>
        <v>0</v>
      </c>
      <c r="AQ51" s="1053">
        <f>IFERROR(SUM(AQ49:AQ50), 0)</f>
        <v>0</v>
      </c>
      <c r="AR51" s="1053">
        <f>IFERROR(SUM(AR49:AR50), 0)</f>
        <v>0</v>
      </c>
      <c r="AS51" s="1053">
        <f>IFERROR(SUM(AS49:AS50), 0)</f>
        <v>0</v>
      </c>
      <c r="AT51" s="1069">
        <f t="shared" si="13"/>
        <v>0</v>
      </c>
      <c r="AU51" s="300"/>
      <c r="AV51" s="353" t="s">
        <v>4280</v>
      </c>
      <c r="AW51" s="300"/>
      <c r="AX51" s="1336" t="s">
        <v>543</v>
      </c>
      <c r="AY51" s="324"/>
      <c r="AZ51" s="324"/>
      <c r="BA51" s="294" t="s">
        <v>2698</v>
      </c>
      <c r="BB51" s="351" t="s">
        <v>167</v>
      </c>
      <c r="BC51" s="352">
        <v>3</v>
      </c>
      <c r="BD51" s="373" t="s">
        <v>4281</v>
      </c>
      <c r="BE51" s="373" t="s">
        <v>4282</v>
      </c>
      <c r="BF51" s="373" t="s">
        <v>4283</v>
      </c>
      <c r="BG51" s="373" t="s">
        <v>4284</v>
      </c>
      <c r="BH51" s="373" t="s">
        <v>4285</v>
      </c>
      <c r="BI51" s="373" t="s">
        <v>4286</v>
      </c>
      <c r="BJ51" s="373" t="s">
        <v>4281</v>
      </c>
      <c r="BK51" s="373" t="s">
        <v>4282</v>
      </c>
      <c r="BL51" s="373" t="s">
        <v>4283</v>
      </c>
      <c r="BM51" s="373" t="s">
        <v>4284</v>
      </c>
      <c r="BN51" s="373" t="s">
        <v>4285</v>
      </c>
      <c r="BO51" s="373" t="s">
        <v>4286</v>
      </c>
      <c r="BP51" s="373" t="s">
        <v>4281</v>
      </c>
      <c r="BQ51" s="373" t="s">
        <v>4282</v>
      </c>
      <c r="BR51" s="373" t="s">
        <v>4283</v>
      </c>
      <c r="BS51" s="373" t="s">
        <v>4284</v>
      </c>
      <c r="BT51" s="373" t="s">
        <v>4285</v>
      </c>
      <c r="BU51" s="373" t="s">
        <v>4286</v>
      </c>
      <c r="BV51" s="373" t="s">
        <v>4281</v>
      </c>
      <c r="BW51" s="373" t="s">
        <v>4282</v>
      </c>
      <c r="BX51" s="373" t="s">
        <v>4283</v>
      </c>
      <c r="BY51" s="373" t="s">
        <v>4284</v>
      </c>
      <c r="BZ51" s="373" t="s">
        <v>4285</v>
      </c>
      <c r="CA51" s="373" t="s">
        <v>4286</v>
      </c>
      <c r="CB51" s="373" t="s">
        <v>4281</v>
      </c>
      <c r="CC51" s="373" t="s">
        <v>4282</v>
      </c>
      <c r="CD51" s="373" t="s">
        <v>4283</v>
      </c>
      <c r="CE51" s="373" t="s">
        <v>4284</v>
      </c>
      <c r="CF51" s="373" t="s">
        <v>4285</v>
      </c>
      <c r="CG51" s="373" t="s">
        <v>4286</v>
      </c>
      <c r="CH51" s="373" t="s">
        <v>4281</v>
      </c>
      <c r="CI51" s="373" t="s">
        <v>4282</v>
      </c>
      <c r="CJ51" s="373" t="s">
        <v>4283</v>
      </c>
      <c r="CK51" s="373" t="s">
        <v>4284</v>
      </c>
      <c r="CL51" s="373" t="s">
        <v>4285</v>
      </c>
      <c r="CM51" s="373" t="s">
        <v>4286</v>
      </c>
      <c r="CN51" s="373" t="s">
        <v>4281</v>
      </c>
      <c r="CO51" s="373" t="s">
        <v>4282</v>
      </c>
      <c r="CP51" s="373" t="s">
        <v>4283</v>
      </c>
      <c r="CQ51" s="373" t="s">
        <v>4284</v>
      </c>
      <c r="CR51" s="373" t="s">
        <v>4285</v>
      </c>
      <c r="CS51" s="373" t="s">
        <v>4286</v>
      </c>
      <c r="CT51" s="300"/>
      <c r="CU51" s="353" t="s">
        <v>4280</v>
      </c>
      <c r="CV51" s="300"/>
      <c r="CW51" s="353"/>
      <c r="CX51" s="324"/>
    </row>
    <row r="52" spans="1:102" customFormat="1" ht="20.25" customHeight="1" x14ac:dyDescent="0.2">
      <c r="A52" s="324"/>
      <c r="B52" s="294" t="s">
        <v>2706</v>
      </c>
      <c r="C52" s="351" t="s">
        <v>167</v>
      </c>
      <c r="D52" s="352">
        <v>3</v>
      </c>
      <c r="E52" s="1052"/>
      <c r="F52" s="1052"/>
      <c r="G52" s="1052"/>
      <c r="H52" s="1052"/>
      <c r="I52" s="1052"/>
      <c r="J52" s="1053">
        <f t="shared" si="7"/>
        <v>0</v>
      </c>
      <c r="K52" s="1328">
        <v>0.44465727166255314</v>
      </c>
      <c r="L52" s="1328">
        <v>0.12352568449034916</v>
      </c>
      <c r="M52" s="1328">
        <v>4.9407760045946533E-2</v>
      </c>
      <c r="N52" s="1328">
        <v>1.8538907674324888E-2</v>
      </c>
      <c r="O52" s="1328">
        <v>0</v>
      </c>
      <c r="P52" s="338">
        <f t="shared" si="8"/>
        <v>0.63612962387317362</v>
      </c>
      <c r="Q52" s="1067"/>
      <c r="R52" s="1052"/>
      <c r="S52" s="1052"/>
      <c r="T52" s="1052"/>
      <c r="U52" s="1052"/>
      <c r="V52" s="1053">
        <f t="shared" si="9"/>
        <v>0</v>
      </c>
      <c r="W52" s="1052"/>
      <c r="X52" s="1052"/>
      <c r="Y52" s="1052"/>
      <c r="Z52" s="1052"/>
      <c r="AA52" s="1052"/>
      <c r="AB52" s="1068">
        <f t="shared" si="10"/>
        <v>0</v>
      </c>
      <c r="AC52" s="1067"/>
      <c r="AD52" s="1052"/>
      <c r="AE52" s="1052"/>
      <c r="AF52" s="1052"/>
      <c r="AG52" s="1052"/>
      <c r="AH52" s="1053">
        <f t="shared" si="11"/>
        <v>0</v>
      </c>
      <c r="AI52" s="1052"/>
      <c r="AJ52" s="1052"/>
      <c r="AK52" s="1052"/>
      <c r="AL52" s="1052"/>
      <c r="AM52" s="1052"/>
      <c r="AN52" s="1068">
        <f t="shared" si="12"/>
        <v>0</v>
      </c>
      <c r="AO52" s="1067"/>
      <c r="AP52" s="1052"/>
      <c r="AQ52" s="1052"/>
      <c r="AR52" s="1052"/>
      <c r="AS52" s="1052"/>
      <c r="AT52" s="1069">
        <f t="shared" si="13"/>
        <v>0</v>
      </c>
      <c r="AU52" s="300"/>
      <c r="AV52" s="353" t="s">
        <v>4287</v>
      </c>
      <c r="AW52" s="300"/>
      <c r="AX52" s="1336" t="s">
        <v>2708</v>
      </c>
      <c r="AY52" s="324"/>
      <c r="AZ52" s="324"/>
      <c r="BA52" s="294" t="s">
        <v>2706</v>
      </c>
      <c r="BB52" s="351" t="s">
        <v>167</v>
      </c>
      <c r="BC52" s="352">
        <v>3</v>
      </c>
      <c r="BD52" s="372" t="s">
        <v>4288</v>
      </c>
      <c r="BE52" s="372" t="s">
        <v>4289</v>
      </c>
      <c r="BF52" s="372" t="s">
        <v>4290</v>
      </c>
      <c r="BG52" s="372" t="s">
        <v>4291</v>
      </c>
      <c r="BH52" s="372" t="s">
        <v>4292</v>
      </c>
      <c r="BI52" s="373" t="s">
        <v>4293</v>
      </c>
      <c r="BJ52" s="372" t="s">
        <v>4288</v>
      </c>
      <c r="BK52" s="372" t="s">
        <v>4289</v>
      </c>
      <c r="BL52" s="372" t="s">
        <v>4290</v>
      </c>
      <c r="BM52" s="372" t="s">
        <v>4291</v>
      </c>
      <c r="BN52" s="372" t="s">
        <v>4292</v>
      </c>
      <c r="BO52" s="373" t="s">
        <v>4293</v>
      </c>
      <c r="BP52" s="372" t="s">
        <v>4288</v>
      </c>
      <c r="BQ52" s="372" t="s">
        <v>4289</v>
      </c>
      <c r="BR52" s="372" t="s">
        <v>4290</v>
      </c>
      <c r="BS52" s="372" t="s">
        <v>4291</v>
      </c>
      <c r="BT52" s="372" t="s">
        <v>4292</v>
      </c>
      <c r="BU52" s="373" t="s">
        <v>4293</v>
      </c>
      <c r="BV52" s="372" t="s">
        <v>4288</v>
      </c>
      <c r="BW52" s="372" t="s">
        <v>4289</v>
      </c>
      <c r="BX52" s="372" t="s">
        <v>4290</v>
      </c>
      <c r="BY52" s="372" t="s">
        <v>4291</v>
      </c>
      <c r="BZ52" s="372" t="s">
        <v>4292</v>
      </c>
      <c r="CA52" s="373" t="s">
        <v>4293</v>
      </c>
      <c r="CB52" s="372" t="s">
        <v>4288</v>
      </c>
      <c r="CC52" s="372" t="s">
        <v>4289</v>
      </c>
      <c r="CD52" s="372" t="s">
        <v>4290</v>
      </c>
      <c r="CE52" s="372" t="s">
        <v>4291</v>
      </c>
      <c r="CF52" s="372" t="s">
        <v>4292</v>
      </c>
      <c r="CG52" s="373" t="s">
        <v>4293</v>
      </c>
      <c r="CH52" s="372" t="s">
        <v>4288</v>
      </c>
      <c r="CI52" s="372" t="s">
        <v>4289</v>
      </c>
      <c r="CJ52" s="372" t="s">
        <v>4290</v>
      </c>
      <c r="CK52" s="372" t="s">
        <v>4291</v>
      </c>
      <c r="CL52" s="372" t="s">
        <v>4292</v>
      </c>
      <c r="CM52" s="373" t="s">
        <v>4293</v>
      </c>
      <c r="CN52" s="372" t="s">
        <v>4288</v>
      </c>
      <c r="CO52" s="372" t="s">
        <v>4289</v>
      </c>
      <c r="CP52" s="372" t="s">
        <v>4290</v>
      </c>
      <c r="CQ52" s="372" t="s">
        <v>4291</v>
      </c>
      <c r="CR52" s="372" t="s">
        <v>4292</v>
      </c>
      <c r="CS52" s="373" t="s">
        <v>4293</v>
      </c>
      <c r="CT52" s="300"/>
      <c r="CU52" s="353" t="s">
        <v>4287</v>
      </c>
      <c r="CV52" s="300"/>
      <c r="CW52" s="353"/>
      <c r="CX52" s="324"/>
    </row>
    <row r="53" spans="1:102" customFormat="1" ht="20.25" customHeight="1" x14ac:dyDescent="0.2">
      <c r="A53" s="324"/>
      <c r="B53" s="294" t="s">
        <v>2715</v>
      </c>
      <c r="C53" s="351" t="s">
        <v>167</v>
      </c>
      <c r="D53" s="352">
        <v>3</v>
      </c>
      <c r="E53" s="1052"/>
      <c r="F53" s="1052"/>
      <c r="G53" s="1052"/>
      <c r="H53" s="1052"/>
      <c r="I53" s="1052"/>
      <c r="J53" s="1053">
        <f t="shared" si="7"/>
        <v>0</v>
      </c>
      <c r="K53" s="1328">
        <v>0</v>
      </c>
      <c r="L53" s="1328">
        <v>0</v>
      </c>
      <c r="M53" s="1328">
        <v>0</v>
      </c>
      <c r="N53" s="1328">
        <v>0</v>
      </c>
      <c r="O53" s="1328">
        <v>0</v>
      </c>
      <c r="P53" s="338">
        <f t="shared" si="8"/>
        <v>0</v>
      </c>
      <c r="Q53" s="1067"/>
      <c r="R53" s="1052"/>
      <c r="S53" s="1052"/>
      <c r="T53" s="1052"/>
      <c r="U53" s="1052"/>
      <c r="V53" s="1053">
        <f t="shared" si="9"/>
        <v>0</v>
      </c>
      <c r="W53" s="1052"/>
      <c r="X53" s="1052"/>
      <c r="Y53" s="1052"/>
      <c r="Z53" s="1052"/>
      <c r="AA53" s="1052"/>
      <c r="AB53" s="1068">
        <f t="shared" si="10"/>
        <v>0</v>
      </c>
      <c r="AC53" s="1067"/>
      <c r="AD53" s="1052"/>
      <c r="AE53" s="1052"/>
      <c r="AF53" s="1052"/>
      <c r="AG53" s="1052"/>
      <c r="AH53" s="1053">
        <f t="shared" si="11"/>
        <v>0</v>
      </c>
      <c r="AI53" s="1052"/>
      <c r="AJ53" s="1052"/>
      <c r="AK53" s="1052"/>
      <c r="AL53" s="1052"/>
      <c r="AM53" s="1052"/>
      <c r="AN53" s="1068">
        <f t="shared" si="12"/>
        <v>0</v>
      </c>
      <c r="AO53" s="1067"/>
      <c r="AP53" s="1052"/>
      <c r="AQ53" s="1052"/>
      <c r="AR53" s="1052"/>
      <c r="AS53" s="1052"/>
      <c r="AT53" s="1069">
        <f t="shared" si="13"/>
        <v>0</v>
      </c>
      <c r="AU53" s="300"/>
      <c r="AV53" s="353" t="s">
        <v>4294</v>
      </c>
      <c r="AW53" s="300"/>
      <c r="AX53" s="1336" t="s">
        <v>2717</v>
      </c>
      <c r="AY53" s="324"/>
      <c r="AZ53" s="324"/>
      <c r="BA53" s="294" t="s">
        <v>2715</v>
      </c>
      <c r="BB53" s="351" t="s">
        <v>167</v>
      </c>
      <c r="BC53" s="352">
        <v>3</v>
      </c>
      <c r="BD53" s="372" t="s">
        <v>4295</v>
      </c>
      <c r="BE53" s="372" t="s">
        <v>4296</v>
      </c>
      <c r="BF53" s="372" t="s">
        <v>4297</v>
      </c>
      <c r="BG53" s="372" t="s">
        <v>4298</v>
      </c>
      <c r="BH53" s="372" t="s">
        <v>4299</v>
      </c>
      <c r="BI53" s="373" t="s">
        <v>4300</v>
      </c>
      <c r="BJ53" s="372" t="s">
        <v>4295</v>
      </c>
      <c r="BK53" s="372" t="s">
        <v>4296</v>
      </c>
      <c r="BL53" s="372" t="s">
        <v>4297</v>
      </c>
      <c r="BM53" s="372" t="s">
        <v>4298</v>
      </c>
      <c r="BN53" s="372" t="s">
        <v>4299</v>
      </c>
      <c r="BO53" s="373" t="s">
        <v>4300</v>
      </c>
      <c r="BP53" s="372" t="s">
        <v>4295</v>
      </c>
      <c r="BQ53" s="372" t="s">
        <v>4296</v>
      </c>
      <c r="BR53" s="372" t="s">
        <v>4297</v>
      </c>
      <c r="BS53" s="372" t="s">
        <v>4298</v>
      </c>
      <c r="BT53" s="372" t="s">
        <v>4299</v>
      </c>
      <c r="BU53" s="373" t="s">
        <v>4300</v>
      </c>
      <c r="BV53" s="372" t="s">
        <v>4295</v>
      </c>
      <c r="BW53" s="372" t="s">
        <v>4296</v>
      </c>
      <c r="BX53" s="372" t="s">
        <v>4297</v>
      </c>
      <c r="BY53" s="372" t="s">
        <v>4298</v>
      </c>
      <c r="BZ53" s="372" t="s">
        <v>4299</v>
      </c>
      <c r="CA53" s="373" t="s">
        <v>4300</v>
      </c>
      <c r="CB53" s="372" t="s">
        <v>4295</v>
      </c>
      <c r="CC53" s="372" t="s">
        <v>4296</v>
      </c>
      <c r="CD53" s="372" t="s">
        <v>4297</v>
      </c>
      <c r="CE53" s="372" t="s">
        <v>4298</v>
      </c>
      <c r="CF53" s="372" t="s">
        <v>4299</v>
      </c>
      <c r="CG53" s="373" t="s">
        <v>4300</v>
      </c>
      <c r="CH53" s="372" t="s">
        <v>4295</v>
      </c>
      <c r="CI53" s="372" t="s">
        <v>4296</v>
      </c>
      <c r="CJ53" s="372" t="s">
        <v>4297</v>
      </c>
      <c r="CK53" s="372" t="s">
        <v>4298</v>
      </c>
      <c r="CL53" s="372" t="s">
        <v>4299</v>
      </c>
      <c r="CM53" s="373" t="s">
        <v>4300</v>
      </c>
      <c r="CN53" s="372" t="s">
        <v>4295</v>
      </c>
      <c r="CO53" s="372" t="s">
        <v>4296</v>
      </c>
      <c r="CP53" s="372" t="s">
        <v>4297</v>
      </c>
      <c r="CQ53" s="372" t="s">
        <v>4298</v>
      </c>
      <c r="CR53" s="372" t="s">
        <v>4299</v>
      </c>
      <c r="CS53" s="373" t="s">
        <v>4300</v>
      </c>
      <c r="CT53" s="300"/>
      <c r="CU53" s="353" t="s">
        <v>4294</v>
      </c>
      <c r="CV53" s="300"/>
      <c r="CW53" s="353"/>
      <c r="CX53" s="324"/>
    </row>
    <row r="54" spans="1:102" customFormat="1" ht="20.25" customHeight="1" x14ac:dyDescent="0.2">
      <c r="A54" s="324"/>
      <c r="B54" s="294" t="s">
        <v>2724</v>
      </c>
      <c r="C54" s="351" t="s">
        <v>167</v>
      </c>
      <c r="D54" s="352">
        <v>3</v>
      </c>
      <c r="E54" s="1053">
        <f>IFERROR(SUM(E52:E53), 0)</f>
        <v>0</v>
      </c>
      <c r="F54" s="1053">
        <f>IFERROR(SUM(F52:F53), 0)</f>
        <v>0</v>
      </c>
      <c r="G54" s="1053">
        <f>IFERROR(SUM(G52:G53), 0)</f>
        <v>0</v>
      </c>
      <c r="H54" s="1053">
        <f>IFERROR(SUM(H52:H53), 0)</f>
        <v>0</v>
      </c>
      <c r="I54" s="1053">
        <f>IFERROR(SUM(I52:I53), 0)</f>
        <v>0</v>
      </c>
      <c r="J54" s="1053">
        <f t="shared" si="7"/>
        <v>0</v>
      </c>
      <c r="K54" s="337">
        <f>IFERROR(SUM(K52:K53), 0)</f>
        <v>0.44465727166255314</v>
      </c>
      <c r="L54" s="337">
        <f>IFERROR(SUM(L52:L53), 0)</f>
        <v>0.12352568449034916</v>
      </c>
      <c r="M54" s="337">
        <f>IFERROR(SUM(M52:M53), 0)</f>
        <v>4.9407760045946533E-2</v>
      </c>
      <c r="N54" s="337">
        <f>IFERROR(SUM(N52:N53), 0)</f>
        <v>1.8538907674324888E-2</v>
      </c>
      <c r="O54" s="337">
        <f>IFERROR(SUM(O52:O53), 0)</f>
        <v>0</v>
      </c>
      <c r="P54" s="338">
        <f t="shared" si="8"/>
        <v>0.63612962387317362</v>
      </c>
      <c r="Q54" s="1070">
        <f>IFERROR(SUM(Q52:Q53), 0)</f>
        <v>0</v>
      </c>
      <c r="R54" s="1053">
        <f>IFERROR(SUM(R52:R53), 0)</f>
        <v>0</v>
      </c>
      <c r="S54" s="1053">
        <f>IFERROR(SUM(S52:S53), 0)</f>
        <v>0</v>
      </c>
      <c r="T54" s="1053">
        <f>IFERROR(SUM(T52:T53), 0)</f>
        <v>0</v>
      </c>
      <c r="U54" s="1053">
        <f>IFERROR(SUM(U52:U53), 0)</f>
        <v>0</v>
      </c>
      <c r="V54" s="1053">
        <f t="shared" si="9"/>
        <v>0</v>
      </c>
      <c r="W54" s="1053">
        <f>IFERROR(SUM(W52:W53), 0)</f>
        <v>0</v>
      </c>
      <c r="X54" s="1053">
        <f>IFERROR(SUM(X52:X53), 0)</f>
        <v>0</v>
      </c>
      <c r="Y54" s="1053">
        <f>IFERROR(SUM(Y52:Y53), 0)</f>
        <v>0</v>
      </c>
      <c r="Z54" s="1053">
        <f>IFERROR(SUM(Z52:Z53), 0)</f>
        <v>0</v>
      </c>
      <c r="AA54" s="1053">
        <f>IFERROR(SUM(AA52:AA53), 0)</f>
        <v>0</v>
      </c>
      <c r="AB54" s="1068">
        <f t="shared" si="10"/>
        <v>0</v>
      </c>
      <c r="AC54" s="1070">
        <f>IFERROR(SUM(AC52:AC53), 0)</f>
        <v>0</v>
      </c>
      <c r="AD54" s="1053">
        <f>IFERROR(SUM(AD52:AD53), 0)</f>
        <v>0</v>
      </c>
      <c r="AE54" s="1053">
        <f>IFERROR(SUM(AE52:AE53), 0)</f>
        <v>0</v>
      </c>
      <c r="AF54" s="1053">
        <f>IFERROR(SUM(AF52:AF53), 0)</f>
        <v>0</v>
      </c>
      <c r="AG54" s="1053">
        <f>IFERROR(SUM(AG52:AG53), 0)</f>
        <v>0</v>
      </c>
      <c r="AH54" s="1053">
        <f t="shared" si="11"/>
        <v>0</v>
      </c>
      <c r="AI54" s="1053">
        <f>IFERROR(SUM(AI52:AI53), 0)</f>
        <v>0</v>
      </c>
      <c r="AJ54" s="1053">
        <f>IFERROR(SUM(AJ52:AJ53), 0)</f>
        <v>0</v>
      </c>
      <c r="AK54" s="1053">
        <f>IFERROR(SUM(AK52:AK53), 0)</f>
        <v>0</v>
      </c>
      <c r="AL54" s="1053">
        <f>IFERROR(SUM(AL52:AL53), 0)</f>
        <v>0</v>
      </c>
      <c r="AM54" s="1053">
        <f>IFERROR(SUM(AM52:AM53), 0)</f>
        <v>0</v>
      </c>
      <c r="AN54" s="1068">
        <f t="shared" si="12"/>
        <v>0</v>
      </c>
      <c r="AO54" s="1070">
        <f>IFERROR(SUM(AO52:AO53), 0)</f>
        <v>0</v>
      </c>
      <c r="AP54" s="1053">
        <f>IFERROR(SUM(AP52:AP53), 0)</f>
        <v>0</v>
      </c>
      <c r="AQ54" s="1053">
        <f>IFERROR(SUM(AQ52:AQ53), 0)</f>
        <v>0</v>
      </c>
      <c r="AR54" s="1053">
        <f>IFERROR(SUM(AR52:AR53), 0)</f>
        <v>0</v>
      </c>
      <c r="AS54" s="1053">
        <f>IFERROR(SUM(AS52:AS53), 0)</f>
        <v>0</v>
      </c>
      <c r="AT54" s="1069">
        <f t="shared" si="13"/>
        <v>0</v>
      </c>
      <c r="AU54" s="300"/>
      <c r="AV54" s="353" t="s">
        <v>4301</v>
      </c>
      <c r="AW54" s="300"/>
      <c r="AX54" s="1336" t="s">
        <v>2440</v>
      </c>
      <c r="AY54" s="324"/>
      <c r="AZ54" s="324"/>
      <c r="BA54" s="294" t="s">
        <v>2724</v>
      </c>
      <c r="BB54" s="351" t="s">
        <v>167</v>
      </c>
      <c r="BC54" s="352">
        <v>3</v>
      </c>
      <c r="BD54" s="373" t="s">
        <v>4302</v>
      </c>
      <c r="BE54" s="373" t="s">
        <v>4303</v>
      </c>
      <c r="BF54" s="373" t="s">
        <v>4304</v>
      </c>
      <c r="BG54" s="373" t="s">
        <v>4305</v>
      </c>
      <c r="BH54" s="373" t="s">
        <v>4306</v>
      </c>
      <c r="BI54" s="373" t="s">
        <v>4307</v>
      </c>
      <c r="BJ54" s="373" t="s">
        <v>4302</v>
      </c>
      <c r="BK54" s="373" t="s">
        <v>4303</v>
      </c>
      <c r="BL54" s="373" t="s">
        <v>4304</v>
      </c>
      <c r="BM54" s="373" t="s">
        <v>4305</v>
      </c>
      <c r="BN54" s="373" t="s">
        <v>4306</v>
      </c>
      <c r="BO54" s="373" t="s">
        <v>4307</v>
      </c>
      <c r="BP54" s="373" t="s">
        <v>4302</v>
      </c>
      <c r="BQ54" s="373" t="s">
        <v>4303</v>
      </c>
      <c r="BR54" s="373" t="s">
        <v>4304</v>
      </c>
      <c r="BS54" s="373" t="s">
        <v>4305</v>
      </c>
      <c r="BT54" s="373" t="s">
        <v>4306</v>
      </c>
      <c r="BU54" s="373" t="s">
        <v>4307</v>
      </c>
      <c r="BV54" s="373" t="s">
        <v>4302</v>
      </c>
      <c r="BW54" s="373" t="s">
        <v>4303</v>
      </c>
      <c r="BX54" s="373" t="s">
        <v>4304</v>
      </c>
      <c r="BY54" s="373" t="s">
        <v>4305</v>
      </c>
      <c r="BZ54" s="373" t="s">
        <v>4306</v>
      </c>
      <c r="CA54" s="373" t="s">
        <v>4307</v>
      </c>
      <c r="CB54" s="373" t="s">
        <v>4302</v>
      </c>
      <c r="CC54" s="373" t="s">
        <v>4303</v>
      </c>
      <c r="CD54" s="373" t="s">
        <v>4304</v>
      </c>
      <c r="CE54" s="373" t="s">
        <v>4305</v>
      </c>
      <c r="CF54" s="373" t="s">
        <v>4306</v>
      </c>
      <c r="CG54" s="373" t="s">
        <v>4307</v>
      </c>
      <c r="CH54" s="373" t="s">
        <v>4302</v>
      </c>
      <c r="CI54" s="373" t="s">
        <v>4303</v>
      </c>
      <c r="CJ54" s="373" t="s">
        <v>4304</v>
      </c>
      <c r="CK54" s="373" t="s">
        <v>4305</v>
      </c>
      <c r="CL54" s="373" t="s">
        <v>4306</v>
      </c>
      <c r="CM54" s="373" t="s">
        <v>4307</v>
      </c>
      <c r="CN54" s="373" t="s">
        <v>4302</v>
      </c>
      <c r="CO54" s="373" t="s">
        <v>4303</v>
      </c>
      <c r="CP54" s="373" t="s">
        <v>4304</v>
      </c>
      <c r="CQ54" s="373" t="s">
        <v>4305</v>
      </c>
      <c r="CR54" s="373" t="s">
        <v>4306</v>
      </c>
      <c r="CS54" s="373" t="s">
        <v>4307</v>
      </c>
      <c r="CT54" s="300"/>
      <c r="CU54" s="353" t="s">
        <v>4301</v>
      </c>
      <c r="CV54" s="300"/>
      <c r="CW54" s="353"/>
      <c r="CX54" s="324"/>
    </row>
    <row r="55" spans="1:102" customFormat="1" ht="20.25" customHeight="1" x14ac:dyDescent="0.2">
      <c r="A55" s="324"/>
      <c r="B55" s="294" t="s">
        <v>2732</v>
      </c>
      <c r="C55" s="351" t="s">
        <v>167</v>
      </c>
      <c r="D55" s="352">
        <v>3</v>
      </c>
      <c r="E55" s="1052"/>
      <c r="F55" s="1052"/>
      <c r="G55" s="1052"/>
      <c r="H55" s="1052"/>
      <c r="I55" s="1052"/>
      <c r="J55" s="1053">
        <f t="shared" si="7"/>
        <v>0</v>
      </c>
      <c r="K55" s="1328">
        <v>0</v>
      </c>
      <c r="L55" s="1328">
        <v>0</v>
      </c>
      <c r="M55" s="1328">
        <v>0</v>
      </c>
      <c r="N55" s="1328">
        <v>0</v>
      </c>
      <c r="O55" s="1328">
        <v>0</v>
      </c>
      <c r="P55" s="338">
        <f t="shared" si="8"/>
        <v>0</v>
      </c>
      <c r="Q55" s="1067"/>
      <c r="R55" s="1052"/>
      <c r="S55" s="1052"/>
      <c r="T55" s="1052"/>
      <c r="U55" s="1052"/>
      <c r="V55" s="1053">
        <f t="shared" si="9"/>
        <v>0</v>
      </c>
      <c r="W55" s="1052"/>
      <c r="X55" s="1052"/>
      <c r="Y55" s="1052"/>
      <c r="Z55" s="1052"/>
      <c r="AA55" s="1052"/>
      <c r="AB55" s="1068">
        <f t="shared" si="10"/>
        <v>0</v>
      </c>
      <c r="AC55" s="1067"/>
      <c r="AD55" s="1052"/>
      <c r="AE55" s="1052"/>
      <c r="AF55" s="1052"/>
      <c r="AG55" s="1052"/>
      <c r="AH55" s="1053">
        <f t="shared" si="11"/>
        <v>0</v>
      </c>
      <c r="AI55" s="1052"/>
      <c r="AJ55" s="1052"/>
      <c r="AK55" s="1052"/>
      <c r="AL55" s="1052"/>
      <c r="AM55" s="1052"/>
      <c r="AN55" s="1068">
        <f t="shared" si="12"/>
        <v>0</v>
      </c>
      <c r="AO55" s="1067"/>
      <c r="AP55" s="1052"/>
      <c r="AQ55" s="1052"/>
      <c r="AR55" s="1052"/>
      <c r="AS55" s="1052"/>
      <c r="AT55" s="1069">
        <f t="shared" si="13"/>
        <v>0</v>
      </c>
      <c r="AU55" s="300"/>
      <c r="AV55" s="353" t="s">
        <v>4308</v>
      </c>
      <c r="AW55" s="300"/>
      <c r="AX55" s="1336" t="s">
        <v>2734</v>
      </c>
      <c r="AY55" s="324"/>
      <c r="AZ55" s="324"/>
      <c r="BA55" s="294" t="s">
        <v>2732</v>
      </c>
      <c r="BB55" s="351" t="s">
        <v>167</v>
      </c>
      <c r="BC55" s="352">
        <v>3</v>
      </c>
      <c r="BD55" s="372" t="s">
        <v>4309</v>
      </c>
      <c r="BE55" s="372" t="s">
        <v>4310</v>
      </c>
      <c r="BF55" s="372" t="s">
        <v>4311</v>
      </c>
      <c r="BG55" s="372" t="s">
        <v>4312</v>
      </c>
      <c r="BH55" s="372" t="s">
        <v>4313</v>
      </c>
      <c r="BI55" s="373" t="s">
        <v>4314</v>
      </c>
      <c r="BJ55" s="372" t="s">
        <v>4309</v>
      </c>
      <c r="BK55" s="372" t="s">
        <v>4310</v>
      </c>
      <c r="BL55" s="372" t="s">
        <v>4311</v>
      </c>
      <c r="BM55" s="372" t="s">
        <v>4312</v>
      </c>
      <c r="BN55" s="372" t="s">
        <v>4313</v>
      </c>
      <c r="BO55" s="373" t="s">
        <v>4314</v>
      </c>
      <c r="BP55" s="372" t="s">
        <v>4309</v>
      </c>
      <c r="BQ55" s="372" t="s">
        <v>4310</v>
      </c>
      <c r="BR55" s="372" t="s">
        <v>4311</v>
      </c>
      <c r="BS55" s="372" t="s">
        <v>4312</v>
      </c>
      <c r="BT55" s="372" t="s">
        <v>4313</v>
      </c>
      <c r="BU55" s="373" t="s">
        <v>4314</v>
      </c>
      <c r="BV55" s="372" t="s">
        <v>4309</v>
      </c>
      <c r="BW55" s="372" t="s">
        <v>4310</v>
      </c>
      <c r="BX55" s="372" t="s">
        <v>4311</v>
      </c>
      <c r="BY55" s="372" t="s">
        <v>4312</v>
      </c>
      <c r="BZ55" s="372" t="s">
        <v>4313</v>
      </c>
      <c r="CA55" s="373" t="s">
        <v>4314</v>
      </c>
      <c r="CB55" s="372" t="s">
        <v>4309</v>
      </c>
      <c r="CC55" s="372" t="s">
        <v>4310</v>
      </c>
      <c r="CD55" s="372" t="s">
        <v>4311</v>
      </c>
      <c r="CE55" s="372" t="s">
        <v>4312</v>
      </c>
      <c r="CF55" s="372" t="s">
        <v>4313</v>
      </c>
      <c r="CG55" s="373" t="s">
        <v>4314</v>
      </c>
      <c r="CH55" s="372" t="s">
        <v>4309</v>
      </c>
      <c r="CI55" s="372" t="s">
        <v>4310</v>
      </c>
      <c r="CJ55" s="372" t="s">
        <v>4311</v>
      </c>
      <c r="CK55" s="372" t="s">
        <v>4312</v>
      </c>
      <c r="CL55" s="372" t="s">
        <v>4313</v>
      </c>
      <c r="CM55" s="373" t="s">
        <v>4314</v>
      </c>
      <c r="CN55" s="372" t="s">
        <v>4309</v>
      </c>
      <c r="CO55" s="372" t="s">
        <v>4310</v>
      </c>
      <c r="CP55" s="372" t="s">
        <v>4311</v>
      </c>
      <c r="CQ55" s="372" t="s">
        <v>4312</v>
      </c>
      <c r="CR55" s="372" t="s">
        <v>4313</v>
      </c>
      <c r="CS55" s="373" t="s">
        <v>4314</v>
      </c>
      <c r="CT55" s="300"/>
      <c r="CU55" s="353" t="s">
        <v>4308</v>
      </c>
      <c r="CV55" s="300"/>
      <c r="CW55" s="353"/>
      <c r="CX55" s="324"/>
    </row>
    <row r="56" spans="1:102" customFormat="1" ht="20.25" customHeight="1" x14ac:dyDescent="0.2">
      <c r="A56" s="324"/>
      <c r="B56" s="294" t="s">
        <v>2741</v>
      </c>
      <c r="C56" s="351" t="s">
        <v>167</v>
      </c>
      <c r="D56" s="352">
        <v>3</v>
      </c>
      <c r="E56" s="1052"/>
      <c r="F56" s="1052"/>
      <c r="G56" s="1052"/>
      <c r="H56" s="1052"/>
      <c r="I56" s="1052"/>
      <c r="J56" s="1053">
        <f t="shared" si="7"/>
        <v>0</v>
      </c>
      <c r="K56" s="1328">
        <v>0</v>
      </c>
      <c r="L56" s="1328">
        <v>0</v>
      </c>
      <c r="M56" s="1328">
        <v>0</v>
      </c>
      <c r="N56" s="1328">
        <v>0</v>
      </c>
      <c r="O56" s="1328">
        <v>0</v>
      </c>
      <c r="P56" s="338">
        <f t="shared" si="8"/>
        <v>0</v>
      </c>
      <c r="Q56" s="1067"/>
      <c r="R56" s="1052"/>
      <c r="S56" s="1052"/>
      <c r="T56" s="1052"/>
      <c r="U56" s="1052"/>
      <c r="V56" s="1053">
        <f t="shared" si="9"/>
        <v>0</v>
      </c>
      <c r="W56" s="1052"/>
      <c r="X56" s="1052"/>
      <c r="Y56" s="1052"/>
      <c r="Z56" s="1052"/>
      <c r="AA56" s="1052"/>
      <c r="AB56" s="1068">
        <f t="shared" si="10"/>
        <v>0</v>
      </c>
      <c r="AC56" s="1067"/>
      <c r="AD56" s="1052"/>
      <c r="AE56" s="1052"/>
      <c r="AF56" s="1052"/>
      <c r="AG56" s="1052"/>
      <c r="AH56" s="1053">
        <f t="shared" si="11"/>
        <v>0</v>
      </c>
      <c r="AI56" s="1052"/>
      <c r="AJ56" s="1052"/>
      <c r="AK56" s="1052"/>
      <c r="AL56" s="1052"/>
      <c r="AM56" s="1052"/>
      <c r="AN56" s="1068">
        <f t="shared" si="12"/>
        <v>0</v>
      </c>
      <c r="AO56" s="1067"/>
      <c r="AP56" s="1052"/>
      <c r="AQ56" s="1052"/>
      <c r="AR56" s="1052"/>
      <c r="AS56" s="1052"/>
      <c r="AT56" s="1069">
        <f t="shared" si="13"/>
        <v>0</v>
      </c>
      <c r="AU56" s="300"/>
      <c r="AV56" s="353" t="s">
        <v>4315</v>
      </c>
      <c r="AW56" s="300"/>
      <c r="AX56" s="1336" t="s">
        <v>2743</v>
      </c>
      <c r="AY56" s="324"/>
      <c r="AZ56" s="324"/>
      <c r="BA56" s="294" t="s">
        <v>2741</v>
      </c>
      <c r="BB56" s="351" t="s">
        <v>167</v>
      </c>
      <c r="BC56" s="352">
        <v>3</v>
      </c>
      <c r="BD56" s="372" t="s">
        <v>4316</v>
      </c>
      <c r="BE56" s="372" t="s">
        <v>4317</v>
      </c>
      <c r="BF56" s="372" t="s">
        <v>4318</v>
      </c>
      <c r="BG56" s="372" t="s">
        <v>4319</v>
      </c>
      <c r="BH56" s="372" t="s">
        <v>4320</v>
      </c>
      <c r="BI56" s="373" t="s">
        <v>4321</v>
      </c>
      <c r="BJ56" s="372" t="s">
        <v>4316</v>
      </c>
      <c r="BK56" s="372" t="s">
        <v>4317</v>
      </c>
      <c r="BL56" s="372" t="s">
        <v>4318</v>
      </c>
      <c r="BM56" s="372" t="s">
        <v>4319</v>
      </c>
      <c r="BN56" s="372" t="s">
        <v>4320</v>
      </c>
      <c r="BO56" s="373" t="s">
        <v>4321</v>
      </c>
      <c r="BP56" s="372" t="s">
        <v>4316</v>
      </c>
      <c r="BQ56" s="372" t="s">
        <v>4317</v>
      </c>
      <c r="BR56" s="372" t="s">
        <v>4318</v>
      </c>
      <c r="BS56" s="372" t="s">
        <v>4319</v>
      </c>
      <c r="BT56" s="372" t="s">
        <v>4320</v>
      </c>
      <c r="BU56" s="373" t="s">
        <v>4321</v>
      </c>
      <c r="BV56" s="372" t="s">
        <v>4316</v>
      </c>
      <c r="BW56" s="372" t="s">
        <v>4317</v>
      </c>
      <c r="BX56" s="372" t="s">
        <v>4318</v>
      </c>
      <c r="BY56" s="372" t="s">
        <v>4319</v>
      </c>
      <c r="BZ56" s="372" t="s">
        <v>4320</v>
      </c>
      <c r="CA56" s="373" t="s">
        <v>4321</v>
      </c>
      <c r="CB56" s="372" t="s">
        <v>4316</v>
      </c>
      <c r="CC56" s="372" t="s">
        <v>4317</v>
      </c>
      <c r="CD56" s="372" t="s">
        <v>4318</v>
      </c>
      <c r="CE56" s="372" t="s">
        <v>4319</v>
      </c>
      <c r="CF56" s="372" t="s">
        <v>4320</v>
      </c>
      <c r="CG56" s="373" t="s">
        <v>4321</v>
      </c>
      <c r="CH56" s="372" t="s">
        <v>4316</v>
      </c>
      <c r="CI56" s="372" t="s">
        <v>4317</v>
      </c>
      <c r="CJ56" s="372" t="s">
        <v>4318</v>
      </c>
      <c r="CK56" s="372" t="s">
        <v>4319</v>
      </c>
      <c r="CL56" s="372" t="s">
        <v>4320</v>
      </c>
      <c r="CM56" s="373" t="s">
        <v>4321</v>
      </c>
      <c r="CN56" s="372" t="s">
        <v>4316</v>
      </c>
      <c r="CO56" s="372" t="s">
        <v>4317</v>
      </c>
      <c r="CP56" s="372" t="s">
        <v>4318</v>
      </c>
      <c r="CQ56" s="372" t="s">
        <v>4319</v>
      </c>
      <c r="CR56" s="372" t="s">
        <v>4320</v>
      </c>
      <c r="CS56" s="373" t="s">
        <v>4321</v>
      </c>
      <c r="CT56" s="300"/>
      <c r="CU56" s="353" t="s">
        <v>4315</v>
      </c>
      <c r="CV56" s="300"/>
      <c r="CW56" s="353"/>
      <c r="CX56" s="324"/>
    </row>
    <row r="57" spans="1:102" customFormat="1" ht="20.25" customHeight="1" x14ac:dyDescent="0.2">
      <c r="A57" s="324"/>
      <c r="B57" s="294" t="s">
        <v>2750</v>
      </c>
      <c r="C57" s="351" t="s">
        <v>167</v>
      </c>
      <c r="D57" s="352">
        <v>3</v>
      </c>
      <c r="E57" s="1053">
        <f>IFERROR(SUM(E55:E56), 0)</f>
        <v>0</v>
      </c>
      <c r="F57" s="1053">
        <f>IFERROR(SUM(F55:F56), 0)</f>
        <v>0</v>
      </c>
      <c r="G57" s="1053">
        <f>IFERROR(SUM(G55:G56), 0)</f>
        <v>0</v>
      </c>
      <c r="H57" s="1053">
        <f>IFERROR(SUM(H55:H56), 0)</f>
        <v>0</v>
      </c>
      <c r="I57" s="1053">
        <f>IFERROR(SUM(I55:I56), 0)</f>
        <v>0</v>
      </c>
      <c r="J57" s="1053">
        <f t="shared" si="7"/>
        <v>0</v>
      </c>
      <c r="K57" s="337">
        <f>IFERROR(SUM(K55:K56), 0)</f>
        <v>0</v>
      </c>
      <c r="L57" s="337">
        <f>IFERROR(SUM(L55:L56), 0)</f>
        <v>0</v>
      </c>
      <c r="M57" s="337">
        <f>IFERROR(SUM(M55:M56), 0)</f>
        <v>0</v>
      </c>
      <c r="N57" s="337">
        <f>IFERROR(SUM(N55:N56), 0)</f>
        <v>0</v>
      </c>
      <c r="O57" s="337">
        <f>IFERROR(SUM(O55:O56), 0)</f>
        <v>0</v>
      </c>
      <c r="P57" s="338">
        <f t="shared" si="8"/>
        <v>0</v>
      </c>
      <c r="Q57" s="1070">
        <f>IFERROR(SUM(Q55:Q56), 0)</f>
        <v>0</v>
      </c>
      <c r="R57" s="1053">
        <f>IFERROR(SUM(R55:R56), 0)</f>
        <v>0</v>
      </c>
      <c r="S57" s="1053">
        <f>IFERROR(SUM(S55:S56), 0)</f>
        <v>0</v>
      </c>
      <c r="T57" s="1053">
        <f>IFERROR(SUM(T55:T56), 0)</f>
        <v>0</v>
      </c>
      <c r="U57" s="1053">
        <f>IFERROR(SUM(U55:U56), 0)</f>
        <v>0</v>
      </c>
      <c r="V57" s="1053">
        <f t="shared" si="9"/>
        <v>0</v>
      </c>
      <c r="W57" s="1053">
        <f>IFERROR(SUM(W55:W56), 0)</f>
        <v>0</v>
      </c>
      <c r="X57" s="1053">
        <f>IFERROR(SUM(X55:X56), 0)</f>
        <v>0</v>
      </c>
      <c r="Y57" s="1053">
        <f>IFERROR(SUM(Y55:Y56), 0)</f>
        <v>0</v>
      </c>
      <c r="Z57" s="1053">
        <f>IFERROR(SUM(Z55:Z56), 0)</f>
        <v>0</v>
      </c>
      <c r="AA57" s="1053">
        <f>IFERROR(SUM(AA55:AA56), 0)</f>
        <v>0</v>
      </c>
      <c r="AB57" s="1068">
        <f t="shared" si="10"/>
        <v>0</v>
      </c>
      <c r="AC57" s="1070">
        <f>IFERROR(SUM(AC55:AC56), 0)</f>
        <v>0</v>
      </c>
      <c r="AD57" s="1053">
        <f>IFERROR(SUM(AD55:AD56), 0)</f>
        <v>0</v>
      </c>
      <c r="AE57" s="1053">
        <f>IFERROR(SUM(AE55:AE56), 0)</f>
        <v>0</v>
      </c>
      <c r="AF57" s="1053">
        <f>IFERROR(SUM(AF55:AF56), 0)</f>
        <v>0</v>
      </c>
      <c r="AG57" s="1053">
        <f>IFERROR(SUM(AG55:AG56), 0)</f>
        <v>0</v>
      </c>
      <c r="AH57" s="1053">
        <f t="shared" si="11"/>
        <v>0</v>
      </c>
      <c r="AI57" s="1053">
        <f>IFERROR(SUM(AI55:AI56), 0)</f>
        <v>0</v>
      </c>
      <c r="AJ57" s="1053">
        <f>IFERROR(SUM(AJ55:AJ56), 0)</f>
        <v>0</v>
      </c>
      <c r="AK57" s="1053">
        <f>IFERROR(SUM(AK55:AK56), 0)</f>
        <v>0</v>
      </c>
      <c r="AL57" s="1053">
        <f>IFERROR(SUM(AL55:AL56), 0)</f>
        <v>0</v>
      </c>
      <c r="AM57" s="1053">
        <f>IFERROR(SUM(AM55:AM56), 0)</f>
        <v>0</v>
      </c>
      <c r="AN57" s="1068">
        <f t="shared" si="12"/>
        <v>0</v>
      </c>
      <c r="AO57" s="1070">
        <f>IFERROR(SUM(AO55:AO56), 0)</f>
        <v>0</v>
      </c>
      <c r="AP57" s="1053">
        <f>IFERROR(SUM(AP55:AP56), 0)</f>
        <v>0</v>
      </c>
      <c r="AQ57" s="1053">
        <f>IFERROR(SUM(AQ55:AQ56), 0)</f>
        <v>0</v>
      </c>
      <c r="AR57" s="1053">
        <f>IFERROR(SUM(AR55:AR56), 0)</f>
        <v>0</v>
      </c>
      <c r="AS57" s="1053">
        <f>IFERROR(SUM(AS55:AS56), 0)</f>
        <v>0</v>
      </c>
      <c r="AT57" s="1069">
        <f t="shared" si="13"/>
        <v>0</v>
      </c>
      <c r="AU57" s="300"/>
      <c r="AV57" s="353" t="s">
        <v>4322</v>
      </c>
      <c r="AW57" s="300"/>
      <c r="AX57" s="1336" t="s">
        <v>543</v>
      </c>
      <c r="AY57" s="324"/>
      <c r="AZ57" s="324"/>
      <c r="BA57" s="294" t="s">
        <v>2750</v>
      </c>
      <c r="BB57" s="351" t="s">
        <v>167</v>
      </c>
      <c r="BC57" s="352">
        <v>3</v>
      </c>
      <c r="BD57" s="373" t="s">
        <v>4323</v>
      </c>
      <c r="BE57" s="373" t="s">
        <v>4324</v>
      </c>
      <c r="BF57" s="373" t="s">
        <v>4325</v>
      </c>
      <c r="BG57" s="373" t="s">
        <v>4326</v>
      </c>
      <c r="BH57" s="373" t="s">
        <v>4327</v>
      </c>
      <c r="BI57" s="373" t="s">
        <v>4328</v>
      </c>
      <c r="BJ57" s="373" t="s">
        <v>4323</v>
      </c>
      <c r="BK57" s="373" t="s">
        <v>4324</v>
      </c>
      <c r="BL57" s="373" t="s">
        <v>4325</v>
      </c>
      <c r="BM57" s="373" t="s">
        <v>4326</v>
      </c>
      <c r="BN57" s="373" t="s">
        <v>4327</v>
      </c>
      <c r="BO57" s="373" t="s">
        <v>4328</v>
      </c>
      <c r="BP57" s="373" t="s">
        <v>4323</v>
      </c>
      <c r="BQ57" s="373" t="s">
        <v>4324</v>
      </c>
      <c r="BR57" s="373" t="s">
        <v>4325</v>
      </c>
      <c r="BS57" s="373" t="s">
        <v>4326</v>
      </c>
      <c r="BT57" s="373" t="s">
        <v>4327</v>
      </c>
      <c r="BU57" s="373" t="s">
        <v>4328</v>
      </c>
      <c r="BV57" s="373" t="s">
        <v>4323</v>
      </c>
      <c r="BW57" s="373" t="s">
        <v>4324</v>
      </c>
      <c r="BX57" s="373" t="s">
        <v>4325</v>
      </c>
      <c r="BY57" s="373" t="s">
        <v>4326</v>
      </c>
      <c r="BZ57" s="373" t="s">
        <v>4327</v>
      </c>
      <c r="CA57" s="373" t="s">
        <v>4328</v>
      </c>
      <c r="CB57" s="373" t="s">
        <v>4323</v>
      </c>
      <c r="CC57" s="373" t="s">
        <v>4324</v>
      </c>
      <c r="CD57" s="373" t="s">
        <v>4325</v>
      </c>
      <c r="CE57" s="373" t="s">
        <v>4326</v>
      </c>
      <c r="CF57" s="373" t="s">
        <v>4327</v>
      </c>
      <c r="CG57" s="373" t="s">
        <v>4328</v>
      </c>
      <c r="CH57" s="373" t="s">
        <v>4323</v>
      </c>
      <c r="CI57" s="373" t="s">
        <v>4324</v>
      </c>
      <c r="CJ57" s="373" t="s">
        <v>4325</v>
      </c>
      <c r="CK57" s="373" t="s">
        <v>4326</v>
      </c>
      <c r="CL57" s="373" t="s">
        <v>4327</v>
      </c>
      <c r="CM57" s="373" t="s">
        <v>4328</v>
      </c>
      <c r="CN57" s="373" t="s">
        <v>4323</v>
      </c>
      <c r="CO57" s="373" t="s">
        <v>4324</v>
      </c>
      <c r="CP57" s="373" t="s">
        <v>4325</v>
      </c>
      <c r="CQ57" s="373" t="s">
        <v>4326</v>
      </c>
      <c r="CR57" s="373" t="s">
        <v>4327</v>
      </c>
      <c r="CS57" s="373" t="s">
        <v>4328</v>
      </c>
      <c r="CT57" s="300"/>
      <c r="CU57" s="353" t="s">
        <v>4322</v>
      </c>
      <c r="CV57" s="300"/>
      <c r="CW57" s="353"/>
      <c r="CX57" s="324"/>
    </row>
    <row r="58" spans="1:102" customFormat="1" ht="20.25" customHeight="1" x14ac:dyDescent="0.2">
      <c r="A58" s="324"/>
      <c r="B58" s="294" t="s">
        <v>2758</v>
      </c>
      <c r="C58" s="351" t="s">
        <v>167</v>
      </c>
      <c r="D58" s="352">
        <v>3</v>
      </c>
      <c r="E58" s="1052"/>
      <c r="F58" s="1052"/>
      <c r="G58" s="1052"/>
      <c r="H58" s="1052"/>
      <c r="I58" s="1052"/>
      <c r="J58" s="1053">
        <f t="shared" si="7"/>
        <v>0</v>
      </c>
      <c r="K58" s="1328">
        <v>0</v>
      </c>
      <c r="L58" s="1328">
        <v>0</v>
      </c>
      <c r="M58" s="1328">
        <v>0</v>
      </c>
      <c r="N58" s="1328">
        <v>0</v>
      </c>
      <c r="O58" s="1328">
        <v>0</v>
      </c>
      <c r="P58" s="338">
        <f t="shared" si="8"/>
        <v>0</v>
      </c>
      <c r="Q58" s="1067"/>
      <c r="R58" s="1052"/>
      <c r="S58" s="1052"/>
      <c r="T58" s="1052"/>
      <c r="U58" s="1052"/>
      <c r="V58" s="1053">
        <f t="shared" si="9"/>
        <v>0</v>
      </c>
      <c r="W58" s="1052"/>
      <c r="X58" s="1052"/>
      <c r="Y58" s="1052"/>
      <c r="Z58" s="1052"/>
      <c r="AA58" s="1052"/>
      <c r="AB58" s="1068">
        <f t="shared" si="10"/>
        <v>0</v>
      </c>
      <c r="AC58" s="1067"/>
      <c r="AD58" s="1052"/>
      <c r="AE58" s="1052"/>
      <c r="AF58" s="1052"/>
      <c r="AG58" s="1052"/>
      <c r="AH58" s="1053">
        <f t="shared" si="11"/>
        <v>0</v>
      </c>
      <c r="AI58" s="1052"/>
      <c r="AJ58" s="1052"/>
      <c r="AK58" s="1052"/>
      <c r="AL58" s="1052"/>
      <c r="AM58" s="1052"/>
      <c r="AN58" s="1068">
        <f t="shared" si="12"/>
        <v>0</v>
      </c>
      <c r="AO58" s="1067"/>
      <c r="AP58" s="1052"/>
      <c r="AQ58" s="1052"/>
      <c r="AR58" s="1052"/>
      <c r="AS58" s="1052"/>
      <c r="AT58" s="1069">
        <f t="shared" si="13"/>
        <v>0</v>
      </c>
      <c r="AU58" s="300"/>
      <c r="AV58" s="353" t="s">
        <v>4329</v>
      </c>
      <c r="AW58" s="300"/>
      <c r="AX58" s="1336" t="s">
        <v>2760</v>
      </c>
      <c r="AY58" s="324"/>
      <c r="AZ58" s="324"/>
      <c r="BA58" s="294" t="s">
        <v>2758</v>
      </c>
      <c r="BB58" s="351" t="s">
        <v>167</v>
      </c>
      <c r="BC58" s="352">
        <v>3</v>
      </c>
      <c r="BD58" s="372" t="s">
        <v>4330</v>
      </c>
      <c r="BE58" s="372" t="s">
        <v>4331</v>
      </c>
      <c r="BF58" s="372" t="s">
        <v>4332</v>
      </c>
      <c r="BG58" s="372" t="s">
        <v>4333</v>
      </c>
      <c r="BH58" s="372" t="s">
        <v>4334</v>
      </c>
      <c r="BI58" s="373" t="s">
        <v>4335</v>
      </c>
      <c r="BJ58" s="372" t="s">
        <v>4330</v>
      </c>
      <c r="BK58" s="372" t="s">
        <v>4331</v>
      </c>
      <c r="BL58" s="372" t="s">
        <v>4332</v>
      </c>
      <c r="BM58" s="372" t="s">
        <v>4333</v>
      </c>
      <c r="BN58" s="372" t="s">
        <v>4334</v>
      </c>
      <c r="BO58" s="373" t="s">
        <v>4335</v>
      </c>
      <c r="BP58" s="372" t="s">
        <v>4330</v>
      </c>
      <c r="BQ58" s="372" t="s">
        <v>4331</v>
      </c>
      <c r="BR58" s="372" t="s">
        <v>4332</v>
      </c>
      <c r="BS58" s="372" t="s">
        <v>4333</v>
      </c>
      <c r="BT58" s="372" t="s">
        <v>4334</v>
      </c>
      <c r="BU58" s="373" t="s">
        <v>4335</v>
      </c>
      <c r="BV58" s="372" t="s">
        <v>4330</v>
      </c>
      <c r="BW58" s="372" t="s">
        <v>4331</v>
      </c>
      <c r="BX58" s="372" t="s">
        <v>4332</v>
      </c>
      <c r="BY58" s="372" t="s">
        <v>4333</v>
      </c>
      <c r="BZ58" s="372" t="s">
        <v>4334</v>
      </c>
      <c r="CA58" s="373" t="s">
        <v>4335</v>
      </c>
      <c r="CB58" s="372" t="s">
        <v>4330</v>
      </c>
      <c r="CC58" s="372" t="s">
        <v>4331</v>
      </c>
      <c r="CD58" s="372" t="s">
        <v>4332</v>
      </c>
      <c r="CE58" s="372" t="s">
        <v>4333</v>
      </c>
      <c r="CF58" s="372" t="s">
        <v>4334</v>
      </c>
      <c r="CG58" s="373" t="s">
        <v>4335</v>
      </c>
      <c r="CH58" s="372" t="s">
        <v>4330</v>
      </c>
      <c r="CI58" s="372" t="s">
        <v>4331</v>
      </c>
      <c r="CJ58" s="372" t="s">
        <v>4332</v>
      </c>
      <c r="CK58" s="372" t="s">
        <v>4333</v>
      </c>
      <c r="CL58" s="372" t="s">
        <v>4334</v>
      </c>
      <c r="CM58" s="373" t="s">
        <v>4335</v>
      </c>
      <c r="CN58" s="372" t="s">
        <v>4330</v>
      </c>
      <c r="CO58" s="372" t="s">
        <v>4331</v>
      </c>
      <c r="CP58" s="372" t="s">
        <v>4332</v>
      </c>
      <c r="CQ58" s="372" t="s">
        <v>4333</v>
      </c>
      <c r="CR58" s="372" t="s">
        <v>4334</v>
      </c>
      <c r="CS58" s="373" t="s">
        <v>4335</v>
      </c>
      <c r="CT58" s="300"/>
      <c r="CU58" s="353" t="s">
        <v>4329</v>
      </c>
      <c r="CV58" s="300"/>
      <c r="CW58" s="353"/>
      <c r="CX58" s="324"/>
    </row>
    <row r="59" spans="1:102" customFormat="1" ht="20.25" customHeight="1" x14ac:dyDescent="0.2">
      <c r="A59" s="324"/>
      <c r="B59" s="294" t="s">
        <v>2767</v>
      </c>
      <c r="C59" s="351" t="s">
        <v>167</v>
      </c>
      <c r="D59" s="352">
        <v>3</v>
      </c>
      <c r="E59" s="1052"/>
      <c r="F59" s="1052"/>
      <c r="G59" s="1052"/>
      <c r="H59" s="1052"/>
      <c r="I59" s="1052"/>
      <c r="J59" s="1053">
        <f t="shared" si="7"/>
        <v>0</v>
      </c>
      <c r="K59" s="1328">
        <v>0</v>
      </c>
      <c r="L59" s="1328">
        <v>0</v>
      </c>
      <c r="M59" s="1328">
        <v>0</v>
      </c>
      <c r="N59" s="1328">
        <v>0</v>
      </c>
      <c r="O59" s="1328">
        <v>0</v>
      </c>
      <c r="P59" s="338">
        <f t="shared" si="8"/>
        <v>0</v>
      </c>
      <c r="Q59" s="1067"/>
      <c r="R59" s="1052"/>
      <c r="S59" s="1052"/>
      <c r="T59" s="1052"/>
      <c r="U59" s="1052"/>
      <c r="V59" s="1053">
        <f t="shared" si="9"/>
        <v>0</v>
      </c>
      <c r="W59" s="1052"/>
      <c r="X59" s="1052"/>
      <c r="Y59" s="1052"/>
      <c r="Z59" s="1052"/>
      <c r="AA59" s="1052"/>
      <c r="AB59" s="1068">
        <f t="shared" si="10"/>
        <v>0</v>
      </c>
      <c r="AC59" s="1067"/>
      <c r="AD59" s="1052"/>
      <c r="AE59" s="1052"/>
      <c r="AF59" s="1052"/>
      <c r="AG59" s="1052"/>
      <c r="AH59" s="1053">
        <f t="shared" si="11"/>
        <v>0</v>
      </c>
      <c r="AI59" s="1052"/>
      <c r="AJ59" s="1052"/>
      <c r="AK59" s="1052"/>
      <c r="AL59" s="1052"/>
      <c r="AM59" s="1052"/>
      <c r="AN59" s="1068">
        <f t="shared" si="12"/>
        <v>0</v>
      </c>
      <c r="AO59" s="1067"/>
      <c r="AP59" s="1052"/>
      <c r="AQ59" s="1052"/>
      <c r="AR59" s="1052"/>
      <c r="AS59" s="1052"/>
      <c r="AT59" s="1069">
        <f t="shared" si="13"/>
        <v>0</v>
      </c>
      <c r="AU59" s="300"/>
      <c r="AV59" s="353" t="s">
        <v>4336</v>
      </c>
      <c r="AW59" s="300"/>
      <c r="AX59" s="1336" t="s">
        <v>2769</v>
      </c>
      <c r="AY59" s="324"/>
      <c r="AZ59" s="324"/>
      <c r="BA59" s="294" t="s">
        <v>2767</v>
      </c>
      <c r="BB59" s="351" t="s">
        <v>167</v>
      </c>
      <c r="BC59" s="352">
        <v>3</v>
      </c>
      <c r="BD59" s="372" t="s">
        <v>4337</v>
      </c>
      <c r="BE59" s="372" t="s">
        <v>4338</v>
      </c>
      <c r="BF59" s="372" t="s">
        <v>4339</v>
      </c>
      <c r="BG59" s="372" t="s">
        <v>4340</v>
      </c>
      <c r="BH59" s="372" t="s">
        <v>4341</v>
      </c>
      <c r="BI59" s="373" t="s">
        <v>4342</v>
      </c>
      <c r="BJ59" s="372" t="s">
        <v>4337</v>
      </c>
      <c r="BK59" s="372" t="s">
        <v>4338</v>
      </c>
      <c r="BL59" s="372" t="s">
        <v>4339</v>
      </c>
      <c r="BM59" s="372" t="s">
        <v>4340</v>
      </c>
      <c r="BN59" s="372" t="s">
        <v>4341</v>
      </c>
      <c r="BO59" s="373" t="s">
        <v>4342</v>
      </c>
      <c r="BP59" s="372" t="s">
        <v>4337</v>
      </c>
      <c r="BQ59" s="372" t="s">
        <v>4338</v>
      </c>
      <c r="BR59" s="372" t="s">
        <v>4339</v>
      </c>
      <c r="BS59" s="372" t="s">
        <v>4340</v>
      </c>
      <c r="BT59" s="372" t="s">
        <v>4341</v>
      </c>
      <c r="BU59" s="373" t="s">
        <v>4342</v>
      </c>
      <c r="BV59" s="372" t="s">
        <v>4337</v>
      </c>
      <c r="BW59" s="372" t="s">
        <v>4338</v>
      </c>
      <c r="BX59" s="372" t="s">
        <v>4339</v>
      </c>
      <c r="BY59" s="372" t="s">
        <v>4340</v>
      </c>
      <c r="BZ59" s="372" t="s">
        <v>4341</v>
      </c>
      <c r="CA59" s="373" t="s">
        <v>4342</v>
      </c>
      <c r="CB59" s="372" t="s">
        <v>4337</v>
      </c>
      <c r="CC59" s="372" t="s">
        <v>4338</v>
      </c>
      <c r="CD59" s="372" t="s">
        <v>4339</v>
      </c>
      <c r="CE59" s="372" t="s">
        <v>4340</v>
      </c>
      <c r="CF59" s="372" t="s">
        <v>4341</v>
      </c>
      <c r="CG59" s="373" t="s">
        <v>4342</v>
      </c>
      <c r="CH59" s="372" t="s">
        <v>4337</v>
      </c>
      <c r="CI59" s="372" t="s">
        <v>4338</v>
      </c>
      <c r="CJ59" s="372" t="s">
        <v>4339</v>
      </c>
      <c r="CK59" s="372" t="s">
        <v>4340</v>
      </c>
      <c r="CL59" s="372" t="s">
        <v>4341</v>
      </c>
      <c r="CM59" s="373" t="s">
        <v>4342</v>
      </c>
      <c r="CN59" s="372" t="s">
        <v>4337</v>
      </c>
      <c r="CO59" s="372" t="s">
        <v>4338</v>
      </c>
      <c r="CP59" s="372" t="s">
        <v>4339</v>
      </c>
      <c r="CQ59" s="372" t="s">
        <v>4340</v>
      </c>
      <c r="CR59" s="372" t="s">
        <v>4341</v>
      </c>
      <c r="CS59" s="373" t="s">
        <v>4342</v>
      </c>
      <c r="CT59" s="300"/>
      <c r="CU59" s="353" t="s">
        <v>4336</v>
      </c>
      <c r="CV59" s="300"/>
      <c r="CW59" s="353"/>
      <c r="CX59" s="324"/>
    </row>
    <row r="60" spans="1:102" customFormat="1" ht="20.25" customHeight="1" x14ac:dyDescent="0.2">
      <c r="A60" s="324"/>
      <c r="B60" s="294" t="s">
        <v>2776</v>
      </c>
      <c r="C60" s="351" t="s">
        <v>167</v>
      </c>
      <c r="D60" s="352">
        <v>3</v>
      </c>
      <c r="E60" s="1053">
        <f>IFERROR(SUM(E58:E59), 0)</f>
        <v>0</v>
      </c>
      <c r="F60" s="1053">
        <f>IFERROR(SUM(F58:F59), 0)</f>
        <v>0</v>
      </c>
      <c r="G60" s="1053">
        <f>IFERROR(SUM(G58:G59), 0)</f>
        <v>0</v>
      </c>
      <c r="H60" s="1053">
        <f>IFERROR(SUM(H58:H59), 0)</f>
        <v>0</v>
      </c>
      <c r="I60" s="1053">
        <f>IFERROR(SUM(I58:I59), 0)</f>
        <v>0</v>
      </c>
      <c r="J60" s="1053">
        <f t="shared" si="7"/>
        <v>0</v>
      </c>
      <c r="K60" s="337">
        <f>IFERROR(SUM(K58:K59), 0)</f>
        <v>0</v>
      </c>
      <c r="L60" s="337">
        <f>IFERROR(SUM(L58:L59), 0)</f>
        <v>0</v>
      </c>
      <c r="M60" s="337">
        <f>IFERROR(SUM(M58:M59), 0)</f>
        <v>0</v>
      </c>
      <c r="N60" s="337">
        <f>IFERROR(SUM(N58:N59), 0)</f>
        <v>0</v>
      </c>
      <c r="O60" s="337">
        <f>IFERROR(SUM(O58:O59), 0)</f>
        <v>0</v>
      </c>
      <c r="P60" s="338">
        <f t="shared" si="8"/>
        <v>0</v>
      </c>
      <c r="Q60" s="1070">
        <f>IFERROR(SUM(Q58:Q59), 0)</f>
        <v>0</v>
      </c>
      <c r="R60" s="1053">
        <f>IFERROR(SUM(R58:R59), 0)</f>
        <v>0</v>
      </c>
      <c r="S60" s="1053">
        <f>IFERROR(SUM(S58:S59), 0)</f>
        <v>0</v>
      </c>
      <c r="T60" s="1053">
        <f>IFERROR(SUM(T58:T59), 0)</f>
        <v>0</v>
      </c>
      <c r="U60" s="1053">
        <f>IFERROR(SUM(U58:U59), 0)</f>
        <v>0</v>
      </c>
      <c r="V60" s="1053">
        <f t="shared" si="9"/>
        <v>0</v>
      </c>
      <c r="W60" s="1053">
        <f>IFERROR(SUM(W58:W59), 0)</f>
        <v>0</v>
      </c>
      <c r="X60" s="1053">
        <f>IFERROR(SUM(X58:X59), 0)</f>
        <v>0</v>
      </c>
      <c r="Y60" s="1053">
        <f>IFERROR(SUM(Y58:Y59), 0)</f>
        <v>0</v>
      </c>
      <c r="Z60" s="1053">
        <f>IFERROR(SUM(Z58:Z59), 0)</f>
        <v>0</v>
      </c>
      <c r="AA60" s="1053">
        <f>IFERROR(SUM(AA58:AA59), 0)</f>
        <v>0</v>
      </c>
      <c r="AB60" s="1068">
        <f t="shared" si="10"/>
        <v>0</v>
      </c>
      <c r="AC60" s="1070">
        <f>IFERROR(SUM(AC58:AC59), 0)</f>
        <v>0</v>
      </c>
      <c r="AD60" s="1053">
        <f>IFERROR(SUM(AD58:AD59), 0)</f>
        <v>0</v>
      </c>
      <c r="AE60" s="1053">
        <f>IFERROR(SUM(AE58:AE59), 0)</f>
        <v>0</v>
      </c>
      <c r="AF60" s="1053">
        <f>IFERROR(SUM(AF58:AF59), 0)</f>
        <v>0</v>
      </c>
      <c r="AG60" s="1053">
        <f>IFERROR(SUM(AG58:AG59), 0)</f>
        <v>0</v>
      </c>
      <c r="AH60" s="1053">
        <f t="shared" si="11"/>
        <v>0</v>
      </c>
      <c r="AI60" s="1053">
        <f>IFERROR(SUM(AI58:AI59), 0)</f>
        <v>0</v>
      </c>
      <c r="AJ60" s="1053">
        <f>IFERROR(SUM(AJ58:AJ59), 0)</f>
        <v>0</v>
      </c>
      <c r="AK60" s="1053">
        <f>IFERROR(SUM(AK58:AK59), 0)</f>
        <v>0</v>
      </c>
      <c r="AL60" s="1053">
        <f>IFERROR(SUM(AL58:AL59), 0)</f>
        <v>0</v>
      </c>
      <c r="AM60" s="1053">
        <f>IFERROR(SUM(AM58:AM59), 0)</f>
        <v>0</v>
      </c>
      <c r="AN60" s="1068">
        <f t="shared" si="12"/>
        <v>0</v>
      </c>
      <c r="AO60" s="1070">
        <f>IFERROR(SUM(AO58:AO59), 0)</f>
        <v>0</v>
      </c>
      <c r="AP60" s="1053">
        <f>IFERROR(SUM(AP58:AP59), 0)</f>
        <v>0</v>
      </c>
      <c r="AQ60" s="1053">
        <f>IFERROR(SUM(AQ58:AQ59), 0)</f>
        <v>0</v>
      </c>
      <c r="AR60" s="1053">
        <f>IFERROR(SUM(AR58:AR59), 0)</f>
        <v>0</v>
      </c>
      <c r="AS60" s="1053">
        <f>IFERROR(SUM(AS58:AS59), 0)</f>
        <v>0</v>
      </c>
      <c r="AT60" s="1069">
        <f t="shared" si="13"/>
        <v>0</v>
      </c>
      <c r="AU60" s="300"/>
      <c r="AV60" s="353" t="s">
        <v>4343</v>
      </c>
      <c r="AW60" s="300"/>
      <c r="AX60" s="1336" t="s">
        <v>2778</v>
      </c>
      <c r="AY60" s="324"/>
      <c r="AZ60" s="324"/>
      <c r="BA60" s="294" t="s">
        <v>2776</v>
      </c>
      <c r="BB60" s="351" t="s">
        <v>167</v>
      </c>
      <c r="BC60" s="352">
        <v>3</v>
      </c>
      <c r="BD60" s="373" t="s">
        <v>4344</v>
      </c>
      <c r="BE60" s="373" t="s">
        <v>4345</v>
      </c>
      <c r="BF60" s="373" t="s">
        <v>4346</v>
      </c>
      <c r="BG60" s="373" t="s">
        <v>4347</v>
      </c>
      <c r="BH60" s="373" t="s">
        <v>4348</v>
      </c>
      <c r="BI60" s="373" t="s">
        <v>4349</v>
      </c>
      <c r="BJ60" s="373" t="s">
        <v>4344</v>
      </c>
      <c r="BK60" s="373" t="s">
        <v>4345</v>
      </c>
      <c r="BL60" s="373" t="s">
        <v>4346</v>
      </c>
      <c r="BM60" s="373" t="s">
        <v>4347</v>
      </c>
      <c r="BN60" s="373" t="s">
        <v>4348</v>
      </c>
      <c r="BO60" s="373" t="s">
        <v>4349</v>
      </c>
      <c r="BP60" s="373" t="s">
        <v>4344</v>
      </c>
      <c r="BQ60" s="373" t="s">
        <v>4345</v>
      </c>
      <c r="BR60" s="373" t="s">
        <v>4346</v>
      </c>
      <c r="BS60" s="373" t="s">
        <v>4347</v>
      </c>
      <c r="BT60" s="373" t="s">
        <v>4348</v>
      </c>
      <c r="BU60" s="373" t="s">
        <v>4349</v>
      </c>
      <c r="BV60" s="373" t="s">
        <v>4344</v>
      </c>
      <c r="BW60" s="373" t="s">
        <v>4345</v>
      </c>
      <c r="BX60" s="373" t="s">
        <v>4346</v>
      </c>
      <c r="BY60" s="373" t="s">
        <v>4347</v>
      </c>
      <c r="BZ60" s="373" t="s">
        <v>4348</v>
      </c>
      <c r="CA60" s="373" t="s">
        <v>4349</v>
      </c>
      <c r="CB60" s="373" t="s">
        <v>4344</v>
      </c>
      <c r="CC60" s="373" t="s">
        <v>4345</v>
      </c>
      <c r="CD60" s="373" t="s">
        <v>4346</v>
      </c>
      <c r="CE60" s="373" t="s">
        <v>4347</v>
      </c>
      <c r="CF60" s="373" t="s">
        <v>4348</v>
      </c>
      <c r="CG60" s="373" t="s">
        <v>4349</v>
      </c>
      <c r="CH60" s="373" t="s">
        <v>4344</v>
      </c>
      <c r="CI60" s="373" t="s">
        <v>4345</v>
      </c>
      <c r="CJ60" s="373" t="s">
        <v>4346</v>
      </c>
      <c r="CK60" s="373" t="s">
        <v>4347</v>
      </c>
      <c r="CL60" s="373" t="s">
        <v>4348</v>
      </c>
      <c r="CM60" s="373" t="s">
        <v>4349</v>
      </c>
      <c r="CN60" s="373" t="s">
        <v>4344</v>
      </c>
      <c r="CO60" s="373" t="s">
        <v>4345</v>
      </c>
      <c r="CP60" s="373" t="s">
        <v>4346</v>
      </c>
      <c r="CQ60" s="373" t="s">
        <v>4347</v>
      </c>
      <c r="CR60" s="373" t="s">
        <v>4348</v>
      </c>
      <c r="CS60" s="373" t="s">
        <v>4349</v>
      </c>
      <c r="CT60" s="300"/>
      <c r="CU60" s="353" t="s">
        <v>4343</v>
      </c>
      <c r="CV60" s="300"/>
      <c r="CW60" s="353"/>
      <c r="CX60" s="324"/>
    </row>
    <row r="61" spans="1:102" customFormat="1" ht="20.25" customHeight="1" x14ac:dyDescent="0.2">
      <c r="A61" s="324"/>
      <c r="B61" s="294" t="s">
        <v>2785</v>
      </c>
      <c r="C61" s="351" t="s">
        <v>167</v>
      </c>
      <c r="D61" s="352">
        <v>3</v>
      </c>
      <c r="E61" s="1052"/>
      <c r="F61" s="1052"/>
      <c r="G61" s="1052"/>
      <c r="H61" s="1052"/>
      <c r="I61" s="1052"/>
      <c r="J61" s="1053">
        <f t="shared" si="7"/>
        <v>0</v>
      </c>
      <c r="K61" s="1328">
        <v>0</v>
      </c>
      <c r="L61" s="1328">
        <v>0</v>
      </c>
      <c r="M61" s="1328">
        <v>0</v>
      </c>
      <c r="N61" s="1328">
        <v>0</v>
      </c>
      <c r="O61" s="1328">
        <v>0</v>
      </c>
      <c r="P61" s="338">
        <f t="shared" si="8"/>
        <v>0</v>
      </c>
      <c r="Q61" s="1067"/>
      <c r="R61" s="1052"/>
      <c r="S61" s="1052"/>
      <c r="T61" s="1052"/>
      <c r="U61" s="1052"/>
      <c r="V61" s="1053">
        <f t="shared" si="9"/>
        <v>0</v>
      </c>
      <c r="W61" s="1052"/>
      <c r="X61" s="1052"/>
      <c r="Y61" s="1052"/>
      <c r="Z61" s="1052"/>
      <c r="AA61" s="1052"/>
      <c r="AB61" s="1068">
        <f t="shared" si="10"/>
        <v>0</v>
      </c>
      <c r="AC61" s="1067"/>
      <c r="AD61" s="1052"/>
      <c r="AE61" s="1052"/>
      <c r="AF61" s="1052"/>
      <c r="AG61" s="1052"/>
      <c r="AH61" s="1053">
        <f t="shared" si="11"/>
        <v>0</v>
      </c>
      <c r="AI61" s="1052"/>
      <c r="AJ61" s="1052"/>
      <c r="AK61" s="1052"/>
      <c r="AL61" s="1052"/>
      <c r="AM61" s="1052"/>
      <c r="AN61" s="1068">
        <f t="shared" si="12"/>
        <v>0</v>
      </c>
      <c r="AO61" s="1067"/>
      <c r="AP61" s="1052"/>
      <c r="AQ61" s="1052"/>
      <c r="AR61" s="1052"/>
      <c r="AS61" s="1052"/>
      <c r="AT61" s="1069">
        <f t="shared" si="13"/>
        <v>0</v>
      </c>
      <c r="AU61" s="300"/>
      <c r="AV61" s="353" t="s">
        <v>4350</v>
      </c>
      <c r="AW61" s="300"/>
      <c r="AX61" s="1336" t="s">
        <v>2787</v>
      </c>
      <c r="AY61" s="324"/>
      <c r="AZ61" s="324"/>
      <c r="BA61" s="294" t="s">
        <v>2785</v>
      </c>
      <c r="BB61" s="351" t="s">
        <v>167</v>
      </c>
      <c r="BC61" s="352">
        <v>3</v>
      </c>
      <c r="BD61" s="372" t="s">
        <v>4351</v>
      </c>
      <c r="BE61" s="372" t="s">
        <v>4352</v>
      </c>
      <c r="BF61" s="372" t="s">
        <v>4353</v>
      </c>
      <c r="BG61" s="372" t="s">
        <v>4354</v>
      </c>
      <c r="BH61" s="372" t="s">
        <v>4355</v>
      </c>
      <c r="BI61" s="373" t="s">
        <v>4356</v>
      </c>
      <c r="BJ61" s="372" t="s">
        <v>4351</v>
      </c>
      <c r="BK61" s="372" t="s">
        <v>4352</v>
      </c>
      <c r="BL61" s="372" t="s">
        <v>4353</v>
      </c>
      <c r="BM61" s="372" t="s">
        <v>4354</v>
      </c>
      <c r="BN61" s="372" t="s">
        <v>4355</v>
      </c>
      <c r="BO61" s="373" t="s">
        <v>4356</v>
      </c>
      <c r="BP61" s="372" t="s">
        <v>4351</v>
      </c>
      <c r="BQ61" s="372" t="s">
        <v>4352</v>
      </c>
      <c r="BR61" s="372" t="s">
        <v>4353</v>
      </c>
      <c r="BS61" s="372" t="s">
        <v>4354</v>
      </c>
      <c r="BT61" s="372" t="s">
        <v>4355</v>
      </c>
      <c r="BU61" s="373" t="s">
        <v>4356</v>
      </c>
      <c r="BV61" s="372" t="s">
        <v>4351</v>
      </c>
      <c r="BW61" s="372" t="s">
        <v>4352</v>
      </c>
      <c r="BX61" s="372" t="s">
        <v>4353</v>
      </c>
      <c r="BY61" s="372" t="s">
        <v>4354</v>
      </c>
      <c r="BZ61" s="372" t="s">
        <v>4355</v>
      </c>
      <c r="CA61" s="373" t="s">
        <v>4356</v>
      </c>
      <c r="CB61" s="372" t="s">
        <v>4351</v>
      </c>
      <c r="CC61" s="372" t="s">
        <v>4352</v>
      </c>
      <c r="CD61" s="372" t="s">
        <v>4353</v>
      </c>
      <c r="CE61" s="372" t="s">
        <v>4354</v>
      </c>
      <c r="CF61" s="372" t="s">
        <v>4355</v>
      </c>
      <c r="CG61" s="373" t="s">
        <v>4356</v>
      </c>
      <c r="CH61" s="372" t="s">
        <v>4351</v>
      </c>
      <c r="CI61" s="372" t="s">
        <v>4352</v>
      </c>
      <c r="CJ61" s="372" t="s">
        <v>4353</v>
      </c>
      <c r="CK61" s="372" t="s">
        <v>4354</v>
      </c>
      <c r="CL61" s="372" t="s">
        <v>4355</v>
      </c>
      <c r="CM61" s="373" t="s">
        <v>4356</v>
      </c>
      <c r="CN61" s="372" t="s">
        <v>4351</v>
      </c>
      <c r="CO61" s="372" t="s">
        <v>4352</v>
      </c>
      <c r="CP61" s="372" t="s">
        <v>4353</v>
      </c>
      <c r="CQ61" s="372" t="s">
        <v>4354</v>
      </c>
      <c r="CR61" s="372" t="s">
        <v>4355</v>
      </c>
      <c r="CS61" s="373" t="s">
        <v>4356</v>
      </c>
      <c r="CT61" s="300"/>
      <c r="CU61" s="353" t="s">
        <v>4350</v>
      </c>
      <c r="CV61" s="300"/>
      <c r="CW61" s="353"/>
      <c r="CX61" s="324"/>
    </row>
    <row r="62" spans="1:102" customFormat="1" ht="20.25" customHeight="1" x14ac:dyDescent="0.2">
      <c r="A62" s="324"/>
      <c r="B62" s="294" t="s">
        <v>2794</v>
      </c>
      <c r="C62" s="351" t="s">
        <v>167</v>
      </c>
      <c r="D62" s="352">
        <v>3</v>
      </c>
      <c r="E62" s="1052"/>
      <c r="F62" s="1052"/>
      <c r="G62" s="1052"/>
      <c r="H62" s="1052"/>
      <c r="I62" s="1052"/>
      <c r="J62" s="1053">
        <f t="shared" si="7"/>
        <v>0</v>
      </c>
      <c r="K62" s="1328">
        <v>0</v>
      </c>
      <c r="L62" s="1328">
        <v>0</v>
      </c>
      <c r="M62" s="1328">
        <v>0</v>
      </c>
      <c r="N62" s="1328">
        <v>0</v>
      </c>
      <c r="O62" s="1328">
        <v>0</v>
      </c>
      <c r="P62" s="338">
        <f t="shared" si="8"/>
        <v>0</v>
      </c>
      <c r="Q62" s="1067"/>
      <c r="R62" s="1052"/>
      <c r="S62" s="1052"/>
      <c r="T62" s="1052"/>
      <c r="U62" s="1052"/>
      <c r="V62" s="1053">
        <f t="shared" si="9"/>
        <v>0</v>
      </c>
      <c r="W62" s="1052"/>
      <c r="X62" s="1052"/>
      <c r="Y62" s="1052"/>
      <c r="Z62" s="1052"/>
      <c r="AA62" s="1052"/>
      <c r="AB62" s="1068">
        <f t="shared" si="10"/>
        <v>0</v>
      </c>
      <c r="AC62" s="1067"/>
      <c r="AD62" s="1052"/>
      <c r="AE62" s="1052"/>
      <c r="AF62" s="1052"/>
      <c r="AG62" s="1052"/>
      <c r="AH62" s="1053">
        <f t="shared" si="11"/>
        <v>0</v>
      </c>
      <c r="AI62" s="1052"/>
      <c r="AJ62" s="1052"/>
      <c r="AK62" s="1052"/>
      <c r="AL62" s="1052"/>
      <c r="AM62" s="1052"/>
      <c r="AN62" s="1068">
        <f t="shared" si="12"/>
        <v>0</v>
      </c>
      <c r="AO62" s="1067"/>
      <c r="AP62" s="1052"/>
      <c r="AQ62" s="1052"/>
      <c r="AR62" s="1052"/>
      <c r="AS62" s="1052"/>
      <c r="AT62" s="1069">
        <f t="shared" si="13"/>
        <v>0</v>
      </c>
      <c r="AU62" s="300"/>
      <c r="AV62" s="353" t="s">
        <v>4357</v>
      </c>
      <c r="AW62" s="300"/>
      <c r="AX62" s="1336" t="s">
        <v>2796</v>
      </c>
      <c r="AY62" s="324"/>
      <c r="AZ62" s="324"/>
      <c r="BA62" s="294" t="s">
        <v>2794</v>
      </c>
      <c r="BB62" s="351" t="s">
        <v>167</v>
      </c>
      <c r="BC62" s="352">
        <v>3</v>
      </c>
      <c r="BD62" s="372" t="s">
        <v>4358</v>
      </c>
      <c r="BE62" s="372" t="s">
        <v>4359</v>
      </c>
      <c r="BF62" s="372" t="s">
        <v>4360</v>
      </c>
      <c r="BG62" s="372" t="s">
        <v>4361</v>
      </c>
      <c r="BH62" s="372" t="s">
        <v>4362</v>
      </c>
      <c r="BI62" s="373" t="s">
        <v>4363</v>
      </c>
      <c r="BJ62" s="372" t="s">
        <v>4358</v>
      </c>
      <c r="BK62" s="372" t="s">
        <v>4359</v>
      </c>
      <c r="BL62" s="372" t="s">
        <v>4360</v>
      </c>
      <c r="BM62" s="372" t="s">
        <v>4361</v>
      </c>
      <c r="BN62" s="372" t="s">
        <v>4362</v>
      </c>
      <c r="BO62" s="373" t="s">
        <v>4363</v>
      </c>
      <c r="BP62" s="372" t="s">
        <v>4358</v>
      </c>
      <c r="BQ62" s="372" t="s">
        <v>4359</v>
      </c>
      <c r="BR62" s="372" t="s">
        <v>4360</v>
      </c>
      <c r="BS62" s="372" t="s">
        <v>4361</v>
      </c>
      <c r="BT62" s="372" t="s">
        <v>4362</v>
      </c>
      <c r="BU62" s="373" t="s">
        <v>4363</v>
      </c>
      <c r="BV62" s="372" t="s">
        <v>4358</v>
      </c>
      <c r="BW62" s="372" t="s">
        <v>4359</v>
      </c>
      <c r="BX62" s="372" t="s">
        <v>4360</v>
      </c>
      <c r="BY62" s="372" t="s">
        <v>4361</v>
      </c>
      <c r="BZ62" s="372" t="s">
        <v>4362</v>
      </c>
      <c r="CA62" s="373" t="s">
        <v>4363</v>
      </c>
      <c r="CB62" s="372" t="s">
        <v>4358</v>
      </c>
      <c r="CC62" s="372" t="s">
        <v>4359</v>
      </c>
      <c r="CD62" s="372" t="s">
        <v>4360</v>
      </c>
      <c r="CE62" s="372" t="s">
        <v>4361</v>
      </c>
      <c r="CF62" s="372" t="s">
        <v>4362</v>
      </c>
      <c r="CG62" s="373" t="s">
        <v>4363</v>
      </c>
      <c r="CH62" s="372" t="s">
        <v>4358</v>
      </c>
      <c r="CI62" s="372" t="s">
        <v>4359</v>
      </c>
      <c r="CJ62" s="372" t="s">
        <v>4360</v>
      </c>
      <c r="CK62" s="372" t="s">
        <v>4361</v>
      </c>
      <c r="CL62" s="372" t="s">
        <v>4362</v>
      </c>
      <c r="CM62" s="373" t="s">
        <v>4363</v>
      </c>
      <c r="CN62" s="372" t="s">
        <v>4358</v>
      </c>
      <c r="CO62" s="372" t="s">
        <v>4359</v>
      </c>
      <c r="CP62" s="372" t="s">
        <v>4360</v>
      </c>
      <c r="CQ62" s="372" t="s">
        <v>4361</v>
      </c>
      <c r="CR62" s="372" t="s">
        <v>4362</v>
      </c>
      <c r="CS62" s="373" t="s">
        <v>4363</v>
      </c>
      <c r="CT62" s="300"/>
      <c r="CU62" s="353" t="s">
        <v>4357</v>
      </c>
      <c r="CV62" s="300"/>
      <c r="CW62" s="353"/>
      <c r="CX62" s="324"/>
    </row>
    <row r="63" spans="1:102" customFormat="1" ht="20.25" customHeight="1" x14ac:dyDescent="0.2">
      <c r="A63" s="324"/>
      <c r="B63" s="294" t="s">
        <v>2803</v>
      </c>
      <c r="C63" s="351" t="s">
        <v>167</v>
      </c>
      <c r="D63" s="352">
        <v>3</v>
      </c>
      <c r="E63" s="1053">
        <f>IFERROR(SUM(E61:E62), 0)</f>
        <v>0</v>
      </c>
      <c r="F63" s="1053">
        <f>IFERROR(SUM(F61:F62), 0)</f>
        <v>0</v>
      </c>
      <c r="G63" s="1053">
        <f>IFERROR(SUM(G61:G62), 0)</f>
        <v>0</v>
      </c>
      <c r="H63" s="1053">
        <f>IFERROR(SUM(H61:H62), 0)</f>
        <v>0</v>
      </c>
      <c r="I63" s="1053">
        <f>IFERROR(SUM(I61:I62), 0)</f>
        <v>0</v>
      </c>
      <c r="J63" s="1053">
        <f t="shared" si="7"/>
        <v>0</v>
      </c>
      <c r="K63" s="337">
        <f>IFERROR(SUM(K61:K62), 0)</f>
        <v>0</v>
      </c>
      <c r="L63" s="337">
        <f>IFERROR(SUM(L61:L62), 0)</f>
        <v>0</v>
      </c>
      <c r="M63" s="337">
        <f>IFERROR(SUM(M61:M62), 0)</f>
        <v>0</v>
      </c>
      <c r="N63" s="337">
        <f>IFERROR(SUM(N61:N62), 0)</f>
        <v>0</v>
      </c>
      <c r="O63" s="337">
        <f>IFERROR(SUM(O61:O62), 0)</f>
        <v>0</v>
      </c>
      <c r="P63" s="338">
        <f t="shared" si="8"/>
        <v>0</v>
      </c>
      <c r="Q63" s="1070">
        <f>IFERROR(SUM(Q61:Q62), 0)</f>
        <v>0</v>
      </c>
      <c r="R63" s="1053">
        <f>IFERROR(SUM(R61:R62), 0)</f>
        <v>0</v>
      </c>
      <c r="S63" s="1053">
        <f>IFERROR(SUM(S61:S62), 0)</f>
        <v>0</v>
      </c>
      <c r="T63" s="1053">
        <f>IFERROR(SUM(T61:T62), 0)</f>
        <v>0</v>
      </c>
      <c r="U63" s="1053">
        <f>IFERROR(SUM(U61:U62), 0)</f>
        <v>0</v>
      </c>
      <c r="V63" s="1053">
        <f t="shared" si="9"/>
        <v>0</v>
      </c>
      <c r="W63" s="1053">
        <f>IFERROR(SUM(W61:W62), 0)</f>
        <v>0</v>
      </c>
      <c r="X63" s="1053">
        <f>IFERROR(SUM(X61:X62), 0)</f>
        <v>0</v>
      </c>
      <c r="Y63" s="1053">
        <f>IFERROR(SUM(Y61:Y62), 0)</f>
        <v>0</v>
      </c>
      <c r="Z63" s="1053">
        <f>IFERROR(SUM(Z61:Z62), 0)</f>
        <v>0</v>
      </c>
      <c r="AA63" s="1053">
        <f>IFERROR(SUM(AA61:AA62), 0)</f>
        <v>0</v>
      </c>
      <c r="AB63" s="1068">
        <f t="shared" si="10"/>
        <v>0</v>
      </c>
      <c r="AC63" s="1070">
        <f>IFERROR(SUM(AC61:AC62), 0)</f>
        <v>0</v>
      </c>
      <c r="AD63" s="1053">
        <f>IFERROR(SUM(AD61:AD62), 0)</f>
        <v>0</v>
      </c>
      <c r="AE63" s="1053">
        <f>IFERROR(SUM(AE61:AE62), 0)</f>
        <v>0</v>
      </c>
      <c r="AF63" s="1053">
        <f>IFERROR(SUM(AF61:AF62), 0)</f>
        <v>0</v>
      </c>
      <c r="AG63" s="1053">
        <f>IFERROR(SUM(AG61:AG62), 0)</f>
        <v>0</v>
      </c>
      <c r="AH63" s="1053">
        <f t="shared" si="11"/>
        <v>0</v>
      </c>
      <c r="AI63" s="1053">
        <f>IFERROR(SUM(AI61:AI62), 0)</f>
        <v>0</v>
      </c>
      <c r="AJ63" s="1053">
        <f>IFERROR(SUM(AJ61:AJ62), 0)</f>
        <v>0</v>
      </c>
      <c r="AK63" s="1053">
        <f>IFERROR(SUM(AK61:AK62), 0)</f>
        <v>0</v>
      </c>
      <c r="AL63" s="1053">
        <f>IFERROR(SUM(AL61:AL62), 0)</f>
        <v>0</v>
      </c>
      <c r="AM63" s="1053">
        <f>IFERROR(SUM(AM61:AM62), 0)</f>
        <v>0</v>
      </c>
      <c r="AN63" s="1068">
        <f t="shared" si="12"/>
        <v>0</v>
      </c>
      <c r="AO63" s="1070">
        <f>IFERROR(SUM(AO61:AO62), 0)</f>
        <v>0</v>
      </c>
      <c r="AP63" s="1053">
        <f>IFERROR(SUM(AP61:AP62), 0)</f>
        <v>0</v>
      </c>
      <c r="AQ63" s="1053">
        <f>IFERROR(SUM(AQ61:AQ62), 0)</f>
        <v>0</v>
      </c>
      <c r="AR63" s="1053">
        <f>IFERROR(SUM(AR61:AR62), 0)</f>
        <v>0</v>
      </c>
      <c r="AS63" s="1053">
        <f>IFERROR(SUM(AS61:AS62), 0)</f>
        <v>0</v>
      </c>
      <c r="AT63" s="1069">
        <f t="shared" si="13"/>
        <v>0</v>
      </c>
      <c r="AU63" s="300"/>
      <c r="AV63" s="353" t="s">
        <v>4364</v>
      </c>
      <c r="AW63" s="300"/>
      <c r="AX63" s="1336" t="s">
        <v>2805</v>
      </c>
      <c r="AY63" s="324"/>
      <c r="AZ63" s="324"/>
      <c r="BA63" s="294" t="s">
        <v>2803</v>
      </c>
      <c r="BB63" s="351" t="s">
        <v>167</v>
      </c>
      <c r="BC63" s="352">
        <v>3</v>
      </c>
      <c r="BD63" s="373" t="s">
        <v>4365</v>
      </c>
      <c r="BE63" s="373" t="s">
        <v>4366</v>
      </c>
      <c r="BF63" s="373" t="s">
        <v>4367</v>
      </c>
      <c r="BG63" s="373" t="s">
        <v>4368</v>
      </c>
      <c r="BH63" s="373" t="s">
        <v>4369</v>
      </c>
      <c r="BI63" s="373" t="s">
        <v>4370</v>
      </c>
      <c r="BJ63" s="373" t="s">
        <v>4365</v>
      </c>
      <c r="BK63" s="373" t="s">
        <v>4366</v>
      </c>
      <c r="BL63" s="373" t="s">
        <v>4367</v>
      </c>
      <c r="BM63" s="373" t="s">
        <v>4368</v>
      </c>
      <c r="BN63" s="373" t="s">
        <v>4369</v>
      </c>
      <c r="BO63" s="373" t="s">
        <v>4370</v>
      </c>
      <c r="BP63" s="373" t="s">
        <v>4365</v>
      </c>
      <c r="BQ63" s="373" t="s">
        <v>4366</v>
      </c>
      <c r="BR63" s="373" t="s">
        <v>4367</v>
      </c>
      <c r="BS63" s="373" t="s">
        <v>4368</v>
      </c>
      <c r="BT63" s="373" t="s">
        <v>4369</v>
      </c>
      <c r="BU63" s="373" t="s">
        <v>4370</v>
      </c>
      <c r="BV63" s="373" t="s">
        <v>4365</v>
      </c>
      <c r="BW63" s="373" t="s">
        <v>4366</v>
      </c>
      <c r="BX63" s="373" t="s">
        <v>4367</v>
      </c>
      <c r="BY63" s="373" t="s">
        <v>4368</v>
      </c>
      <c r="BZ63" s="373" t="s">
        <v>4369</v>
      </c>
      <c r="CA63" s="373" t="s">
        <v>4370</v>
      </c>
      <c r="CB63" s="373" t="s">
        <v>4365</v>
      </c>
      <c r="CC63" s="373" t="s">
        <v>4366</v>
      </c>
      <c r="CD63" s="373" t="s">
        <v>4367</v>
      </c>
      <c r="CE63" s="373" t="s">
        <v>4368</v>
      </c>
      <c r="CF63" s="373" t="s">
        <v>4369</v>
      </c>
      <c r="CG63" s="373" t="s">
        <v>4370</v>
      </c>
      <c r="CH63" s="373" t="s">
        <v>4365</v>
      </c>
      <c r="CI63" s="373" t="s">
        <v>4366</v>
      </c>
      <c r="CJ63" s="373" t="s">
        <v>4367</v>
      </c>
      <c r="CK63" s="373" t="s">
        <v>4368</v>
      </c>
      <c r="CL63" s="373" t="s">
        <v>4369</v>
      </c>
      <c r="CM63" s="373" t="s">
        <v>4370</v>
      </c>
      <c r="CN63" s="373" t="s">
        <v>4365</v>
      </c>
      <c r="CO63" s="373" t="s">
        <v>4366</v>
      </c>
      <c r="CP63" s="373" t="s">
        <v>4367</v>
      </c>
      <c r="CQ63" s="373" t="s">
        <v>4368</v>
      </c>
      <c r="CR63" s="373" t="s">
        <v>4369</v>
      </c>
      <c r="CS63" s="373" t="s">
        <v>4370</v>
      </c>
      <c r="CT63" s="300"/>
      <c r="CU63" s="353" t="s">
        <v>4364</v>
      </c>
      <c r="CV63" s="300"/>
      <c r="CW63" s="353"/>
      <c r="CX63" s="324"/>
    </row>
    <row r="64" spans="1:102" customFormat="1" ht="20.25" customHeight="1" x14ac:dyDescent="0.2">
      <c r="A64" s="324"/>
      <c r="B64" s="294" t="s">
        <v>2812</v>
      </c>
      <c r="C64" s="351" t="s">
        <v>167</v>
      </c>
      <c r="D64" s="352">
        <v>3</v>
      </c>
      <c r="E64" s="1052"/>
      <c r="F64" s="1052"/>
      <c r="G64" s="1052"/>
      <c r="H64" s="1052"/>
      <c r="I64" s="1052"/>
      <c r="J64" s="1053">
        <f t="shared" si="7"/>
        <v>0</v>
      </c>
      <c r="K64" s="1328">
        <v>0</v>
      </c>
      <c r="L64" s="1328">
        <v>0</v>
      </c>
      <c r="M64" s="1328">
        <v>0</v>
      </c>
      <c r="N64" s="1328">
        <v>0</v>
      </c>
      <c r="O64" s="1328">
        <v>0</v>
      </c>
      <c r="P64" s="338">
        <f t="shared" si="8"/>
        <v>0</v>
      </c>
      <c r="Q64" s="1071"/>
      <c r="R64" s="1052"/>
      <c r="S64" s="1052"/>
      <c r="T64" s="1052"/>
      <c r="U64" s="1052"/>
      <c r="V64" s="1053">
        <f t="shared" si="9"/>
        <v>0</v>
      </c>
      <c r="W64" s="1052"/>
      <c r="X64" s="1052"/>
      <c r="Y64" s="1052"/>
      <c r="Z64" s="1052"/>
      <c r="AA64" s="1052"/>
      <c r="AB64" s="1068">
        <f t="shared" si="10"/>
        <v>0</v>
      </c>
      <c r="AC64" s="1067"/>
      <c r="AD64" s="1052"/>
      <c r="AE64" s="1052"/>
      <c r="AF64" s="1052"/>
      <c r="AG64" s="1052"/>
      <c r="AH64" s="1053">
        <f t="shared" si="11"/>
        <v>0</v>
      </c>
      <c r="AI64" s="1052"/>
      <c r="AJ64" s="1052"/>
      <c r="AK64" s="1052"/>
      <c r="AL64" s="1052"/>
      <c r="AM64" s="1052"/>
      <c r="AN64" s="1068">
        <f t="shared" si="12"/>
        <v>0</v>
      </c>
      <c r="AO64" s="1067"/>
      <c r="AP64" s="1052"/>
      <c r="AQ64" s="1052"/>
      <c r="AR64" s="1052"/>
      <c r="AS64" s="1052"/>
      <c r="AT64" s="1069">
        <f t="shared" si="13"/>
        <v>0</v>
      </c>
      <c r="AU64" s="300"/>
      <c r="AV64" s="353" t="s">
        <v>4371</v>
      </c>
      <c r="AW64" s="300"/>
      <c r="AX64" s="1336" t="s">
        <v>2814</v>
      </c>
      <c r="AY64" s="324"/>
      <c r="AZ64" s="324"/>
      <c r="BA64" s="294" t="s">
        <v>2812</v>
      </c>
      <c r="BB64" s="351" t="s">
        <v>167</v>
      </c>
      <c r="BC64" s="352">
        <v>3</v>
      </c>
      <c r="BD64" s="372" t="s">
        <v>4372</v>
      </c>
      <c r="BE64" s="372" t="s">
        <v>4373</v>
      </c>
      <c r="BF64" s="372" t="s">
        <v>4374</v>
      </c>
      <c r="BG64" s="372" t="s">
        <v>4375</v>
      </c>
      <c r="BH64" s="372" t="s">
        <v>4376</v>
      </c>
      <c r="BI64" s="373" t="s">
        <v>4377</v>
      </c>
      <c r="BJ64" s="372" t="s">
        <v>4372</v>
      </c>
      <c r="BK64" s="372" t="s">
        <v>4373</v>
      </c>
      <c r="BL64" s="372" t="s">
        <v>4374</v>
      </c>
      <c r="BM64" s="372" t="s">
        <v>4375</v>
      </c>
      <c r="BN64" s="372" t="s">
        <v>4376</v>
      </c>
      <c r="BO64" s="373" t="s">
        <v>4377</v>
      </c>
      <c r="BP64" s="372" t="s">
        <v>4372</v>
      </c>
      <c r="BQ64" s="372" t="s">
        <v>4373</v>
      </c>
      <c r="BR64" s="372" t="s">
        <v>4374</v>
      </c>
      <c r="BS64" s="372" t="s">
        <v>4375</v>
      </c>
      <c r="BT64" s="372" t="s">
        <v>4376</v>
      </c>
      <c r="BU64" s="373" t="s">
        <v>4377</v>
      </c>
      <c r="BV64" s="372" t="s">
        <v>4372</v>
      </c>
      <c r="BW64" s="372" t="s">
        <v>4373</v>
      </c>
      <c r="BX64" s="372" t="s">
        <v>4374</v>
      </c>
      <c r="BY64" s="372" t="s">
        <v>4375</v>
      </c>
      <c r="BZ64" s="372" t="s">
        <v>4376</v>
      </c>
      <c r="CA64" s="373" t="s">
        <v>4377</v>
      </c>
      <c r="CB64" s="372" t="s">
        <v>4372</v>
      </c>
      <c r="CC64" s="372" t="s">
        <v>4373</v>
      </c>
      <c r="CD64" s="372" t="s">
        <v>4374</v>
      </c>
      <c r="CE64" s="372" t="s">
        <v>4375</v>
      </c>
      <c r="CF64" s="372" t="s">
        <v>4376</v>
      </c>
      <c r="CG64" s="373" t="s">
        <v>4377</v>
      </c>
      <c r="CH64" s="372" t="s">
        <v>4372</v>
      </c>
      <c r="CI64" s="372" t="s">
        <v>4373</v>
      </c>
      <c r="CJ64" s="372" t="s">
        <v>4374</v>
      </c>
      <c r="CK64" s="372" t="s">
        <v>4375</v>
      </c>
      <c r="CL64" s="372" t="s">
        <v>4376</v>
      </c>
      <c r="CM64" s="373" t="s">
        <v>4377</v>
      </c>
      <c r="CN64" s="372" t="s">
        <v>4372</v>
      </c>
      <c r="CO64" s="372" t="s">
        <v>4373</v>
      </c>
      <c r="CP64" s="372" t="s">
        <v>4374</v>
      </c>
      <c r="CQ64" s="372" t="s">
        <v>4375</v>
      </c>
      <c r="CR64" s="372" t="s">
        <v>4376</v>
      </c>
      <c r="CS64" s="373" t="s">
        <v>4377</v>
      </c>
      <c r="CT64" s="300"/>
      <c r="CU64" s="353" t="s">
        <v>4371</v>
      </c>
      <c r="CV64" s="300"/>
      <c r="CW64" s="353"/>
      <c r="CX64" s="324"/>
    </row>
    <row r="65" spans="1:102" customFormat="1" ht="20.25" customHeight="1" x14ac:dyDescent="0.2">
      <c r="A65" s="324"/>
      <c r="B65" s="294" t="s">
        <v>2821</v>
      </c>
      <c r="C65" s="351" t="s">
        <v>167</v>
      </c>
      <c r="D65" s="352">
        <v>3</v>
      </c>
      <c r="E65" s="1052"/>
      <c r="F65" s="1052"/>
      <c r="G65" s="1052"/>
      <c r="H65" s="1052"/>
      <c r="I65" s="1052"/>
      <c r="J65" s="1053">
        <f t="shared" si="7"/>
        <v>0</v>
      </c>
      <c r="K65" s="1328">
        <v>0</v>
      </c>
      <c r="L65" s="1328">
        <v>0</v>
      </c>
      <c r="M65" s="1328">
        <v>0</v>
      </c>
      <c r="N65" s="1328">
        <v>0</v>
      </c>
      <c r="O65" s="1328">
        <v>0</v>
      </c>
      <c r="P65" s="338">
        <f t="shared" si="8"/>
        <v>0</v>
      </c>
      <c r="Q65" s="1067"/>
      <c r="R65" s="1052"/>
      <c r="S65" s="1052"/>
      <c r="T65" s="1052"/>
      <c r="U65" s="1052"/>
      <c r="V65" s="1053">
        <f t="shared" si="9"/>
        <v>0</v>
      </c>
      <c r="W65" s="1052"/>
      <c r="X65" s="1052"/>
      <c r="Y65" s="1052"/>
      <c r="Z65" s="1052"/>
      <c r="AA65" s="1052"/>
      <c r="AB65" s="1068">
        <f t="shared" si="10"/>
        <v>0</v>
      </c>
      <c r="AC65" s="1067"/>
      <c r="AD65" s="1052"/>
      <c r="AE65" s="1052"/>
      <c r="AF65" s="1052"/>
      <c r="AG65" s="1052"/>
      <c r="AH65" s="1053">
        <f t="shared" si="11"/>
        <v>0</v>
      </c>
      <c r="AI65" s="1052"/>
      <c r="AJ65" s="1052"/>
      <c r="AK65" s="1052"/>
      <c r="AL65" s="1052"/>
      <c r="AM65" s="1052"/>
      <c r="AN65" s="1068">
        <f t="shared" si="12"/>
        <v>0</v>
      </c>
      <c r="AO65" s="1067"/>
      <c r="AP65" s="1052"/>
      <c r="AQ65" s="1052"/>
      <c r="AR65" s="1052"/>
      <c r="AS65" s="1052"/>
      <c r="AT65" s="1069">
        <f t="shared" si="13"/>
        <v>0</v>
      </c>
      <c r="AU65" s="300"/>
      <c r="AV65" s="353" t="s">
        <v>4378</v>
      </c>
      <c r="AW65" s="300"/>
      <c r="AX65" s="1336" t="s">
        <v>2823</v>
      </c>
      <c r="AY65" s="324"/>
      <c r="AZ65" s="324"/>
      <c r="BA65" s="294" t="s">
        <v>2821</v>
      </c>
      <c r="BB65" s="351" t="s">
        <v>167</v>
      </c>
      <c r="BC65" s="352">
        <v>3</v>
      </c>
      <c r="BD65" s="372" t="s">
        <v>4379</v>
      </c>
      <c r="BE65" s="372" t="s">
        <v>4380</v>
      </c>
      <c r="BF65" s="372" t="s">
        <v>4381</v>
      </c>
      <c r="BG65" s="372" t="s">
        <v>4382</v>
      </c>
      <c r="BH65" s="372" t="s">
        <v>4383</v>
      </c>
      <c r="BI65" s="373" t="s">
        <v>4384</v>
      </c>
      <c r="BJ65" s="372" t="s">
        <v>4379</v>
      </c>
      <c r="BK65" s="372" t="s">
        <v>4380</v>
      </c>
      <c r="BL65" s="372" t="s">
        <v>4381</v>
      </c>
      <c r="BM65" s="372" t="s">
        <v>4382</v>
      </c>
      <c r="BN65" s="372" t="s">
        <v>4383</v>
      </c>
      <c r="BO65" s="373" t="s">
        <v>4384</v>
      </c>
      <c r="BP65" s="372" t="s">
        <v>4379</v>
      </c>
      <c r="BQ65" s="372" t="s">
        <v>4380</v>
      </c>
      <c r="BR65" s="372" t="s">
        <v>4381</v>
      </c>
      <c r="BS65" s="372" t="s">
        <v>4382</v>
      </c>
      <c r="BT65" s="372" t="s">
        <v>4383</v>
      </c>
      <c r="BU65" s="373" t="s">
        <v>4384</v>
      </c>
      <c r="BV65" s="372" t="s">
        <v>4379</v>
      </c>
      <c r="BW65" s="372" t="s">
        <v>4380</v>
      </c>
      <c r="BX65" s="372" t="s">
        <v>4381</v>
      </c>
      <c r="BY65" s="372" t="s">
        <v>4382</v>
      </c>
      <c r="BZ65" s="372" t="s">
        <v>4383</v>
      </c>
      <c r="CA65" s="373" t="s">
        <v>4384</v>
      </c>
      <c r="CB65" s="372" t="s">
        <v>4379</v>
      </c>
      <c r="CC65" s="372" t="s">
        <v>4380</v>
      </c>
      <c r="CD65" s="372" t="s">
        <v>4381</v>
      </c>
      <c r="CE65" s="372" t="s">
        <v>4382</v>
      </c>
      <c r="CF65" s="372" t="s">
        <v>4383</v>
      </c>
      <c r="CG65" s="373" t="s">
        <v>4384</v>
      </c>
      <c r="CH65" s="372" t="s">
        <v>4379</v>
      </c>
      <c r="CI65" s="372" t="s">
        <v>4380</v>
      </c>
      <c r="CJ65" s="372" t="s">
        <v>4381</v>
      </c>
      <c r="CK65" s="372" t="s">
        <v>4382</v>
      </c>
      <c r="CL65" s="372" t="s">
        <v>4383</v>
      </c>
      <c r="CM65" s="373" t="s">
        <v>4384</v>
      </c>
      <c r="CN65" s="372" t="s">
        <v>4379</v>
      </c>
      <c r="CO65" s="372" t="s">
        <v>4380</v>
      </c>
      <c r="CP65" s="372" t="s">
        <v>4381</v>
      </c>
      <c r="CQ65" s="372" t="s">
        <v>4382</v>
      </c>
      <c r="CR65" s="372" t="s">
        <v>4383</v>
      </c>
      <c r="CS65" s="373" t="s">
        <v>4384</v>
      </c>
      <c r="CT65" s="300"/>
      <c r="CU65" s="353" t="s">
        <v>4378</v>
      </c>
      <c r="CV65" s="300"/>
      <c r="CW65" s="353"/>
      <c r="CX65" s="324"/>
    </row>
    <row r="66" spans="1:102" customFormat="1" ht="20.25" customHeight="1" x14ac:dyDescent="0.2">
      <c r="A66" s="324"/>
      <c r="B66" s="294" t="s">
        <v>2830</v>
      </c>
      <c r="C66" s="351" t="s">
        <v>167</v>
      </c>
      <c r="D66" s="352">
        <v>3</v>
      </c>
      <c r="E66" s="1053">
        <f>IFERROR(SUM(E64:E65), 0)</f>
        <v>0</v>
      </c>
      <c r="F66" s="1053">
        <f>IFERROR(SUM(F64:F65), 0)</f>
        <v>0</v>
      </c>
      <c r="G66" s="1053">
        <f>IFERROR(SUM(G64:G65), 0)</f>
        <v>0</v>
      </c>
      <c r="H66" s="1053">
        <f>IFERROR(SUM(H64:H65), 0)</f>
        <v>0</v>
      </c>
      <c r="I66" s="1053">
        <f>IFERROR(SUM(I64:I65), 0)</f>
        <v>0</v>
      </c>
      <c r="J66" s="1053">
        <f t="shared" si="7"/>
        <v>0</v>
      </c>
      <c r="K66" s="337">
        <f>IFERROR(SUM(K64:K65), 0)</f>
        <v>0</v>
      </c>
      <c r="L66" s="337">
        <f>IFERROR(SUM(L64:L65), 0)</f>
        <v>0</v>
      </c>
      <c r="M66" s="337">
        <f>IFERROR(SUM(M64:M65), 0)</f>
        <v>0</v>
      </c>
      <c r="N66" s="337">
        <f>IFERROR(SUM(N64:N65), 0)</f>
        <v>0</v>
      </c>
      <c r="O66" s="337">
        <f>IFERROR(SUM(O64:O65), 0)</f>
        <v>0</v>
      </c>
      <c r="P66" s="338">
        <f t="shared" si="8"/>
        <v>0</v>
      </c>
      <c r="Q66" s="1070">
        <f>IFERROR(SUM(Q64:Q65), 0)</f>
        <v>0</v>
      </c>
      <c r="R66" s="1053">
        <f>IFERROR(SUM(R64:R65), 0)</f>
        <v>0</v>
      </c>
      <c r="S66" s="1053">
        <f>IFERROR(SUM(S64:S65), 0)</f>
        <v>0</v>
      </c>
      <c r="T66" s="1053">
        <f>IFERROR(SUM(T64:T65), 0)</f>
        <v>0</v>
      </c>
      <c r="U66" s="1053">
        <f>IFERROR(SUM(U64:U65), 0)</f>
        <v>0</v>
      </c>
      <c r="V66" s="1053">
        <f t="shared" si="9"/>
        <v>0</v>
      </c>
      <c r="W66" s="1053">
        <f>IFERROR(SUM(W64:W65), 0)</f>
        <v>0</v>
      </c>
      <c r="X66" s="1053">
        <f>IFERROR(SUM(X64:X65), 0)</f>
        <v>0</v>
      </c>
      <c r="Y66" s="1053">
        <f>IFERROR(SUM(Y64:Y65), 0)</f>
        <v>0</v>
      </c>
      <c r="Z66" s="1053">
        <f>IFERROR(SUM(Z64:Z65), 0)</f>
        <v>0</v>
      </c>
      <c r="AA66" s="1053">
        <f>IFERROR(SUM(AA64:AA65), 0)</f>
        <v>0</v>
      </c>
      <c r="AB66" s="1068">
        <f t="shared" si="10"/>
        <v>0</v>
      </c>
      <c r="AC66" s="1070">
        <f>IFERROR(SUM(AC64:AC65), 0)</f>
        <v>0</v>
      </c>
      <c r="AD66" s="1053">
        <f>IFERROR(SUM(AD64:AD65), 0)</f>
        <v>0</v>
      </c>
      <c r="AE66" s="1053">
        <f>IFERROR(SUM(AE64:AE65), 0)</f>
        <v>0</v>
      </c>
      <c r="AF66" s="1053">
        <f>IFERROR(SUM(AF64:AF65), 0)</f>
        <v>0</v>
      </c>
      <c r="AG66" s="1053">
        <f>IFERROR(SUM(AG64:AG65), 0)</f>
        <v>0</v>
      </c>
      <c r="AH66" s="1053">
        <f t="shared" si="11"/>
        <v>0</v>
      </c>
      <c r="AI66" s="1053">
        <f>IFERROR(SUM(AI64:AI65), 0)</f>
        <v>0</v>
      </c>
      <c r="AJ66" s="1053">
        <f>IFERROR(SUM(AJ64:AJ65), 0)</f>
        <v>0</v>
      </c>
      <c r="AK66" s="1053">
        <f>IFERROR(SUM(AK64:AK65), 0)</f>
        <v>0</v>
      </c>
      <c r="AL66" s="1053">
        <f>IFERROR(SUM(AL64:AL65), 0)</f>
        <v>0</v>
      </c>
      <c r="AM66" s="1053">
        <f>IFERROR(SUM(AM64:AM65), 0)</f>
        <v>0</v>
      </c>
      <c r="AN66" s="1068">
        <f t="shared" si="12"/>
        <v>0</v>
      </c>
      <c r="AO66" s="1070">
        <f>IFERROR(SUM(AO64:AO65), 0)</f>
        <v>0</v>
      </c>
      <c r="AP66" s="1053">
        <f>IFERROR(SUM(AP64:AP65), 0)</f>
        <v>0</v>
      </c>
      <c r="AQ66" s="1053">
        <f>IFERROR(SUM(AQ64:AQ65), 0)</f>
        <v>0</v>
      </c>
      <c r="AR66" s="1053">
        <f>IFERROR(SUM(AR64:AR65), 0)</f>
        <v>0</v>
      </c>
      <c r="AS66" s="1053">
        <f>IFERROR(SUM(AS64:AS65), 0)</f>
        <v>0</v>
      </c>
      <c r="AT66" s="1069">
        <f t="shared" si="13"/>
        <v>0</v>
      </c>
      <c r="AU66" s="300"/>
      <c r="AV66" s="353" t="s">
        <v>4385</v>
      </c>
      <c r="AW66" s="300"/>
      <c r="AX66" s="1336" t="s">
        <v>2832</v>
      </c>
      <c r="AY66" s="324"/>
      <c r="AZ66" s="324"/>
      <c r="BA66" s="294" t="s">
        <v>2830</v>
      </c>
      <c r="BB66" s="351" t="s">
        <v>167</v>
      </c>
      <c r="BC66" s="352">
        <v>3</v>
      </c>
      <c r="BD66" s="373" t="s">
        <v>4386</v>
      </c>
      <c r="BE66" s="373" t="s">
        <v>4387</v>
      </c>
      <c r="BF66" s="373" t="s">
        <v>4388</v>
      </c>
      <c r="BG66" s="373" t="s">
        <v>4389</v>
      </c>
      <c r="BH66" s="373" t="s">
        <v>4390</v>
      </c>
      <c r="BI66" s="373" t="s">
        <v>4391</v>
      </c>
      <c r="BJ66" s="373" t="s">
        <v>4386</v>
      </c>
      <c r="BK66" s="373" t="s">
        <v>4387</v>
      </c>
      <c r="BL66" s="373" t="s">
        <v>4388</v>
      </c>
      <c r="BM66" s="373" t="s">
        <v>4389</v>
      </c>
      <c r="BN66" s="373" t="s">
        <v>4390</v>
      </c>
      <c r="BO66" s="373" t="s">
        <v>4391</v>
      </c>
      <c r="BP66" s="373" t="s">
        <v>4386</v>
      </c>
      <c r="BQ66" s="373" t="s">
        <v>4387</v>
      </c>
      <c r="BR66" s="373" t="s">
        <v>4388</v>
      </c>
      <c r="BS66" s="373" t="s">
        <v>4389</v>
      </c>
      <c r="BT66" s="373" t="s">
        <v>4390</v>
      </c>
      <c r="BU66" s="373" t="s">
        <v>4391</v>
      </c>
      <c r="BV66" s="373" t="s">
        <v>4386</v>
      </c>
      <c r="BW66" s="373" t="s">
        <v>4387</v>
      </c>
      <c r="BX66" s="373" t="s">
        <v>4388</v>
      </c>
      <c r="BY66" s="373" t="s">
        <v>4389</v>
      </c>
      <c r="BZ66" s="373" t="s">
        <v>4390</v>
      </c>
      <c r="CA66" s="373" t="s">
        <v>4391</v>
      </c>
      <c r="CB66" s="373" t="s">
        <v>4386</v>
      </c>
      <c r="CC66" s="373" t="s">
        <v>4387</v>
      </c>
      <c r="CD66" s="373" t="s">
        <v>4388</v>
      </c>
      <c r="CE66" s="373" t="s">
        <v>4389</v>
      </c>
      <c r="CF66" s="373" t="s">
        <v>4390</v>
      </c>
      <c r="CG66" s="373" t="s">
        <v>4391</v>
      </c>
      <c r="CH66" s="373" t="s">
        <v>4386</v>
      </c>
      <c r="CI66" s="373" t="s">
        <v>4387</v>
      </c>
      <c r="CJ66" s="373" t="s">
        <v>4388</v>
      </c>
      <c r="CK66" s="373" t="s">
        <v>4389</v>
      </c>
      <c r="CL66" s="373" t="s">
        <v>4390</v>
      </c>
      <c r="CM66" s="373" t="s">
        <v>4391</v>
      </c>
      <c r="CN66" s="373" t="s">
        <v>4386</v>
      </c>
      <c r="CO66" s="373" t="s">
        <v>4387</v>
      </c>
      <c r="CP66" s="373" t="s">
        <v>4388</v>
      </c>
      <c r="CQ66" s="373" t="s">
        <v>4389</v>
      </c>
      <c r="CR66" s="373" t="s">
        <v>4390</v>
      </c>
      <c r="CS66" s="373" t="s">
        <v>4391</v>
      </c>
      <c r="CT66" s="300"/>
      <c r="CU66" s="353" t="s">
        <v>4385</v>
      </c>
      <c r="CV66" s="300"/>
      <c r="CW66" s="353"/>
      <c r="CX66" s="324"/>
    </row>
    <row r="67" spans="1:102" customFormat="1" ht="20.25" customHeight="1" x14ac:dyDescent="0.2">
      <c r="A67" s="324"/>
      <c r="B67" s="294" t="s">
        <v>2839</v>
      </c>
      <c r="C67" s="351" t="s">
        <v>167</v>
      </c>
      <c r="D67" s="352">
        <v>3</v>
      </c>
      <c r="E67" s="1052"/>
      <c r="F67" s="1052"/>
      <c r="G67" s="1052"/>
      <c r="H67" s="1052"/>
      <c r="I67" s="1052"/>
      <c r="J67" s="1053">
        <f t="shared" si="7"/>
        <v>0</v>
      </c>
      <c r="K67" s="1328">
        <v>0</v>
      </c>
      <c r="L67" s="1328">
        <v>0</v>
      </c>
      <c r="M67" s="1328">
        <v>0</v>
      </c>
      <c r="N67" s="1328">
        <v>0</v>
      </c>
      <c r="O67" s="1328">
        <v>0</v>
      </c>
      <c r="P67" s="338">
        <f t="shared" si="8"/>
        <v>0</v>
      </c>
      <c r="Q67" s="1067"/>
      <c r="R67" s="1052"/>
      <c r="S67" s="1052"/>
      <c r="T67" s="1052"/>
      <c r="U67" s="1052"/>
      <c r="V67" s="1053">
        <f t="shared" si="9"/>
        <v>0</v>
      </c>
      <c r="W67" s="1052"/>
      <c r="X67" s="1052"/>
      <c r="Y67" s="1052"/>
      <c r="Z67" s="1052"/>
      <c r="AA67" s="1052"/>
      <c r="AB67" s="1068">
        <f t="shared" si="10"/>
        <v>0</v>
      </c>
      <c r="AC67" s="1067"/>
      <c r="AD67" s="1052"/>
      <c r="AE67" s="1052"/>
      <c r="AF67" s="1052"/>
      <c r="AG67" s="1052"/>
      <c r="AH67" s="1053">
        <f t="shared" si="11"/>
        <v>0</v>
      </c>
      <c r="AI67" s="1052"/>
      <c r="AJ67" s="1052"/>
      <c r="AK67" s="1052"/>
      <c r="AL67" s="1052"/>
      <c r="AM67" s="1052"/>
      <c r="AN67" s="1068">
        <f t="shared" si="12"/>
        <v>0</v>
      </c>
      <c r="AO67" s="1067"/>
      <c r="AP67" s="1052"/>
      <c r="AQ67" s="1052"/>
      <c r="AR67" s="1052"/>
      <c r="AS67" s="1052"/>
      <c r="AT67" s="1069">
        <f t="shared" si="13"/>
        <v>0</v>
      </c>
      <c r="AU67" s="300"/>
      <c r="AV67" s="353" t="s">
        <v>4392</v>
      </c>
      <c r="AW67" s="300"/>
      <c r="AX67" s="1336" t="s">
        <v>2814</v>
      </c>
      <c r="AY67" s="324"/>
      <c r="AZ67" s="324"/>
      <c r="BA67" s="294" t="s">
        <v>2839</v>
      </c>
      <c r="BB67" s="351" t="s">
        <v>167</v>
      </c>
      <c r="BC67" s="352">
        <v>3</v>
      </c>
      <c r="BD67" s="372" t="s">
        <v>4393</v>
      </c>
      <c r="BE67" s="372" t="s">
        <v>4394</v>
      </c>
      <c r="BF67" s="372" t="s">
        <v>4395</v>
      </c>
      <c r="BG67" s="372" t="s">
        <v>4396</v>
      </c>
      <c r="BH67" s="372" t="s">
        <v>4397</v>
      </c>
      <c r="BI67" s="373" t="s">
        <v>4398</v>
      </c>
      <c r="BJ67" s="372" t="s">
        <v>4393</v>
      </c>
      <c r="BK67" s="372" t="s">
        <v>4394</v>
      </c>
      <c r="BL67" s="372" t="s">
        <v>4395</v>
      </c>
      <c r="BM67" s="372" t="s">
        <v>4396</v>
      </c>
      <c r="BN67" s="372" t="s">
        <v>4397</v>
      </c>
      <c r="BO67" s="373" t="s">
        <v>4398</v>
      </c>
      <c r="BP67" s="372" t="s">
        <v>4393</v>
      </c>
      <c r="BQ67" s="372" t="s">
        <v>4394</v>
      </c>
      <c r="BR67" s="372" t="s">
        <v>4395</v>
      </c>
      <c r="BS67" s="372" t="s">
        <v>4396</v>
      </c>
      <c r="BT67" s="372" t="s">
        <v>4397</v>
      </c>
      <c r="BU67" s="373" t="s">
        <v>4398</v>
      </c>
      <c r="BV67" s="372" t="s">
        <v>4393</v>
      </c>
      <c r="BW67" s="372" t="s">
        <v>4394</v>
      </c>
      <c r="BX67" s="372" t="s">
        <v>4395</v>
      </c>
      <c r="BY67" s="372" t="s">
        <v>4396</v>
      </c>
      <c r="BZ67" s="372" t="s">
        <v>4397</v>
      </c>
      <c r="CA67" s="373" t="s">
        <v>4398</v>
      </c>
      <c r="CB67" s="372" t="s">
        <v>4393</v>
      </c>
      <c r="CC67" s="372" t="s">
        <v>4394</v>
      </c>
      <c r="CD67" s="372" t="s">
        <v>4395</v>
      </c>
      <c r="CE67" s="372" t="s">
        <v>4396</v>
      </c>
      <c r="CF67" s="372" t="s">
        <v>4397</v>
      </c>
      <c r="CG67" s="373" t="s">
        <v>4398</v>
      </c>
      <c r="CH67" s="372" t="s">
        <v>4393</v>
      </c>
      <c r="CI67" s="372" t="s">
        <v>4394</v>
      </c>
      <c r="CJ67" s="372" t="s">
        <v>4395</v>
      </c>
      <c r="CK67" s="372" t="s">
        <v>4396</v>
      </c>
      <c r="CL67" s="372" t="s">
        <v>4397</v>
      </c>
      <c r="CM67" s="373" t="s">
        <v>4398</v>
      </c>
      <c r="CN67" s="372" t="s">
        <v>4393</v>
      </c>
      <c r="CO67" s="372" t="s">
        <v>4394</v>
      </c>
      <c r="CP67" s="372" t="s">
        <v>4395</v>
      </c>
      <c r="CQ67" s="372" t="s">
        <v>4396</v>
      </c>
      <c r="CR67" s="372" t="s">
        <v>4397</v>
      </c>
      <c r="CS67" s="373" t="s">
        <v>4398</v>
      </c>
      <c r="CT67" s="300"/>
      <c r="CU67" s="353" t="s">
        <v>4392</v>
      </c>
      <c r="CV67" s="300"/>
      <c r="CW67" s="353"/>
      <c r="CX67" s="324"/>
    </row>
    <row r="68" spans="1:102" customFormat="1" ht="20.25" customHeight="1" x14ac:dyDescent="0.2">
      <c r="A68" s="324"/>
      <c r="B68" s="294" t="s">
        <v>2847</v>
      </c>
      <c r="C68" s="351" t="s">
        <v>167</v>
      </c>
      <c r="D68" s="352">
        <v>3</v>
      </c>
      <c r="E68" s="1052"/>
      <c r="F68" s="1052"/>
      <c r="G68" s="1052"/>
      <c r="H68" s="1052"/>
      <c r="I68" s="1052"/>
      <c r="J68" s="1053">
        <f t="shared" si="7"/>
        <v>0</v>
      </c>
      <c r="K68" s="1328">
        <v>0</v>
      </c>
      <c r="L68" s="1328">
        <v>0</v>
      </c>
      <c r="M68" s="1328">
        <v>0</v>
      </c>
      <c r="N68" s="1328">
        <v>0</v>
      </c>
      <c r="O68" s="1328">
        <v>0</v>
      </c>
      <c r="P68" s="338">
        <f t="shared" si="8"/>
        <v>0</v>
      </c>
      <c r="Q68" s="1067"/>
      <c r="R68" s="1052"/>
      <c r="S68" s="1052"/>
      <c r="T68" s="1052"/>
      <c r="U68" s="1052"/>
      <c r="V68" s="1053">
        <f t="shared" si="9"/>
        <v>0</v>
      </c>
      <c r="W68" s="1052"/>
      <c r="X68" s="1052"/>
      <c r="Y68" s="1052"/>
      <c r="Z68" s="1052"/>
      <c r="AA68" s="1052"/>
      <c r="AB68" s="1068">
        <f t="shared" si="10"/>
        <v>0</v>
      </c>
      <c r="AC68" s="1067"/>
      <c r="AD68" s="1052"/>
      <c r="AE68" s="1052"/>
      <c r="AF68" s="1052"/>
      <c r="AG68" s="1052"/>
      <c r="AH68" s="1053">
        <f t="shared" si="11"/>
        <v>0</v>
      </c>
      <c r="AI68" s="1052"/>
      <c r="AJ68" s="1052"/>
      <c r="AK68" s="1052"/>
      <c r="AL68" s="1052"/>
      <c r="AM68" s="1052"/>
      <c r="AN68" s="1068">
        <f t="shared" si="12"/>
        <v>0</v>
      </c>
      <c r="AO68" s="1067"/>
      <c r="AP68" s="1052"/>
      <c r="AQ68" s="1052"/>
      <c r="AR68" s="1052"/>
      <c r="AS68" s="1052"/>
      <c r="AT68" s="1069">
        <f t="shared" si="13"/>
        <v>0</v>
      </c>
      <c r="AU68" s="300"/>
      <c r="AV68" s="353" t="s">
        <v>4399</v>
      </c>
      <c r="AW68" s="300"/>
      <c r="AX68" s="1336" t="s">
        <v>2823</v>
      </c>
      <c r="AY68" s="324"/>
      <c r="AZ68" s="324"/>
      <c r="BA68" s="294" t="s">
        <v>2847</v>
      </c>
      <c r="BB68" s="351" t="s">
        <v>167</v>
      </c>
      <c r="BC68" s="352">
        <v>3</v>
      </c>
      <c r="BD68" s="372" t="s">
        <v>4400</v>
      </c>
      <c r="BE68" s="372" t="s">
        <v>4401</v>
      </c>
      <c r="BF68" s="372" t="s">
        <v>4402</v>
      </c>
      <c r="BG68" s="372" t="s">
        <v>4403</v>
      </c>
      <c r="BH68" s="372" t="s">
        <v>4404</v>
      </c>
      <c r="BI68" s="373" t="s">
        <v>4405</v>
      </c>
      <c r="BJ68" s="372" t="s">
        <v>4400</v>
      </c>
      <c r="BK68" s="372" t="s">
        <v>4401</v>
      </c>
      <c r="BL68" s="372" t="s">
        <v>4402</v>
      </c>
      <c r="BM68" s="372" t="s">
        <v>4403</v>
      </c>
      <c r="BN68" s="372" t="s">
        <v>4404</v>
      </c>
      <c r="BO68" s="373" t="s">
        <v>4405</v>
      </c>
      <c r="BP68" s="372" t="s">
        <v>4400</v>
      </c>
      <c r="BQ68" s="372" t="s">
        <v>4401</v>
      </c>
      <c r="BR68" s="372" t="s">
        <v>4402</v>
      </c>
      <c r="BS68" s="372" t="s">
        <v>4403</v>
      </c>
      <c r="BT68" s="372" t="s">
        <v>4404</v>
      </c>
      <c r="BU68" s="373" t="s">
        <v>4405</v>
      </c>
      <c r="BV68" s="372" t="s">
        <v>4400</v>
      </c>
      <c r="BW68" s="372" t="s">
        <v>4401</v>
      </c>
      <c r="BX68" s="372" t="s">
        <v>4402</v>
      </c>
      <c r="BY68" s="372" t="s">
        <v>4403</v>
      </c>
      <c r="BZ68" s="372" t="s">
        <v>4404</v>
      </c>
      <c r="CA68" s="373" t="s">
        <v>4405</v>
      </c>
      <c r="CB68" s="372" t="s">
        <v>4400</v>
      </c>
      <c r="CC68" s="372" t="s">
        <v>4401</v>
      </c>
      <c r="CD68" s="372" t="s">
        <v>4402</v>
      </c>
      <c r="CE68" s="372" t="s">
        <v>4403</v>
      </c>
      <c r="CF68" s="372" t="s">
        <v>4404</v>
      </c>
      <c r="CG68" s="373" t="s">
        <v>4405</v>
      </c>
      <c r="CH68" s="372" t="s">
        <v>4400</v>
      </c>
      <c r="CI68" s="372" t="s">
        <v>4401</v>
      </c>
      <c r="CJ68" s="372" t="s">
        <v>4402</v>
      </c>
      <c r="CK68" s="372" t="s">
        <v>4403</v>
      </c>
      <c r="CL68" s="372" t="s">
        <v>4404</v>
      </c>
      <c r="CM68" s="373" t="s">
        <v>4405</v>
      </c>
      <c r="CN68" s="372" t="s">
        <v>4400</v>
      </c>
      <c r="CO68" s="372" t="s">
        <v>4401</v>
      </c>
      <c r="CP68" s="372" t="s">
        <v>4402</v>
      </c>
      <c r="CQ68" s="372" t="s">
        <v>4403</v>
      </c>
      <c r="CR68" s="372" t="s">
        <v>4404</v>
      </c>
      <c r="CS68" s="373" t="s">
        <v>4405</v>
      </c>
      <c r="CT68" s="300"/>
      <c r="CU68" s="353" t="s">
        <v>4399</v>
      </c>
      <c r="CV68" s="300"/>
      <c r="CW68" s="353"/>
      <c r="CX68" s="324"/>
    </row>
    <row r="69" spans="1:102" customFormat="1" ht="20.25" customHeight="1" x14ac:dyDescent="0.2">
      <c r="A69" s="324"/>
      <c r="B69" s="294" t="s">
        <v>2855</v>
      </c>
      <c r="C69" s="351" t="s">
        <v>167</v>
      </c>
      <c r="D69" s="352">
        <v>3</v>
      </c>
      <c r="E69" s="1053">
        <f>IFERROR(SUM(E67:E68), 0)</f>
        <v>0</v>
      </c>
      <c r="F69" s="1053">
        <f>IFERROR(SUM(F67:F68), 0)</f>
        <v>0</v>
      </c>
      <c r="G69" s="1053">
        <f>IFERROR(SUM(G67:G68), 0)</f>
        <v>0</v>
      </c>
      <c r="H69" s="1053">
        <f>IFERROR(SUM(H67:H68), 0)</f>
        <v>0</v>
      </c>
      <c r="I69" s="1053">
        <f>IFERROR(SUM(I67:I68), 0)</f>
        <v>0</v>
      </c>
      <c r="J69" s="1053">
        <f t="shared" si="7"/>
        <v>0</v>
      </c>
      <c r="K69" s="337">
        <f>IFERROR(SUM(K67:K68), 0)</f>
        <v>0</v>
      </c>
      <c r="L69" s="337">
        <f>IFERROR(SUM(L67:L68), 0)</f>
        <v>0</v>
      </c>
      <c r="M69" s="337">
        <f>IFERROR(SUM(M67:M68), 0)</f>
        <v>0</v>
      </c>
      <c r="N69" s="337">
        <f>IFERROR(SUM(N67:N68), 0)</f>
        <v>0</v>
      </c>
      <c r="O69" s="337">
        <f>IFERROR(SUM(O67:O68), 0)</f>
        <v>0</v>
      </c>
      <c r="P69" s="338">
        <f t="shared" si="8"/>
        <v>0</v>
      </c>
      <c r="Q69" s="1070">
        <f>IFERROR(SUM(Q67:Q68), 0)</f>
        <v>0</v>
      </c>
      <c r="R69" s="1053">
        <f>IFERROR(SUM(R67:R68), 0)</f>
        <v>0</v>
      </c>
      <c r="S69" s="1053">
        <f>IFERROR(SUM(S67:S68), 0)</f>
        <v>0</v>
      </c>
      <c r="T69" s="1053">
        <f>IFERROR(SUM(T67:T68), 0)</f>
        <v>0</v>
      </c>
      <c r="U69" s="1053">
        <f>IFERROR(SUM(U67:U68), 0)</f>
        <v>0</v>
      </c>
      <c r="V69" s="1053">
        <f t="shared" si="9"/>
        <v>0</v>
      </c>
      <c r="W69" s="1053">
        <f>IFERROR(SUM(W67:W68), 0)</f>
        <v>0</v>
      </c>
      <c r="X69" s="1053">
        <f>IFERROR(SUM(X67:X68), 0)</f>
        <v>0</v>
      </c>
      <c r="Y69" s="1053">
        <f>IFERROR(SUM(Y67:Y68), 0)</f>
        <v>0</v>
      </c>
      <c r="Z69" s="1053">
        <f>IFERROR(SUM(Z67:Z68), 0)</f>
        <v>0</v>
      </c>
      <c r="AA69" s="1053">
        <f>IFERROR(SUM(AA67:AA68), 0)</f>
        <v>0</v>
      </c>
      <c r="AB69" s="1068">
        <f t="shared" si="10"/>
        <v>0</v>
      </c>
      <c r="AC69" s="1070">
        <f>IFERROR(SUM(AC67:AC68), 0)</f>
        <v>0</v>
      </c>
      <c r="AD69" s="1053">
        <f>IFERROR(SUM(AD67:AD68), 0)</f>
        <v>0</v>
      </c>
      <c r="AE69" s="1053">
        <f>IFERROR(SUM(AE67:AE68), 0)</f>
        <v>0</v>
      </c>
      <c r="AF69" s="1053">
        <f>IFERROR(SUM(AF67:AF68), 0)</f>
        <v>0</v>
      </c>
      <c r="AG69" s="1053">
        <f>IFERROR(SUM(AG67:AG68), 0)</f>
        <v>0</v>
      </c>
      <c r="AH69" s="1053">
        <f t="shared" si="11"/>
        <v>0</v>
      </c>
      <c r="AI69" s="1053">
        <f>IFERROR(SUM(AI67:AI68), 0)</f>
        <v>0</v>
      </c>
      <c r="AJ69" s="1053">
        <f>IFERROR(SUM(AJ67:AJ68), 0)</f>
        <v>0</v>
      </c>
      <c r="AK69" s="1053">
        <f>IFERROR(SUM(AK67:AK68), 0)</f>
        <v>0</v>
      </c>
      <c r="AL69" s="1053">
        <f>IFERROR(SUM(AL67:AL68), 0)</f>
        <v>0</v>
      </c>
      <c r="AM69" s="1053">
        <f>IFERROR(SUM(AM67:AM68), 0)</f>
        <v>0</v>
      </c>
      <c r="AN69" s="1068">
        <f t="shared" si="12"/>
        <v>0</v>
      </c>
      <c r="AO69" s="1070">
        <f>IFERROR(SUM(AO67:AO68), 0)</f>
        <v>0</v>
      </c>
      <c r="AP69" s="1053">
        <f>IFERROR(SUM(AP67:AP68), 0)</f>
        <v>0</v>
      </c>
      <c r="AQ69" s="1053">
        <f>IFERROR(SUM(AQ67:AQ68), 0)</f>
        <v>0</v>
      </c>
      <c r="AR69" s="1053">
        <f>IFERROR(SUM(AR67:AR68), 0)</f>
        <v>0</v>
      </c>
      <c r="AS69" s="1053">
        <f>IFERROR(SUM(AS67:AS68), 0)</f>
        <v>0</v>
      </c>
      <c r="AT69" s="1069">
        <f t="shared" si="13"/>
        <v>0</v>
      </c>
      <c r="AU69" s="300"/>
      <c r="AV69" s="353" t="s">
        <v>4406</v>
      </c>
      <c r="AW69" s="300"/>
      <c r="AX69" s="1336" t="s">
        <v>2832</v>
      </c>
      <c r="AY69" s="324"/>
      <c r="AZ69" s="324"/>
      <c r="BA69" s="294" t="s">
        <v>2855</v>
      </c>
      <c r="BB69" s="351" t="s">
        <v>167</v>
      </c>
      <c r="BC69" s="352">
        <v>3</v>
      </c>
      <c r="BD69" s="373" t="s">
        <v>4407</v>
      </c>
      <c r="BE69" s="373" t="s">
        <v>4408</v>
      </c>
      <c r="BF69" s="373" t="s">
        <v>4409</v>
      </c>
      <c r="BG69" s="373" t="s">
        <v>4410</v>
      </c>
      <c r="BH69" s="373" t="s">
        <v>4411</v>
      </c>
      <c r="BI69" s="373" t="s">
        <v>4412</v>
      </c>
      <c r="BJ69" s="373" t="s">
        <v>4407</v>
      </c>
      <c r="BK69" s="373" t="s">
        <v>4408</v>
      </c>
      <c r="BL69" s="373" t="s">
        <v>4409</v>
      </c>
      <c r="BM69" s="373" t="s">
        <v>4410</v>
      </c>
      <c r="BN69" s="373" t="s">
        <v>4411</v>
      </c>
      <c r="BO69" s="373" t="s">
        <v>4412</v>
      </c>
      <c r="BP69" s="373" t="s">
        <v>4407</v>
      </c>
      <c r="BQ69" s="373" t="s">
        <v>4408</v>
      </c>
      <c r="BR69" s="373" t="s">
        <v>4409</v>
      </c>
      <c r="BS69" s="373" t="s">
        <v>4410</v>
      </c>
      <c r="BT69" s="373" t="s">
        <v>4411</v>
      </c>
      <c r="BU69" s="373" t="s">
        <v>4412</v>
      </c>
      <c r="BV69" s="373" t="s">
        <v>4407</v>
      </c>
      <c r="BW69" s="373" t="s">
        <v>4408</v>
      </c>
      <c r="BX69" s="373" t="s">
        <v>4409</v>
      </c>
      <c r="BY69" s="373" t="s">
        <v>4410</v>
      </c>
      <c r="BZ69" s="373" t="s">
        <v>4411</v>
      </c>
      <c r="CA69" s="373" t="s">
        <v>4412</v>
      </c>
      <c r="CB69" s="373" t="s">
        <v>4407</v>
      </c>
      <c r="CC69" s="373" t="s">
        <v>4408</v>
      </c>
      <c r="CD69" s="373" t="s">
        <v>4409</v>
      </c>
      <c r="CE69" s="373" t="s">
        <v>4410</v>
      </c>
      <c r="CF69" s="373" t="s">
        <v>4411</v>
      </c>
      <c r="CG69" s="373" t="s">
        <v>4412</v>
      </c>
      <c r="CH69" s="373" t="s">
        <v>4407</v>
      </c>
      <c r="CI69" s="373" t="s">
        <v>4408</v>
      </c>
      <c r="CJ69" s="373" t="s">
        <v>4409</v>
      </c>
      <c r="CK69" s="373" t="s">
        <v>4410</v>
      </c>
      <c r="CL69" s="373" t="s">
        <v>4411</v>
      </c>
      <c r="CM69" s="373" t="s">
        <v>4412</v>
      </c>
      <c r="CN69" s="373" t="s">
        <v>4407</v>
      </c>
      <c r="CO69" s="373" t="s">
        <v>4408</v>
      </c>
      <c r="CP69" s="373" t="s">
        <v>4409</v>
      </c>
      <c r="CQ69" s="373" t="s">
        <v>4410</v>
      </c>
      <c r="CR69" s="373" t="s">
        <v>4411</v>
      </c>
      <c r="CS69" s="373" t="s">
        <v>4412</v>
      </c>
      <c r="CT69" s="300"/>
      <c r="CU69" s="353" t="s">
        <v>4406</v>
      </c>
      <c r="CV69" s="300"/>
      <c r="CW69" s="353"/>
      <c r="CX69" s="324"/>
    </row>
    <row r="70" spans="1:102" customFormat="1" ht="20.25" customHeight="1" x14ac:dyDescent="0.2">
      <c r="A70" s="324"/>
      <c r="B70" s="294" t="s">
        <v>2863</v>
      </c>
      <c r="C70" s="351" t="s">
        <v>167</v>
      </c>
      <c r="D70" s="352">
        <v>3</v>
      </c>
      <c r="E70" s="1052"/>
      <c r="F70" s="1052"/>
      <c r="G70" s="1052"/>
      <c r="H70" s="1052"/>
      <c r="I70" s="1052"/>
      <c r="J70" s="1053">
        <f t="shared" si="7"/>
        <v>0</v>
      </c>
      <c r="K70" s="1328">
        <v>0</v>
      </c>
      <c r="L70" s="1328">
        <v>0</v>
      </c>
      <c r="M70" s="1328">
        <v>0</v>
      </c>
      <c r="N70" s="1328">
        <v>0</v>
      </c>
      <c r="O70" s="1328">
        <v>0</v>
      </c>
      <c r="P70" s="338">
        <f t="shared" si="8"/>
        <v>0</v>
      </c>
      <c r="Q70" s="1067"/>
      <c r="R70" s="1052"/>
      <c r="S70" s="1052"/>
      <c r="T70" s="1052"/>
      <c r="U70" s="1052"/>
      <c r="V70" s="1053">
        <f t="shared" si="9"/>
        <v>0</v>
      </c>
      <c r="W70" s="1052"/>
      <c r="X70" s="1052"/>
      <c r="Y70" s="1052"/>
      <c r="Z70" s="1052"/>
      <c r="AA70" s="1052"/>
      <c r="AB70" s="1068">
        <f t="shared" si="10"/>
        <v>0</v>
      </c>
      <c r="AC70" s="1067"/>
      <c r="AD70" s="1052"/>
      <c r="AE70" s="1052"/>
      <c r="AF70" s="1052"/>
      <c r="AG70" s="1052"/>
      <c r="AH70" s="1053">
        <f t="shared" si="11"/>
        <v>0</v>
      </c>
      <c r="AI70" s="1052"/>
      <c r="AJ70" s="1052"/>
      <c r="AK70" s="1052"/>
      <c r="AL70" s="1052"/>
      <c r="AM70" s="1052"/>
      <c r="AN70" s="1068">
        <f t="shared" si="12"/>
        <v>0</v>
      </c>
      <c r="AO70" s="1067"/>
      <c r="AP70" s="1052"/>
      <c r="AQ70" s="1052"/>
      <c r="AR70" s="1052"/>
      <c r="AS70" s="1052"/>
      <c r="AT70" s="1069">
        <f t="shared" si="13"/>
        <v>0</v>
      </c>
      <c r="AU70" s="300"/>
      <c r="AV70" s="353" t="s">
        <v>4413</v>
      </c>
      <c r="AW70" s="300"/>
      <c r="AX70" s="1336" t="s">
        <v>543</v>
      </c>
      <c r="AY70" s="324"/>
      <c r="AZ70" s="324"/>
      <c r="BA70" s="294" t="s">
        <v>2863</v>
      </c>
      <c r="BB70" s="351" t="s">
        <v>167</v>
      </c>
      <c r="BC70" s="352">
        <v>3</v>
      </c>
      <c r="BD70" s="372" t="s">
        <v>4414</v>
      </c>
      <c r="BE70" s="372" t="s">
        <v>4415</v>
      </c>
      <c r="BF70" s="372" t="s">
        <v>4416</v>
      </c>
      <c r="BG70" s="372" t="s">
        <v>4417</v>
      </c>
      <c r="BH70" s="372" t="s">
        <v>4418</v>
      </c>
      <c r="BI70" s="373" t="s">
        <v>4419</v>
      </c>
      <c r="BJ70" s="372" t="s">
        <v>4414</v>
      </c>
      <c r="BK70" s="372" t="s">
        <v>4415</v>
      </c>
      <c r="BL70" s="372" t="s">
        <v>4416</v>
      </c>
      <c r="BM70" s="372" t="s">
        <v>4417</v>
      </c>
      <c r="BN70" s="372" t="s">
        <v>4418</v>
      </c>
      <c r="BO70" s="373" t="s">
        <v>4419</v>
      </c>
      <c r="BP70" s="372" t="s">
        <v>4414</v>
      </c>
      <c r="BQ70" s="372" t="s">
        <v>4415</v>
      </c>
      <c r="BR70" s="372" t="s">
        <v>4416</v>
      </c>
      <c r="BS70" s="372" t="s">
        <v>4417</v>
      </c>
      <c r="BT70" s="372" t="s">
        <v>4418</v>
      </c>
      <c r="BU70" s="373" t="s">
        <v>4419</v>
      </c>
      <c r="BV70" s="372" t="s">
        <v>4414</v>
      </c>
      <c r="BW70" s="372" t="s">
        <v>4415</v>
      </c>
      <c r="BX70" s="372" t="s">
        <v>4416</v>
      </c>
      <c r="BY70" s="372" t="s">
        <v>4417</v>
      </c>
      <c r="BZ70" s="372" t="s">
        <v>4418</v>
      </c>
      <c r="CA70" s="373" t="s">
        <v>4419</v>
      </c>
      <c r="CB70" s="372" t="s">
        <v>4414</v>
      </c>
      <c r="CC70" s="372" t="s">
        <v>4415</v>
      </c>
      <c r="CD70" s="372" t="s">
        <v>4416</v>
      </c>
      <c r="CE70" s="372" t="s">
        <v>4417</v>
      </c>
      <c r="CF70" s="372" t="s">
        <v>4418</v>
      </c>
      <c r="CG70" s="373" t="s">
        <v>4419</v>
      </c>
      <c r="CH70" s="372" t="s">
        <v>4414</v>
      </c>
      <c r="CI70" s="372" t="s">
        <v>4415</v>
      </c>
      <c r="CJ70" s="372" t="s">
        <v>4416</v>
      </c>
      <c r="CK70" s="372" t="s">
        <v>4417</v>
      </c>
      <c r="CL70" s="372" t="s">
        <v>4418</v>
      </c>
      <c r="CM70" s="373" t="s">
        <v>4419</v>
      </c>
      <c r="CN70" s="372" t="s">
        <v>4414</v>
      </c>
      <c r="CO70" s="372" t="s">
        <v>4415</v>
      </c>
      <c r="CP70" s="372" t="s">
        <v>4416</v>
      </c>
      <c r="CQ70" s="372" t="s">
        <v>4417</v>
      </c>
      <c r="CR70" s="372" t="s">
        <v>4418</v>
      </c>
      <c r="CS70" s="373" t="s">
        <v>4419</v>
      </c>
      <c r="CT70" s="300"/>
      <c r="CU70" s="353" t="s">
        <v>4413</v>
      </c>
      <c r="CV70" s="300"/>
      <c r="CW70" s="353"/>
      <c r="CX70" s="324"/>
    </row>
    <row r="71" spans="1:102" customFormat="1" ht="20.25" customHeight="1" x14ac:dyDescent="0.2">
      <c r="A71" s="324"/>
      <c r="B71" s="294" t="s">
        <v>2871</v>
      </c>
      <c r="C71" s="351" t="s">
        <v>167</v>
      </c>
      <c r="D71" s="352">
        <v>3</v>
      </c>
      <c r="E71" s="1052"/>
      <c r="F71" s="1052"/>
      <c r="G71" s="1052"/>
      <c r="H71" s="1052"/>
      <c r="I71" s="1052"/>
      <c r="J71" s="1053">
        <f t="shared" si="7"/>
        <v>0</v>
      </c>
      <c r="K71" s="1328">
        <v>0</v>
      </c>
      <c r="L71" s="1328">
        <v>0</v>
      </c>
      <c r="M71" s="1328">
        <v>0</v>
      </c>
      <c r="N71" s="1328">
        <v>0</v>
      </c>
      <c r="O71" s="1328">
        <v>0</v>
      </c>
      <c r="P71" s="338">
        <f t="shared" si="8"/>
        <v>0</v>
      </c>
      <c r="Q71" s="1067"/>
      <c r="R71" s="1052"/>
      <c r="S71" s="1052"/>
      <c r="T71" s="1052"/>
      <c r="U71" s="1052"/>
      <c r="V71" s="1053">
        <f t="shared" si="9"/>
        <v>0</v>
      </c>
      <c r="W71" s="1052"/>
      <c r="X71" s="1052"/>
      <c r="Y71" s="1052"/>
      <c r="Z71" s="1052"/>
      <c r="AA71" s="1052"/>
      <c r="AB71" s="1068">
        <f t="shared" si="10"/>
        <v>0</v>
      </c>
      <c r="AC71" s="1067"/>
      <c r="AD71" s="1052"/>
      <c r="AE71" s="1052"/>
      <c r="AF71" s="1052"/>
      <c r="AG71" s="1052"/>
      <c r="AH71" s="1053">
        <f t="shared" si="11"/>
        <v>0</v>
      </c>
      <c r="AI71" s="1052"/>
      <c r="AJ71" s="1052"/>
      <c r="AK71" s="1052"/>
      <c r="AL71" s="1052"/>
      <c r="AM71" s="1052"/>
      <c r="AN71" s="1068">
        <f t="shared" si="12"/>
        <v>0</v>
      </c>
      <c r="AO71" s="1067"/>
      <c r="AP71" s="1052"/>
      <c r="AQ71" s="1052"/>
      <c r="AR71" s="1052"/>
      <c r="AS71" s="1052"/>
      <c r="AT71" s="1069">
        <f t="shared" si="13"/>
        <v>0</v>
      </c>
      <c r="AU71" s="300"/>
      <c r="AV71" s="353" t="s">
        <v>4420</v>
      </c>
      <c r="AW71" s="300"/>
      <c r="AX71" s="1336" t="s">
        <v>543</v>
      </c>
      <c r="AY71" s="324"/>
      <c r="AZ71" s="324"/>
      <c r="BA71" s="294" t="s">
        <v>2871</v>
      </c>
      <c r="BB71" s="351" t="s">
        <v>167</v>
      </c>
      <c r="BC71" s="352">
        <v>3</v>
      </c>
      <c r="BD71" s="372" t="s">
        <v>4421</v>
      </c>
      <c r="BE71" s="372" t="s">
        <v>4422</v>
      </c>
      <c r="BF71" s="372" t="s">
        <v>4423</v>
      </c>
      <c r="BG71" s="372" t="s">
        <v>4424</v>
      </c>
      <c r="BH71" s="372" t="s">
        <v>4425</v>
      </c>
      <c r="BI71" s="373" t="s">
        <v>4426</v>
      </c>
      <c r="BJ71" s="372" t="s">
        <v>4421</v>
      </c>
      <c r="BK71" s="372" t="s">
        <v>4422</v>
      </c>
      <c r="BL71" s="372" t="s">
        <v>4423</v>
      </c>
      <c r="BM71" s="372" t="s">
        <v>4424</v>
      </c>
      <c r="BN71" s="372" t="s">
        <v>4425</v>
      </c>
      <c r="BO71" s="373" t="s">
        <v>4426</v>
      </c>
      <c r="BP71" s="372" t="s">
        <v>4421</v>
      </c>
      <c r="BQ71" s="372" t="s">
        <v>4422</v>
      </c>
      <c r="BR71" s="372" t="s">
        <v>4423</v>
      </c>
      <c r="BS71" s="372" t="s">
        <v>4424</v>
      </c>
      <c r="BT71" s="372" t="s">
        <v>4425</v>
      </c>
      <c r="BU71" s="373" t="s">
        <v>4426</v>
      </c>
      <c r="BV71" s="372" t="s">
        <v>4421</v>
      </c>
      <c r="BW71" s="372" t="s">
        <v>4422</v>
      </c>
      <c r="BX71" s="372" t="s">
        <v>4423</v>
      </c>
      <c r="BY71" s="372" t="s">
        <v>4424</v>
      </c>
      <c r="BZ71" s="372" t="s">
        <v>4425</v>
      </c>
      <c r="CA71" s="373" t="s">
        <v>4426</v>
      </c>
      <c r="CB71" s="372" t="s">
        <v>4421</v>
      </c>
      <c r="CC71" s="372" t="s">
        <v>4422</v>
      </c>
      <c r="CD71" s="372" t="s">
        <v>4423</v>
      </c>
      <c r="CE71" s="372" t="s">
        <v>4424</v>
      </c>
      <c r="CF71" s="372" t="s">
        <v>4425</v>
      </c>
      <c r="CG71" s="373" t="s">
        <v>4426</v>
      </c>
      <c r="CH71" s="372" t="s">
        <v>4421</v>
      </c>
      <c r="CI71" s="372" t="s">
        <v>4422</v>
      </c>
      <c r="CJ71" s="372" t="s">
        <v>4423</v>
      </c>
      <c r="CK71" s="372" t="s">
        <v>4424</v>
      </c>
      <c r="CL71" s="372" t="s">
        <v>4425</v>
      </c>
      <c r="CM71" s="373" t="s">
        <v>4426</v>
      </c>
      <c r="CN71" s="372" t="s">
        <v>4421</v>
      </c>
      <c r="CO71" s="372" t="s">
        <v>4422</v>
      </c>
      <c r="CP71" s="372" t="s">
        <v>4423</v>
      </c>
      <c r="CQ71" s="372" t="s">
        <v>4424</v>
      </c>
      <c r="CR71" s="372" t="s">
        <v>4425</v>
      </c>
      <c r="CS71" s="373" t="s">
        <v>4426</v>
      </c>
      <c r="CT71" s="300"/>
      <c r="CU71" s="353" t="s">
        <v>4420</v>
      </c>
      <c r="CV71" s="300"/>
      <c r="CW71" s="353"/>
      <c r="CX71" s="324"/>
    </row>
    <row r="72" spans="1:102" customFormat="1" ht="20.25" customHeight="1" x14ac:dyDescent="0.2">
      <c r="A72" s="324"/>
      <c r="B72" s="294" t="s">
        <v>2879</v>
      </c>
      <c r="C72" s="351" t="s">
        <v>167</v>
      </c>
      <c r="D72" s="352">
        <v>3</v>
      </c>
      <c r="E72" s="1053">
        <f>IFERROR(SUM(E70:E71), 0)</f>
        <v>0</v>
      </c>
      <c r="F72" s="1053">
        <f>IFERROR(SUM(F70:F71), 0)</f>
        <v>0</v>
      </c>
      <c r="G72" s="1053">
        <f>IFERROR(SUM(G70:G71), 0)</f>
        <v>0</v>
      </c>
      <c r="H72" s="1053">
        <f>IFERROR(SUM(H70:H71), 0)</f>
        <v>0</v>
      </c>
      <c r="I72" s="1053">
        <f>IFERROR(SUM(I70:I71), 0)</f>
        <v>0</v>
      </c>
      <c r="J72" s="1053">
        <f t="shared" si="7"/>
        <v>0</v>
      </c>
      <c r="K72" s="337">
        <f>IFERROR(SUM(K70:K71), 0)</f>
        <v>0</v>
      </c>
      <c r="L72" s="337">
        <f>IFERROR(SUM(L70:L71), 0)</f>
        <v>0</v>
      </c>
      <c r="M72" s="337">
        <f>IFERROR(SUM(M70:M71), 0)</f>
        <v>0</v>
      </c>
      <c r="N72" s="337">
        <f>IFERROR(SUM(N70:N71), 0)</f>
        <v>0</v>
      </c>
      <c r="O72" s="337">
        <f>IFERROR(SUM(O70:O71), 0)</f>
        <v>0</v>
      </c>
      <c r="P72" s="338">
        <f t="shared" si="8"/>
        <v>0</v>
      </c>
      <c r="Q72" s="1070">
        <f>IFERROR(SUM(Q70:Q71), 0)</f>
        <v>0</v>
      </c>
      <c r="R72" s="1053">
        <f>IFERROR(SUM(R70:R71), 0)</f>
        <v>0</v>
      </c>
      <c r="S72" s="1053">
        <f>IFERROR(SUM(S70:S71), 0)</f>
        <v>0</v>
      </c>
      <c r="T72" s="1053">
        <f>IFERROR(SUM(T70:T71), 0)</f>
        <v>0</v>
      </c>
      <c r="U72" s="1053">
        <f>IFERROR(SUM(U70:U71), 0)</f>
        <v>0</v>
      </c>
      <c r="V72" s="1053">
        <f t="shared" si="9"/>
        <v>0</v>
      </c>
      <c r="W72" s="1053">
        <f>IFERROR(SUM(W70:W71), 0)</f>
        <v>0</v>
      </c>
      <c r="X72" s="1053">
        <f>IFERROR(SUM(X70:X71), 0)</f>
        <v>0</v>
      </c>
      <c r="Y72" s="1053">
        <f>IFERROR(SUM(Y70:Y71), 0)</f>
        <v>0</v>
      </c>
      <c r="Z72" s="1053">
        <f>IFERROR(SUM(Z70:Z71), 0)</f>
        <v>0</v>
      </c>
      <c r="AA72" s="1053">
        <f>IFERROR(SUM(AA70:AA71), 0)</f>
        <v>0</v>
      </c>
      <c r="AB72" s="1068">
        <f t="shared" si="10"/>
        <v>0</v>
      </c>
      <c r="AC72" s="1070">
        <f>IFERROR(SUM(AC70:AC71), 0)</f>
        <v>0</v>
      </c>
      <c r="AD72" s="1053">
        <f>IFERROR(SUM(AD70:AD71), 0)</f>
        <v>0</v>
      </c>
      <c r="AE72" s="1053">
        <f>IFERROR(SUM(AE70:AE71), 0)</f>
        <v>0</v>
      </c>
      <c r="AF72" s="1053">
        <f>IFERROR(SUM(AF70:AF71), 0)</f>
        <v>0</v>
      </c>
      <c r="AG72" s="1053">
        <f>IFERROR(SUM(AG70:AG71), 0)</f>
        <v>0</v>
      </c>
      <c r="AH72" s="1053">
        <f t="shared" si="11"/>
        <v>0</v>
      </c>
      <c r="AI72" s="1053">
        <f>IFERROR(SUM(AI70:AI71), 0)</f>
        <v>0</v>
      </c>
      <c r="AJ72" s="1053">
        <f>IFERROR(SUM(AJ70:AJ71), 0)</f>
        <v>0</v>
      </c>
      <c r="AK72" s="1053">
        <f>IFERROR(SUM(AK70:AK71), 0)</f>
        <v>0</v>
      </c>
      <c r="AL72" s="1053">
        <f>IFERROR(SUM(AL70:AL71), 0)</f>
        <v>0</v>
      </c>
      <c r="AM72" s="1053">
        <f>IFERROR(SUM(AM70:AM71), 0)</f>
        <v>0</v>
      </c>
      <c r="AN72" s="1068">
        <f t="shared" si="12"/>
        <v>0</v>
      </c>
      <c r="AO72" s="1070">
        <f>IFERROR(SUM(AO70:AO71), 0)</f>
        <v>0</v>
      </c>
      <c r="AP72" s="1053">
        <f>IFERROR(SUM(AP70:AP71), 0)</f>
        <v>0</v>
      </c>
      <c r="AQ72" s="1053">
        <f>IFERROR(SUM(AQ70:AQ71), 0)</f>
        <v>0</v>
      </c>
      <c r="AR72" s="1053">
        <f>IFERROR(SUM(AR70:AR71), 0)</f>
        <v>0</v>
      </c>
      <c r="AS72" s="1053">
        <f>IFERROR(SUM(AS70:AS71), 0)</f>
        <v>0</v>
      </c>
      <c r="AT72" s="1069">
        <f t="shared" si="13"/>
        <v>0</v>
      </c>
      <c r="AU72" s="300"/>
      <c r="AV72" s="353" t="s">
        <v>4427</v>
      </c>
      <c r="AW72" s="300"/>
      <c r="AX72" s="1336" t="s">
        <v>543</v>
      </c>
      <c r="AY72" s="324"/>
      <c r="AZ72" s="324"/>
      <c r="BA72" s="294" t="s">
        <v>2879</v>
      </c>
      <c r="BB72" s="351" t="s">
        <v>167</v>
      </c>
      <c r="BC72" s="352">
        <v>3</v>
      </c>
      <c r="BD72" s="373" t="s">
        <v>4428</v>
      </c>
      <c r="BE72" s="373" t="s">
        <v>4429</v>
      </c>
      <c r="BF72" s="373" t="s">
        <v>4430</v>
      </c>
      <c r="BG72" s="373" t="s">
        <v>4431</v>
      </c>
      <c r="BH72" s="373" t="s">
        <v>4432</v>
      </c>
      <c r="BI72" s="373" t="s">
        <v>4433</v>
      </c>
      <c r="BJ72" s="373" t="s">
        <v>4428</v>
      </c>
      <c r="BK72" s="373" t="s">
        <v>4429</v>
      </c>
      <c r="BL72" s="373" t="s">
        <v>4430</v>
      </c>
      <c r="BM72" s="373" t="s">
        <v>4431</v>
      </c>
      <c r="BN72" s="373" t="s">
        <v>4432</v>
      </c>
      <c r="BO72" s="373" t="s">
        <v>4433</v>
      </c>
      <c r="BP72" s="373" t="s">
        <v>4428</v>
      </c>
      <c r="BQ72" s="373" t="s">
        <v>4429</v>
      </c>
      <c r="BR72" s="373" t="s">
        <v>4430</v>
      </c>
      <c r="BS72" s="373" t="s">
        <v>4431</v>
      </c>
      <c r="BT72" s="373" t="s">
        <v>4432</v>
      </c>
      <c r="BU72" s="373" t="s">
        <v>4433</v>
      </c>
      <c r="BV72" s="373" t="s">
        <v>4428</v>
      </c>
      <c r="BW72" s="373" t="s">
        <v>4429</v>
      </c>
      <c r="BX72" s="373" t="s">
        <v>4430</v>
      </c>
      <c r="BY72" s="373" t="s">
        <v>4431</v>
      </c>
      <c r="BZ72" s="373" t="s">
        <v>4432</v>
      </c>
      <c r="CA72" s="373" t="s">
        <v>4433</v>
      </c>
      <c r="CB72" s="373" t="s">
        <v>4428</v>
      </c>
      <c r="CC72" s="373" t="s">
        <v>4429</v>
      </c>
      <c r="CD72" s="373" t="s">
        <v>4430</v>
      </c>
      <c r="CE72" s="373" t="s">
        <v>4431</v>
      </c>
      <c r="CF72" s="373" t="s">
        <v>4432</v>
      </c>
      <c r="CG72" s="373" t="s">
        <v>4433</v>
      </c>
      <c r="CH72" s="373" t="s">
        <v>4428</v>
      </c>
      <c r="CI72" s="373" t="s">
        <v>4429</v>
      </c>
      <c r="CJ72" s="373" t="s">
        <v>4430</v>
      </c>
      <c r="CK72" s="373" t="s">
        <v>4431</v>
      </c>
      <c r="CL72" s="373" t="s">
        <v>4432</v>
      </c>
      <c r="CM72" s="373" t="s">
        <v>4433</v>
      </c>
      <c r="CN72" s="373" t="s">
        <v>4428</v>
      </c>
      <c r="CO72" s="373" t="s">
        <v>4429</v>
      </c>
      <c r="CP72" s="373" t="s">
        <v>4430</v>
      </c>
      <c r="CQ72" s="373" t="s">
        <v>4431</v>
      </c>
      <c r="CR72" s="373" t="s">
        <v>4432</v>
      </c>
      <c r="CS72" s="373" t="s">
        <v>4433</v>
      </c>
      <c r="CT72" s="300"/>
      <c r="CU72" s="353" t="s">
        <v>4427</v>
      </c>
      <c r="CV72" s="300"/>
      <c r="CW72" s="353"/>
      <c r="CX72" s="324"/>
    </row>
    <row r="73" spans="1:102" customFormat="1" ht="20.25" customHeight="1" x14ac:dyDescent="0.2">
      <c r="A73" s="324"/>
      <c r="B73" s="294" t="s">
        <v>2887</v>
      </c>
      <c r="C73" s="351" t="s">
        <v>167</v>
      </c>
      <c r="D73" s="352">
        <v>3</v>
      </c>
      <c r="E73" s="1052"/>
      <c r="F73" s="1052"/>
      <c r="G73" s="1052"/>
      <c r="H73" s="1052"/>
      <c r="I73" s="1052"/>
      <c r="J73" s="1053">
        <f t="shared" si="7"/>
        <v>0</v>
      </c>
      <c r="K73" s="1328">
        <v>0</v>
      </c>
      <c r="L73" s="1328">
        <v>0</v>
      </c>
      <c r="M73" s="1328">
        <v>0</v>
      </c>
      <c r="N73" s="1328">
        <v>5.1762409076779612</v>
      </c>
      <c r="O73" s="1328">
        <v>0</v>
      </c>
      <c r="P73" s="338">
        <f t="shared" si="8"/>
        <v>5.1762409076779612</v>
      </c>
      <c r="Q73" s="1067"/>
      <c r="R73" s="1052"/>
      <c r="S73" s="1052"/>
      <c r="T73" s="1052"/>
      <c r="U73" s="1052"/>
      <c r="V73" s="1053">
        <f t="shared" si="9"/>
        <v>0</v>
      </c>
      <c r="W73" s="1052"/>
      <c r="X73" s="1052"/>
      <c r="Y73" s="1052"/>
      <c r="Z73" s="1052"/>
      <c r="AA73" s="1052"/>
      <c r="AB73" s="1068">
        <f t="shared" si="10"/>
        <v>0</v>
      </c>
      <c r="AC73" s="1067"/>
      <c r="AD73" s="1052"/>
      <c r="AE73" s="1052"/>
      <c r="AF73" s="1052"/>
      <c r="AG73" s="1052"/>
      <c r="AH73" s="1053">
        <f t="shared" si="11"/>
        <v>0</v>
      </c>
      <c r="AI73" s="1052"/>
      <c r="AJ73" s="1052"/>
      <c r="AK73" s="1052"/>
      <c r="AL73" s="1052"/>
      <c r="AM73" s="1052"/>
      <c r="AN73" s="1068">
        <f t="shared" si="12"/>
        <v>0</v>
      </c>
      <c r="AO73" s="1067"/>
      <c r="AP73" s="1052"/>
      <c r="AQ73" s="1052"/>
      <c r="AR73" s="1052"/>
      <c r="AS73" s="1052"/>
      <c r="AT73" s="1069">
        <f t="shared" si="13"/>
        <v>0</v>
      </c>
      <c r="AU73" s="300"/>
      <c r="AV73" s="353" t="s">
        <v>4434</v>
      </c>
      <c r="AW73" s="300"/>
      <c r="AX73" s="1336" t="s">
        <v>2889</v>
      </c>
      <c r="AY73" s="324"/>
      <c r="AZ73" s="324"/>
      <c r="BA73" s="294" t="s">
        <v>2887</v>
      </c>
      <c r="BB73" s="351" t="s">
        <v>167</v>
      </c>
      <c r="BC73" s="352">
        <v>3</v>
      </c>
      <c r="BD73" s="372" t="s">
        <v>4435</v>
      </c>
      <c r="BE73" s="372" t="s">
        <v>4436</v>
      </c>
      <c r="BF73" s="372" t="s">
        <v>4437</v>
      </c>
      <c r="BG73" s="372" t="s">
        <v>4438</v>
      </c>
      <c r="BH73" s="372" t="s">
        <v>4439</v>
      </c>
      <c r="BI73" s="373" t="s">
        <v>4440</v>
      </c>
      <c r="BJ73" s="372" t="s">
        <v>4435</v>
      </c>
      <c r="BK73" s="372" t="s">
        <v>4436</v>
      </c>
      <c r="BL73" s="372" t="s">
        <v>4437</v>
      </c>
      <c r="BM73" s="372" t="s">
        <v>4438</v>
      </c>
      <c r="BN73" s="372" t="s">
        <v>4439</v>
      </c>
      <c r="BO73" s="373" t="s">
        <v>4440</v>
      </c>
      <c r="BP73" s="372" t="s">
        <v>4435</v>
      </c>
      <c r="BQ73" s="372" t="s">
        <v>4436</v>
      </c>
      <c r="BR73" s="372" t="s">
        <v>4437</v>
      </c>
      <c r="BS73" s="372" t="s">
        <v>4438</v>
      </c>
      <c r="BT73" s="372" t="s">
        <v>4439</v>
      </c>
      <c r="BU73" s="373" t="s">
        <v>4440</v>
      </c>
      <c r="BV73" s="372" t="s">
        <v>4435</v>
      </c>
      <c r="BW73" s="372" t="s">
        <v>4436</v>
      </c>
      <c r="BX73" s="372" t="s">
        <v>4437</v>
      </c>
      <c r="BY73" s="372" t="s">
        <v>4438</v>
      </c>
      <c r="BZ73" s="372" t="s">
        <v>4439</v>
      </c>
      <c r="CA73" s="373" t="s">
        <v>4440</v>
      </c>
      <c r="CB73" s="372" t="s">
        <v>4435</v>
      </c>
      <c r="CC73" s="372" t="s">
        <v>4436</v>
      </c>
      <c r="CD73" s="372" t="s">
        <v>4437</v>
      </c>
      <c r="CE73" s="372" t="s">
        <v>4438</v>
      </c>
      <c r="CF73" s="372" t="s">
        <v>4439</v>
      </c>
      <c r="CG73" s="373" t="s">
        <v>4440</v>
      </c>
      <c r="CH73" s="372" t="s">
        <v>4435</v>
      </c>
      <c r="CI73" s="372" t="s">
        <v>4436</v>
      </c>
      <c r="CJ73" s="372" t="s">
        <v>4437</v>
      </c>
      <c r="CK73" s="372" t="s">
        <v>4438</v>
      </c>
      <c r="CL73" s="372" t="s">
        <v>4439</v>
      </c>
      <c r="CM73" s="373" t="s">
        <v>4440</v>
      </c>
      <c r="CN73" s="372" t="s">
        <v>4435</v>
      </c>
      <c r="CO73" s="372" t="s">
        <v>4436</v>
      </c>
      <c r="CP73" s="372" t="s">
        <v>4437</v>
      </c>
      <c r="CQ73" s="372" t="s">
        <v>4438</v>
      </c>
      <c r="CR73" s="372" t="s">
        <v>4439</v>
      </c>
      <c r="CS73" s="373" t="s">
        <v>4440</v>
      </c>
      <c r="CT73" s="300"/>
      <c r="CU73" s="353" t="s">
        <v>4434</v>
      </c>
      <c r="CV73" s="300"/>
      <c r="CW73" s="353"/>
      <c r="CX73" s="324"/>
    </row>
    <row r="74" spans="1:102" customFormat="1" ht="20.25" customHeight="1" x14ac:dyDescent="0.2">
      <c r="A74" s="324"/>
      <c r="B74" s="294" t="s">
        <v>2896</v>
      </c>
      <c r="C74" s="351" t="s">
        <v>167</v>
      </c>
      <c r="D74" s="352">
        <v>3</v>
      </c>
      <c r="E74" s="1052"/>
      <c r="F74" s="1052"/>
      <c r="G74" s="1052"/>
      <c r="H74" s="1052"/>
      <c r="I74" s="1052"/>
      <c r="J74" s="1053">
        <f t="shared" ref="J74:J105" si="14">IFERROR(SUM(E74:I74), 0)</f>
        <v>0</v>
      </c>
      <c r="K74" s="1328">
        <v>0</v>
      </c>
      <c r="L74" s="1328">
        <v>0</v>
      </c>
      <c r="M74" s="1328">
        <v>0</v>
      </c>
      <c r="N74" s="1328">
        <v>0</v>
      </c>
      <c r="O74" s="1328">
        <v>0</v>
      </c>
      <c r="P74" s="338">
        <f t="shared" ref="P74:P105" si="15">IFERROR(SUM(K74:O74), 0)</f>
        <v>0</v>
      </c>
      <c r="Q74" s="1067"/>
      <c r="R74" s="1052"/>
      <c r="S74" s="1052"/>
      <c r="T74" s="1052"/>
      <c r="U74" s="1052"/>
      <c r="V74" s="1053">
        <f t="shared" ref="V74:V105" si="16">IFERROR(SUM(Q74:U74), 0)</f>
        <v>0</v>
      </c>
      <c r="W74" s="1052"/>
      <c r="X74" s="1052"/>
      <c r="Y74" s="1052"/>
      <c r="Z74" s="1052"/>
      <c r="AA74" s="1052"/>
      <c r="AB74" s="1068">
        <f t="shared" ref="AB74:AB105" si="17">IFERROR(SUM(W74:AA74), 0)</f>
        <v>0</v>
      </c>
      <c r="AC74" s="1067"/>
      <c r="AD74" s="1052"/>
      <c r="AE74" s="1052"/>
      <c r="AF74" s="1052"/>
      <c r="AG74" s="1052"/>
      <c r="AH74" s="1053">
        <f t="shared" ref="AH74:AH105" si="18">IFERROR(SUM(AC74:AG74), 0)</f>
        <v>0</v>
      </c>
      <c r="AI74" s="1052"/>
      <c r="AJ74" s="1052"/>
      <c r="AK74" s="1052"/>
      <c r="AL74" s="1052"/>
      <c r="AM74" s="1052"/>
      <c r="AN74" s="1068">
        <f t="shared" ref="AN74:AN105" si="19">IFERROR(SUM(AI74:AM74), 0)</f>
        <v>0</v>
      </c>
      <c r="AO74" s="1067"/>
      <c r="AP74" s="1052"/>
      <c r="AQ74" s="1052"/>
      <c r="AR74" s="1052"/>
      <c r="AS74" s="1052"/>
      <c r="AT74" s="1069">
        <f t="shared" ref="AT74:AT105" si="20">IFERROR(SUM(AO74:AS74), 0)</f>
        <v>0</v>
      </c>
      <c r="AU74" s="300"/>
      <c r="AV74" s="353" t="s">
        <v>4441</v>
      </c>
      <c r="AW74" s="300"/>
      <c r="AX74" s="1336" t="s">
        <v>2898</v>
      </c>
      <c r="AY74" s="324"/>
      <c r="AZ74" s="324"/>
      <c r="BA74" s="294" t="s">
        <v>2896</v>
      </c>
      <c r="BB74" s="351" t="s">
        <v>167</v>
      </c>
      <c r="BC74" s="352">
        <v>3</v>
      </c>
      <c r="BD74" s="372" t="s">
        <v>4442</v>
      </c>
      <c r="BE74" s="372" t="s">
        <v>4443</v>
      </c>
      <c r="BF74" s="372" t="s">
        <v>4444</v>
      </c>
      <c r="BG74" s="372" t="s">
        <v>4445</v>
      </c>
      <c r="BH74" s="372" t="s">
        <v>4446</v>
      </c>
      <c r="BI74" s="373" t="s">
        <v>4447</v>
      </c>
      <c r="BJ74" s="372" t="s">
        <v>4442</v>
      </c>
      <c r="BK74" s="372" t="s">
        <v>4443</v>
      </c>
      <c r="BL74" s="372" t="s">
        <v>4444</v>
      </c>
      <c r="BM74" s="372" t="s">
        <v>4445</v>
      </c>
      <c r="BN74" s="372" t="s">
        <v>4446</v>
      </c>
      <c r="BO74" s="373" t="s">
        <v>4447</v>
      </c>
      <c r="BP74" s="372" t="s">
        <v>4442</v>
      </c>
      <c r="BQ74" s="372" t="s">
        <v>4443</v>
      </c>
      <c r="BR74" s="372" t="s">
        <v>4444</v>
      </c>
      <c r="BS74" s="372" t="s">
        <v>4445</v>
      </c>
      <c r="BT74" s="372" t="s">
        <v>4446</v>
      </c>
      <c r="BU74" s="373" t="s">
        <v>4447</v>
      </c>
      <c r="BV74" s="372" t="s">
        <v>4442</v>
      </c>
      <c r="BW74" s="372" t="s">
        <v>4443</v>
      </c>
      <c r="BX74" s="372" t="s">
        <v>4444</v>
      </c>
      <c r="BY74" s="372" t="s">
        <v>4445</v>
      </c>
      <c r="BZ74" s="372" t="s">
        <v>4446</v>
      </c>
      <c r="CA74" s="373" t="s">
        <v>4447</v>
      </c>
      <c r="CB74" s="372" t="s">
        <v>4442</v>
      </c>
      <c r="CC74" s="372" t="s">
        <v>4443</v>
      </c>
      <c r="CD74" s="372" t="s">
        <v>4444</v>
      </c>
      <c r="CE74" s="372" t="s">
        <v>4445</v>
      </c>
      <c r="CF74" s="372" t="s">
        <v>4446</v>
      </c>
      <c r="CG74" s="373" t="s">
        <v>4447</v>
      </c>
      <c r="CH74" s="372" t="s">
        <v>4442</v>
      </c>
      <c r="CI74" s="372" t="s">
        <v>4443</v>
      </c>
      <c r="CJ74" s="372" t="s">
        <v>4444</v>
      </c>
      <c r="CK74" s="372" t="s">
        <v>4445</v>
      </c>
      <c r="CL74" s="372" t="s">
        <v>4446</v>
      </c>
      <c r="CM74" s="373" t="s">
        <v>4447</v>
      </c>
      <c r="CN74" s="372" t="s">
        <v>4442</v>
      </c>
      <c r="CO74" s="372" t="s">
        <v>4443</v>
      </c>
      <c r="CP74" s="372" t="s">
        <v>4444</v>
      </c>
      <c r="CQ74" s="372" t="s">
        <v>4445</v>
      </c>
      <c r="CR74" s="372" t="s">
        <v>4446</v>
      </c>
      <c r="CS74" s="373" t="s">
        <v>4447</v>
      </c>
      <c r="CT74" s="300"/>
      <c r="CU74" s="353" t="s">
        <v>4441</v>
      </c>
      <c r="CV74" s="300"/>
      <c r="CW74" s="353"/>
      <c r="CX74" s="324"/>
    </row>
    <row r="75" spans="1:102" customFormat="1" ht="20.25" customHeight="1" x14ac:dyDescent="0.2">
      <c r="A75" s="324"/>
      <c r="B75" s="294" t="s">
        <v>2905</v>
      </c>
      <c r="C75" s="351" t="s">
        <v>167</v>
      </c>
      <c r="D75" s="352">
        <v>3</v>
      </c>
      <c r="E75" s="1053">
        <f>IFERROR(SUM(E73:E74), 0)</f>
        <v>0</v>
      </c>
      <c r="F75" s="1053">
        <f>IFERROR(SUM(F73:F74), 0)</f>
        <v>0</v>
      </c>
      <c r="G75" s="1053">
        <f>IFERROR(SUM(G73:G74), 0)</f>
        <v>0</v>
      </c>
      <c r="H75" s="1053">
        <f>IFERROR(SUM(H73:H74), 0)</f>
        <v>0</v>
      </c>
      <c r="I75" s="1053">
        <f>IFERROR(SUM(I73:I74), 0)</f>
        <v>0</v>
      </c>
      <c r="J75" s="1053">
        <f t="shared" si="14"/>
        <v>0</v>
      </c>
      <c r="K75" s="337">
        <f>IFERROR(SUM(K73:K74), 0)</f>
        <v>0</v>
      </c>
      <c r="L75" s="337">
        <f>IFERROR(SUM(L73:L74), 0)</f>
        <v>0</v>
      </c>
      <c r="M75" s="337">
        <f>IFERROR(SUM(M73:M74), 0)</f>
        <v>0</v>
      </c>
      <c r="N75" s="337">
        <f>IFERROR(SUM(N73:N74), 0)</f>
        <v>5.1762409076779612</v>
      </c>
      <c r="O75" s="337">
        <f>IFERROR(SUM(O73:O74), 0)</f>
        <v>0</v>
      </c>
      <c r="P75" s="338">
        <f t="shared" si="15"/>
        <v>5.1762409076779612</v>
      </c>
      <c r="Q75" s="1070">
        <f>IFERROR(SUM(Q73:Q74), 0)</f>
        <v>0</v>
      </c>
      <c r="R75" s="1053">
        <f>IFERROR(SUM(R73:R74), 0)</f>
        <v>0</v>
      </c>
      <c r="S75" s="1053">
        <f>IFERROR(SUM(S73:S74), 0)</f>
        <v>0</v>
      </c>
      <c r="T75" s="1053">
        <f>IFERROR(SUM(T73:T74), 0)</f>
        <v>0</v>
      </c>
      <c r="U75" s="1053">
        <f>IFERROR(SUM(U73:U74), 0)</f>
        <v>0</v>
      </c>
      <c r="V75" s="1053">
        <f t="shared" si="16"/>
        <v>0</v>
      </c>
      <c r="W75" s="1053">
        <f>IFERROR(SUM(W73:W74), 0)</f>
        <v>0</v>
      </c>
      <c r="X75" s="1053">
        <f>IFERROR(SUM(X73:X74), 0)</f>
        <v>0</v>
      </c>
      <c r="Y75" s="1053">
        <f>IFERROR(SUM(Y73:Y74), 0)</f>
        <v>0</v>
      </c>
      <c r="Z75" s="1053">
        <f>IFERROR(SUM(Z73:Z74), 0)</f>
        <v>0</v>
      </c>
      <c r="AA75" s="1053">
        <f>IFERROR(SUM(AA73:AA74), 0)</f>
        <v>0</v>
      </c>
      <c r="AB75" s="1068">
        <f t="shared" si="17"/>
        <v>0</v>
      </c>
      <c r="AC75" s="1070">
        <f>IFERROR(SUM(AC73:AC74), 0)</f>
        <v>0</v>
      </c>
      <c r="AD75" s="1053">
        <f>IFERROR(SUM(AD73:AD74), 0)</f>
        <v>0</v>
      </c>
      <c r="AE75" s="1053">
        <f>IFERROR(SUM(AE73:AE74), 0)</f>
        <v>0</v>
      </c>
      <c r="AF75" s="1053">
        <f>IFERROR(SUM(AF73:AF74), 0)</f>
        <v>0</v>
      </c>
      <c r="AG75" s="1053">
        <f>IFERROR(SUM(AG73:AG74), 0)</f>
        <v>0</v>
      </c>
      <c r="AH75" s="1053">
        <f t="shared" si="18"/>
        <v>0</v>
      </c>
      <c r="AI75" s="1053">
        <f>IFERROR(SUM(AI73:AI74), 0)</f>
        <v>0</v>
      </c>
      <c r="AJ75" s="1053">
        <f>IFERROR(SUM(AJ73:AJ74), 0)</f>
        <v>0</v>
      </c>
      <c r="AK75" s="1053">
        <f>IFERROR(SUM(AK73:AK74), 0)</f>
        <v>0</v>
      </c>
      <c r="AL75" s="1053">
        <f>IFERROR(SUM(AL73:AL74), 0)</f>
        <v>0</v>
      </c>
      <c r="AM75" s="1053">
        <f>IFERROR(SUM(AM73:AM74), 0)</f>
        <v>0</v>
      </c>
      <c r="AN75" s="1068">
        <f t="shared" si="19"/>
        <v>0</v>
      </c>
      <c r="AO75" s="1070">
        <f>IFERROR(SUM(AO73:AO74), 0)</f>
        <v>0</v>
      </c>
      <c r="AP75" s="1053">
        <f>IFERROR(SUM(AP73:AP74), 0)</f>
        <v>0</v>
      </c>
      <c r="AQ75" s="1053">
        <f>IFERROR(SUM(AQ73:AQ74), 0)</f>
        <v>0</v>
      </c>
      <c r="AR75" s="1053">
        <f>IFERROR(SUM(AR73:AR74), 0)</f>
        <v>0</v>
      </c>
      <c r="AS75" s="1053">
        <f>IFERROR(SUM(AS73:AS74), 0)</f>
        <v>0</v>
      </c>
      <c r="AT75" s="1069">
        <f t="shared" si="20"/>
        <v>0</v>
      </c>
      <c r="AU75" s="300"/>
      <c r="AV75" s="353" t="s">
        <v>4448</v>
      </c>
      <c r="AW75" s="300"/>
      <c r="AX75" s="1336" t="s">
        <v>2907</v>
      </c>
      <c r="AY75" s="324"/>
      <c r="AZ75" s="324"/>
      <c r="BA75" s="294" t="s">
        <v>2905</v>
      </c>
      <c r="BB75" s="351" t="s">
        <v>167</v>
      </c>
      <c r="BC75" s="352">
        <v>3</v>
      </c>
      <c r="BD75" s="373" t="s">
        <v>4449</v>
      </c>
      <c r="BE75" s="373" t="s">
        <v>4450</v>
      </c>
      <c r="BF75" s="373" t="s">
        <v>4451</v>
      </c>
      <c r="BG75" s="373" t="s">
        <v>4452</v>
      </c>
      <c r="BH75" s="373" t="s">
        <v>4453</v>
      </c>
      <c r="BI75" s="373" t="s">
        <v>4454</v>
      </c>
      <c r="BJ75" s="373" t="s">
        <v>4449</v>
      </c>
      <c r="BK75" s="373" t="s">
        <v>4450</v>
      </c>
      <c r="BL75" s="373" t="s">
        <v>4451</v>
      </c>
      <c r="BM75" s="373" t="s">
        <v>4452</v>
      </c>
      <c r="BN75" s="373" t="s">
        <v>4453</v>
      </c>
      <c r="BO75" s="373" t="s">
        <v>4454</v>
      </c>
      <c r="BP75" s="373" t="s">
        <v>4449</v>
      </c>
      <c r="BQ75" s="373" t="s">
        <v>4450</v>
      </c>
      <c r="BR75" s="373" t="s">
        <v>4451</v>
      </c>
      <c r="BS75" s="373" t="s">
        <v>4452</v>
      </c>
      <c r="BT75" s="373" t="s">
        <v>4453</v>
      </c>
      <c r="BU75" s="373" t="s">
        <v>4454</v>
      </c>
      <c r="BV75" s="373" t="s">
        <v>4449</v>
      </c>
      <c r="BW75" s="373" t="s">
        <v>4450</v>
      </c>
      <c r="BX75" s="373" t="s">
        <v>4451</v>
      </c>
      <c r="BY75" s="373" t="s">
        <v>4452</v>
      </c>
      <c r="BZ75" s="373" t="s">
        <v>4453</v>
      </c>
      <c r="CA75" s="373" t="s">
        <v>4454</v>
      </c>
      <c r="CB75" s="373" t="s">
        <v>4449</v>
      </c>
      <c r="CC75" s="373" t="s">
        <v>4450</v>
      </c>
      <c r="CD75" s="373" t="s">
        <v>4451</v>
      </c>
      <c r="CE75" s="373" t="s">
        <v>4452</v>
      </c>
      <c r="CF75" s="373" t="s">
        <v>4453</v>
      </c>
      <c r="CG75" s="373" t="s">
        <v>4454</v>
      </c>
      <c r="CH75" s="373" t="s">
        <v>4449</v>
      </c>
      <c r="CI75" s="373" t="s">
        <v>4450</v>
      </c>
      <c r="CJ75" s="373" t="s">
        <v>4451</v>
      </c>
      <c r="CK75" s="373" t="s">
        <v>4452</v>
      </c>
      <c r="CL75" s="373" t="s">
        <v>4453</v>
      </c>
      <c r="CM75" s="373" t="s">
        <v>4454</v>
      </c>
      <c r="CN75" s="373" t="s">
        <v>4449</v>
      </c>
      <c r="CO75" s="373" t="s">
        <v>4450</v>
      </c>
      <c r="CP75" s="373" t="s">
        <v>4451</v>
      </c>
      <c r="CQ75" s="373" t="s">
        <v>4452</v>
      </c>
      <c r="CR75" s="373" t="s">
        <v>4453</v>
      </c>
      <c r="CS75" s="373" t="s">
        <v>4454</v>
      </c>
      <c r="CT75" s="300"/>
      <c r="CU75" s="353" t="s">
        <v>4448</v>
      </c>
      <c r="CV75" s="300"/>
      <c r="CW75" s="353"/>
      <c r="CX75" s="324"/>
    </row>
    <row r="76" spans="1:102" customFormat="1" ht="20.25" customHeight="1" x14ac:dyDescent="0.2">
      <c r="A76" s="324"/>
      <c r="B76" s="294" t="s">
        <v>2914</v>
      </c>
      <c r="C76" s="351" t="s">
        <v>167</v>
      </c>
      <c r="D76" s="352">
        <v>3</v>
      </c>
      <c r="E76" s="1052"/>
      <c r="F76" s="1052"/>
      <c r="G76" s="1052"/>
      <c r="H76" s="1052"/>
      <c r="I76" s="1052"/>
      <c r="J76" s="1053">
        <f t="shared" si="14"/>
        <v>0</v>
      </c>
      <c r="K76" s="1328">
        <v>0</v>
      </c>
      <c r="L76" s="1328">
        <v>0</v>
      </c>
      <c r="M76" s="1328">
        <v>0</v>
      </c>
      <c r="N76" s="1328">
        <v>0</v>
      </c>
      <c r="O76" s="1328">
        <v>0</v>
      </c>
      <c r="P76" s="338">
        <f t="shared" si="15"/>
        <v>0</v>
      </c>
      <c r="Q76" s="1067"/>
      <c r="R76" s="1052"/>
      <c r="S76" s="1052"/>
      <c r="T76" s="1052"/>
      <c r="U76" s="1052"/>
      <c r="V76" s="1053">
        <f t="shared" si="16"/>
        <v>0</v>
      </c>
      <c r="W76" s="1052"/>
      <c r="X76" s="1052"/>
      <c r="Y76" s="1052"/>
      <c r="Z76" s="1052"/>
      <c r="AA76" s="1052"/>
      <c r="AB76" s="1068">
        <f t="shared" si="17"/>
        <v>0</v>
      </c>
      <c r="AC76" s="1067"/>
      <c r="AD76" s="1052"/>
      <c r="AE76" s="1052"/>
      <c r="AF76" s="1052"/>
      <c r="AG76" s="1052"/>
      <c r="AH76" s="1053">
        <f t="shared" si="18"/>
        <v>0</v>
      </c>
      <c r="AI76" s="1052"/>
      <c r="AJ76" s="1052"/>
      <c r="AK76" s="1052"/>
      <c r="AL76" s="1052"/>
      <c r="AM76" s="1052"/>
      <c r="AN76" s="1068">
        <f t="shared" si="19"/>
        <v>0</v>
      </c>
      <c r="AO76" s="1067"/>
      <c r="AP76" s="1052"/>
      <c r="AQ76" s="1052"/>
      <c r="AR76" s="1052"/>
      <c r="AS76" s="1052"/>
      <c r="AT76" s="1069">
        <f t="shared" si="20"/>
        <v>0</v>
      </c>
      <c r="AU76" s="300"/>
      <c r="AV76" s="353" t="s">
        <v>4455</v>
      </c>
      <c r="AW76" s="300"/>
      <c r="AX76" s="1336" t="s">
        <v>2889</v>
      </c>
      <c r="AY76" s="324"/>
      <c r="AZ76" s="324"/>
      <c r="BA76" s="294" t="s">
        <v>2914</v>
      </c>
      <c r="BB76" s="351" t="s">
        <v>167</v>
      </c>
      <c r="BC76" s="352">
        <v>3</v>
      </c>
      <c r="BD76" s="372" t="s">
        <v>4456</v>
      </c>
      <c r="BE76" s="372" t="s">
        <v>4457</v>
      </c>
      <c r="BF76" s="372" t="s">
        <v>4458</v>
      </c>
      <c r="BG76" s="372" t="s">
        <v>4459</v>
      </c>
      <c r="BH76" s="372" t="s">
        <v>4460</v>
      </c>
      <c r="BI76" s="373" t="s">
        <v>4461</v>
      </c>
      <c r="BJ76" s="372" t="s">
        <v>4456</v>
      </c>
      <c r="BK76" s="372" t="s">
        <v>4457</v>
      </c>
      <c r="BL76" s="372" t="s">
        <v>4458</v>
      </c>
      <c r="BM76" s="372" t="s">
        <v>4459</v>
      </c>
      <c r="BN76" s="372" t="s">
        <v>4460</v>
      </c>
      <c r="BO76" s="373" t="s">
        <v>4461</v>
      </c>
      <c r="BP76" s="372" t="s">
        <v>4456</v>
      </c>
      <c r="BQ76" s="372" t="s">
        <v>4457</v>
      </c>
      <c r="BR76" s="372" t="s">
        <v>4458</v>
      </c>
      <c r="BS76" s="372" t="s">
        <v>4459</v>
      </c>
      <c r="BT76" s="372" t="s">
        <v>4460</v>
      </c>
      <c r="BU76" s="373" t="s">
        <v>4461</v>
      </c>
      <c r="BV76" s="372" t="s">
        <v>4456</v>
      </c>
      <c r="BW76" s="372" t="s">
        <v>4457</v>
      </c>
      <c r="BX76" s="372" t="s">
        <v>4458</v>
      </c>
      <c r="BY76" s="372" t="s">
        <v>4459</v>
      </c>
      <c r="BZ76" s="372" t="s">
        <v>4460</v>
      </c>
      <c r="CA76" s="373" t="s">
        <v>4461</v>
      </c>
      <c r="CB76" s="372" t="s">
        <v>4456</v>
      </c>
      <c r="CC76" s="372" t="s">
        <v>4457</v>
      </c>
      <c r="CD76" s="372" t="s">
        <v>4458</v>
      </c>
      <c r="CE76" s="372" t="s">
        <v>4459</v>
      </c>
      <c r="CF76" s="372" t="s">
        <v>4460</v>
      </c>
      <c r="CG76" s="373" t="s">
        <v>4461</v>
      </c>
      <c r="CH76" s="372" t="s">
        <v>4456</v>
      </c>
      <c r="CI76" s="372" t="s">
        <v>4457</v>
      </c>
      <c r="CJ76" s="372" t="s">
        <v>4458</v>
      </c>
      <c r="CK76" s="372" t="s">
        <v>4459</v>
      </c>
      <c r="CL76" s="372" t="s">
        <v>4460</v>
      </c>
      <c r="CM76" s="373" t="s">
        <v>4461</v>
      </c>
      <c r="CN76" s="372" t="s">
        <v>4456</v>
      </c>
      <c r="CO76" s="372" t="s">
        <v>4457</v>
      </c>
      <c r="CP76" s="372" t="s">
        <v>4458</v>
      </c>
      <c r="CQ76" s="372" t="s">
        <v>4459</v>
      </c>
      <c r="CR76" s="372" t="s">
        <v>4460</v>
      </c>
      <c r="CS76" s="373" t="s">
        <v>4461</v>
      </c>
      <c r="CT76" s="300"/>
      <c r="CU76" s="353" t="s">
        <v>4455</v>
      </c>
      <c r="CV76" s="300"/>
      <c r="CW76" s="353"/>
      <c r="CX76" s="324"/>
    </row>
    <row r="77" spans="1:102" customFormat="1" ht="20.25" customHeight="1" x14ac:dyDescent="0.2">
      <c r="A77" s="324"/>
      <c r="B77" s="294" t="s">
        <v>2922</v>
      </c>
      <c r="C77" s="351" t="s">
        <v>167</v>
      </c>
      <c r="D77" s="352">
        <v>3</v>
      </c>
      <c r="E77" s="1052"/>
      <c r="F77" s="1052"/>
      <c r="G77" s="1052"/>
      <c r="H77" s="1052"/>
      <c r="I77" s="1052"/>
      <c r="J77" s="1053">
        <f t="shared" si="14"/>
        <v>0</v>
      </c>
      <c r="K77" s="1328">
        <v>0</v>
      </c>
      <c r="L77" s="1328">
        <v>0</v>
      </c>
      <c r="M77" s="1328">
        <v>0</v>
      </c>
      <c r="N77" s="1328">
        <v>0</v>
      </c>
      <c r="O77" s="1328">
        <v>0</v>
      </c>
      <c r="P77" s="338">
        <f t="shared" si="15"/>
        <v>0</v>
      </c>
      <c r="Q77" s="1067"/>
      <c r="R77" s="1052"/>
      <c r="S77" s="1052"/>
      <c r="T77" s="1052"/>
      <c r="U77" s="1052"/>
      <c r="V77" s="1053">
        <f t="shared" si="16"/>
        <v>0</v>
      </c>
      <c r="W77" s="1052"/>
      <c r="X77" s="1052"/>
      <c r="Y77" s="1052"/>
      <c r="Z77" s="1052"/>
      <c r="AA77" s="1052"/>
      <c r="AB77" s="1068">
        <f t="shared" si="17"/>
        <v>0</v>
      </c>
      <c r="AC77" s="1067"/>
      <c r="AD77" s="1052"/>
      <c r="AE77" s="1052"/>
      <c r="AF77" s="1052"/>
      <c r="AG77" s="1052"/>
      <c r="AH77" s="1053">
        <f t="shared" si="18"/>
        <v>0</v>
      </c>
      <c r="AI77" s="1052"/>
      <c r="AJ77" s="1052"/>
      <c r="AK77" s="1052"/>
      <c r="AL77" s="1052"/>
      <c r="AM77" s="1052"/>
      <c r="AN77" s="1068">
        <f t="shared" si="19"/>
        <v>0</v>
      </c>
      <c r="AO77" s="1067"/>
      <c r="AP77" s="1052"/>
      <c r="AQ77" s="1052"/>
      <c r="AR77" s="1052"/>
      <c r="AS77" s="1052"/>
      <c r="AT77" s="1069">
        <f t="shared" si="20"/>
        <v>0</v>
      </c>
      <c r="AU77" s="300"/>
      <c r="AV77" s="353" t="s">
        <v>4462</v>
      </c>
      <c r="AW77" s="300"/>
      <c r="AX77" s="1336" t="s">
        <v>2898</v>
      </c>
      <c r="AY77" s="324"/>
      <c r="AZ77" s="324"/>
      <c r="BA77" s="294" t="s">
        <v>2922</v>
      </c>
      <c r="BB77" s="351" t="s">
        <v>167</v>
      </c>
      <c r="BC77" s="352">
        <v>3</v>
      </c>
      <c r="BD77" s="372" t="s">
        <v>4463</v>
      </c>
      <c r="BE77" s="372" t="s">
        <v>4464</v>
      </c>
      <c r="BF77" s="372" t="s">
        <v>4465</v>
      </c>
      <c r="BG77" s="372" t="s">
        <v>4466</v>
      </c>
      <c r="BH77" s="372" t="s">
        <v>4467</v>
      </c>
      <c r="BI77" s="373" t="s">
        <v>4468</v>
      </c>
      <c r="BJ77" s="372" t="s">
        <v>4463</v>
      </c>
      <c r="BK77" s="372" t="s">
        <v>4464</v>
      </c>
      <c r="BL77" s="372" t="s">
        <v>4465</v>
      </c>
      <c r="BM77" s="372" t="s">
        <v>4466</v>
      </c>
      <c r="BN77" s="372" t="s">
        <v>4467</v>
      </c>
      <c r="BO77" s="373" t="s">
        <v>4468</v>
      </c>
      <c r="BP77" s="372" t="s">
        <v>4463</v>
      </c>
      <c r="BQ77" s="372" t="s">
        <v>4464</v>
      </c>
      <c r="BR77" s="372" t="s">
        <v>4465</v>
      </c>
      <c r="BS77" s="372" t="s">
        <v>4466</v>
      </c>
      <c r="BT77" s="372" t="s">
        <v>4467</v>
      </c>
      <c r="BU77" s="373" t="s">
        <v>4468</v>
      </c>
      <c r="BV77" s="372" t="s">
        <v>4463</v>
      </c>
      <c r="BW77" s="372" t="s">
        <v>4464</v>
      </c>
      <c r="BX77" s="372" t="s">
        <v>4465</v>
      </c>
      <c r="BY77" s="372" t="s">
        <v>4466</v>
      </c>
      <c r="BZ77" s="372" t="s">
        <v>4467</v>
      </c>
      <c r="CA77" s="373" t="s">
        <v>4468</v>
      </c>
      <c r="CB77" s="372" t="s">
        <v>4463</v>
      </c>
      <c r="CC77" s="372" t="s">
        <v>4464</v>
      </c>
      <c r="CD77" s="372" t="s">
        <v>4465</v>
      </c>
      <c r="CE77" s="372" t="s">
        <v>4466</v>
      </c>
      <c r="CF77" s="372" t="s">
        <v>4467</v>
      </c>
      <c r="CG77" s="373" t="s">
        <v>4468</v>
      </c>
      <c r="CH77" s="372" t="s">
        <v>4463</v>
      </c>
      <c r="CI77" s="372" t="s">
        <v>4464</v>
      </c>
      <c r="CJ77" s="372" t="s">
        <v>4465</v>
      </c>
      <c r="CK77" s="372" t="s">
        <v>4466</v>
      </c>
      <c r="CL77" s="372" t="s">
        <v>4467</v>
      </c>
      <c r="CM77" s="373" t="s">
        <v>4468</v>
      </c>
      <c r="CN77" s="372" t="s">
        <v>4463</v>
      </c>
      <c r="CO77" s="372" t="s">
        <v>4464</v>
      </c>
      <c r="CP77" s="372" t="s">
        <v>4465</v>
      </c>
      <c r="CQ77" s="372" t="s">
        <v>4466</v>
      </c>
      <c r="CR77" s="372" t="s">
        <v>4467</v>
      </c>
      <c r="CS77" s="373" t="s">
        <v>4468</v>
      </c>
      <c r="CT77" s="300"/>
      <c r="CU77" s="353" t="s">
        <v>4462</v>
      </c>
      <c r="CV77" s="300"/>
      <c r="CW77" s="353"/>
      <c r="CX77" s="324"/>
    </row>
    <row r="78" spans="1:102" customFormat="1" ht="20.25" customHeight="1" x14ac:dyDescent="0.2">
      <c r="A78" s="324"/>
      <c r="B78" s="294" t="s">
        <v>2930</v>
      </c>
      <c r="C78" s="351" t="s">
        <v>167</v>
      </c>
      <c r="D78" s="352">
        <v>3</v>
      </c>
      <c r="E78" s="1053">
        <f>IFERROR(SUM(E76:E77), 0)</f>
        <v>0</v>
      </c>
      <c r="F78" s="1053">
        <f>IFERROR(SUM(F76:F77), 0)</f>
        <v>0</v>
      </c>
      <c r="G78" s="1053">
        <f>IFERROR(SUM(G76:G77), 0)</f>
        <v>0</v>
      </c>
      <c r="H78" s="1053">
        <f>IFERROR(SUM(H76:H77), 0)</f>
        <v>0</v>
      </c>
      <c r="I78" s="1053">
        <f>IFERROR(SUM(I76:I77), 0)</f>
        <v>0</v>
      </c>
      <c r="J78" s="1053">
        <f t="shared" si="14"/>
        <v>0</v>
      </c>
      <c r="K78" s="337">
        <f>IFERROR(SUM(K76:K77), 0)</f>
        <v>0</v>
      </c>
      <c r="L78" s="337">
        <f>IFERROR(SUM(L76:L77), 0)</f>
        <v>0</v>
      </c>
      <c r="M78" s="337">
        <f>IFERROR(SUM(M76:M77), 0)</f>
        <v>0</v>
      </c>
      <c r="N78" s="337">
        <f>IFERROR(SUM(N76:N77), 0)</f>
        <v>0</v>
      </c>
      <c r="O78" s="337">
        <f>IFERROR(SUM(O76:O77), 0)</f>
        <v>0</v>
      </c>
      <c r="P78" s="338">
        <f t="shared" si="15"/>
        <v>0</v>
      </c>
      <c r="Q78" s="1070">
        <f>IFERROR(SUM(Q76:Q77), 0)</f>
        <v>0</v>
      </c>
      <c r="R78" s="1053">
        <f>IFERROR(SUM(R76:R77), 0)</f>
        <v>0</v>
      </c>
      <c r="S78" s="1053">
        <f>IFERROR(SUM(S76:S77), 0)</f>
        <v>0</v>
      </c>
      <c r="T78" s="1053">
        <f>IFERROR(SUM(T76:T77), 0)</f>
        <v>0</v>
      </c>
      <c r="U78" s="1053">
        <f>IFERROR(SUM(U76:U77), 0)</f>
        <v>0</v>
      </c>
      <c r="V78" s="1053">
        <f t="shared" si="16"/>
        <v>0</v>
      </c>
      <c r="W78" s="1053">
        <f>IFERROR(SUM(W76:W77), 0)</f>
        <v>0</v>
      </c>
      <c r="X78" s="1053">
        <f>IFERROR(SUM(X76:X77), 0)</f>
        <v>0</v>
      </c>
      <c r="Y78" s="1053">
        <f>IFERROR(SUM(Y76:Y77), 0)</f>
        <v>0</v>
      </c>
      <c r="Z78" s="1053">
        <f>IFERROR(SUM(Z76:Z77), 0)</f>
        <v>0</v>
      </c>
      <c r="AA78" s="1053">
        <f>IFERROR(SUM(AA76:AA77), 0)</f>
        <v>0</v>
      </c>
      <c r="AB78" s="1068">
        <f t="shared" si="17"/>
        <v>0</v>
      </c>
      <c r="AC78" s="1070">
        <f>IFERROR(SUM(AC76:AC77), 0)</f>
        <v>0</v>
      </c>
      <c r="AD78" s="1053">
        <f>IFERROR(SUM(AD76:AD77), 0)</f>
        <v>0</v>
      </c>
      <c r="AE78" s="1053">
        <f>IFERROR(SUM(AE76:AE77), 0)</f>
        <v>0</v>
      </c>
      <c r="AF78" s="1053">
        <f>IFERROR(SUM(AF76:AF77), 0)</f>
        <v>0</v>
      </c>
      <c r="AG78" s="1053">
        <f>IFERROR(SUM(AG76:AG77), 0)</f>
        <v>0</v>
      </c>
      <c r="AH78" s="1053">
        <f t="shared" si="18"/>
        <v>0</v>
      </c>
      <c r="AI78" s="1053">
        <f>IFERROR(SUM(AI76:AI77), 0)</f>
        <v>0</v>
      </c>
      <c r="AJ78" s="1053">
        <f>IFERROR(SUM(AJ76:AJ77), 0)</f>
        <v>0</v>
      </c>
      <c r="AK78" s="1053">
        <f>IFERROR(SUM(AK76:AK77), 0)</f>
        <v>0</v>
      </c>
      <c r="AL78" s="1053">
        <f>IFERROR(SUM(AL76:AL77), 0)</f>
        <v>0</v>
      </c>
      <c r="AM78" s="1053">
        <f>IFERROR(SUM(AM76:AM77), 0)</f>
        <v>0</v>
      </c>
      <c r="AN78" s="1068">
        <f t="shared" si="19"/>
        <v>0</v>
      </c>
      <c r="AO78" s="1070">
        <f>IFERROR(SUM(AO76:AO77), 0)</f>
        <v>0</v>
      </c>
      <c r="AP78" s="1053">
        <f>IFERROR(SUM(AP76:AP77), 0)</f>
        <v>0</v>
      </c>
      <c r="AQ78" s="1053">
        <f>IFERROR(SUM(AQ76:AQ77), 0)</f>
        <v>0</v>
      </c>
      <c r="AR78" s="1053">
        <f>IFERROR(SUM(AR76:AR77), 0)</f>
        <v>0</v>
      </c>
      <c r="AS78" s="1053">
        <f>IFERROR(SUM(AS76:AS77), 0)</f>
        <v>0</v>
      </c>
      <c r="AT78" s="1069">
        <f t="shared" si="20"/>
        <v>0</v>
      </c>
      <c r="AU78" s="300"/>
      <c r="AV78" s="353" t="s">
        <v>4469</v>
      </c>
      <c r="AW78" s="300"/>
      <c r="AX78" s="1336" t="s">
        <v>2907</v>
      </c>
      <c r="AY78" s="324"/>
      <c r="AZ78" s="324"/>
      <c r="BA78" s="294" t="s">
        <v>2930</v>
      </c>
      <c r="BB78" s="351" t="s">
        <v>167</v>
      </c>
      <c r="BC78" s="352">
        <v>3</v>
      </c>
      <c r="BD78" s="373" t="s">
        <v>4470</v>
      </c>
      <c r="BE78" s="373" t="s">
        <v>4471</v>
      </c>
      <c r="BF78" s="373" t="s">
        <v>4472</v>
      </c>
      <c r="BG78" s="373" t="s">
        <v>4473</v>
      </c>
      <c r="BH78" s="373" t="s">
        <v>4474</v>
      </c>
      <c r="BI78" s="373" t="s">
        <v>4475</v>
      </c>
      <c r="BJ78" s="373" t="s">
        <v>4470</v>
      </c>
      <c r="BK78" s="373" t="s">
        <v>4471</v>
      </c>
      <c r="BL78" s="373" t="s">
        <v>4472</v>
      </c>
      <c r="BM78" s="373" t="s">
        <v>4473</v>
      </c>
      <c r="BN78" s="373" t="s">
        <v>4474</v>
      </c>
      <c r="BO78" s="373" t="s">
        <v>4475</v>
      </c>
      <c r="BP78" s="373" t="s">
        <v>4470</v>
      </c>
      <c r="BQ78" s="373" t="s">
        <v>4471</v>
      </c>
      <c r="BR78" s="373" t="s">
        <v>4472</v>
      </c>
      <c r="BS78" s="373" t="s">
        <v>4473</v>
      </c>
      <c r="BT78" s="373" t="s">
        <v>4474</v>
      </c>
      <c r="BU78" s="373" t="s">
        <v>4475</v>
      </c>
      <c r="BV78" s="373" t="s">
        <v>4470</v>
      </c>
      <c r="BW78" s="373" t="s">
        <v>4471</v>
      </c>
      <c r="BX78" s="373" t="s">
        <v>4472</v>
      </c>
      <c r="BY78" s="373" t="s">
        <v>4473</v>
      </c>
      <c r="BZ78" s="373" t="s">
        <v>4474</v>
      </c>
      <c r="CA78" s="373" t="s">
        <v>4475</v>
      </c>
      <c r="CB78" s="373" t="s">
        <v>4470</v>
      </c>
      <c r="CC78" s="373" t="s">
        <v>4471</v>
      </c>
      <c r="CD78" s="373" t="s">
        <v>4472</v>
      </c>
      <c r="CE78" s="373" t="s">
        <v>4473</v>
      </c>
      <c r="CF78" s="373" t="s">
        <v>4474</v>
      </c>
      <c r="CG78" s="373" t="s">
        <v>4475</v>
      </c>
      <c r="CH78" s="373" t="s">
        <v>4470</v>
      </c>
      <c r="CI78" s="373" t="s">
        <v>4471</v>
      </c>
      <c r="CJ78" s="373" t="s">
        <v>4472</v>
      </c>
      <c r="CK78" s="373" t="s">
        <v>4473</v>
      </c>
      <c r="CL78" s="373" t="s">
        <v>4474</v>
      </c>
      <c r="CM78" s="373" t="s">
        <v>4475</v>
      </c>
      <c r="CN78" s="373" t="s">
        <v>4470</v>
      </c>
      <c r="CO78" s="373" t="s">
        <v>4471</v>
      </c>
      <c r="CP78" s="373" t="s">
        <v>4472</v>
      </c>
      <c r="CQ78" s="373" t="s">
        <v>4473</v>
      </c>
      <c r="CR78" s="373" t="s">
        <v>4474</v>
      </c>
      <c r="CS78" s="373" t="s">
        <v>4475</v>
      </c>
      <c r="CT78" s="300"/>
      <c r="CU78" s="353" t="s">
        <v>4469</v>
      </c>
      <c r="CV78" s="300"/>
      <c r="CW78" s="353"/>
      <c r="CX78" s="324"/>
    </row>
    <row r="79" spans="1:102" customFormat="1" ht="20.25" customHeight="1" x14ac:dyDescent="0.2">
      <c r="A79" s="324"/>
      <c r="B79" s="294" t="s">
        <v>2938</v>
      </c>
      <c r="C79" s="351" t="s">
        <v>167</v>
      </c>
      <c r="D79" s="352">
        <v>3</v>
      </c>
      <c r="E79" s="1052"/>
      <c r="F79" s="1052"/>
      <c r="G79" s="1052"/>
      <c r="H79" s="1052"/>
      <c r="I79" s="1052"/>
      <c r="J79" s="1053">
        <f t="shared" si="14"/>
        <v>0</v>
      </c>
      <c r="K79" s="1328">
        <v>0</v>
      </c>
      <c r="L79" s="1328">
        <v>0</v>
      </c>
      <c r="M79" s="1328">
        <v>0</v>
      </c>
      <c r="N79" s="1328">
        <v>0</v>
      </c>
      <c r="O79" s="1328">
        <v>0</v>
      </c>
      <c r="P79" s="338">
        <f t="shared" si="15"/>
        <v>0</v>
      </c>
      <c r="Q79" s="1067"/>
      <c r="R79" s="1052"/>
      <c r="S79" s="1052"/>
      <c r="T79" s="1052"/>
      <c r="U79" s="1052"/>
      <c r="V79" s="1053">
        <f t="shared" si="16"/>
        <v>0</v>
      </c>
      <c r="W79" s="1052"/>
      <c r="X79" s="1052"/>
      <c r="Y79" s="1052"/>
      <c r="Z79" s="1052"/>
      <c r="AA79" s="1052"/>
      <c r="AB79" s="1068">
        <f t="shared" si="17"/>
        <v>0</v>
      </c>
      <c r="AC79" s="1067"/>
      <c r="AD79" s="1052"/>
      <c r="AE79" s="1052"/>
      <c r="AF79" s="1052"/>
      <c r="AG79" s="1052"/>
      <c r="AH79" s="1053">
        <f t="shared" si="18"/>
        <v>0</v>
      </c>
      <c r="AI79" s="1052"/>
      <c r="AJ79" s="1052"/>
      <c r="AK79" s="1052"/>
      <c r="AL79" s="1052"/>
      <c r="AM79" s="1052"/>
      <c r="AN79" s="1068">
        <f t="shared" si="19"/>
        <v>0</v>
      </c>
      <c r="AO79" s="1067"/>
      <c r="AP79" s="1052"/>
      <c r="AQ79" s="1052"/>
      <c r="AR79" s="1052"/>
      <c r="AS79" s="1052"/>
      <c r="AT79" s="1069">
        <f t="shared" si="20"/>
        <v>0</v>
      </c>
      <c r="AU79" s="300"/>
      <c r="AV79" s="353" t="s">
        <v>4476</v>
      </c>
      <c r="AW79" s="300"/>
      <c r="AX79" s="1336" t="s">
        <v>2940</v>
      </c>
      <c r="AY79" s="324"/>
      <c r="AZ79" s="324"/>
      <c r="BA79" s="294" t="s">
        <v>2938</v>
      </c>
      <c r="BB79" s="351" t="s">
        <v>167</v>
      </c>
      <c r="BC79" s="352">
        <v>3</v>
      </c>
      <c r="BD79" s="372" t="s">
        <v>4477</v>
      </c>
      <c r="BE79" s="372" t="s">
        <v>4478</v>
      </c>
      <c r="BF79" s="372" t="s">
        <v>4479</v>
      </c>
      <c r="BG79" s="372" t="s">
        <v>4480</v>
      </c>
      <c r="BH79" s="372" t="s">
        <v>4481</v>
      </c>
      <c r="BI79" s="373" t="s">
        <v>4482</v>
      </c>
      <c r="BJ79" s="372" t="s">
        <v>4477</v>
      </c>
      <c r="BK79" s="372" t="s">
        <v>4478</v>
      </c>
      <c r="BL79" s="372" t="s">
        <v>4479</v>
      </c>
      <c r="BM79" s="372" t="s">
        <v>4480</v>
      </c>
      <c r="BN79" s="372" t="s">
        <v>4481</v>
      </c>
      <c r="BO79" s="373" t="s">
        <v>4482</v>
      </c>
      <c r="BP79" s="372" t="s">
        <v>4477</v>
      </c>
      <c r="BQ79" s="372" t="s">
        <v>4478</v>
      </c>
      <c r="BR79" s="372" t="s">
        <v>4479</v>
      </c>
      <c r="BS79" s="372" t="s">
        <v>4480</v>
      </c>
      <c r="BT79" s="372" t="s">
        <v>4481</v>
      </c>
      <c r="BU79" s="373" t="s">
        <v>4482</v>
      </c>
      <c r="BV79" s="372" t="s">
        <v>4477</v>
      </c>
      <c r="BW79" s="372" t="s">
        <v>4478</v>
      </c>
      <c r="BX79" s="372" t="s">
        <v>4479</v>
      </c>
      <c r="BY79" s="372" t="s">
        <v>4480</v>
      </c>
      <c r="BZ79" s="372" t="s">
        <v>4481</v>
      </c>
      <c r="CA79" s="373" t="s">
        <v>4482</v>
      </c>
      <c r="CB79" s="372" t="s">
        <v>4477</v>
      </c>
      <c r="CC79" s="372" t="s">
        <v>4478</v>
      </c>
      <c r="CD79" s="372" t="s">
        <v>4479</v>
      </c>
      <c r="CE79" s="372" t="s">
        <v>4480</v>
      </c>
      <c r="CF79" s="372" t="s">
        <v>4481</v>
      </c>
      <c r="CG79" s="373" t="s">
        <v>4482</v>
      </c>
      <c r="CH79" s="372" t="s">
        <v>4477</v>
      </c>
      <c r="CI79" s="372" t="s">
        <v>4478</v>
      </c>
      <c r="CJ79" s="372" t="s">
        <v>4479</v>
      </c>
      <c r="CK79" s="372" t="s">
        <v>4480</v>
      </c>
      <c r="CL79" s="372" t="s">
        <v>4481</v>
      </c>
      <c r="CM79" s="373" t="s">
        <v>4482</v>
      </c>
      <c r="CN79" s="372" t="s">
        <v>4477</v>
      </c>
      <c r="CO79" s="372" t="s">
        <v>4478</v>
      </c>
      <c r="CP79" s="372" t="s">
        <v>4479</v>
      </c>
      <c r="CQ79" s="372" t="s">
        <v>4480</v>
      </c>
      <c r="CR79" s="372" t="s">
        <v>4481</v>
      </c>
      <c r="CS79" s="373" t="s">
        <v>4482</v>
      </c>
      <c r="CT79" s="300"/>
      <c r="CU79" s="353" t="s">
        <v>4476</v>
      </c>
      <c r="CV79" s="300"/>
      <c r="CW79" s="353"/>
      <c r="CX79" s="324"/>
    </row>
    <row r="80" spans="1:102" customFormat="1" ht="20.25" customHeight="1" x14ac:dyDescent="0.2">
      <c r="A80" s="324"/>
      <c r="B80" s="294" t="s">
        <v>2947</v>
      </c>
      <c r="C80" s="351" t="s">
        <v>167</v>
      </c>
      <c r="D80" s="352">
        <v>3</v>
      </c>
      <c r="E80" s="1052"/>
      <c r="F80" s="1052"/>
      <c r="G80" s="1052"/>
      <c r="H80" s="1052"/>
      <c r="I80" s="1052"/>
      <c r="J80" s="1053">
        <f t="shared" si="14"/>
        <v>0</v>
      </c>
      <c r="K80" s="1328">
        <v>0</v>
      </c>
      <c r="L80" s="1328">
        <v>0</v>
      </c>
      <c r="M80" s="1328">
        <v>0</v>
      </c>
      <c r="N80" s="1328">
        <v>0</v>
      </c>
      <c r="O80" s="1328">
        <v>0</v>
      </c>
      <c r="P80" s="338">
        <f t="shared" si="15"/>
        <v>0</v>
      </c>
      <c r="Q80" s="1067"/>
      <c r="R80" s="1052"/>
      <c r="S80" s="1052"/>
      <c r="T80" s="1052"/>
      <c r="U80" s="1052"/>
      <c r="V80" s="1053">
        <f t="shared" si="16"/>
        <v>0</v>
      </c>
      <c r="W80" s="1052"/>
      <c r="X80" s="1052"/>
      <c r="Y80" s="1052"/>
      <c r="Z80" s="1052"/>
      <c r="AA80" s="1052"/>
      <c r="AB80" s="1068">
        <f t="shared" si="17"/>
        <v>0</v>
      </c>
      <c r="AC80" s="1067"/>
      <c r="AD80" s="1052"/>
      <c r="AE80" s="1052"/>
      <c r="AF80" s="1052"/>
      <c r="AG80" s="1052"/>
      <c r="AH80" s="1053">
        <f t="shared" si="18"/>
        <v>0</v>
      </c>
      <c r="AI80" s="1052"/>
      <c r="AJ80" s="1052"/>
      <c r="AK80" s="1052"/>
      <c r="AL80" s="1052"/>
      <c r="AM80" s="1052"/>
      <c r="AN80" s="1068">
        <f t="shared" si="19"/>
        <v>0</v>
      </c>
      <c r="AO80" s="1067"/>
      <c r="AP80" s="1052"/>
      <c r="AQ80" s="1052"/>
      <c r="AR80" s="1052"/>
      <c r="AS80" s="1052"/>
      <c r="AT80" s="1069">
        <f t="shared" si="20"/>
        <v>0</v>
      </c>
      <c r="AU80" s="300"/>
      <c r="AV80" s="353" t="s">
        <v>4483</v>
      </c>
      <c r="AW80" s="300"/>
      <c r="AX80" s="1336" t="s">
        <v>2949</v>
      </c>
      <c r="AY80" s="324"/>
      <c r="AZ80" s="324"/>
      <c r="BA80" s="294" t="s">
        <v>2947</v>
      </c>
      <c r="BB80" s="351" t="s">
        <v>167</v>
      </c>
      <c r="BC80" s="352">
        <v>3</v>
      </c>
      <c r="BD80" s="372" t="s">
        <v>4484</v>
      </c>
      <c r="BE80" s="372" t="s">
        <v>4485</v>
      </c>
      <c r="BF80" s="372" t="s">
        <v>4486</v>
      </c>
      <c r="BG80" s="372" t="s">
        <v>4487</v>
      </c>
      <c r="BH80" s="372" t="s">
        <v>4488</v>
      </c>
      <c r="BI80" s="373" t="s">
        <v>4489</v>
      </c>
      <c r="BJ80" s="372" t="s">
        <v>4484</v>
      </c>
      <c r="BK80" s="372" t="s">
        <v>4485</v>
      </c>
      <c r="BL80" s="372" t="s">
        <v>4486</v>
      </c>
      <c r="BM80" s="372" t="s">
        <v>4487</v>
      </c>
      <c r="BN80" s="372" t="s">
        <v>4488</v>
      </c>
      <c r="BO80" s="373" t="s">
        <v>4489</v>
      </c>
      <c r="BP80" s="372" t="s">
        <v>4484</v>
      </c>
      <c r="BQ80" s="372" t="s">
        <v>4485</v>
      </c>
      <c r="BR80" s="372" t="s">
        <v>4486</v>
      </c>
      <c r="BS80" s="372" t="s">
        <v>4487</v>
      </c>
      <c r="BT80" s="372" t="s">
        <v>4488</v>
      </c>
      <c r="BU80" s="373" t="s">
        <v>4489</v>
      </c>
      <c r="BV80" s="372" t="s">
        <v>4484</v>
      </c>
      <c r="BW80" s="372" t="s">
        <v>4485</v>
      </c>
      <c r="BX80" s="372" t="s">
        <v>4486</v>
      </c>
      <c r="BY80" s="372" t="s">
        <v>4487</v>
      </c>
      <c r="BZ80" s="372" t="s">
        <v>4488</v>
      </c>
      <c r="CA80" s="373" t="s">
        <v>4489</v>
      </c>
      <c r="CB80" s="372" t="s">
        <v>4484</v>
      </c>
      <c r="CC80" s="372" t="s">
        <v>4485</v>
      </c>
      <c r="CD80" s="372" t="s">
        <v>4486</v>
      </c>
      <c r="CE80" s="372" t="s">
        <v>4487</v>
      </c>
      <c r="CF80" s="372" t="s">
        <v>4488</v>
      </c>
      <c r="CG80" s="373" t="s">
        <v>4489</v>
      </c>
      <c r="CH80" s="372" t="s">
        <v>4484</v>
      </c>
      <c r="CI80" s="372" t="s">
        <v>4485</v>
      </c>
      <c r="CJ80" s="372" t="s">
        <v>4486</v>
      </c>
      <c r="CK80" s="372" t="s">
        <v>4487</v>
      </c>
      <c r="CL80" s="372" t="s">
        <v>4488</v>
      </c>
      <c r="CM80" s="373" t="s">
        <v>4489</v>
      </c>
      <c r="CN80" s="372" t="s">
        <v>4484</v>
      </c>
      <c r="CO80" s="372" t="s">
        <v>4485</v>
      </c>
      <c r="CP80" s="372" t="s">
        <v>4486</v>
      </c>
      <c r="CQ80" s="372" t="s">
        <v>4487</v>
      </c>
      <c r="CR80" s="372" t="s">
        <v>4488</v>
      </c>
      <c r="CS80" s="373" t="s">
        <v>4489</v>
      </c>
      <c r="CT80" s="300"/>
      <c r="CU80" s="353" t="s">
        <v>4483</v>
      </c>
      <c r="CV80" s="300"/>
      <c r="CW80" s="353"/>
      <c r="CX80" s="324"/>
    </row>
    <row r="81" spans="1:102" customFormat="1" ht="20.25" customHeight="1" x14ac:dyDescent="0.2">
      <c r="A81" s="324"/>
      <c r="B81" s="294" t="s">
        <v>2956</v>
      </c>
      <c r="C81" s="351" t="s">
        <v>167</v>
      </c>
      <c r="D81" s="352">
        <v>3</v>
      </c>
      <c r="E81" s="1053">
        <f>IFERROR(SUM(E79:E80), 0)</f>
        <v>0</v>
      </c>
      <c r="F81" s="1053">
        <f>IFERROR(SUM(F79:F80), 0)</f>
        <v>0</v>
      </c>
      <c r="G81" s="1053">
        <f>IFERROR(SUM(G79:G80), 0)</f>
        <v>0</v>
      </c>
      <c r="H81" s="1053">
        <f>IFERROR(SUM(H79:H80), 0)</f>
        <v>0</v>
      </c>
      <c r="I81" s="1053">
        <f>IFERROR(SUM(I79:I80), 0)</f>
        <v>0</v>
      </c>
      <c r="J81" s="1053">
        <f t="shared" si="14"/>
        <v>0</v>
      </c>
      <c r="K81" s="337">
        <f>IFERROR(SUM(K79:K80), 0)</f>
        <v>0</v>
      </c>
      <c r="L81" s="337">
        <f>IFERROR(SUM(L79:L80), 0)</f>
        <v>0</v>
      </c>
      <c r="M81" s="337">
        <f>IFERROR(SUM(M79:M80), 0)</f>
        <v>0</v>
      </c>
      <c r="N81" s="337">
        <f>IFERROR(SUM(N79:N80), 0)</f>
        <v>0</v>
      </c>
      <c r="O81" s="337">
        <f>IFERROR(SUM(O79:O80), 0)</f>
        <v>0</v>
      </c>
      <c r="P81" s="338">
        <f t="shared" si="15"/>
        <v>0</v>
      </c>
      <c r="Q81" s="1070">
        <f>IFERROR(SUM(Q79:Q80), 0)</f>
        <v>0</v>
      </c>
      <c r="R81" s="1053">
        <f>IFERROR(SUM(R79:R80), 0)</f>
        <v>0</v>
      </c>
      <c r="S81" s="1053">
        <f>IFERROR(SUM(S79:S80), 0)</f>
        <v>0</v>
      </c>
      <c r="T81" s="1053">
        <f>IFERROR(SUM(T79:T80), 0)</f>
        <v>0</v>
      </c>
      <c r="U81" s="1053">
        <f>IFERROR(SUM(U79:U80), 0)</f>
        <v>0</v>
      </c>
      <c r="V81" s="1053">
        <f t="shared" si="16"/>
        <v>0</v>
      </c>
      <c r="W81" s="1053">
        <f>IFERROR(SUM(W79:W80), 0)</f>
        <v>0</v>
      </c>
      <c r="X81" s="1053">
        <f>IFERROR(SUM(X79:X80), 0)</f>
        <v>0</v>
      </c>
      <c r="Y81" s="1053">
        <f>IFERROR(SUM(Y79:Y80), 0)</f>
        <v>0</v>
      </c>
      <c r="Z81" s="1053">
        <f>IFERROR(SUM(Z79:Z80), 0)</f>
        <v>0</v>
      </c>
      <c r="AA81" s="1053">
        <f>IFERROR(SUM(AA79:AA80), 0)</f>
        <v>0</v>
      </c>
      <c r="AB81" s="1068">
        <f t="shared" si="17"/>
        <v>0</v>
      </c>
      <c r="AC81" s="1070">
        <f>IFERROR(SUM(AC79:AC80), 0)</f>
        <v>0</v>
      </c>
      <c r="AD81" s="1053">
        <f>IFERROR(SUM(AD79:AD80), 0)</f>
        <v>0</v>
      </c>
      <c r="AE81" s="1053">
        <f>IFERROR(SUM(AE79:AE80), 0)</f>
        <v>0</v>
      </c>
      <c r="AF81" s="1053">
        <f>IFERROR(SUM(AF79:AF80), 0)</f>
        <v>0</v>
      </c>
      <c r="AG81" s="1053">
        <f>IFERROR(SUM(AG79:AG80), 0)</f>
        <v>0</v>
      </c>
      <c r="AH81" s="1053">
        <f t="shared" si="18"/>
        <v>0</v>
      </c>
      <c r="AI81" s="1053">
        <f>IFERROR(SUM(AI79:AI80), 0)</f>
        <v>0</v>
      </c>
      <c r="AJ81" s="1053">
        <f>IFERROR(SUM(AJ79:AJ80), 0)</f>
        <v>0</v>
      </c>
      <c r="AK81" s="1053">
        <f>IFERROR(SUM(AK79:AK80), 0)</f>
        <v>0</v>
      </c>
      <c r="AL81" s="1053">
        <f>IFERROR(SUM(AL79:AL80), 0)</f>
        <v>0</v>
      </c>
      <c r="AM81" s="1053">
        <f>IFERROR(SUM(AM79:AM80), 0)</f>
        <v>0</v>
      </c>
      <c r="AN81" s="1068">
        <f t="shared" si="19"/>
        <v>0</v>
      </c>
      <c r="AO81" s="1070">
        <f>IFERROR(SUM(AO79:AO80), 0)</f>
        <v>0</v>
      </c>
      <c r="AP81" s="1053">
        <f>IFERROR(SUM(AP79:AP80), 0)</f>
        <v>0</v>
      </c>
      <c r="AQ81" s="1053">
        <f>IFERROR(SUM(AQ79:AQ80), 0)</f>
        <v>0</v>
      </c>
      <c r="AR81" s="1053">
        <f>IFERROR(SUM(AR79:AR80), 0)</f>
        <v>0</v>
      </c>
      <c r="AS81" s="1053">
        <f>IFERROR(SUM(AS79:AS80), 0)</f>
        <v>0</v>
      </c>
      <c r="AT81" s="1069">
        <f t="shared" si="20"/>
        <v>0</v>
      </c>
      <c r="AU81" s="300"/>
      <c r="AV81" s="353" t="s">
        <v>4490</v>
      </c>
      <c r="AW81" s="300"/>
      <c r="AX81" s="1336" t="s">
        <v>2958</v>
      </c>
      <c r="AY81" s="324"/>
      <c r="AZ81" s="324"/>
      <c r="BA81" s="294" t="s">
        <v>2956</v>
      </c>
      <c r="BB81" s="351" t="s">
        <v>167</v>
      </c>
      <c r="BC81" s="352">
        <v>3</v>
      </c>
      <c r="BD81" s="373" t="s">
        <v>4491</v>
      </c>
      <c r="BE81" s="373" t="s">
        <v>4492</v>
      </c>
      <c r="BF81" s="373" t="s">
        <v>4493</v>
      </c>
      <c r="BG81" s="373" t="s">
        <v>4494</v>
      </c>
      <c r="BH81" s="373" t="s">
        <v>4495</v>
      </c>
      <c r="BI81" s="373" t="s">
        <v>4496</v>
      </c>
      <c r="BJ81" s="373" t="s">
        <v>4491</v>
      </c>
      <c r="BK81" s="373" t="s">
        <v>4492</v>
      </c>
      <c r="BL81" s="373" t="s">
        <v>4493</v>
      </c>
      <c r="BM81" s="373" t="s">
        <v>4494</v>
      </c>
      <c r="BN81" s="373" t="s">
        <v>4495</v>
      </c>
      <c r="BO81" s="373" t="s">
        <v>4496</v>
      </c>
      <c r="BP81" s="373" t="s">
        <v>4491</v>
      </c>
      <c r="BQ81" s="373" t="s">
        <v>4492</v>
      </c>
      <c r="BR81" s="373" t="s">
        <v>4493</v>
      </c>
      <c r="BS81" s="373" t="s">
        <v>4494</v>
      </c>
      <c r="BT81" s="373" t="s">
        <v>4495</v>
      </c>
      <c r="BU81" s="373" t="s">
        <v>4496</v>
      </c>
      <c r="BV81" s="373" t="s">
        <v>4491</v>
      </c>
      <c r="BW81" s="373" t="s">
        <v>4492</v>
      </c>
      <c r="BX81" s="373" t="s">
        <v>4493</v>
      </c>
      <c r="BY81" s="373" t="s">
        <v>4494</v>
      </c>
      <c r="BZ81" s="373" t="s">
        <v>4495</v>
      </c>
      <c r="CA81" s="373" t="s">
        <v>4496</v>
      </c>
      <c r="CB81" s="373" t="s">
        <v>4491</v>
      </c>
      <c r="CC81" s="373" t="s">
        <v>4492</v>
      </c>
      <c r="CD81" s="373" t="s">
        <v>4493</v>
      </c>
      <c r="CE81" s="373" t="s">
        <v>4494</v>
      </c>
      <c r="CF81" s="373" t="s">
        <v>4495</v>
      </c>
      <c r="CG81" s="373" t="s">
        <v>4496</v>
      </c>
      <c r="CH81" s="373" t="s">
        <v>4491</v>
      </c>
      <c r="CI81" s="373" t="s">
        <v>4492</v>
      </c>
      <c r="CJ81" s="373" t="s">
        <v>4493</v>
      </c>
      <c r="CK81" s="373" t="s">
        <v>4494</v>
      </c>
      <c r="CL81" s="373" t="s">
        <v>4495</v>
      </c>
      <c r="CM81" s="373" t="s">
        <v>4496</v>
      </c>
      <c r="CN81" s="373" t="s">
        <v>4491</v>
      </c>
      <c r="CO81" s="373" t="s">
        <v>4492</v>
      </c>
      <c r="CP81" s="373" t="s">
        <v>4493</v>
      </c>
      <c r="CQ81" s="373" t="s">
        <v>4494</v>
      </c>
      <c r="CR81" s="373" t="s">
        <v>4495</v>
      </c>
      <c r="CS81" s="373" t="s">
        <v>4496</v>
      </c>
      <c r="CT81" s="300"/>
      <c r="CU81" s="353" t="s">
        <v>4490</v>
      </c>
      <c r="CV81" s="300"/>
      <c r="CW81" s="353"/>
      <c r="CX81" s="324"/>
    </row>
    <row r="82" spans="1:102" customFormat="1" ht="20.25" customHeight="1" x14ac:dyDescent="0.2">
      <c r="A82" s="324"/>
      <c r="B82" s="294" t="s">
        <v>2965</v>
      </c>
      <c r="C82" s="351" t="s">
        <v>167</v>
      </c>
      <c r="D82" s="352">
        <v>3</v>
      </c>
      <c r="E82" s="1052"/>
      <c r="F82" s="1052"/>
      <c r="G82" s="1052"/>
      <c r="H82" s="1052"/>
      <c r="I82" s="1052"/>
      <c r="J82" s="1053">
        <f t="shared" si="14"/>
        <v>0</v>
      </c>
      <c r="K82" s="1328">
        <v>0</v>
      </c>
      <c r="L82" s="1328">
        <v>0</v>
      </c>
      <c r="M82" s="1328">
        <v>0</v>
      </c>
      <c r="N82" s="1328">
        <v>0</v>
      </c>
      <c r="O82" s="1328">
        <v>0</v>
      </c>
      <c r="P82" s="338">
        <f t="shared" si="15"/>
        <v>0</v>
      </c>
      <c r="Q82" s="1067"/>
      <c r="R82" s="1052"/>
      <c r="S82" s="1052"/>
      <c r="T82" s="1052"/>
      <c r="U82" s="1052"/>
      <c r="V82" s="1053">
        <f t="shared" si="16"/>
        <v>0</v>
      </c>
      <c r="W82" s="1052"/>
      <c r="X82" s="1052"/>
      <c r="Y82" s="1052"/>
      <c r="Z82" s="1052"/>
      <c r="AA82" s="1052"/>
      <c r="AB82" s="1068">
        <f t="shared" si="17"/>
        <v>0</v>
      </c>
      <c r="AC82" s="1067"/>
      <c r="AD82" s="1052"/>
      <c r="AE82" s="1052"/>
      <c r="AF82" s="1052"/>
      <c r="AG82" s="1052"/>
      <c r="AH82" s="1053">
        <f t="shared" si="18"/>
        <v>0</v>
      </c>
      <c r="AI82" s="1052"/>
      <c r="AJ82" s="1052"/>
      <c r="AK82" s="1052"/>
      <c r="AL82" s="1052"/>
      <c r="AM82" s="1052"/>
      <c r="AN82" s="1068">
        <f t="shared" si="19"/>
        <v>0</v>
      </c>
      <c r="AO82" s="1067"/>
      <c r="AP82" s="1052"/>
      <c r="AQ82" s="1052"/>
      <c r="AR82" s="1052"/>
      <c r="AS82" s="1052"/>
      <c r="AT82" s="1069">
        <f t="shared" si="20"/>
        <v>0</v>
      </c>
      <c r="AU82" s="300"/>
      <c r="AV82" s="353" t="s">
        <v>4497</v>
      </c>
      <c r="AW82" s="300"/>
      <c r="AX82" s="1336" t="s">
        <v>2940</v>
      </c>
      <c r="AY82" s="324"/>
      <c r="AZ82" s="324"/>
      <c r="BA82" s="294" t="s">
        <v>2965</v>
      </c>
      <c r="BB82" s="351" t="s">
        <v>167</v>
      </c>
      <c r="BC82" s="352">
        <v>3</v>
      </c>
      <c r="BD82" s="372" t="s">
        <v>4498</v>
      </c>
      <c r="BE82" s="372" t="s">
        <v>4499</v>
      </c>
      <c r="BF82" s="372" t="s">
        <v>4500</v>
      </c>
      <c r="BG82" s="372" t="s">
        <v>4501</v>
      </c>
      <c r="BH82" s="372" t="s">
        <v>4502</v>
      </c>
      <c r="BI82" s="373" t="s">
        <v>4503</v>
      </c>
      <c r="BJ82" s="372" t="s">
        <v>4498</v>
      </c>
      <c r="BK82" s="372" t="s">
        <v>4499</v>
      </c>
      <c r="BL82" s="372" t="s">
        <v>4500</v>
      </c>
      <c r="BM82" s="372" t="s">
        <v>4501</v>
      </c>
      <c r="BN82" s="372" t="s">
        <v>4502</v>
      </c>
      <c r="BO82" s="373" t="s">
        <v>4503</v>
      </c>
      <c r="BP82" s="372" t="s">
        <v>4498</v>
      </c>
      <c r="BQ82" s="372" t="s">
        <v>4499</v>
      </c>
      <c r="BR82" s="372" t="s">
        <v>4500</v>
      </c>
      <c r="BS82" s="372" t="s">
        <v>4501</v>
      </c>
      <c r="BT82" s="372" t="s">
        <v>4502</v>
      </c>
      <c r="BU82" s="373" t="s">
        <v>4503</v>
      </c>
      <c r="BV82" s="372" t="s">
        <v>4498</v>
      </c>
      <c r="BW82" s="372" t="s">
        <v>4499</v>
      </c>
      <c r="BX82" s="372" t="s">
        <v>4500</v>
      </c>
      <c r="BY82" s="372" t="s">
        <v>4501</v>
      </c>
      <c r="BZ82" s="372" t="s">
        <v>4502</v>
      </c>
      <c r="CA82" s="373" t="s">
        <v>4503</v>
      </c>
      <c r="CB82" s="372" t="s">
        <v>4498</v>
      </c>
      <c r="CC82" s="372" t="s">
        <v>4499</v>
      </c>
      <c r="CD82" s="372" t="s">
        <v>4500</v>
      </c>
      <c r="CE82" s="372" t="s">
        <v>4501</v>
      </c>
      <c r="CF82" s="372" t="s">
        <v>4502</v>
      </c>
      <c r="CG82" s="373" t="s">
        <v>4503</v>
      </c>
      <c r="CH82" s="372" t="s">
        <v>4498</v>
      </c>
      <c r="CI82" s="372" t="s">
        <v>4499</v>
      </c>
      <c r="CJ82" s="372" t="s">
        <v>4500</v>
      </c>
      <c r="CK82" s="372" t="s">
        <v>4501</v>
      </c>
      <c r="CL82" s="372" t="s">
        <v>4502</v>
      </c>
      <c r="CM82" s="373" t="s">
        <v>4503</v>
      </c>
      <c r="CN82" s="372" t="s">
        <v>4498</v>
      </c>
      <c r="CO82" s="372" t="s">
        <v>4499</v>
      </c>
      <c r="CP82" s="372" t="s">
        <v>4500</v>
      </c>
      <c r="CQ82" s="372" t="s">
        <v>4501</v>
      </c>
      <c r="CR82" s="372" t="s">
        <v>4502</v>
      </c>
      <c r="CS82" s="373" t="s">
        <v>4503</v>
      </c>
      <c r="CT82" s="300"/>
      <c r="CU82" s="353" t="s">
        <v>4497</v>
      </c>
      <c r="CV82" s="300"/>
      <c r="CW82" s="353"/>
      <c r="CX82" s="324"/>
    </row>
    <row r="83" spans="1:102" customFormat="1" ht="20.25" customHeight="1" x14ac:dyDescent="0.2">
      <c r="A83" s="324"/>
      <c r="B83" s="294" t="s">
        <v>2973</v>
      </c>
      <c r="C83" s="351" t="s">
        <v>167</v>
      </c>
      <c r="D83" s="352">
        <v>3</v>
      </c>
      <c r="E83" s="1052"/>
      <c r="F83" s="1052"/>
      <c r="G83" s="1052"/>
      <c r="H83" s="1052"/>
      <c r="I83" s="1052"/>
      <c r="J83" s="1053">
        <f t="shared" si="14"/>
        <v>0</v>
      </c>
      <c r="K83" s="1328">
        <v>0</v>
      </c>
      <c r="L83" s="1328">
        <v>0</v>
      </c>
      <c r="M83" s="1328">
        <v>0</v>
      </c>
      <c r="N83" s="1328">
        <v>0</v>
      </c>
      <c r="O83" s="1328">
        <v>0</v>
      </c>
      <c r="P83" s="338">
        <f t="shared" si="15"/>
        <v>0</v>
      </c>
      <c r="Q83" s="1067"/>
      <c r="R83" s="1052"/>
      <c r="S83" s="1052"/>
      <c r="T83" s="1052"/>
      <c r="U83" s="1052"/>
      <c r="V83" s="1053">
        <f t="shared" si="16"/>
        <v>0</v>
      </c>
      <c r="W83" s="1052"/>
      <c r="X83" s="1052"/>
      <c r="Y83" s="1052"/>
      <c r="Z83" s="1052"/>
      <c r="AA83" s="1052"/>
      <c r="AB83" s="1068">
        <f t="shared" si="17"/>
        <v>0</v>
      </c>
      <c r="AC83" s="1067"/>
      <c r="AD83" s="1052"/>
      <c r="AE83" s="1052"/>
      <c r="AF83" s="1052"/>
      <c r="AG83" s="1052"/>
      <c r="AH83" s="1053">
        <f t="shared" si="18"/>
        <v>0</v>
      </c>
      <c r="AI83" s="1052"/>
      <c r="AJ83" s="1052"/>
      <c r="AK83" s="1052"/>
      <c r="AL83" s="1052"/>
      <c r="AM83" s="1052"/>
      <c r="AN83" s="1068">
        <f t="shared" si="19"/>
        <v>0</v>
      </c>
      <c r="AO83" s="1067"/>
      <c r="AP83" s="1052"/>
      <c r="AQ83" s="1052"/>
      <c r="AR83" s="1052"/>
      <c r="AS83" s="1052"/>
      <c r="AT83" s="1069">
        <f t="shared" si="20"/>
        <v>0</v>
      </c>
      <c r="AU83" s="300"/>
      <c r="AV83" s="353" t="s">
        <v>4504</v>
      </c>
      <c r="AW83" s="300"/>
      <c r="AX83" s="1336" t="s">
        <v>2949</v>
      </c>
      <c r="AY83" s="324"/>
      <c r="AZ83" s="324"/>
      <c r="BA83" s="294" t="s">
        <v>2973</v>
      </c>
      <c r="BB83" s="351" t="s">
        <v>167</v>
      </c>
      <c r="BC83" s="352">
        <v>3</v>
      </c>
      <c r="BD83" s="372" t="s">
        <v>4505</v>
      </c>
      <c r="BE83" s="372" t="s">
        <v>4506</v>
      </c>
      <c r="BF83" s="372" t="s">
        <v>4507</v>
      </c>
      <c r="BG83" s="372" t="s">
        <v>4508</v>
      </c>
      <c r="BH83" s="372" t="s">
        <v>4509</v>
      </c>
      <c r="BI83" s="373" t="s">
        <v>4510</v>
      </c>
      <c r="BJ83" s="372" t="s">
        <v>4505</v>
      </c>
      <c r="BK83" s="372" t="s">
        <v>4506</v>
      </c>
      <c r="BL83" s="372" t="s">
        <v>4507</v>
      </c>
      <c r="BM83" s="372" t="s">
        <v>4508</v>
      </c>
      <c r="BN83" s="372" t="s">
        <v>4509</v>
      </c>
      <c r="BO83" s="373" t="s">
        <v>4510</v>
      </c>
      <c r="BP83" s="372" t="s">
        <v>4505</v>
      </c>
      <c r="BQ83" s="372" t="s">
        <v>4506</v>
      </c>
      <c r="BR83" s="372" t="s">
        <v>4507</v>
      </c>
      <c r="BS83" s="372" t="s">
        <v>4508</v>
      </c>
      <c r="BT83" s="372" t="s">
        <v>4509</v>
      </c>
      <c r="BU83" s="373" t="s">
        <v>4510</v>
      </c>
      <c r="BV83" s="372" t="s">
        <v>4505</v>
      </c>
      <c r="BW83" s="372" t="s">
        <v>4506</v>
      </c>
      <c r="BX83" s="372" t="s">
        <v>4507</v>
      </c>
      <c r="BY83" s="372" t="s">
        <v>4508</v>
      </c>
      <c r="BZ83" s="372" t="s">
        <v>4509</v>
      </c>
      <c r="CA83" s="373" t="s">
        <v>4510</v>
      </c>
      <c r="CB83" s="372" t="s">
        <v>4505</v>
      </c>
      <c r="CC83" s="372" t="s">
        <v>4506</v>
      </c>
      <c r="CD83" s="372" t="s">
        <v>4507</v>
      </c>
      <c r="CE83" s="372" t="s">
        <v>4508</v>
      </c>
      <c r="CF83" s="372" t="s">
        <v>4509</v>
      </c>
      <c r="CG83" s="373" t="s">
        <v>4510</v>
      </c>
      <c r="CH83" s="372" t="s">
        <v>4505</v>
      </c>
      <c r="CI83" s="372" t="s">
        <v>4506</v>
      </c>
      <c r="CJ83" s="372" t="s">
        <v>4507</v>
      </c>
      <c r="CK83" s="372" t="s">
        <v>4508</v>
      </c>
      <c r="CL83" s="372" t="s">
        <v>4509</v>
      </c>
      <c r="CM83" s="373" t="s">
        <v>4510</v>
      </c>
      <c r="CN83" s="372" t="s">
        <v>4505</v>
      </c>
      <c r="CO83" s="372" t="s">
        <v>4506</v>
      </c>
      <c r="CP83" s="372" t="s">
        <v>4507</v>
      </c>
      <c r="CQ83" s="372" t="s">
        <v>4508</v>
      </c>
      <c r="CR83" s="372" t="s">
        <v>4509</v>
      </c>
      <c r="CS83" s="373" t="s">
        <v>4510</v>
      </c>
      <c r="CT83" s="300"/>
      <c r="CU83" s="353" t="s">
        <v>4504</v>
      </c>
      <c r="CV83" s="300"/>
      <c r="CW83" s="353"/>
      <c r="CX83" s="324"/>
    </row>
    <row r="84" spans="1:102" customFormat="1" ht="20.25" customHeight="1" x14ac:dyDescent="0.2">
      <c r="A84" s="324"/>
      <c r="B84" s="294" t="s">
        <v>2981</v>
      </c>
      <c r="C84" s="351" t="s">
        <v>167</v>
      </c>
      <c r="D84" s="352">
        <v>3</v>
      </c>
      <c r="E84" s="1053">
        <f>IFERROR(SUM(E82:E83), 0)</f>
        <v>0</v>
      </c>
      <c r="F84" s="1053">
        <f>IFERROR(SUM(F82:F83), 0)</f>
        <v>0</v>
      </c>
      <c r="G84" s="1053">
        <f>IFERROR(SUM(G82:G83), 0)</f>
        <v>0</v>
      </c>
      <c r="H84" s="1053">
        <f>IFERROR(SUM(H82:H83), 0)</f>
        <v>0</v>
      </c>
      <c r="I84" s="1053">
        <f>IFERROR(SUM(I82:I83), 0)</f>
        <v>0</v>
      </c>
      <c r="J84" s="1053">
        <f t="shared" si="14"/>
        <v>0</v>
      </c>
      <c r="K84" s="337">
        <f>IFERROR(SUM(K82:K83), 0)</f>
        <v>0</v>
      </c>
      <c r="L84" s="337">
        <f>IFERROR(SUM(L82:L83), 0)</f>
        <v>0</v>
      </c>
      <c r="M84" s="337">
        <f>IFERROR(SUM(M82:M83), 0)</f>
        <v>0</v>
      </c>
      <c r="N84" s="337">
        <f>IFERROR(SUM(N82:N83), 0)</f>
        <v>0</v>
      </c>
      <c r="O84" s="337">
        <f>IFERROR(SUM(O82:O83), 0)</f>
        <v>0</v>
      </c>
      <c r="P84" s="338">
        <f t="shared" si="15"/>
        <v>0</v>
      </c>
      <c r="Q84" s="1070">
        <f>IFERROR(SUM(Q82:Q83), 0)</f>
        <v>0</v>
      </c>
      <c r="R84" s="1053">
        <f>IFERROR(SUM(R82:R83), 0)</f>
        <v>0</v>
      </c>
      <c r="S84" s="1053">
        <f>IFERROR(SUM(S82:S83), 0)</f>
        <v>0</v>
      </c>
      <c r="T84" s="1053">
        <f>IFERROR(SUM(T82:T83), 0)</f>
        <v>0</v>
      </c>
      <c r="U84" s="1053">
        <f>IFERROR(SUM(U82:U83), 0)</f>
        <v>0</v>
      </c>
      <c r="V84" s="1053">
        <f t="shared" si="16"/>
        <v>0</v>
      </c>
      <c r="W84" s="1053">
        <f>IFERROR(SUM(W82:W83), 0)</f>
        <v>0</v>
      </c>
      <c r="X84" s="1053">
        <f>IFERROR(SUM(X82:X83), 0)</f>
        <v>0</v>
      </c>
      <c r="Y84" s="1053">
        <f>IFERROR(SUM(Y82:Y83), 0)</f>
        <v>0</v>
      </c>
      <c r="Z84" s="1053">
        <f>IFERROR(SUM(Z82:Z83), 0)</f>
        <v>0</v>
      </c>
      <c r="AA84" s="1053">
        <f>IFERROR(SUM(AA82:AA83), 0)</f>
        <v>0</v>
      </c>
      <c r="AB84" s="1068">
        <f t="shared" si="17"/>
        <v>0</v>
      </c>
      <c r="AC84" s="1070">
        <f>IFERROR(SUM(AC82:AC83), 0)</f>
        <v>0</v>
      </c>
      <c r="AD84" s="1053">
        <f>IFERROR(SUM(AD82:AD83), 0)</f>
        <v>0</v>
      </c>
      <c r="AE84" s="1053">
        <f>IFERROR(SUM(AE82:AE83), 0)</f>
        <v>0</v>
      </c>
      <c r="AF84" s="1053">
        <f>IFERROR(SUM(AF82:AF83), 0)</f>
        <v>0</v>
      </c>
      <c r="AG84" s="1053">
        <f>IFERROR(SUM(AG82:AG83), 0)</f>
        <v>0</v>
      </c>
      <c r="AH84" s="1053">
        <f t="shared" si="18"/>
        <v>0</v>
      </c>
      <c r="AI84" s="1053">
        <f>IFERROR(SUM(AI82:AI83), 0)</f>
        <v>0</v>
      </c>
      <c r="AJ84" s="1053">
        <f>IFERROR(SUM(AJ82:AJ83), 0)</f>
        <v>0</v>
      </c>
      <c r="AK84" s="1053">
        <f>IFERROR(SUM(AK82:AK83), 0)</f>
        <v>0</v>
      </c>
      <c r="AL84" s="1053">
        <f>IFERROR(SUM(AL82:AL83), 0)</f>
        <v>0</v>
      </c>
      <c r="AM84" s="1053">
        <f>IFERROR(SUM(AM82:AM83), 0)</f>
        <v>0</v>
      </c>
      <c r="AN84" s="1068">
        <f t="shared" si="19"/>
        <v>0</v>
      </c>
      <c r="AO84" s="1070">
        <f>IFERROR(SUM(AO82:AO83), 0)</f>
        <v>0</v>
      </c>
      <c r="AP84" s="1053">
        <f>IFERROR(SUM(AP82:AP83), 0)</f>
        <v>0</v>
      </c>
      <c r="AQ84" s="1053">
        <f>IFERROR(SUM(AQ82:AQ83), 0)</f>
        <v>0</v>
      </c>
      <c r="AR84" s="1053">
        <f>IFERROR(SUM(AR82:AR83), 0)</f>
        <v>0</v>
      </c>
      <c r="AS84" s="1053">
        <f>IFERROR(SUM(AS82:AS83), 0)</f>
        <v>0</v>
      </c>
      <c r="AT84" s="1069">
        <f t="shared" si="20"/>
        <v>0</v>
      </c>
      <c r="AU84" s="300"/>
      <c r="AV84" s="353" t="s">
        <v>4511</v>
      </c>
      <c r="AW84" s="300"/>
      <c r="AX84" s="1336" t="s">
        <v>2958</v>
      </c>
      <c r="AY84" s="324"/>
      <c r="AZ84" s="324"/>
      <c r="BA84" s="294" t="s">
        <v>2981</v>
      </c>
      <c r="BB84" s="351" t="s">
        <v>167</v>
      </c>
      <c r="BC84" s="352">
        <v>3</v>
      </c>
      <c r="BD84" s="373" t="s">
        <v>4512</v>
      </c>
      <c r="BE84" s="373" t="s">
        <v>4513</v>
      </c>
      <c r="BF84" s="373" t="s">
        <v>4514</v>
      </c>
      <c r="BG84" s="373" t="s">
        <v>4515</v>
      </c>
      <c r="BH84" s="373" t="s">
        <v>4516</v>
      </c>
      <c r="BI84" s="373" t="s">
        <v>4517</v>
      </c>
      <c r="BJ84" s="373" t="s">
        <v>4512</v>
      </c>
      <c r="BK84" s="373" t="s">
        <v>4513</v>
      </c>
      <c r="BL84" s="373" t="s">
        <v>4514</v>
      </c>
      <c r="BM84" s="373" t="s">
        <v>4515</v>
      </c>
      <c r="BN84" s="373" t="s">
        <v>4516</v>
      </c>
      <c r="BO84" s="373" t="s">
        <v>4517</v>
      </c>
      <c r="BP84" s="373" t="s">
        <v>4512</v>
      </c>
      <c r="BQ84" s="373" t="s">
        <v>4513</v>
      </c>
      <c r="BR84" s="373" t="s">
        <v>4514</v>
      </c>
      <c r="BS84" s="373" t="s">
        <v>4515</v>
      </c>
      <c r="BT84" s="373" t="s">
        <v>4516</v>
      </c>
      <c r="BU84" s="373" t="s">
        <v>4517</v>
      </c>
      <c r="BV84" s="373" t="s">
        <v>4512</v>
      </c>
      <c r="BW84" s="373" t="s">
        <v>4513</v>
      </c>
      <c r="BX84" s="373" t="s">
        <v>4514</v>
      </c>
      <c r="BY84" s="373" t="s">
        <v>4515</v>
      </c>
      <c r="BZ84" s="373" t="s">
        <v>4516</v>
      </c>
      <c r="CA84" s="373" t="s">
        <v>4517</v>
      </c>
      <c r="CB84" s="373" t="s">
        <v>4512</v>
      </c>
      <c r="CC84" s="373" t="s">
        <v>4513</v>
      </c>
      <c r="CD84" s="373" t="s">
        <v>4514</v>
      </c>
      <c r="CE84" s="373" t="s">
        <v>4515</v>
      </c>
      <c r="CF84" s="373" t="s">
        <v>4516</v>
      </c>
      <c r="CG84" s="373" t="s">
        <v>4517</v>
      </c>
      <c r="CH84" s="373" t="s">
        <v>4512</v>
      </c>
      <c r="CI84" s="373" t="s">
        <v>4513</v>
      </c>
      <c r="CJ84" s="373" t="s">
        <v>4514</v>
      </c>
      <c r="CK84" s="373" t="s">
        <v>4515</v>
      </c>
      <c r="CL84" s="373" t="s">
        <v>4516</v>
      </c>
      <c r="CM84" s="373" t="s">
        <v>4517</v>
      </c>
      <c r="CN84" s="373" t="s">
        <v>4512</v>
      </c>
      <c r="CO84" s="373" t="s">
        <v>4513</v>
      </c>
      <c r="CP84" s="373" t="s">
        <v>4514</v>
      </c>
      <c r="CQ84" s="373" t="s">
        <v>4515</v>
      </c>
      <c r="CR84" s="373" t="s">
        <v>4516</v>
      </c>
      <c r="CS84" s="373" t="s">
        <v>4517</v>
      </c>
      <c r="CT84" s="300"/>
      <c r="CU84" s="353" t="s">
        <v>4511</v>
      </c>
      <c r="CV84" s="300"/>
      <c r="CW84" s="353"/>
      <c r="CX84" s="324"/>
    </row>
    <row r="85" spans="1:102" customFormat="1" ht="20.25" customHeight="1" x14ac:dyDescent="0.2">
      <c r="A85" s="324"/>
      <c r="B85" s="294" t="s">
        <v>2989</v>
      </c>
      <c r="C85" s="351" t="s">
        <v>167</v>
      </c>
      <c r="D85" s="352">
        <v>3</v>
      </c>
      <c r="E85" s="1052"/>
      <c r="F85" s="1052"/>
      <c r="G85" s="1052"/>
      <c r="H85" s="1052"/>
      <c r="I85" s="1052"/>
      <c r="J85" s="1053">
        <f t="shared" si="14"/>
        <v>0</v>
      </c>
      <c r="K85" s="1328">
        <v>0</v>
      </c>
      <c r="L85" s="1328">
        <v>0</v>
      </c>
      <c r="M85" s="1328">
        <v>0</v>
      </c>
      <c r="N85" s="1328">
        <v>0</v>
      </c>
      <c r="O85" s="1328">
        <v>0</v>
      </c>
      <c r="P85" s="338">
        <f t="shared" si="15"/>
        <v>0</v>
      </c>
      <c r="Q85" s="1067"/>
      <c r="R85" s="1052"/>
      <c r="S85" s="1052"/>
      <c r="T85" s="1052"/>
      <c r="U85" s="1052"/>
      <c r="V85" s="1053">
        <f t="shared" si="16"/>
        <v>0</v>
      </c>
      <c r="W85" s="1052"/>
      <c r="X85" s="1052"/>
      <c r="Y85" s="1052"/>
      <c r="Z85" s="1052"/>
      <c r="AA85" s="1052"/>
      <c r="AB85" s="1068">
        <f t="shared" si="17"/>
        <v>0</v>
      </c>
      <c r="AC85" s="1067"/>
      <c r="AD85" s="1052"/>
      <c r="AE85" s="1052"/>
      <c r="AF85" s="1052"/>
      <c r="AG85" s="1052"/>
      <c r="AH85" s="1053">
        <f t="shared" si="18"/>
        <v>0</v>
      </c>
      <c r="AI85" s="1052"/>
      <c r="AJ85" s="1052"/>
      <c r="AK85" s="1052"/>
      <c r="AL85" s="1052"/>
      <c r="AM85" s="1052"/>
      <c r="AN85" s="1068">
        <f t="shared" si="19"/>
        <v>0</v>
      </c>
      <c r="AO85" s="1067"/>
      <c r="AP85" s="1052"/>
      <c r="AQ85" s="1052"/>
      <c r="AR85" s="1052"/>
      <c r="AS85" s="1052"/>
      <c r="AT85" s="1069">
        <f t="shared" si="20"/>
        <v>0</v>
      </c>
      <c r="AU85" s="300"/>
      <c r="AV85" s="353" t="s">
        <v>4518</v>
      </c>
      <c r="AW85" s="300"/>
      <c r="AX85" s="1336" t="s">
        <v>543</v>
      </c>
      <c r="AY85" s="324"/>
      <c r="AZ85" s="324"/>
      <c r="BA85" s="294" t="s">
        <v>2989</v>
      </c>
      <c r="BB85" s="351" t="s">
        <v>167</v>
      </c>
      <c r="BC85" s="352">
        <v>3</v>
      </c>
      <c r="BD85" s="372" t="s">
        <v>4519</v>
      </c>
      <c r="BE85" s="372" t="s">
        <v>4520</v>
      </c>
      <c r="BF85" s="372" t="s">
        <v>4521</v>
      </c>
      <c r="BG85" s="372" t="s">
        <v>4522</v>
      </c>
      <c r="BH85" s="372" t="s">
        <v>4523</v>
      </c>
      <c r="BI85" s="373" t="s">
        <v>4524</v>
      </c>
      <c r="BJ85" s="372" t="s">
        <v>4519</v>
      </c>
      <c r="BK85" s="372" t="s">
        <v>4520</v>
      </c>
      <c r="BL85" s="372" t="s">
        <v>4521</v>
      </c>
      <c r="BM85" s="372" t="s">
        <v>4522</v>
      </c>
      <c r="BN85" s="372" t="s">
        <v>4523</v>
      </c>
      <c r="BO85" s="373" t="s">
        <v>4524</v>
      </c>
      <c r="BP85" s="372" t="s">
        <v>4519</v>
      </c>
      <c r="BQ85" s="372" t="s">
        <v>4520</v>
      </c>
      <c r="BR85" s="372" t="s">
        <v>4521</v>
      </c>
      <c r="BS85" s="372" t="s">
        <v>4522</v>
      </c>
      <c r="BT85" s="372" t="s">
        <v>4523</v>
      </c>
      <c r="BU85" s="373" t="s">
        <v>4524</v>
      </c>
      <c r="BV85" s="372" t="s">
        <v>4519</v>
      </c>
      <c r="BW85" s="372" t="s">
        <v>4520</v>
      </c>
      <c r="BX85" s="372" t="s">
        <v>4521</v>
      </c>
      <c r="BY85" s="372" t="s">
        <v>4522</v>
      </c>
      <c r="BZ85" s="372" t="s">
        <v>4523</v>
      </c>
      <c r="CA85" s="373" t="s">
        <v>4524</v>
      </c>
      <c r="CB85" s="372" t="s">
        <v>4519</v>
      </c>
      <c r="CC85" s="372" t="s">
        <v>4520</v>
      </c>
      <c r="CD85" s="372" t="s">
        <v>4521</v>
      </c>
      <c r="CE85" s="372" t="s">
        <v>4522</v>
      </c>
      <c r="CF85" s="372" t="s">
        <v>4523</v>
      </c>
      <c r="CG85" s="373" t="s">
        <v>4524</v>
      </c>
      <c r="CH85" s="372" t="s">
        <v>4519</v>
      </c>
      <c r="CI85" s="372" t="s">
        <v>4520</v>
      </c>
      <c r="CJ85" s="372" t="s">
        <v>4521</v>
      </c>
      <c r="CK85" s="372" t="s">
        <v>4522</v>
      </c>
      <c r="CL85" s="372" t="s">
        <v>4523</v>
      </c>
      <c r="CM85" s="373" t="s">
        <v>4524</v>
      </c>
      <c r="CN85" s="372" t="s">
        <v>4519</v>
      </c>
      <c r="CO85" s="372" t="s">
        <v>4520</v>
      </c>
      <c r="CP85" s="372" t="s">
        <v>4521</v>
      </c>
      <c r="CQ85" s="372" t="s">
        <v>4522</v>
      </c>
      <c r="CR85" s="372" t="s">
        <v>4523</v>
      </c>
      <c r="CS85" s="373" t="s">
        <v>4524</v>
      </c>
      <c r="CT85" s="300"/>
      <c r="CU85" s="353" t="s">
        <v>4518</v>
      </c>
      <c r="CV85" s="300"/>
      <c r="CW85" s="353"/>
      <c r="CX85" s="324"/>
    </row>
    <row r="86" spans="1:102" customFormat="1" ht="20.25" customHeight="1" x14ac:dyDescent="0.2">
      <c r="A86" s="324"/>
      <c r="B86" s="294" t="s">
        <v>2997</v>
      </c>
      <c r="C86" s="351" t="s">
        <v>167</v>
      </c>
      <c r="D86" s="352">
        <v>3</v>
      </c>
      <c r="E86" s="1052"/>
      <c r="F86" s="1052"/>
      <c r="G86" s="1052"/>
      <c r="H86" s="1052"/>
      <c r="I86" s="1052"/>
      <c r="J86" s="1053">
        <f t="shared" si="14"/>
        <v>0</v>
      </c>
      <c r="K86" s="1328">
        <v>0</v>
      </c>
      <c r="L86" s="1328">
        <v>0</v>
      </c>
      <c r="M86" s="1328">
        <v>0</v>
      </c>
      <c r="N86" s="1328">
        <v>0</v>
      </c>
      <c r="O86" s="1328">
        <v>0</v>
      </c>
      <c r="P86" s="338">
        <f t="shared" si="15"/>
        <v>0</v>
      </c>
      <c r="Q86" s="1067"/>
      <c r="R86" s="1052"/>
      <c r="S86" s="1052"/>
      <c r="T86" s="1052"/>
      <c r="U86" s="1052"/>
      <c r="V86" s="1053">
        <f t="shared" si="16"/>
        <v>0</v>
      </c>
      <c r="W86" s="1052"/>
      <c r="X86" s="1052"/>
      <c r="Y86" s="1052"/>
      <c r="Z86" s="1052"/>
      <c r="AA86" s="1052"/>
      <c r="AB86" s="1068">
        <f t="shared" si="17"/>
        <v>0</v>
      </c>
      <c r="AC86" s="1067"/>
      <c r="AD86" s="1052"/>
      <c r="AE86" s="1052"/>
      <c r="AF86" s="1052"/>
      <c r="AG86" s="1052"/>
      <c r="AH86" s="1053">
        <f t="shared" si="18"/>
        <v>0</v>
      </c>
      <c r="AI86" s="1052"/>
      <c r="AJ86" s="1052"/>
      <c r="AK86" s="1052"/>
      <c r="AL86" s="1052"/>
      <c r="AM86" s="1052"/>
      <c r="AN86" s="1068">
        <f t="shared" si="19"/>
        <v>0</v>
      </c>
      <c r="AO86" s="1067"/>
      <c r="AP86" s="1052"/>
      <c r="AQ86" s="1052"/>
      <c r="AR86" s="1052"/>
      <c r="AS86" s="1052"/>
      <c r="AT86" s="1069">
        <f t="shared" si="20"/>
        <v>0</v>
      </c>
      <c r="AU86" s="300"/>
      <c r="AV86" s="353" t="s">
        <v>4525</v>
      </c>
      <c r="AW86" s="300"/>
      <c r="AX86" s="1336" t="s">
        <v>543</v>
      </c>
      <c r="AY86" s="324"/>
      <c r="AZ86" s="324"/>
      <c r="BA86" s="294" t="s">
        <v>2997</v>
      </c>
      <c r="BB86" s="351" t="s">
        <v>167</v>
      </c>
      <c r="BC86" s="352">
        <v>3</v>
      </c>
      <c r="BD86" s="372" t="s">
        <v>4526</v>
      </c>
      <c r="BE86" s="372" t="s">
        <v>4527</v>
      </c>
      <c r="BF86" s="372" t="s">
        <v>4528</v>
      </c>
      <c r="BG86" s="372" t="s">
        <v>4529</v>
      </c>
      <c r="BH86" s="372" t="s">
        <v>4530</v>
      </c>
      <c r="BI86" s="373" t="s">
        <v>4531</v>
      </c>
      <c r="BJ86" s="372" t="s">
        <v>4526</v>
      </c>
      <c r="BK86" s="372" t="s">
        <v>4527</v>
      </c>
      <c r="BL86" s="372" t="s">
        <v>4528</v>
      </c>
      <c r="BM86" s="372" t="s">
        <v>4529</v>
      </c>
      <c r="BN86" s="372" t="s">
        <v>4530</v>
      </c>
      <c r="BO86" s="373" t="s">
        <v>4531</v>
      </c>
      <c r="BP86" s="372" t="s">
        <v>4526</v>
      </c>
      <c r="BQ86" s="372" t="s">
        <v>4527</v>
      </c>
      <c r="BR86" s="372" t="s">
        <v>4528</v>
      </c>
      <c r="BS86" s="372" t="s">
        <v>4529</v>
      </c>
      <c r="BT86" s="372" t="s">
        <v>4530</v>
      </c>
      <c r="BU86" s="373" t="s">
        <v>4531</v>
      </c>
      <c r="BV86" s="372" t="s">
        <v>4526</v>
      </c>
      <c r="BW86" s="372" t="s">
        <v>4527</v>
      </c>
      <c r="BX86" s="372" t="s">
        <v>4528</v>
      </c>
      <c r="BY86" s="372" t="s">
        <v>4529</v>
      </c>
      <c r="BZ86" s="372" t="s">
        <v>4530</v>
      </c>
      <c r="CA86" s="373" t="s">
        <v>4531</v>
      </c>
      <c r="CB86" s="372" t="s">
        <v>4526</v>
      </c>
      <c r="CC86" s="372" t="s">
        <v>4527</v>
      </c>
      <c r="CD86" s="372" t="s">
        <v>4528</v>
      </c>
      <c r="CE86" s="372" t="s">
        <v>4529</v>
      </c>
      <c r="CF86" s="372" t="s">
        <v>4530</v>
      </c>
      <c r="CG86" s="373" t="s">
        <v>4531</v>
      </c>
      <c r="CH86" s="372" t="s">
        <v>4526</v>
      </c>
      <c r="CI86" s="372" t="s">
        <v>4527</v>
      </c>
      <c r="CJ86" s="372" t="s">
        <v>4528</v>
      </c>
      <c r="CK86" s="372" t="s">
        <v>4529</v>
      </c>
      <c r="CL86" s="372" t="s">
        <v>4530</v>
      </c>
      <c r="CM86" s="373" t="s">
        <v>4531</v>
      </c>
      <c r="CN86" s="372" t="s">
        <v>4526</v>
      </c>
      <c r="CO86" s="372" t="s">
        <v>4527</v>
      </c>
      <c r="CP86" s="372" t="s">
        <v>4528</v>
      </c>
      <c r="CQ86" s="372" t="s">
        <v>4529</v>
      </c>
      <c r="CR86" s="372" t="s">
        <v>4530</v>
      </c>
      <c r="CS86" s="373" t="s">
        <v>4531</v>
      </c>
      <c r="CT86" s="300"/>
      <c r="CU86" s="353" t="s">
        <v>4525</v>
      </c>
      <c r="CV86" s="300"/>
      <c r="CW86" s="353"/>
      <c r="CX86" s="324"/>
    </row>
    <row r="87" spans="1:102" customFormat="1" ht="20.25" customHeight="1" x14ac:dyDescent="0.2">
      <c r="A87" s="324"/>
      <c r="B87" s="294" t="s">
        <v>3005</v>
      </c>
      <c r="C87" s="351" t="s">
        <v>167</v>
      </c>
      <c r="D87" s="352">
        <v>3</v>
      </c>
      <c r="E87" s="1053">
        <f>IFERROR(SUM(E85:E86), 0)</f>
        <v>0</v>
      </c>
      <c r="F87" s="1053">
        <f>IFERROR(SUM(F85:F86), 0)</f>
        <v>0</v>
      </c>
      <c r="G87" s="1053">
        <f>IFERROR(SUM(G85:G86), 0)</f>
        <v>0</v>
      </c>
      <c r="H87" s="1053">
        <f>IFERROR(SUM(H85:H86), 0)</f>
        <v>0</v>
      </c>
      <c r="I87" s="1053">
        <f>IFERROR(SUM(I85:I86), 0)</f>
        <v>0</v>
      </c>
      <c r="J87" s="1053">
        <f t="shared" si="14"/>
        <v>0</v>
      </c>
      <c r="K87" s="337">
        <f>IFERROR(SUM(K85:K86), 0)</f>
        <v>0</v>
      </c>
      <c r="L87" s="337">
        <f>IFERROR(SUM(L85:L86), 0)</f>
        <v>0</v>
      </c>
      <c r="M87" s="337">
        <f>IFERROR(SUM(M85:M86), 0)</f>
        <v>0</v>
      </c>
      <c r="N87" s="337">
        <f>IFERROR(SUM(N85:N86), 0)</f>
        <v>0</v>
      </c>
      <c r="O87" s="337">
        <f>IFERROR(SUM(O85:O86), 0)</f>
        <v>0</v>
      </c>
      <c r="P87" s="338">
        <f t="shared" si="15"/>
        <v>0</v>
      </c>
      <c r="Q87" s="1070">
        <f>IFERROR(SUM(Q85:Q86), 0)</f>
        <v>0</v>
      </c>
      <c r="R87" s="1053">
        <f>IFERROR(SUM(R85:R86), 0)</f>
        <v>0</v>
      </c>
      <c r="S87" s="1053">
        <f>IFERROR(SUM(S85:S86), 0)</f>
        <v>0</v>
      </c>
      <c r="T87" s="1053">
        <f>IFERROR(SUM(T85:T86), 0)</f>
        <v>0</v>
      </c>
      <c r="U87" s="1053">
        <f>IFERROR(SUM(U85:U86), 0)</f>
        <v>0</v>
      </c>
      <c r="V87" s="1053">
        <f t="shared" si="16"/>
        <v>0</v>
      </c>
      <c r="W87" s="1053">
        <f>IFERROR(SUM(W85:W86), 0)</f>
        <v>0</v>
      </c>
      <c r="X87" s="1053">
        <f>IFERROR(SUM(X85:X86), 0)</f>
        <v>0</v>
      </c>
      <c r="Y87" s="1053">
        <f>IFERROR(SUM(Y85:Y86), 0)</f>
        <v>0</v>
      </c>
      <c r="Z87" s="1053">
        <f>IFERROR(SUM(Z85:Z86), 0)</f>
        <v>0</v>
      </c>
      <c r="AA87" s="1053">
        <f>IFERROR(SUM(AA85:AA86), 0)</f>
        <v>0</v>
      </c>
      <c r="AB87" s="1068">
        <f t="shared" si="17"/>
        <v>0</v>
      </c>
      <c r="AC87" s="1070">
        <f>IFERROR(SUM(AC85:AC86), 0)</f>
        <v>0</v>
      </c>
      <c r="AD87" s="1053">
        <f>IFERROR(SUM(AD85:AD86), 0)</f>
        <v>0</v>
      </c>
      <c r="AE87" s="1053">
        <f>IFERROR(SUM(AE85:AE86), 0)</f>
        <v>0</v>
      </c>
      <c r="AF87" s="1053">
        <f>IFERROR(SUM(AF85:AF86), 0)</f>
        <v>0</v>
      </c>
      <c r="AG87" s="1053">
        <f>IFERROR(SUM(AG85:AG86), 0)</f>
        <v>0</v>
      </c>
      <c r="AH87" s="1053">
        <f t="shared" si="18"/>
        <v>0</v>
      </c>
      <c r="AI87" s="1053">
        <f>IFERROR(SUM(AI85:AI86), 0)</f>
        <v>0</v>
      </c>
      <c r="AJ87" s="1053">
        <f>IFERROR(SUM(AJ85:AJ86), 0)</f>
        <v>0</v>
      </c>
      <c r="AK87" s="1053">
        <f>IFERROR(SUM(AK85:AK86), 0)</f>
        <v>0</v>
      </c>
      <c r="AL87" s="1053">
        <f>IFERROR(SUM(AL85:AL86), 0)</f>
        <v>0</v>
      </c>
      <c r="AM87" s="1053">
        <f>IFERROR(SUM(AM85:AM86), 0)</f>
        <v>0</v>
      </c>
      <c r="AN87" s="1068">
        <f t="shared" si="19"/>
        <v>0</v>
      </c>
      <c r="AO87" s="1070">
        <f>IFERROR(SUM(AO85:AO86), 0)</f>
        <v>0</v>
      </c>
      <c r="AP87" s="1053">
        <f>IFERROR(SUM(AP85:AP86), 0)</f>
        <v>0</v>
      </c>
      <c r="AQ87" s="1053">
        <f>IFERROR(SUM(AQ85:AQ86), 0)</f>
        <v>0</v>
      </c>
      <c r="AR87" s="1053">
        <f>IFERROR(SUM(AR85:AR86), 0)</f>
        <v>0</v>
      </c>
      <c r="AS87" s="1053">
        <f>IFERROR(SUM(AS85:AS86), 0)</f>
        <v>0</v>
      </c>
      <c r="AT87" s="1069">
        <f t="shared" si="20"/>
        <v>0</v>
      </c>
      <c r="AU87" s="300"/>
      <c r="AV87" s="353" t="s">
        <v>4532</v>
      </c>
      <c r="AW87" s="300"/>
      <c r="AX87" s="1336" t="s">
        <v>543</v>
      </c>
      <c r="AY87" s="324"/>
      <c r="AZ87" s="324"/>
      <c r="BA87" s="294" t="s">
        <v>3005</v>
      </c>
      <c r="BB87" s="351" t="s">
        <v>167</v>
      </c>
      <c r="BC87" s="352">
        <v>3</v>
      </c>
      <c r="BD87" s="373" t="s">
        <v>4533</v>
      </c>
      <c r="BE87" s="373" t="s">
        <v>4534</v>
      </c>
      <c r="BF87" s="373" t="s">
        <v>4535</v>
      </c>
      <c r="BG87" s="373" t="s">
        <v>4536</v>
      </c>
      <c r="BH87" s="373" t="s">
        <v>4537</v>
      </c>
      <c r="BI87" s="373" t="s">
        <v>4538</v>
      </c>
      <c r="BJ87" s="373" t="s">
        <v>4533</v>
      </c>
      <c r="BK87" s="373" t="s">
        <v>4534</v>
      </c>
      <c r="BL87" s="373" t="s">
        <v>4535</v>
      </c>
      <c r="BM87" s="373" t="s">
        <v>4536</v>
      </c>
      <c r="BN87" s="373" t="s">
        <v>4537</v>
      </c>
      <c r="BO87" s="373" t="s">
        <v>4538</v>
      </c>
      <c r="BP87" s="373" t="s">
        <v>4533</v>
      </c>
      <c r="BQ87" s="373" t="s">
        <v>4534</v>
      </c>
      <c r="BR87" s="373" t="s">
        <v>4535</v>
      </c>
      <c r="BS87" s="373" t="s">
        <v>4536</v>
      </c>
      <c r="BT87" s="373" t="s">
        <v>4537</v>
      </c>
      <c r="BU87" s="373" t="s">
        <v>4538</v>
      </c>
      <c r="BV87" s="373" t="s">
        <v>4533</v>
      </c>
      <c r="BW87" s="373" t="s">
        <v>4534</v>
      </c>
      <c r="BX87" s="373" t="s">
        <v>4535</v>
      </c>
      <c r="BY87" s="373" t="s">
        <v>4536</v>
      </c>
      <c r="BZ87" s="373" t="s">
        <v>4537</v>
      </c>
      <c r="CA87" s="373" t="s">
        <v>4538</v>
      </c>
      <c r="CB87" s="373" t="s">
        <v>4533</v>
      </c>
      <c r="CC87" s="373" t="s">
        <v>4534</v>
      </c>
      <c r="CD87" s="373" t="s">
        <v>4535</v>
      </c>
      <c r="CE87" s="373" t="s">
        <v>4536</v>
      </c>
      <c r="CF87" s="373" t="s">
        <v>4537</v>
      </c>
      <c r="CG87" s="373" t="s">
        <v>4538</v>
      </c>
      <c r="CH87" s="373" t="s">
        <v>4533</v>
      </c>
      <c r="CI87" s="373" t="s">
        <v>4534</v>
      </c>
      <c r="CJ87" s="373" t="s">
        <v>4535</v>
      </c>
      <c r="CK87" s="373" t="s">
        <v>4536</v>
      </c>
      <c r="CL87" s="373" t="s">
        <v>4537</v>
      </c>
      <c r="CM87" s="373" t="s">
        <v>4538</v>
      </c>
      <c r="CN87" s="373" t="s">
        <v>4533</v>
      </c>
      <c r="CO87" s="373" t="s">
        <v>4534</v>
      </c>
      <c r="CP87" s="373" t="s">
        <v>4535</v>
      </c>
      <c r="CQ87" s="373" t="s">
        <v>4536</v>
      </c>
      <c r="CR87" s="373" t="s">
        <v>4537</v>
      </c>
      <c r="CS87" s="373" t="s">
        <v>4538</v>
      </c>
      <c r="CT87" s="300"/>
      <c r="CU87" s="353" t="s">
        <v>4532</v>
      </c>
      <c r="CV87" s="300"/>
      <c r="CW87" s="353"/>
      <c r="CX87" s="324"/>
    </row>
    <row r="88" spans="1:102" customFormat="1" ht="20.25" customHeight="1" x14ac:dyDescent="0.2">
      <c r="A88" s="324"/>
      <c r="B88" s="294" t="s">
        <v>3013</v>
      </c>
      <c r="C88" s="351" t="s">
        <v>167</v>
      </c>
      <c r="D88" s="352">
        <v>3</v>
      </c>
      <c r="E88" s="1052"/>
      <c r="F88" s="1052"/>
      <c r="G88" s="1052"/>
      <c r="H88" s="1052"/>
      <c r="I88" s="1052"/>
      <c r="J88" s="1053">
        <f t="shared" si="14"/>
        <v>0</v>
      </c>
      <c r="K88" s="1328">
        <v>0</v>
      </c>
      <c r="L88" s="1328">
        <v>0</v>
      </c>
      <c r="M88" s="1328">
        <v>0</v>
      </c>
      <c r="N88" s="1328">
        <v>0</v>
      </c>
      <c r="O88" s="1328">
        <v>0</v>
      </c>
      <c r="P88" s="338">
        <f t="shared" si="15"/>
        <v>0</v>
      </c>
      <c r="Q88" s="1067"/>
      <c r="R88" s="1052"/>
      <c r="S88" s="1052"/>
      <c r="T88" s="1052"/>
      <c r="U88" s="1052"/>
      <c r="V88" s="1053">
        <f t="shared" si="16"/>
        <v>0</v>
      </c>
      <c r="W88" s="1052"/>
      <c r="X88" s="1052"/>
      <c r="Y88" s="1052"/>
      <c r="Z88" s="1052"/>
      <c r="AA88" s="1052"/>
      <c r="AB88" s="1068">
        <f t="shared" si="17"/>
        <v>0</v>
      </c>
      <c r="AC88" s="1067"/>
      <c r="AD88" s="1052"/>
      <c r="AE88" s="1052"/>
      <c r="AF88" s="1052"/>
      <c r="AG88" s="1052"/>
      <c r="AH88" s="1053">
        <f t="shared" si="18"/>
        <v>0</v>
      </c>
      <c r="AI88" s="1052"/>
      <c r="AJ88" s="1052"/>
      <c r="AK88" s="1052"/>
      <c r="AL88" s="1052"/>
      <c r="AM88" s="1052"/>
      <c r="AN88" s="1068">
        <f t="shared" si="19"/>
        <v>0</v>
      </c>
      <c r="AO88" s="1067"/>
      <c r="AP88" s="1052"/>
      <c r="AQ88" s="1052"/>
      <c r="AR88" s="1052"/>
      <c r="AS88" s="1052"/>
      <c r="AT88" s="1069">
        <f t="shared" si="20"/>
        <v>0</v>
      </c>
      <c r="AU88" s="300"/>
      <c r="AV88" s="353" t="s">
        <v>4539</v>
      </c>
      <c r="AW88" s="300"/>
      <c r="AX88" s="1336" t="s">
        <v>543</v>
      </c>
      <c r="AY88" s="324"/>
      <c r="AZ88" s="324"/>
      <c r="BA88" s="294" t="s">
        <v>3013</v>
      </c>
      <c r="BB88" s="351" t="s">
        <v>167</v>
      </c>
      <c r="BC88" s="352">
        <v>3</v>
      </c>
      <c r="BD88" s="372" t="s">
        <v>4540</v>
      </c>
      <c r="BE88" s="372" t="s">
        <v>4541</v>
      </c>
      <c r="BF88" s="372" t="s">
        <v>4542</v>
      </c>
      <c r="BG88" s="372" t="s">
        <v>4543</v>
      </c>
      <c r="BH88" s="372" t="s">
        <v>4544</v>
      </c>
      <c r="BI88" s="373" t="s">
        <v>4545</v>
      </c>
      <c r="BJ88" s="372" t="s">
        <v>4540</v>
      </c>
      <c r="BK88" s="372" t="s">
        <v>4541</v>
      </c>
      <c r="BL88" s="372" t="s">
        <v>4542</v>
      </c>
      <c r="BM88" s="372" t="s">
        <v>4543</v>
      </c>
      <c r="BN88" s="372" t="s">
        <v>4544</v>
      </c>
      <c r="BO88" s="373" t="s">
        <v>4545</v>
      </c>
      <c r="BP88" s="372" t="s">
        <v>4540</v>
      </c>
      <c r="BQ88" s="372" t="s">
        <v>4541</v>
      </c>
      <c r="BR88" s="372" t="s">
        <v>4542</v>
      </c>
      <c r="BS88" s="372" t="s">
        <v>4543</v>
      </c>
      <c r="BT88" s="372" t="s">
        <v>4544</v>
      </c>
      <c r="BU88" s="373" t="s">
        <v>4545</v>
      </c>
      <c r="BV88" s="372" t="s">
        <v>4540</v>
      </c>
      <c r="BW88" s="372" t="s">
        <v>4541</v>
      </c>
      <c r="BX88" s="372" t="s">
        <v>4542</v>
      </c>
      <c r="BY88" s="372" t="s">
        <v>4543</v>
      </c>
      <c r="BZ88" s="372" t="s">
        <v>4544</v>
      </c>
      <c r="CA88" s="373" t="s">
        <v>4545</v>
      </c>
      <c r="CB88" s="372" t="s">
        <v>4540</v>
      </c>
      <c r="CC88" s="372" t="s">
        <v>4541</v>
      </c>
      <c r="CD88" s="372" t="s">
        <v>4542</v>
      </c>
      <c r="CE88" s="372" t="s">
        <v>4543</v>
      </c>
      <c r="CF88" s="372" t="s">
        <v>4544</v>
      </c>
      <c r="CG88" s="373" t="s">
        <v>4545</v>
      </c>
      <c r="CH88" s="372" t="s">
        <v>4540</v>
      </c>
      <c r="CI88" s="372" t="s">
        <v>4541</v>
      </c>
      <c r="CJ88" s="372" t="s">
        <v>4542</v>
      </c>
      <c r="CK88" s="372" t="s">
        <v>4543</v>
      </c>
      <c r="CL88" s="372" t="s">
        <v>4544</v>
      </c>
      <c r="CM88" s="373" t="s">
        <v>4545</v>
      </c>
      <c r="CN88" s="372" t="s">
        <v>4540</v>
      </c>
      <c r="CO88" s="372" t="s">
        <v>4541</v>
      </c>
      <c r="CP88" s="372" t="s">
        <v>4542</v>
      </c>
      <c r="CQ88" s="372" t="s">
        <v>4543</v>
      </c>
      <c r="CR88" s="372" t="s">
        <v>4544</v>
      </c>
      <c r="CS88" s="373" t="s">
        <v>4545</v>
      </c>
      <c r="CT88" s="300"/>
      <c r="CU88" s="353" t="s">
        <v>4539</v>
      </c>
      <c r="CV88" s="300"/>
      <c r="CW88" s="353"/>
      <c r="CX88" s="324"/>
    </row>
    <row r="89" spans="1:102" customFormat="1" ht="20.25" customHeight="1" x14ac:dyDescent="0.2">
      <c r="A89" s="324"/>
      <c r="B89" s="294" t="s">
        <v>3021</v>
      </c>
      <c r="C89" s="351" t="s">
        <v>167</v>
      </c>
      <c r="D89" s="352">
        <v>3</v>
      </c>
      <c r="E89" s="1052"/>
      <c r="F89" s="1052"/>
      <c r="G89" s="1052"/>
      <c r="H89" s="1052"/>
      <c r="I89" s="1052"/>
      <c r="J89" s="1053">
        <f t="shared" si="14"/>
        <v>0</v>
      </c>
      <c r="K89" s="1328">
        <v>0</v>
      </c>
      <c r="L89" s="1328">
        <v>0</v>
      </c>
      <c r="M89" s="1328">
        <v>0</v>
      </c>
      <c r="N89" s="1328">
        <v>0</v>
      </c>
      <c r="O89" s="1328">
        <v>0</v>
      </c>
      <c r="P89" s="338">
        <f t="shared" si="15"/>
        <v>0</v>
      </c>
      <c r="Q89" s="1067"/>
      <c r="R89" s="1052"/>
      <c r="S89" s="1052"/>
      <c r="T89" s="1052"/>
      <c r="U89" s="1052"/>
      <c r="V89" s="1053">
        <f t="shared" si="16"/>
        <v>0</v>
      </c>
      <c r="W89" s="1052"/>
      <c r="X89" s="1052"/>
      <c r="Y89" s="1052"/>
      <c r="Z89" s="1052"/>
      <c r="AA89" s="1052"/>
      <c r="AB89" s="1068">
        <f t="shared" si="17"/>
        <v>0</v>
      </c>
      <c r="AC89" s="1067"/>
      <c r="AD89" s="1052"/>
      <c r="AE89" s="1052"/>
      <c r="AF89" s="1052"/>
      <c r="AG89" s="1052"/>
      <c r="AH89" s="1053">
        <f t="shared" si="18"/>
        <v>0</v>
      </c>
      <c r="AI89" s="1052"/>
      <c r="AJ89" s="1052"/>
      <c r="AK89" s="1052"/>
      <c r="AL89" s="1052"/>
      <c r="AM89" s="1052"/>
      <c r="AN89" s="1068">
        <f t="shared" si="19"/>
        <v>0</v>
      </c>
      <c r="AO89" s="1067"/>
      <c r="AP89" s="1052"/>
      <c r="AQ89" s="1052"/>
      <c r="AR89" s="1052"/>
      <c r="AS89" s="1052"/>
      <c r="AT89" s="1069">
        <f t="shared" si="20"/>
        <v>0</v>
      </c>
      <c r="AU89" s="300"/>
      <c r="AV89" s="353" t="s">
        <v>4546</v>
      </c>
      <c r="AW89" s="300"/>
      <c r="AX89" s="1336" t="s">
        <v>543</v>
      </c>
      <c r="AY89" s="324"/>
      <c r="AZ89" s="324"/>
      <c r="BA89" s="294" t="s">
        <v>3021</v>
      </c>
      <c r="BB89" s="351" t="s">
        <v>167</v>
      </c>
      <c r="BC89" s="352">
        <v>3</v>
      </c>
      <c r="BD89" s="372" t="s">
        <v>4547</v>
      </c>
      <c r="BE89" s="372" t="s">
        <v>4548</v>
      </c>
      <c r="BF89" s="372" t="s">
        <v>4549</v>
      </c>
      <c r="BG89" s="372" t="s">
        <v>4550</v>
      </c>
      <c r="BH89" s="372" t="s">
        <v>4551</v>
      </c>
      <c r="BI89" s="373" t="s">
        <v>4552</v>
      </c>
      <c r="BJ89" s="372" t="s">
        <v>4547</v>
      </c>
      <c r="BK89" s="372" t="s">
        <v>4548</v>
      </c>
      <c r="BL89" s="372" t="s">
        <v>4549</v>
      </c>
      <c r="BM89" s="372" t="s">
        <v>4550</v>
      </c>
      <c r="BN89" s="372" t="s">
        <v>4551</v>
      </c>
      <c r="BO89" s="373" t="s">
        <v>4552</v>
      </c>
      <c r="BP89" s="372" t="s">
        <v>4547</v>
      </c>
      <c r="BQ89" s="372" t="s">
        <v>4548</v>
      </c>
      <c r="BR89" s="372" t="s">
        <v>4549</v>
      </c>
      <c r="BS89" s="372" t="s">
        <v>4550</v>
      </c>
      <c r="BT89" s="372" t="s">
        <v>4551</v>
      </c>
      <c r="BU89" s="373" t="s">
        <v>4552</v>
      </c>
      <c r="BV89" s="372" t="s">
        <v>4547</v>
      </c>
      <c r="BW89" s="372" t="s">
        <v>4548</v>
      </c>
      <c r="BX89" s="372" t="s">
        <v>4549</v>
      </c>
      <c r="BY89" s="372" t="s">
        <v>4550</v>
      </c>
      <c r="BZ89" s="372" t="s">
        <v>4551</v>
      </c>
      <c r="CA89" s="373" t="s">
        <v>4552</v>
      </c>
      <c r="CB89" s="372" t="s">
        <v>4547</v>
      </c>
      <c r="CC89" s="372" t="s">
        <v>4548</v>
      </c>
      <c r="CD89" s="372" t="s">
        <v>4549</v>
      </c>
      <c r="CE89" s="372" t="s">
        <v>4550</v>
      </c>
      <c r="CF89" s="372" t="s">
        <v>4551</v>
      </c>
      <c r="CG89" s="373" t="s">
        <v>4552</v>
      </c>
      <c r="CH89" s="372" t="s">
        <v>4547</v>
      </c>
      <c r="CI89" s="372" t="s">
        <v>4548</v>
      </c>
      <c r="CJ89" s="372" t="s">
        <v>4549</v>
      </c>
      <c r="CK89" s="372" t="s">
        <v>4550</v>
      </c>
      <c r="CL89" s="372" t="s">
        <v>4551</v>
      </c>
      <c r="CM89" s="373" t="s">
        <v>4552</v>
      </c>
      <c r="CN89" s="372" t="s">
        <v>4547</v>
      </c>
      <c r="CO89" s="372" t="s">
        <v>4548</v>
      </c>
      <c r="CP89" s="372" t="s">
        <v>4549</v>
      </c>
      <c r="CQ89" s="372" t="s">
        <v>4550</v>
      </c>
      <c r="CR89" s="372" t="s">
        <v>4551</v>
      </c>
      <c r="CS89" s="373" t="s">
        <v>4552</v>
      </c>
      <c r="CT89" s="300"/>
      <c r="CU89" s="353" t="s">
        <v>4546</v>
      </c>
      <c r="CV89" s="300"/>
      <c r="CW89" s="353"/>
      <c r="CX89" s="324"/>
    </row>
    <row r="90" spans="1:102" customFormat="1" ht="20.25" customHeight="1" x14ac:dyDescent="0.2">
      <c r="A90" s="324"/>
      <c r="B90" s="294" t="s">
        <v>3029</v>
      </c>
      <c r="C90" s="351" t="s">
        <v>167</v>
      </c>
      <c r="D90" s="352">
        <v>3</v>
      </c>
      <c r="E90" s="1053">
        <f>IFERROR(SUM(E88:E89), 0)</f>
        <v>0</v>
      </c>
      <c r="F90" s="1053">
        <f>IFERROR(SUM(F88:F89), 0)</f>
        <v>0</v>
      </c>
      <c r="G90" s="1053">
        <f>IFERROR(SUM(G88:G89), 0)</f>
        <v>0</v>
      </c>
      <c r="H90" s="1053">
        <f>IFERROR(SUM(H88:H89), 0)</f>
        <v>0</v>
      </c>
      <c r="I90" s="1053">
        <f>IFERROR(SUM(I88:I89), 0)</f>
        <v>0</v>
      </c>
      <c r="J90" s="1053">
        <f t="shared" si="14"/>
        <v>0</v>
      </c>
      <c r="K90" s="337">
        <f>IFERROR(SUM(K88:K89), 0)</f>
        <v>0</v>
      </c>
      <c r="L90" s="337">
        <f>IFERROR(SUM(L88:L89), 0)</f>
        <v>0</v>
      </c>
      <c r="M90" s="337">
        <f>IFERROR(SUM(M88:M89), 0)</f>
        <v>0</v>
      </c>
      <c r="N90" s="337">
        <f>IFERROR(SUM(N88:N89), 0)</f>
        <v>0</v>
      </c>
      <c r="O90" s="337">
        <f>IFERROR(SUM(O88:O89), 0)</f>
        <v>0</v>
      </c>
      <c r="P90" s="338">
        <f t="shared" si="15"/>
        <v>0</v>
      </c>
      <c r="Q90" s="1070">
        <f>IFERROR(SUM(Q88:Q89), 0)</f>
        <v>0</v>
      </c>
      <c r="R90" s="1053">
        <f>IFERROR(SUM(R88:R89), 0)</f>
        <v>0</v>
      </c>
      <c r="S90" s="1053">
        <f>IFERROR(SUM(S88:S89), 0)</f>
        <v>0</v>
      </c>
      <c r="T90" s="1053">
        <f>IFERROR(SUM(T88:T89), 0)</f>
        <v>0</v>
      </c>
      <c r="U90" s="1053">
        <f>IFERROR(SUM(U88:U89), 0)</f>
        <v>0</v>
      </c>
      <c r="V90" s="1053">
        <f t="shared" si="16"/>
        <v>0</v>
      </c>
      <c r="W90" s="1053">
        <f>IFERROR(SUM(W88:W89), 0)</f>
        <v>0</v>
      </c>
      <c r="X90" s="1053">
        <f>IFERROR(SUM(X88:X89), 0)</f>
        <v>0</v>
      </c>
      <c r="Y90" s="1053">
        <f>IFERROR(SUM(Y88:Y89), 0)</f>
        <v>0</v>
      </c>
      <c r="Z90" s="1053">
        <f>IFERROR(SUM(Z88:Z89), 0)</f>
        <v>0</v>
      </c>
      <c r="AA90" s="1053">
        <f>IFERROR(SUM(AA88:AA89), 0)</f>
        <v>0</v>
      </c>
      <c r="AB90" s="1068">
        <f t="shared" si="17"/>
        <v>0</v>
      </c>
      <c r="AC90" s="1070">
        <f>IFERROR(SUM(AC88:AC89), 0)</f>
        <v>0</v>
      </c>
      <c r="AD90" s="1053">
        <f>IFERROR(SUM(AD88:AD89), 0)</f>
        <v>0</v>
      </c>
      <c r="AE90" s="1053">
        <f>IFERROR(SUM(AE88:AE89), 0)</f>
        <v>0</v>
      </c>
      <c r="AF90" s="1053">
        <f>IFERROR(SUM(AF88:AF89), 0)</f>
        <v>0</v>
      </c>
      <c r="AG90" s="1053">
        <f>IFERROR(SUM(AG88:AG89), 0)</f>
        <v>0</v>
      </c>
      <c r="AH90" s="1053">
        <f t="shared" si="18"/>
        <v>0</v>
      </c>
      <c r="AI90" s="1053">
        <f>IFERROR(SUM(AI88:AI89), 0)</f>
        <v>0</v>
      </c>
      <c r="AJ90" s="1053">
        <f>IFERROR(SUM(AJ88:AJ89), 0)</f>
        <v>0</v>
      </c>
      <c r="AK90" s="1053">
        <f>IFERROR(SUM(AK88:AK89), 0)</f>
        <v>0</v>
      </c>
      <c r="AL90" s="1053">
        <f>IFERROR(SUM(AL88:AL89), 0)</f>
        <v>0</v>
      </c>
      <c r="AM90" s="1053">
        <f>IFERROR(SUM(AM88:AM89), 0)</f>
        <v>0</v>
      </c>
      <c r="AN90" s="1068">
        <f t="shared" si="19"/>
        <v>0</v>
      </c>
      <c r="AO90" s="1070">
        <f>IFERROR(SUM(AO88:AO89), 0)</f>
        <v>0</v>
      </c>
      <c r="AP90" s="1053">
        <f>IFERROR(SUM(AP88:AP89), 0)</f>
        <v>0</v>
      </c>
      <c r="AQ90" s="1053">
        <f>IFERROR(SUM(AQ88:AQ89), 0)</f>
        <v>0</v>
      </c>
      <c r="AR90" s="1053">
        <f>IFERROR(SUM(AR88:AR89), 0)</f>
        <v>0</v>
      </c>
      <c r="AS90" s="1053">
        <f>IFERROR(SUM(AS88:AS89), 0)</f>
        <v>0</v>
      </c>
      <c r="AT90" s="1069">
        <f t="shared" si="20"/>
        <v>0</v>
      </c>
      <c r="AU90" s="300"/>
      <c r="AV90" s="353" t="s">
        <v>4553</v>
      </c>
      <c r="AW90" s="300"/>
      <c r="AX90" s="1336" t="s">
        <v>543</v>
      </c>
      <c r="AY90" s="324"/>
      <c r="AZ90" s="324"/>
      <c r="BA90" s="294" t="s">
        <v>3029</v>
      </c>
      <c r="BB90" s="351" t="s">
        <v>167</v>
      </c>
      <c r="BC90" s="352">
        <v>3</v>
      </c>
      <c r="BD90" s="373" t="s">
        <v>4554</v>
      </c>
      <c r="BE90" s="373" t="s">
        <v>4555</v>
      </c>
      <c r="BF90" s="373" t="s">
        <v>4556</v>
      </c>
      <c r="BG90" s="373" t="s">
        <v>4557</v>
      </c>
      <c r="BH90" s="373" t="s">
        <v>4558</v>
      </c>
      <c r="BI90" s="373" t="s">
        <v>4559</v>
      </c>
      <c r="BJ90" s="373" t="s">
        <v>4554</v>
      </c>
      <c r="BK90" s="373" t="s">
        <v>4555</v>
      </c>
      <c r="BL90" s="373" t="s">
        <v>4556</v>
      </c>
      <c r="BM90" s="373" t="s">
        <v>4557</v>
      </c>
      <c r="BN90" s="373" t="s">
        <v>4558</v>
      </c>
      <c r="BO90" s="373" t="s">
        <v>4559</v>
      </c>
      <c r="BP90" s="373" t="s">
        <v>4554</v>
      </c>
      <c r="BQ90" s="373" t="s">
        <v>4555</v>
      </c>
      <c r="BR90" s="373" t="s">
        <v>4556</v>
      </c>
      <c r="BS90" s="373" t="s">
        <v>4557</v>
      </c>
      <c r="BT90" s="373" t="s">
        <v>4558</v>
      </c>
      <c r="BU90" s="373" t="s">
        <v>4559</v>
      </c>
      <c r="BV90" s="373" t="s">
        <v>4554</v>
      </c>
      <c r="BW90" s="373" t="s">
        <v>4555</v>
      </c>
      <c r="BX90" s="373" t="s">
        <v>4556</v>
      </c>
      <c r="BY90" s="373" t="s">
        <v>4557</v>
      </c>
      <c r="BZ90" s="373" t="s">
        <v>4558</v>
      </c>
      <c r="CA90" s="373" t="s">
        <v>4559</v>
      </c>
      <c r="CB90" s="373" t="s">
        <v>4554</v>
      </c>
      <c r="CC90" s="373" t="s">
        <v>4555</v>
      </c>
      <c r="CD90" s="373" t="s">
        <v>4556</v>
      </c>
      <c r="CE90" s="373" t="s">
        <v>4557</v>
      </c>
      <c r="CF90" s="373" t="s">
        <v>4558</v>
      </c>
      <c r="CG90" s="373" t="s">
        <v>4559</v>
      </c>
      <c r="CH90" s="373" t="s">
        <v>4554</v>
      </c>
      <c r="CI90" s="373" t="s">
        <v>4555</v>
      </c>
      <c r="CJ90" s="373" t="s">
        <v>4556</v>
      </c>
      <c r="CK90" s="373" t="s">
        <v>4557</v>
      </c>
      <c r="CL90" s="373" t="s">
        <v>4558</v>
      </c>
      <c r="CM90" s="373" t="s">
        <v>4559</v>
      </c>
      <c r="CN90" s="373" t="s">
        <v>4554</v>
      </c>
      <c r="CO90" s="373" t="s">
        <v>4555</v>
      </c>
      <c r="CP90" s="373" t="s">
        <v>4556</v>
      </c>
      <c r="CQ90" s="373" t="s">
        <v>4557</v>
      </c>
      <c r="CR90" s="373" t="s">
        <v>4558</v>
      </c>
      <c r="CS90" s="373" t="s">
        <v>4559</v>
      </c>
      <c r="CT90" s="300"/>
      <c r="CU90" s="353" t="s">
        <v>4553</v>
      </c>
      <c r="CV90" s="300"/>
      <c r="CW90" s="353"/>
      <c r="CX90" s="324"/>
    </row>
    <row r="91" spans="1:102" customFormat="1" ht="20.25" customHeight="1" x14ac:dyDescent="0.2">
      <c r="A91" s="324"/>
      <c r="B91" s="294" t="s">
        <v>3037</v>
      </c>
      <c r="C91" s="351" t="s">
        <v>167</v>
      </c>
      <c r="D91" s="352">
        <v>3</v>
      </c>
      <c r="E91" s="1052"/>
      <c r="F91" s="1052"/>
      <c r="G91" s="1052"/>
      <c r="H91" s="1052"/>
      <c r="I91" s="1052"/>
      <c r="J91" s="1053">
        <f t="shared" si="14"/>
        <v>0</v>
      </c>
      <c r="K91" s="1328">
        <v>0</v>
      </c>
      <c r="L91" s="1328">
        <v>0</v>
      </c>
      <c r="M91" s="1328">
        <v>0</v>
      </c>
      <c r="N91" s="1328">
        <v>0</v>
      </c>
      <c r="O91" s="1328">
        <v>0</v>
      </c>
      <c r="P91" s="338">
        <f t="shared" si="15"/>
        <v>0</v>
      </c>
      <c r="Q91" s="1067"/>
      <c r="R91" s="1052"/>
      <c r="S91" s="1052"/>
      <c r="T91" s="1052"/>
      <c r="U91" s="1052"/>
      <c r="V91" s="1053">
        <f t="shared" si="16"/>
        <v>0</v>
      </c>
      <c r="W91" s="1052"/>
      <c r="X91" s="1052"/>
      <c r="Y91" s="1052"/>
      <c r="Z91" s="1052"/>
      <c r="AA91" s="1052"/>
      <c r="AB91" s="1068">
        <f t="shared" si="17"/>
        <v>0</v>
      </c>
      <c r="AC91" s="1067"/>
      <c r="AD91" s="1052"/>
      <c r="AE91" s="1052"/>
      <c r="AF91" s="1052"/>
      <c r="AG91" s="1052"/>
      <c r="AH91" s="1053">
        <f t="shared" si="18"/>
        <v>0</v>
      </c>
      <c r="AI91" s="1052"/>
      <c r="AJ91" s="1052"/>
      <c r="AK91" s="1052"/>
      <c r="AL91" s="1052"/>
      <c r="AM91" s="1052"/>
      <c r="AN91" s="1068">
        <f t="shared" si="19"/>
        <v>0</v>
      </c>
      <c r="AO91" s="1067"/>
      <c r="AP91" s="1052"/>
      <c r="AQ91" s="1052"/>
      <c r="AR91" s="1052"/>
      <c r="AS91" s="1052"/>
      <c r="AT91" s="1069">
        <f t="shared" si="20"/>
        <v>0</v>
      </c>
      <c r="AU91" s="300"/>
      <c r="AV91" s="353" t="s">
        <v>4560</v>
      </c>
      <c r="AW91" s="300"/>
      <c r="AX91" s="1336" t="s">
        <v>543</v>
      </c>
      <c r="AY91" s="324"/>
      <c r="AZ91" s="324"/>
      <c r="BA91" s="294" t="s">
        <v>3037</v>
      </c>
      <c r="BB91" s="351" t="s">
        <v>167</v>
      </c>
      <c r="BC91" s="352">
        <v>3</v>
      </c>
      <c r="BD91" s="372" t="s">
        <v>4561</v>
      </c>
      <c r="BE91" s="372" t="s">
        <v>4562</v>
      </c>
      <c r="BF91" s="372" t="s">
        <v>4563</v>
      </c>
      <c r="BG91" s="372" t="s">
        <v>4564</v>
      </c>
      <c r="BH91" s="372" t="s">
        <v>4565</v>
      </c>
      <c r="BI91" s="373" t="s">
        <v>4566</v>
      </c>
      <c r="BJ91" s="372" t="s">
        <v>4561</v>
      </c>
      <c r="BK91" s="372" t="s">
        <v>4562</v>
      </c>
      <c r="BL91" s="372" t="s">
        <v>4563</v>
      </c>
      <c r="BM91" s="372" t="s">
        <v>4564</v>
      </c>
      <c r="BN91" s="372" t="s">
        <v>4565</v>
      </c>
      <c r="BO91" s="373" t="s">
        <v>4566</v>
      </c>
      <c r="BP91" s="372" t="s">
        <v>4561</v>
      </c>
      <c r="BQ91" s="372" t="s">
        <v>4562</v>
      </c>
      <c r="BR91" s="372" t="s">
        <v>4563</v>
      </c>
      <c r="BS91" s="372" t="s">
        <v>4564</v>
      </c>
      <c r="BT91" s="372" t="s">
        <v>4565</v>
      </c>
      <c r="BU91" s="373" t="s">
        <v>4566</v>
      </c>
      <c r="BV91" s="372" t="s">
        <v>4561</v>
      </c>
      <c r="BW91" s="372" t="s">
        <v>4562</v>
      </c>
      <c r="BX91" s="372" t="s">
        <v>4563</v>
      </c>
      <c r="BY91" s="372" t="s">
        <v>4564</v>
      </c>
      <c r="BZ91" s="372" t="s">
        <v>4565</v>
      </c>
      <c r="CA91" s="373" t="s">
        <v>4566</v>
      </c>
      <c r="CB91" s="372" t="s">
        <v>4561</v>
      </c>
      <c r="CC91" s="372" t="s">
        <v>4562</v>
      </c>
      <c r="CD91" s="372" t="s">
        <v>4563</v>
      </c>
      <c r="CE91" s="372" t="s">
        <v>4564</v>
      </c>
      <c r="CF91" s="372" t="s">
        <v>4565</v>
      </c>
      <c r="CG91" s="373" t="s">
        <v>4566</v>
      </c>
      <c r="CH91" s="372" t="s">
        <v>4561</v>
      </c>
      <c r="CI91" s="372" t="s">
        <v>4562</v>
      </c>
      <c r="CJ91" s="372" t="s">
        <v>4563</v>
      </c>
      <c r="CK91" s="372" t="s">
        <v>4564</v>
      </c>
      <c r="CL91" s="372" t="s">
        <v>4565</v>
      </c>
      <c r="CM91" s="373" t="s">
        <v>4566</v>
      </c>
      <c r="CN91" s="372" t="s">
        <v>4561</v>
      </c>
      <c r="CO91" s="372" t="s">
        <v>4562</v>
      </c>
      <c r="CP91" s="372" t="s">
        <v>4563</v>
      </c>
      <c r="CQ91" s="372" t="s">
        <v>4564</v>
      </c>
      <c r="CR91" s="372" t="s">
        <v>4565</v>
      </c>
      <c r="CS91" s="373" t="s">
        <v>4566</v>
      </c>
      <c r="CT91" s="300"/>
      <c r="CU91" s="353" t="s">
        <v>4560</v>
      </c>
      <c r="CV91" s="300"/>
      <c r="CW91" s="353"/>
      <c r="CX91" s="324"/>
    </row>
    <row r="92" spans="1:102" customFormat="1" ht="20.25" customHeight="1" x14ac:dyDescent="0.2">
      <c r="A92" s="324"/>
      <c r="B92" s="294" t="s">
        <v>3045</v>
      </c>
      <c r="C92" s="351" t="s">
        <v>167</v>
      </c>
      <c r="D92" s="352">
        <v>3</v>
      </c>
      <c r="E92" s="1052"/>
      <c r="F92" s="1052"/>
      <c r="G92" s="1052"/>
      <c r="H92" s="1052"/>
      <c r="I92" s="1052"/>
      <c r="J92" s="1053">
        <f t="shared" si="14"/>
        <v>0</v>
      </c>
      <c r="K92" s="1328">
        <v>0</v>
      </c>
      <c r="L92" s="1328">
        <v>0</v>
      </c>
      <c r="M92" s="1328">
        <v>0</v>
      </c>
      <c r="N92" s="1328">
        <v>0</v>
      </c>
      <c r="O92" s="1328">
        <v>0</v>
      </c>
      <c r="P92" s="338">
        <f t="shared" si="15"/>
        <v>0</v>
      </c>
      <c r="Q92" s="1067"/>
      <c r="R92" s="1052"/>
      <c r="S92" s="1052"/>
      <c r="T92" s="1052"/>
      <c r="U92" s="1052"/>
      <c r="V92" s="1053">
        <f t="shared" si="16"/>
        <v>0</v>
      </c>
      <c r="W92" s="1052"/>
      <c r="X92" s="1052"/>
      <c r="Y92" s="1052"/>
      <c r="Z92" s="1052"/>
      <c r="AA92" s="1052"/>
      <c r="AB92" s="1068">
        <f t="shared" si="17"/>
        <v>0</v>
      </c>
      <c r="AC92" s="1067"/>
      <c r="AD92" s="1052"/>
      <c r="AE92" s="1052"/>
      <c r="AF92" s="1052"/>
      <c r="AG92" s="1052"/>
      <c r="AH92" s="1053">
        <f t="shared" si="18"/>
        <v>0</v>
      </c>
      <c r="AI92" s="1052"/>
      <c r="AJ92" s="1052"/>
      <c r="AK92" s="1052"/>
      <c r="AL92" s="1052"/>
      <c r="AM92" s="1052"/>
      <c r="AN92" s="1068">
        <f t="shared" si="19"/>
        <v>0</v>
      </c>
      <c r="AO92" s="1067"/>
      <c r="AP92" s="1052"/>
      <c r="AQ92" s="1052"/>
      <c r="AR92" s="1052"/>
      <c r="AS92" s="1052"/>
      <c r="AT92" s="1069">
        <f t="shared" si="20"/>
        <v>0</v>
      </c>
      <c r="AU92" s="300"/>
      <c r="AV92" s="353" t="s">
        <v>4567</v>
      </c>
      <c r="AW92" s="300"/>
      <c r="AX92" s="1336" t="s">
        <v>543</v>
      </c>
      <c r="AY92" s="324"/>
      <c r="AZ92" s="324"/>
      <c r="BA92" s="294" t="s">
        <v>3045</v>
      </c>
      <c r="BB92" s="351" t="s">
        <v>167</v>
      </c>
      <c r="BC92" s="352">
        <v>3</v>
      </c>
      <c r="BD92" s="372" t="s">
        <v>4568</v>
      </c>
      <c r="BE92" s="372" t="s">
        <v>4569</v>
      </c>
      <c r="BF92" s="372" t="s">
        <v>4570</v>
      </c>
      <c r="BG92" s="372" t="s">
        <v>4571</v>
      </c>
      <c r="BH92" s="372" t="s">
        <v>4572</v>
      </c>
      <c r="BI92" s="373" t="s">
        <v>4573</v>
      </c>
      <c r="BJ92" s="372" t="s">
        <v>4568</v>
      </c>
      <c r="BK92" s="372" t="s">
        <v>4569</v>
      </c>
      <c r="BL92" s="372" t="s">
        <v>4570</v>
      </c>
      <c r="BM92" s="372" t="s">
        <v>4571</v>
      </c>
      <c r="BN92" s="372" t="s">
        <v>4572</v>
      </c>
      <c r="BO92" s="373" t="s">
        <v>4573</v>
      </c>
      <c r="BP92" s="372" t="s">
        <v>4568</v>
      </c>
      <c r="BQ92" s="372" t="s">
        <v>4569</v>
      </c>
      <c r="BR92" s="372" t="s">
        <v>4570</v>
      </c>
      <c r="BS92" s="372" t="s">
        <v>4571</v>
      </c>
      <c r="BT92" s="372" t="s">
        <v>4572</v>
      </c>
      <c r="BU92" s="373" t="s">
        <v>4573</v>
      </c>
      <c r="BV92" s="372" t="s">
        <v>4568</v>
      </c>
      <c r="BW92" s="372" t="s">
        <v>4569</v>
      </c>
      <c r="BX92" s="372" t="s">
        <v>4570</v>
      </c>
      <c r="BY92" s="372" t="s">
        <v>4571</v>
      </c>
      <c r="BZ92" s="372" t="s">
        <v>4572</v>
      </c>
      <c r="CA92" s="373" t="s">
        <v>4573</v>
      </c>
      <c r="CB92" s="372" t="s">
        <v>4568</v>
      </c>
      <c r="CC92" s="372" t="s">
        <v>4569</v>
      </c>
      <c r="CD92" s="372" t="s">
        <v>4570</v>
      </c>
      <c r="CE92" s="372" t="s">
        <v>4571</v>
      </c>
      <c r="CF92" s="372" t="s">
        <v>4572</v>
      </c>
      <c r="CG92" s="373" t="s">
        <v>4573</v>
      </c>
      <c r="CH92" s="372" t="s">
        <v>4568</v>
      </c>
      <c r="CI92" s="372" t="s">
        <v>4569</v>
      </c>
      <c r="CJ92" s="372" t="s">
        <v>4570</v>
      </c>
      <c r="CK92" s="372" t="s">
        <v>4571</v>
      </c>
      <c r="CL92" s="372" t="s">
        <v>4572</v>
      </c>
      <c r="CM92" s="373" t="s">
        <v>4573</v>
      </c>
      <c r="CN92" s="372" t="s">
        <v>4568</v>
      </c>
      <c r="CO92" s="372" t="s">
        <v>4569</v>
      </c>
      <c r="CP92" s="372" t="s">
        <v>4570</v>
      </c>
      <c r="CQ92" s="372" t="s">
        <v>4571</v>
      </c>
      <c r="CR92" s="372" t="s">
        <v>4572</v>
      </c>
      <c r="CS92" s="373" t="s">
        <v>4573</v>
      </c>
      <c r="CT92" s="300"/>
      <c r="CU92" s="353" t="s">
        <v>4567</v>
      </c>
      <c r="CV92" s="300"/>
      <c r="CW92" s="353"/>
      <c r="CX92" s="324"/>
    </row>
    <row r="93" spans="1:102" customFormat="1" ht="20.25" customHeight="1" x14ac:dyDescent="0.2">
      <c r="A93" s="324"/>
      <c r="B93" s="294" t="s">
        <v>3053</v>
      </c>
      <c r="C93" s="351" t="s">
        <v>167</v>
      </c>
      <c r="D93" s="352">
        <v>3</v>
      </c>
      <c r="E93" s="1053">
        <f>IFERROR(SUM(E91:E92), 0)</f>
        <v>0</v>
      </c>
      <c r="F93" s="1053">
        <f>IFERROR(SUM(F91:F92), 0)</f>
        <v>0</v>
      </c>
      <c r="G93" s="1053">
        <f>IFERROR(SUM(G91:G92), 0)</f>
        <v>0</v>
      </c>
      <c r="H93" s="1053">
        <f>IFERROR(SUM(H91:H92), 0)</f>
        <v>0</v>
      </c>
      <c r="I93" s="1053">
        <f>IFERROR(SUM(I91:I92), 0)</f>
        <v>0</v>
      </c>
      <c r="J93" s="1053">
        <f t="shared" si="14"/>
        <v>0</v>
      </c>
      <c r="K93" s="337">
        <f>IFERROR(SUM(K91:K92), 0)</f>
        <v>0</v>
      </c>
      <c r="L93" s="337">
        <f>IFERROR(SUM(L91:L92), 0)</f>
        <v>0</v>
      </c>
      <c r="M93" s="337">
        <f>IFERROR(SUM(M91:M92), 0)</f>
        <v>0</v>
      </c>
      <c r="N93" s="337">
        <f>IFERROR(SUM(N91:N92), 0)</f>
        <v>0</v>
      </c>
      <c r="O93" s="337">
        <f>IFERROR(SUM(O91:O92), 0)</f>
        <v>0</v>
      </c>
      <c r="P93" s="338">
        <f t="shared" si="15"/>
        <v>0</v>
      </c>
      <c r="Q93" s="1070">
        <f>IFERROR(SUM(Q91:Q92), 0)</f>
        <v>0</v>
      </c>
      <c r="R93" s="1053">
        <f>IFERROR(SUM(R91:R92), 0)</f>
        <v>0</v>
      </c>
      <c r="S93" s="1053">
        <f>IFERROR(SUM(S91:S92), 0)</f>
        <v>0</v>
      </c>
      <c r="T93" s="1053">
        <f>IFERROR(SUM(T91:T92), 0)</f>
        <v>0</v>
      </c>
      <c r="U93" s="1053">
        <f>IFERROR(SUM(U91:U92), 0)</f>
        <v>0</v>
      </c>
      <c r="V93" s="1053">
        <f t="shared" si="16"/>
        <v>0</v>
      </c>
      <c r="W93" s="1053">
        <f>IFERROR(SUM(W91:W92), 0)</f>
        <v>0</v>
      </c>
      <c r="X93" s="1053">
        <f>IFERROR(SUM(X91:X92), 0)</f>
        <v>0</v>
      </c>
      <c r="Y93" s="1053">
        <f>IFERROR(SUM(Y91:Y92), 0)</f>
        <v>0</v>
      </c>
      <c r="Z93" s="1053">
        <f>IFERROR(SUM(Z91:Z92), 0)</f>
        <v>0</v>
      </c>
      <c r="AA93" s="1053">
        <f>IFERROR(SUM(AA91:AA92), 0)</f>
        <v>0</v>
      </c>
      <c r="AB93" s="1068">
        <f t="shared" si="17"/>
        <v>0</v>
      </c>
      <c r="AC93" s="1070">
        <f>IFERROR(SUM(AC91:AC92), 0)</f>
        <v>0</v>
      </c>
      <c r="AD93" s="1053">
        <f>IFERROR(SUM(AD91:AD92), 0)</f>
        <v>0</v>
      </c>
      <c r="AE93" s="1053">
        <f>IFERROR(SUM(AE91:AE92), 0)</f>
        <v>0</v>
      </c>
      <c r="AF93" s="1053">
        <f>IFERROR(SUM(AF91:AF92), 0)</f>
        <v>0</v>
      </c>
      <c r="AG93" s="1053">
        <f>IFERROR(SUM(AG91:AG92), 0)</f>
        <v>0</v>
      </c>
      <c r="AH93" s="1053">
        <f t="shared" si="18"/>
        <v>0</v>
      </c>
      <c r="AI93" s="1053">
        <f>IFERROR(SUM(AI91:AI92), 0)</f>
        <v>0</v>
      </c>
      <c r="AJ93" s="1053">
        <f>IFERROR(SUM(AJ91:AJ92), 0)</f>
        <v>0</v>
      </c>
      <c r="AK93" s="1053">
        <f>IFERROR(SUM(AK91:AK92), 0)</f>
        <v>0</v>
      </c>
      <c r="AL93" s="1053">
        <f>IFERROR(SUM(AL91:AL92), 0)</f>
        <v>0</v>
      </c>
      <c r="AM93" s="1053">
        <f>IFERROR(SUM(AM91:AM92), 0)</f>
        <v>0</v>
      </c>
      <c r="AN93" s="1068">
        <f t="shared" si="19"/>
        <v>0</v>
      </c>
      <c r="AO93" s="1070">
        <f>IFERROR(SUM(AO91:AO92), 0)</f>
        <v>0</v>
      </c>
      <c r="AP93" s="1053">
        <f>IFERROR(SUM(AP91:AP92), 0)</f>
        <v>0</v>
      </c>
      <c r="AQ93" s="1053">
        <f>IFERROR(SUM(AQ91:AQ92), 0)</f>
        <v>0</v>
      </c>
      <c r="AR93" s="1053">
        <f>IFERROR(SUM(AR91:AR92), 0)</f>
        <v>0</v>
      </c>
      <c r="AS93" s="1053">
        <f>IFERROR(SUM(AS91:AS92), 0)</f>
        <v>0</v>
      </c>
      <c r="AT93" s="1069">
        <f t="shared" si="20"/>
        <v>0</v>
      </c>
      <c r="AU93" s="300"/>
      <c r="AV93" s="353" t="s">
        <v>4574</v>
      </c>
      <c r="AW93" s="300"/>
      <c r="AX93" s="1336" t="s">
        <v>543</v>
      </c>
      <c r="AY93" s="324"/>
      <c r="AZ93" s="324"/>
      <c r="BA93" s="294" t="s">
        <v>3053</v>
      </c>
      <c r="BB93" s="351" t="s">
        <v>167</v>
      </c>
      <c r="BC93" s="352">
        <v>3</v>
      </c>
      <c r="BD93" s="373" t="s">
        <v>4575</v>
      </c>
      <c r="BE93" s="373" t="s">
        <v>4576</v>
      </c>
      <c r="BF93" s="373" t="s">
        <v>4577</v>
      </c>
      <c r="BG93" s="373" t="s">
        <v>4578</v>
      </c>
      <c r="BH93" s="373" t="s">
        <v>4579</v>
      </c>
      <c r="BI93" s="373" t="s">
        <v>4580</v>
      </c>
      <c r="BJ93" s="373" t="s">
        <v>4575</v>
      </c>
      <c r="BK93" s="373" t="s">
        <v>4576</v>
      </c>
      <c r="BL93" s="373" t="s">
        <v>4577</v>
      </c>
      <c r="BM93" s="373" t="s">
        <v>4578</v>
      </c>
      <c r="BN93" s="373" t="s">
        <v>4579</v>
      </c>
      <c r="BO93" s="373" t="s">
        <v>4580</v>
      </c>
      <c r="BP93" s="373" t="s">
        <v>4575</v>
      </c>
      <c r="BQ93" s="373" t="s">
        <v>4576</v>
      </c>
      <c r="BR93" s="373" t="s">
        <v>4577</v>
      </c>
      <c r="BS93" s="373" t="s">
        <v>4578</v>
      </c>
      <c r="BT93" s="373" t="s">
        <v>4579</v>
      </c>
      <c r="BU93" s="373" t="s">
        <v>4580</v>
      </c>
      <c r="BV93" s="373" t="s">
        <v>4575</v>
      </c>
      <c r="BW93" s="373" t="s">
        <v>4576</v>
      </c>
      <c r="BX93" s="373" t="s">
        <v>4577</v>
      </c>
      <c r="BY93" s="373" t="s">
        <v>4578</v>
      </c>
      <c r="BZ93" s="373" t="s">
        <v>4579</v>
      </c>
      <c r="CA93" s="373" t="s">
        <v>4580</v>
      </c>
      <c r="CB93" s="373" t="s">
        <v>4575</v>
      </c>
      <c r="CC93" s="373" t="s">
        <v>4576</v>
      </c>
      <c r="CD93" s="373" t="s">
        <v>4577</v>
      </c>
      <c r="CE93" s="373" t="s">
        <v>4578</v>
      </c>
      <c r="CF93" s="373" t="s">
        <v>4579</v>
      </c>
      <c r="CG93" s="373" t="s">
        <v>4580</v>
      </c>
      <c r="CH93" s="373" t="s">
        <v>4575</v>
      </c>
      <c r="CI93" s="373" t="s">
        <v>4576</v>
      </c>
      <c r="CJ93" s="373" t="s">
        <v>4577</v>
      </c>
      <c r="CK93" s="373" t="s">
        <v>4578</v>
      </c>
      <c r="CL93" s="373" t="s">
        <v>4579</v>
      </c>
      <c r="CM93" s="373" t="s">
        <v>4580</v>
      </c>
      <c r="CN93" s="373" t="s">
        <v>4575</v>
      </c>
      <c r="CO93" s="373" t="s">
        <v>4576</v>
      </c>
      <c r="CP93" s="373" t="s">
        <v>4577</v>
      </c>
      <c r="CQ93" s="373" t="s">
        <v>4578</v>
      </c>
      <c r="CR93" s="373" t="s">
        <v>4579</v>
      </c>
      <c r="CS93" s="373" t="s">
        <v>4580</v>
      </c>
      <c r="CT93" s="300"/>
      <c r="CU93" s="353" t="s">
        <v>4574</v>
      </c>
      <c r="CV93" s="300"/>
      <c r="CW93" s="353"/>
      <c r="CX93" s="324"/>
    </row>
    <row r="94" spans="1:102" customFormat="1" ht="20.25" customHeight="1" x14ac:dyDescent="0.2">
      <c r="A94" s="324"/>
      <c r="B94" s="294" t="s">
        <v>3061</v>
      </c>
      <c r="C94" s="351" t="s">
        <v>167</v>
      </c>
      <c r="D94" s="352">
        <v>3</v>
      </c>
      <c r="E94" s="1052"/>
      <c r="F94" s="1052"/>
      <c r="G94" s="1052"/>
      <c r="H94" s="1052"/>
      <c r="I94" s="1052"/>
      <c r="J94" s="1053">
        <f t="shared" si="14"/>
        <v>0</v>
      </c>
      <c r="K94" s="1328">
        <v>0</v>
      </c>
      <c r="L94" s="1328">
        <v>0</v>
      </c>
      <c r="M94" s="1328">
        <v>0</v>
      </c>
      <c r="N94" s="1328">
        <v>0</v>
      </c>
      <c r="O94" s="1328">
        <v>0</v>
      </c>
      <c r="P94" s="338">
        <f t="shared" si="15"/>
        <v>0</v>
      </c>
      <c r="Q94" s="1067"/>
      <c r="R94" s="1052"/>
      <c r="S94" s="1052"/>
      <c r="T94" s="1052"/>
      <c r="U94" s="1052"/>
      <c r="V94" s="1053">
        <f t="shared" si="16"/>
        <v>0</v>
      </c>
      <c r="W94" s="1052"/>
      <c r="X94" s="1052"/>
      <c r="Y94" s="1052"/>
      <c r="Z94" s="1052"/>
      <c r="AA94" s="1052"/>
      <c r="AB94" s="1068">
        <f t="shared" si="17"/>
        <v>0</v>
      </c>
      <c r="AC94" s="1067"/>
      <c r="AD94" s="1052"/>
      <c r="AE94" s="1052"/>
      <c r="AF94" s="1052"/>
      <c r="AG94" s="1052"/>
      <c r="AH94" s="1053">
        <f t="shared" si="18"/>
        <v>0</v>
      </c>
      <c r="AI94" s="1052"/>
      <c r="AJ94" s="1052"/>
      <c r="AK94" s="1052"/>
      <c r="AL94" s="1052"/>
      <c r="AM94" s="1052"/>
      <c r="AN94" s="1068">
        <f t="shared" si="19"/>
        <v>0</v>
      </c>
      <c r="AO94" s="1067"/>
      <c r="AP94" s="1052"/>
      <c r="AQ94" s="1052"/>
      <c r="AR94" s="1052"/>
      <c r="AS94" s="1052"/>
      <c r="AT94" s="1069">
        <f t="shared" si="20"/>
        <v>0</v>
      </c>
      <c r="AU94" s="300"/>
      <c r="AV94" s="353" t="s">
        <v>4581</v>
      </c>
      <c r="AW94" s="300"/>
      <c r="AX94" s="1342" t="s">
        <v>3063</v>
      </c>
      <c r="AY94" s="324"/>
      <c r="AZ94" s="324"/>
      <c r="BA94" s="294" t="s">
        <v>3061</v>
      </c>
      <c r="BB94" s="351" t="s">
        <v>167</v>
      </c>
      <c r="BC94" s="352">
        <v>3</v>
      </c>
      <c r="BD94" s="372" t="s">
        <v>4582</v>
      </c>
      <c r="BE94" s="372" t="s">
        <v>4583</v>
      </c>
      <c r="BF94" s="372" t="s">
        <v>4584</v>
      </c>
      <c r="BG94" s="372" t="s">
        <v>4585</v>
      </c>
      <c r="BH94" s="372" t="s">
        <v>4586</v>
      </c>
      <c r="BI94" s="373" t="s">
        <v>4587</v>
      </c>
      <c r="BJ94" s="372" t="s">
        <v>4582</v>
      </c>
      <c r="BK94" s="372" t="s">
        <v>4583</v>
      </c>
      <c r="BL94" s="372" t="s">
        <v>4584</v>
      </c>
      <c r="BM94" s="372" t="s">
        <v>4585</v>
      </c>
      <c r="BN94" s="372" t="s">
        <v>4586</v>
      </c>
      <c r="BO94" s="373" t="s">
        <v>4587</v>
      </c>
      <c r="BP94" s="372" t="s">
        <v>4582</v>
      </c>
      <c r="BQ94" s="372" t="s">
        <v>4583</v>
      </c>
      <c r="BR94" s="372" t="s">
        <v>4584</v>
      </c>
      <c r="BS94" s="372" t="s">
        <v>4585</v>
      </c>
      <c r="BT94" s="372" t="s">
        <v>4586</v>
      </c>
      <c r="BU94" s="373" t="s">
        <v>4587</v>
      </c>
      <c r="BV94" s="372" t="s">
        <v>4582</v>
      </c>
      <c r="BW94" s="372" t="s">
        <v>4583</v>
      </c>
      <c r="BX94" s="372" t="s">
        <v>4584</v>
      </c>
      <c r="BY94" s="372" t="s">
        <v>4585</v>
      </c>
      <c r="BZ94" s="372" t="s">
        <v>4586</v>
      </c>
      <c r="CA94" s="373" t="s">
        <v>4587</v>
      </c>
      <c r="CB94" s="372" t="s">
        <v>4582</v>
      </c>
      <c r="CC94" s="372" t="s">
        <v>4583</v>
      </c>
      <c r="CD94" s="372" t="s">
        <v>4584</v>
      </c>
      <c r="CE94" s="372" t="s">
        <v>4585</v>
      </c>
      <c r="CF94" s="372" t="s">
        <v>4586</v>
      </c>
      <c r="CG94" s="373" t="s">
        <v>4587</v>
      </c>
      <c r="CH94" s="372" t="s">
        <v>4582</v>
      </c>
      <c r="CI94" s="372" t="s">
        <v>4583</v>
      </c>
      <c r="CJ94" s="372" t="s">
        <v>4584</v>
      </c>
      <c r="CK94" s="372" t="s">
        <v>4585</v>
      </c>
      <c r="CL94" s="372" t="s">
        <v>4586</v>
      </c>
      <c r="CM94" s="373" t="s">
        <v>4587</v>
      </c>
      <c r="CN94" s="372" t="s">
        <v>4582</v>
      </c>
      <c r="CO94" s="372" t="s">
        <v>4583</v>
      </c>
      <c r="CP94" s="372" t="s">
        <v>4584</v>
      </c>
      <c r="CQ94" s="372" t="s">
        <v>4585</v>
      </c>
      <c r="CR94" s="372" t="s">
        <v>4586</v>
      </c>
      <c r="CS94" s="373" t="s">
        <v>4587</v>
      </c>
      <c r="CT94" s="300"/>
      <c r="CU94" s="353" t="s">
        <v>4581</v>
      </c>
      <c r="CV94" s="300"/>
      <c r="CW94" s="353"/>
      <c r="CX94" s="324"/>
    </row>
    <row r="95" spans="1:102" customFormat="1" ht="20.25" customHeight="1" x14ac:dyDescent="0.2">
      <c r="A95" s="324"/>
      <c r="B95" s="294" t="s">
        <v>3070</v>
      </c>
      <c r="C95" s="351" t="s">
        <v>167</v>
      </c>
      <c r="D95" s="352">
        <v>3</v>
      </c>
      <c r="E95" s="1052"/>
      <c r="F95" s="1052"/>
      <c r="G95" s="1052"/>
      <c r="H95" s="1052"/>
      <c r="I95" s="1052"/>
      <c r="J95" s="1053">
        <f t="shared" si="14"/>
        <v>0</v>
      </c>
      <c r="K95" s="1328">
        <v>0</v>
      </c>
      <c r="L95" s="1328">
        <v>0</v>
      </c>
      <c r="M95" s="1328">
        <v>0</v>
      </c>
      <c r="N95" s="1328">
        <v>0</v>
      </c>
      <c r="O95" s="1328">
        <v>0</v>
      </c>
      <c r="P95" s="338">
        <f t="shared" si="15"/>
        <v>0</v>
      </c>
      <c r="Q95" s="1067"/>
      <c r="R95" s="1052"/>
      <c r="S95" s="1052"/>
      <c r="T95" s="1052"/>
      <c r="U95" s="1052"/>
      <c r="V95" s="1053">
        <f t="shared" si="16"/>
        <v>0</v>
      </c>
      <c r="W95" s="1052"/>
      <c r="X95" s="1052"/>
      <c r="Y95" s="1052"/>
      <c r="Z95" s="1052"/>
      <c r="AA95" s="1052"/>
      <c r="AB95" s="1068">
        <f t="shared" si="17"/>
        <v>0</v>
      </c>
      <c r="AC95" s="1067"/>
      <c r="AD95" s="1052"/>
      <c r="AE95" s="1052"/>
      <c r="AF95" s="1052"/>
      <c r="AG95" s="1052"/>
      <c r="AH95" s="1053">
        <f t="shared" si="18"/>
        <v>0</v>
      </c>
      <c r="AI95" s="1052"/>
      <c r="AJ95" s="1052"/>
      <c r="AK95" s="1052"/>
      <c r="AL95" s="1052"/>
      <c r="AM95" s="1052"/>
      <c r="AN95" s="1068">
        <f t="shared" si="19"/>
        <v>0</v>
      </c>
      <c r="AO95" s="1067"/>
      <c r="AP95" s="1052"/>
      <c r="AQ95" s="1052"/>
      <c r="AR95" s="1052"/>
      <c r="AS95" s="1052"/>
      <c r="AT95" s="1069">
        <f t="shared" si="20"/>
        <v>0</v>
      </c>
      <c r="AU95" s="300"/>
      <c r="AV95" s="353" t="s">
        <v>4588</v>
      </c>
      <c r="AW95" s="300"/>
      <c r="AX95" s="1342" t="s">
        <v>3072</v>
      </c>
      <c r="AY95" s="324"/>
      <c r="AZ95" s="324"/>
      <c r="BA95" s="294" t="s">
        <v>3070</v>
      </c>
      <c r="BB95" s="351" t="s">
        <v>167</v>
      </c>
      <c r="BC95" s="352">
        <v>3</v>
      </c>
      <c r="BD95" s="372" t="s">
        <v>4589</v>
      </c>
      <c r="BE95" s="372" t="s">
        <v>4590</v>
      </c>
      <c r="BF95" s="372" t="s">
        <v>4591</v>
      </c>
      <c r="BG95" s="372" t="s">
        <v>4592</v>
      </c>
      <c r="BH95" s="372" t="s">
        <v>4593</v>
      </c>
      <c r="BI95" s="373" t="s">
        <v>4594</v>
      </c>
      <c r="BJ95" s="372" t="s">
        <v>4589</v>
      </c>
      <c r="BK95" s="372" t="s">
        <v>4590</v>
      </c>
      <c r="BL95" s="372" t="s">
        <v>4591</v>
      </c>
      <c r="BM95" s="372" t="s">
        <v>4592</v>
      </c>
      <c r="BN95" s="372" t="s">
        <v>4593</v>
      </c>
      <c r="BO95" s="373" t="s">
        <v>4594</v>
      </c>
      <c r="BP95" s="372" t="s">
        <v>4589</v>
      </c>
      <c r="BQ95" s="372" t="s">
        <v>4590</v>
      </c>
      <c r="BR95" s="372" t="s">
        <v>4591</v>
      </c>
      <c r="BS95" s="372" t="s">
        <v>4592</v>
      </c>
      <c r="BT95" s="372" t="s">
        <v>4593</v>
      </c>
      <c r="BU95" s="373" t="s">
        <v>4594</v>
      </c>
      <c r="BV95" s="372" t="s">
        <v>4589</v>
      </c>
      <c r="BW95" s="372" t="s">
        <v>4590</v>
      </c>
      <c r="BX95" s="372" t="s">
        <v>4591</v>
      </c>
      <c r="BY95" s="372" t="s">
        <v>4592</v>
      </c>
      <c r="BZ95" s="372" t="s">
        <v>4593</v>
      </c>
      <c r="CA95" s="373" t="s">
        <v>4594</v>
      </c>
      <c r="CB95" s="372" t="s">
        <v>4589</v>
      </c>
      <c r="CC95" s="372" t="s">
        <v>4590</v>
      </c>
      <c r="CD95" s="372" t="s">
        <v>4591</v>
      </c>
      <c r="CE95" s="372" t="s">
        <v>4592</v>
      </c>
      <c r="CF95" s="372" t="s">
        <v>4593</v>
      </c>
      <c r="CG95" s="373" t="s">
        <v>4594</v>
      </c>
      <c r="CH95" s="372" t="s">
        <v>4589</v>
      </c>
      <c r="CI95" s="372" t="s">
        <v>4590</v>
      </c>
      <c r="CJ95" s="372" t="s">
        <v>4591</v>
      </c>
      <c r="CK95" s="372" t="s">
        <v>4592</v>
      </c>
      <c r="CL95" s="372" t="s">
        <v>4593</v>
      </c>
      <c r="CM95" s="373" t="s">
        <v>4594</v>
      </c>
      <c r="CN95" s="372" t="s">
        <v>4589</v>
      </c>
      <c r="CO95" s="372" t="s">
        <v>4590</v>
      </c>
      <c r="CP95" s="372" t="s">
        <v>4591</v>
      </c>
      <c r="CQ95" s="372" t="s">
        <v>4592</v>
      </c>
      <c r="CR95" s="372" t="s">
        <v>4593</v>
      </c>
      <c r="CS95" s="373" t="s">
        <v>4594</v>
      </c>
      <c r="CT95" s="300"/>
      <c r="CU95" s="353" t="s">
        <v>4588</v>
      </c>
      <c r="CV95" s="300"/>
      <c r="CW95" s="353"/>
      <c r="CX95" s="324"/>
    </row>
    <row r="96" spans="1:102" customFormat="1" ht="20.25" customHeight="1" x14ac:dyDescent="0.2">
      <c r="A96" s="324"/>
      <c r="B96" s="294" t="s">
        <v>3079</v>
      </c>
      <c r="C96" s="351" t="s">
        <v>167</v>
      </c>
      <c r="D96" s="352">
        <v>3</v>
      </c>
      <c r="E96" s="1053">
        <f>IFERROR(SUM(E94:E95), 0)</f>
        <v>0</v>
      </c>
      <c r="F96" s="1053">
        <f>IFERROR(SUM(F94:F95), 0)</f>
        <v>0</v>
      </c>
      <c r="G96" s="1053">
        <f>IFERROR(SUM(G94:G95), 0)</f>
        <v>0</v>
      </c>
      <c r="H96" s="1053">
        <f>IFERROR(SUM(H94:H95), 0)</f>
        <v>0</v>
      </c>
      <c r="I96" s="1053">
        <f>IFERROR(SUM(I94:I95), 0)</f>
        <v>0</v>
      </c>
      <c r="J96" s="1053">
        <f t="shared" si="14"/>
        <v>0</v>
      </c>
      <c r="K96" s="337">
        <f>IFERROR(SUM(K94:K95), 0)</f>
        <v>0</v>
      </c>
      <c r="L96" s="337">
        <f>IFERROR(SUM(L94:L95), 0)</f>
        <v>0</v>
      </c>
      <c r="M96" s="337">
        <f>IFERROR(SUM(M94:M95), 0)</f>
        <v>0</v>
      </c>
      <c r="N96" s="337">
        <f>IFERROR(SUM(N94:N95), 0)</f>
        <v>0</v>
      </c>
      <c r="O96" s="337">
        <f>IFERROR(SUM(O94:O95), 0)</f>
        <v>0</v>
      </c>
      <c r="P96" s="338">
        <f t="shared" si="15"/>
        <v>0</v>
      </c>
      <c r="Q96" s="1070">
        <f>IFERROR(SUM(Q94:Q95), 0)</f>
        <v>0</v>
      </c>
      <c r="R96" s="1053">
        <f>IFERROR(SUM(R94:R95), 0)</f>
        <v>0</v>
      </c>
      <c r="S96" s="1053">
        <f>IFERROR(SUM(S94:S95), 0)</f>
        <v>0</v>
      </c>
      <c r="T96" s="1053">
        <f>IFERROR(SUM(T94:T95), 0)</f>
        <v>0</v>
      </c>
      <c r="U96" s="1053">
        <f>IFERROR(SUM(U94:U95), 0)</f>
        <v>0</v>
      </c>
      <c r="V96" s="1053">
        <f t="shared" si="16"/>
        <v>0</v>
      </c>
      <c r="W96" s="1053">
        <f>IFERROR(SUM(W94:W95), 0)</f>
        <v>0</v>
      </c>
      <c r="X96" s="1053">
        <f>IFERROR(SUM(X94:X95), 0)</f>
        <v>0</v>
      </c>
      <c r="Y96" s="1053">
        <f>IFERROR(SUM(Y94:Y95), 0)</f>
        <v>0</v>
      </c>
      <c r="Z96" s="1053">
        <f>IFERROR(SUM(Z94:Z95), 0)</f>
        <v>0</v>
      </c>
      <c r="AA96" s="1053">
        <f>IFERROR(SUM(AA94:AA95), 0)</f>
        <v>0</v>
      </c>
      <c r="AB96" s="1068">
        <f t="shared" si="17"/>
        <v>0</v>
      </c>
      <c r="AC96" s="1070">
        <f>IFERROR(SUM(AC94:AC95), 0)</f>
        <v>0</v>
      </c>
      <c r="AD96" s="1053">
        <f>IFERROR(SUM(AD94:AD95), 0)</f>
        <v>0</v>
      </c>
      <c r="AE96" s="1053">
        <f>IFERROR(SUM(AE94:AE95), 0)</f>
        <v>0</v>
      </c>
      <c r="AF96" s="1053">
        <f>IFERROR(SUM(AF94:AF95), 0)</f>
        <v>0</v>
      </c>
      <c r="AG96" s="1053">
        <f>IFERROR(SUM(AG94:AG95), 0)</f>
        <v>0</v>
      </c>
      <c r="AH96" s="1053">
        <f t="shared" si="18"/>
        <v>0</v>
      </c>
      <c r="AI96" s="1053">
        <f>IFERROR(SUM(AI94:AI95), 0)</f>
        <v>0</v>
      </c>
      <c r="AJ96" s="1053">
        <f>IFERROR(SUM(AJ94:AJ95), 0)</f>
        <v>0</v>
      </c>
      <c r="AK96" s="1053">
        <f>IFERROR(SUM(AK94:AK95), 0)</f>
        <v>0</v>
      </c>
      <c r="AL96" s="1053">
        <f>IFERROR(SUM(AL94:AL95), 0)</f>
        <v>0</v>
      </c>
      <c r="AM96" s="1053">
        <f>IFERROR(SUM(AM94:AM95), 0)</f>
        <v>0</v>
      </c>
      <c r="AN96" s="1068">
        <f t="shared" si="19"/>
        <v>0</v>
      </c>
      <c r="AO96" s="1070">
        <f>IFERROR(SUM(AO94:AO95), 0)</f>
        <v>0</v>
      </c>
      <c r="AP96" s="1053">
        <f>IFERROR(SUM(AP94:AP95), 0)</f>
        <v>0</v>
      </c>
      <c r="AQ96" s="1053">
        <f>IFERROR(SUM(AQ94:AQ95), 0)</f>
        <v>0</v>
      </c>
      <c r="AR96" s="1053">
        <f>IFERROR(SUM(AR94:AR95), 0)</f>
        <v>0</v>
      </c>
      <c r="AS96" s="1053">
        <f>IFERROR(SUM(AS94:AS95), 0)</f>
        <v>0</v>
      </c>
      <c r="AT96" s="1069">
        <f t="shared" si="20"/>
        <v>0</v>
      </c>
      <c r="AU96" s="300"/>
      <c r="AV96" s="353" t="s">
        <v>4595</v>
      </c>
      <c r="AW96" s="300"/>
      <c r="AX96" s="1342" t="s">
        <v>3081</v>
      </c>
      <c r="AY96" s="324"/>
      <c r="AZ96" s="324"/>
      <c r="BA96" s="294" t="s">
        <v>3079</v>
      </c>
      <c r="BB96" s="351" t="s">
        <v>167</v>
      </c>
      <c r="BC96" s="352">
        <v>3</v>
      </c>
      <c r="BD96" s="373" t="s">
        <v>4596</v>
      </c>
      <c r="BE96" s="373" t="s">
        <v>4597</v>
      </c>
      <c r="BF96" s="373" t="s">
        <v>4598</v>
      </c>
      <c r="BG96" s="373" t="s">
        <v>4599</v>
      </c>
      <c r="BH96" s="373" t="s">
        <v>4600</v>
      </c>
      <c r="BI96" s="373" t="s">
        <v>4601</v>
      </c>
      <c r="BJ96" s="373" t="s">
        <v>4596</v>
      </c>
      <c r="BK96" s="373" t="s">
        <v>4597</v>
      </c>
      <c r="BL96" s="373" t="s">
        <v>4598</v>
      </c>
      <c r="BM96" s="373" t="s">
        <v>4599</v>
      </c>
      <c r="BN96" s="373" t="s">
        <v>4600</v>
      </c>
      <c r="BO96" s="373" t="s">
        <v>4601</v>
      </c>
      <c r="BP96" s="373" t="s">
        <v>4596</v>
      </c>
      <c r="BQ96" s="373" t="s">
        <v>4597</v>
      </c>
      <c r="BR96" s="373" t="s">
        <v>4598</v>
      </c>
      <c r="BS96" s="373" t="s">
        <v>4599</v>
      </c>
      <c r="BT96" s="373" t="s">
        <v>4600</v>
      </c>
      <c r="BU96" s="373" t="s">
        <v>4601</v>
      </c>
      <c r="BV96" s="373" t="s">
        <v>4596</v>
      </c>
      <c r="BW96" s="373" t="s">
        <v>4597</v>
      </c>
      <c r="BX96" s="373" t="s">
        <v>4598</v>
      </c>
      <c r="BY96" s="373" t="s">
        <v>4599</v>
      </c>
      <c r="BZ96" s="373" t="s">
        <v>4600</v>
      </c>
      <c r="CA96" s="373" t="s">
        <v>4601</v>
      </c>
      <c r="CB96" s="373" t="s">
        <v>4596</v>
      </c>
      <c r="CC96" s="373" t="s">
        <v>4597</v>
      </c>
      <c r="CD96" s="373" t="s">
        <v>4598</v>
      </c>
      <c r="CE96" s="373" t="s">
        <v>4599</v>
      </c>
      <c r="CF96" s="373" t="s">
        <v>4600</v>
      </c>
      <c r="CG96" s="373" t="s">
        <v>4601</v>
      </c>
      <c r="CH96" s="373" t="s">
        <v>4596</v>
      </c>
      <c r="CI96" s="373" t="s">
        <v>4597</v>
      </c>
      <c r="CJ96" s="373" t="s">
        <v>4598</v>
      </c>
      <c r="CK96" s="373" t="s">
        <v>4599</v>
      </c>
      <c r="CL96" s="373" t="s">
        <v>4600</v>
      </c>
      <c r="CM96" s="373" t="s">
        <v>4601</v>
      </c>
      <c r="CN96" s="373" t="s">
        <v>4596</v>
      </c>
      <c r="CO96" s="373" t="s">
        <v>4597</v>
      </c>
      <c r="CP96" s="373" t="s">
        <v>4598</v>
      </c>
      <c r="CQ96" s="373" t="s">
        <v>4599</v>
      </c>
      <c r="CR96" s="373" t="s">
        <v>4600</v>
      </c>
      <c r="CS96" s="373" t="s">
        <v>4601</v>
      </c>
      <c r="CT96" s="300"/>
      <c r="CU96" s="353" t="s">
        <v>4595</v>
      </c>
      <c r="CV96" s="300"/>
      <c r="CW96" s="353"/>
      <c r="CX96" s="324"/>
    </row>
    <row r="97" spans="1:102" customFormat="1" ht="20.25" customHeight="1" x14ac:dyDescent="0.2">
      <c r="A97" s="324"/>
      <c r="B97" s="294" t="s">
        <v>3088</v>
      </c>
      <c r="C97" s="351" t="s">
        <v>167</v>
      </c>
      <c r="D97" s="352">
        <v>3</v>
      </c>
      <c r="E97" s="1052"/>
      <c r="F97" s="1052"/>
      <c r="G97" s="1052"/>
      <c r="H97" s="1052"/>
      <c r="I97" s="1052"/>
      <c r="J97" s="1053">
        <f t="shared" si="14"/>
        <v>0</v>
      </c>
      <c r="K97" s="1328">
        <v>0</v>
      </c>
      <c r="L97" s="1328">
        <v>0</v>
      </c>
      <c r="M97" s="1328">
        <v>0</v>
      </c>
      <c r="N97" s="1328">
        <v>0.57279204227541203</v>
      </c>
      <c r="O97" s="1328">
        <v>0</v>
      </c>
      <c r="P97" s="338">
        <f t="shared" si="15"/>
        <v>0.57279204227541203</v>
      </c>
      <c r="Q97" s="1067"/>
      <c r="R97" s="1052"/>
      <c r="S97" s="1052"/>
      <c r="T97" s="1052"/>
      <c r="U97" s="1052"/>
      <c r="V97" s="1053">
        <f t="shared" si="16"/>
        <v>0</v>
      </c>
      <c r="W97" s="1052"/>
      <c r="X97" s="1052"/>
      <c r="Y97" s="1052"/>
      <c r="Z97" s="1052"/>
      <c r="AA97" s="1052"/>
      <c r="AB97" s="1068">
        <f t="shared" si="17"/>
        <v>0</v>
      </c>
      <c r="AC97" s="1067"/>
      <c r="AD97" s="1052"/>
      <c r="AE97" s="1052"/>
      <c r="AF97" s="1052"/>
      <c r="AG97" s="1052"/>
      <c r="AH97" s="1053">
        <f t="shared" si="18"/>
        <v>0</v>
      </c>
      <c r="AI97" s="1052"/>
      <c r="AJ97" s="1052"/>
      <c r="AK97" s="1052"/>
      <c r="AL97" s="1052"/>
      <c r="AM97" s="1052"/>
      <c r="AN97" s="1068">
        <f t="shared" si="19"/>
        <v>0</v>
      </c>
      <c r="AO97" s="1067"/>
      <c r="AP97" s="1052"/>
      <c r="AQ97" s="1052"/>
      <c r="AR97" s="1052"/>
      <c r="AS97" s="1052"/>
      <c r="AT97" s="1069">
        <f t="shared" si="20"/>
        <v>0</v>
      </c>
      <c r="AU97" s="300"/>
      <c r="AV97" s="353" t="s">
        <v>4602</v>
      </c>
      <c r="AW97" s="300"/>
      <c r="AX97" s="1342" t="s">
        <v>3090</v>
      </c>
      <c r="AY97" s="324"/>
      <c r="AZ97" s="324"/>
      <c r="BA97" s="294" t="s">
        <v>3088</v>
      </c>
      <c r="BB97" s="351" t="s">
        <v>167</v>
      </c>
      <c r="BC97" s="352">
        <v>3</v>
      </c>
      <c r="BD97" s="372" t="s">
        <v>4603</v>
      </c>
      <c r="BE97" s="372" t="s">
        <v>4604</v>
      </c>
      <c r="BF97" s="372" t="s">
        <v>4605</v>
      </c>
      <c r="BG97" s="372" t="s">
        <v>4606</v>
      </c>
      <c r="BH97" s="372" t="s">
        <v>4607</v>
      </c>
      <c r="BI97" s="373" t="s">
        <v>4608</v>
      </c>
      <c r="BJ97" s="372" t="s">
        <v>4603</v>
      </c>
      <c r="BK97" s="372" t="s">
        <v>4604</v>
      </c>
      <c r="BL97" s="372" t="s">
        <v>4605</v>
      </c>
      <c r="BM97" s="372" t="s">
        <v>4606</v>
      </c>
      <c r="BN97" s="372" t="s">
        <v>4607</v>
      </c>
      <c r="BO97" s="373" t="s">
        <v>4608</v>
      </c>
      <c r="BP97" s="372" t="s">
        <v>4603</v>
      </c>
      <c r="BQ97" s="372" t="s">
        <v>4604</v>
      </c>
      <c r="BR97" s="372" t="s">
        <v>4605</v>
      </c>
      <c r="BS97" s="372" t="s">
        <v>4606</v>
      </c>
      <c r="BT97" s="372" t="s">
        <v>4607</v>
      </c>
      <c r="BU97" s="373" t="s">
        <v>4608</v>
      </c>
      <c r="BV97" s="372" t="s">
        <v>4603</v>
      </c>
      <c r="BW97" s="372" t="s">
        <v>4604</v>
      </c>
      <c r="BX97" s="372" t="s">
        <v>4605</v>
      </c>
      <c r="BY97" s="372" t="s">
        <v>4606</v>
      </c>
      <c r="BZ97" s="372" t="s">
        <v>4607</v>
      </c>
      <c r="CA97" s="373" t="s">
        <v>4608</v>
      </c>
      <c r="CB97" s="372" t="s">
        <v>4603</v>
      </c>
      <c r="CC97" s="372" t="s">
        <v>4604</v>
      </c>
      <c r="CD97" s="372" t="s">
        <v>4605</v>
      </c>
      <c r="CE97" s="372" t="s">
        <v>4606</v>
      </c>
      <c r="CF97" s="372" t="s">
        <v>4607</v>
      </c>
      <c r="CG97" s="373" t="s">
        <v>4608</v>
      </c>
      <c r="CH97" s="372" t="s">
        <v>4603</v>
      </c>
      <c r="CI97" s="372" t="s">
        <v>4604</v>
      </c>
      <c r="CJ97" s="372" t="s">
        <v>4605</v>
      </c>
      <c r="CK97" s="372" t="s">
        <v>4606</v>
      </c>
      <c r="CL97" s="372" t="s">
        <v>4607</v>
      </c>
      <c r="CM97" s="373" t="s">
        <v>4608</v>
      </c>
      <c r="CN97" s="372" t="s">
        <v>4603</v>
      </c>
      <c r="CO97" s="372" t="s">
        <v>4604</v>
      </c>
      <c r="CP97" s="372" t="s">
        <v>4605</v>
      </c>
      <c r="CQ97" s="372" t="s">
        <v>4606</v>
      </c>
      <c r="CR97" s="372" t="s">
        <v>4607</v>
      </c>
      <c r="CS97" s="373" t="s">
        <v>4608</v>
      </c>
      <c r="CT97" s="300"/>
      <c r="CU97" s="353" t="s">
        <v>4602</v>
      </c>
      <c r="CV97" s="300"/>
      <c r="CW97" s="353"/>
      <c r="CX97" s="324"/>
    </row>
    <row r="98" spans="1:102" customFormat="1" ht="20.25" customHeight="1" x14ac:dyDescent="0.2">
      <c r="A98" s="324"/>
      <c r="B98" s="294" t="s">
        <v>3097</v>
      </c>
      <c r="C98" s="351" t="s">
        <v>167</v>
      </c>
      <c r="D98" s="352">
        <v>3</v>
      </c>
      <c r="E98" s="1052"/>
      <c r="F98" s="1052"/>
      <c r="G98" s="1052"/>
      <c r="H98" s="1052"/>
      <c r="I98" s="1052"/>
      <c r="J98" s="1053">
        <f t="shared" si="14"/>
        <v>0</v>
      </c>
      <c r="K98" s="1328">
        <v>0</v>
      </c>
      <c r="L98" s="1328">
        <v>0</v>
      </c>
      <c r="M98" s="1328">
        <v>0</v>
      </c>
      <c r="N98" s="1328">
        <v>0</v>
      </c>
      <c r="O98" s="1328">
        <v>0</v>
      </c>
      <c r="P98" s="338">
        <f t="shared" si="15"/>
        <v>0</v>
      </c>
      <c r="Q98" s="1067"/>
      <c r="R98" s="1052"/>
      <c r="S98" s="1052"/>
      <c r="T98" s="1052"/>
      <c r="U98" s="1052"/>
      <c r="V98" s="1053">
        <f t="shared" si="16"/>
        <v>0</v>
      </c>
      <c r="W98" s="1052"/>
      <c r="X98" s="1052"/>
      <c r="Y98" s="1052"/>
      <c r="Z98" s="1052"/>
      <c r="AA98" s="1052"/>
      <c r="AB98" s="1068">
        <f t="shared" si="17"/>
        <v>0</v>
      </c>
      <c r="AC98" s="1067"/>
      <c r="AD98" s="1052"/>
      <c r="AE98" s="1052"/>
      <c r="AF98" s="1052"/>
      <c r="AG98" s="1052"/>
      <c r="AH98" s="1053">
        <f t="shared" si="18"/>
        <v>0</v>
      </c>
      <c r="AI98" s="1052"/>
      <c r="AJ98" s="1052"/>
      <c r="AK98" s="1052"/>
      <c r="AL98" s="1052"/>
      <c r="AM98" s="1052"/>
      <c r="AN98" s="1068">
        <f t="shared" si="19"/>
        <v>0</v>
      </c>
      <c r="AO98" s="1067"/>
      <c r="AP98" s="1052"/>
      <c r="AQ98" s="1052"/>
      <c r="AR98" s="1052"/>
      <c r="AS98" s="1052"/>
      <c r="AT98" s="1069">
        <f t="shared" si="20"/>
        <v>0</v>
      </c>
      <c r="AU98" s="300"/>
      <c r="AV98" s="353" t="s">
        <v>4609</v>
      </c>
      <c r="AW98" s="300"/>
      <c r="AX98" s="1342" t="s">
        <v>3099</v>
      </c>
      <c r="AY98" s="324"/>
      <c r="AZ98" s="324"/>
      <c r="BA98" s="294" t="s">
        <v>3097</v>
      </c>
      <c r="BB98" s="351" t="s">
        <v>167</v>
      </c>
      <c r="BC98" s="352">
        <v>3</v>
      </c>
      <c r="BD98" s="372" t="s">
        <v>4610</v>
      </c>
      <c r="BE98" s="372" t="s">
        <v>4611</v>
      </c>
      <c r="BF98" s="372" t="s">
        <v>4612</v>
      </c>
      <c r="BG98" s="372" t="s">
        <v>4613</v>
      </c>
      <c r="BH98" s="372" t="s">
        <v>4614</v>
      </c>
      <c r="BI98" s="373" t="s">
        <v>4615</v>
      </c>
      <c r="BJ98" s="372" t="s">
        <v>4610</v>
      </c>
      <c r="BK98" s="372" t="s">
        <v>4611</v>
      </c>
      <c r="BL98" s="372" t="s">
        <v>4612</v>
      </c>
      <c r="BM98" s="372" t="s">
        <v>4613</v>
      </c>
      <c r="BN98" s="372" t="s">
        <v>4614</v>
      </c>
      <c r="BO98" s="373" t="s">
        <v>4615</v>
      </c>
      <c r="BP98" s="372" t="s">
        <v>4610</v>
      </c>
      <c r="BQ98" s="372" t="s">
        <v>4611</v>
      </c>
      <c r="BR98" s="372" t="s">
        <v>4612</v>
      </c>
      <c r="BS98" s="372" t="s">
        <v>4613</v>
      </c>
      <c r="BT98" s="372" t="s">
        <v>4614</v>
      </c>
      <c r="BU98" s="373" t="s">
        <v>4615</v>
      </c>
      <c r="BV98" s="372" t="s">
        <v>4610</v>
      </c>
      <c r="BW98" s="372" t="s">
        <v>4611</v>
      </c>
      <c r="BX98" s="372" t="s">
        <v>4612</v>
      </c>
      <c r="BY98" s="372" t="s">
        <v>4613</v>
      </c>
      <c r="BZ98" s="372" t="s">
        <v>4614</v>
      </c>
      <c r="CA98" s="373" t="s">
        <v>4615</v>
      </c>
      <c r="CB98" s="372" t="s">
        <v>4610</v>
      </c>
      <c r="CC98" s="372" t="s">
        <v>4611</v>
      </c>
      <c r="CD98" s="372" t="s">
        <v>4612</v>
      </c>
      <c r="CE98" s="372" t="s">
        <v>4613</v>
      </c>
      <c r="CF98" s="372" t="s">
        <v>4614</v>
      </c>
      <c r="CG98" s="373" t="s">
        <v>4615</v>
      </c>
      <c r="CH98" s="372" t="s">
        <v>4610</v>
      </c>
      <c r="CI98" s="372" t="s">
        <v>4611</v>
      </c>
      <c r="CJ98" s="372" t="s">
        <v>4612</v>
      </c>
      <c r="CK98" s="372" t="s">
        <v>4613</v>
      </c>
      <c r="CL98" s="372" t="s">
        <v>4614</v>
      </c>
      <c r="CM98" s="373" t="s">
        <v>4615</v>
      </c>
      <c r="CN98" s="372" t="s">
        <v>4610</v>
      </c>
      <c r="CO98" s="372" t="s">
        <v>4611</v>
      </c>
      <c r="CP98" s="372" t="s">
        <v>4612</v>
      </c>
      <c r="CQ98" s="372" t="s">
        <v>4613</v>
      </c>
      <c r="CR98" s="372" t="s">
        <v>4614</v>
      </c>
      <c r="CS98" s="373" t="s">
        <v>4615</v>
      </c>
      <c r="CT98" s="300"/>
      <c r="CU98" s="353" t="s">
        <v>4609</v>
      </c>
      <c r="CV98" s="300"/>
      <c r="CW98" s="353"/>
      <c r="CX98" s="324"/>
    </row>
    <row r="99" spans="1:102" customFormat="1" ht="20.25" customHeight="1" x14ac:dyDescent="0.2">
      <c r="A99" s="324"/>
      <c r="B99" s="294" t="s">
        <v>3106</v>
      </c>
      <c r="C99" s="351" t="s">
        <v>167</v>
      </c>
      <c r="D99" s="352">
        <v>3</v>
      </c>
      <c r="E99" s="1053">
        <f>IFERROR(SUM(E97:E98), 0)</f>
        <v>0</v>
      </c>
      <c r="F99" s="1053">
        <f>IFERROR(SUM(F97:F98), 0)</f>
        <v>0</v>
      </c>
      <c r="G99" s="1053">
        <f>IFERROR(SUM(G97:G98), 0)</f>
        <v>0</v>
      </c>
      <c r="H99" s="1053">
        <f>IFERROR(SUM(H97:H98), 0)</f>
        <v>0</v>
      </c>
      <c r="I99" s="1053">
        <f>IFERROR(SUM(I97:I98), 0)</f>
        <v>0</v>
      </c>
      <c r="J99" s="1053">
        <f t="shared" si="14"/>
        <v>0</v>
      </c>
      <c r="K99" s="337">
        <f>IFERROR(SUM(K97:K98), 0)</f>
        <v>0</v>
      </c>
      <c r="L99" s="337">
        <f>IFERROR(SUM(L97:L98), 0)</f>
        <v>0</v>
      </c>
      <c r="M99" s="337">
        <f>IFERROR(SUM(M97:M98), 0)</f>
        <v>0</v>
      </c>
      <c r="N99" s="337">
        <f>IFERROR(SUM(N97:N98), 0)</f>
        <v>0.57279204227541203</v>
      </c>
      <c r="O99" s="337">
        <f>IFERROR(SUM(O97:O98), 0)</f>
        <v>0</v>
      </c>
      <c r="P99" s="338">
        <f t="shared" si="15"/>
        <v>0.57279204227541203</v>
      </c>
      <c r="Q99" s="1070">
        <f>IFERROR(SUM(Q97:Q98), 0)</f>
        <v>0</v>
      </c>
      <c r="R99" s="1053">
        <f>IFERROR(SUM(R97:R98), 0)</f>
        <v>0</v>
      </c>
      <c r="S99" s="1053">
        <f>IFERROR(SUM(S97:S98), 0)</f>
        <v>0</v>
      </c>
      <c r="T99" s="1053">
        <f>IFERROR(SUM(T97:T98), 0)</f>
        <v>0</v>
      </c>
      <c r="U99" s="1053">
        <f>IFERROR(SUM(U97:U98), 0)</f>
        <v>0</v>
      </c>
      <c r="V99" s="1053">
        <f t="shared" si="16"/>
        <v>0</v>
      </c>
      <c r="W99" s="1053">
        <f>IFERROR(SUM(W97:W98), 0)</f>
        <v>0</v>
      </c>
      <c r="X99" s="1053">
        <f>IFERROR(SUM(X97:X98), 0)</f>
        <v>0</v>
      </c>
      <c r="Y99" s="1053">
        <f>IFERROR(SUM(Y97:Y98), 0)</f>
        <v>0</v>
      </c>
      <c r="Z99" s="1053">
        <f>IFERROR(SUM(Z97:Z98), 0)</f>
        <v>0</v>
      </c>
      <c r="AA99" s="1053">
        <f>IFERROR(SUM(AA97:AA98), 0)</f>
        <v>0</v>
      </c>
      <c r="AB99" s="1068">
        <f t="shared" si="17"/>
        <v>0</v>
      </c>
      <c r="AC99" s="1070">
        <f>IFERROR(SUM(AC97:AC98), 0)</f>
        <v>0</v>
      </c>
      <c r="AD99" s="1053">
        <f>IFERROR(SUM(AD97:AD98), 0)</f>
        <v>0</v>
      </c>
      <c r="AE99" s="1053">
        <f>IFERROR(SUM(AE97:AE98), 0)</f>
        <v>0</v>
      </c>
      <c r="AF99" s="1053">
        <f>IFERROR(SUM(AF97:AF98), 0)</f>
        <v>0</v>
      </c>
      <c r="AG99" s="1053">
        <f>IFERROR(SUM(AG97:AG98), 0)</f>
        <v>0</v>
      </c>
      <c r="AH99" s="1053">
        <f t="shared" si="18"/>
        <v>0</v>
      </c>
      <c r="AI99" s="1053">
        <f>IFERROR(SUM(AI97:AI98), 0)</f>
        <v>0</v>
      </c>
      <c r="AJ99" s="1053">
        <f>IFERROR(SUM(AJ97:AJ98), 0)</f>
        <v>0</v>
      </c>
      <c r="AK99" s="1053">
        <f>IFERROR(SUM(AK97:AK98), 0)</f>
        <v>0</v>
      </c>
      <c r="AL99" s="1053">
        <f>IFERROR(SUM(AL97:AL98), 0)</f>
        <v>0</v>
      </c>
      <c r="AM99" s="1053">
        <f>IFERROR(SUM(AM97:AM98), 0)</f>
        <v>0</v>
      </c>
      <c r="AN99" s="1068">
        <f t="shared" si="19"/>
        <v>0</v>
      </c>
      <c r="AO99" s="1070">
        <f>IFERROR(SUM(AO97:AO98), 0)</f>
        <v>0</v>
      </c>
      <c r="AP99" s="1053">
        <f>IFERROR(SUM(AP97:AP98), 0)</f>
        <v>0</v>
      </c>
      <c r="AQ99" s="1053">
        <f>IFERROR(SUM(AQ97:AQ98), 0)</f>
        <v>0</v>
      </c>
      <c r="AR99" s="1053">
        <f>IFERROR(SUM(AR97:AR98), 0)</f>
        <v>0</v>
      </c>
      <c r="AS99" s="1053">
        <f>IFERROR(SUM(AS97:AS98), 0)</f>
        <v>0</v>
      </c>
      <c r="AT99" s="1069">
        <f t="shared" si="20"/>
        <v>0</v>
      </c>
      <c r="AU99" s="300"/>
      <c r="AV99" s="353" t="s">
        <v>4616</v>
      </c>
      <c r="AW99" s="300"/>
      <c r="AX99" s="1342" t="s">
        <v>3108</v>
      </c>
      <c r="AY99" s="324"/>
      <c r="AZ99" s="324"/>
      <c r="BA99" s="294" t="s">
        <v>3106</v>
      </c>
      <c r="BB99" s="351" t="s">
        <v>167</v>
      </c>
      <c r="BC99" s="352">
        <v>3</v>
      </c>
      <c r="BD99" s="373" t="s">
        <v>4617</v>
      </c>
      <c r="BE99" s="373" t="s">
        <v>4618</v>
      </c>
      <c r="BF99" s="373" t="s">
        <v>4619</v>
      </c>
      <c r="BG99" s="373" t="s">
        <v>4620</v>
      </c>
      <c r="BH99" s="373" t="s">
        <v>4621</v>
      </c>
      <c r="BI99" s="373" t="s">
        <v>4622</v>
      </c>
      <c r="BJ99" s="373" t="s">
        <v>4617</v>
      </c>
      <c r="BK99" s="373" t="s">
        <v>4618</v>
      </c>
      <c r="BL99" s="373" t="s">
        <v>4619</v>
      </c>
      <c r="BM99" s="373" t="s">
        <v>4620</v>
      </c>
      <c r="BN99" s="373" t="s">
        <v>4621</v>
      </c>
      <c r="BO99" s="373" t="s">
        <v>4622</v>
      </c>
      <c r="BP99" s="373" t="s">
        <v>4617</v>
      </c>
      <c r="BQ99" s="373" t="s">
        <v>4618</v>
      </c>
      <c r="BR99" s="373" t="s">
        <v>4619</v>
      </c>
      <c r="BS99" s="373" t="s">
        <v>4620</v>
      </c>
      <c r="BT99" s="373" t="s">
        <v>4621</v>
      </c>
      <c r="BU99" s="373" t="s">
        <v>4622</v>
      </c>
      <c r="BV99" s="373" t="s">
        <v>4617</v>
      </c>
      <c r="BW99" s="373" t="s">
        <v>4618</v>
      </c>
      <c r="BX99" s="373" t="s">
        <v>4619</v>
      </c>
      <c r="BY99" s="373" t="s">
        <v>4620</v>
      </c>
      <c r="BZ99" s="373" t="s">
        <v>4621</v>
      </c>
      <c r="CA99" s="373" t="s">
        <v>4622</v>
      </c>
      <c r="CB99" s="373" t="s">
        <v>4617</v>
      </c>
      <c r="CC99" s="373" t="s">
        <v>4618</v>
      </c>
      <c r="CD99" s="373" t="s">
        <v>4619</v>
      </c>
      <c r="CE99" s="373" t="s">
        <v>4620</v>
      </c>
      <c r="CF99" s="373" t="s">
        <v>4621</v>
      </c>
      <c r="CG99" s="373" t="s">
        <v>4622</v>
      </c>
      <c r="CH99" s="373" t="s">
        <v>4617</v>
      </c>
      <c r="CI99" s="373" t="s">
        <v>4618</v>
      </c>
      <c r="CJ99" s="373" t="s">
        <v>4619</v>
      </c>
      <c r="CK99" s="373" t="s">
        <v>4620</v>
      </c>
      <c r="CL99" s="373" t="s">
        <v>4621</v>
      </c>
      <c r="CM99" s="373" t="s">
        <v>4622</v>
      </c>
      <c r="CN99" s="373" t="s">
        <v>4617</v>
      </c>
      <c r="CO99" s="373" t="s">
        <v>4618</v>
      </c>
      <c r="CP99" s="373" t="s">
        <v>4619</v>
      </c>
      <c r="CQ99" s="373" t="s">
        <v>4620</v>
      </c>
      <c r="CR99" s="373" t="s">
        <v>4621</v>
      </c>
      <c r="CS99" s="373" t="s">
        <v>4622</v>
      </c>
      <c r="CT99" s="300"/>
      <c r="CU99" s="353" t="s">
        <v>4616</v>
      </c>
      <c r="CV99" s="300"/>
      <c r="CW99" s="353"/>
      <c r="CX99" s="324"/>
    </row>
    <row r="100" spans="1:102" customFormat="1" ht="20.25" customHeight="1" x14ac:dyDescent="0.2">
      <c r="A100" s="324"/>
      <c r="B100" s="294" t="s">
        <v>3115</v>
      </c>
      <c r="C100" s="351" t="s">
        <v>167</v>
      </c>
      <c r="D100" s="352">
        <v>3</v>
      </c>
      <c r="E100" s="1052"/>
      <c r="F100" s="1052"/>
      <c r="G100" s="1052"/>
      <c r="H100" s="1052"/>
      <c r="I100" s="1052"/>
      <c r="J100" s="1053">
        <f t="shared" si="14"/>
        <v>0</v>
      </c>
      <c r="K100" s="1328">
        <v>0</v>
      </c>
      <c r="L100" s="1328">
        <v>0</v>
      </c>
      <c r="M100" s="1328">
        <v>0</v>
      </c>
      <c r="N100" s="1328">
        <v>0</v>
      </c>
      <c r="O100" s="1328">
        <v>0</v>
      </c>
      <c r="P100" s="338">
        <f t="shared" si="15"/>
        <v>0</v>
      </c>
      <c r="Q100" s="1067"/>
      <c r="R100" s="1052"/>
      <c r="S100" s="1052"/>
      <c r="T100" s="1052"/>
      <c r="U100" s="1052"/>
      <c r="V100" s="1053">
        <f t="shared" si="16"/>
        <v>0</v>
      </c>
      <c r="W100" s="1052"/>
      <c r="X100" s="1052"/>
      <c r="Y100" s="1052"/>
      <c r="Z100" s="1052"/>
      <c r="AA100" s="1052"/>
      <c r="AB100" s="1068">
        <f t="shared" si="17"/>
        <v>0</v>
      </c>
      <c r="AC100" s="1067"/>
      <c r="AD100" s="1052"/>
      <c r="AE100" s="1052"/>
      <c r="AF100" s="1052"/>
      <c r="AG100" s="1052"/>
      <c r="AH100" s="1053">
        <f t="shared" si="18"/>
        <v>0</v>
      </c>
      <c r="AI100" s="1052"/>
      <c r="AJ100" s="1052"/>
      <c r="AK100" s="1052"/>
      <c r="AL100" s="1052"/>
      <c r="AM100" s="1052"/>
      <c r="AN100" s="1068">
        <f t="shared" si="19"/>
        <v>0</v>
      </c>
      <c r="AO100" s="1067"/>
      <c r="AP100" s="1052"/>
      <c r="AQ100" s="1052"/>
      <c r="AR100" s="1052"/>
      <c r="AS100" s="1052"/>
      <c r="AT100" s="1069">
        <f t="shared" si="20"/>
        <v>0</v>
      </c>
      <c r="AU100" s="300"/>
      <c r="AV100" s="353" t="s">
        <v>4623</v>
      </c>
      <c r="AW100" s="300"/>
      <c r="AX100" s="1336" t="s">
        <v>543</v>
      </c>
      <c r="AY100" s="324"/>
      <c r="AZ100" s="324"/>
      <c r="BA100" s="294" t="s">
        <v>3115</v>
      </c>
      <c r="BB100" s="351" t="s">
        <v>167</v>
      </c>
      <c r="BC100" s="352">
        <v>3</v>
      </c>
      <c r="BD100" s="372" t="s">
        <v>4624</v>
      </c>
      <c r="BE100" s="372" t="s">
        <v>4625</v>
      </c>
      <c r="BF100" s="372" t="s">
        <v>4626</v>
      </c>
      <c r="BG100" s="372" t="s">
        <v>4627</v>
      </c>
      <c r="BH100" s="372" t="s">
        <v>4628</v>
      </c>
      <c r="BI100" s="373" t="s">
        <v>4629</v>
      </c>
      <c r="BJ100" s="372" t="s">
        <v>4624</v>
      </c>
      <c r="BK100" s="372" t="s">
        <v>4625</v>
      </c>
      <c r="BL100" s="372" t="s">
        <v>4626</v>
      </c>
      <c r="BM100" s="372" t="s">
        <v>4627</v>
      </c>
      <c r="BN100" s="372" t="s">
        <v>4628</v>
      </c>
      <c r="BO100" s="373" t="s">
        <v>4629</v>
      </c>
      <c r="BP100" s="372" t="s">
        <v>4624</v>
      </c>
      <c r="BQ100" s="372" t="s">
        <v>4625</v>
      </c>
      <c r="BR100" s="372" t="s">
        <v>4626</v>
      </c>
      <c r="BS100" s="372" t="s">
        <v>4627</v>
      </c>
      <c r="BT100" s="372" t="s">
        <v>4628</v>
      </c>
      <c r="BU100" s="373" t="s">
        <v>4629</v>
      </c>
      <c r="BV100" s="372" t="s">
        <v>4624</v>
      </c>
      <c r="BW100" s="372" t="s">
        <v>4625</v>
      </c>
      <c r="BX100" s="372" t="s">
        <v>4626</v>
      </c>
      <c r="BY100" s="372" t="s">
        <v>4627</v>
      </c>
      <c r="BZ100" s="372" t="s">
        <v>4628</v>
      </c>
      <c r="CA100" s="373" t="s">
        <v>4629</v>
      </c>
      <c r="CB100" s="372" t="s">
        <v>4624</v>
      </c>
      <c r="CC100" s="372" t="s">
        <v>4625</v>
      </c>
      <c r="CD100" s="372" t="s">
        <v>4626</v>
      </c>
      <c r="CE100" s="372" t="s">
        <v>4627</v>
      </c>
      <c r="CF100" s="372" t="s">
        <v>4628</v>
      </c>
      <c r="CG100" s="373" t="s">
        <v>4629</v>
      </c>
      <c r="CH100" s="372" t="s">
        <v>4624</v>
      </c>
      <c r="CI100" s="372" t="s">
        <v>4625</v>
      </c>
      <c r="CJ100" s="372" t="s">
        <v>4626</v>
      </c>
      <c r="CK100" s="372" t="s">
        <v>4627</v>
      </c>
      <c r="CL100" s="372" t="s">
        <v>4628</v>
      </c>
      <c r="CM100" s="373" t="s">
        <v>4629</v>
      </c>
      <c r="CN100" s="372" t="s">
        <v>4624</v>
      </c>
      <c r="CO100" s="372" t="s">
        <v>4625</v>
      </c>
      <c r="CP100" s="372" t="s">
        <v>4626</v>
      </c>
      <c r="CQ100" s="372" t="s">
        <v>4627</v>
      </c>
      <c r="CR100" s="372" t="s">
        <v>4628</v>
      </c>
      <c r="CS100" s="373" t="s">
        <v>4629</v>
      </c>
      <c r="CT100" s="300"/>
      <c r="CU100" s="353" t="s">
        <v>4623</v>
      </c>
      <c r="CV100" s="300"/>
      <c r="CW100" s="353"/>
      <c r="CX100" s="324"/>
    </row>
    <row r="101" spans="1:102" customFormat="1" ht="20.25" customHeight="1" x14ac:dyDescent="0.2">
      <c r="A101" s="324"/>
      <c r="B101" s="294" t="s">
        <v>3123</v>
      </c>
      <c r="C101" s="351" t="s">
        <v>167</v>
      </c>
      <c r="D101" s="352">
        <v>3</v>
      </c>
      <c r="E101" s="1052"/>
      <c r="F101" s="1052"/>
      <c r="G101" s="1052"/>
      <c r="H101" s="1052"/>
      <c r="I101" s="1052"/>
      <c r="J101" s="1053">
        <f t="shared" si="14"/>
        <v>0</v>
      </c>
      <c r="K101" s="1328">
        <v>0</v>
      </c>
      <c r="L101" s="1328">
        <v>0</v>
      </c>
      <c r="M101" s="1328">
        <v>0</v>
      </c>
      <c r="N101" s="1328">
        <v>0</v>
      </c>
      <c r="O101" s="1328">
        <v>0</v>
      </c>
      <c r="P101" s="338">
        <f t="shared" si="15"/>
        <v>0</v>
      </c>
      <c r="Q101" s="1067"/>
      <c r="R101" s="1052"/>
      <c r="S101" s="1052"/>
      <c r="T101" s="1052"/>
      <c r="U101" s="1052"/>
      <c r="V101" s="1053">
        <f t="shared" si="16"/>
        <v>0</v>
      </c>
      <c r="W101" s="1052"/>
      <c r="X101" s="1052"/>
      <c r="Y101" s="1052"/>
      <c r="Z101" s="1052"/>
      <c r="AA101" s="1052"/>
      <c r="AB101" s="1068">
        <f t="shared" si="17"/>
        <v>0</v>
      </c>
      <c r="AC101" s="1067"/>
      <c r="AD101" s="1052"/>
      <c r="AE101" s="1052"/>
      <c r="AF101" s="1052"/>
      <c r="AG101" s="1052"/>
      <c r="AH101" s="1053">
        <f t="shared" si="18"/>
        <v>0</v>
      </c>
      <c r="AI101" s="1052"/>
      <c r="AJ101" s="1052"/>
      <c r="AK101" s="1052"/>
      <c r="AL101" s="1052"/>
      <c r="AM101" s="1052"/>
      <c r="AN101" s="1068">
        <f t="shared" si="19"/>
        <v>0</v>
      </c>
      <c r="AO101" s="1067"/>
      <c r="AP101" s="1052"/>
      <c r="AQ101" s="1052"/>
      <c r="AR101" s="1052"/>
      <c r="AS101" s="1052"/>
      <c r="AT101" s="1069">
        <f t="shared" si="20"/>
        <v>0</v>
      </c>
      <c r="AU101" s="300"/>
      <c r="AV101" s="353" t="s">
        <v>4630</v>
      </c>
      <c r="AW101" s="300"/>
      <c r="AX101" s="1336" t="s">
        <v>543</v>
      </c>
      <c r="AY101" s="324"/>
      <c r="AZ101" s="324"/>
      <c r="BA101" s="294" t="s">
        <v>3123</v>
      </c>
      <c r="BB101" s="351" t="s">
        <v>167</v>
      </c>
      <c r="BC101" s="352">
        <v>3</v>
      </c>
      <c r="BD101" s="372" t="s">
        <v>4631</v>
      </c>
      <c r="BE101" s="372" t="s">
        <v>4632</v>
      </c>
      <c r="BF101" s="372" t="s">
        <v>4633</v>
      </c>
      <c r="BG101" s="372" t="s">
        <v>4634</v>
      </c>
      <c r="BH101" s="372" t="s">
        <v>4635</v>
      </c>
      <c r="BI101" s="373" t="s">
        <v>4636</v>
      </c>
      <c r="BJ101" s="372" t="s">
        <v>4631</v>
      </c>
      <c r="BK101" s="372" t="s">
        <v>4632</v>
      </c>
      <c r="BL101" s="372" t="s">
        <v>4633</v>
      </c>
      <c r="BM101" s="372" t="s">
        <v>4634</v>
      </c>
      <c r="BN101" s="372" t="s">
        <v>4635</v>
      </c>
      <c r="BO101" s="373" t="s">
        <v>4636</v>
      </c>
      <c r="BP101" s="372" t="s">
        <v>4631</v>
      </c>
      <c r="BQ101" s="372" t="s">
        <v>4632</v>
      </c>
      <c r="BR101" s="372" t="s">
        <v>4633</v>
      </c>
      <c r="BS101" s="372" t="s">
        <v>4634</v>
      </c>
      <c r="BT101" s="372" t="s">
        <v>4635</v>
      </c>
      <c r="BU101" s="373" t="s">
        <v>4636</v>
      </c>
      <c r="BV101" s="372" t="s">
        <v>4631</v>
      </c>
      <c r="BW101" s="372" t="s">
        <v>4632</v>
      </c>
      <c r="BX101" s="372" t="s">
        <v>4633</v>
      </c>
      <c r="BY101" s="372" t="s">
        <v>4634</v>
      </c>
      <c r="BZ101" s="372" t="s">
        <v>4635</v>
      </c>
      <c r="CA101" s="373" t="s">
        <v>4636</v>
      </c>
      <c r="CB101" s="372" t="s">
        <v>4631</v>
      </c>
      <c r="CC101" s="372" t="s">
        <v>4632</v>
      </c>
      <c r="CD101" s="372" t="s">
        <v>4633</v>
      </c>
      <c r="CE101" s="372" t="s">
        <v>4634</v>
      </c>
      <c r="CF101" s="372" t="s">
        <v>4635</v>
      </c>
      <c r="CG101" s="373" t="s">
        <v>4636</v>
      </c>
      <c r="CH101" s="372" t="s">
        <v>4631</v>
      </c>
      <c r="CI101" s="372" t="s">
        <v>4632</v>
      </c>
      <c r="CJ101" s="372" t="s">
        <v>4633</v>
      </c>
      <c r="CK101" s="372" t="s">
        <v>4634</v>
      </c>
      <c r="CL101" s="372" t="s">
        <v>4635</v>
      </c>
      <c r="CM101" s="373" t="s">
        <v>4636</v>
      </c>
      <c r="CN101" s="372" t="s">
        <v>4631</v>
      </c>
      <c r="CO101" s="372" t="s">
        <v>4632</v>
      </c>
      <c r="CP101" s="372" t="s">
        <v>4633</v>
      </c>
      <c r="CQ101" s="372" t="s">
        <v>4634</v>
      </c>
      <c r="CR101" s="372" t="s">
        <v>4635</v>
      </c>
      <c r="CS101" s="373" t="s">
        <v>4636</v>
      </c>
      <c r="CT101" s="300"/>
      <c r="CU101" s="353" t="s">
        <v>4630</v>
      </c>
      <c r="CV101" s="300"/>
      <c r="CW101" s="353"/>
      <c r="CX101" s="324"/>
    </row>
    <row r="102" spans="1:102" customFormat="1" ht="20.25" customHeight="1" x14ac:dyDescent="0.2">
      <c r="A102" s="324"/>
      <c r="B102" s="294" t="s">
        <v>3131</v>
      </c>
      <c r="C102" s="351" t="s">
        <v>167</v>
      </c>
      <c r="D102" s="352">
        <v>3</v>
      </c>
      <c r="E102" s="1053">
        <f>IFERROR(SUM(E100:E101), 0)</f>
        <v>0</v>
      </c>
      <c r="F102" s="1053">
        <f>IFERROR(SUM(F100:F101), 0)</f>
        <v>0</v>
      </c>
      <c r="G102" s="1053">
        <f>IFERROR(SUM(G100:G101), 0)</f>
        <v>0</v>
      </c>
      <c r="H102" s="1053">
        <f>IFERROR(SUM(H100:H101), 0)</f>
        <v>0</v>
      </c>
      <c r="I102" s="1053">
        <f>IFERROR(SUM(I100:I101), 0)</f>
        <v>0</v>
      </c>
      <c r="J102" s="1053">
        <f t="shared" si="14"/>
        <v>0</v>
      </c>
      <c r="K102" s="337">
        <f>IFERROR(SUM(K100:K101), 0)</f>
        <v>0</v>
      </c>
      <c r="L102" s="337">
        <f>IFERROR(SUM(L100:L101), 0)</f>
        <v>0</v>
      </c>
      <c r="M102" s="337">
        <f>IFERROR(SUM(M100:M101), 0)</f>
        <v>0</v>
      </c>
      <c r="N102" s="337">
        <f>IFERROR(SUM(N100:N101), 0)</f>
        <v>0</v>
      </c>
      <c r="O102" s="337">
        <f>IFERROR(SUM(O100:O101), 0)</f>
        <v>0</v>
      </c>
      <c r="P102" s="338">
        <f t="shared" si="15"/>
        <v>0</v>
      </c>
      <c r="Q102" s="1070">
        <f>IFERROR(SUM(Q100:Q101), 0)</f>
        <v>0</v>
      </c>
      <c r="R102" s="1053">
        <f>IFERROR(SUM(R100:R101), 0)</f>
        <v>0</v>
      </c>
      <c r="S102" s="1053">
        <f>IFERROR(SUM(S100:S101), 0)</f>
        <v>0</v>
      </c>
      <c r="T102" s="1053">
        <f>IFERROR(SUM(T100:T101), 0)</f>
        <v>0</v>
      </c>
      <c r="U102" s="1053">
        <f>IFERROR(SUM(U100:U101), 0)</f>
        <v>0</v>
      </c>
      <c r="V102" s="1053">
        <f t="shared" si="16"/>
        <v>0</v>
      </c>
      <c r="W102" s="1053">
        <f>IFERROR(SUM(W100:W101), 0)</f>
        <v>0</v>
      </c>
      <c r="X102" s="1053">
        <f>IFERROR(SUM(X100:X101), 0)</f>
        <v>0</v>
      </c>
      <c r="Y102" s="1053">
        <f>IFERROR(SUM(Y100:Y101), 0)</f>
        <v>0</v>
      </c>
      <c r="Z102" s="1053">
        <f>IFERROR(SUM(Z100:Z101), 0)</f>
        <v>0</v>
      </c>
      <c r="AA102" s="1053">
        <f>IFERROR(SUM(AA100:AA101), 0)</f>
        <v>0</v>
      </c>
      <c r="AB102" s="1068">
        <f t="shared" si="17"/>
        <v>0</v>
      </c>
      <c r="AC102" s="1070">
        <f>IFERROR(SUM(AC100:AC101), 0)</f>
        <v>0</v>
      </c>
      <c r="AD102" s="1053">
        <f>IFERROR(SUM(AD100:AD101), 0)</f>
        <v>0</v>
      </c>
      <c r="AE102" s="1053">
        <f>IFERROR(SUM(AE100:AE101), 0)</f>
        <v>0</v>
      </c>
      <c r="AF102" s="1053">
        <f>IFERROR(SUM(AF100:AF101), 0)</f>
        <v>0</v>
      </c>
      <c r="AG102" s="1053">
        <f>IFERROR(SUM(AG100:AG101), 0)</f>
        <v>0</v>
      </c>
      <c r="AH102" s="1053">
        <f t="shared" si="18"/>
        <v>0</v>
      </c>
      <c r="AI102" s="1053">
        <f>IFERROR(SUM(AI100:AI101), 0)</f>
        <v>0</v>
      </c>
      <c r="AJ102" s="1053">
        <f>IFERROR(SUM(AJ100:AJ101), 0)</f>
        <v>0</v>
      </c>
      <c r="AK102" s="1053">
        <f>IFERROR(SUM(AK100:AK101), 0)</f>
        <v>0</v>
      </c>
      <c r="AL102" s="1053">
        <f>IFERROR(SUM(AL100:AL101), 0)</f>
        <v>0</v>
      </c>
      <c r="AM102" s="1053">
        <f>IFERROR(SUM(AM100:AM101), 0)</f>
        <v>0</v>
      </c>
      <c r="AN102" s="1068">
        <f t="shared" si="19"/>
        <v>0</v>
      </c>
      <c r="AO102" s="1070">
        <f>IFERROR(SUM(AO100:AO101), 0)</f>
        <v>0</v>
      </c>
      <c r="AP102" s="1053">
        <f>IFERROR(SUM(AP100:AP101), 0)</f>
        <v>0</v>
      </c>
      <c r="AQ102" s="1053">
        <f>IFERROR(SUM(AQ100:AQ101), 0)</f>
        <v>0</v>
      </c>
      <c r="AR102" s="1053">
        <f>IFERROR(SUM(AR100:AR101), 0)</f>
        <v>0</v>
      </c>
      <c r="AS102" s="1053">
        <f>IFERROR(SUM(AS100:AS101), 0)</f>
        <v>0</v>
      </c>
      <c r="AT102" s="1069">
        <f t="shared" si="20"/>
        <v>0</v>
      </c>
      <c r="AU102" s="300"/>
      <c r="AV102" s="353" t="s">
        <v>4637</v>
      </c>
      <c r="AW102" s="300"/>
      <c r="AX102" s="1336" t="s">
        <v>543</v>
      </c>
      <c r="AY102" s="324"/>
      <c r="AZ102" s="324"/>
      <c r="BA102" s="294" t="s">
        <v>3131</v>
      </c>
      <c r="BB102" s="351" t="s">
        <v>167</v>
      </c>
      <c r="BC102" s="352">
        <v>3</v>
      </c>
      <c r="BD102" s="373" t="s">
        <v>4638</v>
      </c>
      <c r="BE102" s="373" t="s">
        <v>4639</v>
      </c>
      <c r="BF102" s="373" t="s">
        <v>4640</v>
      </c>
      <c r="BG102" s="373" t="s">
        <v>4641</v>
      </c>
      <c r="BH102" s="373" t="s">
        <v>4642</v>
      </c>
      <c r="BI102" s="373" t="s">
        <v>4643</v>
      </c>
      <c r="BJ102" s="373" t="s">
        <v>4638</v>
      </c>
      <c r="BK102" s="373" t="s">
        <v>4639</v>
      </c>
      <c r="BL102" s="373" t="s">
        <v>4640</v>
      </c>
      <c r="BM102" s="373" t="s">
        <v>4641</v>
      </c>
      <c r="BN102" s="373" t="s">
        <v>4642</v>
      </c>
      <c r="BO102" s="373" t="s">
        <v>4643</v>
      </c>
      <c r="BP102" s="373" t="s">
        <v>4638</v>
      </c>
      <c r="BQ102" s="373" t="s">
        <v>4639</v>
      </c>
      <c r="BR102" s="373" t="s">
        <v>4640</v>
      </c>
      <c r="BS102" s="373" t="s">
        <v>4641</v>
      </c>
      <c r="BT102" s="373" t="s">
        <v>4642</v>
      </c>
      <c r="BU102" s="373" t="s">
        <v>4643</v>
      </c>
      <c r="BV102" s="373" t="s">
        <v>4638</v>
      </c>
      <c r="BW102" s="373" t="s">
        <v>4639</v>
      </c>
      <c r="BX102" s="373" t="s">
        <v>4640</v>
      </c>
      <c r="BY102" s="373" t="s">
        <v>4641</v>
      </c>
      <c r="BZ102" s="373" t="s">
        <v>4642</v>
      </c>
      <c r="CA102" s="373" t="s">
        <v>4643</v>
      </c>
      <c r="CB102" s="373" t="s">
        <v>4638</v>
      </c>
      <c r="CC102" s="373" t="s">
        <v>4639</v>
      </c>
      <c r="CD102" s="373" t="s">
        <v>4640</v>
      </c>
      <c r="CE102" s="373" t="s">
        <v>4641</v>
      </c>
      <c r="CF102" s="373" t="s">
        <v>4642</v>
      </c>
      <c r="CG102" s="373" t="s">
        <v>4643</v>
      </c>
      <c r="CH102" s="373" t="s">
        <v>4638</v>
      </c>
      <c r="CI102" s="373" t="s">
        <v>4639</v>
      </c>
      <c r="CJ102" s="373" t="s">
        <v>4640</v>
      </c>
      <c r="CK102" s="373" t="s">
        <v>4641</v>
      </c>
      <c r="CL102" s="373" t="s">
        <v>4642</v>
      </c>
      <c r="CM102" s="373" t="s">
        <v>4643</v>
      </c>
      <c r="CN102" s="373" t="s">
        <v>4638</v>
      </c>
      <c r="CO102" s="373" t="s">
        <v>4639</v>
      </c>
      <c r="CP102" s="373" t="s">
        <v>4640</v>
      </c>
      <c r="CQ102" s="373" t="s">
        <v>4641</v>
      </c>
      <c r="CR102" s="373" t="s">
        <v>4642</v>
      </c>
      <c r="CS102" s="373" t="s">
        <v>4643</v>
      </c>
      <c r="CT102" s="300"/>
      <c r="CU102" s="353" t="s">
        <v>4637</v>
      </c>
      <c r="CV102" s="300"/>
      <c r="CW102" s="353"/>
      <c r="CX102" s="324"/>
    </row>
    <row r="103" spans="1:102" customFormat="1" ht="20.25" customHeight="1" x14ac:dyDescent="0.2">
      <c r="A103" s="324"/>
      <c r="B103" s="294" t="s">
        <v>3139</v>
      </c>
      <c r="C103" s="351" t="s">
        <v>167</v>
      </c>
      <c r="D103" s="352">
        <v>3</v>
      </c>
      <c r="E103" s="1052"/>
      <c r="F103" s="1052"/>
      <c r="G103" s="1052"/>
      <c r="H103" s="1052"/>
      <c r="I103" s="1052"/>
      <c r="J103" s="1053">
        <f t="shared" si="14"/>
        <v>0</v>
      </c>
      <c r="K103" s="1328">
        <v>0</v>
      </c>
      <c r="L103" s="1328">
        <v>0</v>
      </c>
      <c r="M103" s="1328">
        <v>0</v>
      </c>
      <c r="N103" s="1328">
        <v>0</v>
      </c>
      <c r="O103" s="1328">
        <v>0</v>
      </c>
      <c r="P103" s="338">
        <f t="shared" si="15"/>
        <v>0</v>
      </c>
      <c r="Q103" s="1067"/>
      <c r="R103" s="1052"/>
      <c r="S103" s="1052"/>
      <c r="T103" s="1052"/>
      <c r="U103" s="1052"/>
      <c r="V103" s="1053">
        <f t="shared" si="16"/>
        <v>0</v>
      </c>
      <c r="W103" s="1052"/>
      <c r="X103" s="1052"/>
      <c r="Y103" s="1052"/>
      <c r="Z103" s="1052"/>
      <c r="AA103" s="1052"/>
      <c r="AB103" s="1068">
        <f t="shared" si="17"/>
        <v>0</v>
      </c>
      <c r="AC103" s="1067"/>
      <c r="AD103" s="1052"/>
      <c r="AE103" s="1052"/>
      <c r="AF103" s="1052"/>
      <c r="AG103" s="1052"/>
      <c r="AH103" s="1053">
        <f t="shared" si="18"/>
        <v>0</v>
      </c>
      <c r="AI103" s="1052"/>
      <c r="AJ103" s="1052"/>
      <c r="AK103" s="1052"/>
      <c r="AL103" s="1052"/>
      <c r="AM103" s="1052"/>
      <c r="AN103" s="1068">
        <f t="shared" si="19"/>
        <v>0</v>
      </c>
      <c r="AO103" s="1067"/>
      <c r="AP103" s="1052"/>
      <c r="AQ103" s="1052"/>
      <c r="AR103" s="1052"/>
      <c r="AS103" s="1052"/>
      <c r="AT103" s="1069">
        <f t="shared" si="20"/>
        <v>0</v>
      </c>
      <c r="AU103" s="300"/>
      <c r="AV103" s="353" t="s">
        <v>4644</v>
      </c>
      <c r="AW103" s="300"/>
      <c r="AX103" s="1336" t="s">
        <v>543</v>
      </c>
      <c r="AY103" s="324"/>
      <c r="AZ103" s="324"/>
      <c r="BA103" s="294" t="s">
        <v>3139</v>
      </c>
      <c r="BB103" s="351" t="s">
        <v>167</v>
      </c>
      <c r="BC103" s="352">
        <v>3</v>
      </c>
      <c r="BD103" s="372" t="s">
        <v>4645</v>
      </c>
      <c r="BE103" s="372" t="s">
        <v>4646</v>
      </c>
      <c r="BF103" s="372" t="s">
        <v>4647</v>
      </c>
      <c r="BG103" s="372" t="s">
        <v>4648</v>
      </c>
      <c r="BH103" s="372" t="s">
        <v>4649</v>
      </c>
      <c r="BI103" s="373" t="s">
        <v>4650</v>
      </c>
      <c r="BJ103" s="372" t="s">
        <v>4645</v>
      </c>
      <c r="BK103" s="372" t="s">
        <v>4646</v>
      </c>
      <c r="BL103" s="372" t="s">
        <v>4647</v>
      </c>
      <c r="BM103" s="372" t="s">
        <v>4648</v>
      </c>
      <c r="BN103" s="372" t="s">
        <v>4649</v>
      </c>
      <c r="BO103" s="373" t="s">
        <v>4650</v>
      </c>
      <c r="BP103" s="372" t="s">
        <v>4645</v>
      </c>
      <c r="BQ103" s="372" t="s">
        <v>4646</v>
      </c>
      <c r="BR103" s="372" t="s">
        <v>4647</v>
      </c>
      <c r="BS103" s="372" t="s">
        <v>4648</v>
      </c>
      <c r="BT103" s="372" t="s">
        <v>4649</v>
      </c>
      <c r="BU103" s="373" t="s">
        <v>4650</v>
      </c>
      <c r="BV103" s="372" t="s">
        <v>4645</v>
      </c>
      <c r="BW103" s="372" t="s">
        <v>4646</v>
      </c>
      <c r="BX103" s="372" t="s">
        <v>4647</v>
      </c>
      <c r="BY103" s="372" t="s">
        <v>4648</v>
      </c>
      <c r="BZ103" s="372" t="s">
        <v>4649</v>
      </c>
      <c r="CA103" s="373" t="s">
        <v>4650</v>
      </c>
      <c r="CB103" s="372" t="s">
        <v>4645</v>
      </c>
      <c r="CC103" s="372" t="s">
        <v>4646</v>
      </c>
      <c r="CD103" s="372" t="s">
        <v>4647</v>
      </c>
      <c r="CE103" s="372" t="s">
        <v>4648</v>
      </c>
      <c r="CF103" s="372" t="s">
        <v>4649</v>
      </c>
      <c r="CG103" s="373" t="s">
        <v>4650</v>
      </c>
      <c r="CH103" s="372" t="s">
        <v>4645</v>
      </c>
      <c r="CI103" s="372" t="s">
        <v>4646</v>
      </c>
      <c r="CJ103" s="372" t="s">
        <v>4647</v>
      </c>
      <c r="CK103" s="372" t="s">
        <v>4648</v>
      </c>
      <c r="CL103" s="372" t="s">
        <v>4649</v>
      </c>
      <c r="CM103" s="373" t="s">
        <v>4650</v>
      </c>
      <c r="CN103" s="372" t="s">
        <v>4645</v>
      </c>
      <c r="CO103" s="372" t="s">
        <v>4646</v>
      </c>
      <c r="CP103" s="372" t="s">
        <v>4647</v>
      </c>
      <c r="CQ103" s="372" t="s">
        <v>4648</v>
      </c>
      <c r="CR103" s="372" t="s">
        <v>4649</v>
      </c>
      <c r="CS103" s="373" t="s">
        <v>4650</v>
      </c>
      <c r="CT103" s="300"/>
      <c r="CU103" s="353" t="s">
        <v>4644</v>
      </c>
      <c r="CV103" s="300"/>
      <c r="CW103" s="353"/>
      <c r="CX103" s="324"/>
    </row>
    <row r="104" spans="1:102" customFormat="1" ht="20.25" customHeight="1" x14ac:dyDescent="0.2">
      <c r="A104" s="324"/>
      <c r="B104" s="294" t="s">
        <v>3147</v>
      </c>
      <c r="C104" s="351" t="s">
        <v>167</v>
      </c>
      <c r="D104" s="352">
        <v>3</v>
      </c>
      <c r="E104" s="1052"/>
      <c r="F104" s="1052"/>
      <c r="G104" s="1052"/>
      <c r="H104" s="1052"/>
      <c r="I104" s="1052"/>
      <c r="J104" s="1053">
        <f t="shared" si="14"/>
        <v>0</v>
      </c>
      <c r="K104" s="1328">
        <v>0</v>
      </c>
      <c r="L104" s="1328">
        <v>0</v>
      </c>
      <c r="M104" s="1328">
        <v>0</v>
      </c>
      <c r="N104" s="1328">
        <v>0</v>
      </c>
      <c r="O104" s="1328">
        <v>0</v>
      </c>
      <c r="P104" s="338">
        <f t="shared" si="15"/>
        <v>0</v>
      </c>
      <c r="Q104" s="1067"/>
      <c r="R104" s="1052"/>
      <c r="S104" s="1052"/>
      <c r="T104" s="1052"/>
      <c r="U104" s="1052"/>
      <c r="V104" s="1053">
        <f t="shared" si="16"/>
        <v>0</v>
      </c>
      <c r="W104" s="1052"/>
      <c r="X104" s="1052"/>
      <c r="Y104" s="1052"/>
      <c r="Z104" s="1052"/>
      <c r="AA104" s="1052"/>
      <c r="AB104" s="1068">
        <f t="shared" si="17"/>
        <v>0</v>
      </c>
      <c r="AC104" s="1067"/>
      <c r="AD104" s="1052"/>
      <c r="AE104" s="1052"/>
      <c r="AF104" s="1052"/>
      <c r="AG104" s="1052"/>
      <c r="AH104" s="1053">
        <f t="shared" si="18"/>
        <v>0</v>
      </c>
      <c r="AI104" s="1052"/>
      <c r="AJ104" s="1052"/>
      <c r="AK104" s="1052"/>
      <c r="AL104" s="1052"/>
      <c r="AM104" s="1052"/>
      <c r="AN104" s="1068">
        <f t="shared" si="19"/>
        <v>0</v>
      </c>
      <c r="AO104" s="1067"/>
      <c r="AP104" s="1052"/>
      <c r="AQ104" s="1052"/>
      <c r="AR104" s="1052"/>
      <c r="AS104" s="1052"/>
      <c r="AT104" s="1069">
        <f t="shared" si="20"/>
        <v>0</v>
      </c>
      <c r="AU104" s="300"/>
      <c r="AV104" s="353" t="s">
        <v>4651</v>
      </c>
      <c r="AW104" s="300"/>
      <c r="AX104" s="1336" t="s">
        <v>543</v>
      </c>
      <c r="AY104" s="324"/>
      <c r="AZ104" s="324"/>
      <c r="BA104" s="294" t="s">
        <v>3147</v>
      </c>
      <c r="BB104" s="351" t="s">
        <v>167</v>
      </c>
      <c r="BC104" s="352">
        <v>3</v>
      </c>
      <c r="BD104" s="372" t="s">
        <v>4652</v>
      </c>
      <c r="BE104" s="372" t="s">
        <v>4653</v>
      </c>
      <c r="BF104" s="372" t="s">
        <v>4654</v>
      </c>
      <c r="BG104" s="372" t="s">
        <v>4655</v>
      </c>
      <c r="BH104" s="372" t="s">
        <v>4656</v>
      </c>
      <c r="BI104" s="373" t="s">
        <v>4657</v>
      </c>
      <c r="BJ104" s="372" t="s">
        <v>4652</v>
      </c>
      <c r="BK104" s="372" t="s">
        <v>4653</v>
      </c>
      <c r="BL104" s="372" t="s">
        <v>4654</v>
      </c>
      <c r="BM104" s="372" t="s">
        <v>4655</v>
      </c>
      <c r="BN104" s="372" t="s">
        <v>4656</v>
      </c>
      <c r="BO104" s="373" t="s">
        <v>4657</v>
      </c>
      <c r="BP104" s="372" t="s">
        <v>4652</v>
      </c>
      <c r="BQ104" s="372" t="s">
        <v>4653</v>
      </c>
      <c r="BR104" s="372" t="s">
        <v>4654</v>
      </c>
      <c r="BS104" s="372" t="s">
        <v>4655</v>
      </c>
      <c r="BT104" s="372" t="s">
        <v>4656</v>
      </c>
      <c r="BU104" s="373" t="s">
        <v>4657</v>
      </c>
      <c r="BV104" s="372" t="s">
        <v>4652</v>
      </c>
      <c r="BW104" s="372" t="s">
        <v>4653</v>
      </c>
      <c r="BX104" s="372" t="s">
        <v>4654</v>
      </c>
      <c r="BY104" s="372" t="s">
        <v>4655</v>
      </c>
      <c r="BZ104" s="372" t="s">
        <v>4656</v>
      </c>
      <c r="CA104" s="373" t="s">
        <v>4657</v>
      </c>
      <c r="CB104" s="372" t="s">
        <v>4652</v>
      </c>
      <c r="CC104" s="372" t="s">
        <v>4653</v>
      </c>
      <c r="CD104" s="372" t="s">
        <v>4654</v>
      </c>
      <c r="CE104" s="372" t="s">
        <v>4655</v>
      </c>
      <c r="CF104" s="372" t="s">
        <v>4656</v>
      </c>
      <c r="CG104" s="373" t="s">
        <v>4657</v>
      </c>
      <c r="CH104" s="372" t="s">
        <v>4652</v>
      </c>
      <c r="CI104" s="372" t="s">
        <v>4653</v>
      </c>
      <c r="CJ104" s="372" t="s">
        <v>4654</v>
      </c>
      <c r="CK104" s="372" t="s">
        <v>4655</v>
      </c>
      <c r="CL104" s="372" t="s">
        <v>4656</v>
      </c>
      <c r="CM104" s="373" t="s">
        <v>4657</v>
      </c>
      <c r="CN104" s="372" t="s">
        <v>4652</v>
      </c>
      <c r="CO104" s="372" t="s">
        <v>4653</v>
      </c>
      <c r="CP104" s="372" t="s">
        <v>4654</v>
      </c>
      <c r="CQ104" s="372" t="s">
        <v>4655</v>
      </c>
      <c r="CR104" s="372" t="s">
        <v>4656</v>
      </c>
      <c r="CS104" s="373" t="s">
        <v>4657</v>
      </c>
      <c r="CT104" s="300"/>
      <c r="CU104" s="353" t="s">
        <v>4651</v>
      </c>
      <c r="CV104" s="300"/>
      <c r="CW104" s="353"/>
      <c r="CX104" s="324"/>
    </row>
    <row r="105" spans="1:102" customFormat="1" ht="20.25" customHeight="1" x14ac:dyDescent="0.2">
      <c r="A105" s="324"/>
      <c r="B105" s="294" t="s">
        <v>3155</v>
      </c>
      <c r="C105" s="351" t="s">
        <v>167</v>
      </c>
      <c r="D105" s="352">
        <v>3</v>
      </c>
      <c r="E105" s="1053">
        <f>IFERROR(SUM(E103:E104), 0)</f>
        <v>0</v>
      </c>
      <c r="F105" s="1053">
        <f>IFERROR(SUM(F103:F104), 0)</f>
        <v>0</v>
      </c>
      <c r="G105" s="1053">
        <f>IFERROR(SUM(G103:G104), 0)</f>
        <v>0</v>
      </c>
      <c r="H105" s="1053">
        <f>IFERROR(SUM(H103:H104), 0)</f>
        <v>0</v>
      </c>
      <c r="I105" s="1053">
        <f>IFERROR(SUM(I103:I104), 0)</f>
        <v>0</v>
      </c>
      <c r="J105" s="1053">
        <f t="shared" si="14"/>
        <v>0</v>
      </c>
      <c r="K105" s="337">
        <f>IFERROR(SUM(K103:K104), 0)</f>
        <v>0</v>
      </c>
      <c r="L105" s="337">
        <f>IFERROR(SUM(L103:L104), 0)</f>
        <v>0</v>
      </c>
      <c r="M105" s="337">
        <f>IFERROR(SUM(M103:M104), 0)</f>
        <v>0</v>
      </c>
      <c r="N105" s="337">
        <f>IFERROR(SUM(N103:N104), 0)</f>
        <v>0</v>
      </c>
      <c r="O105" s="337">
        <f>IFERROR(SUM(O103:O104), 0)</f>
        <v>0</v>
      </c>
      <c r="P105" s="338">
        <f t="shared" si="15"/>
        <v>0</v>
      </c>
      <c r="Q105" s="1070">
        <f>IFERROR(SUM(Q103:Q104), 0)</f>
        <v>0</v>
      </c>
      <c r="R105" s="1053">
        <f>IFERROR(SUM(R103:R104), 0)</f>
        <v>0</v>
      </c>
      <c r="S105" s="1053">
        <f>IFERROR(SUM(S103:S104), 0)</f>
        <v>0</v>
      </c>
      <c r="T105" s="1053">
        <f>IFERROR(SUM(T103:T104), 0)</f>
        <v>0</v>
      </c>
      <c r="U105" s="1053">
        <f>IFERROR(SUM(U103:U104), 0)</f>
        <v>0</v>
      </c>
      <c r="V105" s="1053">
        <f t="shared" si="16"/>
        <v>0</v>
      </c>
      <c r="W105" s="1053">
        <f>IFERROR(SUM(W103:W104), 0)</f>
        <v>0</v>
      </c>
      <c r="X105" s="1053">
        <f>IFERROR(SUM(X103:X104), 0)</f>
        <v>0</v>
      </c>
      <c r="Y105" s="1053">
        <f>IFERROR(SUM(Y103:Y104), 0)</f>
        <v>0</v>
      </c>
      <c r="Z105" s="1053">
        <f>IFERROR(SUM(Z103:Z104), 0)</f>
        <v>0</v>
      </c>
      <c r="AA105" s="1053">
        <f>IFERROR(SUM(AA103:AA104), 0)</f>
        <v>0</v>
      </c>
      <c r="AB105" s="1068">
        <f t="shared" si="17"/>
        <v>0</v>
      </c>
      <c r="AC105" s="1070">
        <f>IFERROR(SUM(AC103:AC104), 0)</f>
        <v>0</v>
      </c>
      <c r="AD105" s="1053">
        <f>IFERROR(SUM(AD103:AD104), 0)</f>
        <v>0</v>
      </c>
      <c r="AE105" s="1053">
        <f>IFERROR(SUM(AE103:AE104), 0)</f>
        <v>0</v>
      </c>
      <c r="AF105" s="1053">
        <f>IFERROR(SUM(AF103:AF104), 0)</f>
        <v>0</v>
      </c>
      <c r="AG105" s="1053">
        <f>IFERROR(SUM(AG103:AG104), 0)</f>
        <v>0</v>
      </c>
      <c r="AH105" s="1053">
        <f t="shared" si="18"/>
        <v>0</v>
      </c>
      <c r="AI105" s="1053">
        <f>IFERROR(SUM(AI103:AI104), 0)</f>
        <v>0</v>
      </c>
      <c r="AJ105" s="1053">
        <f>IFERROR(SUM(AJ103:AJ104), 0)</f>
        <v>0</v>
      </c>
      <c r="AK105" s="1053">
        <f>IFERROR(SUM(AK103:AK104), 0)</f>
        <v>0</v>
      </c>
      <c r="AL105" s="1053">
        <f>IFERROR(SUM(AL103:AL104), 0)</f>
        <v>0</v>
      </c>
      <c r="AM105" s="1053">
        <f>IFERROR(SUM(AM103:AM104), 0)</f>
        <v>0</v>
      </c>
      <c r="AN105" s="1068">
        <f t="shared" si="19"/>
        <v>0</v>
      </c>
      <c r="AO105" s="1070">
        <f>IFERROR(SUM(AO103:AO104), 0)</f>
        <v>0</v>
      </c>
      <c r="AP105" s="1053">
        <f>IFERROR(SUM(AP103:AP104), 0)</f>
        <v>0</v>
      </c>
      <c r="AQ105" s="1053">
        <f>IFERROR(SUM(AQ103:AQ104), 0)</f>
        <v>0</v>
      </c>
      <c r="AR105" s="1053">
        <f>IFERROR(SUM(AR103:AR104), 0)</f>
        <v>0</v>
      </c>
      <c r="AS105" s="1053">
        <f>IFERROR(SUM(AS103:AS104), 0)</f>
        <v>0</v>
      </c>
      <c r="AT105" s="1069">
        <f t="shared" si="20"/>
        <v>0</v>
      </c>
      <c r="AU105" s="300"/>
      <c r="AV105" s="353" t="s">
        <v>4658</v>
      </c>
      <c r="AW105" s="300"/>
      <c r="AX105" s="1336" t="s">
        <v>543</v>
      </c>
      <c r="AY105" s="324"/>
      <c r="AZ105" s="324"/>
      <c r="BA105" s="294" t="s">
        <v>3155</v>
      </c>
      <c r="BB105" s="351" t="s">
        <v>167</v>
      </c>
      <c r="BC105" s="352">
        <v>3</v>
      </c>
      <c r="BD105" s="373" t="s">
        <v>4659</v>
      </c>
      <c r="BE105" s="373" t="s">
        <v>4660</v>
      </c>
      <c r="BF105" s="373" t="s">
        <v>4661</v>
      </c>
      <c r="BG105" s="373" t="s">
        <v>4662</v>
      </c>
      <c r="BH105" s="373" t="s">
        <v>4663</v>
      </c>
      <c r="BI105" s="373" t="s">
        <v>4664</v>
      </c>
      <c r="BJ105" s="373" t="s">
        <v>4659</v>
      </c>
      <c r="BK105" s="373" t="s">
        <v>4660</v>
      </c>
      <c r="BL105" s="373" t="s">
        <v>4661</v>
      </c>
      <c r="BM105" s="373" t="s">
        <v>4662</v>
      </c>
      <c r="BN105" s="373" t="s">
        <v>4663</v>
      </c>
      <c r="BO105" s="373" t="s">
        <v>4664</v>
      </c>
      <c r="BP105" s="373" t="s">
        <v>4659</v>
      </c>
      <c r="BQ105" s="373" t="s">
        <v>4660</v>
      </c>
      <c r="BR105" s="373" t="s">
        <v>4661</v>
      </c>
      <c r="BS105" s="373" t="s">
        <v>4662</v>
      </c>
      <c r="BT105" s="373" t="s">
        <v>4663</v>
      </c>
      <c r="BU105" s="373" t="s">
        <v>4664</v>
      </c>
      <c r="BV105" s="373" t="s">
        <v>4659</v>
      </c>
      <c r="BW105" s="373" t="s">
        <v>4660</v>
      </c>
      <c r="BX105" s="373" t="s">
        <v>4661</v>
      </c>
      <c r="BY105" s="373" t="s">
        <v>4662</v>
      </c>
      <c r="BZ105" s="373" t="s">
        <v>4663</v>
      </c>
      <c r="CA105" s="373" t="s">
        <v>4664</v>
      </c>
      <c r="CB105" s="373" t="s">
        <v>4659</v>
      </c>
      <c r="CC105" s="373" t="s">
        <v>4660</v>
      </c>
      <c r="CD105" s="373" t="s">
        <v>4661</v>
      </c>
      <c r="CE105" s="373" t="s">
        <v>4662</v>
      </c>
      <c r="CF105" s="373" t="s">
        <v>4663</v>
      </c>
      <c r="CG105" s="373" t="s">
        <v>4664</v>
      </c>
      <c r="CH105" s="373" t="s">
        <v>4659</v>
      </c>
      <c r="CI105" s="373" t="s">
        <v>4660</v>
      </c>
      <c r="CJ105" s="373" t="s">
        <v>4661</v>
      </c>
      <c r="CK105" s="373" t="s">
        <v>4662</v>
      </c>
      <c r="CL105" s="373" t="s">
        <v>4663</v>
      </c>
      <c r="CM105" s="373" t="s">
        <v>4664</v>
      </c>
      <c r="CN105" s="373" t="s">
        <v>4659</v>
      </c>
      <c r="CO105" s="373" t="s">
        <v>4660</v>
      </c>
      <c r="CP105" s="373" t="s">
        <v>4661</v>
      </c>
      <c r="CQ105" s="373" t="s">
        <v>4662</v>
      </c>
      <c r="CR105" s="373" t="s">
        <v>4663</v>
      </c>
      <c r="CS105" s="373" t="s">
        <v>4664</v>
      </c>
      <c r="CT105" s="300"/>
      <c r="CU105" s="353" t="s">
        <v>4658</v>
      </c>
      <c r="CV105" s="300"/>
      <c r="CW105" s="353"/>
      <c r="CX105" s="324"/>
    </row>
    <row r="106" spans="1:102" customFormat="1" ht="20.25" customHeight="1" x14ac:dyDescent="0.2">
      <c r="A106" s="324"/>
      <c r="B106" s="294" t="s">
        <v>3163</v>
      </c>
      <c r="C106" s="351" t="s">
        <v>167</v>
      </c>
      <c r="D106" s="352">
        <v>3</v>
      </c>
      <c r="E106" s="1052"/>
      <c r="F106" s="1052"/>
      <c r="G106" s="1052"/>
      <c r="H106" s="1052"/>
      <c r="I106" s="1052"/>
      <c r="J106" s="1053">
        <f t="shared" ref="J106:J137" si="21">IFERROR(SUM(E106:I106), 0)</f>
        <v>0</v>
      </c>
      <c r="K106" s="1328">
        <v>0</v>
      </c>
      <c r="L106" s="1328">
        <v>0</v>
      </c>
      <c r="M106" s="1328">
        <v>0</v>
      </c>
      <c r="N106" s="1328">
        <v>0</v>
      </c>
      <c r="O106" s="1328">
        <v>0</v>
      </c>
      <c r="P106" s="338">
        <f t="shared" ref="P106:P137" si="22">IFERROR(SUM(K106:O106), 0)</f>
        <v>0</v>
      </c>
      <c r="Q106" s="1067"/>
      <c r="R106" s="1052"/>
      <c r="S106" s="1052"/>
      <c r="T106" s="1052"/>
      <c r="U106" s="1052"/>
      <c r="V106" s="1053">
        <f t="shared" ref="V106:V137" si="23">IFERROR(SUM(Q106:U106), 0)</f>
        <v>0</v>
      </c>
      <c r="W106" s="1052"/>
      <c r="X106" s="1052"/>
      <c r="Y106" s="1052"/>
      <c r="Z106" s="1052"/>
      <c r="AA106" s="1052"/>
      <c r="AB106" s="1068">
        <f t="shared" ref="AB106:AB137" si="24">IFERROR(SUM(W106:AA106), 0)</f>
        <v>0</v>
      </c>
      <c r="AC106" s="1067"/>
      <c r="AD106" s="1052"/>
      <c r="AE106" s="1052"/>
      <c r="AF106" s="1052"/>
      <c r="AG106" s="1052"/>
      <c r="AH106" s="1053">
        <f t="shared" ref="AH106:AH137" si="25">IFERROR(SUM(AC106:AG106), 0)</f>
        <v>0</v>
      </c>
      <c r="AI106" s="1052"/>
      <c r="AJ106" s="1052"/>
      <c r="AK106" s="1052"/>
      <c r="AL106" s="1052"/>
      <c r="AM106" s="1052"/>
      <c r="AN106" s="1068">
        <f t="shared" ref="AN106:AN137" si="26">IFERROR(SUM(AI106:AM106), 0)</f>
        <v>0</v>
      </c>
      <c r="AO106" s="1067"/>
      <c r="AP106" s="1052"/>
      <c r="AQ106" s="1052"/>
      <c r="AR106" s="1052"/>
      <c r="AS106" s="1052"/>
      <c r="AT106" s="1069">
        <f t="shared" ref="AT106:AT137" si="27">IFERROR(SUM(AO106:AS106), 0)</f>
        <v>0</v>
      </c>
      <c r="AU106" s="300"/>
      <c r="AV106" s="353" t="s">
        <v>4665</v>
      </c>
      <c r="AW106" s="300"/>
      <c r="AX106" s="1336" t="s">
        <v>543</v>
      </c>
      <c r="AY106" s="324"/>
      <c r="AZ106" s="324"/>
      <c r="BA106" s="294" t="s">
        <v>3163</v>
      </c>
      <c r="BB106" s="351" t="s">
        <v>167</v>
      </c>
      <c r="BC106" s="352">
        <v>3</v>
      </c>
      <c r="BD106" s="372" t="s">
        <v>4666</v>
      </c>
      <c r="BE106" s="372" t="s">
        <v>4667</v>
      </c>
      <c r="BF106" s="372" t="s">
        <v>4668</v>
      </c>
      <c r="BG106" s="372" t="s">
        <v>4669</v>
      </c>
      <c r="BH106" s="372" t="s">
        <v>4670</v>
      </c>
      <c r="BI106" s="373" t="s">
        <v>4671</v>
      </c>
      <c r="BJ106" s="372" t="s">
        <v>4666</v>
      </c>
      <c r="BK106" s="372" t="s">
        <v>4667</v>
      </c>
      <c r="BL106" s="372" t="s">
        <v>4668</v>
      </c>
      <c r="BM106" s="372" t="s">
        <v>4669</v>
      </c>
      <c r="BN106" s="372" t="s">
        <v>4670</v>
      </c>
      <c r="BO106" s="373" t="s">
        <v>4671</v>
      </c>
      <c r="BP106" s="372" t="s">
        <v>4666</v>
      </c>
      <c r="BQ106" s="372" t="s">
        <v>4667</v>
      </c>
      <c r="BR106" s="372" t="s">
        <v>4668</v>
      </c>
      <c r="BS106" s="372" t="s">
        <v>4669</v>
      </c>
      <c r="BT106" s="372" t="s">
        <v>4670</v>
      </c>
      <c r="BU106" s="373" t="s">
        <v>4671</v>
      </c>
      <c r="BV106" s="372" t="s">
        <v>4666</v>
      </c>
      <c r="BW106" s="372" t="s">
        <v>4667</v>
      </c>
      <c r="BX106" s="372" t="s">
        <v>4668</v>
      </c>
      <c r="BY106" s="372" t="s">
        <v>4669</v>
      </c>
      <c r="BZ106" s="372" t="s">
        <v>4670</v>
      </c>
      <c r="CA106" s="373" t="s">
        <v>4671</v>
      </c>
      <c r="CB106" s="372" t="s">
        <v>4666</v>
      </c>
      <c r="CC106" s="372" t="s">
        <v>4667</v>
      </c>
      <c r="CD106" s="372" t="s">
        <v>4668</v>
      </c>
      <c r="CE106" s="372" t="s">
        <v>4669</v>
      </c>
      <c r="CF106" s="372" t="s">
        <v>4670</v>
      </c>
      <c r="CG106" s="373" t="s">
        <v>4671</v>
      </c>
      <c r="CH106" s="372" t="s">
        <v>4666</v>
      </c>
      <c r="CI106" s="372" t="s">
        <v>4667</v>
      </c>
      <c r="CJ106" s="372" t="s">
        <v>4668</v>
      </c>
      <c r="CK106" s="372" t="s">
        <v>4669</v>
      </c>
      <c r="CL106" s="372" t="s">
        <v>4670</v>
      </c>
      <c r="CM106" s="373" t="s">
        <v>4671</v>
      </c>
      <c r="CN106" s="372" t="s">
        <v>4666</v>
      </c>
      <c r="CO106" s="372" t="s">
        <v>4667</v>
      </c>
      <c r="CP106" s="372" t="s">
        <v>4668</v>
      </c>
      <c r="CQ106" s="372" t="s">
        <v>4669</v>
      </c>
      <c r="CR106" s="372" t="s">
        <v>4670</v>
      </c>
      <c r="CS106" s="373" t="s">
        <v>4671</v>
      </c>
      <c r="CT106" s="300"/>
      <c r="CU106" s="353" t="s">
        <v>4665</v>
      </c>
      <c r="CV106" s="300"/>
      <c r="CW106" s="353"/>
      <c r="CX106" s="324"/>
    </row>
    <row r="107" spans="1:102" customFormat="1" ht="20.25" customHeight="1" x14ac:dyDescent="0.2">
      <c r="A107" s="324"/>
      <c r="B107" s="294" t="s">
        <v>3171</v>
      </c>
      <c r="C107" s="351" t="s">
        <v>167</v>
      </c>
      <c r="D107" s="352">
        <v>3</v>
      </c>
      <c r="E107" s="1052"/>
      <c r="F107" s="1052"/>
      <c r="G107" s="1052"/>
      <c r="H107" s="1052"/>
      <c r="I107" s="1052"/>
      <c r="J107" s="1053">
        <f t="shared" si="21"/>
        <v>0</v>
      </c>
      <c r="K107" s="1328">
        <v>0</v>
      </c>
      <c r="L107" s="1328">
        <v>0</v>
      </c>
      <c r="M107" s="1328">
        <v>0</v>
      </c>
      <c r="N107" s="1328">
        <v>0</v>
      </c>
      <c r="O107" s="1328">
        <v>0</v>
      </c>
      <c r="P107" s="338">
        <f t="shared" si="22"/>
        <v>0</v>
      </c>
      <c r="Q107" s="1067"/>
      <c r="R107" s="1052"/>
      <c r="S107" s="1052"/>
      <c r="T107" s="1052"/>
      <c r="U107" s="1052"/>
      <c r="V107" s="1053">
        <f t="shared" si="23"/>
        <v>0</v>
      </c>
      <c r="W107" s="1052"/>
      <c r="X107" s="1052"/>
      <c r="Y107" s="1052"/>
      <c r="Z107" s="1052"/>
      <c r="AA107" s="1052"/>
      <c r="AB107" s="1068">
        <f t="shared" si="24"/>
        <v>0</v>
      </c>
      <c r="AC107" s="1067"/>
      <c r="AD107" s="1052"/>
      <c r="AE107" s="1052"/>
      <c r="AF107" s="1052"/>
      <c r="AG107" s="1052"/>
      <c r="AH107" s="1053">
        <f t="shared" si="25"/>
        <v>0</v>
      </c>
      <c r="AI107" s="1052"/>
      <c r="AJ107" s="1052"/>
      <c r="AK107" s="1052"/>
      <c r="AL107" s="1052"/>
      <c r="AM107" s="1052"/>
      <c r="AN107" s="1068">
        <f t="shared" si="26"/>
        <v>0</v>
      </c>
      <c r="AO107" s="1067"/>
      <c r="AP107" s="1052"/>
      <c r="AQ107" s="1052"/>
      <c r="AR107" s="1052"/>
      <c r="AS107" s="1052"/>
      <c r="AT107" s="1069">
        <f t="shared" si="27"/>
        <v>0</v>
      </c>
      <c r="AU107" s="300"/>
      <c r="AV107" s="353" t="s">
        <v>4672</v>
      </c>
      <c r="AW107" s="300"/>
      <c r="AX107" s="1336" t="s">
        <v>543</v>
      </c>
      <c r="AY107" s="324"/>
      <c r="AZ107" s="324"/>
      <c r="BA107" s="294" t="s">
        <v>3171</v>
      </c>
      <c r="BB107" s="351" t="s">
        <v>167</v>
      </c>
      <c r="BC107" s="352">
        <v>3</v>
      </c>
      <c r="BD107" s="372" t="s">
        <v>4673</v>
      </c>
      <c r="BE107" s="372" t="s">
        <v>4674</v>
      </c>
      <c r="BF107" s="372" t="s">
        <v>4675</v>
      </c>
      <c r="BG107" s="372" t="s">
        <v>4676</v>
      </c>
      <c r="BH107" s="372" t="s">
        <v>4677</v>
      </c>
      <c r="BI107" s="373" t="s">
        <v>4678</v>
      </c>
      <c r="BJ107" s="372" t="s">
        <v>4673</v>
      </c>
      <c r="BK107" s="372" t="s">
        <v>4674</v>
      </c>
      <c r="BL107" s="372" t="s">
        <v>4675</v>
      </c>
      <c r="BM107" s="372" t="s">
        <v>4676</v>
      </c>
      <c r="BN107" s="372" t="s">
        <v>4677</v>
      </c>
      <c r="BO107" s="373" t="s">
        <v>4678</v>
      </c>
      <c r="BP107" s="372" t="s">
        <v>4673</v>
      </c>
      <c r="BQ107" s="372" t="s">
        <v>4674</v>
      </c>
      <c r="BR107" s="372" t="s">
        <v>4675</v>
      </c>
      <c r="BS107" s="372" t="s">
        <v>4676</v>
      </c>
      <c r="BT107" s="372" t="s">
        <v>4677</v>
      </c>
      <c r="BU107" s="373" t="s">
        <v>4678</v>
      </c>
      <c r="BV107" s="372" t="s">
        <v>4673</v>
      </c>
      <c r="BW107" s="372" t="s">
        <v>4674</v>
      </c>
      <c r="BX107" s="372" t="s">
        <v>4675</v>
      </c>
      <c r="BY107" s="372" t="s">
        <v>4676</v>
      </c>
      <c r="BZ107" s="372" t="s">
        <v>4677</v>
      </c>
      <c r="CA107" s="373" t="s">
        <v>4678</v>
      </c>
      <c r="CB107" s="372" t="s">
        <v>4673</v>
      </c>
      <c r="CC107" s="372" t="s">
        <v>4674</v>
      </c>
      <c r="CD107" s="372" t="s">
        <v>4675</v>
      </c>
      <c r="CE107" s="372" t="s">
        <v>4676</v>
      </c>
      <c r="CF107" s="372" t="s">
        <v>4677</v>
      </c>
      <c r="CG107" s="373" t="s">
        <v>4678</v>
      </c>
      <c r="CH107" s="372" t="s">
        <v>4673</v>
      </c>
      <c r="CI107" s="372" t="s">
        <v>4674</v>
      </c>
      <c r="CJ107" s="372" t="s">
        <v>4675</v>
      </c>
      <c r="CK107" s="372" t="s">
        <v>4676</v>
      </c>
      <c r="CL107" s="372" t="s">
        <v>4677</v>
      </c>
      <c r="CM107" s="373" t="s">
        <v>4678</v>
      </c>
      <c r="CN107" s="372" t="s">
        <v>4673</v>
      </c>
      <c r="CO107" s="372" t="s">
        <v>4674</v>
      </c>
      <c r="CP107" s="372" t="s">
        <v>4675</v>
      </c>
      <c r="CQ107" s="372" t="s">
        <v>4676</v>
      </c>
      <c r="CR107" s="372" t="s">
        <v>4677</v>
      </c>
      <c r="CS107" s="373" t="s">
        <v>4678</v>
      </c>
      <c r="CT107" s="300"/>
      <c r="CU107" s="353" t="s">
        <v>4672</v>
      </c>
      <c r="CV107" s="300"/>
      <c r="CW107" s="353"/>
      <c r="CX107" s="324"/>
    </row>
    <row r="108" spans="1:102" customFormat="1" ht="20.25" customHeight="1" x14ac:dyDescent="0.2">
      <c r="A108" s="324"/>
      <c r="B108" s="294" t="s">
        <v>3179</v>
      </c>
      <c r="C108" s="351" t="s">
        <v>167</v>
      </c>
      <c r="D108" s="352">
        <v>3</v>
      </c>
      <c r="E108" s="1053">
        <f>IFERROR(SUM(E106:E107), 0)</f>
        <v>0</v>
      </c>
      <c r="F108" s="1053">
        <f>IFERROR(SUM(F106:F107), 0)</f>
        <v>0</v>
      </c>
      <c r="G108" s="1053">
        <f>IFERROR(SUM(G106:G107), 0)</f>
        <v>0</v>
      </c>
      <c r="H108" s="1053">
        <f>IFERROR(SUM(H106:H107), 0)</f>
        <v>0</v>
      </c>
      <c r="I108" s="1053">
        <f>IFERROR(SUM(I106:I107), 0)</f>
        <v>0</v>
      </c>
      <c r="J108" s="1053">
        <f t="shared" si="21"/>
        <v>0</v>
      </c>
      <c r="K108" s="337">
        <f>IFERROR(SUM(K106:K107), 0)</f>
        <v>0</v>
      </c>
      <c r="L108" s="337">
        <f>IFERROR(SUM(L106:L107), 0)</f>
        <v>0</v>
      </c>
      <c r="M108" s="337">
        <f>IFERROR(SUM(M106:M107), 0)</f>
        <v>0</v>
      </c>
      <c r="N108" s="337">
        <f>IFERROR(SUM(N106:N107), 0)</f>
        <v>0</v>
      </c>
      <c r="O108" s="337">
        <f>IFERROR(SUM(O106:O107), 0)</f>
        <v>0</v>
      </c>
      <c r="P108" s="338">
        <f t="shared" si="22"/>
        <v>0</v>
      </c>
      <c r="Q108" s="1070">
        <f>IFERROR(SUM(Q106:Q107), 0)</f>
        <v>0</v>
      </c>
      <c r="R108" s="1053">
        <f>IFERROR(SUM(R106:R107), 0)</f>
        <v>0</v>
      </c>
      <c r="S108" s="1053">
        <f>IFERROR(SUM(S106:S107), 0)</f>
        <v>0</v>
      </c>
      <c r="T108" s="1053">
        <f>IFERROR(SUM(T106:T107), 0)</f>
        <v>0</v>
      </c>
      <c r="U108" s="1053">
        <f>IFERROR(SUM(U106:U107), 0)</f>
        <v>0</v>
      </c>
      <c r="V108" s="1053">
        <f t="shared" si="23"/>
        <v>0</v>
      </c>
      <c r="W108" s="1053">
        <f>IFERROR(SUM(W106:W107), 0)</f>
        <v>0</v>
      </c>
      <c r="X108" s="1053">
        <f>IFERROR(SUM(X106:X107), 0)</f>
        <v>0</v>
      </c>
      <c r="Y108" s="1053">
        <f>IFERROR(SUM(Y106:Y107), 0)</f>
        <v>0</v>
      </c>
      <c r="Z108" s="1053">
        <f>IFERROR(SUM(Z106:Z107), 0)</f>
        <v>0</v>
      </c>
      <c r="AA108" s="1053">
        <f>IFERROR(SUM(AA106:AA107), 0)</f>
        <v>0</v>
      </c>
      <c r="AB108" s="1068">
        <f t="shared" si="24"/>
        <v>0</v>
      </c>
      <c r="AC108" s="1070">
        <f>IFERROR(SUM(AC106:AC107), 0)</f>
        <v>0</v>
      </c>
      <c r="AD108" s="1053">
        <f>IFERROR(SUM(AD106:AD107), 0)</f>
        <v>0</v>
      </c>
      <c r="AE108" s="1053">
        <f>IFERROR(SUM(AE106:AE107), 0)</f>
        <v>0</v>
      </c>
      <c r="AF108" s="1053">
        <f>IFERROR(SUM(AF106:AF107), 0)</f>
        <v>0</v>
      </c>
      <c r="AG108" s="1053">
        <f>IFERROR(SUM(AG106:AG107), 0)</f>
        <v>0</v>
      </c>
      <c r="AH108" s="1053">
        <f t="shared" si="25"/>
        <v>0</v>
      </c>
      <c r="AI108" s="1053">
        <f>IFERROR(SUM(AI106:AI107), 0)</f>
        <v>0</v>
      </c>
      <c r="AJ108" s="1053">
        <f>IFERROR(SUM(AJ106:AJ107), 0)</f>
        <v>0</v>
      </c>
      <c r="AK108" s="1053">
        <f>IFERROR(SUM(AK106:AK107), 0)</f>
        <v>0</v>
      </c>
      <c r="AL108" s="1053">
        <f>IFERROR(SUM(AL106:AL107), 0)</f>
        <v>0</v>
      </c>
      <c r="AM108" s="1053">
        <f>IFERROR(SUM(AM106:AM107), 0)</f>
        <v>0</v>
      </c>
      <c r="AN108" s="1068">
        <f t="shared" si="26"/>
        <v>0</v>
      </c>
      <c r="AO108" s="1070">
        <f>IFERROR(SUM(AO106:AO107), 0)</f>
        <v>0</v>
      </c>
      <c r="AP108" s="1053">
        <f>IFERROR(SUM(AP106:AP107), 0)</f>
        <v>0</v>
      </c>
      <c r="AQ108" s="1053">
        <f>IFERROR(SUM(AQ106:AQ107), 0)</f>
        <v>0</v>
      </c>
      <c r="AR108" s="1053">
        <f>IFERROR(SUM(AR106:AR107), 0)</f>
        <v>0</v>
      </c>
      <c r="AS108" s="1053">
        <f>IFERROR(SUM(AS106:AS107), 0)</f>
        <v>0</v>
      </c>
      <c r="AT108" s="1069">
        <f t="shared" si="27"/>
        <v>0</v>
      </c>
      <c r="AU108" s="300"/>
      <c r="AV108" s="353" t="s">
        <v>4679</v>
      </c>
      <c r="AW108" s="300"/>
      <c r="AX108" s="1336" t="s">
        <v>543</v>
      </c>
      <c r="AY108" s="324"/>
      <c r="AZ108" s="324"/>
      <c r="BA108" s="294" t="s">
        <v>3179</v>
      </c>
      <c r="BB108" s="351" t="s">
        <v>167</v>
      </c>
      <c r="BC108" s="352">
        <v>3</v>
      </c>
      <c r="BD108" s="373" t="s">
        <v>4680</v>
      </c>
      <c r="BE108" s="373" t="s">
        <v>4681</v>
      </c>
      <c r="BF108" s="373" t="s">
        <v>4682</v>
      </c>
      <c r="BG108" s="373" t="s">
        <v>4683</v>
      </c>
      <c r="BH108" s="373" t="s">
        <v>4684</v>
      </c>
      <c r="BI108" s="373" t="s">
        <v>4685</v>
      </c>
      <c r="BJ108" s="373" t="s">
        <v>4680</v>
      </c>
      <c r="BK108" s="373" t="s">
        <v>4681</v>
      </c>
      <c r="BL108" s="373" t="s">
        <v>4682</v>
      </c>
      <c r="BM108" s="373" t="s">
        <v>4683</v>
      </c>
      <c r="BN108" s="373" t="s">
        <v>4684</v>
      </c>
      <c r="BO108" s="373" t="s">
        <v>4685</v>
      </c>
      <c r="BP108" s="373" t="s">
        <v>4680</v>
      </c>
      <c r="BQ108" s="373" t="s">
        <v>4681</v>
      </c>
      <c r="BR108" s="373" t="s">
        <v>4682</v>
      </c>
      <c r="BS108" s="373" t="s">
        <v>4683</v>
      </c>
      <c r="BT108" s="373" t="s">
        <v>4684</v>
      </c>
      <c r="BU108" s="373" t="s">
        <v>4685</v>
      </c>
      <c r="BV108" s="373" t="s">
        <v>4680</v>
      </c>
      <c r="BW108" s="373" t="s">
        <v>4681</v>
      </c>
      <c r="BX108" s="373" t="s">
        <v>4682</v>
      </c>
      <c r="BY108" s="373" t="s">
        <v>4683</v>
      </c>
      <c r="BZ108" s="373" t="s">
        <v>4684</v>
      </c>
      <c r="CA108" s="373" t="s">
        <v>4685</v>
      </c>
      <c r="CB108" s="373" t="s">
        <v>4680</v>
      </c>
      <c r="CC108" s="373" t="s">
        <v>4681</v>
      </c>
      <c r="CD108" s="373" t="s">
        <v>4682</v>
      </c>
      <c r="CE108" s="373" t="s">
        <v>4683</v>
      </c>
      <c r="CF108" s="373" t="s">
        <v>4684</v>
      </c>
      <c r="CG108" s="373" t="s">
        <v>4685</v>
      </c>
      <c r="CH108" s="373" t="s">
        <v>4680</v>
      </c>
      <c r="CI108" s="373" t="s">
        <v>4681</v>
      </c>
      <c r="CJ108" s="373" t="s">
        <v>4682</v>
      </c>
      <c r="CK108" s="373" t="s">
        <v>4683</v>
      </c>
      <c r="CL108" s="373" t="s">
        <v>4684</v>
      </c>
      <c r="CM108" s="373" t="s">
        <v>4685</v>
      </c>
      <c r="CN108" s="373" t="s">
        <v>4680</v>
      </c>
      <c r="CO108" s="373" t="s">
        <v>4681</v>
      </c>
      <c r="CP108" s="373" t="s">
        <v>4682</v>
      </c>
      <c r="CQ108" s="373" t="s">
        <v>4683</v>
      </c>
      <c r="CR108" s="373" t="s">
        <v>4684</v>
      </c>
      <c r="CS108" s="373" t="s">
        <v>4685</v>
      </c>
      <c r="CT108" s="300"/>
      <c r="CU108" s="353" t="s">
        <v>4679</v>
      </c>
      <c r="CV108" s="300"/>
      <c r="CW108" s="353"/>
      <c r="CX108" s="324"/>
    </row>
    <row r="109" spans="1:102" customFormat="1" ht="20.25" customHeight="1" x14ac:dyDescent="0.2">
      <c r="A109" s="324"/>
      <c r="B109" s="294" t="s">
        <v>3187</v>
      </c>
      <c r="C109" s="351" t="s">
        <v>167</v>
      </c>
      <c r="D109" s="352">
        <v>3</v>
      </c>
      <c r="E109" s="1052"/>
      <c r="F109" s="1052"/>
      <c r="G109" s="1052"/>
      <c r="H109" s="1052"/>
      <c r="I109" s="1052"/>
      <c r="J109" s="1053">
        <f t="shared" si="21"/>
        <v>0</v>
      </c>
      <c r="K109" s="1328">
        <v>0</v>
      </c>
      <c r="L109" s="1328">
        <v>0</v>
      </c>
      <c r="M109" s="1328">
        <v>0</v>
      </c>
      <c r="N109" s="1328">
        <v>0</v>
      </c>
      <c r="O109" s="1328">
        <v>0</v>
      </c>
      <c r="P109" s="338">
        <f t="shared" si="22"/>
        <v>0</v>
      </c>
      <c r="Q109" s="1067"/>
      <c r="R109" s="1052"/>
      <c r="S109" s="1052"/>
      <c r="T109" s="1052"/>
      <c r="U109" s="1052"/>
      <c r="V109" s="1053">
        <f t="shared" si="23"/>
        <v>0</v>
      </c>
      <c r="W109" s="1052"/>
      <c r="X109" s="1052"/>
      <c r="Y109" s="1052"/>
      <c r="Z109" s="1052"/>
      <c r="AA109" s="1052"/>
      <c r="AB109" s="1068">
        <f t="shared" si="24"/>
        <v>0</v>
      </c>
      <c r="AC109" s="1067"/>
      <c r="AD109" s="1052"/>
      <c r="AE109" s="1052"/>
      <c r="AF109" s="1052"/>
      <c r="AG109" s="1052"/>
      <c r="AH109" s="1053">
        <f t="shared" si="25"/>
        <v>0</v>
      </c>
      <c r="AI109" s="1052"/>
      <c r="AJ109" s="1052"/>
      <c r="AK109" s="1052"/>
      <c r="AL109" s="1052"/>
      <c r="AM109" s="1052"/>
      <c r="AN109" s="1068">
        <f t="shared" si="26"/>
        <v>0</v>
      </c>
      <c r="AO109" s="1067"/>
      <c r="AP109" s="1052"/>
      <c r="AQ109" s="1052"/>
      <c r="AR109" s="1052"/>
      <c r="AS109" s="1052"/>
      <c r="AT109" s="1069">
        <f t="shared" si="27"/>
        <v>0</v>
      </c>
      <c r="AU109" s="300"/>
      <c r="AV109" s="353" t="s">
        <v>4686</v>
      </c>
      <c r="AW109" s="300"/>
      <c r="AX109" s="1336" t="s">
        <v>543</v>
      </c>
      <c r="AY109" s="324"/>
      <c r="AZ109" s="324"/>
      <c r="BA109" s="294" t="s">
        <v>3187</v>
      </c>
      <c r="BB109" s="351" t="s">
        <v>167</v>
      </c>
      <c r="BC109" s="352">
        <v>3</v>
      </c>
      <c r="BD109" s="372" t="s">
        <v>4687</v>
      </c>
      <c r="BE109" s="372" t="s">
        <v>4688</v>
      </c>
      <c r="BF109" s="372" t="s">
        <v>4689</v>
      </c>
      <c r="BG109" s="372" t="s">
        <v>4690</v>
      </c>
      <c r="BH109" s="372" t="s">
        <v>4691</v>
      </c>
      <c r="BI109" s="373" t="s">
        <v>4692</v>
      </c>
      <c r="BJ109" s="372" t="s">
        <v>4687</v>
      </c>
      <c r="BK109" s="372" t="s">
        <v>4688</v>
      </c>
      <c r="BL109" s="372" t="s">
        <v>4689</v>
      </c>
      <c r="BM109" s="372" t="s">
        <v>4690</v>
      </c>
      <c r="BN109" s="372" t="s">
        <v>4691</v>
      </c>
      <c r="BO109" s="373" t="s">
        <v>4692</v>
      </c>
      <c r="BP109" s="372" t="s">
        <v>4687</v>
      </c>
      <c r="BQ109" s="372" t="s">
        <v>4688</v>
      </c>
      <c r="BR109" s="372" t="s">
        <v>4689</v>
      </c>
      <c r="BS109" s="372" t="s">
        <v>4690</v>
      </c>
      <c r="BT109" s="372" t="s">
        <v>4691</v>
      </c>
      <c r="BU109" s="373" t="s">
        <v>4692</v>
      </c>
      <c r="BV109" s="372" t="s">
        <v>4687</v>
      </c>
      <c r="BW109" s="372" t="s">
        <v>4688</v>
      </c>
      <c r="BX109" s="372" t="s">
        <v>4689</v>
      </c>
      <c r="BY109" s="372" t="s">
        <v>4690</v>
      </c>
      <c r="BZ109" s="372" t="s">
        <v>4691</v>
      </c>
      <c r="CA109" s="373" t="s">
        <v>4692</v>
      </c>
      <c r="CB109" s="372" t="s">
        <v>4687</v>
      </c>
      <c r="CC109" s="372" t="s">
        <v>4688</v>
      </c>
      <c r="CD109" s="372" t="s">
        <v>4689</v>
      </c>
      <c r="CE109" s="372" t="s">
        <v>4690</v>
      </c>
      <c r="CF109" s="372" t="s">
        <v>4691</v>
      </c>
      <c r="CG109" s="373" t="s">
        <v>4692</v>
      </c>
      <c r="CH109" s="372" t="s">
        <v>4687</v>
      </c>
      <c r="CI109" s="372" t="s">
        <v>4688</v>
      </c>
      <c r="CJ109" s="372" t="s">
        <v>4689</v>
      </c>
      <c r="CK109" s="372" t="s">
        <v>4690</v>
      </c>
      <c r="CL109" s="372" t="s">
        <v>4691</v>
      </c>
      <c r="CM109" s="373" t="s">
        <v>4692</v>
      </c>
      <c r="CN109" s="372" t="s">
        <v>4687</v>
      </c>
      <c r="CO109" s="372" t="s">
        <v>4688</v>
      </c>
      <c r="CP109" s="372" t="s">
        <v>4689</v>
      </c>
      <c r="CQ109" s="372" t="s">
        <v>4690</v>
      </c>
      <c r="CR109" s="372" t="s">
        <v>4691</v>
      </c>
      <c r="CS109" s="373" t="s">
        <v>4692</v>
      </c>
      <c r="CT109" s="300"/>
      <c r="CU109" s="353" t="s">
        <v>4686</v>
      </c>
      <c r="CV109" s="300"/>
      <c r="CW109" s="353"/>
      <c r="CX109" s="324"/>
    </row>
    <row r="110" spans="1:102" customFormat="1" ht="20.25" customHeight="1" x14ac:dyDescent="0.2">
      <c r="A110" s="324"/>
      <c r="B110" s="294" t="s">
        <v>3195</v>
      </c>
      <c r="C110" s="351" t="s">
        <v>167</v>
      </c>
      <c r="D110" s="352">
        <v>3</v>
      </c>
      <c r="E110" s="1052"/>
      <c r="F110" s="1052"/>
      <c r="G110" s="1052"/>
      <c r="H110" s="1052"/>
      <c r="I110" s="1052"/>
      <c r="J110" s="1053">
        <f t="shared" si="21"/>
        <v>0</v>
      </c>
      <c r="K110" s="1328">
        <v>0</v>
      </c>
      <c r="L110" s="1328">
        <v>0</v>
      </c>
      <c r="M110" s="1328">
        <v>0</v>
      </c>
      <c r="N110" s="1328">
        <v>0</v>
      </c>
      <c r="O110" s="1328">
        <v>0</v>
      </c>
      <c r="P110" s="338">
        <f t="shared" si="22"/>
        <v>0</v>
      </c>
      <c r="Q110" s="1067"/>
      <c r="R110" s="1052"/>
      <c r="S110" s="1052"/>
      <c r="T110" s="1052"/>
      <c r="U110" s="1052"/>
      <c r="V110" s="1053">
        <f t="shared" si="23"/>
        <v>0</v>
      </c>
      <c r="W110" s="1052"/>
      <c r="X110" s="1052"/>
      <c r="Y110" s="1052"/>
      <c r="Z110" s="1052"/>
      <c r="AA110" s="1052"/>
      <c r="AB110" s="1068">
        <f t="shared" si="24"/>
        <v>0</v>
      </c>
      <c r="AC110" s="1067"/>
      <c r="AD110" s="1052"/>
      <c r="AE110" s="1052"/>
      <c r="AF110" s="1052"/>
      <c r="AG110" s="1052"/>
      <c r="AH110" s="1053">
        <f t="shared" si="25"/>
        <v>0</v>
      </c>
      <c r="AI110" s="1052"/>
      <c r="AJ110" s="1052"/>
      <c r="AK110" s="1052"/>
      <c r="AL110" s="1052"/>
      <c r="AM110" s="1052"/>
      <c r="AN110" s="1068">
        <f t="shared" si="26"/>
        <v>0</v>
      </c>
      <c r="AO110" s="1067"/>
      <c r="AP110" s="1052"/>
      <c r="AQ110" s="1052"/>
      <c r="AR110" s="1052"/>
      <c r="AS110" s="1052"/>
      <c r="AT110" s="1069">
        <f t="shared" si="27"/>
        <v>0</v>
      </c>
      <c r="AU110" s="300"/>
      <c r="AV110" s="353" t="s">
        <v>4693</v>
      </c>
      <c r="AW110" s="300"/>
      <c r="AX110" s="1336" t="s">
        <v>543</v>
      </c>
      <c r="AY110" s="324"/>
      <c r="AZ110" s="324"/>
      <c r="BA110" s="294" t="s">
        <v>3195</v>
      </c>
      <c r="BB110" s="351" t="s">
        <v>167</v>
      </c>
      <c r="BC110" s="352">
        <v>3</v>
      </c>
      <c r="BD110" s="372" t="s">
        <v>4694</v>
      </c>
      <c r="BE110" s="372" t="s">
        <v>4695</v>
      </c>
      <c r="BF110" s="372" t="s">
        <v>4696</v>
      </c>
      <c r="BG110" s="372" t="s">
        <v>4697</v>
      </c>
      <c r="BH110" s="372" t="s">
        <v>4698</v>
      </c>
      <c r="BI110" s="373" t="s">
        <v>4699</v>
      </c>
      <c r="BJ110" s="372" t="s">
        <v>4694</v>
      </c>
      <c r="BK110" s="372" t="s">
        <v>4695</v>
      </c>
      <c r="BL110" s="372" t="s">
        <v>4696</v>
      </c>
      <c r="BM110" s="372" t="s">
        <v>4697</v>
      </c>
      <c r="BN110" s="372" t="s">
        <v>4698</v>
      </c>
      <c r="BO110" s="373" t="s">
        <v>4699</v>
      </c>
      <c r="BP110" s="372" t="s">
        <v>4694</v>
      </c>
      <c r="BQ110" s="372" t="s">
        <v>4695</v>
      </c>
      <c r="BR110" s="372" t="s">
        <v>4696</v>
      </c>
      <c r="BS110" s="372" t="s">
        <v>4697</v>
      </c>
      <c r="BT110" s="372" t="s">
        <v>4698</v>
      </c>
      <c r="BU110" s="373" t="s">
        <v>4699</v>
      </c>
      <c r="BV110" s="372" t="s">
        <v>4694</v>
      </c>
      <c r="BW110" s="372" t="s">
        <v>4695</v>
      </c>
      <c r="BX110" s="372" t="s">
        <v>4696</v>
      </c>
      <c r="BY110" s="372" t="s">
        <v>4697</v>
      </c>
      <c r="BZ110" s="372" t="s">
        <v>4698</v>
      </c>
      <c r="CA110" s="373" t="s">
        <v>4699</v>
      </c>
      <c r="CB110" s="372" t="s">
        <v>4694</v>
      </c>
      <c r="CC110" s="372" t="s">
        <v>4695</v>
      </c>
      <c r="CD110" s="372" t="s">
        <v>4696</v>
      </c>
      <c r="CE110" s="372" t="s">
        <v>4697</v>
      </c>
      <c r="CF110" s="372" t="s">
        <v>4698</v>
      </c>
      <c r="CG110" s="373" t="s">
        <v>4699</v>
      </c>
      <c r="CH110" s="372" t="s">
        <v>4694</v>
      </c>
      <c r="CI110" s="372" t="s">
        <v>4695</v>
      </c>
      <c r="CJ110" s="372" t="s">
        <v>4696</v>
      </c>
      <c r="CK110" s="372" t="s">
        <v>4697</v>
      </c>
      <c r="CL110" s="372" t="s">
        <v>4698</v>
      </c>
      <c r="CM110" s="373" t="s">
        <v>4699</v>
      </c>
      <c r="CN110" s="372" t="s">
        <v>4694</v>
      </c>
      <c r="CO110" s="372" t="s">
        <v>4695</v>
      </c>
      <c r="CP110" s="372" t="s">
        <v>4696</v>
      </c>
      <c r="CQ110" s="372" t="s">
        <v>4697</v>
      </c>
      <c r="CR110" s="372" t="s">
        <v>4698</v>
      </c>
      <c r="CS110" s="373" t="s">
        <v>4699</v>
      </c>
      <c r="CT110" s="300"/>
      <c r="CU110" s="353" t="s">
        <v>4693</v>
      </c>
      <c r="CV110" s="300"/>
      <c r="CW110" s="353"/>
      <c r="CX110" s="324"/>
    </row>
    <row r="111" spans="1:102" customFormat="1" ht="20.25" customHeight="1" x14ac:dyDescent="0.2">
      <c r="A111" s="324"/>
      <c r="B111" s="294" t="s">
        <v>3203</v>
      </c>
      <c r="C111" s="351" t="s">
        <v>167</v>
      </c>
      <c r="D111" s="352">
        <v>3</v>
      </c>
      <c r="E111" s="1053">
        <f>IFERROR(SUM(E109:E110), 0)</f>
        <v>0</v>
      </c>
      <c r="F111" s="1053">
        <f>IFERROR(SUM(F109:F110), 0)</f>
        <v>0</v>
      </c>
      <c r="G111" s="1053">
        <f>IFERROR(SUM(G109:G110), 0)</f>
        <v>0</v>
      </c>
      <c r="H111" s="1053">
        <f>IFERROR(SUM(H109:H110), 0)</f>
        <v>0</v>
      </c>
      <c r="I111" s="1053">
        <f>IFERROR(SUM(I109:I110), 0)</f>
        <v>0</v>
      </c>
      <c r="J111" s="1053">
        <f t="shared" si="21"/>
        <v>0</v>
      </c>
      <c r="K111" s="337">
        <f>IFERROR(SUM(K109:K110), 0)</f>
        <v>0</v>
      </c>
      <c r="L111" s="337">
        <f>IFERROR(SUM(L109:L110), 0)</f>
        <v>0</v>
      </c>
      <c r="M111" s="337">
        <f>IFERROR(SUM(M109:M110), 0)</f>
        <v>0</v>
      </c>
      <c r="N111" s="337">
        <f>IFERROR(SUM(N109:N110), 0)</f>
        <v>0</v>
      </c>
      <c r="O111" s="337">
        <f>IFERROR(SUM(O109:O110), 0)</f>
        <v>0</v>
      </c>
      <c r="P111" s="338">
        <f t="shared" si="22"/>
        <v>0</v>
      </c>
      <c r="Q111" s="1070">
        <f>IFERROR(SUM(Q109:Q110), 0)</f>
        <v>0</v>
      </c>
      <c r="R111" s="1053">
        <f>IFERROR(SUM(R109:R110), 0)</f>
        <v>0</v>
      </c>
      <c r="S111" s="1053">
        <f>IFERROR(SUM(S109:S110), 0)</f>
        <v>0</v>
      </c>
      <c r="T111" s="1053">
        <f>IFERROR(SUM(T109:T110), 0)</f>
        <v>0</v>
      </c>
      <c r="U111" s="1053">
        <f>IFERROR(SUM(U109:U110), 0)</f>
        <v>0</v>
      </c>
      <c r="V111" s="1053">
        <f t="shared" si="23"/>
        <v>0</v>
      </c>
      <c r="W111" s="1053">
        <f>IFERROR(SUM(W109:W110), 0)</f>
        <v>0</v>
      </c>
      <c r="X111" s="1053">
        <f>IFERROR(SUM(X109:X110), 0)</f>
        <v>0</v>
      </c>
      <c r="Y111" s="1053">
        <f>IFERROR(SUM(Y109:Y110), 0)</f>
        <v>0</v>
      </c>
      <c r="Z111" s="1053">
        <f>IFERROR(SUM(Z109:Z110), 0)</f>
        <v>0</v>
      </c>
      <c r="AA111" s="1053">
        <f>IFERROR(SUM(AA109:AA110), 0)</f>
        <v>0</v>
      </c>
      <c r="AB111" s="1068">
        <f t="shared" si="24"/>
        <v>0</v>
      </c>
      <c r="AC111" s="1070">
        <f>IFERROR(SUM(AC109:AC110), 0)</f>
        <v>0</v>
      </c>
      <c r="AD111" s="1053">
        <f>IFERROR(SUM(AD109:AD110), 0)</f>
        <v>0</v>
      </c>
      <c r="AE111" s="1053">
        <f>IFERROR(SUM(AE109:AE110), 0)</f>
        <v>0</v>
      </c>
      <c r="AF111" s="1053">
        <f>IFERROR(SUM(AF109:AF110), 0)</f>
        <v>0</v>
      </c>
      <c r="AG111" s="1053">
        <f>IFERROR(SUM(AG109:AG110), 0)</f>
        <v>0</v>
      </c>
      <c r="AH111" s="1053">
        <f t="shared" si="25"/>
        <v>0</v>
      </c>
      <c r="AI111" s="1053">
        <f>IFERROR(SUM(AI109:AI110), 0)</f>
        <v>0</v>
      </c>
      <c r="AJ111" s="1053">
        <f>IFERROR(SUM(AJ109:AJ110), 0)</f>
        <v>0</v>
      </c>
      <c r="AK111" s="1053">
        <f>IFERROR(SUM(AK109:AK110), 0)</f>
        <v>0</v>
      </c>
      <c r="AL111" s="1053">
        <f>IFERROR(SUM(AL109:AL110), 0)</f>
        <v>0</v>
      </c>
      <c r="AM111" s="1053">
        <f>IFERROR(SUM(AM109:AM110), 0)</f>
        <v>0</v>
      </c>
      <c r="AN111" s="1068">
        <f t="shared" si="26"/>
        <v>0</v>
      </c>
      <c r="AO111" s="1070">
        <f>IFERROR(SUM(AO109:AO110), 0)</f>
        <v>0</v>
      </c>
      <c r="AP111" s="1053">
        <f>IFERROR(SUM(AP109:AP110), 0)</f>
        <v>0</v>
      </c>
      <c r="AQ111" s="1053">
        <f>IFERROR(SUM(AQ109:AQ110), 0)</f>
        <v>0</v>
      </c>
      <c r="AR111" s="1053">
        <f>IFERROR(SUM(AR109:AR110), 0)</f>
        <v>0</v>
      </c>
      <c r="AS111" s="1053">
        <f>IFERROR(SUM(AS109:AS110), 0)</f>
        <v>0</v>
      </c>
      <c r="AT111" s="1069">
        <f t="shared" si="27"/>
        <v>0</v>
      </c>
      <c r="AU111" s="300"/>
      <c r="AV111" s="353" t="s">
        <v>4700</v>
      </c>
      <c r="AW111" s="300"/>
      <c r="AX111" s="1336" t="s">
        <v>543</v>
      </c>
      <c r="AY111" s="324"/>
      <c r="AZ111" s="324"/>
      <c r="BA111" s="294" t="s">
        <v>3203</v>
      </c>
      <c r="BB111" s="351" t="s">
        <v>167</v>
      </c>
      <c r="BC111" s="352">
        <v>3</v>
      </c>
      <c r="BD111" s="373" t="s">
        <v>4701</v>
      </c>
      <c r="BE111" s="373" t="s">
        <v>4702</v>
      </c>
      <c r="BF111" s="373" t="s">
        <v>4703</v>
      </c>
      <c r="BG111" s="373" t="s">
        <v>4704</v>
      </c>
      <c r="BH111" s="373" t="s">
        <v>4705</v>
      </c>
      <c r="BI111" s="373" t="s">
        <v>4706</v>
      </c>
      <c r="BJ111" s="373" t="s">
        <v>4701</v>
      </c>
      <c r="BK111" s="373" t="s">
        <v>4702</v>
      </c>
      <c r="BL111" s="373" t="s">
        <v>4703</v>
      </c>
      <c r="BM111" s="373" t="s">
        <v>4704</v>
      </c>
      <c r="BN111" s="373" t="s">
        <v>4705</v>
      </c>
      <c r="BO111" s="373" t="s">
        <v>4706</v>
      </c>
      <c r="BP111" s="373" t="s">
        <v>4701</v>
      </c>
      <c r="BQ111" s="373" t="s">
        <v>4702</v>
      </c>
      <c r="BR111" s="373" t="s">
        <v>4703</v>
      </c>
      <c r="BS111" s="373" t="s">
        <v>4704</v>
      </c>
      <c r="BT111" s="373" t="s">
        <v>4705</v>
      </c>
      <c r="BU111" s="373" t="s">
        <v>4706</v>
      </c>
      <c r="BV111" s="373" t="s">
        <v>4701</v>
      </c>
      <c r="BW111" s="373" t="s">
        <v>4702</v>
      </c>
      <c r="BX111" s="373" t="s">
        <v>4703</v>
      </c>
      <c r="BY111" s="373" t="s">
        <v>4704</v>
      </c>
      <c r="BZ111" s="373" t="s">
        <v>4705</v>
      </c>
      <c r="CA111" s="373" t="s">
        <v>4706</v>
      </c>
      <c r="CB111" s="373" t="s">
        <v>4701</v>
      </c>
      <c r="CC111" s="373" t="s">
        <v>4702</v>
      </c>
      <c r="CD111" s="373" t="s">
        <v>4703</v>
      </c>
      <c r="CE111" s="373" t="s">
        <v>4704</v>
      </c>
      <c r="CF111" s="373" t="s">
        <v>4705</v>
      </c>
      <c r="CG111" s="373" t="s">
        <v>4706</v>
      </c>
      <c r="CH111" s="373" t="s">
        <v>4701</v>
      </c>
      <c r="CI111" s="373" t="s">
        <v>4702</v>
      </c>
      <c r="CJ111" s="373" t="s">
        <v>4703</v>
      </c>
      <c r="CK111" s="373" t="s">
        <v>4704</v>
      </c>
      <c r="CL111" s="373" t="s">
        <v>4705</v>
      </c>
      <c r="CM111" s="373" t="s">
        <v>4706</v>
      </c>
      <c r="CN111" s="373" t="s">
        <v>4701</v>
      </c>
      <c r="CO111" s="373" t="s">
        <v>4702</v>
      </c>
      <c r="CP111" s="373" t="s">
        <v>4703</v>
      </c>
      <c r="CQ111" s="373" t="s">
        <v>4704</v>
      </c>
      <c r="CR111" s="373" t="s">
        <v>4705</v>
      </c>
      <c r="CS111" s="373" t="s">
        <v>4706</v>
      </c>
      <c r="CT111" s="300"/>
      <c r="CU111" s="353" t="s">
        <v>4700</v>
      </c>
      <c r="CV111" s="300"/>
      <c r="CW111" s="353"/>
      <c r="CX111" s="324"/>
    </row>
    <row r="112" spans="1:102" customFormat="1" ht="20.25" customHeight="1" x14ac:dyDescent="0.2">
      <c r="A112" s="324"/>
      <c r="B112" s="355" t="s">
        <v>3211</v>
      </c>
      <c r="C112" s="351" t="s">
        <v>167</v>
      </c>
      <c r="D112" s="352">
        <v>3</v>
      </c>
      <c r="E112" s="1052"/>
      <c r="F112" s="1052"/>
      <c r="G112" s="1052"/>
      <c r="H112" s="1052"/>
      <c r="I112" s="1052"/>
      <c r="J112" s="1053">
        <f t="shared" si="21"/>
        <v>0</v>
      </c>
      <c r="K112" s="1328">
        <v>0</v>
      </c>
      <c r="L112" s="1328">
        <v>0</v>
      </c>
      <c r="M112" s="1328">
        <v>0</v>
      </c>
      <c r="N112" s="1328">
        <v>0</v>
      </c>
      <c r="O112" s="1328">
        <v>0</v>
      </c>
      <c r="P112" s="338">
        <f t="shared" si="22"/>
        <v>0</v>
      </c>
      <c r="Q112" s="1067"/>
      <c r="R112" s="1052"/>
      <c r="S112" s="1052"/>
      <c r="T112" s="1052"/>
      <c r="U112" s="1052"/>
      <c r="V112" s="1053">
        <f t="shared" si="23"/>
        <v>0</v>
      </c>
      <c r="W112" s="1052"/>
      <c r="X112" s="1052"/>
      <c r="Y112" s="1052"/>
      <c r="Z112" s="1052"/>
      <c r="AA112" s="1052"/>
      <c r="AB112" s="1068">
        <f t="shared" si="24"/>
        <v>0</v>
      </c>
      <c r="AC112" s="1067"/>
      <c r="AD112" s="1052"/>
      <c r="AE112" s="1052"/>
      <c r="AF112" s="1052"/>
      <c r="AG112" s="1052"/>
      <c r="AH112" s="1053">
        <f t="shared" si="25"/>
        <v>0</v>
      </c>
      <c r="AI112" s="1052"/>
      <c r="AJ112" s="1052"/>
      <c r="AK112" s="1052"/>
      <c r="AL112" s="1052"/>
      <c r="AM112" s="1052"/>
      <c r="AN112" s="1068">
        <f t="shared" si="26"/>
        <v>0</v>
      </c>
      <c r="AO112" s="1067"/>
      <c r="AP112" s="1052"/>
      <c r="AQ112" s="1052"/>
      <c r="AR112" s="1052"/>
      <c r="AS112" s="1052"/>
      <c r="AT112" s="1069">
        <f t="shared" si="27"/>
        <v>0</v>
      </c>
      <c r="AU112" s="300"/>
      <c r="AV112" s="353" t="s">
        <v>4707</v>
      </c>
      <c r="AW112" s="300"/>
      <c r="AX112" s="1336" t="s">
        <v>3213</v>
      </c>
      <c r="AY112" s="324"/>
      <c r="AZ112" s="324"/>
      <c r="BA112" s="355" t="s">
        <v>3211</v>
      </c>
      <c r="BB112" s="351" t="s">
        <v>167</v>
      </c>
      <c r="BC112" s="352">
        <v>3</v>
      </c>
      <c r="BD112" s="372" t="s">
        <v>4708</v>
      </c>
      <c r="BE112" s="372" t="s">
        <v>4709</v>
      </c>
      <c r="BF112" s="372" t="s">
        <v>4710</v>
      </c>
      <c r="BG112" s="372" t="s">
        <v>4711</v>
      </c>
      <c r="BH112" s="372" t="s">
        <v>4712</v>
      </c>
      <c r="BI112" s="373" t="s">
        <v>4713</v>
      </c>
      <c r="BJ112" s="372" t="s">
        <v>4708</v>
      </c>
      <c r="BK112" s="372" t="s">
        <v>4709</v>
      </c>
      <c r="BL112" s="372" t="s">
        <v>4710</v>
      </c>
      <c r="BM112" s="372" t="s">
        <v>4711</v>
      </c>
      <c r="BN112" s="372" t="s">
        <v>4712</v>
      </c>
      <c r="BO112" s="373" t="s">
        <v>4713</v>
      </c>
      <c r="BP112" s="372" t="s">
        <v>4708</v>
      </c>
      <c r="BQ112" s="372" t="s">
        <v>4709</v>
      </c>
      <c r="BR112" s="372" t="s">
        <v>4710</v>
      </c>
      <c r="BS112" s="372" t="s">
        <v>4711</v>
      </c>
      <c r="BT112" s="372" t="s">
        <v>4712</v>
      </c>
      <c r="BU112" s="373" t="s">
        <v>4713</v>
      </c>
      <c r="BV112" s="372" t="s">
        <v>4708</v>
      </c>
      <c r="BW112" s="372" t="s">
        <v>4709</v>
      </c>
      <c r="BX112" s="372" t="s">
        <v>4710</v>
      </c>
      <c r="BY112" s="372" t="s">
        <v>4711</v>
      </c>
      <c r="BZ112" s="372" t="s">
        <v>4712</v>
      </c>
      <c r="CA112" s="373" t="s">
        <v>4713</v>
      </c>
      <c r="CB112" s="372" t="s">
        <v>4708</v>
      </c>
      <c r="CC112" s="372" t="s">
        <v>4709</v>
      </c>
      <c r="CD112" s="372" t="s">
        <v>4710</v>
      </c>
      <c r="CE112" s="372" t="s">
        <v>4711</v>
      </c>
      <c r="CF112" s="372" t="s">
        <v>4712</v>
      </c>
      <c r="CG112" s="373" t="s">
        <v>4713</v>
      </c>
      <c r="CH112" s="372" t="s">
        <v>4708</v>
      </c>
      <c r="CI112" s="372" t="s">
        <v>4709</v>
      </c>
      <c r="CJ112" s="372" t="s">
        <v>4710</v>
      </c>
      <c r="CK112" s="372" t="s">
        <v>4711</v>
      </c>
      <c r="CL112" s="372" t="s">
        <v>4712</v>
      </c>
      <c r="CM112" s="373" t="s">
        <v>4713</v>
      </c>
      <c r="CN112" s="372" t="s">
        <v>4708</v>
      </c>
      <c r="CO112" s="372" t="s">
        <v>4709</v>
      </c>
      <c r="CP112" s="372" t="s">
        <v>4710</v>
      </c>
      <c r="CQ112" s="372" t="s">
        <v>4711</v>
      </c>
      <c r="CR112" s="372" t="s">
        <v>4712</v>
      </c>
      <c r="CS112" s="373" t="s">
        <v>4713</v>
      </c>
      <c r="CT112" s="300"/>
      <c r="CU112" s="353" t="s">
        <v>4707</v>
      </c>
      <c r="CV112" s="300"/>
      <c r="CW112" s="353"/>
      <c r="CX112" s="324"/>
    </row>
    <row r="113" spans="1:102" customFormat="1" ht="20.25" customHeight="1" x14ac:dyDescent="0.2">
      <c r="A113" s="324"/>
      <c r="B113" s="355" t="s">
        <v>3220</v>
      </c>
      <c r="C113" s="351" t="s">
        <v>167</v>
      </c>
      <c r="D113" s="352">
        <v>3</v>
      </c>
      <c r="E113" s="1052"/>
      <c r="F113" s="1052"/>
      <c r="G113" s="1052"/>
      <c r="H113" s="1052"/>
      <c r="I113" s="1052"/>
      <c r="J113" s="1053">
        <f t="shared" si="21"/>
        <v>0</v>
      </c>
      <c r="K113" s="1328">
        <v>0</v>
      </c>
      <c r="L113" s="1328">
        <v>0</v>
      </c>
      <c r="M113" s="1328">
        <v>0</v>
      </c>
      <c r="N113" s="1328">
        <v>0</v>
      </c>
      <c r="O113" s="1328">
        <v>0</v>
      </c>
      <c r="P113" s="338">
        <f t="shared" si="22"/>
        <v>0</v>
      </c>
      <c r="Q113" s="1067"/>
      <c r="R113" s="1052"/>
      <c r="S113" s="1052"/>
      <c r="T113" s="1052"/>
      <c r="U113" s="1052"/>
      <c r="V113" s="1053">
        <f t="shared" si="23"/>
        <v>0</v>
      </c>
      <c r="W113" s="1052"/>
      <c r="X113" s="1052"/>
      <c r="Y113" s="1052"/>
      <c r="Z113" s="1052"/>
      <c r="AA113" s="1052"/>
      <c r="AB113" s="1068">
        <f t="shared" si="24"/>
        <v>0</v>
      </c>
      <c r="AC113" s="1067"/>
      <c r="AD113" s="1052"/>
      <c r="AE113" s="1052"/>
      <c r="AF113" s="1052"/>
      <c r="AG113" s="1052"/>
      <c r="AH113" s="1053">
        <f t="shared" si="25"/>
        <v>0</v>
      </c>
      <c r="AI113" s="1052"/>
      <c r="AJ113" s="1052"/>
      <c r="AK113" s="1052"/>
      <c r="AL113" s="1052"/>
      <c r="AM113" s="1052"/>
      <c r="AN113" s="1068">
        <f t="shared" si="26"/>
        <v>0</v>
      </c>
      <c r="AO113" s="1067"/>
      <c r="AP113" s="1052"/>
      <c r="AQ113" s="1052"/>
      <c r="AR113" s="1052"/>
      <c r="AS113" s="1052"/>
      <c r="AT113" s="1069">
        <f t="shared" si="27"/>
        <v>0</v>
      </c>
      <c r="AU113" s="300"/>
      <c r="AV113" s="353" t="s">
        <v>4714</v>
      </c>
      <c r="AW113" s="300"/>
      <c r="AX113" s="1336" t="s">
        <v>3222</v>
      </c>
      <c r="AY113" s="324"/>
      <c r="AZ113" s="324"/>
      <c r="BA113" s="355" t="s">
        <v>3220</v>
      </c>
      <c r="BB113" s="351" t="s">
        <v>167</v>
      </c>
      <c r="BC113" s="352">
        <v>3</v>
      </c>
      <c r="BD113" s="372" t="s">
        <v>4715</v>
      </c>
      <c r="BE113" s="372" t="s">
        <v>4716</v>
      </c>
      <c r="BF113" s="372" t="s">
        <v>4717</v>
      </c>
      <c r="BG113" s="372" t="s">
        <v>4718</v>
      </c>
      <c r="BH113" s="372" t="s">
        <v>4719</v>
      </c>
      <c r="BI113" s="373" t="s">
        <v>4720</v>
      </c>
      <c r="BJ113" s="372" t="s">
        <v>4715</v>
      </c>
      <c r="BK113" s="372" t="s">
        <v>4716</v>
      </c>
      <c r="BL113" s="372" t="s">
        <v>4717</v>
      </c>
      <c r="BM113" s="372" t="s">
        <v>4718</v>
      </c>
      <c r="BN113" s="372" t="s">
        <v>4719</v>
      </c>
      <c r="BO113" s="373" t="s">
        <v>4720</v>
      </c>
      <c r="BP113" s="372" t="s">
        <v>4715</v>
      </c>
      <c r="BQ113" s="372" t="s">
        <v>4716</v>
      </c>
      <c r="BR113" s="372" t="s">
        <v>4717</v>
      </c>
      <c r="BS113" s="372" t="s">
        <v>4718</v>
      </c>
      <c r="BT113" s="372" t="s">
        <v>4719</v>
      </c>
      <c r="BU113" s="373" t="s">
        <v>4720</v>
      </c>
      <c r="BV113" s="372" t="s">
        <v>4715</v>
      </c>
      <c r="BW113" s="372" t="s">
        <v>4716</v>
      </c>
      <c r="BX113" s="372" t="s">
        <v>4717</v>
      </c>
      <c r="BY113" s="372" t="s">
        <v>4718</v>
      </c>
      <c r="BZ113" s="372" t="s">
        <v>4719</v>
      </c>
      <c r="CA113" s="373" t="s">
        <v>4720</v>
      </c>
      <c r="CB113" s="372" t="s">
        <v>4715</v>
      </c>
      <c r="CC113" s="372" t="s">
        <v>4716</v>
      </c>
      <c r="CD113" s="372" t="s">
        <v>4717</v>
      </c>
      <c r="CE113" s="372" t="s">
        <v>4718</v>
      </c>
      <c r="CF113" s="372" t="s">
        <v>4719</v>
      </c>
      <c r="CG113" s="373" t="s">
        <v>4720</v>
      </c>
      <c r="CH113" s="372" t="s">
        <v>4715</v>
      </c>
      <c r="CI113" s="372" t="s">
        <v>4716</v>
      </c>
      <c r="CJ113" s="372" t="s">
        <v>4717</v>
      </c>
      <c r="CK113" s="372" t="s">
        <v>4718</v>
      </c>
      <c r="CL113" s="372" t="s">
        <v>4719</v>
      </c>
      <c r="CM113" s="373" t="s">
        <v>4720</v>
      </c>
      <c r="CN113" s="372" t="s">
        <v>4715</v>
      </c>
      <c r="CO113" s="372" t="s">
        <v>4716</v>
      </c>
      <c r="CP113" s="372" t="s">
        <v>4717</v>
      </c>
      <c r="CQ113" s="372" t="s">
        <v>4718</v>
      </c>
      <c r="CR113" s="372" t="s">
        <v>4719</v>
      </c>
      <c r="CS113" s="373" t="s">
        <v>4720</v>
      </c>
      <c r="CT113" s="300"/>
      <c r="CU113" s="353" t="s">
        <v>4714</v>
      </c>
      <c r="CV113" s="300"/>
      <c r="CW113" s="353"/>
      <c r="CX113" s="324"/>
    </row>
    <row r="114" spans="1:102" customFormat="1" ht="20.25" customHeight="1" x14ac:dyDescent="0.2">
      <c r="A114" s="324"/>
      <c r="B114" s="355" t="s">
        <v>3229</v>
      </c>
      <c r="C114" s="351" t="s">
        <v>167</v>
      </c>
      <c r="D114" s="352">
        <v>3</v>
      </c>
      <c r="E114" s="1053">
        <f>IFERROR(SUM(E112:E113), 0)</f>
        <v>0</v>
      </c>
      <c r="F114" s="1053">
        <f>IFERROR(SUM(F112:F113), 0)</f>
        <v>0</v>
      </c>
      <c r="G114" s="1053">
        <f>IFERROR(SUM(G112:G113), 0)</f>
        <v>0</v>
      </c>
      <c r="H114" s="1053">
        <f>IFERROR(SUM(H112:H113), 0)</f>
        <v>0</v>
      </c>
      <c r="I114" s="1053">
        <f>IFERROR(SUM(I112:I113), 0)</f>
        <v>0</v>
      </c>
      <c r="J114" s="1053">
        <f t="shared" si="21"/>
        <v>0</v>
      </c>
      <c r="K114" s="337">
        <f>IFERROR(SUM(K112:K113), 0)</f>
        <v>0</v>
      </c>
      <c r="L114" s="337">
        <f>IFERROR(SUM(L112:L113), 0)</f>
        <v>0</v>
      </c>
      <c r="M114" s="337">
        <f>IFERROR(SUM(M112:M113), 0)</f>
        <v>0</v>
      </c>
      <c r="N114" s="337">
        <f>IFERROR(SUM(N112:N113), 0)</f>
        <v>0</v>
      </c>
      <c r="O114" s="337">
        <f>IFERROR(SUM(O112:O113), 0)</f>
        <v>0</v>
      </c>
      <c r="P114" s="338">
        <f t="shared" si="22"/>
        <v>0</v>
      </c>
      <c r="Q114" s="1070">
        <f>IFERROR(SUM(Q112:Q113), 0)</f>
        <v>0</v>
      </c>
      <c r="R114" s="1053">
        <f>IFERROR(SUM(R112:R113), 0)</f>
        <v>0</v>
      </c>
      <c r="S114" s="1053">
        <f>IFERROR(SUM(S112:S113), 0)</f>
        <v>0</v>
      </c>
      <c r="T114" s="1053">
        <f>IFERROR(SUM(T112:T113), 0)</f>
        <v>0</v>
      </c>
      <c r="U114" s="1053">
        <f>IFERROR(SUM(U112:U113), 0)</f>
        <v>0</v>
      </c>
      <c r="V114" s="1053">
        <f t="shared" si="23"/>
        <v>0</v>
      </c>
      <c r="W114" s="1053">
        <f>IFERROR(SUM(W112:W113), 0)</f>
        <v>0</v>
      </c>
      <c r="X114" s="1053">
        <f>IFERROR(SUM(X112:X113), 0)</f>
        <v>0</v>
      </c>
      <c r="Y114" s="1053">
        <f>IFERROR(SUM(Y112:Y113), 0)</f>
        <v>0</v>
      </c>
      <c r="Z114" s="1053">
        <f>IFERROR(SUM(Z112:Z113), 0)</f>
        <v>0</v>
      </c>
      <c r="AA114" s="1053">
        <f>IFERROR(SUM(AA112:AA113), 0)</f>
        <v>0</v>
      </c>
      <c r="AB114" s="1068">
        <f t="shared" si="24"/>
        <v>0</v>
      </c>
      <c r="AC114" s="1070">
        <f>IFERROR(SUM(AC112:AC113), 0)</f>
        <v>0</v>
      </c>
      <c r="AD114" s="1053">
        <f>IFERROR(SUM(AD112:AD113), 0)</f>
        <v>0</v>
      </c>
      <c r="AE114" s="1053">
        <f>IFERROR(SUM(AE112:AE113), 0)</f>
        <v>0</v>
      </c>
      <c r="AF114" s="1053">
        <f>IFERROR(SUM(AF112:AF113), 0)</f>
        <v>0</v>
      </c>
      <c r="AG114" s="1053">
        <f>IFERROR(SUM(AG112:AG113), 0)</f>
        <v>0</v>
      </c>
      <c r="AH114" s="1053">
        <f t="shared" si="25"/>
        <v>0</v>
      </c>
      <c r="AI114" s="1053">
        <f>IFERROR(SUM(AI112:AI113), 0)</f>
        <v>0</v>
      </c>
      <c r="AJ114" s="1053">
        <f>IFERROR(SUM(AJ112:AJ113), 0)</f>
        <v>0</v>
      </c>
      <c r="AK114" s="1053">
        <f>IFERROR(SUM(AK112:AK113), 0)</f>
        <v>0</v>
      </c>
      <c r="AL114" s="1053">
        <f>IFERROR(SUM(AL112:AL113), 0)</f>
        <v>0</v>
      </c>
      <c r="AM114" s="1053">
        <f>IFERROR(SUM(AM112:AM113), 0)</f>
        <v>0</v>
      </c>
      <c r="AN114" s="1068">
        <f t="shared" si="26"/>
        <v>0</v>
      </c>
      <c r="AO114" s="1070">
        <f>IFERROR(SUM(AO112:AO113), 0)</f>
        <v>0</v>
      </c>
      <c r="AP114" s="1053">
        <f>IFERROR(SUM(AP112:AP113), 0)</f>
        <v>0</v>
      </c>
      <c r="AQ114" s="1053">
        <f>IFERROR(SUM(AQ112:AQ113), 0)</f>
        <v>0</v>
      </c>
      <c r="AR114" s="1053">
        <f>IFERROR(SUM(AR112:AR113), 0)</f>
        <v>0</v>
      </c>
      <c r="AS114" s="1053">
        <f>IFERROR(SUM(AS112:AS113), 0)</f>
        <v>0</v>
      </c>
      <c r="AT114" s="1069">
        <f t="shared" si="27"/>
        <v>0</v>
      </c>
      <c r="AU114" s="300"/>
      <c r="AV114" s="353" t="s">
        <v>4721</v>
      </c>
      <c r="AW114" s="300"/>
      <c r="AX114" s="1336" t="s">
        <v>3231</v>
      </c>
      <c r="AY114" s="324"/>
      <c r="AZ114" s="324"/>
      <c r="BA114" s="355" t="s">
        <v>3229</v>
      </c>
      <c r="BB114" s="351" t="s">
        <v>167</v>
      </c>
      <c r="BC114" s="352">
        <v>3</v>
      </c>
      <c r="BD114" s="373" t="s">
        <v>4722</v>
      </c>
      <c r="BE114" s="373" t="s">
        <v>4723</v>
      </c>
      <c r="BF114" s="373" t="s">
        <v>4724</v>
      </c>
      <c r="BG114" s="373" t="s">
        <v>4725</v>
      </c>
      <c r="BH114" s="373" t="s">
        <v>4726</v>
      </c>
      <c r="BI114" s="373" t="s">
        <v>4727</v>
      </c>
      <c r="BJ114" s="373" t="s">
        <v>4722</v>
      </c>
      <c r="BK114" s="373" t="s">
        <v>4723</v>
      </c>
      <c r="BL114" s="373" t="s">
        <v>4724</v>
      </c>
      <c r="BM114" s="373" t="s">
        <v>4725</v>
      </c>
      <c r="BN114" s="373" t="s">
        <v>4726</v>
      </c>
      <c r="BO114" s="373" t="s">
        <v>4727</v>
      </c>
      <c r="BP114" s="373" t="s">
        <v>4722</v>
      </c>
      <c r="BQ114" s="373" t="s">
        <v>4723</v>
      </c>
      <c r="BR114" s="373" t="s">
        <v>4724</v>
      </c>
      <c r="BS114" s="373" t="s">
        <v>4725</v>
      </c>
      <c r="BT114" s="373" t="s">
        <v>4726</v>
      </c>
      <c r="BU114" s="373" t="s">
        <v>4727</v>
      </c>
      <c r="BV114" s="373" t="s">
        <v>4722</v>
      </c>
      <c r="BW114" s="373" t="s">
        <v>4723</v>
      </c>
      <c r="BX114" s="373" t="s">
        <v>4724</v>
      </c>
      <c r="BY114" s="373" t="s">
        <v>4725</v>
      </c>
      <c r="BZ114" s="373" t="s">
        <v>4726</v>
      </c>
      <c r="CA114" s="373" t="s">
        <v>4727</v>
      </c>
      <c r="CB114" s="373" t="s">
        <v>4722</v>
      </c>
      <c r="CC114" s="373" t="s">
        <v>4723</v>
      </c>
      <c r="CD114" s="373" t="s">
        <v>4724</v>
      </c>
      <c r="CE114" s="373" t="s">
        <v>4725</v>
      </c>
      <c r="CF114" s="373" t="s">
        <v>4726</v>
      </c>
      <c r="CG114" s="373" t="s">
        <v>4727</v>
      </c>
      <c r="CH114" s="373" t="s">
        <v>4722</v>
      </c>
      <c r="CI114" s="373" t="s">
        <v>4723</v>
      </c>
      <c r="CJ114" s="373" t="s">
        <v>4724</v>
      </c>
      <c r="CK114" s="373" t="s">
        <v>4725</v>
      </c>
      <c r="CL114" s="373" t="s">
        <v>4726</v>
      </c>
      <c r="CM114" s="373" t="s">
        <v>4727</v>
      </c>
      <c r="CN114" s="373" t="s">
        <v>4722</v>
      </c>
      <c r="CO114" s="373" t="s">
        <v>4723</v>
      </c>
      <c r="CP114" s="373" t="s">
        <v>4724</v>
      </c>
      <c r="CQ114" s="373" t="s">
        <v>4725</v>
      </c>
      <c r="CR114" s="373" t="s">
        <v>4726</v>
      </c>
      <c r="CS114" s="373" t="s">
        <v>4727</v>
      </c>
      <c r="CT114" s="300"/>
      <c r="CU114" s="353" t="s">
        <v>4721</v>
      </c>
      <c r="CV114" s="300"/>
      <c r="CW114" s="353"/>
      <c r="CX114" s="324"/>
    </row>
    <row r="115" spans="1:102" customFormat="1" ht="20.25" customHeight="1" x14ac:dyDescent="0.2">
      <c r="A115" s="324"/>
      <c r="B115" s="355" t="s">
        <v>3238</v>
      </c>
      <c r="C115" s="351" t="s">
        <v>167</v>
      </c>
      <c r="D115" s="352">
        <v>3</v>
      </c>
      <c r="E115" s="1052"/>
      <c r="F115" s="1052"/>
      <c r="G115" s="1052"/>
      <c r="H115" s="1052"/>
      <c r="I115" s="1052"/>
      <c r="J115" s="1053">
        <f t="shared" si="21"/>
        <v>0</v>
      </c>
      <c r="K115" s="1328">
        <v>0</v>
      </c>
      <c r="L115" s="1328">
        <v>0</v>
      </c>
      <c r="M115" s="1328">
        <v>0</v>
      </c>
      <c r="N115" s="1328">
        <v>0.23407367112216354</v>
      </c>
      <c r="O115" s="1328">
        <v>0</v>
      </c>
      <c r="P115" s="338">
        <f t="shared" si="22"/>
        <v>0.23407367112216354</v>
      </c>
      <c r="Q115" s="1067"/>
      <c r="R115" s="1052"/>
      <c r="S115" s="1052"/>
      <c r="T115" s="1052"/>
      <c r="U115" s="1052"/>
      <c r="V115" s="1053">
        <f t="shared" si="23"/>
        <v>0</v>
      </c>
      <c r="W115" s="1052"/>
      <c r="X115" s="1052"/>
      <c r="Y115" s="1052"/>
      <c r="Z115" s="1052"/>
      <c r="AA115" s="1052"/>
      <c r="AB115" s="1068">
        <f t="shared" si="24"/>
        <v>0</v>
      </c>
      <c r="AC115" s="1067"/>
      <c r="AD115" s="1052"/>
      <c r="AE115" s="1052"/>
      <c r="AF115" s="1052"/>
      <c r="AG115" s="1052"/>
      <c r="AH115" s="1053">
        <f t="shared" si="25"/>
        <v>0</v>
      </c>
      <c r="AI115" s="1052"/>
      <c r="AJ115" s="1052"/>
      <c r="AK115" s="1052"/>
      <c r="AL115" s="1052"/>
      <c r="AM115" s="1052"/>
      <c r="AN115" s="1068">
        <f t="shared" si="26"/>
        <v>0</v>
      </c>
      <c r="AO115" s="1067"/>
      <c r="AP115" s="1052"/>
      <c r="AQ115" s="1052"/>
      <c r="AR115" s="1052"/>
      <c r="AS115" s="1052"/>
      <c r="AT115" s="1069">
        <f t="shared" si="27"/>
        <v>0</v>
      </c>
      <c r="AU115" s="300"/>
      <c r="AV115" s="353" t="s">
        <v>4728</v>
      </c>
      <c r="AW115" s="300"/>
      <c r="AX115" s="1336" t="s">
        <v>3213</v>
      </c>
      <c r="AY115" s="324"/>
      <c r="AZ115" s="324"/>
      <c r="BA115" s="355" t="s">
        <v>3238</v>
      </c>
      <c r="BB115" s="351" t="s">
        <v>167</v>
      </c>
      <c r="BC115" s="352">
        <v>3</v>
      </c>
      <c r="BD115" s="372" t="s">
        <v>4729</v>
      </c>
      <c r="BE115" s="372" t="s">
        <v>4730</v>
      </c>
      <c r="BF115" s="372" t="s">
        <v>4731</v>
      </c>
      <c r="BG115" s="372" t="s">
        <v>4732</v>
      </c>
      <c r="BH115" s="372" t="s">
        <v>4733</v>
      </c>
      <c r="BI115" s="373" t="s">
        <v>4734</v>
      </c>
      <c r="BJ115" s="372" t="s">
        <v>4729</v>
      </c>
      <c r="BK115" s="372" t="s">
        <v>4730</v>
      </c>
      <c r="BL115" s="372" t="s">
        <v>4731</v>
      </c>
      <c r="BM115" s="372" t="s">
        <v>4732</v>
      </c>
      <c r="BN115" s="372" t="s">
        <v>4733</v>
      </c>
      <c r="BO115" s="373" t="s">
        <v>4734</v>
      </c>
      <c r="BP115" s="372" t="s">
        <v>4729</v>
      </c>
      <c r="BQ115" s="372" t="s">
        <v>4730</v>
      </c>
      <c r="BR115" s="372" t="s">
        <v>4731</v>
      </c>
      <c r="BS115" s="372" t="s">
        <v>4732</v>
      </c>
      <c r="BT115" s="372" t="s">
        <v>4733</v>
      </c>
      <c r="BU115" s="373" t="s">
        <v>4734</v>
      </c>
      <c r="BV115" s="372" t="s">
        <v>4729</v>
      </c>
      <c r="BW115" s="372" t="s">
        <v>4730</v>
      </c>
      <c r="BX115" s="372" t="s">
        <v>4731</v>
      </c>
      <c r="BY115" s="372" t="s">
        <v>4732</v>
      </c>
      <c r="BZ115" s="372" t="s">
        <v>4733</v>
      </c>
      <c r="CA115" s="373" t="s">
        <v>4734</v>
      </c>
      <c r="CB115" s="372" t="s">
        <v>4729</v>
      </c>
      <c r="CC115" s="372" t="s">
        <v>4730</v>
      </c>
      <c r="CD115" s="372" t="s">
        <v>4731</v>
      </c>
      <c r="CE115" s="372" t="s">
        <v>4732</v>
      </c>
      <c r="CF115" s="372" t="s">
        <v>4733</v>
      </c>
      <c r="CG115" s="373" t="s">
        <v>4734</v>
      </c>
      <c r="CH115" s="372" t="s">
        <v>4729</v>
      </c>
      <c r="CI115" s="372" t="s">
        <v>4730</v>
      </c>
      <c r="CJ115" s="372" t="s">
        <v>4731</v>
      </c>
      <c r="CK115" s="372" t="s">
        <v>4732</v>
      </c>
      <c r="CL115" s="372" t="s">
        <v>4733</v>
      </c>
      <c r="CM115" s="373" t="s">
        <v>4734</v>
      </c>
      <c r="CN115" s="372" t="s">
        <v>4729</v>
      </c>
      <c r="CO115" s="372" t="s">
        <v>4730</v>
      </c>
      <c r="CP115" s="372" t="s">
        <v>4731</v>
      </c>
      <c r="CQ115" s="372" t="s">
        <v>4732</v>
      </c>
      <c r="CR115" s="372" t="s">
        <v>4733</v>
      </c>
      <c r="CS115" s="373" t="s">
        <v>4734</v>
      </c>
      <c r="CT115" s="300"/>
      <c r="CU115" s="353" t="s">
        <v>4728</v>
      </c>
      <c r="CV115" s="300"/>
      <c r="CW115" s="353"/>
      <c r="CX115" s="324"/>
    </row>
    <row r="116" spans="1:102" customFormat="1" ht="20.25" customHeight="1" x14ac:dyDescent="0.2">
      <c r="A116" s="324"/>
      <c r="B116" s="355" t="s">
        <v>3246</v>
      </c>
      <c r="C116" s="351" t="s">
        <v>167</v>
      </c>
      <c r="D116" s="352">
        <v>3</v>
      </c>
      <c r="E116" s="1052"/>
      <c r="F116" s="1052"/>
      <c r="G116" s="1052"/>
      <c r="H116" s="1052"/>
      <c r="I116" s="1052"/>
      <c r="J116" s="1053">
        <f t="shared" si="21"/>
        <v>0</v>
      </c>
      <c r="K116" s="1328">
        <v>0</v>
      </c>
      <c r="L116" s="1328">
        <v>0</v>
      </c>
      <c r="M116" s="1328">
        <v>0</v>
      </c>
      <c r="N116" s="1328">
        <v>0</v>
      </c>
      <c r="O116" s="1328">
        <v>0</v>
      </c>
      <c r="P116" s="338">
        <f t="shared" si="22"/>
        <v>0</v>
      </c>
      <c r="Q116" s="1067"/>
      <c r="R116" s="1052"/>
      <c r="S116" s="1052"/>
      <c r="T116" s="1052"/>
      <c r="U116" s="1052"/>
      <c r="V116" s="1053">
        <f t="shared" si="23"/>
        <v>0</v>
      </c>
      <c r="W116" s="1052"/>
      <c r="X116" s="1052"/>
      <c r="Y116" s="1052"/>
      <c r="Z116" s="1052"/>
      <c r="AA116" s="1052"/>
      <c r="AB116" s="1068">
        <f t="shared" si="24"/>
        <v>0</v>
      </c>
      <c r="AC116" s="1067"/>
      <c r="AD116" s="1052"/>
      <c r="AE116" s="1052"/>
      <c r="AF116" s="1052"/>
      <c r="AG116" s="1052"/>
      <c r="AH116" s="1053">
        <f t="shared" si="25"/>
        <v>0</v>
      </c>
      <c r="AI116" s="1052"/>
      <c r="AJ116" s="1052"/>
      <c r="AK116" s="1052"/>
      <c r="AL116" s="1052"/>
      <c r="AM116" s="1052"/>
      <c r="AN116" s="1068">
        <f t="shared" si="26"/>
        <v>0</v>
      </c>
      <c r="AO116" s="1067"/>
      <c r="AP116" s="1052"/>
      <c r="AQ116" s="1052"/>
      <c r="AR116" s="1052"/>
      <c r="AS116" s="1052"/>
      <c r="AT116" s="1069">
        <f t="shared" si="27"/>
        <v>0</v>
      </c>
      <c r="AU116" s="300"/>
      <c r="AV116" s="353" t="s">
        <v>4735</v>
      </c>
      <c r="AW116" s="300"/>
      <c r="AX116" s="1336" t="s">
        <v>3222</v>
      </c>
      <c r="AY116" s="324"/>
      <c r="AZ116" s="324"/>
      <c r="BA116" s="355" t="s">
        <v>3246</v>
      </c>
      <c r="BB116" s="351" t="s">
        <v>167</v>
      </c>
      <c r="BC116" s="352">
        <v>3</v>
      </c>
      <c r="BD116" s="372" t="s">
        <v>4736</v>
      </c>
      <c r="BE116" s="372" t="s">
        <v>4737</v>
      </c>
      <c r="BF116" s="372" t="s">
        <v>4738</v>
      </c>
      <c r="BG116" s="372" t="s">
        <v>4739</v>
      </c>
      <c r="BH116" s="372" t="s">
        <v>4740</v>
      </c>
      <c r="BI116" s="373" t="s">
        <v>4741</v>
      </c>
      <c r="BJ116" s="372" t="s">
        <v>4736</v>
      </c>
      <c r="BK116" s="372" t="s">
        <v>4737</v>
      </c>
      <c r="BL116" s="372" t="s">
        <v>4738</v>
      </c>
      <c r="BM116" s="372" t="s">
        <v>4739</v>
      </c>
      <c r="BN116" s="372" t="s">
        <v>4740</v>
      </c>
      <c r="BO116" s="373" t="s">
        <v>4741</v>
      </c>
      <c r="BP116" s="372" t="s">
        <v>4736</v>
      </c>
      <c r="BQ116" s="372" t="s">
        <v>4737</v>
      </c>
      <c r="BR116" s="372" t="s">
        <v>4738</v>
      </c>
      <c r="BS116" s="372" t="s">
        <v>4739</v>
      </c>
      <c r="BT116" s="372" t="s">
        <v>4740</v>
      </c>
      <c r="BU116" s="373" t="s">
        <v>4741</v>
      </c>
      <c r="BV116" s="372" t="s">
        <v>4736</v>
      </c>
      <c r="BW116" s="372" t="s">
        <v>4737</v>
      </c>
      <c r="BX116" s="372" t="s">
        <v>4738</v>
      </c>
      <c r="BY116" s="372" t="s">
        <v>4739</v>
      </c>
      <c r="BZ116" s="372" t="s">
        <v>4740</v>
      </c>
      <c r="CA116" s="373" t="s">
        <v>4741</v>
      </c>
      <c r="CB116" s="372" t="s">
        <v>4736</v>
      </c>
      <c r="CC116" s="372" t="s">
        <v>4737</v>
      </c>
      <c r="CD116" s="372" t="s">
        <v>4738</v>
      </c>
      <c r="CE116" s="372" t="s">
        <v>4739</v>
      </c>
      <c r="CF116" s="372" t="s">
        <v>4740</v>
      </c>
      <c r="CG116" s="373" t="s">
        <v>4741</v>
      </c>
      <c r="CH116" s="372" t="s">
        <v>4736</v>
      </c>
      <c r="CI116" s="372" t="s">
        <v>4737</v>
      </c>
      <c r="CJ116" s="372" t="s">
        <v>4738</v>
      </c>
      <c r="CK116" s="372" t="s">
        <v>4739</v>
      </c>
      <c r="CL116" s="372" t="s">
        <v>4740</v>
      </c>
      <c r="CM116" s="373" t="s">
        <v>4741</v>
      </c>
      <c r="CN116" s="372" t="s">
        <v>4736</v>
      </c>
      <c r="CO116" s="372" t="s">
        <v>4737</v>
      </c>
      <c r="CP116" s="372" t="s">
        <v>4738</v>
      </c>
      <c r="CQ116" s="372" t="s">
        <v>4739</v>
      </c>
      <c r="CR116" s="372" t="s">
        <v>4740</v>
      </c>
      <c r="CS116" s="373" t="s">
        <v>4741</v>
      </c>
      <c r="CT116" s="300"/>
      <c r="CU116" s="353" t="s">
        <v>4735</v>
      </c>
      <c r="CV116" s="300"/>
      <c r="CW116" s="353"/>
      <c r="CX116" s="324"/>
    </row>
    <row r="117" spans="1:102" customFormat="1" ht="20.25" customHeight="1" x14ac:dyDescent="0.2">
      <c r="A117" s="324"/>
      <c r="B117" s="355" t="s">
        <v>3254</v>
      </c>
      <c r="C117" s="351" t="s">
        <v>167</v>
      </c>
      <c r="D117" s="352">
        <v>3</v>
      </c>
      <c r="E117" s="1053">
        <f>IFERROR(SUM(E115:E116), 0)</f>
        <v>0</v>
      </c>
      <c r="F117" s="1053">
        <f>IFERROR(SUM(F115:F116), 0)</f>
        <v>0</v>
      </c>
      <c r="G117" s="1053">
        <f>IFERROR(SUM(G115:G116), 0)</f>
        <v>0</v>
      </c>
      <c r="H117" s="1053">
        <f>IFERROR(SUM(H115:H116), 0)</f>
        <v>0</v>
      </c>
      <c r="I117" s="1053">
        <f>IFERROR(SUM(I115:I116), 0)</f>
        <v>0</v>
      </c>
      <c r="J117" s="1053">
        <f t="shared" si="21"/>
        <v>0</v>
      </c>
      <c r="K117" s="337">
        <f>IFERROR(SUM(K115:K116), 0)</f>
        <v>0</v>
      </c>
      <c r="L117" s="337">
        <f>IFERROR(SUM(L115:L116), 0)</f>
        <v>0</v>
      </c>
      <c r="M117" s="337">
        <f>IFERROR(SUM(M115:M116), 0)</f>
        <v>0</v>
      </c>
      <c r="N117" s="337">
        <f>IFERROR(SUM(N115:N116), 0)</f>
        <v>0.23407367112216354</v>
      </c>
      <c r="O117" s="337">
        <f>IFERROR(SUM(O115:O116), 0)</f>
        <v>0</v>
      </c>
      <c r="P117" s="338">
        <f t="shared" si="22"/>
        <v>0.23407367112216354</v>
      </c>
      <c r="Q117" s="1070">
        <f>IFERROR(SUM(Q115:Q116), 0)</f>
        <v>0</v>
      </c>
      <c r="R117" s="1053">
        <f>IFERROR(SUM(R115:R116), 0)</f>
        <v>0</v>
      </c>
      <c r="S117" s="1053">
        <f>IFERROR(SUM(S115:S116), 0)</f>
        <v>0</v>
      </c>
      <c r="T117" s="1053">
        <f>IFERROR(SUM(T115:T116), 0)</f>
        <v>0</v>
      </c>
      <c r="U117" s="1053">
        <f>IFERROR(SUM(U115:U116), 0)</f>
        <v>0</v>
      </c>
      <c r="V117" s="1053">
        <f t="shared" si="23"/>
        <v>0</v>
      </c>
      <c r="W117" s="1053">
        <f>IFERROR(SUM(W115:W116), 0)</f>
        <v>0</v>
      </c>
      <c r="X117" s="1053">
        <f>IFERROR(SUM(X115:X116), 0)</f>
        <v>0</v>
      </c>
      <c r="Y117" s="1053">
        <f>IFERROR(SUM(Y115:Y116), 0)</f>
        <v>0</v>
      </c>
      <c r="Z117" s="1053">
        <f>IFERROR(SUM(Z115:Z116), 0)</f>
        <v>0</v>
      </c>
      <c r="AA117" s="1053">
        <f>IFERROR(SUM(AA115:AA116), 0)</f>
        <v>0</v>
      </c>
      <c r="AB117" s="1068">
        <f t="shared" si="24"/>
        <v>0</v>
      </c>
      <c r="AC117" s="1070">
        <f>IFERROR(SUM(AC115:AC116), 0)</f>
        <v>0</v>
      </c>
      <c r="AD117" s="1053">
        <f>IFERROR(SUM(AD115:AD116), 0)</f>
        <v>0</v>
      </c>
      <c r="AE117" s="1053">
        <f>IFERROR(SUM(AE115:AE116), 0)</f>
        <v>0</v>
      </c>
      <c r="AF117" s="1053">
        <f>IFERROR(SUM(AF115:AF116), 0)</f>
        <v>0</v>
      </c>
      <c r="AG117" s="1053">
        <f>IFERROR(SUM(AG115:AG116), 0)</f>
        <v>0</v>
      </c>
      <c r="AH117" s="1053">
        <f t="shared" si="25"/>
        <v>0</v>
      </c>
      <c r="AI117" s="1053">
        <f>IFERROR(SUM(AI115:AI116), 0)</f>
        <v>0</v>
      </c>
      <c r="AJ117" s="1053">
        <f>IFERROR(SUM(AJ115:AJ116), 0)</f>
        <v>0</v>
      </c>
      <c r="AK117" s="1053">
        <f>IFERROR(SUM(AK115:AK116), 0)</f>
        <v>0</v>
      </c>
      <c r="AL117" s="1053">
        <f>IFERROR(SUM(AL115:AL116), 0)</f>
        <v>0</v>
      </c>
      <c r="AM117" s="1053">
        <f>IFERROR(SUM(AM115:AM116), 0)</f>
        <v>0</v>
      </c>
      <c r="AN117" s="1068">
        <f t="shared" si="26"/>
        <v>0</v>
      </c>
      <c r="AO117" s="1070">
        <f>IFERROR(SUM(AO115:AO116), 0)</f>
        <v>0</v>
      </c>
      <c r="AP117" s="1053">
        <f>IFERROR(SUM(AP115:AP116), 0)</f>
        <v>0</v>
      </c>
      <c r="AQ117" s="1053">
        <f>IFERROR(SUM(AQ115:AQ116), 0)</f>
        <v>0</v>
      </c>
      <c r="AR117" s="1053">
        <f>IFERROR(SUM(AR115:AR116), 0)</f>
        <v>0</v>
      </c>
      <c r="AS117" s="1053">
        <f>IFERROR(SUM(AS115:AS116), 0)</f>
        <v>0</v>
      </c>
      <c r="AT117" s="1069">
        <f t="shared" si="27"/>
        <v>0</v>
      </c>
      <c r="AU117" s="300"/>
      <c r="AV117" s="353" t="s">
        <v>4742</v>
      </c>
      <c r="AW117" s="300"/>
      <c r="AX117" s="1336" t="s">
        <v>3231</v>
      </c>
      <c r="AY117" s="324"/>
      <c r="AZ117" s="324"/>
      <c r="BA117" s="355" t="s">
        <v>3254</v>
      </c>
      <c r="BB117" s="351" t="s">
        <v>167</v>
      </c>
      <c r="BC117" s="352">
        <v>3</v>
      </c>
      <c r="BD117" s="373" t="s">
        <v>4743</v>
      </c>
      <c r="BE117" s="373" t="s">
        <v>4744</v>
      </c>
      <c r="BF117" s="373" t="s">
        <v>4745</v>
      </c>
      <c r="BG117" s="373" t="s">
        <v>4746</v>
      </c>
      <c r="BH117" s="373" t="s">
        <v>4747</v>
      </c>
      <c r="BI117" s="373" t="s">
        <v>4748</v>
      </c>
      <c r="BJ117" s="373" t="s">
        <v>4743</v>
      </c>
      <c r="BK117" s="373" t="s">
        <v>4744</v>
      </c>
      <c r="BL117" s="373" t="s">
        <v>4745</v>
      </c>
      <c r="BM117" s="373" t="s">
        <v>4746</v>
      </c>
      <c r="BN117" s="373" t="s">
        <v>4747</v>
      </c>
      <c r="BO117" s="373" t="s">
        <v>4748</v>
      </c>
      <c r="BP117" s="373" t="s">
        <v>4743</v>
      </c>
      <c r="BQ117" s="373" t="s">
        <v>4744</v>
      </c>
      <c r="BR117" s="373" t="s">
        <v>4745</v>
      </c>
      <c r="BS117" s="373" t="s">
        <v>4746</v>
      </c>
      <c r="BT117" s="373" t="s">
        <v>4747</v>
      </c>
      <c r="BU117" s="373" t="s">
        <v>4748</v>
      </c>
      <c r="BV117" s="373" t="s">
        <v>4743</v>
      </c>
      <c r="BW117" s="373" t="s">
        <v>4744</v>
      </c>
      <c r="BX117" s="373" t="s">
        <v>4745</v>
      </c>
      <c r="BY117" s="373" t="s">
        <v>4746</v>
      </c>
      <c r="BZ117" s="373" t="s">
        <v>4747</v>
      </c>
      <c r="CA117" s="373" t="s">
        <v>4748</v>
      </c>
      <c r="CB117" s="373" t="s">
        <v>4743</v>
      </c>
      <c r="CC117" s="373" t="s">
        <v>4744</v>
      </c>
      <c r="CD117" s="373" t="s">
        <v>4745</v>
      </c>
      <c r="CE117" s="373" t="s">
        <v>4746</v>
      </c>
      <c r="CF117" s="373" t="s">
        <v>4747</v>
      </c>
      <c r="CG117" s="373" t="s">
        <v>4748</v>
      </c>
      <c r="CH117" s="373" t="s">
        <v>4743</v>
      </c>
      <c r="CI117" s="373" t="s">
        <v>4744</v>
      </c>
      <c r="CJ117" s="373" t="s">
        <v>4745</v>
      </c>
      <c r="CK117" s="373" t="s">
        <v>4746</v>
      </c>
      <c r="CL117" s="373" t="s">
        <v>4747</v>
      </c>
      <c r="CM117" s="373" t="s">
        <v>4748</v>
      </c>
      <c r="CN117" s="373" t="s">
        <v>4743</v>
      </c>
      <c r="CO117" s="373" t="s">
        <v>4744</v>
      </c>
      <c r="CP117" s="373" t="s">
        <v>4745</v>
      </c>
      <c r="CQ117" s="373" t="s">
        <v>4746</v>
      </c>
      <c r="CR117" s="373" t="s">
        <v>4747</v>
      </c>
      <c r="CS117" s="373" t="s">
        <v>4748</v>
      </c>
      <c r="CT117" s="300"/>
      <c r="CU117" s="353" t="s">
        <v>4742</v>
      </c>
      <c r="CV117" s="300"/>
      <c r="CW117" s="353"/>
      <c r="CX117" s="324"/>
    </row>
    <row r="118" spans="1:102" customFormat="1" ht="20.25" customHeight="1" x14ac:dyDescent="0.2">
      <c r="A118" s="324"/>
      <c r="B118" s="355" t="s">
        <v>3262</v>
      </c>
      <c r="C118" s="351" t="s">
        <v>167</v>
      </c>
      <c r="D118" s="352">
        <v>3</v>
      </c>
      <c r="E118" s="1052"/>
      <c r="F118" s="1052"/>
      <c r="G118" s="1052"/>
      <c r="H118" s="1052"/>
      <c r="I118" s="1052"/>
      <c r="J118" s="1053">
        <f t="shared" si="21"/>
        <v>0</v>
      </c>
      <c r="K118" s="1328">
        <v>0</v>
      </c>
      <c r="L118" s="1328">
        <v>0</v>
      </c>
      <c r="M118" s="1328">
        <v>0</v>
      </c>
      <c r="N118" s="1328">
        <v>0</v>
      </c>
      <c r="O118" s="1328">
        <v>0</v>
      </c>
      <c r="P118" s="338">
        <f t="shared" si="22"/>
        <v>0</v>
      </c>
      <c r="Q118" s="1067"/>
      <c r="R118" s="1052"/>
      <c r="S118" s="1052"/>
      <c r="T118" s="1052"/>
      <c r="U118" s="1052"/>
      <c r="V118" s="1053">
        <f t="shared" si="23"/>
        <v>0</v>
      </c>
      <c r="W118" s="1052"/>
      <c r="X118" s="1052"/>
      <c r="Y118" s="1052"/>
      <c r="Z118" s="1052"/>
      <c r="AA118" s="1052"/>
      <c r="AB118" s="1068">
        <f t="shared" si="24"/>
        <v>0</v>
      </c>
      <c r="AC118" s="1067"/>
      <c r="AD118" s="1052"/>
      <c r="AE118" s="1052"/>
      <c r="AF118" s="1052"/>
      <c r="AG118" s="1052"/>
      <c r="AH118" s="1053">
        <f t="shared" si="25"/>
        <v>0</v>
      </c>
      <c r="AI118" s="1052"/>
      <c r="AJ118" s="1052"/>
      <c r="AK118" s="1052"/>
      <c r="AL118" s="1052"/>
      <c r="AM118" s="1052"/>
      <c r="AN118" s="1068">
        <f t="shared" si="26"/>
        <v>0</v>
      </c>
      <c r="AO118" s="1067"/>
      <c r="AP118" s="1052"/>
      <c r="AQ118" s="1052"/>
      <c r="AR118" s="1052"/>
      <c r="AS118" s="1052"/>
      <c r="AT118" s="1069">
        <f t="shared" si="27"/>
        <v>0</v>
      </c>
      <c r="AU118" s="300"/>
      <c r="AV118" s="353" t="s">
        <v>4749</v>
      </c>
      <c r="AW118" s="300"/>
      <c r="AX118" s="1336" t="s">
        <v>3213</v>
      </c>
      <c r="AY118" s="324"/>
      <c r="AZ118" s="324"/>
      <c r="BA118" s="355" t="s">
        <v>3262</v>
      </c>
      <c r="BB118" s="351" t="s">
        <v>167</v>
      </c>
      <c r="BC118" s="352">
        <v>3</v>
      </c>
      <c r="BD118" s="372" t="s">
        <v>4750</v>
      </c>
      <c r="BE118" s="372" t="s">
        <v>4751</v>
      </c>
      <c r="BF118" s="372" t="s">
        <v>4752</v>
      </c>
      <c r="BG118" s="372" t="s">
        <v>4753</v>
      </c>
      <c r="BH118" s="372" t="s">
        <v>4754</v>
      </c>
      <c r="BI118" s="373" t="s">
        <v>4755</v>
      </c>
      <c r="BJ118" s="372" t="s">
        <v>4750</v>
      </c>
      <c r="BK118" s="372" t="s">
        <v>4751</v>
      </c>
      <c r="BL118" s="372" t="s">
        <v>4752</v>
      </c>
      <c r="BM118" s="372" t="s">
        <v>4753</v>
      </c>
      <c r="BN118" s="372" t="s">
        <v>4754</v>
      </c>
      <c r="BO118" s="373" t="s">
        <v>4755</v>
      </c>
      <c r="BP118" s="372" t="s">
        <v>4750</v>
      </c>
      <c r="BQ118" s="372" t="s">
        <v>4751</v>
      </c>
      <c r="BR118" s="372" t="s">
        <v>4752</v>
      </c>
      <c r="BS118" s="372" t="s">
        <v>4753</v>
      </c>
      <c r="BT118" s="372" t="s">
        <v>4754</v>
      </c>
      <c r="BU118" s="373" t="s">
        <v>4755</v>
      </c>
      <c r="BV118" s="372" t="s">
        <v>4750</v>
      </c>
      <c r="BW118" s="372" t="s">
        <v>4751</v>
      </c>
      <c r="BX118" s="372" t="s">
        <v>4752</v>
      </c>
      <c r="BY118" s="372" t="s">
        <v>4753</v>
      </c>
      <c r="BZ118" s="372" t="s">
        <v>4754</v>
      </c>
      <c r="CA118" s="373" t="s">
        <v>4755</v>
      </c>
      <c r="CB118" s="372" t="s">
        <v>4750</v>
      </c>
      <c r="CC118" s="372" t="s">
        <v>4751</v>
      </c>
      <c r="CD118" s="372" t="s">
        <v>4752</v>
      </c>
      <c r="CE118" s="372" t="s">
        <v>4753</v>
      </c>
      <c r="CF118" s="372" t="s">
        <v>4754</v>
      </c>
      <c r="CG118" s="373" t="s">
        <v>4755</v>
      </c>
      <c r="CH118" s="372" t="s">
        <v>4750</v>
      </c>
      <c r="CI118" s="372" t="s">
        <v>4751</v>
      </c>
      <c r="CJ118" s="372" t="s">
        <v>4752</v>
      </c>
      <c r="CK118" s="372" t="s">
        <v>4753</v>
      </c>
      <c r="CL118" s="372" t="s">
        <v>4754</v>
      </c>
      <c r="CM118" s="373" t="s">
        <v>4755</v>
      </c>
      <c r="CN118" s="372" t="s">
        <v>4750</v>
      </c>
      <c r="CO118" s="372" t="s">
        <v>4751</v>
      </c>
      <c r="CP118" s="372" t="s">
        <v>4752</v>
      </c>
      <c r="CQ118" s="372" t="s">
        <v>4753</v>
      </c>
      <c r="CR118" s="372" t="s">
        <v>4754</v>
      </c>
      <c r="CS118" s="373" t="s">
        <v>4755</v>
      </c>
      <c r="CT118" s="300"/>
      <c r="CU118" s="353" t="s">
        <v>4749</v>
      </c>
      <c r="CV118" s="300"/>
      <c r="CW118" s="353"/>
      <c r="CX118" s="324"/>
    </row>
    <row r="119" spans="1:102" customFormat="1" ht="20.25" customHeight="1" x14ac:dyDescent="0.2">
      <c r="A119" s="324"/>
      <c r="B119" s="355" t="s">
        <v>3270</v>
      </c>
      <c r="C119" s="351" t="s">
        <v>167</v>
      </c>
      <c r="D119" s="352">
        <v>3</v>
      </c>
      <c r="E119" s="1052"/>
      <c r="F119" s="1052"/>
      <c r="G119" s="1052"/>
      <c r="H119" s="1052"/>
      <c r="I119" s="1052"/>
      <c r="J119" s="1053">
        <f t="shared" si="21"/>
        <v>0</v>
      </c>
      <c r="K119" s="1328">
        <v>0</v>
      </c>
      <c r="L119" s="1328">
        <v>0</v>
      </c>
      <c r="M119" s="1328">
        <v>0</v>
      </c>
      <c r="N119" s="1328">
        <v>0</v>
      </c>
      <c r="O119" s="1328">
        <v>0</v>
      </c>
      <c r="P119" s="338">
        <f t="shared" si="22"/>
        <v>0</v>
      </c>
      <c r="Q119" s="1067"/>
      <c r="R119" s="1052"/>
      <c r="S119" s="1052"/>
      <c r="T119" s="1052"/>
      <c r="U119" s="1052"/>
      <c r="V119" s="1053">
        <f t="shared" si="23"/>
        <v>0</v>
      </c>
      <c r="W119" s="1052"/>
      <c r="X119" s="1052"/>
      <c r="Y119" s="1052"/>
      <c r="Z119" s="1052"/>
      <c r="AA119" s="1052"/>
      <c r="AB119" s="1068">
        <f t="shared" si="24"/>
        <v>0</v>
      </c>
      <c r="AC119" s="1067"/>
      <c r="AD119" s="1052"/>
      <c r="AE119" s="1052"/>
      <c r="AF119" s="1052"/>
      <c r="AG119" s="1052"/>
      <c r="AH119" s="1053">
        <f t="shared" si="25"/>
        <v>0</v>
      </c>
      <c r="AI119" s="1052"/>
      <c r="AJ119" s="1052"/>
      <c r="AK119" s="1052"/>
      <c r="AL119" s="1052"/>
      <c r="AM119" s="1052"/>
      <c r="AN119" s="1068">
        <f t="shared" si="26"/>
        <v>0</v>
      </c>
      <c r="AO119" s="1067"/>
      <c r="AP119" s="1052"/>
      <c r="AQ119" s="1052"/>
      <c r="AR119" s="1052"/>
      <c r="AS119" s="1052"/>
      <c r="AT119" s="1069">
        <f t="shared" si="27"/>
        <v>0</v>
      </c>
      <c r="AU119" s="300"/>
      <c r="AV119" s="353" t="s">
        <v>4756</v>
      </c>
      <c r="AW119" s="300"/>
      <c r="AX119" s="1336" t="s">
        <v>3222</v>
      </c>
      <c r="AY119" s="324"/>
      <c r="AZ119" s="324"/>
      <c r="BA119" s="355" t="s">
        <v>3270</v>
      </c>
      <c r="BB119" s="351" t="s">
        <v>167</v>
      </c>
      <c r="BC119" s="352">
        <v>3</v>
      </c>
      <c r="BD119" s="372" t="s">
        <v>4757</v>
      </c>
      <c r="BE119" s="372" t="s">
        <v>4758</v>
      </c>
      <c r="BF119" s="372" t="s">
        <v>4759</v>
      </c>
      <c r="BG119" s="372" t="s">
        <v>4760</v>
      </c>
      <c r="BH119" s="372" t="s">
        <v>4761</v>
      </c>
      <c r="BI119" s="373" t="s">
        <v>4762</v>
      </c>
      <c r="BJ119" s="372" t="s">
        <v>4757</v>
      </c>
      <c r="BK119" s="372" t="s">
        <v>4758</v>
      </c>
      <c r="BL119" s="372" t="s">
        <v>4759</v>
      </c>
      <c r="BM119" s="372" t="s">
        <v>4760</v>
      </c>
      <c r="BN119" s="372" t="s">
        <v>4761</v>
      </c>
      <c r="BO119" s="373" t="s">
        <v>4762</v>
      </c>
      <c r="BP119" s="372" t="s">
        <v>4757</v>
      </c>
      <c r="BQ119" s="372" t="s">
        <v>4758</v>
      </c>
      <c r="BR119" s="372" t="s">
        <v>4759</v>
      </c>
      <c r="BS119" s="372" t="s">
        <v>4760</v>
      </c>
      <c r="BT119" s="372" t="s">
        <v>4761</v>
      </c>
      <c r="BU119" s="373" t="s">
        <v>4762</v>
      </c>
      <c r="BV119" s="372" t="s">
        <v>4757</v>
      </c>
      <c r="BW119" s="372" t="s">
        <v>4758</v>
      </c>
      <c r="BX119" s="372" t="s">
        <v>4759</v>
      </c>
      <c r="BY119" s="372" t="s">
        <v>4760</v>
      </c>
      <c r="BZ119" s="372" t="s">
        <v>4761</v>
      </c>
      <c r="CA119" s="373" t="s">
        <v>4762</v>
      </c>
      <c r="CB119" s="372" t="s">
        <v>4757</v>
      </c>
      <c r="CC119" s="372" t="s">
        <v>4758</v>
      </c>
      <c r="CD119" s="372" t="s">
        <v>4759</v>
      </c>
      <c r="CE119" s="372" t="s">
        <v>4760</v>
      </c>
      <c r="CF119" s="372" t="s">
        <v>4761</v>
      </c>
      <c r="CG119" s="373" t="s">
        <v>4762</v>
      </c>
      <c r="CH119" s="372" t="s">
        <v>4757</v>
      </c>
      <c r="CI119" s="372" t="s">
        <v>4758</v>
      </c>
      <c r="CJ119" s="372" t="s">
        <v>4759</v>
      </c>
      <c r="CK119" s="372" t="s">
        <v>4760</v>
      </c>
      <c r="CL119" s="372" t="s">
        <v>4761</v>
      </c>
      <c r="CM119" s="373" t="s">
        <v>4762</v>
      </c>
      <c r="CN119" s="372" t="s">
        <v>4757</v>
      </c>
      <c r="CO119" s="372" t="s">
        <v>4758</v>
      </c>
      <c r="CP119" s="372" t="s">
        <v>4759</v>
      </c>
      <c r="CQ119" s="372" t="s">
        <v>4760</v>
      </c>
      <c r="CR119" s="372" t="s">
        <v>4761</v>
      </c>
      <c r="CS119" s="373" t="s">
        <v>4762</v>
      </c>
      <c r="CT119" s="300"/>
      <c r="CU119" s="353" t="s">
        <v>4756</v>
      </c>
      <c r="CV119" s="300"/>
      <c r="CW119" s="353"/>
      <c r="CX119" s="324"/>
    </row>
    <row r="120" spans="1:102" customFormat="1" ht="20.25" customHeight="1" x14ac:dyDescent="0.2">
      <c r="A120" s="324"/>
      <c r="B120" s="355" t="s">
        <v>3278</v>
      </c>
      <c r="C120" s="351" t="s">
        <v>167</v>
      </c>
      <c r="D120" s="352">
        <v>3</v>
      </c>
      <c r="E120" s="1053">
        <f>IFERROR(SUM(E118:E119), 0)</f>
        <v>0</v>
      </c>
      <c r="F120" s="1053">
        <f>IFERROR(SUM(F118:F119), 0)</f>
        <v>0</v>
      </c>
      <c r="G120" s="1053">
        <f>IFERROR(SUM(G118:G119), 0)</f>
        <v>0</v>
      </c>
      <c r="H120" s="1053">
        <f>IFERROR(SUM(H118:H119), 0)</f>
        <v>0</v>
      </c>
      <c r="I120" s="1053">
        <f>IFERROR(SUM(I118:I119), 0)</f>
        <v>0</v>
      </c>
      <c r="J120" s="1053">
        <f t="shared" si="21"/>
        <v>0</v>
      </c>
      <c r="K120" s="337">
        <f>IFERROR(SUM(K118:K119), 0)</f>
        <v>0</v>
      </c>
      <c r="L120" s="337">
        <f>IFERROR(SUM(L118:L119), 0)</f>
        <v>0</v>
      </c>
      <c r="M120" s="337">
        <f>IFERROR(SUM(M118:M119), 0)</f>
        <v>0</v>
      </c>
      <c r="N120" s="337">
        <f>IFERROR(SUM(N118:N119), 0)</f>
        <v>0</v>
      </c>
      <c r="O120" s="337">
        <f>IFERROR(SUM(O118:O119), 0)</f>
        <v>0</v>
      </c>
      <c r="P120" s="338">
        <f t="shared" si="22"/>
        <v>0</v>
      </c>
      <c r="Q120" s="1070">
        <f>IFERROR(SUM(Q118:Q119), 0)</f>
        <v>0</v>
      </c>
      <c r="R120" s="1053">
        <f>IFERROR(SUM(R118:R119), 0)</f>
        <v>0</v>
      </c>
      <c r="S120" s="1053">
        <f>IFERROR(SUM(S118:S119), 0)</f>
        <v>0</v>
      </c>
      <c r="T120" s="1053">
        <f>IFERROR(SUM(T118:T119), 0)</f>
        <v>0</v>
      </c>
      <c r="U120" s="1053">
        <f>IFERROR(SUM(U118:U119), 0)</f>
        <v>0</v>
      </c>
      <c r="V120" s="1053">
        <f t="shared" si="23"/>
        <v>0</v>
      </c>
      <c r="W120" s="1053">
        <f>IFERROR(SUM(W118:W119), 0)</f>
        <v>0</v>
      </c>
      <c r="X120" s="1053">
        <f>IFERROR(SUM(X118:X119), 0)</f>
        <v>0</v>
      </c>
      <c r="Y120" s="1053">
        <f>IFERROR(SUM(Y118:Y119), 0)</f>
        <v>0</v>
      </c>
      <c r="Z120" s="1053">
        <f>IFERROR(SUM(Z118:Z119), 0)</f>
        <v>0</v>
      </c>
      <c r="AA120" s="1053">
        <f>IFERROR(SUM(AA118:AA119), 0)</f>
        <v>0</v>
      </c>
      <c r="AB120" s="1068">
        <f t="shared" si="24"/>
        <v>0</v>
      </c>
      <c r="AC120" s="1070">
        <f>IFERROR(SUM(AC118:AC119), 0)</f>
        <v>0</v>
      </c>
      <c r="AD120" s="1053">
        <f>IFERROR(SUM(AD118:AD119), 0)</f>
        <v>0</v>
      </c>
      <c r="AE120" s="1053">
        <f>IFERROR(SUM(AE118:AE119), 0)</f>
        <v>0</v>
      </c>
      <c r="AF120" s="1053">
        <f>IFERROR(SUM(AF118:AF119), 0)</f>
        <v>0</v>
      </c>
      <c r="AG120" s="1053">
        <f>IFERROR(SUM(AG118:AG119), 0)</f>
        <v>0</v>
      </c>
      <c r="AH120" s="1053">
        <f t="shared" si="25"/>
        <v>0</v>
      </c>
      <c r="AI120" s="1053">
        <f>IFERROR(SUM(AI118:AI119), 0)</f>
        <v>0</v>
      </c>
      <c r="AJ120" s="1053">
        <f>IFERROR(SUM(AJ118:AJ119), 0)</f>
        <v>0</v>
      </c>
      <c r="AK120" s="1053">
        <f>IFERROR(SUM(AK118:AK119), 0)</f>
        <v>0</v>
      </c>
      <c r="AL120" s="1053">
        <f>IFERROR(SUM(AL118:AL119), 0)</f>
        <v>0</v>
      </c>
      <c r="AM120" s="1053">
        <f>IFERROR(SUM(AM118:AM119), 0)</f>
        <v>0</v>
      </c>
      <c r="AN120" s="1068">
        <f t="shared" si="26"/>
        <v>0</v>
      </c>
      <c r="AO120" s="1070">
        <f>IFERROR(SUM(AO118:AO119), 0)</f>
        <v>0</v>
      </c>
      <c r="AP120" s="1053">
        <f>IFERROR(SUM(AP118:AP119), 0)</f>
        <v>0</v>
      </c>
      <c r="AQ120" s="1053">
        <f>IFERROR(SUM(AQ118:AQ119), 0)</f>
        <v>0</v>
      </c>
      <c r="AR120" s="1053">
        <f>IFERROR(SUM(AR118:AR119), 0)</f>
        <v>0</v>
      </c>
      <c r="AS120" s="1053">
        <f>IFERROR(SUM(AS118:AS119), 0)</f>
        <v>0</v>
      </c>
      <c r="AT120" s="1069">
        <f t="shared" si="27"/>
        <v>0</v>
      </c>
      <c r="AU120" s="300"/>
      <c r="AV120" s="353" t="s">
        <v>4763</v>
      </c>
      <c r="AW120" s="300"/>
      <c r="AX120" s="1336" t="s">
        <v>3231</v>
      </c>
      <c r="AY120" s="324"/>
      <c r="AZ120" s="324"/>
      <c r="BA120" s="355" t="s">
        <v>3278</v>
      </c>
      <c r="BB120" s="351" t="s">
        <v>167</v>
      </c>
      <c r="BC120" s="352">
        <v>3</v>
      </c>
      <c r="BD120" s="373" t="s">
        <v>4764</v>
      </c>
      <c r="BE120" s="373" t="s">
        <v>4765</v>
      </c>
      <c r="BF120" s="373" t="s">
        <v>4766</v>
      </c>
      <c r="BG120" s="373" t="s">
        <v>4767</v>
      </c>
      <c r="BH120" s="373" t="s">
        <v>4768</v>
      </c>
      <c r="BI120" s="373" t="s">
        <v>4769</v>
      </c>
      <c r="BJ120" s="373" t="s">
        <v>4764</v>
      </c>
      <c r="BK120" s="373" t="s">
        <v>4765</v>
      </c>
      <c r="BL120" s="373" t="s">
        <v>4766</v>
      </c>
      <c r="BM120" s="373" t="s">
        <v>4767</v>
      </c>
      <c r="BN120" s="373" t="s">
        <v>4768</v>
      </c>
      <c r="BO120" s="373" t="s">
        <v>4769</v>
      </c>
      <c r="BP120" s="373" t="s">
        <v>4764</v>
      </c>
      <c r="BQ120" s="373" t="s">
        <v>4765</v>
      </c>
      <c r="BR120" s="373" t="s">
        <v>4766</v>
      </c>
      <c r="BS120" s="373" t="s">
        <v>4767</v>
      </c>
      <c r="BT120" s="373" t="s">
        <v>4768</v>
      </c>
      <c r="BU120" s="373" t="s">
        <v>4769</v>
      </c>
      <c r="BV120" s="373" t="s">
        <v>4764</v>
      </c>
      <c r="BW120" s="373" t="s">
        <v>4765</v>
      </c>
      <c r="BX120" s="373" t="s">
        <v>4766</v>
      </c>
      <c r="BY120" s="373" t="s">
        <v>4767</v>
      </c>
      <c r="BZ120" s="373" t="s">
        <v>4768</v>
      </c>
      <c r="CA120" s="373" t="s">
        <v>4769</v>
      </c>
      <c r="CB120" s="373" t="s">
        <v>4764</v>
      </c>
      <c r="CC120" s="373" t="s">
        <v>4765</v>
      </c>
      <c r="CD120" s="373" t="s">
        <v>4766</v>
      </c>
      <c r="CE120" s="373" t="s">
        <v>4767</v>
      </c>
      <c r="CF120" s="373" t="s">
        <v>4768</v>
      </c>
      <c r="CG120" s="373" t="s">
        <v>4769</v>
      </c>
      <c r="CH120" s="373" t="s">
        <v>4764</v>
      </c>
      <c r="CI120" s="373" t="s">
        <v>4765</v>
      </c>
      <c r="CJ120" s="373" t="s">
        <v>4766</v>
      </c>
      <c r="CK120" s="373" t="s">
        <v>4767</v>
      </c>
      <c r="CL120" s="373" t="s">
        <v>4768</v>
      </c>
      <c r="CM120" s="373" t="s">
        <v>4769</v>
      </c>
      <c r="CN120" s="373" t="s">
        <v>4764</v>
      </c>
      <c r="CO120" s="373" t="s">
        <v>4765</v>
      </c>
      <c r="CP120" s="373" t="s">
        <v>4766</v>
      </c>
      <c r="CQ120" s="373" t="s">
        <v>4767</v>
      </c>
      <c r="CR120" s="373" t="s">
        <v>4768</v>
      </c>
      <c r="CS120" s="373" t="s">
        <v>4769</v>
      </c>
      <c r="CT120" s="300"/>
      <c r="CU120" s="353" t="s">
        <v>4763</v>
      </c>
      <c r="CV120" s="300"/>
      <c r="CW120" s="353"/>
      <c r="CX120" s="324"/>
    </row>
    <row r="121" spans="1:102" customFormat="1" ht="20.25" customHeight="1" x14ac:dyDescent="0.2">
      <c r="A121" s="324"/>
      <c r="B121" s="294" t="s">
        <v>3286</v>
      </c>
      <c r="C121" s="351" t="s">
        <v>167</v>
      </c>
      <c r="D121" s="352">
        <v>3</v>
      </c>
      <c r="E121" s="1053">
        <f t="shared" ref="E121:I122" si="28">IFERROR(SUM(E112,E115,E118), 0)</f>
        <v>0</v>
      </c>
      <c r="F121" s="1053">
        <f t="shared" si="28"/>
        <v>0</v>
      </c>
      <c r="G121" s="1053">
        <f t="shared" si="28"/>
        <v>0</v>
      </c>
      <c r="H121" s="1053">
        <f t="shared" si="28"/>
        <v>0</v>
      </c>
      <c r="I121" s="1053">
        <f t="shared" si="28"/>
        <v>0</v>
      </c>
      <c r="J121" s="1053">
        <f t="shared" si="21"/>
        <v>0</v>
      </c>
      <c r="K121" s="337">
        <f t="shared" ref="K121:O122" si="29">IFERROR(SUM(K112,K115,K118), 0)</f>
        <v>0</v>
      </c>
      <c r="L121" s="337">
        <f t="shared" si="29"/>
        <v>0</v>
      </c>
      <c r="M121" s="337">
        <f t="shared" si="29"/>
        <v>0</v>
      </c>
      <c r="N121" s="337">
        <f t="shared" si="29"/>
        <v>0.23407367112216354</v>
      </c>
      <c r="O121" s="337">
        <f t="shared" si="29"/>
        <v>0</v>
      </c>
      <c r="P121" s="338">
        <f t="shared" si="22"/>
        <v>0.23407367112216354</v>
      </c>
      <c r="Q121" s="1070">
        <f t="shared" ref="Q121:U122" si="30">IFERROR(SUM(Q112,Q115,Q118), 0)</f>
        <v>0</v>
      </c>
      <c r="R121" s="1053">
        <f t="shared" si="30"/>
        <v>0</v>
      </c>
      <c r="S121" s="1053">
        <f t="shared" si="30"/>
        <v>0</v>
      </c>
      <c r="T121" s="1053">
        <f t="shared" si="30"/>
        <v>0</v>
      </c>
      <c r="U121" s="1053">
        <f t="shared" si="30"/>
        <v>0</v>
      </c>
      <c r="V121" s="1053">
        <f t="shared" si="23"/>
        <v>0</v>
      </c>
      <c r="W121" s="1053">
        <f t="shared" ref="W121:AA122" si="31">IFERROR(SUM(W112,W115,W118), 0)</f>
        <v>0</v>
      </c>
      <c r="X121" s="1053">
        <f t="shared" si="31"/>
        <v>0</v>
      </c>
      <c r="Y121" s="1053">
        <f t="shared" si="31"/>
        <v>0</v>
      </c>
      <c r="Z121" s="1053">
        <f t="shared" si="31"/>
        <v>0</v>
      </c>
      <c r="AA121" s="1053">
        <f t="shared" si="31"/>
        <v>0</v>
      </c>
      <c r="AB121" s="1068">
        <f t="shared" si="24"/>
        <v>0</v>
      </c>
      <c r="AC121" s="1070">
        <f t="shared" ref="AC121:AG122" si="32">IFERROR(SUM(AC112,AC115,AC118), 0)</f>
        <v>0</v>
      </c>
      <c r="AD121" s="1053">
        <f t="shared" si="32"/>
        <v>0</v>
      </c>
      <c r="AE121" s="1053">
        <f t="shared" si="32"/>
        <v>0</v>
      </c>
      <c r="AF121" s="1053">
        <f t="shared" si="32"/>
        <v>0</v>
      </c>
      <c r="AG121" s="1053">
        <f t="shared" si="32"/>
        <v>0</v>
      </c>
      <c r="AH121" s="1053">
        <f t="shared" si="25"/>
        <v>0</v>
      </c>
      <c r="AI121" s="1053">
        <f t="shared" ref="AI121:AM122" si="33">IFERROR(SUM(AI112,AI115,AI118), 0)</f>
        <v>0</v>
      </c>
      <c r="AJ121" s="1053">
        <f t="shared" si="33"/>
        <v>0</v>
      </c>
      <c r="AK121" s="1053">
        <f t="shared" si="33"/>
        <v>0</v>
      </c>
      <c r="AL121" s="1053">
        <f t="shared" si="33"/>
        <v>0</v>
      </c>
      <c r="AM121" s="1053">
        <f t="shared" si="33"/>
        <v>0</v>
      </c>
      <c r="AN121" s="1068">
        <f t="shared" si="26"/>
        <v>0</v>
      </c>
      <c r="AO121" s="1070">
        <f t="shared" ref="AO121:AS122" si="34">IFERROR(SUM(AO112,AO115,AO118), 0)</f>
        <v>0</v>
      </c>
      <c r="AP121" s="1053">
        <f t="shared" si="34"/>
        <v>0</v>
      </c>
      <c r="AQ121" s="1053">
        <f t="shared" si="34"/>
        <v>0</v>
      </c>
      <c r="AR121" s="1053">
        <f t="shared" si="34"/>
        <v>0</v>
      </c>
      <c r="AS121" s="1053">
        <f t="shared" si="34"/>
        <v>0</v>
      </c>
      <c r="AT121" s="1069">
        <f t="shared" si="27"/>
        <v>0</v>
      </c>
      <c r="AU121" s="300"/>
      <c r="AV121" s="353" t="s">
        <v>4770</v>
      </c>
      <c r="AW121" s="300"/>
      <c r="AX121" s="1336" t="s">
        <v>3213</v>
      </c>
      <c r="AY121" s="324"/>
      <c r="AZ121" s="324"/>
      <c r="BA121" s="294" t="s">
        <v>3286</v>
      </c>
      <c r="BB121" s="351" t="s">
        <v>167</v>
      </c>
      <c r="BC121" s="352">
        <v>3</v>
      </c>
      <c r="BD121" s="373" t="s">
        <v>4771</v>
      </c>
      <c r="BE121" s="373" t="s">
        <v>4772</v>
      </c>
      <c r="BF121" s="373" t="s">
        <v>4773</v>
      </c>
      <c r="BG121" s="373" t="s">
        <v>4774</v>
      </c>
      <c r="BH121" s="373" t="s">
        <v>4775</v>
      </c>
      <c r="BI121" s="373" t="s">
        <v>4776</v>
      </c>
      <c r="BJ121" s="373" t="s">
        <v>4771</v>
      </c>
      <c r="BK121" s="373" t="s">
        <v>4772</v>
      </c>
      <c r="BL121" s="373" t="s">
        <v>4773</v>
      </c>
      <c r="BM121" s="373" t="s">
        <v>4774</v>
      </c>
      <c r="BN121" s="373" t="s">
        <v>4775</v>
      </c>
      <c r="BO121" s="373" t="s">
        <v>4776</v>
      </c>
      <c r="BP121" s="373" t="s">
        <v>4771</v>
      </c>
      <c r="BQ121" s="373" t="s">
        <v>4772</v>
      </c>
      <c r="BR121" s="373" t="s">
        <v>4773</v>
      </c>
      <c r="BS121" s="373" t="s">
        <v>4774</v>
      </c>
      <c r="BT121" s="373" t="s">
        <v>4775</v>
      </c>
      <c r="BU121" s="373" t="s">
        <v>4776</v>
      </c>
      <c r="BV121" s="373" t="s">
        <v>4771</v>
      </c>
      <c r="BW121" s="373" t="s">
        <v>4772</v>
      </c>
      <c r="BX121" s="373" t="s">
        <v>4773</v>
      </c>
      <c r="BY121" s="373" t="s">
        <v>4774</v>
      </c>
      <c r="BZ121" s="373" t="s">
        <v>4775</v>
      </c>
      <c r="CA121" s="373" t="s">
        <v>4776</v>
      </c>
      <c r="CB121" s="373" t="s">
        <v>4771</v>
      </c>
      <c r="CC121" s="373" t="s">
        <v>4772</v>
      </c>
      <c r="CD121" s="373" t="s">
        <v>4773</v>
      </c>
      <c r="CE121" s="373" t="s">
        <v>4774</v>
      </c>
      <c r="CF121" s="373" t="s">
        <v>4775</v>
      </c>
      <c r="CG121" s="373" t="s">
        <v>4776</v>
      </c>
      <c r="CH121" s="373" t="s">
        <v>4771</v>
      </c>
      <c r="CI121" s="373" t="s">
        <v>4772</v>
      </c>
      <c r="CJ121" s="373" t="s">
        <v>4773</v>
      </c>
      <c r="CK121" s="373" t="s">
        <v>4774</v>
      </c>
      <c r="CL121" s="373" t="s">
        <v>4775</v>
      </c>
      <c r="CM121" s="373" t="s">
        <v>4776</v>
      </c>
      <c r="CN121" s="373" t="s">
        <v>4771</v>
      </c>
      <c r="CO121" s="373" t="s">
        <v>4772</v>
      </c>
      <c r="CP121" s="373" t="s">
        <v>4773</v>
      </c>
      <c r="CQ121" s="373" t="s">
        <v>4774</v>
      </c>
      <c r="CR121" s="373" t="s">
        <v>4775</v>
      </c>
      <c r="CS121" s="373" t="s">
        <v>4776</v>
      </c>
      <c r="CT121" s="300"/>
      <c r="CU121" s="353" t="s">
        <v>4770</v>
      </c>
      <c r="CV121" s="300"/>
      <c r="CW121" s="353"/>
      <c r="CX121" s="324"/>
    </row>
    <row r="122" spans="1:102" customFormat="1" ht="20.25" customHeight="1" x14ac:dyDescent="0.2">
      <c r="A122" s="324"/>
      <c r="B122" s="294" t="s">
        <v>3294</v>
      </c>
      <c r="C122" s="351" t="s">
        <v>167</v>
      </c>
      <c r="D122" s="352">
        <v>3</v>
      </c>
      <c r="E122" s="1053">
        <f t="shared" si="28"/>
        <v>0</v>
      </c>
      <c r="F122" s="1053">
        <f t="shared" si="28"/>
        <v>0</v>
      </c>
      <c r="G122" s="1053">
        <f t="shared" si="28"/>
        <v>0</v>
      </c>
      <c r="H122" s="1053">
        <f t="shared" si="28"/>
        <v>0</v>
      </c>
      <c r="I122" s="1053">
        <f t="shared" si="28"/>
        <v>0</v>
      </c>
      <c r="J122" s="1053">
        <f t="shared" si="21"/>
        <v>0</v>
      </c>
      <c r="K122" s="337">
        <f t="shared" si="29"/>
        <v>0</v>
      </c>
      <c r="L122" s="337">
        <f t="shared" si="29"/>
        <v>0</v>
      </c>
      <c r="M122" s="337">
        <f t="shared" si="29"/>
        <v>0</v>
      </c>
      <c r="N122" s="337">
        <f t="shared" si="29"/>
        <v>0</v>
      </c>
      <c r="O122" s="337">
        <f t="shared" si="29"/>
        <v>0</v>
      </c>
      <c r="P122" s="338">
        <f t="shared" si="22"/>
        <v>0</v>
      </c>
      <c r="Q122" s="1070">
        <f t="shared" si="30"/>
        <v>0</v>
      </c>
      <c r="R122" s="1053">
        <f t="shared" si="30"/>
        <v>0</v>
      </c>
      <c r="S122" s="1053">
        <f t="shared" si="30"/>
        <v>0</v>
      </c>
      <c r="T122" s="1053">
        <f t="shared" si="30"/>
        <v>0</v>
      </c>
      <c r="U122" s="1053">
        <f t="shared" si="30"/>
        <v>0</v>
      </c>
      <c r="V122" s="1053">
        <f t="shared" si="23"/>
        <v>0</v>
      </c>
      <c r="W122" s="1053">
        <f t="shared" si="31"/>
        <v>0</v>
      </c>
      <c r="X122" s="1053">
        <f t="shared" si="31"/>
        <v>0</v>
      </c>
      <c r="Y122" s="1053">
        <f t="shared" si="31"/>
        <v>0</v>
      </c>
      <c r="Z122" s="1053">
        <f t="shared" si="31"/>
        <v>0</v>
      </c>
      <c r="AA122" s="1053">
        <f t="shared" si="31"/>
        <v>0</v>
      </c>
      <c r="AB122" s="1068">
        <f t="shared" si="24"/>
        <v>0</v>
      </c>
      <c r="AC122" s="1070">
        <f t="shared" si="32"/>
        <v>0</v>
      </c>
      <c r="AD122" s="1053">
        <f t="shared" si="32"/>
        <v>0</v>
      </c>
      <c r="AE122" s="1053">
        <f t="shared" si="32"/>
        <v>0</v>
      </c>
      <c r="AF122" s="1053">
        <f t="shared" si="32"/>
        <v>0</v>
      </c>
      <c r="AG122" s="1053">
        <f t="shared" si="32"/>
        <v>0</v>
      </c>
      <c r="AH122" s="1053">
        <f t="shared" si="25"/>
        <v>0</v>
      </c>
      <c r="AI122" s="1053">
        <f t="shared" si="33"/>
        <v>0</v>
      </c>
      <c r="AJ122" s="1053">
        <f t="shared" si="33"/>
        <v>0</v>
      </c>
      <c r="AK122" s="1053">
        <f t="shared" si="33"/>
        <v>0</v>
      </c>
      <c r="AL122" s="1053">
        <f t="shared" si="33"/>
        <v>0</v>
      </c>
      <c r="AM122" s="1053">
        <f t="shared" si="33"/>
        <v>0</v>
      </c>
      <c r="AN122" s="1068">
        <f t="shared" si="26"/>
        <v>0</v>
      </c>
      <c r="AO122" s="1070">
        <f t="shared" si="34"/>
        <v>0</v>
      </c>
      <c r="AP122" s="1053">
        <f t="shared" si="34"/>
        <v>0</v>
      </c>
      <c r="AQ122" s="1053">
        <f t="shared" si="34"/>
        <v>0</v>
      </c>
      <c r="AR122" s="1053">
        <f t="shared" si="34"/>
        <v>0</v>
      </c>
      <c r="AS122" s="1053">
        <f t="shared" si="34"/>
        <v>0</v>
      </c>
      <c r="AT122" s="1069">
        <f t="shared" si="27"/>
        <v>0</v>
      </c>
      <c r="AU122" s="300"/>
      <c r="AV122" s="353" t="s">
        <v>4777</v>
      </c>
      <c r="AW122" s="300"/>
      <c r="AX122" s="1336" t="s">
        <v>3222</v>
      </c>
      <c r="AY122" s="324"/>
      <c r="AZ122" s="324"/>
      <c r="BA122" s="294" t="s">
        <v>3294</v>
      </c>
      <c r="BB122" s="351" t="s">
        <v>167</v>
      </c>
      <c r="BC122" s="352">
        <v>3</v>
      </c>
      <c r="BD122" s="373" t="s">
        <v>4778</v>
      </c>
      <c r="BE122" s="373" t="s">
        <v>4779</v>
      </c>
      <c r="BF122" s="373" t="s">
        <v>4780</v>
      </c>
      <c r="BG122" s="373" t="s">
        <v>4781</v>
      </c>
      <c r="BH122" s="373" t="s">
        <v>4782</v>
      </c>
      <c r="BI122" s="373" t="s">
        <v>4783</v>
      </c>
      <c r="BJ122" s="373" t="s">
        <v>4778</v>
      </c>
      <c r="BK122" s="373" t="s">
        <v>4779</v>
      </c>
      <c r="BL122" s="373" t="s">
        <v>4780</v>
      </c>
      <c r="BM122" s="373" t="s">
        <v>4781</v>
      </c>
      <c r="BN122" s="373" t="s">
        <v>4782</v>
      </c>
      <c r="BO122" s="373" t="s">
        <v>4783</v>
      </c>
      <c r="BP122" s="373" t="s">
        <v>4778</v>
      </c>
      <c r="BQ122" s="373" t="s">
        <v>4779</v>
      </c>
      <c r="BR122" s="373" t="s">
        <v>4780</v>
      </c>
      <c r="BS122" s="373" t="s">
        <v>4781</v>
      </c>
      <c r="BT122" s="373" t="s">
        <v>4782</v>
      </c>
      <c r="BU122" s="373" t="s">
        <v>4783</v>
      </c>
      <c r="BV122" s="373" t="s">
        <v>4778</v>
      </c>
      <c r="BW122" s="373" t="s">
        <v>4779</v>
      </c>
      <c r="BX122" s="373" t="s">
        <v>4780</v>
      </c>
      <c r="BY122" s="373" t="s">
        <v>4781</v>
      </c>
      <c r="BZ122" s="373" t="s">
        <v>4782</v>
      </c>
      <c r="CA122" s="373" t="s">
        <v>4783</v>
      </c>
      <c r="CB122" s="373" t="s">
        <v>4778</v>
      </c>
      <c r="CC122" s="373" t="s">
        <v>4779</v>
      </c>
      <c r="CD122" s="373" t="s">
        <v>4780</v>
      </c>
      <c r="CE122" s="373" t="s">
        <v>4781</v>
      </c>
      <c r="CF122" s="373" t="s">
        <v>4782</v>
      </c>
      <c r="CG122" s="373" t="s">
        <v>4783</v>
      </c>
      <c r="CH122" s="373" t="s">
        <v>4778</v>
      </c>
      <c r="CI122" s="373" t="s">
        <v>4779</v>
      </c>
      <c r="CJ122" s="373" t="s">
        <v>4780</v>
      </c>
      <c r="CK122" s="373" t="s">
        <v>4781</v>
      </c>
      <c r="CL122" s="373" t="s">
        <v>4782</v>
      </c>
      <c r="CM122" s="373" t="s">
        <v>4783</v>
      </c>
      <c r="CN122" s="373" t="s">
        <v>4778</v>
      </c>
      <c r="CO122" s="373" t="s">
        <v>4779</v>
      </c>
      <c r="CP122" s="373" t="s">
        <v>4780</v>
      </c>
      <c r="CQ122" s="373" t="s">
        <v>4781</v>
      </c>
      <c r="CR122" s="373" t="s">
        <v>4782</v>
      </c>
      <c r="CS122" s="373" t="s">
        <v>4783</v>
      </c>
      <c r="CT122" s="300"/>
      <c r="CU122" s="353" t="s">
        <v>4777</v>
      </c>
      <c r="CV122" s="300"/>
      <c r="CW122" s="353"/>
      <c r="CX122" s="324"/>
    </row>
    <row r="123" spans="1:102" customFormat="1" ht="20.25" customHeight="1" x14ac:dyDescent="0.2">
      <c r="A123" s="324"/>
      <c r="B123" s="294" t="s">
        <v>3302</v>
      </c>
      <c r="C123" s="351" t="s">
        <v>167</v>
      </c>
      <c r="D123" s="352">
        <v>3</v>
      </c>
      <c r="E123" s="1053">
        <f>IFERROR(SUM(E121:E122), 0)</f>
        <v>0</v>
      </c>
      <c r="F123" s="1053">
        <f>IFERROR(SUM(F121:F122), 0)</f>
        <v>0</v>
      </c>
      <c r="G123" s="1053">
        <f>IFERROR(SUM(G121:G122), 0)</f>
        <v>0</v>
      </c>
      <c r="H123" s="1053">
        <f>IFERROR(SUM(H121:H122), 0)</f>
        <v>0</v>
      </c>
      <c r="I123" s="1053">
        <f>IFERROR(SUM(I121:I122), 0)</f>
        <v>0</v>
      </c>
      <c r="J123" s="1053">
        <f t="shared" si="21"/>
        <v>0</v>
      </c>
      <c r="K123" s="337">
        <f>IFERROR(SUM(K121:K122), 0)</f>
        <v>0</v>
      </c>
      <c r="L123" s="337">
        <f>IFERROR(SUM(L121:L122), 0)</f>
        <v>0</v>
      </c>
      <c r="M123" s="337">
        <f>IFERROR(SUM(M121:M122), 0)</f>
        <v>0</v>
      </c>
      <c r="N123" s="337">
        <f>IFERROR(SUM(N121:N122), 0)</f>
        <v>0.23407367112216354</v>
      </c>
      <c r="O123" s="337">
        <f>IFERROR(SUM(O121:O122), 0)</f>
        <v>0</v>
      </c>
      <c r="P123" s="338">
        <f t="shared" si="22"/>
        <v>0.23407367112216354</v>
      </c>
      <c r="Q123" s="1053">
        <f>IFERROR(SUM(Q121:Q122), 0)</f>
        <v>0</v>
      </c>
      <c r="R123" s="1053">
        <f>IFERROR(SUM(R121:R122), 0)</f>
        <v>0</v>
      </c>
      <c r="S123" s="1053">
        <f>IFERROR(SUM(S121:S122), 0)</f>
        <v>0</v>
      </c>
      <c r="T123" s="1053">
        <f>IFERROR(SUM(T121:T122), 0)</f>
        <v>0</v>
      </c>
      <c r="U123" s="1053">
        <f>IFERROR(SUM(U121:U122), 0)</f>
        <v>0</v>
      </c>
      <c r="V123" s="1053">
        <f t="shared" si="23"/>
        <v>0</v>
      </c>
      <c r="W123" s="1053">
        <f>IFERROR(SUM(W121:W122), 0)</f>
        <v>0</v>
      </c>
      <c r="X123" s="1053">
        <f>IFERROR(SUM(X121:X122), 0)</f>
        <v>0</v>
      </c>
      <c r="Y123" s="1053">
        <f>IFERROR(SUM(Y121:Y122), 0)</f>
        <v>0</v>
      </c>
      <c r="Z123" s="1053">
        <f>IFERROR(SUM(Z121:Z122), 0)</f>
        <v>0</v>
      </c>
      <c r="AA123" s="1053">
        <f>IFERROR(SUM(AA121:AA122), 0)</f>
        <v>0</v>
      </c>
      <c r="AB123" s="1068">
        <f t="shared" si="24"/>
        <v>0</v>
      </c>
      <c r="AC123" s="1053">
        <f>IFERROR(SUM(AC121:AC122), 0)</f>
        <v>0</v>
      </c>
      <c r="AD123" s="1053">
        <f>IFERROR(SUM(AD121:AD122), 0)</f>
        <v>0</v>
      </c>
      <c r="AE123" s="1053">
        <f>IFERROR(SUM(AE121:AE122), 0)</f>
        <v>0</v>
      </c>
      <c r="AF123" s="1053">
        <f>IFERROR(SUM(AF121:AF122), 0)</f>
        <v>0</v>
      </c>
      <c r="AG123" s="1053">
        <f>IFERROR(SUM(AG121:AG122), 0)</f>
        <v>0</v>
      </c>
      <c r="AH123" s="1053">
        <f t="shared" si="25"/>
        <v>0</v>
      </c>
      <c r="AI123" s="1053">
        <f>IFERROR(SUM(AI121:AI122), 0)</f>
        <v>0</v>
      </c>
      <c r="AJ123" s="1053">
        <f>IFERROR(SUM(AJ121:AJ122), 0)</f>
        <v>0</v>
      </c>
      <c r="AK123" s="1053">
        <f>IFERROR(SUM(AK121:AK122), 0)</f>
        <v>0</v>
      </c>
      <c r="AL123" s="1053">
        <f>IFERROR(SUM(AL121:AL122), 0)</f>
        <v>0</v>
      </c>
      <c r="AM123" s="1053">
        <f>IFERROR(SUM(AM121:AM122), 0)</f>
        <v>0</v>
      </c>
      <c r="AN123" s="1068">
        <f t="shared" si="26"/>
        <v>0</v>
      </c>
      <c r="AO123" s="1070">
        <f>IFERROR(SUM(AO121:AO122), 0)</f>
        <v>0</v>
      </c>
      <c r="AP123" s="1053">
        <f>IFERROR(SUM(AP121:AP122), 0)</f>
        <v>0</v>
      </c>
      <c r="AQ123" s="1053">
        <f>IFERROR(SUM(AQ121:AQ122), 0)</f>
        <v>0</v>
      </c>
      <c r="AR123" s="1053">
        <f>IFERROR(SUM(AR121:AR122), 0)</f>
        <v>0</v>
      </c>
      <c r="AS123" s="1053">
        <f>IFERROR(SUM(AS121:AS122), 0)</f>
        <v>0</v>
      </c>
      <c r="AT123" s="1069">
        <f t="shared" si="27"/>
        <v>0</v>
      </c>
      <c r="AU123" s="300"/>
      <c r="AV123" s="353" t="s">
        <v>4784</v>
      </c>
      <c r="AW123" s="300"/>
      <c r="AX123" s="1336" t="s">
        <v>3231</v>
      </c>
      <c r="AY123" s="324"/>
      <c r="AZ123" s="324"/>
      <c r="BA123" s="294" t="s">
        <v>3302</v>
      </c>
      <c r="BB123" s="351" t="s">
        <v>167</v>
      </c>
      <c r="BC123" s="352">
        <v>3</v>
      </c>
      <c r="BD123" s="373" t="s">
        <v>4785</v>
      </c>
      <c r="BE123" s="373" t="s">
        <v>4786</v>
      </c>
      <c r="BF123" s="373" t="s">
        <v>4787</v>
      </c>
      <c r="BG123" s="373" t="s">
        <v>4788</v>
      </c>
      <c r="BH123" s="373" t="s">
        <v>4789</v>
      </c>
      <c r="BI123" s="373" t="s">
        <v>4790</v>
      </c>
      <c r="BJ123" s="373" t="s">
        <v>4785</v>
      </c>
      <c r="BK123" s="373" t="s">
        <v>4786</v>
      </c>
      <c r="BL123" s="373" t="s">
        <v>4787</v>
      </c>
      <c r="BM123" s="373" t="s">
        <v>4788</v>
      </c>
      <c r="BN123" s="373" t="s">
        <v>4789</v>
      </c>
      <c r="BO123" s="373" t="s">
        <v>4790</v>
      </c>
      <c r="BP123" s="373" t="s">
        <v>4785</v>
      </c>
      <c r="BQ123" s="373" t="s">
        <v>4786</v>
      </c>
      <c r="BR123" s="373" t="s">
        <v>4787</v>
      </c>
      <c r="BS123" s="373" t="s">
        <v>4788</v>
      </c>
      <c r="BT123" s="373" t="s">
        <v>4789</v>
      </c>
      <c r="BU123" s="373" t="s">
        <v>4790</v>
      </c>
      <c r="BV123" s="373" t="s">
        <v>4785</v>
      </c>
      <c r="BW123" s="373" t="s">
        <v>4786</v>
      </c>
      <c r="BX123" s="373" t="s">
        <v>4787</v>
      </c>
      <c r="BY123" s="373" t="s">
        <v>4788</v>
      </c>
      <c r="BZ123" s="373" t="s">
        <v>4789</v>
      </c>
      <c r="CA123" s="373" t="s">
        <v>4790</v>
      </c>
      <c r="CB123" s="373" t="s">
        <v>4785</v>
      </c>
      <c r="CC123" s="373" t="s">
        <v>4786</v>
      </c>
      <c r="CD123" s="373" t="s">
        <v>4787</v>
      </c>
      <c r="CE123" s="373" t="s">
        <v>4788</v>
      </c>
      <c r="CF123" s="373" t="s">
        <v>4789</v>
      </c>
      <c r="CG123" s="373" t="s">
        <v>4790</v>
      </c>
      <c r="CH123" s="373" t="s">
        <v>4785</v>
      </c>
      <c r="CI123" s="373" t="s">
        <v>4786</v>
      </c>
      <c r="CJ123" s="373" t="s">
        <v>4787</v>
      </c>
      <c r="CK123" s="373" t="s">
        <v>4788</v>
      </c>
      <c r="CL123" s="373" t="s">
        <v>4789</v>
      </c>
      <c r="CM123" s="373" t="s">
        <v>4790</v>
      </c>
      <c r="CN123" s="373" t="s">
        <v>4785</v>
      </c>
      <c r="CO123" s="373" t="s">
        <v>4786</v>
      </c>
      <c r="CP123" s="373" t="s">
        <v>4787</v>
      </c>
      <c r="CQ123" s="373" t="s">
        <v>4788</v>
      </c>
      <c r="CR123" s="373" t="s">
        <v>4789</v>
      </c>
      <c r="CS123" s="373" t="s">
        <v>4790</v>
      </c>
      <c r="CT123" s="300"/>
      <c r="CU123" s="353" t="s">
        <v>4784</v>
      </c>
      <c r="CV123" s="300"/>
      <c r="CW123" s="353"/>
      <c r="CX123" s="324"/>
    </row>
    <row r="124" spans="1:102" customFormat="1" ht="20.25" customHeight="1" x14ac:dyDescent="0.2">
      <c r="A124" s="324"/>
      <c r="B124" s="294" t="s">
        <v>3310</v>
      </c>
      <c r="C124" s="351" t="s">
        <v>167</v>
      </c>
      <c r="D124" s="352">
        <v>3</v>
      </c>
      <c r="E124" s="1052"/>
      <c r="F124" s="1052"/>
      <c r="G124" s="1052"/>
      <c r="H124" s="1052"/>
      <c r="I124" s="1052"/>
      <c r="J124" s="1053">
        <f t="shared" si="21"/>
        <v>0</v>
      </c>
      <c r="K124" s="1328">
        <v>0</v>
      </c>
      <c r="L124" s="1328">
        <v>0</v>
      </c>
      <c r="M124" s="1328">
        <v>0</v>
      </c>
      <c r="N124" s="1328">
        <v>0</v>
      </c>
      <c r="O124" s="1328">
        <v>0</v>
      </c>
      <c r="P124" s="338">
        <f t="shared" si="22"/>
        <v>0</v>
      </c>
      <c r="Q124" s="1067"/>
      <c r="R124" s="1052"/>
      <c r="S124" s="1052"/>
      <c r="T124" s="1052"/>
      <c r="U124" s="1052"/>
      <c r="V124" s="1053">
        <f t="shared" si="23"/>
        <v>0</v>
      </c>
      <c r="W124" s="1052"/>
      <c r="X124" s="1052"/>
      <c r="Y124" s="1052"/>
      <c r="Z124" s="1052"/>
      <c r="AA124" s="1052"/>
      <c r="AB124" s="1068">
        <f t="shared" si="24"/>
        <v>0</v>
      </c>
      <c r="AC124" s="1067"/>
      <c r="AD124" s="1052"/>
      <c r="AE124" s="1052"/>
      <c r="AF124" s="1052"/>
      <c r="AG124" s="1052"/>
      <c r="AH124" s="1053">
        <f t="shared" si="25"/>
        <v>0</v>
      </c>
      <c r="AI124" s="1052"/>
      <c r="AJ124" s="1052"/>
      <c r="AK124" s="1052"/>
      <c r="AL124" s="1052"/>
      <c r="AM124" s="1052"/>
      <c r="AN124" s="1068">
        <f t="shared" si="26"/>
        <v>0</v>
      </c>
      <c r="AO124" s="1067"/>
      <c r="AP124" s="1052"/>
      <c r="AQ124" s="1052"/>
      <c r="AR124" s="1052"/>
      <c r="AS124" s="1052"/>
      <c r="AT124" s="1069">
        <f t="shared" si="27"/>
        <v>0</v>
      </c>
      <c r="AU124" s="300"/>
      <c r="AV124" s="353" t="s">
        <v>4791</v>
      </c>
      <c r="AW124" s="300"/>
      <c r="AX124" s="1336" t="s">
        <v>543</v>
      </c>
      <c r="AY124" s="324"/>
      <c r="AZ124" s="324"/>
      <c r="BA124" s="294" t="s">
        <v>3310</v>
      </c>
      <c r="BB124" s="351" t="s">
        <v>167</v>
      </c>
      <c r="BC124" s="352">
        <v>3</v>
      </c>
      <c r="BD124" s="372" t="s">
        <v>4792</v>
      </c>
      <c r="BE124" s="372" t="s">
        <v>4793</v>
      </c>
      <c r="BF124" s="372" t="s">
        <v>4794</v>
      </c>
      <c r="BG124" s="372" t="s">
        <v>4795</v>
      </c>
      <c r="BH124" s="372" t="s">
        <v>4796</v>
      </c>
      <c r="BI124" s="373" t="s">
        <v>4797</v>
      </c>
      <c r="BJ124" s="372" t="s">
        <v>4792</v>
      </c>
      <c r="BK124" s="372" t="s">
        <v>4793</v>
      </c>
      <c r="BL124" s="372" t="s">
        <v>4794</v>
      </c>
      <c r="BM124" s="372" t="s">
        <v>4795</v>
      </c>
      <c r="BN124" s="372" t="s">
        <v>4796</v>
      </c>
      <c r="BO124" s="373" t="s">
        <v>4797</v>
      </c>
      <c r="BP124" s="372" t="s">
        <v>4792</v>
      </c>
      <c r="BQ124" s="372" t="s">
        <v>4793</v>
      </c>
      <c r="BR124" s="372" t="s">
        <v>4794</v>
      </c>
      <c r="BS124" s="372" t="s">
        <v>4795</v>
      </c>
      <c r="BT124" s="372" t="s">
        <v>4796</v>
      </c>
      <c r="BU124" s="373" t="s">
        <v>4797</v>
      </c>
      <c r="BV124" s="372" t="s">
        <v>4792</v>
      </c>
      <c r="BW124" s="372" t="s">
        <v>4793</v>
      </c>
      <c r="BX124" s="372" t="s">
        <v>4794</v>
      </c>
      <c r="BY124" s="372" t="s">
        <v>4795</v>
      </c>
      <c r="BZ124" s="372" t="s">
        <v>4796</v>
      </c>
      <c r="CA124" s="373" t="s">
        <v>4797</v>
      </c>
      <c r="CB124" s="372" t="s">
        <v>4792</v>
      </c>
      <c r="CC124" s="372" t="s">
        <v>4793</v>
      </c>
      <c r="CD124" s="372" t="s">
        <v>4794</v>
      </c>
      <c r="CE124" s="372" t="s">
        <v>4795</v>
      </c>
      <c r="CF124" s="372" t="s">
        <v>4796</v>
      </c>
      <c r="CG124" s="373" t="s">
        <v>4797</v>
      </c>
      <c r="CH124" s="372" t="s">
        <v>4792</v>
      </c>
      <c r="CI124" s="372" t="s">
        <v>4793</v>
      </c>
      <c r="CJ124" s="372" t="s">
        <v>4794</v>
      </c>
      <c r="CK124" s="372" t="s">
        <v>4795</v>
      </c>
      <c r="CL124" s="372" t="s">
        <v>4796</v>
      </c>
      <c r="CM124" s="373" t="s">
        <v>4797</v>
      </c>
      <c r="CN124" s="372" t="s">
        <v>4792</v>
      </c>
      <c r="CO124" s="372" t="s">
        <v>4793</v>
      </c>
      <c r="CP124" s="372" t="s">
        <v>4794</v>
      </c>
      <c r="CQ124" s="372" t="s">
        <v>4795</v>
      </c>
      <c r="CR124" s="372" t="s">
        <v>4796</v>
      </c>
      <c r="CS124" s="373" t="s">
        <v>4797</v>
      </c>
      <c r="CT124" s="300"/>
      <c r="CU124" s="353" t="s">
        <v>4791</v>
      </c>
      <c r="CV124" s="300"/>
      <c r="CW124" s="353"/>
      <c r="CX124" s="324"/>
    </row>
    <row r="125" spans="1:102" customFormat="1" ht="20.25" customHeight="1" x14ac:dyDescent="0.2">
      <c r="A125" s="324"/>
      <c r="B125" s="294" t="s">
        <v>3318</v>
      </c>
      <c r="C125" s="351" t="s">
        <v>167</v>
      </c>
      <c r="D125" s="352">
        <v>3</v>
      </c>
      <c r="E125" s="1052"/>
      <c r="F125" s="1052"/>
      <c r="G125" s="1052"/>
      <c r="H125" s="1052"/>
      <c r="I125" s="1052"/>
      <c r="J125" s="1053">
        <f t="shared" si="21"/>
        <v>0</v>
      </c>
      <c r="K125" s="1328">
        <v>0</v>
      </c>
      <c r="L125" s="1328">
        <v>0</v>
      </c>
      <c r="M125" s="1328">
        <v>0</v>
      </c>
      <c r="N125" s="1328">
        <v>0</v>
      </c>
      <c r="O125" s="1328">
        <v>0</v>
      </c>
      <c r="P125" s="338">
        <f t="shared" si="22"/>
        <v>0</v>
      </c>
      <c r="Q125" s="1067"/>
      <c r="R125" s="1052"/>
      <c r="S125" s="1052"/>
      <c r="T125" s="1052"/>
      <c r="U125" s="1052"/>
      <c r="V125" s="1053">
        <f t="shared" si="23"/>
        <v>0</v>
      </c>
      <c r="W125" s="1052"/>
      <c r="X125" s="1052"/>
      <c r="Y125" s="1052"/>
      <c r="Z125" s="1052"/>
      <c r="AA125" s="1052"/>
      <c r="AB125" s="1068">
        <f t="shared" si="24"/>
        <v>0</v>
      </c>
      <c r="AC125" s="1067"/>
      <c r="AD125" s="1052"/>
      <c r="AE125" s="1052"/>
      <c r="AF125" s="1052"/>
      <c r="AG125" s="1052"/>
      <c r="AH125" s="1053">
        <f t="shared" si="25"/>
        <v>0</v>
      </c>
      <c r="AI125" s="1052"/>
      <c r="AJ125" s="1052"/>
      <c r="AK125" s="1052"/>
      <c r="AL125" s="1052"/>
      <c r="AM125" s="1052"/>
      <c r="AN125" s="1068">
        <f t="shared" si="26"/>
        <v>0</v>
      </c>
      <c r="AO125" s="1067"/>
      <c r="AP125" s="1052"/>
      <c r="AQ125" s="1052"/>
      <c r="AR125" s="1052"/>
      <c r="AS125" s="1052"/>
      <c r="AT125" s="1069">
        <f t="shared" si="27"/>
        <v>0</v>
      </c>
      <c r="AU125" s="300"/>
      <c r="AV125" s="353" t="s">
        <v>4798</v>
      </c>
      <c r="AW125" s="300"/>
      <c r="AX125" s="1336" t="s">
        <v>543</v>
      </c>
      <c r="AY125" s="324"/>
      <c r="AZ125" s="324"/>
      <c r="BA125" s="294" t="s">
        <v>3318</v>
      </c>
      <c r="BB125" s="351" t="s">
        <v>167</v>
      </c>
      <c r="BC125" s="352">
        <v>3</v>
      </c>
      <c r="BD125" s="372" t="s">
        <v>4799</v>
      </c>
      <c r="BE125" s="372" t="s">
        <v>4800</v>
      </c>
      <c r="BF125" s="372" t="s">
        <v>4801</v>
      </c>
      <c r="BG125" s="372" t="s">
        <v>4802</v>
      </c>
      <c r="BH125" s="372" t="s">
        <v>4803</v>
      </c>
      <c r="BI125" s="373" t="s">
        <v>4804</v>
      </c>
      <c r="BJ125" s="372" t="s">
        <v>4799</v>
      </c>
      <c r="BK125" s="372" t="s">
        <v>4800</v>
      </c>
      <c r="BL125" s="372" t="s">
        <v>4801</v>
      </c>
      <c r="BM125" s="372" t="s">
        <v>4802</v>
      </c>
      <c r="BN125" s="372" t="s">
        <v>4803</v>
      </c>
      <c r="BO125" s="373" t="s">
        <v>4804</v>
      </c>
      <c r="BP125" s="372" t="s">
        <v>4799</v>
      </c>
      <c r="BQ125" s="372" t="s">
        <v>4800</v>
      </c>
      <c r="BR125" s="372" t="s">
        <v>4801</v>
      </c>
      <c r="BS125" s="372" t="s">
        <v>4802</v>
      </c>
      <c r="BT125" s="372" t="s">
        <v>4803</v>
      </c>
      <c r="BU125" s="373" t="s">
        <v>4804</v>
      </c>
      <c r="BV125" s="372" t="s">
        <v>4799</v>
      </c>
      <c r="BW125" s="372" t="s">
        <v>4800</v>
      </c>
      <c r="BX125" s="372" t="s">
        <v>4801</v>
      </c>
      <c r="BY125" s="372" t="s">
        <v>4802</v>
      </c>
      <c r="BZ125" s="372" t="s">
        <v>4803</v>
      </c>
      <c r="CA125" s="373" t="s">
        <v>4804</v>
      </c>
      <c r="CB125" s="372" t="s">
        <v>4799</v>
      </c>
      <c r="CC125" s="372" t="s">
        <v>4800</v>
      </c>
      <c r="CD125" s="372" t="s">
        <v>4801</v>
      </c>
      <c r="CE125" s="372" t="s">
        <v>4802</v>
      </c>
      <c r="CF125" s="372" t="s">
        <v>4803</v>
      </c>
      <c r="CG125" s="373" t="s">
        <v>4804</v>
      </c>
      <c r="CH125" s="372" t="s">
        <v>4799</v>
      </c>
      <c r="CI125" s="372" t="s">
        <v>4800</v>
      </c>
      <c r="CJ125" s="372" t="s">
        <v>4801</v>
      </c>
      <c r="CK125" s="372" t="s">
        <v>4802</v>
      </c>
      <c r="CL125" s="372" t="s">
        <v>4803</v>
      </c>
      <c r="CM125" s="373" t="s">
        <v>4804</v>
      </c>
      <c r="CN125" s="372" t="s">
        <v>4799</v>
      </c>
      <c r="CO125" s="372" t="s">
        <v>4800</v>
      </c>
      <c r="CP125" s="372" t="s">
        <v>4801</v>
      </c>
      <c r="CQ125" s="372" t="s">
        <v>4802</v>
      </c>
      <c r="CR125" s="372" t="s">
        <v>4803</v>
      </c>
      <c r="CS125" s="373" t="s">
        <v>4804</v>
      </c>
      <c r="CT125" s="300"/>
      <c r="CU125" s="353" t="s">
        <v>4798</v>
      </c>
      <c r="CV125" s="300"/>
      <c r="CW125" s="353"/>
      <c r="CX125" s="324"/>
    </row>
    <row r="126" spans="1:102" customFormat="1" ht="20.25" customHeight="1" x14ac:dyDescent="0.2">
      <c r="A126" s="324"/>
      <c r="B126" s="294" t="s">
        <v>3326</v>
      </c>
      <c r="C126" s="351" t="s">
        <v>167</v>
      </c>
      <c r="D126" s="352">
        <v>3</v>
      </c>
      <c r="E126" s="1053">
        <f>IFERROR(SUM(E124:E125), 0)</f>
        <v>0</v>
      </c>
      <c r="F126" s="1053">
        <f>IFERROR(SUM(F124:F125), 0)</f>
        <v>0</v>
      </c>
      <c r="G126" s="1053">
        <f>IFERROR(SUM(G124:G125), 0)</f>
        <v>0</v>
      </c>
      <c r="H126" s="1053">
        <f>IFERROR(SUM(H124:H125), 0)</f>
        <v>0</v>
      </c>
      <c r="I126" s="1053">
        <f>IFERROR(SUM(I124:I125), 0)</f>
        <v>0</v>
      </c>
      <c r="J126" s="1053">
        <f t="shared" si="21"/>
        <v>0</v>
      </c>
      <c r="K126" s="337">
        <f>IFERROR(SUM(K124:K125), 0)</f>
        <v>0</v>
      </c>
      <c r="L126" s="337">
        <f>IFERROR(SUM(L124:L125), 0)</f>
        <v>0</v>
      </c>
      <c r="M126" s="337">
        <f>IFERROR(SUM(M124:M125), 0)</f>
        <v>0</v>
      </c>
      <c r="N126" s="337">
        <f>IFERROR(SUM(N124:N125), 0)</f>
        <v>0</v>
      </c>
      <c r="O126" s="337">
        <f>IFERROR(SUM(O124:O125), 0)</f>
        <v>0</v>
      </c>
      <c r="P126" s="338">
        <f t="shared" si="22"/>
        <v>0</v>
      </c>
      <c r="Q126" s="1070">
        <f>IFERROR(SUM(Q124:Q125), 0)</f>
        <v>0</v>
      </c>
      <c r="R126" s="1053">
        <f>IFERROR(SUM(R124:R125), 0)</f>
        <v>0</v>
      </c>
      <c r="S126" s="1053">
        <f>IFERROR(SUM(S124:S125), 0)</f>
        <v>0</v>
      </c>
      <c r="T126" s="1053">
        <f>IFERROR(SUM(T124:T125), 0)</f>
        <v>0</v>
      </c>
      <c r="U126" s="1053">
        <f>IFERROR(SUM(U124:U125), 0)</f>
        <v>0</v>
      </c>
      <c r="V126" s="1053">
        <f t="shared" si="23"/>
        <v>0</v>
      </c>
      <c r="W126" s="1053">
        <f>IFERROR(SUM(W124:W125), 0)</f>
        <v>0</v>
      </c>
      <c r="X126" s="1053">
        <f>IFERROR(SUM(X124:X125), 0)</f>
        <v>0</v>
      </c>
      <c r="Y126" s="1053">
        <f>IFERROR(SUM(Y124:Y125), 0)</f>
        <v>0</v>
      </c>
      <c r="Z126" s="1053">
        <f>IFERROR(SUM(Z124:Z125), 0)</f>
        <v>0</v>
      </c>
      <c r="AA126" s="1053">
        <f>IFERROR(SUM(AA124:AA125), 0)</f>
        <v>0</v>
      </c>
      <c r="AB126" s="1068">
        <f t="shared" si="24"/>
        <v>0</v>
      </c>
      <c r="AC126" s="1070">
        <f>IFERROR(SUM(AC124:AC125), 0)</f>
        <v>0</v>
      </c>
      <c r="AD126" s="1053">
        <f>IFERROR(SUM(AD124:AD125), 0)</f>
        <v>0</v>
      </c>
      <c r="AE126" s="1053">
        <f>IFERROR(SUM(AE124:AE125), 0)</f>
        <v>0</v>
      </c>
      <c r="AF126" s="1053">
        <f>IFERROR(SUM(AF124:AF125), 0)</f>
        <v>0</v>
      </c>
      <c r="AG126" s="1053">
        <f>IFERROR(SUM(AG124:AG125), 0)</f>
        <v>0</v>
      </c>
      <c r="AH126" s="1053">
        <f t="shared" si="25"/>
        <v>0</v>
      </c>
      <c r="AI126" s="1053">
        <f>IFERROR(SUM(AI124:AI125), 0)</f>
        <v>0</v>
      </c>
      <c r="AJ126" s="1053">
        <f>IFERROR(SUM(AJ124:AJ125), 0)</f>
        <v>0</v>
      </c>
      <c r="AK126" s="1053">
        <f>IFERROR(SUM(AK124:AK125), 0)</f>
        <v>0</v>
      </c>
      <c r="AL126" s="1053">
        <f>IFERROR(SUM(AL124:AL125), 0)</f>
        <v>0</v>
      </c>
      <c r="AM126" s="1053">
        <f>IFERROR(SUM(AM124:AM125), 0)</f>
        <v>0</v>
      </c>
      <c r="AN126" s="1068">
        <f t="shared" si="26"/>
        <v>0</v>
      </c>
      <c r="AO126" s="1070">
        <f>IFERROR(SUM(AO124:AO125), 0)</f>
        <v>0</v>
      </c>
      <c r="AP126" s="1053">
        <f>IFERROR(SUM(AP124:AP125), 0)</f>
        <v>0</v>
      </c>
      <c r="AQ126" s="1053">
        <f>IFERROR(SUM(AQ124:AQ125), 0)</f>
        <v>0</v>
      </c>
      <c r="AR126" s="1053">
        <f>IFERROR(SUM(AR124:AR125), 0)</f>
        <v>0</v>
      </c>
      <c r="AS126" s="1053">
        <f>IFERROR(SUM(AS124:AS125), 0)</f>
        <v>0</v>
      </c>
      <c r="AT126" s="1069">
        <f t="shared" si="27"/>
        <v>0</v>
      </c>
      <c r="AU126" s="300"/>
      <c r="AV126" s="353" t="s">
        <v>4805</v>
      </c>
      <c r="AW126" s="300"/>
      <c r="AX126" s="1336" t="s">
        <v>543</v>
      </c>
      <c r="AY126" s="324"/>
      <c r="AZ126" s="324"/>
      <c r="BA126" s="294" t="s">
        <v>3326</v>
      </c>
      <c r="BB126" s="351" t="s">
        <v>167</v>
      </c>
      <c r="BC126" s="352">
        <v>3</v>
      </c>
      <c r="BD126" s="373" t="s">
        <v>4806</v>
      </c>
      <c r="BE126" s="373" t="s">
        <v>4807</v>
      </c>
      <c r="BF126" s="373" t="s">
        <v>4808</v>
      </c>
      <c r="BG126" s="373" t="s">
        <v>4809</v>
      </c>
      <c r="BH126" s="373" t="s">
        <v>4810</v>
      </c>
      <c r="BI126" s="373" t="s">
        <v>4811</v>
      </c>
      <c r="BJ126" s="373" t="s">
        <v>4806</v>
      </c>
      <c r="BK126" s="373" t="s">
        <v>4807</v>
      </c>
      <c r="BL126" s="373" t="s">
        <v>4808</v>
      </c>
      <c r="BM126" s="373" t="s">
        <v>4809</v>
      </c>
      <c r="BN126" s="373" t="s">
        <v>4810</v>
      </c>
      <c r="BO126" s="373" t="s">
        <v>4811</v>
      </c>
      <c r="BP126" s="373" t="s">
        <v>4806</v>
      </c>
      <c r="BQ126" s="373" t="s">
        <v>4807</v>
      </c>
      <c r="BR126" s="373" t="s">
        <v>4808</v>
      </c>
      <c r="BS126" s="373" t="s">
        <v>4809</v>
      </c>
      <c r="BT126" s="373" t="s">
        <v>4810</v>
      </c>
      <c r="BU126" s="373" t="s">
        <v>4811</v>
      </c>
      <c r="BV126" s="373" t="s">
        <v>4806</v>
      </c>
      <c r="BW126" s="373" t="s">
        <v>4807</v>
      </c>
      <c r="BX126" s="373" t="s">
        <v>4808</v>
      </c>
      <c r="BY126" s="373" t="s">
        <v>4809</v>
      </c>
      <c r="BZ126" s="373" t="s">
        <v>4810</v>
      </c>
      <c r="CA126" s="373" t="s">
        <v>4811</v>
      </c>
      <c r="CB126" s="373" t="s">
        <v>4806</v>
      </c>
      <c r="CC126" s="373" t="s">
        <v>4807</v>
      </c>
      <c r="CD126" s="373" t="s">
        <v>4808</v>
      </c>
      <c r="CE126" s="373" t="s">
        <v>4809</v>
      </c>
      <c r="CF126" s="373" t="s">
        <v>4810</v>
      </c>
      <c r="CG126" s="373" t="s">
        <v>4811</v>
      </c>
      <c r="CH126" s="373" t="s">
        <v>4806</v>
      </c>
      <c r="CI126" s="373" t="s">
        <v>4807</v>
      </c>
      <c r="CJ126" s="373" t="s">
        <v>4808</v>
      </c>
      <c r="CK126" s="373" t="s">
        <v>4809</v>
      </c>
      <c r="CL126" s="373" t="s">
        <v>4810</v>
      </c>
      <c r="CM126" s="373" t="s">
        <v>4811</v>
      </c>
      <c r="CN126" s="373" t="s">
        <v>4806</v>
      </c>
      <c r="CO126" s="373" t="s">
        <v>4807</v>
      </c>
      <c r="CP126" s="373" t="s">
        <v>4808</v>
      </c>
      <c r="CQ126" s="373" t="s">
        <v>4809</v>
      </c>
      <c r="CR126" s="373" t="s">
        <v>4810</v>
      </c>
      <c r="CS126" s="373" t="s">
        <v>4811</v>
      </c>
      <c r="CT126" s="300"/>
      <c r="CU126" s="353" t="s">
        <v>4805</v>
      </c>
      <c r="CV126" s="300"/>
      <c r="CW126" s="353"/>
      <c r="CX126" s="324"/>
    </row>
    <row r="127" spans="1:102" customFormat="1" ht="20.25" customHeight="1" x14ac:dyDescent="0.2">
      <c r="A127" s="324"/>
      <c r="B127" s="294" t="s">
        <v>3334</v>
      </c>
      <c r="C127" s="351" t="s">
        <v>167</v>
      </c>
      <c r="D127" s="352">
        <v>3</v>
      </c>
      <c r="E127" s="1052"/>
      <c r="F127" s="1052"/>
      <c r="G127" s="1052"/>
      <c r="H127" s="1052"/>
      <c r="I127" s="1052"/>
      <c r="J127" s="1053">
        <f t="shared" si="21"/>
        <v>0</v>
      </c>
      <c r="K127" s="1328">
        <v>0</v>
      </c>
      <c r="L127" s="1328">
        <v>0</v>
      </c>
      <c r="M127" s="1328">
        <v>0</v>
      </c>
      <c r="N127" s="1328">
        <v>0</v>
      </c>
      <c r="O127" s="1328">
        <v>0</v>
      </c>
      <c r="P127" s="338">
        <f t="shared" si="22"/>
        <v>0</v>
      </c>
      <c r="Q127" s="1067"/>
      <c r="R127" s="1052"/>
      <c r="S127" s="1052"/>
      <c r="T127" s="1052"/>
      <c r="U127" s="1052"/>
      <c r="V127" s="1053">
        <f t="shared" si="23"/>
        <v>0</v>
      </c>
      <c r="W127" s="1052"/>
      <c r="X127" s="1052"/>
      <c r="Y127" s="1052"/>
      <c r="Z127" s="1052"/>
      <c r="AA127" s="1052"/>
      <c r="AB127" s="1068">
        <f t="shared" si="24"/>
        <v>0</v>
      </c>
      <c r="AC127" s="1067"/>
      <c r="AD127" s="1052"/>
      <c r="AE127" s="1052"/>
      <c r="AF127" s="1052"/>
      <c r="AG127" s="1052"/>
      <c r="AH127" s="1053">
        <f t="shared" si="25"/>
        <v>0</v>
      </c>
      <c r="AI127" s="1052"/>
      <c r="AJ127" s="1052"/>
      <c r="AK127" s="1052"/>
      <c r="AL127" s="1052"/>
      <c r="AM127" s="1052"/>
      <c r="AN127" s="1068">
        <f t="shared" si="26"/>
        <v>0</v>
      </c>
      <c r="AO127" s="1067"/>
      <c r="AP127" s="1052"/>
      <c r="AQ127" s="1052"/>
      <c r="AR127" s="1052"/>
      <c r="AS127" s="1052"/>
      <c r="AT127" s="1069">
        <f t="shared" si="27"/>
        <v>0</v>
      </c>
      <c r="AU127" s="300"/>
      <c r="AV127" s="353" t="s">
        <v>4812</v>
      </c>
      <c r="AW127" s="300"/>
      <c r="AX127" s="1336" t="s">
        <v>543</v>
      </c>
      <c r="AY127" s="324"/>
      <c r="AZ127" s="324"/>
      <c r="BA127" s="294" t="s">
        <v>3334</v>
      </c>
      <c r="BB127" s="351" t="s">
        <v>167</v>
      </c>
      <c r="BC127" s="352">
        <v>3</v>
      </c>
      <c r="BD127" s="372" t="s">
        <v>4813</v>
      </c>
      <c r="BE127" s="372" t="s">
        <v>4814</v>
      </c>
      <c r="BF127" s="372" t="s">
        <v>4815</v>
      </c>
      <c r="BG127" s="372" t="s">
        <v>4816</v>
      </c>
      <c r="BH127" s="372" t="s">
        <v>4817</v>
      </c>
      <c r="BI127" s="373" t="s">
        <v>4818</v>
      </c>
      <c r="BJ127" s="372" t="s">
        <v>4813</v>
      </c>
      <c r="BK127" s="372" t="s">
        <v>4814</v>
      </c>
      <c r="BL127" s="372" t="s">
        <v>4815</v>
      </c>
      <c r="BM127" s="372" t="s">
        <v>4816</v>
      </c>
      <c r="BN127" s="372" t="s">
        <v>4817</v>
      </c>
      <c r="BO127" s="373" t="s">
        <v>4818</v>
      </c>
      <c r="BP127" s="372" t="s">
        <v>4813</v>
      </c>
      <c r="BQ127" s="372" t="s">
        <v>4814</v>
      </c>
      <c r="BR127" s="372" t="s">
        <v>4815</v>
      </c>
      <c r="BS127" s="372" t="s">
        <v>4816</v>
      </c>
      <c r="BT127" s="372" t="s">
        <v>4817</v>
      </c>
      <c r="BU127" s="373" t="s">
        <v>4818</v>
      </c>
      <c r="BV127" s="372" t="s">
        <v>4813</v>
      </c>
      <c r="BW127" s="372" t="s">
        <v>4814</v>
      </c>
      <c r="BX127" s="372" t="s">
        <v>4815</v>
      </c>
      <c r="BY127" s="372" t="s">
        <v>4816</v>
      </c>
      <c r="BZ127" s="372" t="s">
        <v>4817</v>
      </c>
      <c r="CA127" s="373" t="s">
        <v>4818</v>
      </c>
      <c r="CB127" s="372" t="s">
        <v>4813</v>
      </c>
      <c r="CC127" s="372" t="s">
        <v>4814</v>
      </c>
      <c r="CD127" s="372" t="s">
        <v>4815</v>
      </c>
      <c r="CE127" s="372" t="s">
        <v>4816</v>
      </c>
      <c r="CF127" s="372" t="s">
        <v>4817</v>
      </c>
      <c r="CG127" s="373" t="s">
        <v>4818</v>
      </c>
      <c r="CH127" s="372" t="s">
        <v>4813</v>
      </c>
      <c r="CI127" s="372" t="s">
        <v>4814</v>
      </c>
      <c r="CJ127" s="372" t="s">
        <v>4815</v>
      </c>
      <c r="CK127" s="372" t="s">
        <v>4816</v>
      </c>
      <c r="CL127" s="372" t="s">
        <v>4817</v>
      </c>
      <c r="CM127" s="373" t="s">
        <v>4818</v>
      </c>
      <c r="CN127" s="372" t="s">
        <v>4813</v>
      </c>
      <c r="CO127" s="372" t="s">
        <v>4814</v>
      </c>
      <c r="CP127" s="372" t="s">
        <v>4815</v>
      </c>
      <c r="CQ127" s="372" t="s">
        <v>4816</v>
      </c>
      <c r="CR127" s="372" t="s">
        <v>4817</v>
      </c>
      <c r="CS127" s="373" t="s">
        <v>4818</v>
      </c>
      <c r="CT127" s="300"/>
      <c r="CU127" s="353" t="s">
        <v>4812</v>
      </c>
      <c r="CV127" s="300"/>
      <c r="CW127" s="353"/>
      <c r="CX127" s="324"/>
    </row>
    <row r="128" spans="1:102" customFormat="1" ht="20.25" customHeight="1" x14ac:dyDescent="0.2">
      <c r="A128" s="324"/>
      <c r="B128" s="294" t="s">
        <v>3342</v>
      </c>
      <c r="C128" s="351" t="s">
        <v>167</v>
      </c>
      <c r="D128" s="352">
        <v>3</v>
      </c>
      <c r="E128" s="1052"/>
      <c r="F128" s="1052"/>
      <c r="G128" s="1052"/>
      <c r="H128" s="1052"/>
      <c r="I128" s="1052"/>
      <c r="J128" s="1053">
        <f t="shared" si="21"/>
        <v>0</v>
      </c>
      <c r="K128" s="1328">
        <v>0</v>
      </c>
      <c r="L128" s="1328">
        <v>0</v>
      </c>
      <c r="M128" s="1328">
        <v>0</v>
      </c>
      <c r="N128" s="1328">
        <v>0</v>
      </c>
      <c r="O128" s="1328">
        <v>0</v>
      </c>
      <c r="P128" s="338">
        <f t="shared" si="22"/>
        <v>0</v>
      </c>
      <c r="Q128" s="1067"/>
      <c r="R128" s="1052"/>
      <c r="S128" s="1052"/>
      <c r="T128" s="1052"/>
      <c r="U128" s="1052"/>
      <c r="V128" s="1053">
        <f t="shared" si="23"/>
        <v>0</v>
      </c>
      <c r="W128" s="1052"/>
      <c r="X128" s="1052"/>
      <c r="Y128" s="1052"/>
      <c r="Z128" s="1052"/>
      <c r="AA128" s="1052"/>
      <c r="AB128" s="1068">
        <f t="shared" si="24"/>
        <v>0</v>
      </c>
      <c r="AC128" s="1067"/>
      <c r="AD128" s="1052"/>
      <c r="AE128" s="1052"/>
      <c r="AF128" s="1052"/>
      <c r="AG128" s="1052"/>
      <c r="AH128" s="1053">
        <f t="shared" si="25"/>
        <v>0</v>
      </c>
      <c r="AI128" s="1052"/>
      <c r="AJ128" s="1052"/>
      <c r="AK128" s="1052"/>
      <c r="AL128" s="1052"/>
      <c r="AM128" s="1052"/>
      <c r="AN128" s="1068">
        <f t="shared" si="26"/>
        <v>0</v>
      </c>
      <c r="AO128" s="1067"/>
      <c r="AP128" s="1052"/>
      <c r="AQ128" s="1052"/>
      <c r="AR128" s="1052"/>
      <c r="AS128" s="1052"/>
      <c r="AT128" s="1069">
        <f t="shared" si="27"/>
        <v>0</v>
      </c>
      <c r="AU128" s="300"/>
      <c r="AV128" s="353" t="s">
        <v>4819</v>
      </c>
      <c r="AW128" s="300"/>
      <c r="AX128" s="1336" t="s">
        <v>543</v>
      </c>
      <c r="AY128" s="324"/>
      <c r="AZ128" s="324"/>
      <c r="BA128" s="294" t="s">
        <v>3342</v>
      </c>
      <c r="BB128" s="351" t="s">
        <v>167</v>
      </c>
      <c r="BC128" s="352">
        <v>3</v>
      </c>
      <c r="BD128" s="372" t="s">
        <v>4820</v>
      </c>
      <c r="BE128" s="372" t="s">
        <v>4821</v>
      </c>
      <c r="BF128" s="372" t="s">
        <v>4822</v>
      </c>
      <c r="BG128" s="372" t="s">
        <v>4823</v>
      </c>
      <c r="BH128" s="372" t="s">
        <v>4824</v>
      </c>
      <c r="BI128" s="373" t="s">
        <v>4825</v>
      </c>
      <c r="BJ128" s="372" t="s">
        <v>4820</v>
      </c>
      <c r="BK128" s="372" t="s">
        <v>4821</v>
      </c>
      <c r="BL128" s="372" t="s">
        <v>4822</v>
      </c>
      <c r="BM128" s="372" t="s">
        <v>4823</v>
      </c>
      <c r="BN128" s="372" t="s">
        <v>4824</v>
      </c>
      <c r="BO128" s="373" t="s">
        <v>4825</v>
      </c>
      <c r="BP128" s="372" t="s">
        <v>4820</v>
      </c>
      <c r="BQ128" s="372" t="s">
        <v>4821</v>
      </c>
      <c r="BR128" s="372" t="s">
        <v>4822</v>
      </c>
      <c r="BS128" s="372" t="s">
        <v>4823</v>
      </c>
      <c r="BT128" s="372" t="s">
        <v>4824</v>
      </c>
      <c r="BU128" s="373" t="s">
        <v>4825</v>
      </c>
      <c r="BV128" s="372" t="s">
        <v>4820</v>
      </c>
      <c r="BW128" s="372" t="s">
        <v>4821</v>
      </c>
      <c r="BX128" s="372" t="s">
        <v>4822</v>
      </c>
      <c r="BY128" s="372" t="s">
        <v>4823</v>
      </c>
      <c r="BZ128" s="372" t="s">
        <v>4824</v>
      </c>
      <c r="CA128" s="373" t="s">
        <v>4825</v>
      </c>
      <c r="CB128" s="372" t="s">
        <v>4820</v>
      </c>
      <c r="CC128" s="372" t="s">
        <v>4821</v>
      </c>
      <c r="CD128" s="372" t="s">
        <v>4822</v>
      </c>
      <c r="CE128" s="372" t="s">
        <v>4823</v>
      </c>
      <c r="CF128" s="372" t="s">
        <v>4824</v>
      </c>
      <c r="CG128" s="373" t="s">
        <v>4825</v>
      </c>
      <c r="CH128" s="372" t="s">
        <v>4820</v>
      </c>
      <c r="CI128" s="372" t="s">
        <v>4821</v>
      </c>
      <c r="CJ128" s="372" t="s">
        <v>4822</v>
      </c>
      <c r="CK128" s="372" t="s">
        <v>4823</v>
      </c>
      <c r="CL128" s="372" t="s">
        <v>4824</v>
      </c>
      <c r="CM128" s="373" t="s">
        <v>4825</v>
      </c>
      <c r="CN128" s="372" t="s">
        <v>4820</v>
      </c>
      <c r="CO128" s="372" t="s">
        <v>4821</v>
      </c>
      <c r="CP128" s="372" t="s">
        <v>4822</v>
      </c>
      <c r="CQ128" s="372" t="s">
        <v>4823</v>
      </c>
      <c r="CR128" s="372" t="s">
        <v>4824</v>
      </c>
      <c r="CS128" s="373" t="s">
        <v>4825</v>
      </c>
      <c r="CT128" s="300"/>
      <c r="CU128" s="353" t="s">
        <v>4819</v>
      </c>
      <c r="CV128" s="300"/>
      <c r="CW128" s="353"/>
      <c r="CX128" s="324"/>
    </row>
    <row r="129" spans="1:102" customFormat="1" ht="20.25" customHeight="1" x14ac:dyDescent="0.2">
      <c r="A129" s="324"/>
      <c r="B129" s="294" t="s">
        <v>3350</v>
      </c>
      <c r="C129" s="351" t="s">
        <v>167</v>
      </c>
      <c r="D129" s="352">
        <v>3</v>
      </c>
      <c r="E129" s="1053">
        <f>IFERROR(SUM(E127:E128), 0)</f>
        <v>0</v>
      </c>
      <c r="F129" s="1053">
        <f>IFERROR(SUM(F127:F128), 0)</f>
        <v>0</v>
      </c>
      <c r="G129" s="1053">
        <f>IFERROR(SUM(G127:G128), 0)</f>
        <v>0</v>
      </c>
      <c r="H129" s="1053">
        <f>IFERROR(SUM(H127:H128), 0)</f>
        <v>0</v>
      </c>
      <c r="I129" s="1053">
        <f>IFERROR(SUM(I127:I128), 0)</f>
        <v>0</v>
      </c>
      <c r="J129" s="1053">
        <f t="shared" si="21"/>
        <v>0</v>
      </c>
      <c r="K129" s="337">
        <f>IFERROR(SUM(K127:K128), 0)</f>
        <v>0</v>
      </c>
      <c r="L129" s="337">
        <f>IFERROR(SUM(L127:L128), 0)</f>
        <v>0</v>
      </c>
      <c r="M129" s="337">
        <f>IFERROR(SUM(M127:M128), 0)</f>
        <v>0</v>
      </c>
      <c r="N129" s="337">
        <f>IFERROR(SUM(N127:N128), 0)</f>
        <v>0</v>
      </c>
      <c r="O129" s="337">
        <f>IFERROR(SUM(O127:O128), 0)</f>
        <v>0</v>
      </c>
      <c r="P129" s="338">
        <f t="shared" si="22"/>
        <v>0</v>
      </c>
      <c r="Q129" s="1070">
        <f>IFERROR(SUM(Q127:Q128), 0)</f>
        <v>0</v>
      </c>
      <c r="R129" s="1053">
        <f>IFERROR(SUM(R127:R128), 0)</f>
        <v>0</v>
      </c>
      <c r="S129" s="1053">
        <f>IFERROR(SUM(S127:S128), 0)</f>
        <v>0</v>
      </c>
      <c r="T129" s="1053">
        <f>IFERROR(SUM(T127:T128), 0)</f>
        <v>0</v>
      </c>
      <c r="U129" s="1053">
        <f>IFERROR(SUM(U127:U128), 0)</f>
        <v>0</v>
      </c>
      <c r="V129" s="1053">
        <f t="shared" si="23"/>
        <v>0</v>
      </c>
      <c r="W129" s="1053">
        <f>IFERROR(SUM(W127:W128), 0)</f>
        <v>0</v>
      </c>
      <c r="X129" s="1053">
        <f>IFERROR(SUM(X127:X128), 0)</f>
        <v>0</v>
      </c>
      <c r="Y129" s="1053">
        <f>IFERROR(SUM(Y127:Y128), 0)</f>
        <v>0</v>
      </c>
      <c r="Z129" s="1053">
        <f>IFERROR(SUM(Z127:Z128), 0)</f>
        <v>0</v>
      </c>
      <c r="AA129" s="1053">
        <f>IFERROR(SUM(AA127:AA128), 0)</f>
        <v>0</v>
      </c>
      <c r="AB129" s="1068">
        <f t="shared" si="24"/>
        <v>0</v>
      </c>
      <c r="AC129" s="1070">
        <f>IFERROR(SUM(AC127:AC128), 0)</f>
        <v>0</v>
      </c>
      <c r="AD129" s="1053">
        <f>IFERROR(SUM(AD127:AD128), 0)</f>
        <v>0</v>
      </c>
      <c r="AE129" s="1053">
        <f>IFERROR(SUM(AE127:AE128), 0)</f>
        <v>0</v>
      </c>
      <c r="AF129" s="1053">
        <f>IFERROR(SUM(AF127:AF128), 0)</f>
        <v>0</v>
      </c>
      <c r="AG129" s="1053">
        <f>IFERROR(SUM(AG127:AG128), 0)</f>
        <v>0</v>
      </c>
      <c r="AH129" s="1053">
        <f t="shared" si="25"/>
        <v>0</v>
      </c>
      <c r="AI129" s="1053">
        <f>IFERROR(SUM(AI127:AI128), 0)</f>
        <v>0</v>
      </c>
      <c r="AJ129" s="1053">
        <f>IFERROR(SUM(AJ127:AJ128), 0)</f>
        <v>0</v>
      </c>
      <c r="AK129" s="1053">
        <f>IFERROR(SUM(AK127:AK128), 0)</f>
        <v>0</v>
      </c>
      <c r="AL129" s="1053">
        <f>IFERROR(SUM(AL127:AL128), 0)</f>
        <v>0</v>
      </c>
      <c r="AM129" s="1053">
        <f>IFERROR(SUM(AM127:AM128), 0)</f>
        <v>0</v>
      </c>
      <c r="AN129" s="1068">
        <f t="shared" si="26"/>
        <v>0</v>
      </c>
      <c r="AO129" s="1070">
        <f>IFERROR(SUM(AO127:AO128), 0)</f>
        <v>0</v>
      </c>
      <c r="AP129" s="1053">
        <f>IFERROR(SUM(AP127:AP128), 0)</f>
        <v>0</v>
      </c>
      <c r="AQ129" s="1053">
        <f>IFERROR(SUM(AQ127:AQ128), 0)</f>
        <v>0</v>
      </c>
      <c r="AR129" s="1053">
        <f>IFERROR(SUM(AR127:AR128), 0)</f>
        <v>0</v>
      </c>
      <c r="AS129" s="1053">
        <f>IFERROR(SUM(AS127:AS128), 0)</f>
        <v>0</v>
      </c>
      <c r="AT129" s="1069">
        <f t="shared" si="27"/>
        <v>0</v>
      </c>
      <c r="AU129" s="300"/>
      <c r="AV129" s="353" t="s">
        <v>4826</v>
      </c>
      <c r="AW129" s="300"/>
      <c r="AX129" s="1336" t="s">
        <v>543</v>
      </c>
      <c r="AY129" s="324"/>
      <c r="AZ129" s="324"/>
      <c r="BA129" s="294" t="s">
        <v>3350</v>
      </c>
      <c r="BB129" s="351" t="s">
        <v>167</v>
      </c>
      <c r="BC129" s="352">
        <v>3</v>
      </c>
      <c r="BD129" s="373" t="s">
        <v>4827</v>
      </c>
      <c r="BE129" s="373" t="s">
        <v>4828</v>
      </c>
      <c r="BF129" s="373" t="s">
        <v>4829</v>
      </c>
      <c r="BG129" s="373" t="s">
        <v>4830</v>
      </c>
      <c r="BH129" s="373" t="s">
        <v>4831</v>
      </c>
      <c r="BI129" s="373" t="s">
        <v>4832</v>
      </c>
      <c r="BJ129" s="373" t="s">
        <v>4827</v>
      </c>
      <c r="BK129" s="373" t="s">
        <v>4828</v>
      </c>
      <c r="BL129" s="373" t="s">
        <v>4829</v>
      </c>
      <c r="BM129" s="373" t="s">
        <v>4830</v>
      </c>
      <c r="BN129" s="373" t="s">
        <v>4831</v>
      </c>
      <c r="BO129" s="373" t="s">
        <v>4832</v>
      </c>
      <c r="BP129" s="373" t="s">
        <v>4827</v>
      </c>
      <c r="BQ129" s="373" t="s">
        <v>4828</v>
      </c>
      <c r="BR129" s="373" t="s">
        <v>4829</v>
      </c>
      <c r="BS129" s="373" t="s">
        <v>4830</v>
      </c>
      <c r="BT129" s="373" t="s">
        <v>4831</v>
      </c>
      <c r="BU129" s="373" t="s">
        <v>4832</v>
      </c>
      <c r="BV129" s="373" t="s">
        <v>4827</v>
      </c>
      <c r="BW129" s="373" t="s">
        <v>4828</v>
      </c>
      <c r="BX129" s="373" t="s">
        <v>4829</v>
      </c>
      <c r="BY129" s="373" t="s">
        <v>4830</v>
      </c>
      <c r="BZ129" s="373" t="s">
        <v>4831</v>
      </c>
      <c r="CA129" s="373" t="s">
        <v>4832</v>
      </c>
      <c r="CB129" s="373" t="s">
        <v>4827</v>
      </c>
      <c r="CC129" s="373" t="s">
        <v>4828</v>
      </c>
      <c r="CD129" s="373" t="s">
        <v>4829</v>
      </c>
      <c r="CE129" s="373" t="s">
        <v>4830</v>
      </c>
      <c r="CF129" s="373" t="s">
        <v>4831</v>
      </c>
      <c r="CG129" s="373" t="s">
        <v>4832</v>
      </c>
      <c r="CH129" s="373" t="s">
        <v>4827</v>
      </c>
      <c r="CI129" s="373" t="s">
        <v>4828</v>
      </c>
      <c r="CJ129" s="373" t="s">
        <v>4829</v>
      </c>
      <c r="CK129" s="373" t="s">
        <v>4830</v>
      </c>
      <c r="CL129" s="373" t="s">
        <v>4831</v>
      </c>
      <c r="CM129" s="373" t="s">
        <v>4832</v>
      </c>
      <c r="CN129" s="373" t="s">
        <v>4827</v>
      </c>
      <c r="CO129" s="373" t="s">
        <v>4828</v>
      </c>
      <c r="CP129" s="373" t="s">
        <v>4829</v>
      </c>
      <c r="CQ129" s="373" t="s">
        <v>4830</v>
      </c>
      <c r="CR129" s="373" t="s">
        <v>4831</v>
      </c>
      <c r="CS129" s="373" t="s">
        <v>4832</v>
      </c>
      <c r="CT129" s="300"/>
      <c r="CU129" s="353" t="s">
        <v>4826</v>
      </c>
      <c r="CV129" s="300"/>
      <c r="CW129" s="353"/>
      <c r="CX129" s="324"/>
    </row>
    <row r="130" spans="1:102" customFormat="1" ht="20.25" customHeight="1" x14ac:dyDescent="0.2">
      <c r="A130" s="324"/>
      <c r="B130" s="294" t="s">
        <v>3358</v>
      </c>
      <c r="C130" s="351" t="s">
        <v>167</v>
      </c>
      <c r="D130" s="352">
        <v>3</v>
      </c>
      <c r="E130" s="1052"/>
      <c r="F130" s="1052"/>
      <c r="G130" s="1052"/>
      <c r="H130" s="1052"/>
      <c r="I130" s="1052"/>
      <c r="J130" s="1053">
        <f t="shared" si="21"/>
        <v>0</v>
      </c>
      <c r="K130" s="1328">
        <v>0</v>
      </c>
      <c r="L130" s="1328">
        <v>0</v>
      </c>
      <c r="M130" s="1328">
        <v>0</v>
      </c>
      <c r="N130" s="1328">
        <v>0</v>
      </c>
      <c r="O130" s="1328">
        <v>0</v>
      </c>
      <c r="P130" s="338">
        <f t="shared" si="22"/>
        <v>0</v>
      </c>
      <c r="Q130" s="1067"/>
      <c r="R130" s="1052"/>
      <c r="S130" s="1052"/>
      <c r="T130" s="1052"/>
      <c r="U130" s="1052"/>
      <c r="V130" s="1053">
        <f t="shared" si="23"/>
        <v>0</v>
      </c>
      <c r="W130" s="1052"/>
      <c r="X130" s="1052"/>
      <c r="Y130" s="1052"/>
      <c r="Z130" s="1052"/>
      <c r="AA130" s="1052"/>
      <c r="AB130" s="1068">
        <f t="shared" si="24"/>
        <v>0</v>
      </c>
      <c r="AC130" s="1067"/>
      <c r="AD130" s="1052"/>
      <c r="AE130" s="1052"/>
      <c r="AF130" s="1052"/>
      <c r="AG130" s="1052"/>
      <c r="AH130" s="1053">
        <f t="shared" si="25"/>
        <v>0</v>
      </c>
      <c r="AI130" s="1052"/>
      <c r="AJ130" s="1052"/>
      <c r="AK130" s="1052"/>
      <c r="AL130" s="1052"/>
      <c r="AM130" s="1052"/>
      <c r="AN130" s="1068">
        <f t="shared" si="26"/>
        <v>0</v>
      </c>
      <c r="AO130" s="1067"/>
      <c r="AP130" s="1052"/>
      <c r="AQ130" s="1052"/>
      <c r="AR130" s="1052"/>
      <c r="AS130" s="1052"/>
      <c r="AT130" s="1069">
        <f t="shared" si="27"/>
        <v>0</v>
      </c>
      <c r="AU130" s="300"/>
      <c r="AV130" s="353" t="s">
        <v>4833</v>
      </c>
      <c r="AW130" s="300"/>
      <c r="AX130" s="1336" t="s">
        <v>543</v>
      </c>
      <c r="AY130" s="324"/>
      <c r="AZ130" s="324"/>
      <c r="BA130" s="294" t="s">
        <v>3358</v>
      </c>
      <c r="BB130" s="351" t="s">
        <v>167</v>
      </c>
      <c r="BC130" s="352">
        <v>3</v>
      </c>
      <c r="BD130" s="372" t="s">
        <v>4834</v>
      </c>
      <c r="BE130" s="372" t="s">
        <v>4835</v>
      </c>
      <c r="BF130" s="372" t="s">
        <v>4836</v>
      </c>
      <c r="BG130" s="372" t="s">
        <v>4837</v>
      </c>
      <c r="BH130" s="372" t="s">
        <v>4838</v>
      </c>
      <c r="BI130" s="373" t="s">
        <v>4839</v>
      </c>
      <c r="BJ130" s="372" t="s">
        <v>4834</v>
      </c>
      <c r="BK130" s="372" t="s">
        <v>4835</v>
      </c>
      <c r="BL130" s="372" t="s">
        <v>4836</v>
      </c>
      <c r="BM130" s="372" t="s">
        <v>4837</v>
      </c>
      <c r="BN130" s="372" t="s">
        <v>4838</v>
      </c>
      <c r="BO130" s="373" t="s">
        <v>4839</v>
      </c>
      <c r="BP130" s="372" t="s">
        <v>4834</v>
      </c>
      <c r="BQ130" s="372" t="s">
        <v>4835</v>
      </c>
      <c r="BR130" s="372" t="s">
        <v>4836</v>
      </c>
      <c r="BS130" s="372" t="s">
        <v>4837</v>
      </c>
      <c r="BT130" s="372" t="s">
        <v>4838</v>
      </c>
      <c r="BU130" s="373" t="s">
        <v>4839</v>
      </c>
      <c r="BV130" s="372" t="s">
        <v>4834</v>
      </c>
      <c r="BW130" s="372" t="s">
        <v>4835</v>
      </c>
      <c r="BX130" s="372" t="s">
        <v>4836</v>
      </c>
      <c r="BY130" s="372" t="s">
        <v>4837</v>
      </c>
      <c r="BZ130" s="372" t="s">
        <v>4838</v>
      </c>
      <c r="CA130" s="373" t="s">
        <v>4839</v>
      </c>
      <c r="CB130" s="372" t="s">
        <v>4834</v>
      </c>
      <c r="CC130" s="372" t="s">
        <v>4835</v>
      </c>
      <c r="CD130" s="372" t="s">
        <v>4836</v>
      </c>
      <c r="CE130" s="372" t="s">
        <v>4837</v>
      </c>
      <c r="CF130" s="372" t="s">
        <v>4838</v>
      </c>
      <c r="CG130" s="373" t="s">
        <v>4839</v>
      </c>
      <c r="CH130" s="372" t="s">
        <v>4834</v>
      </c>
      <c r="CI130" s="372" t="s">
        <v>4835</v>
      </c>
      <c r="CJ130" s="372" t="s">
        <v>4836</v>
      </c>
      <c r="CK130" s="372" t="s">
        <v>4837</v>
      </c>
      <c r="CL130" s="372" t="s">
        <v>4838</v>
      </c>
      <c r="CM130" s="373" t="s">
        <v>4839</v>
      </c>
      <c r="CN130" s="372" t="s">
        <v>4834</v>
      </c>
      <c r="CO130" s="372" t="s">
        <v>4835</v>
      </c>
      <c r="CP130" s="372" t="s">
        <v>4836</v>
      </c>
      <c r="CQ130" s="372" t="s">
        <v>4837</v>
      </c>
      <c r="CR130" s="372" t="s">
        <v>4838</v>
      </c>
      <c r="CS130" s="373" t="s">
        <v>4839</v>
      </c>
      <c r="CT130" s="300"/>
      <c r="CU130" s="353" t="s">
        <v>4833</v>
      </c>
      <c r="CV130" s="300"/>
      <c r="CW130" s="353"/>
      <c r="CX130" s="324"/>
    </row>
    <row r="131" spans="1:102" customFormat="1" ht="20.25" customHeight="1" x14ac:dyDescent="0.2">
      <c r="A131" s="324"/>
      <c r="B131" s="294" t="s">
        <v>3366</v>
      </c>
      <c r="C131" s="351" t="s">
        <v>167</v>
      </c>
      <c r="D131" s="352">
        <v>3</v>
      </c>
      <c r="E131" s="1052"/>
      <c r="F131" s="1052"/>
      <c r="G131" s="1052"/>
      <c r="H131" s="1052"/>
      <c r="I131" s="1052"/>
      <c r="J131" s="1053">
        <f t="shared" si="21"/>
        <v>0</v>
      </c>
      <c r="K131" s="1328">
        <v>0</v>
      </c>
      <c r="L131" s="1328">
        <v>0</v>
      </c>
      <c r="M131" s="1328">
        <v>0</v>
      </c>
      <c r="N131" s="1328">
        <v>0</v>
      </c>
      <c r="O131" s="1328">
        <v>0</v>
      </c>
      <c r="P131" s="338">
        <f t="shared" si="22"/>
        <v>0</v>
      </c>
      <c r="Q131" s="1067"/>
      <c r="R131" s="1052"/>
      <c r="S131" s="1052"/>
      <c r="T131" s="1052"/>
      <c r="U131" s="1052"/>
      <c r="V131" s="1053">
        <f t="shared" si="23"/>
        <v>0</v>
      </c>
      <c r="W131" s="1052"/>
      <c r="X131" s="1052"/>
      <c r="Y131" s="1052"/>
      <c r="Z131" s="1052"/>
      <c r="AA131" s="1052"/>
      <c r="AB131" s="1068">
        <f t="shared" si="24"/>
        <v>0</v>
      </c>
      <c r="AC131" s="1067"/>
      <c r="AD131" s="1052"/>
      <c r="AE131" s="1052"/>
      <c r="AF131" s="1052"/>
      <c r="AG131" s="1052"/>
      <c r="AH131" s="1053">
        <f t="shared" si="25"/>
        <v>0</v>
      </c>
      <c r="AI131" s="1052"/>
      <c r="AJ131" s="1052"/>
      <c r="AK131" s="1052"/>
      <c r="AL131" s="1052"/>
      <c r="AM131" s="1052"/>
      <c r="AN131" s="1068">
        <f t="shared" si="26"/>
        <v>0</v>
      </c>
      <c r="AO131" s="1067"/>
      <c r="AP131" s="1052"/>
      <c r="AQ131" s="1052"/>
      <c r="AR131" s="1052"/>
      <c r="AS131" s="1052"/>
      <c r="AT131" s="1069">
        <f t="shared" si="27"/>
        <v>0</v>
      </c>
      <c r="AU131" s="300"/>
      <c r="AV131" s="353" t="s">
        <v>4840</v>
      </c>
      <c r="AW131" s="300"/>
      <c r="AX131" s="1336" t="s">
        <v>543</v>
      </c>
      <c r="AY131" s="324"/>
      <c r="AZ131" s="324"/>
      <c r="BA131" s="294" t="s">
        <v>3366</v>
      </c>
      <c r="BB131" s="351" t="s">
        <v>167</v>
      </c>
      <c r="BC131" s="352">
        <v>3</v>
      </c>
      <c r="BD131" s="372" t="s">
        <v>4841</v>
      </c>
      <c r="BE131" s="372" t="s">
        <v>4842</v>
      </c>
      <c r="BF131" s="372" t="s">
        <v>4843</v>
      </c>
      <c r="BG131" s="372" t="s">
        <v>4844</v>
      </c>
      <c r="BH131" s="372" t="s">
        <v>4845</v>
      </c>
      <c r="BI131" s="373" t="s">
        <v>4846</v>
      </c>
      <c r="BJ131" s="372" t="s">
        <v>4841</v>
      </c>
      <c r="BK131" s="372" t="s">
        <v>4842</v>
      </c>
      <c r="BL131" s="372" t="s">
        <v>4843</v>
      </c>
      <c r="BM131" s="372" t="s">
        <v>4844</v>
      </c>
      <c r="BN131" s="372" t="s">
        <v>4845</v>
      </c>
      <c r="BO131" s="373" t="s">
        <v>4846</v>
      </c>
      <c r="BP131" s="372" t="s">
        <v>4841</v>
      </c>
      <c r="BQ131" s="372" t="s">
        <v>4842</v>
      </c>
      <c r="BR131" s="372" t="s">
        <v>4843</v>
      </c>
      <c r="BS131" s="372" t="s">
        <v>4844</v>
      </c>
      <c r="BT131" s="372" t="s">
        <v>4845</v>
      </c>
      <c r="BU131" s="373" t="s">
        <v>4846</v>
      </c>
      <c r="BV131" s="372" t="s">
        <v>4841</v>
      </c>
      <c r="BW131" s="372" t="s">
        <v>4842</v>
      </c>
      <c r="BX131" s="372" t="s">
        <v>4843</v>
      </c>
      <c r="BY131" s="372" t="s">
        <v>4844</v>
      </c>
      <c r="BZ131" s="372" t="s">
        <v>4845</v>
      </c>
      <c r="CA131" s="373" t="s">
        <v>4846</v>
      </c>
      <c r="CB131" s="372" t="s">
        <v>4841</v>
      </c>
      <c r="CC131" s="372" t="s">
        <v>4842</v>
      </c>
      <c r="CD131" s="372" t="s">
        <v>4843</v>
      </c>
      <c r="CE131" s="372" t="s">
        <v>4844</v>
      </c>
      <c r="CF131" s="372" t="s">
        <v>4845</v>
      </c>
      <c r="CG131" s="373" t="s">
        <v>4846</v>
      </c>
      <c r="CH131" s="372" t="s">
        <v>4841</v>
      </c>
      <c r="CI131" s="372" t="s">
        <v>4842</v>
      </c>
      <c r="CJ131" s="372" t="s">
        <v>4843</v>
      </c>
      <c r="CK131" s="372" t="s">
        <v>4844</v>
      </c>
      <c r="CL131" s="372" t="s">
        <v>4845</v>
      </c>
      <c r="CM131" s="373" t="s">
        <v>4846</v>
      </c>
      <c r="CN131" s="372" t="s">
        <v>4841</v>
      </c>
      <c r="CO131" s="372" t="s">
        <v>4842</v>
      </c>
      <c r="CP131" s="372" t="s">
        <v>4843</v>
      </c>
      <c r="CQ131" s="372" t="s">
        <v>4844</v>
      </c>
      <c r="CR131" s="372" t="s">
        <v>4845</v>
      </c>
      <c r="CS131" s="373" t="s">
        <v>4846</v>
      </c>
      <c r="CT131" s="300"/>
      <c r="CU131" s="353" t="s">
        <v>4840</v>
      </c>
      <c r="CV131" s="300"/>
      <c r="CW131" s="353"/>
      <c r="CX131" s="324"/>
    </row>
    <row r="132" spans="1:102" customFormat="1" ht="20.25" customHeight="1" x14ac:dyDescent="0.2">
      <c r="A132" s="324"/>
      <c r="B132" s="294" t="s">
        <v>3374</v>
      </c>
      <c r="C132" s="351" t="s">
        <v>167</v>
      </c>
      <c r="D132" s="352">
        <v>3</v>
      </c>
      <c r="E132" s="1053">
        <f>IFERROR(SUM(E130:E131), 0)</f>
        <v>0</v>
      </c>
      <c r="F132" s="1053">
        <f>IFERROR(SUM(F130:F131), 0)</f>
        <v>0</v>
      </c>
      <c r="G132" s="1053">
        <f>IFERROR(SUM(G130:G131), 0)</f>
        <v>0</v>
      </c>
      <c r="H132" s="1053">
        <f>IFERROR(SUM(H130:H131), 0)</f>
        <v>0</v>
      </c>
      <c r="I132" s="1053">
        <f>IFERROR(SUM(I130:I131), 0)</f>
        <v>0</v>
      </c>
      <c r="J132" s="1053">
        <f t="shared" si="21"/>
        <v>0</v>
      </c>
      <c r="K132" s="337">
        <f>IFERROR(SUM(K130:K131), 0)</f>
        <v>0</v>
      </c>
      <c r="L132" s="337">
        <f>IFERROR(SUM(L130:L131), 0)</f>
        <v>0</v>
      </c>
      <c r="M132" s="337">
        <f>IFERROR(SUM(M130:M131), 0)</f>
        <v>0</v>
      </c>
      <c r="N132" s="337">
        <f>IFERROR(SUM(N130:N131), 0)</f>
        <v>0</v>
      </c>
      <c r="O132" s="337">
        <f>IFERROR(SUM(O130:O131), 0)</f>
        <v>0</v>
      </c>
      <c r="P132" s="338">
        <f t="shared" si="22"/>
        <v>0</v>
      </c>
      <c r="Q132" s="1070">
        <f>IFERROR(SUM(Q130:Q131), 0)</f>
        <v>0</v>
      </c>
      <c r="R132" s="1053">
        <f>IFERROR(SUM(R130:R131), 0)</f>
        <v>0</v>
      </c>
      <c r="S132" s="1053">
        <f>IFERROR(SUM(S130:S131), 0)</f>
        <v>0</v>
      </c>
      <c r="T132" s="1053">
        <f>IFERROR(SUM(T130:T131), 0)</f>
        <v>0</v>
      </c>
      <c r="U132" s="1053">
        <f>IFERROR(SUM(U130:U131), 0)</f>
        <v>0</v>
      </c>
      <c r="V132" s="1053">
        <f t="shared" si="23"/>
        <v>0</v>
      </c>
      <c r="W132" s="1053">
        <f>IFERROR(SUM(W130:W131), 0)</f>
        <v>0</v>
      </c>
      <c r="X132" s="1053">
        <f>IFERROR(SUM(X130:X131), 0)</f>
        <v>0</v>
      </c>
      <c r="Y132" s="1053">
        <f>IFERROR(SUM(Y130:Y131), 0)</f>
        <v>0</v>
      </c>
      <c r="Z132" s="1053">
        <f>IFERROR(SUM(Z130:Z131), 0)</f>
        <v>0</v>
      </c>
      <c r="AA132" s="1053">
        <f>IFERROR(SUM(AA130:AA131), 0)</f>
        <v>0</v>
      </c>
      <c r="AB132" s="1068">
        <f t="shared" si="24"/>
        <v>0</v>
      </c>
      <c r="AC132" s="1070">
        <f>IFERROR(SUM(AC130:AC131), 0)</f>
        <v>0</v>
      </c>
      <c r="AD132" s="1053">
        <f>IFERROR(SUM(AD130:AD131), 0)</f>
        <v>0</v>
      </c>
      <c r="AE132" s="1053">
        <f>IFERROR(SUM(AE130:AE131), 0)</f>
        <v>0</v>
      </c>
      <c r="AF132" s="1053">
        <f>IFERROR(SUM(AF130:AF131), 0)</f>
        <v>0</v>
      </c>
      <c r="AG132" s="1053">
        <f>IFERROR(SUM(AG130:AG131), 0)</f>
        <v>0</v>
      </c>
      <c r="AH132" s="1053">
        <f t="shared" si="25"/>
        <v>0</v>
      </c>
      <c r="AI132" s="1053">
        <f>IFERROR(SUM(AI130:AI131), 0)</f>
        <v>0</v>
      </c>
      <c r="AJ132" s="1053">
        <f>IFERROR(SUM(AJ130:AJ131), 0)</f>
        <v>0</v>
      </c>
      <c r="AK132" s="1053">
        <f>IFERROR(SUM(AK130:AK131), 0)</f>
        <v>0</v>
      </c>
      <c r="AL132" s="1053">
        <f>IFERROR(SUM(AL130:AL131), 0)</f>
        <v>0</v>
      </c>
      <c r="AM132" s="1053">
        <f>IFERROR(SUM(AM130:AM131), 0)</f>
        <v>0</v>
      </c>
      <c r="AN132" s="1068">
        <f t="shared" si="26"/>
        <v>0</v>
      </c>
      <c r="AO132" s="1070">
        <f>IFERROR(SUM(AO130:AO131), 0)</f>
        <v>0</v>
      </c>
      <c r="AP132" s="1053">
        <f>IFERROR(SUM(AP130:AP131), 0)</f>
        <v>0</v>
      </c>
      <c r="AQ132" s="1053">
        <f>IFERROR(SUM(AQ130:AQ131), 0)</f>
        <v>0</v>
      </c>
      <c r="AR132" s="1053">
        <f>IFERROR(SUM(AR130:AR131), 0)</f>
        <v>0</v>
      </c>
      <c r="AS132" s="1053">
        <f>IFERROR(SUM(AS130:AS131), 0)</f>
        <v>0</v>
      </c>
      <c r="AT132" s="1069">
        <f t="shared" si="27"/>
        <v>0</v>
      </c>
      <c r="AU132" s="300"/>
      <c r="AV132" s="353" t="s">
        <v>4847</v>
      </c>
      <c r="AW132" s="300"/>
      <c r="AX132" s="1336" t="s">
        <v>543</v>
      </c>
      <c r="AY132" s="324"/>
      <c r="AZ132" s="324"/>
      <c r="BA132" s="294" t="s">
        <v>3374</v>
      </c>
      <c r="BB132" s="351" t="s">
        <v>167</v>
      </c>
      <c r="BC132" s="352">
        <v>3</v>
      </c>
      <c r="BD132" s="373" t="s">
        <v>4848</v>
      </c>
      <c r="BE132" s="373" t="s">
        <v>4849</v>
      </c>
      <c r="BF132" s="373" t="s">
        <v>4850</v>
      </c>
      <c r="BG132" s="373" t="s">
        <v>4851</v>
      </c>
      <c r="BH132" s="373" t="s">
        <v>4852</v>
      </c>
      <c r="BI132" s="373" t="s">
        <v>4853</v>
      </c>
      <c r="BJ132" s="373" t="s">
        <v>4848</v>
      </c>
      <c r="BK132" s="373" t="s">
        <v>4849</v>
      </c>
      <c r="BL132" s="373" t="s">
        <v>4850</v>
      </c>
      <c r="BM132" s="373" t="s">
        <v>4851</v>
      </c>
      <c r="BN132" s="373" t="s">
        <v>4852</v>
      </c>
      <c r="BO132" s="373" t="s">
        <v>4853</v>
      </c>
      <c r="BP132" s="373" t="s">
        <v>4848</v>
      </c>
      <c r="BQ132" s="373" t="s">
        <v>4849</v>
      </c>
      <c r="BR132" s="373" t="s">
        <v>4850</v>
      </c>
      <c r="BS132" s="373" t="s">
        <v>4851</v>
      </c>
      <c r="BT132" s="373" t="s">
        <v>4852</v>
      </c>
      <c r="BU132" s="373" t="s">
        <v>4853</v>
      </c>
      <c r="BV132" s="373" t="s">
        <v>4848</v>
      </c>
      <c r="BW132" s="373" t="s">
        <v>4849</v>
      </c>
      <c r="BX132" s="373" t="s">
        <v>4850</v>
      </c>
      <c r="BY132" s="373" t="s">
        <v>4851</v>
      </c>
      <c r="BZ132" s="373" t="s">
        <v>4852</v>
      </c>
      <c r="CA132" s="373" t="s">
        <v>4853</v>
      </c>
      <c r="CB132" s="373" t="s">
        <v>4848</v>
      </c>
      <c r="CC132" s="373" t="s">
        <v>4849</v>
      </c>
      <c r="CD132" s="373" t="s">
        <v>4850</v>
      </c>
      <c r="CE132" s="373" t="s">
        <v>4851</v>
      </c>
      <c r="CF132" s="373" t="s">
        <v>4852</v>
      </c>
      <c r="CG132" s="373" t="s">
        <v>4853</v>
      </c>
      <c r="CH132" s="373" t="s">
        <v>4848</v>
      </c>
      <c r="CI132" s="373" t="s">
        <v>4849</v>
      </c>
      <c r="CJ132" s="373" t="s">
        <v>4850</v>
      </c>
      <c r="CK132" s="373" t="s">
        <v>4851</v>
      </c>
      <c r="CL132" s="373" t="s">
        <v>4852</v>
      </c>
      <c r="CM132" s="373" t="s">
        <v>4853</v>
      </c>
      <c r="CN132" s="373" t="s">
        <v>4848</v>
      </c>
      <c r="CO132" s="373" t="s">
        <v>4849</v>
      </c>
      <c r="CP132" s="373" t="s">
        <v>4850</v>
      </c>
      <c r="CQ132" s="373" t="s">
        <v>4851</v>
      </c>
      <c r="CR132" s="373" t="s">
        <v>4852</v>
      </c>
      <c r="CS132" s="373" t="s">
        <v>4853</v>
      </c>
      <c r="CT132" s="300"/>
      <c r="CU132" s="353" t="s">
        <v>4847</v>
      </c>
      <c r="CV132" s="300"/>
      <c r="CW132" s="353"/>
      <c r="CX132" s="324"/>
    </row>
    <row r="133" spans="1:102" customFormat="1" ht="20.25" customHeight="1" x14ac:dyDescent="0.2">
      <c r="A133" s="324"/>
      <c r="B133" s="294" t="s">
        <v>3382</v>
      </c>
      <c r="C133" s="351" t="s">
        <v>167</v>
      </c>
      <c r="D133" s="352">
        <v>3</v>
      </c>
      <c r="E133" s="1052"/>
      <c r="F133" s="1052"/>
      <c r="G133" s="1052"/>
      <c r="H133" s="1052"/>
      <c r="I133" s="1052"/>
      <c r="J133" s="1053">
        <f t="shared" si="21"/>
        <v>0</v>
      </c>
      <c r="K133" s="1328">
        <v>0</v>
      </c>
      <c r="L133" s="1328">
        <v>0</v>
      </c>
      <c r="M133" s="1328">
        <v>0</v>
      </c>
      <c r="N133" s="1328">
        <v>0</v>
      </c>
      <c r="O133" s="1328">
        <v>0</v>
      </c>
      <c r="P133" s="338">
        <f t="shared" si="22"/>
        <v>0</v>
      </c>
      <c r="Q133" s="1067"/>
      <c r="R133" s="1052"/>
      <c r="S133" s="1052"/>
      <c r="T133" s="1052"/>
      <c r="U133" s="1052"/>
      <c r="V133" s="1053">
        <f t="shared" si="23"/>
        <v>0</v>
      </c>
      <c r="W133" s="1052"/>
      <c r="X133" s="1052"/>
      <c r="Y133" s="1052"/>
      <c r="Z133" s="1052"/>
      <c r="AA133" s="1052"/>
      <c r="AB133" s="1068">
        <f t="shared" si="24"/>
        <v>0</v>
      </c>
      <c r="AC133" s="1067"/>
      <c r="AD133" s="1052"/>
      <c r="AE133" s="1052"/>
      <c r="AF133" s="1052"/>
      <c r="AG133" s="1052"/>
      <c r="AH133" s="1053">
        <f t="shared" si="25"/>
        <v>0</v>
      </c>
      <c r="AI133" s="1052"/>
      <c r="AJ133" s="1052"/>
      <c r="AK133" s="1052"/>
      <c r="AL133" s="1052"/>
      <c r="AM133" s="1052"/>
      <c r="AN133" s="1068">
        <f t="shared" si="26"/>
        <v>0</v>
      </c>
      <c r="AO133" s="1067"/>
      <c r="AP133" s="1052"/>
      <c r="AQ133" s="1052"/>
      <c r="AR133" s="1052"/>
      <c r="AS133" s="1052"/>
      <c r="AT133" s="1069">
        <f t="shared" si="27"/>
        <v>0</v>
      </c>
      <c r="AU133" s="300"/>
      <c r="AV133" s="353" t="s">
        <v>4854</v>
      </c>
      <c r="AW133" s="300"/>
      <c r="AX133" s="1336" t="s">
        <v>543</v>
      </c>
      <c r="AY133" s="324"/>
      <c r="AZ133" s="324"/>
      <c r="BA133" s="294" t="s">
        <v>3382</v>
      </c>
      <c r="BB133" s="351" t="s">
        <v>167</v>
      </c>
      <c r="BC133" s="352">
        <v>3</v>
      </c>
      <c r="BD133" s="372" t="s">
        <v>4855</v>
      </c>
      <c r="BE133" s="372" t="s">
        <v>4856</v>
      </c>
      <c r="BF133" s="372" t="s">
        <v>4857</v>
      </c>
      <c r="BG133" s="372" t="s">
        <v>4858</v>
      </c>
      <c r="BH133" s="372" t="s">
        <v>4859</v>
      </c>
      <c r="BI133" s="373" t="s">
        <v>4860</v>
      </c>
      <c r="BJ133" s="372" t="s">
        <v>4855</v>
      </c>
      <c r="BK133" s="372" t="s">
        <v>4856</v>
      </c>
      <c r="BL133" s="372" t="s">
        <v>4857</v>
      </c>
      <c r="BM133" s="372" t="s">
        <v>4858</v>
      </c>
      <c r="BN133" s="372" t="s">
        <v>4859</v>
      </c>
      <c r="BO133" s="373" t="s">
        <v>4860</v>
      </c>
      <c r="BP133" s="372" t="s">
        <v>4855</v>
      </c>
      <c r="BQ133" s="372" t="s">
        <v>4856</v>
      </c>
      <c r="BR133" s="372" t="s">
        <v>4857</v>
      </c>
      <c r="BS133" s="372" t="s">
        <v>4858</v>
      </c>
      <c r="BT133" s="372" t="s">
        <v>4859</v>
      </c>
      <c r="BU133" s="373" t="s">
        <v>4860</v>
      </c>
      <c r="BV133" s="372" t="s">
        <v>4855</v>
      </c>
      <c r="BW133" s="372" t="s">
        <v>4856</v>
      </c>
      <c r="BX133" s="372" t="s">
        <v>4857</v>
      </c>
      <c r="BY133" s="372" t="s">
        <v>4858</v>
      </c>
      <c r="BZ133" s="372" t="s">
        <v>4859</v>
      </c>
      <c r="CA133" s="373" t="s">
        <v>4860</v>
      </c>
      <c r="CB133" s="372" t="s">
        <v>4855</v>
      </c>
      <c r="CC133" s="372" t="s">
        <v>4856</v>
      </c>
      <c r="CD133" s="372" t="s">
        <v>4857</v>
      </c>
      <c r="CE133" s="372" t="s">
        <v>4858</v>
      </c>
      <c r="CF133" s="372" t="s">
        <v>4859</v>
      </c>
      <c r="CG133" s="373" t="s">
        <v>4860</v>
      </c>
      <c r="CH133" s="372" t="s">
        <v>4855</v>
      </c>
      <c r="CI133" s="372" t="s">
        <v>4856</v>
      </c>
      <c r="CJ133" s="372" t="s">
        <v>4857</v>
      </c>
      <c r="CK133" s="372" t="s">
        <v>4858</v>
      </c>
      <c r="CL133" s="372" t="s">
        <v>4859</v>
      </c>
      <c r="CM133" s="373" t="s">
        <v>4860</v>
      </c>
      <c r="CN133" s="372" t="s">
        <v>4855</v>
      </c>
      <c r="CO133" s="372" t="s">
        <v>4856</v>
      </c>
      <c r="CP133" s="372" t="s">
        <v>4857</v>
      </c>
      <c r="CQ133" s="372" t="s">
        <v>4858</v>
      </c>
      <c r="CR133" s="372" t="s">
        <v>4859</v>
      </c>
      <c r="CS133" s="373" t="s">
        <v>4860</v>
      </c>
      <c r="CT133" s="300"/>
      <c r="CU133" s="353" t="s">
        <v>4854</v>
      </c>
      <c r="CV133" s="300"/>
      <c r="CW133" s="353"/>
      <c r="CX133" s="324"/>
    </row>
    <row r="134" spans="1:102" customFormat="1" ht="20.25" customHeight="1" x14ac:dyDescent="0.2">
      <c r="A134" s="324"/>
      <c r="B134" s="294" t="s">
        <v>3390</v>
      </c>
      <c r="C134" s="351" t="s">
        <v>167</v>
      </c>
      <c r="D134" s="352">
        <v>3</v>
      </c>
      <c r="E134" s="1052"/>
      <c r="F134" s="1052"/>
      <c r="G134" s="1052"/>
      <c r="H134" s="1052"/>
      <c r="I134" s="1052"/>
      <c r="J134" s="1053">
        <f t="shared" si="21"/>
        <v>0</v>
      </c>
      <c r="K134" s="1328">
        <v>0</v>
      </c>
      <c r="L134" s="1328">
        <v>0</v>
      </c>
      <c r="M134" s="1328">
        <v>0</v>
      </c>
      <c r="N134" s="1328">
        <v>0</v>
      </c>
      <c r="O134" s="1328">
        <v>0</v>
      </c>
      <c r="P134" s="338">
        <f t="shared" si="22"/>
        <v>0</v>
      </c>
      <c r="Q134" s="1067"/>
      <c r="R134" s="1052"/>
      <c r="S134" s="1052"/>
      <c r="T134" s="1052"/>
      <c r="U134" s="1052"/>
      <c r="V134" s="1053">
        <f t="shared" si="23"/>
        <v>0</v>
      </c>
      <c r="W134" s="1052"/>
      <c r="X134" s="1052"/>
      <c r="Y134" s="1052"/>
      <c r="Z134" s="1052"/>
      <c r="AA134" s="1052"/>
      <c r="AB134" s="1068">
        <f t="shared" si="24"/>
        <v>0</v>
      </c>
      <c r="AC134" s="1067"/>
      <c r="AD134" s="1052"/>
      <c r="AE134" s="1052"/>
      <c r="AF134" s="1052"/>
      <c r="AG134" s="1052"/>
      <c r="AH134" s="1053">
        <f t="shared" si="25"/>
        <v>0</v>
      </c>
      <c r="AI134" s="1052"/>
      <c r="AJ134" s="1052"/>
      <c r="AK134" s="1052"/>
      <c r="AL134" s="1052"/>
      <c r="AM134" s="1052"/>
      <c r="AN134" s="1068">
        <f t="shared" si="26"/>
        <v>0</v>
      </c>
      <c r="AO134" s="1067"/>
      <c r="AP134" s="1052"/>
      <c r="AQ134" s="1052"/>
      <c r="AR134" s="1052"/>
      <c r="AS134" s="1052"/>
      <c r="AT134" s="1069">
        <f t="shared" si="27"/>
        <v>0</v>
      </c>
      <c r="AU134" s="300"/>
      <c r="AV134" s="353" t="s">
        <v>4861</v>
      </c>
      <c r="AW134" s="300"/>
      <c r="AX134" s="1336" t="s">
        <v>543</v>
      </c>
      <c r="AY134" s="324"/>
      <c r="AZ134" s="324"/>
      <c r="BA134" s="294" t="s">
        <v>3390</v>
      </c>
      <c r="BB134" s="351" t="s">
        <v>167</v>
      </c>
      <c r="BC134" s="352">
        <v>3</v>
      </c>
      <c r="BD134" s="372" t="s">
        <v>4862</v>
      </c>
      <c r="BE134" s="372" t="s">
        <v>4863</v>
      </c>
      <c r="BF134" s="372" t="s">
        <v>4864</v>
      </c>
      <c r="BG134" s="372" t="s">
        <v>4865</v>
      </c>
      <c r="BH134" s="372" t="s">
        <v>4866</v>
      </c>
      <c r="BI134" s="373" t="s">
        <v>4867</v>
      </c>
      <c r="BJ134" s="372" t="s">
        <v>4862</v>
      </c>
      <c r="BK134" s="372" t="s">
        <v>4863</v>
      </c>
      <c r="BL134" s="372" t="s">
        <v>4864</v>
      </c>
      <c r="BM134" s="372" t="s">
        <v>4865</v>
      </c>
      <c r="BN134" s="372" t="s">
        <v>4866</v>
      </c>
      <c r="BO134" s="373" t="s">
        <v>4867</v>
      </c>
      <c r="BP134" s="372" t="s">
        <v>4862</v>
      </c>
      <c r="BQ134" s="372" t="s">
        <v>4863</v>
      </c>
      <c r="BR134" s="372" t="s">
        <v>4864</v>
      </c>
      <c r="BS134" s="372" t="s">
        <v>4865</v>
      </c>
      <c r="BT134" s="372" t="s">
        <v>4866</v>
      </c>
      <c r="BU134" s="373" t="s">
        <v>4867</v>
      </c>
      <c r="BV134" s="372" t="s">
        <v>4862</v>
      </c>
      <c r="BW134" s="372" t="s">
        <v>4863</v>
      </c>
      <c r="BX134" s="372" t="s">
        <v>4864</v>
      </c>
      <c r="BY134" s="372" t="s">
        <v>4865</v>
      </c>
      <c r="BZ134" s="372" t="s">
        <v>4866</v>
      </c>
      <c r="CA134" s="373" t="s">
        <v>4867</v>
      </c>
      <c r="CB134" s="372" t="s">
        <v>4862</v>
      </c>
      <c r="CC134" s="372" t="s">
        <v>4863</v>
      </c>
      <c r="CD134" s="372" t="s">
        <v>4864</v>
      </c>
      <c r="CE134" s="372" t="s">
        <v>4865</v>
      </c>
      <c r="CF134" s="372" t="s">
        <v>4866</v>
      </c>
      <c r="CG134" s="373" t="s">
        <v>4867</v>
      </c>
      <c r="CH134" s="372" t="s">
        <v>4862</v>
      </c>
      <c r="CI134" s="372" t="s">
        <v>4863</v>
      </c>
      <c r="CJ134" s="372" t="s">
        <v>4864</v>
      </c>
      <c r="CK134" s="372" t="s">
        <v>4865</v>
      </c>
      <c r="CL134" s="372" t="s">
        <v>4866</v>
      </c>
      <c r="CM134" s="373" t="s">
        <v>4867</v>
      </c>
      <c r="CN134" s="372" t="s">
        <v>4862</v>
      </c>
      <c r="CO134" s="372" t="s">
        <v>4863</v>
      </c>
      <c r="CP134" s="372" t="s">
        <v>4864</v>
      </c>
      <c r="CQ134" s="372" t="s">
        <v>4865</v>
      </c>
      <c r="CR134" s="372" t="s">
        <v>4866</v>
      </c>
      <c r="CS134" s="373" t="s">
        <v>4867</v>
      </c>
      <c r="CT134" s="300"/>
      <c r="CU134" s="353" t="s">
        <v>4861</v>
      </c>
      <c r="CV134" s="300"/>
      <c r="CW134" s="353"/>
      <c r="CX134" s="324"/>
    </row>
    <row r="135" spans="1:102" customFormat="1" ht="20.25" customHeight="1" x14ac:dyDescent="0.2">
      <c r="A135" s="324"/>
      <c r="B135" s="294" t="s">
        <v>3398</v>
      </c>
      <c r="C135" s="351" t="s">
        <v>167</v>
      </c>
      <c r="D135" s="352">
        <v>3</v>
      </c>
      <c r="E135" s="1053">
        <f>IFERROR(SUM(E133:E134), 0)</f>
        <v>0</v>
      </c>
      <c r="F135" s="1053">
        <f>IFERROR(SUM(F133:F134), 0)</f>
        <v>0</v>
      </c>
      <c r="G135" s="1053">
        <f>IFERROR(SUM(G133:G134), 0)</f>
        <v>0</v>
      </c>
      <c r="H135" s="1053">
        <f>IFERROR(SUM(H133:H134), 0)</f>
        <v>0</v>
      </c>
      <c r="I135" s="1053">
        <f>IFERROR(SUM(I133:I134), 0)</f>
        <v>0</v>
      </c>
      <c r="J135" s="1053">
        <f t="shared" si="21"/>
        <v>0</v>
      </c>
      <c r="K135" s="337">
        <f>IFERROR(SUM(K133:K134), 0)</f>
        <v>0</v>
      </c>
      <c r="L135" s="337">
        <f>IFERROR(SUM(L133:L134), 0)</f>
        <v>0</v>
      </c>
      <c r="M135" s="337">
        <f>IFERROR(SUM(M133:M134), 0)</f>
        <v>0</v>
      </c>
      <c r="N135" s="337">
        <f>IFERROR(SUM(N133:N134), 0)</f>
        <v>0</v>
      </c>
      <c r="O135" s="337">
        <f>IFERROR(SUM(O133:O134), 0)</f>
        <v>0</v>
      </c>
      <c r="P135" s="338">
        <f t="shared" si="22"/>
        <v>0</v>
      </c>
      <c r="Q135" s="1070">
        <f>IFERROR(SUM(Q133:Q134), 0)</f>
        <v>0</v>
      </c>
      <c r="R135" s="1053">
        <f>IFERROR(SUM(R133:R134), 0)</f>
        <v>0</v>
      </c>
      <c r="S135" s="1053">
        <f>IFERROR(SUM(S133:S134), 0)</f>
        <v>0</v>
      </c>
      <c r="T135" s="1053">
        <f>IFERROR(SUM(T133:T134), 0)</f>
        <v>0</v>
      </c>
      <c r="U135" s="1053">
        <f>IFERROR(SUM(U133:U134), 0)</f>
        <v>0</v>
      </c>
      <c r="V135" s="1053">
        <f t="shared" si="23"/>
        <v>0</v>
      </c>
      <c r="W135" s="1053">
        <f>IFERROR(SUM(W133:W134), 0)</f>
        <v>0</v>
      </c>
      <c r="X135" s="1053">
        <f>IFERROR(SUM(X133:X134), 0)</f>
        <v>0</v>
      </c>
      <c r="Y135" s="1053">
        <f>IFERROR(SUM(Y133:Y134), 0)</f>
        <v>0</v>
      </c>
      <c r="Z135" s="1053">
        <f>IFERROR(SUM(Z133:Z134), 0)</f>
        <v>0</v>
      </c>
      <c r="AA135" s="1053">
        <f>IFERROR(SUM(AA133:AA134), 0)</f>
        <v>0</v>
      </c>
      <c r="AB135" s="1068">
        <f t="shared" si="24"/>
        <v>0</v>
      </c>
      <c r="AC135" s="1070">
        <f>IFERROR(SUM(AC133:AC134), 0)</f>
        <v>0</v>
      </c>
      <c r="AD135" s="1053">
        <f>IFERROR(SUM(AD133:AD134), 0)</f>
        <v>0</v>
      </c>
      <c r="AE135" s="1053">
        <f>IFERROR(SUM(AE133:AE134), 0)</f>
        <v>0</v>
      </c>
      <c r="AF135" s="1053">
        <f>IFERROR(SUM(AF133:AF134), 0)</f>
        <v>0</v>
      </c>
      <c r="AG135" s="1053">
        <f>IFERROR(SUM(AG133:AG134), 0)</f>
        <v>0</v>
      </c>
      <c r="AH135" s="1053">
        <f t="shared" si="25"/>
        <v>0</v>
      </c>
      <c r="AI135" s="1053">
        <f>IFERROR(SUM(AI133:AI134), 0)</f>
        <v>0</v>
      </c>
      <c r="AJ135" s="1053">
        <f>IFERROR(SUM(AJ133:AJ134), 0)</f>
        <v>0</v>
      </c>
      <c r="AK135" s="1053">
        <f>IFERROR(SUM(AK133:AK134), 0)</f>
        <v>0</v>
      </c>
      <c r="AL135" s="1053">
        <f>IFERROR(SUM(AL133:AL134), 0)</f>
        <v>0</v>
      </c>
      <c r="AM135" s="1053">
        <f>IFERROR(SUM(AM133:AM134), 0)</f>
        <v>0</v>
      </c>
      <c r="AN135" s="1068">
        <f t="shared" si="26"/>
        <v>0</v>
      </c>
      <c r="AO135" s="1070">
        <f>IFERROR(SUM(AO133:AO134), 0)</f>
        <v>0</v>
      </c>
      <c r="AP135" s="1053">
        <f>IFERROR(SUM(AP133:AP134), 0)</f>
        <v>0</v>
      </c>
      <c r="AQ135" s="1053">
        <f>IFERROR(SUM(AQ133:AQ134), 0)</f>
        <v>0</v>
      </c>
      <c r="AR135" s="1053">
        <f>IFERROR(SUM(AR133:AR134), 0)</f>
        <v>0</v>
      </c>
      <c r="AS135" s="1053">
        <f>IFERROR(SUM(AS133:AS134), 0)</f>
        <v>0</v>
      </c>
      <c r="AT135" s="1069">
        <f t="shared" si="27"/>
        <v>0</v>
      </c>
      <c r="AU135" s="300"/>
      <c r="AV135" s="353" t="s">
        <v>4868</v>
      </c>
      <c r="AW135" s="300"/>
      <c r="AX135" s="1336" t="s">
        <v>543</v>
      </c>
      <c r="AY135" s="324"/>
      <c r="AZ135" s="324"/>
      <c r="BA135" s="294" t="s">
        <v>3398</v>
      </c>
      <c r="BB135" s="351" t="s">
        <v>167</v>
      </c>
      <c r="BC135" s="352">
        <v>3</v>
      </c>
      <c r="BD135" s="373" t="s">
        <v>4869</v>
      </c>
      <c r="BE135" s="373" t="s">
        <v>4870</v>
      </c>
      <c r="BF135" s="373" t="s">
        <v>4871</v>
      </c>
      <c r="BG135" s="373" t="s">
        <v>4872</v>
      </c>
      <c r="BH135" s="373" t="s">
        <v>4873</v>
      </c>
      <c r="BI135" s="373" t="s">
        <v>4874</v>
      </c>
      <c r="BJ135" s="373" t="s">
        <v>4869</v>
      </c>
      <c r="BK135" s="373" t="s">
        <v>4870</v>
      </c>
      <c r="BL135" s="373" t="s">
        <v>4871</v>
      </c>
      <c r="BM135" s="373" t="s">
        <v>4872</v>
      </c>
      <c r="BN135" s="373" t="s">
        <v>4873</v>
      </c>
      <c r="BO135" s="373" t="s">
        <v>4874</v>
      </c>
      <c r="BP135" s="373" t="s">
        <v>4869</v>
      </c>
      <c r="BQ135" s="373" t="s">
        <v>4870</v>
      </c>
      <c r="BR135" s="373" t="s">
        <v>4871</v>
      </c>
      <c r="BS135" s="373" t="s">
        <v>4872</v>
      </c>
      <c r="BT135" s="373" t="s">
        <v>4873</v>
      </c>
      <c r="BU135" s="373" t="s">
        <v>4874</v>
      </c>
      <c r="BV135" s="373" t="s">
        <v>4869</v>
      </c>
      <c r="BW135" s="373" t="s">
        <v>4870</v>
      </c>
      <c r="BX135" s="373" t="s">
        <v>4871</v>
      </c>
      <c r="BY135" s="373" t="s">
        <v>4872</v>
      </c>
      <c r="BZ135" s="373" t="s">
        <v>4873</v>
      </c>
      <c r="CA135" s="373" t="s">
        <v>4874</v>
      </c>
      <c r="CB135" s="373" t="s">
        <v>4869</v>
      </c>
      <c r="CC135" s="373" t="s">
        <v>4870</v>
      </c>
      <c r="CD135" s="373" t="s">
        <v>4871</v>
      </c>
      <c r="CE135" s="373" t="s">
        <v>4872</v>
      </c>
      <c r="CF135" s="373" t="s">
        <v>4873</v>
      </c>
      <c r="CG135" s="373" t="s">
        <v>4874</v>
      </c>
      <c r="CH135" s="373" t="s">
        <v>4869</v>
      </c>
      <c r="CI135" s="373" t="s">
        <v>4870</v>
      </c>
      <c r="CJ135" s="373" t="s">
        <v>4871</v>
      </c>
      <c r="CK135" s="373" t="s">
        <v>4872</v>
      </c>
      <c r="CL135" s="373" t="s">
        <v>4873</v>
      </c>
      <c r="CM135" s="373" t="s">
        <v>4874</v>
      </c>
      <c r="CN135" s="373" t="s">
        <v>4869</v>
      </c>
      <c r="CO135" s="373" t="s">
        <v>4870</v>
      </c>
      <c r="CP135" s="373" t="s">
        <v>4871</v>
      </c>
      <c r="CQ135" s="373" t="s">
        <v>4872</v>
      </c>
      <c r="CR135" s="373" t="s">
        <v>4873</v>
      </c>
      <c r="CS135" s="373" t="s">
        <v>4874</v>
      </c>
      <c r="CT135" s="300"/>
      <c r="CU135" s="353" t="s">
        <v>4868</v>
      </c>
      <c r="CV135" s="300"/>
      <c r="CW135" s="353"/>
      <c r="CX135" s="324"/>
    </row>
    <row r="136" spans="1:102" customFormat="1" ht="20.25" customHeight="1" x14ac:dyDescent="0.2">
      <c r="A136" s="324"/>
      <c r="B136" s="294" t="s">
        <v>3406</v>
      </c>
      <c r="C136" s="351" t="s">
        <v>167</v>
      </c>
      <c r="D136" s="352">
        <v>3</v>
      </c>
      <c r="E136" s="1052"/>
      <c r="F136" s="1052"/>
      <c r="G136" s="1052"/>
      <c r="H136" s="1052"/>
      <c r="I136" s="1052"/>
      <c r="J136" s="1053">
        <f t="shared" si="21"/>
        <v>0</v>
      </c>
      <c r="K136" s="1328">
        <v>0</v>
      </c>
      <c r="L136" s="1328">
        <v>0</v>
      </c>
      <c r="M136" s="1328">
        <v>0</v>
      </c>
      <c r="N136" s="1328">
        <v>0</v>
      </c>
      <c r="O136" s="1328">
        <v>0</v>
      </c>
      <c r="P136" s="338">
        <f t="shared" si="22"/>
        <v>0</v>
      </c>
      <c r="Q136" s="1067"/>
      <c r="R136" s="1052"/>
      <c r="S136" s="1052"/>
      <c r="T136" s="1052"/>
      <c r="U136" s="1052"/>
      <c r="V136" s="1053">
        <f t="shared" si="23"/>
        <v>0</v>
      </c>
      <c r="W136" s="1052"/>
      <c r="X136" s="1052"/>
      <c r="Y136" s="1052"/>
      <c r="Z136" s="1052"/>
      <c r="AA136" s="1052"/>
      <c r="AB136" s="1068">
        <f t="shared" si="24"/>
        <v>0</v>
      </c>
      <c r="AC136" s="1067"/>
      <c r="AD136" s="1052"/>
      <c r="AE136" s="1052"/>
      <c r="AF136" s="1052"/>
      <c r="AG136" s="1052"/>
      <c r="AH136" s="1053">
        <f t="shared" si="25"/>
        <v>0</v>
      </c>
      <c r="AI136" s="1052"/>
      <c r="AJ136" s="1052"/>
      <c r="AK136" s="1052"/>
      <c r="AL136" s="1052"/>
      <c r="AM136" s="1052"/>
      <c r="AN136" s="1068">
        <f t="shared" si="26"/>
        <v>0</v>
      </c>
      <c r="AO136" s="1067"/>
      <c r="AP136" s="1052"/>
      <c r="AQ136" s="1052"/>
      <c r="AR136" s="1052"/>
      <c r="AS136" s="1052"/>
      <c r="AT136" s="1069">
        <f t="shared" si="27"/>
        <v>0</v>
      </c>
      <c r="AU136" s="300"/>
      <c r="AV136" s="353" t="s">
        <v>4875</v>
      </c>
      <c r="AW136" s="300"/>
      <c r="AX136" s="1336" t="s">
        <v>3408</v>
      </c>
      <c r="AY136" s="324"/>
      <c r="AZ136" s="324"/>
      <c r="BA136" s="294" t="s">
        <v>3406</v>
      </c>
      <c r="BB136" s="351" t="s">
        <v>167</v>
      </c>
      <c r="BC136" s="352">
        <v>3</v>
      </c>
      <c r="BD136" s="372" t="s">
        <v>4876</v>
      </c>
      <c r="BE136" s="372" t="s">
        <v>4877</v>
      </c>
      <c r="BF136" s="372" t="s">
        <v>4878</v>
      </c>
      <c r="BG136" s="372" t="s">
        <v>4879</v>
      </c>
      <c r="BH136" s="372" t="s">
        <v>4880</v>
      </c>
      <c r="BI136" s="373" t="s">
        <v>4881</v>
      </c>
      <c r="BJ136" s="372" t="s">
        <v>4876</v>
      </c>
      <c r="BK136" s="372" t="s">
        <v>4877</v>
      </c>
      <c r="BL136" s="372" t="s">
        <v>4878</v>
      </c>
      <c r="BM136" s="372" t="s">
        <v>4879</v>
      </c>
      <c r="BN136" s="372" t="s">
        <v>4880</v>
      </c>
      <c r="BO136" s="373" t="s">
        <v>4881</v>
      </c>
      <c r="BP136" s="372" t="s">
        <v>4876</v>
      </c>
      <c r="BQ136" s="372" t="s">
        <v>4877</v>
      </c>
      <c r="BR136" s="372" t="s">
        <v>4878</v>
      </c>
      <c r="BS136" s="372" t="s">
        <v>4879</v>
      </c>
      <c r="BT136" s="372" t="s">
        <v>4880</v>
      </c>
      <c r="BU136" s="373" t="s">
        <v>4881</v>
      </c>
      <c r="BV136" s="372" t="s">
        <v>4876</v>
      </c>
      <c r="BW136" s="372" t="s">
        <v>4877</v>
      </c>
      <c r="BX136" s="372" t="s">
        <v>4878</v>
      </c>
      <c r="BY136" s="372" t="s">
        <v>4879</v>
      </c>
      <c r="BZ136" s="372" t="s">
        <v>4880</v>
      </c>
      <c r="CA136" s="373" t="s">
        <v>4881</v>
      </c>
      <c r="CB136" s="372" t="s">
        <v>4876</v>
      </c>
      <c r="CC136" s="372" t="s">
        <v>4877</v>
      </c>
      <c r="CD136" s="372" t="s">
        <v>4878</v>
      </c>
      <c r="CE136" s="372" t="s">
        <v>4879</v>
      </c>
      <c r="CF136" s="372" t="s">
        <v>4880</v>
      </c>
      <c r="CG136" s="373" t="s">
        <v>4881</v>
      </c>
      <c r="CH136" s="372" t="s">
        <v>4876</v>
      </c>
      <c r="CI136" s="372" t="s">
        <v>4877</v>
      </c>
      <c r="CJ136" s="372" t="s">
        <v>4878</v>
      </c>
      <c r="CK136" s="372" t="s">
        <v>4879</v>
      </c>
      <c r="CL136" s="372" t="s">
        <v>4880</v>
      </c>
      <c r="CM136" s="373" t="s">
        <v>4881</v>
      </c>
      <c r="CN136" s="372" t="s">
        <v>4876</v>
      </c>
      <c r="CO136" s="372" t="s">
        <v>4877</v>
      </c>
      <c r="CP136" s="372" t="s">
        <v>4878</v>
      </c>
      <c r="CQ136" s="372" t="s">
        <v>4879</v>
      </c>
      <c r="CR136" s="372" t="s">
        <v>4880</v>
      </c>
      <c r="CS136" s="373" t="s">
        <v>4881</v>
      </c>
      <c r="CT136" s="300"/>
      <c r="CU136" s="353" t="s">
        <v>4875</v>
      </c>
      <c r="CV136" s="300"/>
      <c r="CW136" s="353"/>
      <c r="CX136" s="324"/>
    </row>
    <row r="137" spans="1:102" customFormat="1" ht="20.25" customHeight="1" x14ac:dyDescent="0.2">
      <c r="A137" s="324"/>
      <c r="B137" s="294" t="s">
        <v>3415</v>
      </c>
      <c r="C137" s="351" t="s">
        <v>167</v>
      </c>
      <c r="D137" s="352">
        <v>3</v>
      </c>
      <c r="E137" s="1052"/>
      <c r="F137" s="1052"/>
      <c r="G137" s="1052"/>
      <c r="H137" s="1052"/>
      <c r="I137" s="1052"/>
      <c r="J137" s="1053">
        <f t="shared" si="21"/>
        <v>0</v>
      </c>
      <c r="K137" s="1328">
        <v>0</v>
      </c>
      <c r="L137" s="1328">
        <v>0</v>
      </c>
      <c r="M137" s="1328">
        <v>0</v>
      </c>
      <c r="N137" s="1328">
        <v>0</v>
      </c>
      <c r="O137" s="1328">
        <v>0</v>
      </c>
      <c r="P137" s="338">
        <f t="shared" si="22"/>
        <v>0</v>
      </c>
      <c r="Q137" s="1067"/>
      <c r="R137" s="1052"/>
      <c r="S137" s="1052"/>
      <c r="T137" s="1052"/>
      <c r="U137" s="1052"/>
      <c r="V137" s="1053">
        <f t="shared" si="23"/>
        <v>0</v>
      </c>
      <c r="W137" s="1052"/>
      <c r="X137" s="1052"/>
      <c r="Y137" s="1052"/>
      <c r="Z137" s="1052"/>
      <c r="AA137" s="1052"/>
      <c r="AB137" s="1068">
        <f t="shared" si="24"/>
        <v>0</v>
      </c>
      <c r="AC137" s="1067"/>
      <c r="AD137" s="1052"/>
      <c r="AE137" s="1052"/>
      <c r="AF137" s="1052"/>
      <c r="AG137" s="1052"/>
      <c r="AH137" s="1053">
        <f t="shared" si="25"/>
        <v>0</v>
      </c>
      <c r="AI137" s="1052"/>
      <c r="AJ137" s="1052"/>
      <c r="AK137" s="1052"/>
      <c r="AL137" s="1052"/>
      <c r="AM137" s="1052"/>
      <c r="AN137" s="1068">
        <f t="shared" si="26"/>
        <v>0</v>
      </c>
      <c r="AO137" s="1067"/>
      <c r="AP137" s="1052"/>
      <c r="AQ137" s="1052"/>
      <c r="AR137" s="1052"/>
      <c r="AS137" s="1052"/>
      <c r="AT137" s="1069">
        <f t="shared" si="27"/>
        <v>0</v>
      </c>
      <c r="AU137" s="300"/>
      <c r="AV137" s="353" t="s">
        <v>4882</v>
      </c>
      <c r="AW137" s="300"/>
      <c r="AX137" s="1336" t="s">
        <v>3417</v>
      </c>
      <c r="AY137" s="324"/>
      <c r="AZ137" s="324"/>
      <c r="BA137" s="294" t="s">
        <v>3415</v>
      </c>
      <c r="BB137" s="351" t="s">
        <v>167</v>
      </c>
      <c r="BC137" s="352">
        <v>3</v>
      </c>
      <c r="BD137" s="372" t="s">
        <v>4883</v>
      </c>
      <c r="BE137" s="372" t="s">
        <v>4884</v>
      </c>
      <c r="BF137" s="372" t="s">
        <v>4885</v>
      </c>
      <c r="BG137" s="372" t="s">
        <v>4886</v>
      </c>
      <c r="BH137" s="372" t="s">
        <v>4887</v>
      </c>
      <c r="BI137" s="373" t="s">
        <v>4888</v>
      </c>
      <c r="BJ137" s="372" t="s">
        <v>4883</v>
      </c>
      <c r="BK137" s="372" t="s">
        <v>4884</v>
      </c>
      <c r="BL137" s="372" t="s">
        <v>4885</v>
      </c>
      <c r="BM137" s="372" t="s">
        <v>4886</v>
      </c>
      <c r="BN137" s="372" t="s">
        <v>4887</v>
      </c>
      <c r="BO137" s="373" t="s">
        <v>4888</v>
      </c>
      <c r="BP137" s="372" t="s">
        <v>4883</v>
      </c>
      <c r="BQ137" s="372" t="s">
        <v>4884</v>
      </c>
      <c r="BR137" s="372" t="s">
        <v>4885</v>
      </c>
      <c r="BS137" s="372" t="s">
        <v>4886</v>
      </c>
      <c r="BT137" s="372" t="s">
        <v>4887</v>
      </c>
      <c r="BU137" s="373" t="s">
        <v>4888</v>
      </c>
      <c r="BV137" s="372" t="s">
        <v>4883</v>
      </c>
      <c r="BW137" s="372" t="s">
        <v>4884</v>
      </c>
      <c r="BX137" s="372" t="s">
        <v>4885</v>
      </c>
      <c r="BY137" s="372" t="s">
        <v>4886</v>
      </c>
      <c r="BZ137" s="372" t="s">
        <v>4887</v>
      </c>
      <c r="CA137" s="373" t="s">
        <v>4888</v>
      </c>
      <c r="CB137" s="372" t="s">
        <v>4883</v>
      </c>
      <c r="CC137" s="372" t="s">
        <v>4884</v>
      </c>
      <c r="CD137" s="372" t="s">
        <v>4885</v>
      </c>
      <c r="CE137" s="372" t="s">
        <v>4886</v>
      </c>
      <c r="CF137" s="372" t="s">
        <v>4887</v>
      </c>
      <c r="CG137" s="373" t="s">
        <v>4888</v>
      </c>
      <c r="CH137" s="372" t="s">
        <v>4883</v>
      </c>
      <c r="CI137" s="372" t="s">
        <v>4884</v>
      </c>
      <c r="CJ137" s="372" t="s">
        <v>4885</v>
      </c>
      <c r="CK137" s="372" t="s">
        <v>4886</v>
      </c>
      <c r="CL137" s="372" t="s">
        <v>4887</v>
      </c>
      <c r="CM137" s="373" t="s">
        <v>4888</v>
      </c>
      <c r="CN137" s="372" t="s">
        <v>4883</v>
      </c>
      <c r="CO137" s="372" t="s">
        <v>4884</v>
      </c>
      <c r="CP137" s="372" t="s">
        <v>4885</v>
      </c>
      <c r="CQ137" s="372" t="s">
        <v>4886</v>
      </c>
      <c r="CR137" s="372" t="s">
        <v>4887</v>
      </c>
      <c r="CS137" s="373" t="s">
        <v>4888</v>
      </c>
      <c r="CT137" s="300"/>
      <c r="CU137" s="353" t="s">
        <v>4882</v>
      </c>
      <c r="CV137" s="300"/>
      <c r="CW137" s="353"/>
      <c r="CX137" s="324"/>
    </row>
    <row r="138" spans="1:102" customFormat="1" ht="20.25" customHeight="1" x14ac:dyDescent="0.2">
      <c r="A138" s="324"/>
      <c r="B138" s="294" t="s">
        <v>3424</v>
      </c>
      <c r="C138" s="351" t="s">
        <v>167</v>
      </c>
      <c r="D138" s="352">
        <v>3</v>
      </c>
      <c r="E138" s="1053">
        <f>IFERROR(SUM(E136:E137), 0)</f>
        <v>0</v>
      </c>
      <c r="F138" s="1053">
        <f>IFERROR(SUM(F136:F137), 0)</f>
        <v>0</v>
      </c>
      <c r="G138" s="1053">
        <f>IFERROR(SUM(G136:G137), 0)</f>
        <v>0</v>
      </c>
      <c r="H138" s="1053">
        <f>IFERROR(SUM(H136:H137), 0)</f>
        <v>0</v>
      </c>
      <c r="I138" s="1053">
        <f>IFERROR(SUM(I136:I137), 0)</f>
        <v>0</v>
      </c>
      <c r="J138" s="1053">
        <f t="shared" ref="J138:J139" si="35">IFERROR(SUM(E138:I138), 0)</f>
        <v>0</v>
      </c>
      <c r="K138" s="337">
        <f>IFERROR(SUM(K136:K137), 0)</f>
        <v>0</v>
      </c>
      <c r="L138" s="337">
        <f>IFERROR(SUM(L136:L137), 0)</f>
        <v>0</v>
      </c>
      <c r="M138" s="337">
        <f>IFERROR(SUM(M136:M137), 0)</f>
        <v>0</v>
      </c>
      <c r="N138" s="337">
        <f>IFERROR(SUM(N136:N137), 0)</f>
        <v>0</v>
      </c>
      <c r="O138" s="337">
        <f>IFERROR(SUM(O136:O137), 0)</f>
        <v>0</v>
      </c>
      <c r="P138" s="338">
        <f t="shared" ref="P138:P139" si="36">IFERROR(SUM(K138:O138), 0)</f>
        <v>0</v>
      </c>
      <c r="Q138" s="1070">
        <f>IFERROR(SUM(Q136:Q137), 0)</f>
        <v>0</v>
      </c>
      <c r="R138" s="1053">
        <f>IFERROR(SUM(R136:R137), 0)</f>
        <v>0</v>
      </c>
      <c r="S138" s="1053">
        <f>IFERROR(SUM(S136:S137), 0)</f>
        <v>0</v>
      </c>
      <c r="T138" s="1053">
        <f>IFERROR(SUM(T136:T137), 0)</f>
        <v>0</v>
      </c>
      <c r="U138" s="1053">
        <f>IFERROR(SUM(U136:U137), 0)</f>
        <v>0</v>
      </c>
      <c r="V138" s="1053">
        <f t="shared" ref="V138:V139" si="37">IFERROR(SUM(Q138:U138), 0)</f>
        <v>0</v>
      </c>
      <c r="W138" s="1053">
        <f>IFERROR(SUM(W136:W137), 0)</f>
        <v>0</v>
      </c>
      <c r="X138" s="1053">
        <f>IFERROR(SUM(X136:X137), 0)</f>
        <v>0</v>
      </c>
      <c r="Y138" s="1053">
        <f>IFERROR(SUM(Y136:Y137), 0)</f>
        <v>0</v>
      </c>
      <c r="Z138" s="1053">
        <f>IFERROR(SUM(Z136:Z137), 0)</f>
        <v>0</v>
      </c>
      <c r="AA138" s="1053">
        <f>IFERROR(SUM(AA136:AA137), 0)</f>
        <v>0</v>
      </c>
      <c r="AB138" s="1068">
        <f t="shared" ref="AB138:AB139" si="38">IFERROR(SUM(W138:AA138), 0)</f>
        <v>0</v>
      </c>
      <c r="AC138" s="1070">
        <f>IFERROR(SUM(AC136:AC137), 0)</f>
        <v>0</v>
      </c>
      <c r="AD138" s="1053">
        <f>IFERROR(SUM(AD136:AD137), 0)</f>
        <v>0</v>
      </c>
      <c r="AE138" s="1053">
        <f>IFERROR(SUM(AE136:AE137), 0)</f>
        <v>0</v>
      </c>
      <c r="AF138" s="1053">
        <f>IFERROR(SUM(AF136:AF137), 0)</f>
        <v>0</v>
      </c>
      <c r="AG138" s="1053">
        <f>IFERROR(SUM(AG136:AG137), 0)</f>
        <v>0</v>
      </c>
      <c r="AH138" s="1053">
        <f t="shared" ref="AH138:AH139" si="39">IFERROR(SUM(AC138:AG138), 0)</f>
        <v>0</v>
      </c>
      <c r="AI138" s="1053">
        <f>IFERROR(SUM(AI136:AI137), 0)</f>
        <v>0</v>
      </c>
      <c r="AJ138" s="1053">
        <f>IFERROR(SUM(AJ136:AJ137), 0)</f>
        <v>0</v>
      </c>
      <c r="AK138" s="1053">
        <f>IFERROR(SUM(AK136:AK137), 0)</f>
        <v>0</v>
      </c>
      <c r="AL138" s="1053">
        <f>IFERROR(SUM(AL136:AL137), 0)</f>
        <v>0</v>
      </c>
      <c r="AM138" s="1053">
        <f>IFERROR(SUM(AM136:AM137), 0)</f>
        <v>0</v>
      </c>
      <c r="AN138" s="1068">
        <f t="shared" ref="AN138:AN139" si="40">IFERROR(SUM(AI138:AM138), 0)</f>
        <v>0</v>
      </c>
      <c r="AO138" s="1070">
        <f>IFERROR(SUM(AO136:AO137), 0)</f>
        <v>0</v>
      </c>
      <c r="AP138" s="1053">
        <f>IFERROR(SUM(AP136:AP137), 0)</f>
        <v>0</v>
      </c>
      <c r="AQ138" s="1053">
        <f>IFERROR(SUM(AQ136:AQ137), 0)</f>
        <v>0</v>
      </c>
      <c r="AR138" s="1053">
        <f>IFERROR(SUM(AR136:AR137), 0)</f>
        <v>0</v>
      </c>
      <c r="AS138" s="1053">
        <f>IFERROR(SUM(AS136:AS137), 0)</f>
        <v>0</v>
      </c>
      <c r="AT138" s="1069">
        <f t="shared" ref="AT138:AT139" si="41">IFERROR(SUM(AO138:AS138), 0)</f>
        <v>0</v>
      </c>
      <c r="AU138" s="300"/>
      <c r="AV138" s="353" t="s">
        <v>4889</v>
      </c>
      <c r="AW138" s="300"/>
      <c r="AX138" s="1336" t="s">
        <v>543</v>
      </c>
      <c r="AY138" s="324"/>
      <c r="AZ138" s="324"/>
      <c r="BA138" s="294" t="s">
        <v>3424</v>
      </c>
      <c r="BB138" s="351" t="s">
        <v>167</v>
      </c>
      <c r="BC138" s="352">
        <v>3</v>
      </c>
      <c r="BD138" s="373" t="s">
        <v>4890</v>
      </c>
      <c r="BE138" s="373" t="s">
        <v>4891</v>
      </c>
      <c r="BF138" s="373" t="s">
        <v>4892</v>
      </c>
      <c r="BG138" s="373" t="s">
        <v>4893</v>
      </c>
      <c r="BH138" s="373" t="s">
        <v>4894</v>
      </c>
      <c r="BI138" s="373" t="s">
        <v>4895</v>
      </c>
      <c r="BJ138" s="373" t="s">
        <v>4890</v>
      </c>
      <c r="BK138" s="373" t="s">
        <v>4891</v>
      </c>
      <c r="BL138" s="373" t="s">
        <v>4892</v>
      </c>
      <c r="BM138" s="373" t="s">
        <v>4893</v>
      </c>
      <c r="BN138" s="373" t="s">
        <v>4894</v>
      </c>
      <c r="BO138" s="373" t="s">
        <v>4895</v>
      </c>
      <c r="BP138" s="373" t="s">
        <v>4890</v>
      </c>
      <c r="BQ138" s="373" t="s">
        <v>4891</v>
      </c>
      <c r="BR138" s="373" t="s">
        <v>4892</v>
      </c>
      <c r="BS138" s="373" t="s">
        <v>4893</v>
      </c>
      <c r="BT138" s="373" t="s">
        <v>4894</v>
      </c>
      <c r="BU138" s="373" t="s">
        <v>4895</v>
      </c>
      <c r="BV138" s="373" t="s">
        <v>4890</v>
      </c>
      <c r="BW138" s="373" t="s">
        <v>4891</v>
      </c>
      <c r="BX138" s="373" t="s">
        <v>4892</v>
      </c>
      <c r="BY138" s="373" t="s">
        <v>4893</v>
      </c>
      <c r="BZ138" s="373" t="s">
        <v>4894</v>
      </c>
      <c r="CA138" s="373" t="s">
        <v>4895</v>
      </c>
      <c r="CB138" s="373" t="s">
        <v>4890</v>
      </c>
      <c r="CC138" s="373" t="s">
        <v>4891</v>
      </c>
      <c r="CD138" s="373" t="s">
        <v>4892</v>
      </c>
      <c r="CE138" s="373" t="s">
        <v>4893</v>
      </c>
      <c r="CF138" s="373" t="s">
        <v>4894</v>
      </c>
      <c r="CG138" s="373" t="s">
        <v>4895</v>
      </c>
      <c r="CH138" s="373" t="s">
        <v>4890</v>
      </c>
      <c r="CI138" s="373" t="s">
        <v>4891</v>
      </c>
      <c r="CJ138" s="373" t="s">
        <v>4892</v>
      </c>
      <c r="CK138" s="373" t="s">
        <v>4893</v>
      </c>
      <c r="CL138" s="373" t="s">
        <v>4894</v>
      </c>
      <c r="CM138" s="373" t="s">
        <v>4895</v>
      </c>
      <c r="CN138" s="373" t="s">
        <v>4890</v>
      </c>
      <c r="CO138" s="373" t="s">
        <v>4891</v>
      </c>
      <c r="CP138" s="373" t="s">
        <v>4892</v>
      </c>
      <c r="CQ138" s="373" t="s">
        <v>4893</v>
      </c>
      <c r="CR138" s="373" t="s">
        <v>4894</v>
      </c>
      <c r="CS138" s="373" t="s">
        <v>4895</v>
      </c>
      <c r="CT138" s="300"/>
      <c r="CU138" s="353" t="s">
        <v>4889</v>
      </c>
      <c r="CV138" s="300"/>
      <c r="CW138" s="353"/>
      <c r="CX138" s="324"/>
    </row>
    <row r="139" spans="1:102" customFormat="1" ht="20.25" customHeight="1" thickBot="1" x14ac:dyDescent="0.25">
      <c r="A139" s="324"/>
      <c r="B139" s="295" t="s">
        <v>3432</v>
      </c>
      <c r="C139" s="356" t="s">
        <v>167</v>
      </c>
      <c r="D139" s="357">
        <v>3</v>
      </c>
      <c r="E139" s="1054">
        <f>IFERROR(SUM(E12,E15,E18,E21,E30,E36,E39,E42,E45,E48,E51,E54,E57,E66,E72,E75,E81,E87,E90,E93,E96,E102,E105,E108,E111,E126,E129,E132,E135,E138,E24,E27,E33,E60,E63,E69,E78,E84,E99,E123), 0)</f>
        <v>0</v>
      </c>
      <c r="F139" s="1054">
        <f>IFERROR(SUM(F12,F15,F18,F21,F30,F36,F39,F42,F45,F48,F51,F54,F57,F66,F72,F75,F81,F87,F90,F93,F96,F102,F105,F108,F111,F126,F129,F132,F135,F138,F24,F27,F33,F60,F63,F69,F78,F84,F99,F123), 0)</f>
        <v>0</v>
      </c>
      <c r="G139" s="1054">
        <f>IFERROR(SUM(G12,G15,G18,G21,G30,G36,G39,G42,G45,G48,G51,G54,G57,G66,G72,G75,G81,G87,G90,G93,G96,G102,G105,G108,G111,G126,G129,G132,G135,G138,G24,G27,G33,G60,G63,G69,G78,G84,G99,G123), 0)</f>
        <v>0</v>
      </c>
      <c r="H139" s="1054">
        <f>IFERROR(SUM(H12,H15,H18,H21,H30,H36,H39,H42,H45,H48,H51,H54,H57,H66,H72,H75,H81,H87,H90,H93,H96,H102,H105,H108,H111,H126,H129,H132,H135,H138,H24,H27,H33,H60,H63,H69,H78,H84,H99,H123), 0)</f>
        <v>0</v>
      </c>
      <c r="I139" s="1054">
        <f>IFERROR(SUM(I12,I15,I18,I21,I30,I36,I39,I42,I45,I48,I51,I54,I57,I66,I72,I75,I81,I87,I90,I93,I96,I102,I105,I108,I111,I126,I129,I132,I135,I138,I24,I27,I33,I60,I63,I69,I78,I84,I99,I123), 0)</f>
        <v>0</v>
      </c>
      <c r="J139" s="1055">
        <f t="shared" si="35"/>
        <v>0</v>
      </c>
      <c r="K139" s="335">
        <f>IFERROR(SUM(K12,K15,K18,K21,K30,K36,K39,K42,K45,K48,K51,K54,K57,K66,K72,K75,K81,K87,K90,K93,K96,K102,K105,K108,K111,K126,K129,K132,K135,K138,K24,K27,K33,K60,K63,K69,K78,K84,K99,K123), 0)</f>
        <v>1.0415659986913861</v>
      </c>
      <c r="L139" s="335">
        <f>IFERROR(SUM(L12,L15,L18,L21,L30,L36,L39,L42,L45,L48,L51,L54,L57,L66,L72,L75,L81,L87,L90,L93,L96,L102,L105,L108,L111,L126,L129,L132,L135,L138,L24,L27,L33,L60,L63,L69,L78,L84,L99,L123), 0)</f>
        <v>0.33488833035812676</v>
      </c>
      <c r="M139" s="335">
        <f>IFERROR(SUM(M12,M15,M18,M21,M30,M36,M39,M42,M45,M48,M51,M54,M57,M66,M72,M75,M81,M87,M90,M93,M96,M102,M105,M108,M111,M126,M129,M132,M135,M138,M24,M27,M33,M60,M63,M69,M78,M84,M99,M123), 0)</f>
        <v>0.14383810919286916</v>
      </c>
      <c r="N139" s="335">
        <f>IFERROR(SUM(N12,N15,N18,N21,N30,N36,N39,N42,N45,N48,N51,N54,N57,N66,N72,N75,N81,N87,N90,N93,N96,N102,N105,N108,N111,N126,N129,N132,N135,N138,N24,N27,N33,N60,N63,N69,N78,N84,N99,N123), 0)</f>
        <v>7.2074427187361705</v>
      </c>
      <c r="O139" s="335">
        <f>IFERROR(SUM(O12,O15,O18,O21,O30,O36,O39,O42,O45,O48,O51,O54,O57,O66,O72,O75,O81,O87,O90,O93,O96,O102,O105,O108,O111,O126,O129,O132,O135,O138,O24,O27,O33,O60,O63,O69,O78,O84,O99,O123), 0)</f>
        <v>0</v>
      </c>
      <c r="P139" s="378">
        <f t="shared" si="36"/>
        <v>8.727735156978552</v>
      </c>
      <c r="Q139" s="1054">
        <f>IFERROR(SUM(Q12,Q15,Q18,Q21,Q30,Q36,Q39,Q42,Q45,Q48,Q51,Q54,Q57,Q66,Q72,Q75,Q81,Q87,Q90,Q93,Q96,Q102,Q105,Q108,Q111,Q126,Q129,Q132,Q135,Q138,Q24,Q27,Q33,Q60,Q63,Q69,Q78,Q84,Q99,Q123), 0)</f>
        <v>0</v>
      </c>
      <c r="R139" s="1054">
        <f>IFERROR(SUM(R12,R15,R18,R21,R30,R36,R39,R42,R45,R48,R51,R54,R57,R66,R72,R75,R81,R87,R90,R93,R96,R102,R105,R108,R111,R126,R129,R132,R135,R138,R24,R27,R33,R60,R63,R69,R78,R84,R99,R123), 0)</f>
        <v>0</v>
      </c>
      <c r="S139" s="1054">
        <f>IFERROR(SUM(S12,S15,S18,S21,S30,S36,S39,S42,S45,S48,S51,S54,S57,S66,S72,S75,S81,S87,S90,S93,S96,S102,S105,S108,S111,S126,S129,S132,S135,S138,S24,S27,S33,S60,S63,S69,S78,S84,S99,S123), 0)</f>
        <v>0</v>
      </c>
      <c r="T139" s="1054">
        <f>IFERROR(SUM(T12,T15,T18,T21,T30,T36,T39,T42,T45,T48,T51,T54,T57,T66,T72,T75,T81,T87,T90,T93,T96,T102,T105,T108,T111,T126,T129,T132,T135,T138,T24,T27,T33,T60,T63,T69,T78,T84,T99,T123), 0)</f>
        <v>0</v>
      </c>
      <c r="U139" s="1054">
        <f>IFERROR(SUM(U12,U15,U18,U21,U30,U36,U39,U42,U45,U48,U51,U54,U57,U66,U72,U75,U81,U87,U90,U93,U96,U102,U105,U108,U111,U126,U129,U132,U135,U138,U24,U27,U33,U60,U63,U69,U78,U84,U99,U123), 0)</f>
        <v>0</v>
      </c>
      <c r="V139" s="1055">
        <f t="shared" si="37"/>
        <v>0</v>
      </c>
      <c r="W139" s="1054">
        <f>IFERROR(SUM(W12,W15,W18,W21,W30,W36,W39,W42,W45,W48,W51,W54,W57,W66,W72,W75,W81,W87,W90,W93,W96,W102,W105,W108,W111,W126,W129,W132,W135,W138,W24,W27,W33,W60,W63,W69,W78,W84,W99,W123), 0)</f>
        <v>0</v>
      </c>
      <c r="X139" s="1054">
        <f>IFERROR(SUM(X12,X15,X18,X21,X30,X36,X39,X42,X45,X48,X51,X54,X57,X66,X72,X75,X81,X87,X90,X93,X96,X102,X105,X108,X111,X126,X129,X132,X135,X138,X24,X27,X33,X60,X63,X69,X78,X84,X99,X123), 0)</f>
        <v>0</v>
      </c>
      <c r="Y139" s="1054">
        <f>IFERROR(SUM(Y12,Y15,Y18,Y21,Y30,Y36,Y39,Y42,Y45,Y48,Y51,Y54,Y57,Y66,Y72,Y75,Y81,Y87,Y90,Y93,Y96,Y102,Y105,Y108,Y111,Y126,Y129,Y132,Y135,Y138,Y24,Y27,Y33,Y60,Y63,Y69,Y78,Y84,Y99,Y123), 0)</f>
        <v>0</v>
      </c>
      <c r="Z139" s="1054">
        <f>IFERROR(SUM(Z12,Z15,Z18,Z21,Z30,Z36,Z39,Z42,Z45,Z48,Z51,Z54,Z57,Z66,Z72,Z75,Z81,Z87,Z90,Z93,Z96,Z102,Z105,Z108,Z111,Z126,Z129,Z132,Z135,Z138,Z24,Z27,Z33,Z60,Z63,Z69,Z78,Z84,Z99,Z123), 0)</f>
        <v>0</v>
      </c>
      <c r="AA139" s="1054">
        <f>IFERROR(SUM(AA12,AA15,AA18,AA21,AA30,AA36,AA39,AA42,AA45,AA48,AA51,AA54,AA57,AA66,AA72,AA75,AA81,AA87,AA90,AA93,AA96,AA102,AA105,AA108,AA111,AA126,AA129,AA132,AA135,AA138,AA24,AA27,AA33,AA60,AA63,AA69,AA78,AA84,AA99,AA123), 0)</f>
        <v>0</v>
      </c>
      <c r="AB139" s="1072">
        <f t="shared" si="38"/>
        <v>0</v>
      </c>
      <c r="AC139" s="1054">
        <f>IFERROR(SUM(AC12,AC15,AC18,AC21,AC30,AC36,AC39,AC42,AC45,AC48,AC51,AC54,AC57,AC66,AC72,AC75,AC81,AC87,AC90,AC93,AC96,AC102,AC105,AC108,AC111,AC126,AC129,AC132,AC135,AC138,AC24,AC27,AC33,AC60,AC63,AC69,AC78,AC84,AC99,AC123), 0)</f>
        <v>0</v>
      </c>
      <c r="AD139" s="1054">
        <f>IFERROR(SUM(AD12,AD15,AD18,AD21,AD30,AD36,AD39,AD42,AD45,AD48,AD51,AD54,AD57,AD66,AD72,AD75,AD81,AD87,AD90,AD93,AD96,AD102,AD105,AD108,AD111,AD126,AD129,AD132,AD135,AD138,AD24,AD27,AD33,AD60,AD63,AD69,AD78,AD84,AD99,AD123), 0)</f>
        <v>0</v>
      </c>
      <c r="AE139" s="1054">
        <f>IFERROR(SUM(AE12,AE15,AE18,AE21,AE30,AE36,AE39,AE42,AE45,AE48,AE51,AE54,AE57,AE66,AE72,AE75,AE81,AE87,AE90,AE93,AE96,AE102,AE105,AE108,AE111,AE126,AE129,AE132,AE135,AE138,AE24,AE27,AE33,AE60,AE63,AE69,AE78,AE84,AE99,AE123), 0)</f>
        <v>0</v>
      </c>
      <c r="AF139" s="1054">
        <f>IFERROR(SUM(AF12,AF15,AF18,AF21,AF30,AF36,AF39,AF42,AF45,AF48,AF51,AF54,AF57,AF66,AF72,AF75,AF81,AF87,AF90,AF93,AF96,AF102,AF105,AF108,AF111,AF126,AF129,AF132,AF135,AF138,AF24,AF27,AF33,AF60,AF63,AF69,AF78,AF84,AF99,AF123), 0)</f>
        <v>0</v>
      </c>
      <c r="AG139" s="1054">
        <f>IFERROR(SUM(AG12,AG15,AG18,AG21,AG30,AG36,AG39,AG42,AG45,AG48,AG51,AG54,AG57,AG66,AG72,AG75,AG81,AG87,AG90,AG93,AG96,AG102,AG105,AG108,AG111,AG126,AG129,AG132,AG135,AG138,AG24,AG27,AG33,AG60,AG63,AG69,AG78,AG84,AG99,AG123), 0)</f>
        <v>0</v>
      </c>
      <c r="AH139" s="1055">
        <f t="shared" si="39"/>
        <v>0</v>
      </c>
      <c r="AI139" s="1054">
        <f>IFERROR(SUM(AI12,AI15,AI18,AI21,AI30,AI36,AI39,AI42,AI45,AI48,AI51,AI54,AI57,AI66,AI72,AI75,AI81,AI87,AI90,AI93,AI96,AI102,AI105,AI108,AI111,AI126,AI129,AI132,AI135,AI138,AI24,AI27,AI33,AI60,AI63,AI69,AI78,AI84,AI99,AI123), 0)</f>
        <v>0</v>
      </c>
      <c r="AJ139" s="1054">
        <f>IFERROR(SUM(AJ12,AJ15,AJ18,AJ21,AJ30,AJ36,AJ39,AJ42,AJ45,AJ48,AJ51,AJ54,AJ57,AJ66,AJ72,AJ75,AJ81,AJ87,AJ90,AJ93,AJ96,AJ102,AJ105,AJ108,AJ111,AJ126,AJ129,AJ132,AJ135,AJ138,AJ24,AJ27,AJ33,AJ60,AJ63,AJ69,AJ78,AJ84,AJ99,AJ123), 0)</f>
        <v>0</v>
      </c>
      <c r="AK139" s="1054">
        <f>IFERROR(SUM(AK12,AK15,AK18,AK21,AK30,AK36,AK39,AK42,AK45,AK48,AK51,AK54,AK57,AK66,AK72,AK75,AK81,AK87,AK90,AK93,AK96,AK102,AK105,AK108,AK111,AK126,AK129,AK132,AK135,AK138,AK24,AK27,AK33,AK60,AK63,AK69,AK78,AK84,AK99,AK123), 0)</f>
        <v>0</v>
      </c>
      <c r="AL139" s="1054">
        <f>IFERROR(SUM(AL12,AL15,AL18,AL21,AL30,AL36,AL39,AL42,AL45,AL48,AL51,AL54,AL57,AL66,AL72,AL75,AL81,AL87,AL90,AL93,AL96,AL102,AL105,AL108,AL111,AL126,AL129,AL132,AL135,AL138,AL24,AL27,AL33,AL60,AL63,AL69,AL78,AL84,AL99,AL123), 0)</f>
        <v>0</v>
      </c>
      <c r="AM139" s="1054">
        <f>IFERROR(SUM(AM12,AM15,AM18,AM21,AM30,AM36,AM39,AM42,AM45,AM48,AM51,AM54,AM57,AM66,AM72,AM75,AM81,AM87,AM90,AM93,AM96,AM102,AM105,AM108,AM111,AM126,AM129,AM132,AM135,AM138,AM24,AM27,AM33,AM60,AM63,AM69,AM78,AM84,AM99,AM123), 0)</f>
        <v>0</v>
      </c>
      <c r="AN139" s="1072">
        <f t="shared" si="40"/>
        <v>0</v>
      </c>
      <c r="AO139" s="1054">
        <f>IFERROR(SUM(AO12,AO15,AO18,AO21,AO30,AO36,AO39,AO42,AO45,AO48,AO51,AO54,AO57,AO66,AO72,AO75,AO81,AO87,AO90,AO93,AO96,AO102,AO105,AO108,AO111,AO126,AO129,AO132,AO135,AO138,AO24,AO27,AO33,AO60,AO63,AO69,AO78,AO84,AO99,AO123), 0)</f>
        <v>0</v>
      </c>
      <c r="AP139" s="1054">
        <f>IFERROR(SUM(AP12,AP15,AP18,AP21,AP30,AP36,AP39,AP42,AP45,AP48,AP51,AP54,AP57,AP66,AP72,AP75,AP81,AP87,AP90,AP93,AP96,AP102,AP105,AP108,AP111,AP126,AP129,AP132,AP135,AP138,AP24,AP27,AP33,AP60,AP63,AP69,AP78,AP84,AP99,AP123), 0)</f>
        <v>0</v>
      </c>
      <c r="AQ139" s="1054">
        <f>IFERROR(SUM(AQ12,AQ15,AQ18,AQ21,AQ30,AQ36,AQ39,AQ42,AQ45,AQ48,AQ51,AQ54,AQ57,AQ66,AQ72,AQ75,AQ81,AQ87,AQ90,AQ93,AQ96,AQ102,AQ105,AQ108,AQ111,AQ126,AQ129,AQ132,AQ135,AQ138,AQ24,AQ27,AQ33,AQ60,AQ63,AQ69,AQ78,AQ84,AQ99,AQ123), 0)</f>
        <v>0</v>
      </c>
      <c r="AR139" s="1054">
        <f>IFERROR(SUM(AR12,AR15,AR18,AR21,AR30,AR36,AR39,AR42,AR45,AR48,AR51,AR54,AR57,AR66,AR72,AR75,AR81,AR87,AR90,AR93,AR96,AR102,AR105,AR108,AR111,AR126,AR129,AR132,AR135,AR138,AR24,AR27,AR33,AR60,AR63,AR69,AR78,AR84,AR99,AR123), 0)</f>
        <v>0</v>
      </c>
      <c r="AS139" s="1054">
        <f>IFERROR(SUM(AS12,AS15,AS18,AS21,AS30,AS36,AS39,AS42,AS45,AS48,AS51,AS54,AS57,AS66,AS72,AS75,AS81,AS87,AS90,AS93,AS96,AS102,AS105,AS108,AS111,AS126,AS129,AS132,AS135,AS138,AS24,AS27,AS33,AS60,AS63,AS69,AS78,AS84,AS99,AS123), 0)</f>
        <v>0</v>
      </c>
      <c r="AT139" s="1073">
        <f t="shared" si="41"/>
        <v>0</v>
      </c>
      <c r="AU139" s="300"/>
      <c r="AV139" s="359" t="s">
        <v>4896</v>
      </c>
      <c r="AW139" s="300"/>
      <c r="AX139" s="1337" t="s">
        <v>543</v>
      </c>
      <c r="AY139" s="324"/>
      <c r="AZ139" s="324"/>
      <c r="BA139" s="295" t="s">
        <v>3432</v>
      </c>
      <c r="BB139" s="356" t="s">
        <v>167</v>
      </c>
      <c r="BC139" s="357">
        <v>3</v>
      </c>
      <c r="BD139" s="379" t="s">
        <v>4897</v>
      </c>
      <c r="BE139" s="379" t="s">
        <v>4898</v>
      </c>
      <c r="BF139" s="379" t="s">
        <v>4899</v>
      </c>
      <c r="BG139" s="379" t="s">
        <v>4900</v>
      </c>
      <c r="BH139" s="379" t="s">
        <v>4901</v>
      </c>
      <c r="BI139" s="380" t="s">
        <v>4902</v>
      </c>
      <c r="BJ139" s="379" t="s">
        <v>4897</v>
      </c>
      <c r="BK139" s="379" t="s">
        <v>4898</v>
      </c>
      <c r="BL139" s="379" t="s">
        <v>4899</v>
      </c>
      <c r="BM139" s="379" t="s">
        <v>4900</v>
      </c>
      <c r="BN139" s="379" t="s">
        <v>4901</v>
      </c>
      <c r="BO139" s="380" t="s">
        <v>4902</v>
      </c>
      <c r="BP139" s="379" t="s">
        <v>4897</v>
      </c>
      <c r="BQ139" s="379" t="s">
        <v>4898</v>
      </c>
      <c r="BR139" s="379" t="s">
        <v>4899</v>
      </c>
      <c r="BS139" s="379" t="s">
        <v>4900</v>
      </c>
      <c r="BT139" s="379" t="s">
        <v>4901</v>
      </c>
      <c r="BU139" s="380" t="s">
        <v>4902</v>
      </c>
      <c r="BV139" s="379" t="s">
        <v>4897</v>
      </c>
      <c r="BW139" s="379" t="s">
        <v>4898</v>
      </c>
      <c r="BX139" s="379" t="s">
        <v>4899</v>
      </c>
      <c r="BY139" s="379" t="s">
        <v>4900</v>
      </c>
      <c r="BZ139" s="379" t="s">
        <v>4901</v>
      </c>
      <c r="CA139" s="380" t="s">
        <v>4902</v>
      </c>
      <c r="CB139" s="379" t="s">
        <v>4897</v>
      </c>
      <c r="CC139" s="379" t="s">
        <v>4898</v>
      </c>
      <c r="CD139" s="379" t="s">
        <v>4899</v>
      </c>
      <c r="CE139" s="379" t="s">
        <v>4900</v>
      </c>
      <c r="CF139" s="379" t="s">
        <v>4901</v>
      </c>
      <c r="CG139" s="380" t="s">
        <v>4902</v>
      </c>
      <c r="CH139" s="379" t="s">
        <v>4897</v>
      </c>
      <c r="CI139" s="379" t="s">
        <v>4898</v>
      </c>
      <c r="CJ139" s="379" t="s">
        <v>4899</v>
      </c>
      <c r="CK139" s="379" t="s">
        <v>4900</v>
      </c>
      <c r="CL139" s="379" t="s">
        <v>4901</v>
      </c>
      <c r="CM139" s="380" t="s">
        <v>4902</v>
      </c>
      <c r="CN139" s="379" t="s">
        <v>4897</v>
      </c>
      <c r="CO139" s="379" t="s">
        <v>4898</v>
      </c>
      <c r="CP139" s="379" t="s">
        <v>4899</v>
      </c>
      <c r="CQ139" s="379" t="s">
        <v>4900</v>
      </c>
      <c r="CR139" s="379" t="s">
        <v>4901</v>
      </c>
      <c r="CS139" s="380" t="s">
        <v>4902</v>
      </c>
      <c r="CT139" s="300"/>
      <c r="CU139" s="359" t="s">
        <v>4896</v>
      </c>
      <c r="CV139" s="300"/>
      <c r="CW139" s="359"/>
      <c r="CX139" s="324"/>
    </row>
    <row r="140" spans="1:102" customFormat="1" ht="20.25" customHeight="1" thickTop="1" thickBot="1" x14ac:dyDescent="0.25">
      <c r="A140" s="324"/>
      <c r="B140" s="298"/>
      <c r="C140" s="360"/>
      <c r="D140" s="360"/>
      <c r="E140" s="385"/>
      <c r="F140" s="385"/>
      <c r="G140" s="385"/>
      <c r="H140" s="385"/>
      <c r="I140" s="385"/>
      <c r="J140" s="383"/>
      <c r="K140" s="384"/>
      <c r="L140" s="385"/>
      <c r="M140" s="384"/>
      <c r="N140" s="385"/>
      <c r="O140" s="384"/>
      <c r="P140" s="383"/>
      <c r="Q140" s="360"/>
      <c r="R140" s="360"/>
      <c r="S140" s="360"/>
      <c r="T140" s="360"/>
      <c r="U140" s="360"/>
      <c r="V140" s="383"/>
      <c r="W140" s="384"/>
      <c r="X140" s="385"/>
      <c r="Y140" s="384"/>
      <c r="Z140" s="385"/>
      <c r="AA140" s="384"/>
      <c r="AB140" s="383"/>
      <c r="AC140" s="360"/>
      <c r="AD140" s="360"/>
      <c r="AE140" s="360"/>
      <c r="AF140" s="360"/>
      <c r="AG140" s="360"/>
      <c r="AH140" s="383"/>
      <c r="AI140" s="384"/>
      <c r="AJ140" s="385"/>
      <c r="AK140" s="384"/>
      <c r="AL140" s="385"/>
      <c r="AM140" s="384"/>
      <c r="AN140" s="383"/>
      <c r="AO140" s="384"/>
      <c r="AP140" s="385"/>
      <c r="AQ140" s="384"/>
      <c r="AR140" s="385"/>
      <c r="AS140" s="384"/>
      <c r="AT140" s="383"/>
      <c r="AU140" s="300"/>
      <c r="AV140" s="360"/>
      <c r="AW140" s="300"/>
      <c r="AX140" s="360"/>
      <c r="AY140" s="324"/>
      <c r="AZ140" s="324"/>
      <c r="BA140" s="298"/>
      <c r="BB140" s="360"/>
      <c r="BC140" s="360"/>
      <c r="BD140" s="386"/>
      <c r="BE140" s="386"/>
      <c r="BF140" s="386"/>
      <c r="BG140" s="386"/>
      <c r="BH140" s="386"/>
      <c r="BI140" s="387"/>
      <c r="BJ140" s="386"/>
      <c r="BK140" s="386"/>
      <c r="BL140" s="386"/>
      <c r="BM140" s="386"/>
      <c r="BN140" s="386"/>
      <c r="BO140" s="387"/>
      <c r="BP140" s="386"/>
      <c r="BQ140" s="386"/>
      <c r="BR140" s="386"/>
      <c r="BS140" s="386"/>
      <c r="BT140" s="386"/>
      <c r="BU140" s="387"/>
      <c r="BV140" s="386"/>
      <c r="BW140" s="386"/>
      <c r="BX140" s="386"/>
      <c r="BY140" s="386"/>
      <c r="BZ140" s="386"/>
      <c r="CA140" s="387"/>
      <c r="CB140" s="386"/>
      <c r="CC140" s="386"/>
      <c r="CD140" s="386"/>
      <c r="CE140" s="386"/>
      <c r="CF140" s="386"/>
      <c r="CG140" s="387"/>
      <c r="CH140" s="386"/>
      <c r="CI140" s="386"/>
      <c r="CJ140" s="386"/>
      <c r="CK140" s="386"/>
      <c r="CL140" s="386"/>
      <c r="CM140" s="387"/>
      <c r="CN140" s="386"/>
      <c r="CO140" s="386"/>
      <c r="CP140" s="386"/>
      <c r="CQ140" s="386"/>
      <c r="CR140" s="386"/>
      <c r="CS140" s="387"/>
      <c r="CT140" s="300"/>
      <c r="CU140" s="360"/>
      <c r="CV140" s="300"/>
      <c r="CW140" s="360"/>
      <c r="CX140" s="324"/>
    </row>
    <row r="141" spans="1:102" customFormat="1" ht="20.25" customHeight="1" thickTop="1" thickBot="1" x14ac:dyDescent="0.25">
      <c r="A141" s="324"/>
      <c r="B141" s="290" t="s">
        <v>3440</v>
      </c>
      <c r="C141" s="360"/>
      <c r="D141" s="360"/>
      <c r="E141" s="385"/>
      <c r="F141" s="385"/>
      <c r="G141" s="385"/>
      <c r="H141" s="385"/>
      <c r="I141" s="385"/>
      <c r="J141" s="389"/>
      <c r="K141" s="390"/>
      <c r="L141" s="390"/>
      <c r="M141" s="390"/>
      <c r="N141" s="390"/>
      <c r="O141" s="390"/>
      <c r="P141" s="389"/>
      <c r="Q141" s="360"/>
      <c r="R141" s="360"/>
      <c r="S141" s="360"/>
      <c r="T141" s="360"/>
      <c r="U141" s="360"/>
      <c r="V141" s="389"/>
      <c r="W141" s="390"/>
      <c r="X141" s="390"/>
      <c r="Y141" s="390"/>
      <c r="Z141" s="390"/>
      <c r="AA141" s="390"/>
      <c r="AB141" s="389"/>
      <c r="AC141" s="360"/>
      <c r="AD141" s="360"/>
      <c r="AE141" s="360"/>
      <c r="AF141" s="360"/>
      <c r="AG141" s="360"/>
      <c r="AH141" s="389"/>
      <c r="AI141" s="390"/>
      <c r="AJ141" s="390"/>
      <c r="AK141" s="390"/>
      <c r="AL141" s="390"/>
      <c r="AM141" s="390"/>
      <c r="AN141" s="389"/>
      <c r="AO141" s="390"/>
      <c r="AP141" s="390"/>
      <c r="AQ141" s="390"/>
      <c r="AR141" s="390"/>
      <c r="AS141" s="390"/>
      <c r="AT141" s="389"/>
      <c r="AU141" s="300"/>
      <c r="AV141" s="360"/>
      <c r="AW141" s="300"/>
      <c r="AX141" s="360"/>
      <c r="AY141" s="324"/>
      <c r="AZ141" s="324"/>
      <c r="BA141" s="290" t="s">
        <v>3440</v>
      </c>
      <c r="BB141" s="360"/>
      <c r="BC141" s="360"/>
      <c r="BD141" s="386"/>
      <c r="BE141" s="386"/>
      <c r="BF141" s="386"/>
      <c r="BG141" s="386"/>
      <c r="BH141" s="386"/>
      <c r="BI141" s="388"/>
      <c r="BJ141" s="386"/>
      <c r="BK141" s="386"/>
      <c r="BL141" s="386"/>
      <c r="BM141" s="386"/>
      <c r="BN141" s="386"/>
      <c r="BO141" s="388"/>
      <c r="BP141" s="386"/>
      <c r="BQ141" s="386"/>
      <c r="BR141" s="386"/>
      <c r="BS141" s="386"/>
      <c r="BT141" s="386"/>
      <c r="BU141" s="388"/>
      <c r="BV141" s="386"/>
      <c r="BW141" s="386"/>
      <c r="BX141" s="386"/>
      <c r="BY141" s="386"/>
      <c r="BZ141" s="386"/>
      <c r="CA141" s="388"/>
      <c r="CB141" s="386"/>
      <c r="CC141" s="386"/>
      <c r="CD141" s="386"/>
      <c r="CE141" s="386"/>
      <c r="CF141" s="386"/>
      <c r="CG141" s="388"/>
      <c r="CH141" s="386"/>
      <c r="CI141" s="386"/>
      <c r="CJ141" s="386"/>
      <c r="CK141" s="386"/>
      <c r="CL141" s="386"/>
      <c r="CM141" s="388"/>
      <c r="CN141" s="386"/>
      <c r="CO141" s="386"/>
      <c r="CP141" s="386"/>
      <c r="CQ141" s="386"/>
      <c r="CR141" s="386"/>
      <c r="CS141" s="388"/>
      <c r="CT141" s="300"/>
      <c r="CU141" s="360"/>
      <c r="CV141" s="300"/>
      <c r="CW141" s="360"/>
      <c r="CX141" s="324"/>
    </row>
    <row r="142" spans="1:102" customFormat="1" ht="20.25" customHeight="1" thickTop="1" x14ac:dyDescent="0.2">
      <c r="A142" s="324"/>
      <c r="B142" s="291" t="s">
        <v>3441</v>
      </c>
      <c r="C142" s="347" t="s">
        <v>167</v>
      </c>
      <c r="D142" s="348">
        <v>3</v>
      </c>
      <c r="E142" s="1050"/>
      <c r="F142" s="1050"/>
      <c r="G142" s="1050"/>
      <c r="H142" s="1050"/>
      <c r="I142" s="1050"/>
      <c r="J142" s="1051">
        <f t="shared" ref="J142:J162" si="42">IFERROR(SUM(E142:I142), 0)</f>
        <v>0</v>
      </c>
      <c r="K142" s="1339">
        <v>0</v>
      </c>
      <c r="L142" s="1339">
        <v>0</v>
      </c>
      <c r="M142" s="1339">
        <v>0</v>
      </c>
      <c r="N142" s="1339">
        <v>0</v>
      </c>
      <c r="O142" s="1339">
        <v>0</v>
      </c>
      <c r="P142" s="391">
        <f t="shared" ref="P142:P162" si="43">IFERROR(SUM(K142:O142), 0)</f>
        <v>0</v>
      </c>
      <c r="Q142" s="1062"/>
      <c r="R142" s="1050"/>
      <c r="S142" s="1050"/>
      <c r="T142" s="1050"/>
      <c r="U142" s="1050"/>
      <c r="V142" s="1051">
        <f t="shared" ref="V142:V162" si="44">IFERROR(SUM(Q142:U142), 0)</f>
        <v>0</v>
      </c>
      <c r="W142" s="1074"/>
      <c r="X142" s="1074"/>
      <c r="Y142" s="1074"/>
      <c r="Z142" s="1074"/>
      <c r="AA142" s="1074"/>
      <c r="AB142" s="1063">
        <f t="shared" ref="AB142:AB163" si="45">IFERROR(SUM(W142:AA142), 0)</f>
        <v>0</v>
      </c>
      <c r="AC142" s="1062"/>
      <c r="AD142" s="1050"/>
      <c r="AE142" s="1050"/>
      <c r="AF142" s="1050"/>
      <c r="AG142" s="1050"/>
      <c r="AH142" s="1051">
        <f t="shared" ref="AH142:AH162" si="46">IFERROR(SUM(AC142:AG142), 0)</f>
        <v>0</v>
      </c>
      <c r="AI142" s="1074"/>
      <c r="AJ142" s="1074"/>
      <c r="AK142" s="1074"/>
      <c r="AL142" s="1074"/>
      <c r="AM142" s="1074"/>
      <c r="AN142" s="1063">
        <f t="shared" ref="AN142:AN162" si="47">IFERROR(SUM(AI142:AM142), 0)</f>
        <v>0</v>
      </c>
      <c r="AO142" s="1075"/>
      <c r="AP142" s="1074"/>
      <c r="AQ142" s="1074"/>
      <c r="AR142" s="1074"/>
      <c r="AS142" s="1074"/>
      <c r="AT142" s="1076">
        <f t="shared" ref="AT142:AT162" si="48">IFERROR(SUM(AO142:AS142), 0)</f>
        <v>0</v>
      </c>
      <c r="AU142" s="300"/>
      <c r="AV142" s="350" t="s">
        <v>4903</v>
      </c>
      <c r="AW142" s="300"/>
      <c r="AX142" s="1335" t="s">
        <v>543</v>
      </c>
      <c r="AY142" s="324"/>
      <c r="AZ142" s="324"/>
      <c r="BA142" s="291" t="s">
        <v>3441</v>
      </c>
      <c r="BB142" s="347" t="s">
        <v>167</v>
      </c>
      <c r="BC142" s="348">
        <v>3</v>
      </c>
      <c r="BD142" s="368" t="s">
        <v>4904</v>
      </c>
      <c r="BE142" s="368" t="s">
        <v>4905</v>
      </c>
      <c r="BF142" s="368" t="s">
        <v>4906</v>
      </c>
      <c r="BG142" s="368" t="s">
        <v>4907</v>
      </c>
      <c r="BH142" s="368" t="s">
        <v>4908</v>
      </c>
      <c r="BI142" s="369" t="s">
        <v>4909</v>
      </c>
      <c r="BJ142" s="368" t="s">
        <v>4904</v>
      </c>
      <c r="BK142" s="368" t="s">
        <v>4905</v>
      </c>
      <c r="BL142" s="368" t="s">
        <v>4906</v>
      </c>
      <c r="BM142" s="368" t="s">
        <v>4907</v>
      </c>
      <c r="BN142" s="368" t="s">
        <v>4908</v>
      </c>
      <c r="BO142" s="369" t="s">
        <v>4909</v>
      </c>
      <c r="BP142" s="368" t="s">
        <v>4904</v>
      </c>
      <c r="BQ142" s="368" t="s">
        <v>4905</v>
      </c>
      <c r="BR142" s="368" t="s">
        <v>4906</v>
      </c>
      <c r="BS142" s="368" t="s">
        <v>4907</v>
      </c>
      <c r="BT142" s="368" t="s">
        <v>4908</v>
      </c>
      <c r="BU142" s="369" t="s">
        <v>4909</v>
      </c>
      <c r="BV142" s="368" t="s">
        <v>4904</v>
      </c>
      <c r="BW142" s="368" t="s">
        <v>4905</v>
      </c>
      <c r="BX142" s="368" t="s">
        <v>4906</v>
      </c>
      <c r="BY142" s="368" t="s">
        <v>4907</v>
      </c>
      <c r="BZ142" s="368" t="s">
        <v>4908</v>
      </c>
      <c r="CA142" s="369" t="s">
        <v>4909</v>
      </c>
      <c r="CB142" s="368" t="s">
        <v>4904</v>
      </c>
      <c r="CC142" s="368" t="s">
        <v>4905</v>
      </c>
      <c r="CD142" s="368" t="s">
        <v>4906</v>
      </c>
      <c r="CE142" s="368" t="s">
        <v>4907</v>
      </c>
      <c r="CF142" s="368" t="s">
        <v>4908</v>
      </c>
      <c r="CG142" s="369" t="s">
        <v>4909</v>
      </c>
      <c r="CH142" s="368" t="s">
        <v>4904</v>
      </c>
      <c r="CI142" s="368" t="s">
        <v>4905</v>
      </c>
      <c r="CJ142" s="368" t="s">
        <v>4906</v>
      </c>
      <c r="CK142" s="368" t="s">
        <v>4907</v>
      </c>
      <c r="CL142" s="368" t="s">
        <v>4908</v>
      </c>
      <c r="CM142" s="369" t="s">
        <v>4909</v>
      </c>
      <c r="CN142" s="368" t="s">
        <v>4904</v>
      </c>
      <c r="CO142" s="368" t="s">
        <v>4905</v>
      </c>
      <c r="CP142" s="368" t="s">
        <v>4906</v>
      </c>
      <c r="CQ142" s="368" t="s">
        <v>4907</v>
      </c>
      <c r="CR142" s="368" t="s">
        <v>4908</v>
      </c>
      <c r="CS142" s="369" t="s">
        <v>4909</v>
      </c>
      <c r="CT142" s="300"/>
      <c r="CU142" s="350" t="s">
        <v>4903</v>
      </c>
      <c r="CV142" s="300"/>
      <c r="CW142" s="350"/>
      <c r="CX142" s="324"/>
    </row>
    <row r="143" spans="1:102" customFormat="1" ht="20.25" customHeight="1" x14ac:dyDescent="0.2">
      <c r="A143" s="324"/>
      <c r="B143" s="294" t="s">
        <v>3449</v>
      </c>
      <c r="C143" s="351" t="s">
        <v>167</v>
      </c>
      <c r="D143" s="352">
        <v>3</v>
      </c>
      <c r="E143" s="1052"/>
      <c r="F143" s="1052"/>
      <c r="G143" s="1052"/>
      <c r="H143" s="1052"/>
      <c r="I143" s="1052"/>
      <c r="J143" s="1053">
        <f t="shared" si="42"/>
        <v>0</v>
      </c>
      <c r="K143" s="1328">
        <v>0</v>
      </c>
      <c r="L143" s="1328">
        <v>0</v>
      </c>
      <c r="M143" s="1328">
        <v>0</v>
      </c>
      <c r="N143" s="1328">
        <v>0</v>
      </c>
      <c r="O143" s="1328">
        <v>0</v>
      </c>
      <c r="P143" s="392">
        <f t="shared" si="43"/>
        <v>0</v>
      </c>
      <c r="Q143" s="1067"/>
      <c r="R143" s="1052"/>
      <c r="S143" s="1052"/>
      <c r="T143" s="1052"/>
      <c r="U143" s="1052"/>
      <c r="V143" s="1053">
        <f t="shared" si="44"/>
        <v>0</v>
      </c>
      <c r="W143" s="1052"/>
      <c r="X143" s="1052"/>
      <c r="Y143" s="1052"/>
      <c r="Z143" s="1052"/>
      <c r="AA143" s="1052"/>
      <c r="AB143" s="1068">
        <f t="shared" si="45"/>
        <v>0</v>
      </c>
      <c r="AC143" s="1067"/>
      <c r="AD143" s="1052"/>
      <c r="AE143" s="1052"/>
      <c r="AF143" s="1052"/>
      <c r="AG143" s="1052"/>
      <c r="AH143" s="1053">
        <f t="shared" si="46"/>
        <v>0</v>
      </c>
      <c r="AI143" s="1052"/>
      <c r="AJ143" s="1052"/>
      <c r="AK143" s="1052"/>
      <c r="AL143" s="1052"/>
      <c r="AM143" s="1052"/>
      <c r="AN143" s="1068">
        <f t="shared" si="47"/>
        <v>0</v>
      </c>
      <c r="AO143" s="1067"/>
      <c r="AP143" s="1052"/>
      <c r="AQ143" s="1052"/>
      <c r="AR143" s="1052"/>
      <c r="AS143" s="1052"/>
      <c r="AT143" s="1077">
        <f t="shared" si="48"/>
        <v>0</v>
      </c>
      <c r="AU143" s="297"/>
      <c r="AV143" s="353" t="s">
        <v>4910</v>
      </c>
      <c r="AW143" s="300"/>
      <c r="AX143" s="1336" t="s">
        <v>543</v>
      </c>
      <c r="AY143" s="324"/>
      <c r="AZ143" s="324"/>
      <c r="BA143" s="294" t="s">
        <v>3449</v>
      </c>
      <c r="BB143" s="351" t="s">
        <v>167</v>
      </c>
      <c r="BC143" s="352">
        <v>3</v>
      </c>
      <c r="BD143" s="372" t="s">
        <v>4911</v>
      </c>
      <c r="BE143" s="372" t="s">
        <v>4912</v>
      </c>
      <c r="BF143" s="372" t="s">
        <v>4913</v>
      </c>
      <c r="BG143" s="372" t="s">
        <v>4914</v>
      </c>
      <c r="BH143" s="372" t="s">
        <v>4915</v>
      </c>
      <c r="BI143" s="373" t="s">
        <v>4916</v>
      </c>
      <c r="BJ143" s="372" t="s">
        <v>4911</v>
      </c>
      <c r="BK143" s="372" t="s">
        <v>4912</v>
      </c>
      <c r="BL143" s="372" t="s">
        <v>4913</v>
      </c>
      <c r="BM143" s="372" t="s">
        <v>4914</v>
      </c>
      <c r="BN143" s="372" t="s">
        <v>4915</v>
      </c>
      <c r="BO143" s="373" t="s">
        <v>4916</v>
      </c>
      <c r="BP143" s="372" t="s">
        <v>4911</v>
      </c>
      <c r="BQ143" s="372" t="s">
        <v>4912</v>
      </c>
      <c r="BR143" s="372" t="s">
        <v>4913</v>
      </c>
      <c r="BS143" s="372" t="s">
        <v>4914</v>
      </c>
      <c r="BT143" s="372" t="s">
        <v>4915</v>
      </c>
      <c r="BU143" s="373" t="s">
        <v>4916</v>
      </c>
      <c r="BV143" s="372" t="s">
        <v>4911</v>
      </c>
      <c r="BW143" s="372" t="s">
        <v>4912</v>
      </c>
      <c r="BX143" s="372" t="s">
        <v>4913</v>
      </c>
      <c r="BY143" s="372" t="s">
        <v>4914</v>
      </c>
      <c r="BZ143" s="372" t="s">
        <v>4915</v>
      </c>
      <c r="CA143" s="373" t="s">
        <v>4916</v>
      </c>
      <c r="CB143" s="372" t="s">
        <v>4911</v>
      </c>
      <c r="CC143" s="372" t="s">
        <v>4912</v>
      </c>
      <c r="CD143" s="372" t="s">
        <v>4913</v>
      </c>
      <c r="CE143" s="372" t="s">
        <v>4914</v>
      </c>
      <c r="CF143" s="372" t="s">
        <v>4915</v>
      </c>
      <c r="CG143" s="373" t="s">
        <v>4916</v>
      </c>
      <c r="CH143" s="372" t="s">
        <v>4911</v>
      </c>
      <c r="CI143" s="372" t="s">
        <v>4912</v>
      </c>
      <c r="CJ143" s="372" t="s">
        <v>4913</v>
      </c>
      <c r="CK143" s="372" t="s">
        <v>4914</v>
      </c>
      <c r="CL143" s="372" t="s">
        <v>4915</v>
      </c>
      <c r="CM143" s="373" t="s">
        <v>4916</v>
      </c>
      <c r="CN143" s="372" t="s">
        <v>4911</v>
      </c>
      <c r="CO143" s="372" t="s">
        <v>4912</v>
      </c>
      <c r="CP143" s="372" t="s">
        <v>4913</v>
      </c>
      <c r="CQ143" s="372" t="s">
        <v>4914</v>
      </c>
      <c r="CR143" s="372" t="s">
        <v>4915</v>
      </c>
      <c r="CS143" s="373" t="s">
        <v>4916</v>
      </c>
      <c r="CT143" s="297"/>
      <c r="CU143" s="353" t="s">
        <v>4910</v>
      </c>
      <c r="CV143" s="300"/>
      <c r="CW143" s="353"/>
      <c r="CX143" s="324"/>
    </row>
    <row r="144" spans="1:102" customFormat="1" ht="20.25" customHeight="1" x14ac:dyDescent="0.2">
      <c r="A144" s="324"/>
      <c r="B144" s="294" t="s">
        <v>3457</v>
      </c>
      <c r="C144" s="351" t="s">
        <v>167</v>
      </c>
      <c r="D144" s="352">
        <v>3</v>
      </c>
      <c r="E144" s="1053">
        <f>IFERROR(SUM(E142:E143), 0)</f>
        <v>0</v>
      </c>
      <c r="F144" s="1053">
        <f>IFERROR(SUM(F142:F143), 0)</f>
        <v>0</v>
      </c>
      <c r="G144" s="1053">
        <f>IFERROR(SUM(G142:G143), 0)</f>
        <v>0</v>
      </c>
      <c r="H144" s="1053">
        <f>IFERROR(SUM(H142:H143), 0)</f>
        <v>0</v>
      </c>
      <c r="I144" s="1053">
        <f>IFERROR(SUM(I142:I143), 0)</f>
        <v>0</v>
      </c>
      <c r="J144" s="1053">
        <f t="shared" si="42"/>
        <v>0</v>
      </c>
      <c r="K144" s="337">
        <f>IFERROR(SUM(K142:K143), 0)</f>
        <v>0</v>
      </c>
      <c r="L144" s="337">
        <f>IFERROR(SUM(L142:L143), 0)</f>
        <v>0</v>
      </c>
      <c r="M144" s="337">
        <f>IFERROR(SUM(M142:M143), 0)</f>
        <v>0</v>
      </c>
      <c r="N144" s="337">
        <f>IFERROR(SUM(N142:N143), 0)</f>
        <v>0</v>
      </c>
      <c r="O144" s="337">
        <f>IFERROR(SUM(O142:O143), 0)</f>
        <v>0</v>
      </c>
      <c r="P144" s="392">
        <f t="shared" si="43"/>
        <v>0</v>
      </c>
      <c r="Q144" s="1070">
        <f>IFERROR(SUM(Q142:Q143), 0)</f>
        <v>0</v>
      </c>
      <c r="R144" s="1053">
        <f>IFERROR(SUM(R142:R143), 0)</f>
        <v>0</v>
      </c>
      <c r="S144" s="1053">
        <f>IFERROR(SUM(S142:S143), 0)</f>
        <v>0</v>
      </c>
      <c r="T144" s="1053">
        <f>IFERROR(SUM(T142:T143), 0)</f>
        <v>0</v>
      </c>
      <c r="U144" s="1053">
        <f>IFERROR(SUM(U142:U143), 0)</f>
        <v>0</v>
      </c>
      <c r="V144" s="1053">
        <f t="shared" si="44"/>
        <v>0</v>
      </c>
      <c r="W144" s="1053">
        <f>IFERROR(SUM(W142:W143), 0)</f>
        <v>0</v>
      </c>
      <c r="X144" s="1053">
        <f>IFERROR(SUM(X142:X143), 0)</f>
        <v>0</v>
      </c>
      <c r="Y144" s="1053">
        <f>IFERROR(SUM(Y142:Y143), 0)</f>
        <v>0</v>
      </c>
      <c r="Z144" s="1053">
        <f>IFERROR(SUM(Z142:Z143), 0)</f>
        <v>0</v>
      </c>
      <c r="AA144" s="1053">
        <f>IFERROR(SUM(AA142:AA143), 0)</f>
        <v>0</v>
      </c>
      <c r="AB144" s="1068">
        <f t="shared" si="45"/>
        <v>0</v>
      </c>
      <c r="AC144" s="1070">
        <f>IFERROR(SUM(AC142:AC143), 0)</f>
        <v>0</v>
      </c>
      <c r="AD144" s="1053">
        <f>IFERROR(SUM(AD142:AD143), 0)</f>
        <v>0</v>
      </c>
      <c r="AE144" s="1053">
        <f>IFERROR(SUM(AE142:AE143), 0)</f>
        <v>0</v>
      </c>
      <c r="AF144" s="1053">
        <f>IFERROR(SUM(AF142:AF143), 0)</f>
        <v>0</v>
      </c>
      <c r="AG144" s="1053">
        <f>IFERROR(SUM(AG142:AG143), 0)</f>
        <v>0</v>
      </c>
      <c r="AH144" s="1053">
        <f t="shared" si="46"/>
        <v>0</v>
      </c>
      <c r="AI144" s="1053">
        <f>IFERROR(SUM(AI142:AI143), 0)</f>
        <v>0</v>
      </c>
      <c r="AJ144" s="1053">
        <f>IFERROR(SUM(AJ142:AJ143), 0)</f>
        <v>0</v>
      </c>
      <c r="AK144" s="1053">
        <f>IFERROR(SUM(AK142:AK143), 0)</f>
        <v>0</v>
      </c>
      <c r="AL144" s="1053">
        <f>IFERROR(SUM(AL142:AL143), 0)</f>
        <v>0</v>
      </c>
      <c r="AM144" s="1053">
        <f>IFERROR(SUM(AM142:AM143), 0)</f>
        <v>0</v>
      </c>
      <c r="AN144" s="1068">
        <f t="shared" si="47"/>
        <v>0</v>
      </c>
      <c r="AO144" s="1070">
        <f>IFERROR(SUM(AO142:AO143), 0)</f>
        <v>0</v>
      </c>
      <c r="AP144" s="1053">
        <f>IFERROR(SUM(AP142:AP143), 0)</f>
        <v>0</v>
      </c>
      <c r="AQ144" s="1053">
        <f>IFERROR(SUM(AQ142:AQ143), 0)</f>
        <v>0</v>
      </c>
      <c r="AR144" s="1053">
        <f>IFERROR(SUM(AR142:AR143), 0)</f>
        <v>0</v>
      </c>
      <c r="AS144" s="1053">
        <f>IFERROR(SUM(AS142:AS143), 0)</f>
        <v>0</v>
      </c>
      <c r="AT144" s="1077">
        <f t="shared" si="48"/>
        <v>0</v>
      </c>
      <c r="AU144" s="9"/>
      <c r="AV144" s="353" t="s">
        <v>4917</v>
      </c>
      <c r="AW144" s="300"/>
      <c r="AX144" s="1336" t="s">
        <v>543</v>
      </c>
      <c r="AY144" s="324"/>
      <c r="AZ144" s="324"/>
      <c r="BA144" s="294" t="s">
        <v>3457</v>
      </c>
      <c r="BB144" s="351" t="s">
        <v>167</v>
      </c>
      <c r="BC144" s="352">
        <v>3</v>
      </c>
      <c r="BD144" s="373" t="s">
        <v>4918</v>
      </c>
      <c r="BE144" s="373" t="s">
        <v>4919</v>
      </c>
      <c r="BF144" s="373" t="s">
        <v>4920</v>
      </c>
      <c r="BG144" s="373" t="s">
        <v>4921</v>
      </c>
      <c r="BH144" s="373" t="s">
        <v>4922</v>
      </c>
      <c r="BI144" s="373" t="s">
        <v>4923</v>
      </c>
      <c r="BJ144" s="373" t="s">
        <v>4918</v>
      </c>
      <c r="BK144" s="373" t="s">
        <v>4919</v>
      </c>
      <c r="BL144" s="373" t="s">
        <v>4920</v>
      </c>
      <c r="BM144" s="373" t="s">
        <v>4921</v>
      </c>
      <c r="BN144" s="373" t="s">
        <v>4922</v>
      </c>
      <c r="BO144" s="373" t="s">
        <v>4923</v>
      </c>
      <c r="BP144" s="373" t="s">
        <v>4918</v>
      </c>
      <c r="BQ144" s="373" t="s">
        <v>4919</v>
      </c>
      <c r="BR144" s="373" t="s">
        <v>4920</v>
      </c>
      <c r="BS144" s="373" t="s">
        <v>4921</v>
      </c>
      <c r="BT144" s="373" t="s">
        <v>4922</v>
      </c>
      <c r="BU144" s="373" t="s">
        <v>4923</v>
      </c>
      <c r="BV144" s="373" t="s">
        <v>4918</v>
      </c>
      <c r="BW144" s="373" t="s">
        <v>4919</v>
      </c>
      <c r="BX144" s="373" t="s">
        <v>4920</v>
      </c>
      <c r="BY144" s="373" t="s">
        <v>4921</v>
      </c>
      <c r="BZ144" s="373" t="s">
        <v>4922</v>
      </c>
      <c r="CA144" s="373" t="s">
        <v>4923</v>
      </c>
      <c r="CB144" s="373" t="s">
        <v>4918</v>
      </c>
      <c r="CC144" s="373" t="s">
        <v>4919</v>
      </c>
      <c r="CD144" s="373" t="s">
        <v>4920</v>
      </c>
      <c r="CE144" s="373" t="s">
        <v>4921</v>
      </c>
      <c r="CF144" s="373" t="s">
        <v>4922</v>
      </c>
      <c r="CG144" s="373" t="s">
        <v>4923</v>
      </c>
      <c r="CH144" s="373" t="s">
        <v>4918</v>
      </c>
      <c r="CI144" s="373" t="s">
        <v>4919</v>
      </c>
      <c r="CJ144" s="373" t="s">
        <v>4920</v>
      </c>
      <c r="CK144" s="373" t="s">
        <v>4921</v>
      </c>
      <c r="CL144" s="373" t="s">
        <v>4922</v>
      </c>
      <c r="CM144" s="373" t="s">
        <v>4923</v>
      </c>
      <c r="CN144" s="373" t="s">
        <v>4918</v>
      </c>
      <c r="CO144" s="373" t="s">
        <v>4919</v>
      </c>
      <c r="CP144" s="373" t="s">
        <v>4920</v>
      </c>
      <c r="CQ144" s="373" t="s">
        <v>4921</v>
      </c>
      <c r="CR144" s="373" t="s">
        <v>4922</v>
      </c>
      <c r="CS144" s="373" t="s">
        <v>4923</v>
      </c>
      <c r="CT144" s="9"/>
      <c r="CU144" s="353" t="s">
        <v>4917</v>
      </c>
      <c r="CV144" s="300"/>
      <c r="CW144" s="353"/>
      <c r="CX144" s="324"/>
    </row>
    <row r="145" spans="1:102" customFormat="1" ht="20.25" customHeight="1" x14ac:dyDescent="0.2">
      <c r="A145" s="324"/>
      <c r="B145" s="294" t="s">
        <v>3465</v>
      </c>
      <c r="C145" s="351" t="s">
        <v>167</v>
      </c>
      <c r="D145" s="352">
        <v>3</v>
      </c>
      <c r="E145" s="1052"/>
      <c r="F145" s="1052"/>
      <c r="G145" s="1052"/>
      <c r="H145" s="1052"/>
      <c r="I145" s="1052"/>
      <c r="J145" s="1053">
        <f t="shared" si="42"/>
        <v>0</v>
      </c>
      <c r="K145" s="1328">
        <v>0</v>
      </c>
      <c r="L145" s="1328">
        <v>0</v>
      </c>
      <c r="M145" s="1328">
        <v>0</v>
      </c>
      <c r="N145" s="1328">
        <v>0</v>
      </c>
      <c r="O145" s="1328">
        <v>0</v>
      </c>
      <c r="P145" s="392">
        <f t="shared" si="43"/>
        <v>0</v>
      </c>
      <c r="Q145" s="1067"/>
      <c r="R145" s="1052"/>
      <c r="S145" s="1052"/>
      <c r="T145" s="1052"/>
      <c r="U145" s="1052"/>
      <c r="V145" s="1053">
        <f t="shared" si="44"/>
        <v>0</v>
      </c>
      <c r="W145" s="1052"/>
      <c r="X145" s="1052"/>
      <c r="Y145" s="1052"/>
      <c r="Z145" s="1052"/>
      <c r="AA145" s="1052"/>
      <c r="AB145" s="1068">
        <f t="shared" si="45"/>
        <v>0</v>
      </c>
      <c r="AC145" s="1067"/>
      <c r="AD145" s="1052"/>
      <c r="AE145" s="1052"/>
      <c r="AF145" s="1052"/>
      <c r="AG145" s="1052"/>
      <c r="AH145" s="1053">
        <f t="shared" si="46"/>
        <v>0</v>
      </c>
      <c r="AI145" s="1052"/>
      <c r="AJ145" s="1052"/>
      <c r="AK145" s="1052"/>
      <c r="AL145" s="1052"/>
      <c r="AM145" s="1052"/>
      <c r="AN145" s="1068">
        <f t="shared" si="47"/>
        <v>0</v>
      </c>
      <c r="AO145" s="1067"/>
      <c r="AP145" s="1052"/>
      <c r="AQ145" s="1052"/>
      <c r="AR145" s="1052"/>
      <c r="AS145" s="1052"/>
      <c r="AT145" s="1077">
        <f t="shared" si="48"/>
        <v>0</v>
      </c>
      <c r="AU145" s="300"/>
      <c r="AV145" s="353" t="s">
        <v>4924</v>
      </c>
      <c r="AW145" s="300"/>
      <c r="AX145" s="1336" t="s">
        <v>543</v>
      </c>
      <c r="AY145" s="324"/>
      <c r="AZ145" s="324"/>
      <c r="BA145" s="294" t="s">
        <v>3465</v>
      </c>
      <c r="BB145" s="351" t="s">
        <v>167</v>
      </c>
      <c r="BC145" s="352">
        <v>3</v>
      </c>
      <c r="BD145" s="372" t="s">
        <v>4925</v>
      </c>
      <c r="BE145" s="372" t="s">
        <v>4926</v>
      </c>
      <c r="BF145" s="372" t="s">
        <v>4927</v>
      </c>
      <c r="BG145" s="372" t="s">
        <v>4928</v>
      </c>
      <c r="BH145" s="372" t="s">
        <v>4929</v>
      </c>
      <c r="BI145" s="373" t="s">
        <v>4930</v>
      </c>
      <c r="BJ145" s="372" t="s">
        <v>4925</v>
      </c>
      <c r="BK145" s="372" t="s">
        <v>4926</v>
      </c>
      <c r="BL145" s="372" t="s">
        <v>4927</v>
      </c>
      <c r="BM145" s="372" t="s">
        <v>4928</v>
      </c>
      <c r="BN145" s="372" t="s">
        <v>4929</v>
      </c>
      <c r="BO145" s="373" t="s">
        <v>4930</v>
      </c>
      <c r="BP145" s="372" t="s">
        <v>4925</v>
      </c>
      <c r="BQ145" s="372" t="s">
        <v>4926</v>
      </c>
      <c r="BR145" s="372" t="s">
        <v>4927</v>
      </c>
      <c r="BS145" s="372" t="s">
        <v>4928</v>
      </c>
      <c r="BT145" s="372" t="s">
        <v>4929</v>
      </c>
      <c r="BU145" s="373" t="s">
        <v>4930</v>
      </c>
      <c r="BV145" s="372" t="s">
        <v>4925</v>
      </c>
      <c r="BW145" s="372" t="s">
        <v>4926</v>
      </c>
      <c r="BX145" s="372" t="s">
        <v>4927</v>
      </c>
      <c r="BY145" s="372" t="s">
        <v>4928</v>
      </c>
      <c r="BZ145" s="372" t="s">
        <v>4929</v>
      </c>
      <c r="CA145" s="373" t="s">
        <v>4930</v>
      </c>
      <c r="CB145" s="372" t="s">
        <v>4925</v>
      </c>
      <c r="CC145" s="372" t="s">
        <v>4926</v>
      </c>
      <c r="CD145" s="372" t="s">
        <v>4927</v>
      </c>
      <c r="CE145" s="372" t="s">
        <v>4928</v>
      </c>
      <c r="CF145" s="372" t="s">
        <v>4929</v>
      </c>
      <c r="CG145" s="373" t="s">
        <v>4930</v>
      </c>
      <c r="CH145" s="372" t="s">
        <v>4925</v>
      </c>
      <c r="CI145" s="372" t="s">
        <v>4926</v>
      </c>
      <c r="CJ145" s="372" t="s">
        <v>4927</v>
      </c>
      <c r="CK145" s="372" t="s">
        <v>4928</v>
      </c>
      <c r="CL145" s="372" t="s">
        <v>4929</v>
      </c>
      <c r="CM145" s="373" t="s">
        <v>4930</v>
      </c>
      <c r="CN145" s="372" t="s">
        <v>4925</v>
      </c>
      <c r="CO145" s="372" t="s">
        <v>4926</v>
      </c>
      <c r="CP145" s="372" t="s">
        <v>4927</v>
      </c>
      <c r="CQ145" s="372" t="s">
        <v>4928</v>
      </c>
      <c r="CR145" s="372" t="s">
        <v>4929</v>
      </c>
      <c r="CS145" s="373" t="s">
        <v>4930</v>
      </c>
      <c r="CT145" s="300"/>
      <c r="CU145" s="353" t="s">
        <v>4924</v>
      </c>
      <c r="CV145" s="300"/>
      <c r="CW145" s="353"/>
      <c r="CX145" s="324"/>
    </row>
    <row r="146" spans="1:102" customFormat="1" ht="20.25" customHeight="1" x14ac:dyDescent="0.2">
      <c r="A146" s="324"/>
      <c r="B146" s="294" t="s">
        <v>3473</v>
      </c>
      <c r="C146" s="351" t="s">
        <v>167</v>
      </c>
      <c r="D146" s="352">
        <v>3</v>
      </c>
      <c r="E146" s="1052"/>
      <c r="F146" s="1052"/>
      <c r="G146" s="1052"/>
      <c r="H146" s="1052"/>
      <c r="I146" s="1052"/>
      <c r="J146" s="1053">
        <f t="shared" si="42"/>
        <v>0</v>
      </c>
      <c r="K146" s="1328">
        <v>0</v>
      </c>
      <c r="L146" s="1328">
        <v>0</v>
      </c>
      <c r="M146" s="1328">
        <v>0</v>
      </c>
      <c r="N146" s="1328">
        <v>0</v>
      </c>
      <c r="O146" s="1328">
        <v>0</v>
      </c>
      <c r="P146" s="392">
        <f t="shared" si="43"/>
        <v>0</v>
      </c>
      <c r="Q146" s="1067"/>
      <c r="R146" s="1052"/>
      <c r="S146" s="1052"/>
      <c r="T146" s="1052"/>
      <c r="U146" s="1052"/>
      <c r="V146" s="1053">
        <f t="shared" si="44"/>
        <v>0</v>
      </c>
      <c r="W146" s="1052"/>
      <c r="X146" s="1052"/>
      <c r="Y146" s="1052"/>
      <c r="Z146" s="1052"/>
      <c r="AA146" s="1052"/>
      <c r="AB146" s="1068">
        <f t="shared" si="45"/>
        <v>0</v>
      </c>
      <c r="AC146" s="1067"/>
      <c r="AD146" s="1052"/>
      <c r="AE146" s="1052"/>
      <c r="AF146" s="1052"/>
      <c r="AG146" s="1052"/>
      <c r="AH146" s="1053">
        <f t="shared" si="46"/>
        <v>0</v>
      </c>
      <c r="AI146" s="1052"/>
      <c r="AJ146" s="1052"/>
      <c r="AK146" s="1052"/>
      <c r="AL146" s="1052"/>
      <c r="AM146" s="1052"/>
      <c r="AN146" s="1068">
        <f t="shared" si="47"/>
        <v>0</v>
      </c>
      <c r="AO146" s="1067"/>
      <c r="AP146" s="1052"/>
      <c r="AQ146" s="1052"/>
      <c r="AR146" s="1052"/>
      <c r="AS146" s="1052"/>
      <c r="AT146" s="1077">
        <f t="shared" si="48"/>
        <v>0</v>
      </c>
      <c r="AU146" s="300"/>
      <c r="AV146" s="353" t="s">
        <v>4931</v>
      </c>
      <c r="AW146" s="300"/>
      <c r="AX146" s="1336" t="s">
        <v>543</v>
      </c>
      <c r="AY146" s="324"/>
      <c r="AZ146" s="324"/>
      <c r="BA146" s="294" t="s">
        <v>3473</v>
      </c>
      <c r="BB146" s="351" t="s">
        <v>167</v>
      </c>
      <c r="BC146" s="352">
        <v>3</v>
      </c>
      <c r="BD146" s="372" t="s">
        <v>4932</v>
      </c>
      <c r="BE146" s="372" t="s">
        <v>4933</v>
      </c>
      <c r="BF146" s="372" t="s">
        <v>4934</v>
      </c>
      <c r="BG146" s="372" t="s">
        <v>4935</v>
      </c>
      <c r="BH146" s="372" t="s">
        <v>4936</v>
      </c>
      <c r="BI146" s="373" t="s">
        <v>4937</v>
      </c>
      <c r="BJ146" s="372" t="s">
        <v>4932</v>
      </c>
      <c r="BK146" s="372" t="s">
        <v>4933</v>
      </c>
      <c r="BL146" s="372" t="s">
        <v>4934</v>
      </c>
      <c r="BM146" s="372" t="s">
        <v>4935</v>
      </c>
      <c r="BN146" s="372" t="s">
        <v>4936</v>
      </c>
      <c r="BO146" s="373" t="s">
        <v>4937</v>
      </c>
      <c r="BP146" s="372" t="s">
        <v>4932</v>
      </c>
      <c r="BQ146" s="372" t="s">
        <v>4933</v>
      </c>
      <c r="BR146" s="372" t="s">
        <v>4934</v>
      </c>
      <c r="BS146" s="372" t="s">
        <v>4935</v>
      </c>
      <c r="BT146" s="372" t="s">
        <v>4936</v>
      </c>
      <c r="BU146" s="373" t="s">
        <v>4937</v>
      </c>
      <c r="BV146" s="372" t="s">
        <v>4932</v>
      </c>
      <c r="BW146" s="372" t="s">
        <v>4933</v>
      </c>
      <c r="BX146" s="372" t="s">
        <v>4934</v>
      </c>
      <c r="BY146" s="372" t="s">
        <v>4935</v>
      </c>
      <c r="BZ146" s="372" t="s">
        <v>4936</v>
      </c>
      <c r="CA146" s="373" t="s">
        <v>4937</v>
      </c>
      <c r="CB146" s="372" t="s">
        <v>4932</v>
      </c>
      <c r="CC146" s="372" t="s">
        <v>4933</v>
      </c>
      <c r="CD146" s="372" t="s">
        <v>4934</v>
      </c>
      <c r="CE146" s="372" t="s">
        <v>4935</v>
      </c>
      <c r="CF146" s="372" t="s">
        <v>4936</v>
      </c>
      <c r="CG146" s="373" t="s">
        <v>4937</v>
      </c>
      <c r="CH146" s="372" t="s">
        <v>4932</v>
      </c>
      <c r="CI146" s="372" t="s">
        <v>4933</v>
      </c>
      <c r="CJ146" s="372" t="s">
        <v>4934</v>
      </c>
      <c r="CK146" s="372" t="s">
        <v>4935</v>
      </c>
      <c r="CL146" s="372" t="s">
        <v>4936</v>
      </c>
      <c r="CM146" s="373" t="s">
        <v>4937</v>
      </c>
      <c r="CN146" s="372" t="s">
        <v>4932</v>
      </c>
      <c r="CO146" s="372" t="s">
        <v>4933</v>
      </c>
      <c r="CP146" s="372" t="s">
        <v>4934</v>
      </c>
      <c r="CQ146" s="372" t="s">
        <v>4935</v>
      </c>
      <c r="CR146" s="372" t="s">
        <v>4936</v>
      </c>
      <c r="CS146" s="373" t="s">
        <v>4937</v>
      </c>
      <c r="CT146" s="300"/>
      <c r="CU146" s="353" t="s">
        <v>4931</v>
      </c>
      <c r="CV146" s="300"/>
      <c r="CW146" s="353"/>
      <c r="CX146" s="324"/>
    </row>
    <row r="147" spans="1:102" customFormat="1" ht="20.25" customHeight="1" x14ac:dyDescent="0.2">
      <c r="A147" s="324"/>
      <c r="B147" s="294" t="s">
        <v>3481</v>
      </c>
      <c r="C147" s="351" t="s">
        <v>167</v>
      </c>
      <c r="D147" s="352">
        <v>3</v>
      </c>
      <c r="E147" s="1053">
        <f>IFERROR(SUM(E145:E146), 0)</f>
        <v>0</v>
      </c>
      <c r="F147" s="1053">
        <f>IFERROR(SUM(F145:F146), 0)</f>
        <v>0</v>
      </c>
      <c r="G147" s="1053">
        <f>IFERROR(SUM(G145:G146), 0)</f>
        <v>0</v>
      </c>
      <c r="H147" s="1053">
        <f>IFERROR(SUM(H145:H146), 0)</f>
        <v>0</v>
      </c>
      <c r="I147" s="1053">
        <f>IFERROR(SUM(I145:I146), 0)</f>
        <v>0</v>
      </c>
      <c r="J147" s="1053">
        <f t="shared" si="42"/>
        <v>0</v>
      </c>
      <c r="K147" s="337">
        <f>IFERROR(SUM(K145:K146), 0)</f>
        <v>0</v>
      </c>
      <c r="L147" s="337">
        <f>IFERROR(SUM(L145:L146), 0)</f>
        <v>0</v>
      </c>
      <c r="M147" s="337">
        <f>IFERROR(SUM(M145:M146), 0)</f>
        <v>0</v>
      </c>
      <c r="N147" s="337">
        <f>IFERROR(SUM(N145:N146), 0)</f>
        <v>0</v>
      </c>
      <c r="O147" s="337">
        <f>IFERROR(SUM(O145:O146), 0)</f>
        <v>0</v>
      </c>
      <c r="P147" s="392">
        <f t="shared" si="43"/>
        <v>0</v>
      </c>
      <c r="Q147" s="1070">
        <f>IFERROR(SUM(Q145:Q146), 0)</f>
        <v>0</v>
      </c>
      <c r="R147" s="1053">
        <f>IFERROR(SUM(R145:R146), 0)</f>
        <v>0</v>
      </c>
      <c r="S147" s="1053">
        <f>IFERROR(SUM(S145:S146), 0)</f>
        <v>0</v>
      </c>
      <c r="T147" s="1053">
        <f>IFERROR(SUM(T145:T146), 0)</f>
        <v>0</v>
      </c>
      <c r="U147" s="1053">
        <f>IFERROR(SUM(U145:U146), 0)</f>
        <v>0</v>
      </c>
      <c r="V147" s="1053">
        <f t="shared" si="44"/>
        <v>0</v>
      </c>
      <c r="W147" s="1053">
        <f>IFERROR(SUM(W145:W146), 0)</f>
        <v>0</v>
      </c>
      <c r="X147" s="1053">
        <f>IFERROR(SUM(X145:X146), 0)</f>
        <v>0</v>
      </c>
      <c r="Y147" s="1053">
        <f>IFERROR(SUM(Y145:Y146), 0)</f>
        <v>0</v>
      </c>
      <c r="Z147" s="1053">
        <f>IFERROR(SUM(Z145:Z146), 0)</f>
        <v>0</v>
      </c>
      <c r="AA147" s="1053">
        <f>IFERROR(SUM(AA145:AA146), 0)</f>
        <v>0</v>
      </c>
      <c r="AB147" s="1068">
        <f t="shared" si="45"/>
        <v>0</v>
      </c>
      <c r="AC147" s="1070">
        <f>IFERROR(SUM(AC145:AC146), 0)</f>
        <v>0</v>
      </c>
      <c r="AD147" s="1053">
        <f>IFERROR(SUM(AD145:AD146), 0)</f>
        <v>0</v>
      </c>
      <c r="AE147" s="1053">
        <f>IFERROR(SUM(AE145:AE146), 0)</f>
        <v>0</v>
      </c>
      <c r="AF147" s="1053">
        <f>IFERROR(SUM(AF145:AF146), 0)</f>
        <v>0</v>
      </c>
      <c r="AG147" s="1053">
        <f>IFERROR(SUM(AG145:AG146), 0)</f>
        <v>0</v>
      </c>
      <c r="AH147" s="1053">
        <f t="shared" si="46"/>
        <v>0</v>
      </c>
      <c r="AI147" s="1053">
        <f>IFERROR(SUM(AI145:AI146), 0)</f>
        <v>0</v>
      </c>
      <c r="AJ147" s="1053">
        <f>IFERROR(SUM(AJ145:AJ146), 0)</f>
        <v>0</v>
      </c>
      <c r="AK147" s="1053">
        <f>IFERROR(SUM(AK145:AK146), 0)</f>
        <v>0</v>
      </c>
      <c r="AL147" s="1053">
        <f>IFERROR(SUM(AL145:AL146), 0)</f>
        <v>0</v>
      </c>
      <c r="AM147" s="1053">
        <f>IFERROR(SUM(AM145:AM146), 0)</f>
        <v>0</v>
      </c>
      <c r="AN147" s="1068">
        <f t="shared" si="47"/>
        <v>0</v>
      </c>
      <c r="AO147" s="1070">
        <f>IFERROR(SUM(AO145:AO146), 0)</f>
        <v>0</v>
      </c>
      <c r="AP147" s="1053">
        <f>IFERROR(SUM(AP145:AP146), 0)</f>
        <v>0</v>
      </c>
      <c r="AQ147" s="1053">
        <f>IFERROR(SUM(AQ145:AQ146), 0)</f>
        <v>0</v>
      </c>
      <c r="AR147" s="1053">
        <f>IFERROR(SUM(AR145:AR146), 0)</f>
        <v>0</v>
      </c>
      <c r="AS147" s="1053">
        <f>IFERROR(SUM(AS145:AS146), 0)</f>
        <v>0</v>
      </c>
      <c r="AT147" s="1077">
        <f t="shared" si="48"/>
        <v>0</v>
      </c>
      <c r="AU147" s="300"/>
      <c r="AV147" s="353" t="s">
        <v>4938</v>
      </c>
      <c r="AW147" s="300"/>
      <c r="AX147" s="1336" t="s">
        <v>543</v>
      </c>
      <c r="AY147" s="324"/>
      <c r="AZ147" s="324"/>
      <c r="BA147" s="294" t="s">
        <v>3481</v>
      </c>
      <c r="BB147" s="351" t="s">
        <v>167</v>
      </c>
      <c r="BC147" s="352">
        <v>3</v>
      </c>
      <c r="BD147" s="373" t="s">
        <v>4939</v>
      </c>
      <c r="BE147" s="373" t="s">
        <v>4940</v>
      </c>
      <c r="BF147" s="373" t="s">
        <v>4941</v>
      </c>
      <c r="BG147" s="373" t="s">
        <v>4942</v>
      </c>
      <c r="BH147" s="373" t="s">
        <v>4943</v>
      </c>
      <c r="BI147" s="373" t="s">
        <v>4944</v>
      </c>
      <c r="BJ147" s="373" t="s">
        <v>4939</v>
      </c>
      <c r="BK147" s="373" t="s">
        <v>4940</v>
      </c>
      <c r="BL147" s="373" t="s">
        <v>4941</v>
      </c>
      <c r="BM147" s="373" t="s">
        <v>4942</v>
      </c>
      <c r="BN147" s="373" t="s">
        <v>4943</v>
      </c>
      <c r="BO147" s="373" t="s">
        <v>4944</v>
      </c>
      <c r="BP147" s="373" t="s">
        <v>4939</v>
      </c>
      <c r="BQ147" s="373" t="s">
        <v>4940</v>
      </c>
      <c r="BR147" s="373" t="s">
        <v>4941</v>
      </c>
      <c r="BS147" s="373" t="s">
        <v>4942</v>
      </c>
      <c r="BT147" s="373" t="s">
        <v>4943</v>
      </c>
      <c r="BU147" s="373" t="s">
        <v>4944</v>
      </c>
      <c r="BV147" s="373" t="s">
        <v>4939</v>
      </c>
      <c r="BW147" s="373" t="s">
        <v>4940</v>
      </c>
      <c r="BX147" s="373" t="s">
        <v>4941</v>
      </c>
      <c r="BY147" s="373" t="s">
        <v>4942</v>
      </c>
      <c r="BZ147" s="373" t="s">
        <v>4943</v>
      </c>
      <c r="CA147" s="373" t="s">
        <v>4944</v>
      </c>
      <c r="CB147" s="373" t="s">
        <v>4939</v>
      </c>
      <c r="CC147" s="373" t="s">
        <v>4940</v>
      </c>
      <c r="CD147" s="373" t="s">
        <v>4941</v>
      </c>
      <c r="CE147" s="373" t="s">
        <v>4942</v>
      </c>
      <c r="CF147" s="373" t="s">
        <v>4943</v>
      </c>
      <c r="CG147" s="373" t="s">
        <v>4944</v>
      </c>
      <c r="CH147" s="373" t="s">
        <v>4939</v>
      </c>
      <c r="CI147" s="373" t="s">
        <v>4940</v>
      </c>
      <c r="CJ147" s="373" t="s">
        <v>4941</v>
      </c>
      <c r="CK147" s="373" t="s">
        <v>4942</v>
      </c>
      <c r="CL147" s="373" t="s">
        <v>4943</v>
      </c>
      <c r="CM147" s="373" t="s">
        <v>4944</v>
      </c>
      <c r="CN147" s="373" t="s">
        <v>4939</v>
      </c>
      <c r="CO147" s="373" t="s">
        <v>4940</v>
      </c>
      <c r="CP147" s="373" t="s">
        <v>4941</v>
      </c>
      <c r="CQ147" s="373" t="s">
        <v>4942</v>
      </c>
      <c r="CR147" s="373" t="s">
        <v>4943</v>
      </c>
      <c r="CS147" s="373" t="s">
        <v>4944</v>
      </c>
      <c r="CT147" s="300"/>
      <c r="CU147" s="353" t="s">
        <v>4938</v>
      </c>
      <c r="CV147" s="300"/>
      <c r="CW147" s="353"/>
      <c r="CX147" s="324"/>
    </row>
    <row r="148" spans="1:102" customFormat="1" ht="20.25" customHeight="1" x14ac:dyDescent="0.2">
      <c r="A148" s="324"/>
      <c r="B148" s="294" t="s">
        <v>3489</v>
      </c>
      <c r="C148" s="351" t="s">
        <v>167</v>
      </c>
      <c r="D148" s="352">
        <v>3</v>
      </c>
      <c r="E148" s="1052"/>
      <c r="F148" s="1052"/>
      <c r="G148" s="1052"/>
      <c r="H148" s="1052"/>
      <c r="I148" s="1052"/>
      <c r="J148" s="1053">
        <f t="shared" si="42"/>
        <v>0</v>
      </c>
      <c r="K148" s="1328">
        <v>0</v>
      </c>
      <c r="L148" s="1328">
        <v>0</v>
      </c>
      <c r="M148" s="1328">
        <v>0</v>
      </c>
      <c r="N148" s="1328">
        <v>0</v>
      </c>
      <c r="O148" s="1328">
        <v>0</v>
      </c>
      <c r="P148" s="392">
        <f t="shared" si="43"/>
        <v>0</v>
      </c>
      <c r="Q148" s="1067"/>
      <c r="R148" s="1052"/>
      <c r="S148" s="1052"/>
      <c r="T148" s="1052"/>
      <c r="U148" s="1052"/>
      <c r="V148" s="1053">
        <f t="shared" si="44"/>
        <v>0</v>
      </c>
      <c r="W148" s="1052"/>
      <c r="X148" s="1052"/>
      <c r="Y148" s="1052"/>
      <c r="Z148" s="1052"/>
      <c r="AA148" s="1052"/>
      <c r="AB148" s="1068">
        <f t="shared" si="45"/>
        <v>0</v>
      </c>
      <c r="AC148" s="1067"/>
      <c r="AD148" s="1052"/>
      <c r="AE148" s="1052"/>
      <c r="AF148" s="1052"/>
      <c r="AG148" s="1052"/>
      <c r="AH148" s="1053">
        <f t="shared" si="46"/>
        <v>0</v>
      </c>
      <c r="AI148" s="1052"/>
      <c r="AJ148" s="1052"/>
      <c r="AK148" s="1052"/>
      <c r="AL148" s="1052"/>
      <c r="AM148" s="1052"/>
      <c r="AN148" s="1068">
        <f t="shared" si="47"/>
        <v>0</v>
      </c>
      <c r="AO148" s="1067"/>
      <c r="AP148" s="1052"/>
      <c r="AQ148" s="1052"/>
      <c r="AR148" s="1052"/>
      <c r="AS148" s="1052"/>
      <c r="AT148" s="1077">
        <f t="shared" si="48"/>
        <v>0</v>
      </c>
      <c r="AU148" s="300"/>
      <c r="AV148" s="353" t="s">
        <v>4945</v>
      </c>
      <c r="AW148" s="300"/>
      <c r="AX148" s="1336" t="s">
        <v>543</v>
      </c>
      <c r="AY148" s="324"/>
      <c r="AZ148" s="324"/>
      <c r="BA148" s="294" t="s">
        <v>3489</v>
      </c>
      <c r="BB148" s="351" t="s">
        <v>167</v>
      </c>
      <c r="BC148" s="352">
        <v>3</v>
      </c>
      <c r="BD148" s="372" t="s">
        <v>4946</v>
      </c>
      <c r="BE148" s="372" t="s">
        <v>4947</v>
      </c>
      <c r="BF148" s="372" t="s">
        <v>4948</v>
      </c>
      <c r="BG148" s="372" t="s">
        <v>4949</v>
      </c>
      <c r="BH148" s="372" t="s">
        <v>4950</v>
      </c>
      <c r="BI148" s="373" t="s">
        <v>4951</v>
      </c>
      <c r="BJ148" s="372" t="s">
        <v>4946</v>
      </c>
      <c r="BK148" s="372" t="s">
        <v>4947</v>
      </c>
      <c r="BL148" s="372" t="s">
        <v>4948</v>
      </c>
      <c r="BM148" s="372" t="s">
        <v>4949</v>
      </c>
      <c r="BN148" s="372" t="s">
        <v>4950</v>
      </c>
      <c r="BO148" s="373" t="s">
        <v>4951</v>
      </c>
      <c r="BP148" s="372" t="s">
        <v>4946</v>
      </c>
      <c r="BQ148" s="372" t="s">
        <v>4947</v>
      </c>
      <c r="BR148" s="372" t="s">
        <v>4948</v>
      </c>
      <c r="BS148" s="372" t="s">
        <v>4949</v>
      </c>
      <c r="BT148" s="372" t="s">
        <v>4950</v>
      </c>
      <c r="BU148" s="373" t="s">
        <v>4951</v>
      </c>
      <c r="BV148" s="372" t="s">
        <v>4946</v>
      </c>
      <c r="BW148" s="372" t="s">
        <v>4947</v>
      </c>
      <c r="BX148" s="372" t="s">
        <v>4948</v>
      </c>
      <c r="BY148" s="372" t="s">
        <v>4949</v>
      </c>
      <c r="BZ148" s="372" t="s">
        <v>4950</v>
      </c>
      <c r="CA148" s="373" t="s">
        <v>4951</v>
      </c>
      <c r="CB148" s="372" t="s">
        <v>4946</v>
      </c>
      <c r="CC148" s="372" t="s">
        <v>4947</v>
      </c>
      <c r="CD148" s="372" t="s">
        <v>4948</v>
      </c>
      <c r="CE148" s="372" t="s">
        <v>4949</v>
      </c>
      <c r="CF148" s="372" t="s">
        <v>4950</v>
      </c>
      <c r="CG148" s="373" t="s">
        <v>4951</v>
      </c>
      <c r="CH148" s="372" t="s">
        <v>4946</v>
      </c>
      <c r="CI148" s="372" t="s">
        <v>4947</v>
      </c>
      <c r="CJ148" s="372" t="s">
        <v>4948</v>
      </c>
      <c r="CK148" s="372" t="s">
        <v>4949</v>
      </c>
      <c r="CL148" s="372" t="s">
        <v>4950</v>
      </c>
      <c r="CM148" s="373" t="s">
        <v>4951</v>
      </c>
      <c r="CN148" s="372" t="s">
        <v>4946</v>
      </c>
      <c r="CO148" s="372" t="s">
        <v>4947</v>
      </c>
      <c r="CP148" s="372" t="s">
        <v>4948</v>
      </c>
      <c r="CQ148" s="372" t="s">
        <v>4949</v>
      </c>
      <c r="CR148" s="372" t="s">
        <v>4950</v>
      </c>
      <c r="CS148" s="373" t="s">
        <v>4951</v>
      </c>
      <c r="CT148" s="300"/>
      <c r="CU148" s="353" t="s">
        <v>4945</v>
      </c>
      <c r="CV148" s="300"/>
      <c r="CW148" s="353"/>
      <c r="CX148" s="324"/>
    </row>
    <row r="149" spans="1:102" customFormat="1" ht="20.25" customHeight="1" x14ac:dyDescent="0.2">
      <c r="A149" s="324"/>
      <c r="B149" s="294" t="s">
        <v>3497</v>
      </c>
      <c r="C149" s="351" t="s">
        <v>167</v>
      </c>
      <c r="D149" s="352">
        <v>3</v>
      </c>
      <c r="E149" s="1052"/>
      <c r="F149" s="1052"/>
      <c r="G149" s="1052"/>
      <c r="H149" s="1052"/>
      <c r="I149" s="1052"/>
      <c r="J149" s="1053">
        <f t="shared" si="42"/>
        <v>0</v>
      </c>
      <c r="K149" s="1328">
        <v>0</v>
      </c>
      <c r="L149" s="1328">
        <v>0</v>
      </c>
      <c r="M149" s="1328">
        <v>0</v>
      </c>
      <c r="N149" s="1328">
        <v>0</v>
      </c>
      <c r="O149" s="1328">
        <v>0</v>
      </c>
      <c r="P149" s="392">
        <f t="shared" si="43"/>
        <v>0</v>
      </c>
      <c r="Q149" s="1067"/>
      <c r="R149" s="1052"/>
      <c r="S149" s="1052"/>
      <c r="T149" s="1052"/>
      <c r="U149" s="1052"/>
      <c r="V149" s="1053">
        <f t="shared" si="44"/>
        <v>0</v>
      </c>
      <c r="W149" s="1052"/>
      <c r="X149" s="1052"/>
      <c r="Y149" s="1052"/>
      <c r="Z149" s="1052"/>
      <c r="AA149" s="1052"/>
      <c r="AB149" s="1068">
        <f t="shared" si="45"/>
        <v>0</v>
      </c>
      <c r="AC149" s="1067"/>
      <c r="AD149" s="1052"/>
      <c r="AE149" s="1052"/>
      <c r="AF149" s="1052"/>
      <c r="AG149" s="1052"/>
      <c r="AH149" s="1053">
        <f t="shared" si="46"/>
        <v>0</v>
      </c>
      <c r="AI149" s="1052"/>
      <c r="AJ149" s="1052"/>
      <c r="AK149" s="1052"/>
      <c r="AL149" s="1052"/>
      <c r="AM149" s="1052"/>
      <c r="AN149" s="1068">
        <f t="shared" si="47"/>
        <v>0</v>
      </c>
      <c r="AO149" s="1067"/>
      <c r="AP149" s="1052"/>
      <c r="AQ149" s="1052"/>
      <c r="AR149" s="1052"/>
      <c r="AS149" s="1052"/>
      <c r="AT149" s="1077">
        <f t="shared" si="48"/>
        <v>0</v>
      </c>
      <c r="AU149" s="300"/>
      <c r="AV149" s="353" t="s">
        <v>4952</v>
      </c>
      <c r="AW149" s="300"/>
      <c r="AX149" s="1336" t="s">
        <v>543</v>
      </c>
      <c r="AY149" s="324"/>
      <c r="AZ149" s="324"/>
      <c r="BA149" s="294" t="s">
        <v>3497</v>
      </c>
      <c r="BB149" s="351" t="s">
        <v>167</v>
      </c>
      <c r="BC149" s="352">
        <v>3</v>
      </c>
      <c r="BD149" s="372" t="s">
        <v>4953</v>
      </c>
      <c r="BE149" s="372" t="s">
        <v>4954</v>
      </c>
      <c r="BF149" s="372" t="s">
        <v>4955</v>
      </c>
      <c r="BG149" s="372" t="s">
        <v>4956</v>
      </c>
      <c r="BH149" s="372" t="s">
        <v>4957</v>
      </c>
      <c r="BI149" s="373" t="s">
        <v>4958</v>
      </c>
      <c r="BJ149" s="372" t="s">
        <v>4953</v>
      </c>
      <c r="BK149" s="372" t="s">
        <v>4954</v>
      </c>
      <c r="BL149" s="372" t="s">
        <v>4955</v>
      </c>
      <c r="BM149" s="372" t="s">
        <v>4956</v>
      </c>
      <c r="BN149" s="372" t="s">
        <v>4957</v>
      </c>
      <c r="BO149" s="373" t="s">
        <v>4958</v>
      </c>
      <c r="BP149" s="372" t="s">
        <v>4953</v>
      </c>
      <c r="BQ149" s="372" t="s">
        <v>4954</v>
      </c>
      <c r="BR149" s="372" t="s">
        <v>4955</v>
      </c>
      <c r="BS149" s="372" t="s">
        <v>4956</v>
      </c>
      <c r="BT149" s="372" t="s">
        <v>4957</v>
      </c>
      <c r="BU149" s="373" t="s">
        <v>4958</v>
      </c>
      <c r="BV149" s="372" t="s">
        <v>4953</v>
      </c>
      <c r="BW149" s="372" t="s">
        <v>4954</v>
      </c>
      <c r="BX149" s="372" t="s">
        <v>4955</v>
      </c>
      <c r="BY149" s="372" t="s">
        <v>4956</v>
      </c>
      <c r="BZ149" s="372" t="s">
        <v>4957</v>
      </c>
      <c r="CA149" s="373" t="s">
        <v>4958</v>
      </c>
      <c r="CB149" s="372" t="s">
        <v>4953</v>
      </c>
      <c r="CC149" s="372" t="s">
        <v>4954</v>
      </c>
      <c r="CD149" s="372" t="s">
        <v>4955</v>
      </c>
      <c r="CE149" s="372" t="s">
        <v>4956</v>
      </c>
      <c r="CF149" s="372" t="s">
        <v>4957</v>
      </c>
      <c r="CG149" s="373" t="s">
        <v>4958</v>
      </c>
      <c r="CH149" s="372" t="s">
        <v>4953</v>
      </c>
      <c r="CI149" s="372" t="s">
        <v>4954</v>
      </c>
      <c r="CJ149" s="372" t="s">
        <v>4955</v>
      </c>
      <c r="CK149" s="372" t="s">
        <v>4956</v>
      </c>
      <c r="CL149" s="372" t="s">
        <v>4957</v>
      </c>
      <c r="CM149" s="373" t="s">
        <v>4958</v>
      </c>
      <c r="CN149" s="372" t="s">
        <v>4953</v>
      </c>
      <c r="CO149" s="372" t="s">
        <v>4954</v>
      </c>
      <c r="CP149" s="372" t="s">
        <v>4955</v>
      </c>
      <c r="CQ149" s="372" t="s">
        <v>4956</v>
      </c>
      <c r="CR149" s="372" t="s">
        <v>4957</v>
      </c>
      <c r="CS149" s="373" t="s">
        <v>4958</v>
      </c>
      <c r="CT149" s="300"/>
      <c r="CU149" s="353" t="s">
        <v>4952</v>
      </c>
      <c r="CV149" s="300"/>
      <c r="CW149" s="353"/>
      <c r="CX149" s="324"/>
    </row>
    <row r="150" spans="1:102" customFormat="1" ht="20.25" customHeight="1" x14ac:dyDescent="0.2">
      <c r="A150" s="324"/>
      <c r="B150" s="294" t="s">
        <v>3505</v>
      </c>
      <c r="C150" s="351" t="s">
        <v>167</v>
      </c>
      <c r="D150" s="352">
        <v>3</v>
      </c>
      <c r="E150" s="1053">
        <f>IFERROR(SUM(E148:E149), 0)</f>
        <v>0</v>
      </c>
      <c r="F150" s="1053">
        <f>IFERROR(SUM(F148:F149), 0)</f>
        <v>0</v>
      </c>
      <c r="G150" s="1053">
        <f>IFERROR(SUM(G148:G149), 0)</f>
        <v>0</v>
      </c>
      <c r="H150" s="1053">
        <f>IFERROR(SUM(H148:H149), 0)</f>
        <v>0</v>
      </c>
      <c r="I150" s="1053">
        <f>IFERROR(SUM(I148:I149), 0)</f>
        <v>0</v>
      </c>
      <c r="J150" s="1053">
        <f t="shared" si="42"/>
        <v>0</v>
      </c>
      <c r="K150" s="337">
        <f>IFERROR(SUM(K148:K149), 0)</f>
        <v>0</v>
      </c>
      <c r="L150" s="337">
        <f>IFERROR(SUM(L148:L149), 0)</f>
        <v>0</v>
      </c>
      <c r="M150" s="337">
        <f>IFERROR(SUM(M148:M149), 0)</f>
        <v>0</v>
      </c>
      <c r="N150" s="337">
        <f>IFERROR(SUM(N148:N149), 0)</f>
        <v>0</v>
      </c>
      <c r="O150" s="337">
        <f>IFERROR(SUM(O148:O149), 0)</f>
        <v>0</v>
      </c>
      <c r="P150" s="392">
        <f t="shared" si="43"/>
        <v>0</v>
      </c>
      <c r="Q150" s="1070">
        <f>IFERROR(SUM(Q148:Q149), 0)</f>
        <v>0</v>
      </c>
      <c r="R150" s="1053">
        <f>IFERROR(SUM(R148:R149), 0)</f>
        <v>0</v>
      </c>
      <c r="S150" s="1053">
        <f>IFERROR(SUM(S148:S149), 0)</f>
        <v>0</v>
      </c>
      <c r="T150" s="1053">
        <f>IFERROR(SUM(T148:T149), 0)</f>
        <v>0</v>
      </c>
      <c r="U150" s="1053">
        <f>IFERROR(SUM(U148:U149), 0)</f>
        <v>0</v>
      </c>
      <c r="V150" s="1053">
        <f t="shared" si="44"/>
        <v>0</v>
      </c>
      <c r="W150" s="1053">
        <f>IFERROR(SUM(W148:W149), 0)</f>
        <v>0</v>
      </c>
      <c r="X150" s="1053">
        <f>IFERROR(SUM(X148:X149), 0)</f>
        <v>0</v>
      </c>
      <c r="Y150" s="1053">
        <f>IFERROR(SUM(Y148:Y149), 0)</f>
        <v>0</v>
      </c>
      <c r="Z150" s="1053">
        <f>IFERROR(SUM(Z148:Z149), 0)</f>
        <v>0</v>
      </c>
      <c r="AA150" s="1053">
        <f>IFERROR(SUM(AA148:AA149), 0)</f>
        <v>0</v>
      </c>
      <c r="AB150" s="1068">
        <f t="shared" si="45"/>
        <v>0</v>
      </c>
      <c r="AC150" s="1070">
        <f>IFERROR(SUM(AC148:AC149), 0)</f>
        <v>0</v>
      </c>
      <c r="AD150" s="1053">
        <f>IFERROR(SUM(AD148:AD149), 0)</f>
        <v>0</v>
      </c>
      <c r="AE150" s="1053">
        <f>IFERROR(SUM(AE148:AE149), 0)</f>
        <v>0</v>
      </c>
      <c r="AF150" s="1053">
        <f>IFERROR(SUM(AF148:AF149), 0)</f>
        <v>0</v>
      </c>
      <c r="AG150" s="1053">
        <f>IFERROR(SUM(AG148:AG149), 0)</f>
        <v>0</v>
      </c>
      <c r="AH150" s="1053">
        <f t="shared" si="46"/>
        <v>0</v>
      </c>
      <c r="AI150" s="1053">
        <f>IFERROR(SUM(AI148:AI149), 0)</f>
        <v>0</v>
      </c>
      <c r="AJ150" s="1053">
        <f>IFERROR(SUM(AJ148:AJ149), 0)</f>
        <v>0</v>
      </c>
      <c r="AK150" s="1053">
        <f>IFERROR(SUM(AK148:AK149), 0)</f>
        <v>0</v>
      </c>
      <c r="AL150" s="1053">
        <f>IFERROR(SUM(AL148:AL149), 0)</f>
        <v>0</v>
      </c>
      <c r="AM150" s="1053">
        <f>IFERROR(SUM(AM148:AM149), 0)</f>
        <v>0</v>
      </c>
      <c r="AN150" s="1068">
        <f t="shared" si="47"/>
        <v>0</v>
      </c>
      <c r="AO150" s="1070">
        <f>IFERROR(SUM(AO148:AO149), 0)</f>
        <v>0</v>
      </c>
      <c r="AP150" s="1053">
        <f>IFERROR(SUM(AP148:AP149), 0)</f>
        <v>0</v>
      </c>
      <c r="AQ150" s="1053">
        <f>IFERROR(SUM(AQ148:AQ149), 0)</f>
        <v>0</v>
      </c>
      <c r="AR150" s="1053">
        <f>IFERROR(SUM(AR148:AR149), 0)</f>
        <v>0</v>
      </c>
      <c r="AS150" s="1053">
        <f>IFERROR(SUM(AS148:AS149), 0)</f>
        <v>0</v>
      </c>
      <c r="AT150" s="1077">
        <f t="shared" si="48"/>
        <v>0</v>
      </c>
      <c r="AU150" s="300"/>
      <c r="AV150" s="353" t="s">
        <v>4959</v>
      </c>
      <c r="AW150" s="300"/>
      <c r="AX150" s="1336" t="s">
        <v>543</v>
      </c>
      <c r="AY150" s="324"/>
      <c r="AZ150" s="324"/>
      <c r="BA150" s="294" t="s">
        <v>3505</v>
      </c>
      <c r="BB150" s="351" t="s">
        <v>167</v>
      </c>
      <c r="BC150" s="352">
        <v>3</v>
      </c>
      <c r="BD150" s="373" t="s">
        <v>4960</v>
      </c>
      <c r="BE150" s="373" t="s">
        <v>4961</v>
      </c>
      <c r="BF150" s="373" t="s">
        <v>4962</v>
      </c>
      <c r="BG150" s="373" t="s">
        <v>4963</v>
      </c>
      <c r="BH150" s="373" t="s">
        <v>4964</v>
      </c>
      <c r="BI150" s="373" t="s">
        <v>4965</v>
      </c>
      <c r="BJ150" s="373" t="s">
        <v>4960</v>
      </c>
      <c r="BK150" s="373" t="s">
        <v>4961</v>
      </c>
      <c r="BL150" s="373" t="s">
        <v>4962</v>
      </c>
      <c r="BM150" s="373" t="s">
        <v>4963</v>
      </c>
      <c r="BN150" s="373" t="s">
        <v>4964</v>
      </c>
      <c r="BO150" s="373" t="s">
        <v>4965</v>
      </c>
      <c r="BP150" s="373" t="s">
        <v>4960</v>
      </c>
      <c r="BQ150" s="373" t="s">
        <v>4961</v>
      </c>
      <c r="BR150" s="373" t="s">
        <v>4962</v>
      </c>
      <c r="BS150" s="373" t="s">
        <v>4963</v>
      </c>
      <c r="BT150" s="373" t="s">
        <v>4964</v>
      </c>
      <c r="BU150" s="373" t="s">
        <v>4965</v>
      </c>
      <c r="BV150" s="373" t="s">
        <v>4960</v>
      </c>
      <c r="BW150" s="373" t="s">
        <v>4961</v>
      </c>
      <c r="BX150" s="373" t="s">
        <v>4962</v>
      </c>
      <c r="BY150" s="373" t="s">
        <v>4963</v>
      </c>
      <c r="BZ150" s="373" t="s">
        <v>4964</v>
      </c>
      <c r="CA150" s="373" t="s">
        <v>4965</v>
      </c>
      <c r="CB150" s="373" t="s">
        <v>4960</v>
      </c>
      <c r="CC150" s="373" t="s">
        <v>4961</v>
      </c>
      <c r="CD150" s="373" t="s">
        <v>4962</v>
      </c>
      <c r="CE150" s="373" t="s">
        <v>4963</v>
      </c>
      <c r="CF150" s="373" t="s">
        <v>4964</v>
      </c>
      <c r="CG150" s="373" t="s">
        <v>4965</v>
      </c>
      <c r="CH150" s="373" t="s">
        <v>4960</v>
      </c>
      <c r="CI150" s="373" t="s">
        <v>4961</v>
      </c>
      <c r="CJ150" s="373" t="s">
        <v>4962</v>
      </c>
      <c r="CK150" s="373" t="s">
        <v>4963</v>
      </c>
      <c r="CL150" s="373" t="s">
        <v>4964</v>
      </c>
      <c r="CM150" s="373" t="s">
        <v>4965</v>
      </c>
      <c r="CN150" s="373" t="s">
        <v>4960</v>
      </c>
      <c r="CO150" s="373" t="s">
        <v>4961</v>
      </c>
      <c r="CP150" s="373" t="s">
        <v>4962</v>
      </c>
      <c r="CQ150" s="373" t="s">
        <v>4963</v>
      </c>
      <c r="CR150" s="373" t="s">
        <v>4964</v>
      </c>
      <c r="CS150" s="373" t="s">
        <v>4965</v>
      </c>
      <c r="CT150" s="300"/>
      <c r="CU150" s="353" t="s">
        <v>4959</v>
      </c>
      <c r="CV150" s="300"/>
      <c r="CW150" s="353"/>
      <c r="CX150" s="324"/>
    </row>
    <row r="151" spans="1:102" customFormat="1" ht="20.25" customHeight="1" x14ac:dyDescent="0.2">
      <c r="A151" s="324"/>
      <c r="B151" s="294" t="s">
        <v>3513</v>
      </c>
      <c r="C151" s="351" t="s">
        <v>167</v>
      </c>
      <c r="D151" s="352">
        <v>3</v>
      </c>
      <c r="E151" s="1052"/>
      <c r="F151" s="1052"/>
      <c r="G151" s="1052"/>
      <c r="H151" s="1052"/>
      <c r="I151" s="1052"/>
      <c r="J151" s="1053">
        <f t="shared" si="42"/>
        <v>0</v>
      </c>
      <c r="K151" s="1328">
        <v>0</v>
      </c>
      <c r="L151" s="1328">
        <v>0</v>
      </c>
      <c r="M151" s="1328">
        <v>0</v>
      </c>
      <c r="N151" s="1328">
        <v>0</v>
      </c>
      <c r="O151" s="1328">
        <v>0</v>
      </c>
      <c r="P151" s="392">
        <f t="shared" si="43"/>
        <v>0</v>
      </c>
      <c r="Q151" s="1067"/>
      <c r="R151" s="1052"/>
      <c r="S151" s="1052"/>
      <c r="T151" s="1052"/>
      <c r="U151" s="1052"/>
      <c r="V151" s="1053">
        <f t="shared" si="44"/>
        <v>0</v>
      </c>
      <c r="W151" s="1052"/>
      <c r="X151" s="1052"/>
      <c r="Y151" s="1052"/>
      <c r="Z151" s="1052"/>
      <c r="AA151" s="1052"/>
      <c r="AB151" s="1068">
        <f t="shared" si="45"/>
        <v>0</v>
      </c>
      <c r="AC151" s="1067"/>
      <c r="AD151" s="1052"/>
      <c r="AE151" s="1052"/>
      <c r="AF151" s="1052"/>
      <c r="AG151" s="1052"/>
      <c r="AH151" s="1053">
        <f t="shared" si="46"/>
        <v>0</v>
      </c>
      <c r="AI151" s="1052"/>
      <c r="AJ151" s="1052"/>
      <c r="AK151" s="1052"/>
      <c r="AL151" s="1052"/>
      <c r="AM151" s="1052"/>
      <c r="AN151" s="1068">
        <f t="shared" si="47"/>
        <v>0</v>
      </c>
      <c r="AO151" s="1067"/>
      <c r="AP151" s="1052"/>
      <c r="AQ151" s="1052"/>
      <c r="AR151" s="1052"/>
      <c r="AS151" s="1052"/>
      <c r="AT151" s="1077">
        <f t="shared" si="48"/>
        <v>0</v>
      </c>
      <c r="AU151" s="300"/>
      <c r="AV151" s="353" t="s">
        <v>4966</v>
      </c>
      <c r="AW151" s="300"/>
      <c r="AX151" s="1336" t="s">
        <v>543</v>
      </c>
      <c r="AY151" s="324"/>
      <c r="AZ151" s="324"/>
      <c r="BA151" s="294" t="s">
        <v>3513</v>
      </c>
      <c r="BB151" s="351" t="s">
        <v>167</v>
      </c>
      <c r="BC151" s="352">
        <v>3</v>
      </c>
      <c r="BD151" s="372" t="s">
        <v>4967</v>
      </c>
      <c r="BE151" s="372" t="s">
        <v>4968</v>
      </c>
      <c r="BF151" s="372" t="s">
        <v>4969</v>
      </c>
      <c r="BG151" s="372" t="s">
        <v>4970</v>
      </c>
      <c r="BH151" s="372" t="s">
        <v>4971</v>
      </c>
      <c r="BI151" s="373" t="s">
        <v>4972</v>
      </c>
      <c r="BJ151" s="372" t="s">
        <v>4967</v>
      </c>
      <c r="BK151" s="372" t="s">
        <v>4968</v>
      </c>
      <c r="BL151" s="372" t="s">
        <v>4969</v>
      </c>
      <c r="BM151" s="372" t="s">
        <v>4970</v>
      </c>
      <c r="BN151" s="372" t="s">
        <v>4971</v>
      </c>
      <c r="BO151" s="373" t="s">
        <v>4972</v>
      </c>
      <c r="BP151" s="372" t="s">
        <v>4967</v>
      </c>
      <c r="BQ151" s="372" t="s">
        <v>4968</v>
      </c>
      <c r="BR151" s="372" t="s">
        <v>4969</v>
      </c>
      <c r="BS151" s="372" t="s">
        <v>4970</v>
      </c>
      <c r="BT151" s="372" t="s">
        <v>4971</v>
      </c>
      <c r="BU151" s="373" t="s">
        <v>4972</v>
      </c>
      <c r="BV151" s="372" t="s">
        <v>4967</v>
      </c>
      <c r="BW151" s="372" t="s">
        <v>4968</v>
      </c>
      <c r="BX151" s="372" t="s">
        <v>4969</v>
      </c>
      <c r="BY151" s="372" t="s">
        <v>4970</v>
      </c>
      <c r="BZ151" s="372" t="s">
        <v>4971</v>
      </c>
      <c r="CA151" s="373" t="s">
        <v>4972</v>
      </c>
      <c r="CB151" s="372" t="s">
        <v>4967</v>
      </c>
      <c r="CC151" s="372" t="s">
        <v>4968</v>
      </c>
      <c r="CD151" s="372" t="s">
        <v>4969</v>
      </c>
      <c r="CE151" s="372" t="s">
        <v>4970</v>
      </c>
      <c r="CF151" s="372" t="s">
        <v>4971</v>
      </c>
      <c r="CG151" s="373" t="s">
        <v>4972</v>
      </c>
      <c r="CH151" s="372" t="s">
        <v>4967</v>
      </c>
      <c r="CI151" s="372" t="s">
        <v>4968</v>
      </c>
      <c r="CJ151" s="372" t="s">
        <v>4969</v>
      </c>
      <c r="CK151" s="372" t="s">
        <v>4970</v>
      </c>
      <c r="CL151" s="372" t="s">
        <v>4971</v>
      </c>
      <c r="CM151" s="373" t="s">
        <v>4972</v>
      </c>
      <c r="CN151" s="372" t="s">
        <v>4967</v>
      </c>
      <c r="CO151" s="372" t="s">
        <v>4968</v>
      </c>
      <c r="CP151" s="372" t="s">
        <v>4969</v>
      </c>
      <c r="CQ151" s="372" t="s">
        <v>4970</v>
      </c>
      <c r="CR151" s="372" t="s">
        <v>4971</v>
      </c>
      <c r="CS151" s="373" t="s">
        <v>4972</v>
      </c>
      <c r="CT151" s="300"/>
      <c r="CU151" s="353" t="s">
        <v>4966</v>
      </c>
      <c r="CV151" s="300"/>
      <c r="CW151" s="353"/>
      <c r="CX151" s="324"/>
    </row>
    <row r="152" spans="1:102" customFormat="1" ht="20.25" customHeight="1" x14ac:dyDescent="0.2">
      <c r="A152" s="324"/>
      <c r="B152" s="294" t="s">
        <v>3521</v>
      </c>
      <c r="C152" s="351" t="s">
        <v>167</v>
      </c>
      <c r="D152" s="352">
        <v>3</v>
      </c>
      <c r="E152" s="1052"/>
      <c r="F152" s="1052"/>
      <c r="G152" s="1052"/>
      <c r="H152" s="1052"/>
      <c r="I152" s="1052"/>
      <c r="J152" s="1053">
        <f t="shared" si="42"/>
        <v>0</v>
      </c>
      <c r="K152" s="1328">
        <v>0</v>
      </c>
      <c r="L152" s="1328">
        <v>0</v>
      </c>
      <c r="M152" s="1328">
        <v>0</v>
      </c>
      <c r="N152" s="1328">
        <v>0</v>
      </c>
      <c r="O152" s="1328">
        <v>0</v>
      </c>
      <c r="P152" s="392">
        <f t="shared" si="43"/>
        <v>0</v>
      </c>
      <c r="Q152" s="1067"/>
      <c r="R152" s="1052"/>
      <c r="S152" s="1052"/>
      <c r="T152" s="1052"/>
      <c r="U152" s="1052"/>
      <c r="V152" s="1053">
        <f t="shared" si="44"/>
        <v>0</v>
      </c>
      <c r="W152" s="1052"/>
      <c r="X152" s="1052"/>
      <c r="Y152" s="1052"/>
      <c r="Z152" s="1052"/>
      <c r="AA152" s="1052"/>
      <c r="AB152" s="1068">
        <f t="shared" si="45"/>
        <v>0</v>
      </c>
      <c r="AC152" s="1067"/>
      <c r="AD152" s="1052"/>
      <c r="AE152" s="1052"/>
      <c r="AF152" s="1052"/>
      <c r="AG152" s="1052"/>
      <c r="AH152" s="1053">
        <f t="shared" si="46"/>
        <v>0</v>
      </c>
      <c r="AI152" s="1052"/>
      <c r="AJ152" s="1052"/>
      <c r="AK152" s="1052"/>
      <c r="AL152" s="1052"/>
      <c r="AM152" s="1052"/>
      <c r="AN152" s="1068">
        <f t="shared" si="47"/>
        <v>0</v>
      </c>
      <c r="AO152" s="1067"/>
      <c r="AP152" s="1052"/>
      <c r="AQ152" s="1052"/>
      <c r="AR152" s="1052"/>
      <c r="AS152" s="1052"/>
      <c r="AT152" s="1077">
        <f t="shared" si="48"/>
        <v>0</v>
      </c>
      <c r="AU152" s="300"/>
      <c r="AV152" s="353" t="s">
        <v>4973</v>
      </c>
      <c r="AW152" s="300"/>
      <c r="AX152" s="1336" t="s">
        <v>543</v>
      </c>
      <c r="AY152" s="324"/>
      <c r="AZ152" s="324"/>
      <c r="BA152" s="294" t="s">
        <v>3521</v>
      </c>
      <c r="BB152" s="351" t="s">
        <v>167</v>
      </c>
      <c r="BC152" s="352">
        <v>3</v>
      </c>
      <c r="BD152" s="372" t="s">
        <v>4974</v>
      </c>
      <c r="BE152" s="372" t="s">
        <v>4975</v>
      </c>
      <c r="BF152" s="372" t="s">
        <v>4976</v>
      </c>
      <c r="BG152" s="372" t="s">
        <v>4977</v>
      </c>
      <c r="BH152" s="372" t="s">
        <v>4978</v>
      </c>
      <c r="BI152" s="373" t="s">
        <v>4979</v>
      </c>
      <c r="BJ152" s="372" t="s">
        <v>4974</v>
      </c>
      <c r="BK152" s="372" t="s">
        <v>4975</v>
      </c>
      <c r="BL152" s="372" t="s">
        <v>4976</v>
      </c>
      <c r="BM152" s="372" t="s">
        <v>4977</v>
      </c>
      <c r="BN152" s="372" t="s">
        <v>4978</v>
      </c>
      <c r="BO152" s="373" t="s">
        <v>4979</v>
      </c>
      <c r="BP152" s="372" t="s">
        <v>4974</v>
      </c>
      <c r="BQ152" s="372" t="s">
        <v>4975</v>
      </c>
      <c r="BR152" s="372" t="s">
        <v>4976</v>
      </c>
      <c r="BS152" s="372" t="s">
        <v>4977</v>
      </c>
      <c r="BT152" s="372" t="s">
        <v>4978</v>
      </c>
      <c r="BU152" s="373" t="s">
        <v>4979</v>
      </c>
      <c r="BV152" s="372" t="s">
        <v>4974</v>
      </c>
      <c r="BW152" s="372" t="s">
        <v>4975</v>
      </c>
      <c r="BX152" s="372" t="s">
        <v>4976</v>
      </c>
      <c r="BY152" s="372" t="s">
        <v>4977</v>
      </c>
      <c r="BZ152" s="372" t="s">
        <v>4978</v>
      </c>
      <c r="CA152" s="373" t="s">
        <v>4979</v>
      </c>
      <c r="CB152" s="372" t="s">
        <v>4974</v>
      </c>
      <c r="CC152" s="372" t="s">
        <v>4975</v>
      </c>
      <c r="CD152" s="372" t="s">
        <v>4976</v>
      </c>
      <c r="CE152" s="372" t="s">
        <v>4977</v>
      </c>
      <c r="CF152" s="372" t="s">
        <v>4978</v>
      </c>
      <c r="CG152" s="373" t="s">
        <v>4979</v>
      </c>
      <c r="CH152" s="372" t="s">
        <v>4974</v>
      </c>
      <c r="CI152" s="372" t="s">
        <v>4975</v>
      </c>
      <c r="CJ152" s="372" t="s">
        <v>4976</v>
      </c>
      <c r="CK152" s="372" t="s">
        <v>4977</v>
      </c>
      <c r="CL152" s="372" t="s">
        <v>4978</v>
      </c>
      <c r="CM152" s="373" t="s">
        <v>4979</v>
      </c>
      <c r="CN152" s="372" t="s">
        <v>4974</v>
      </c>
      <c r="CO152" s="372" t="s">
        <v>4975</v>
      </c>
      <c r="CP152" s="372" t="s">
        <v>4976</v>
      </c>
      <c r="CQ152" s="372" t="s">
        <v>4977</v>
      </c>
      <c r="CR152" s="372" t="s">
        <v>4978</v>
      </c>
      <c r="CS152" s="373" t="s">
        <v>4979</v>
      </c>
      <c r="CT152" s="300"/>
      <c r="CU152" s="353" t="s">
        <v>4973</v>
      </c>
      <c r="CV152" s="300"/>
      <c r="CW152" s="353"/>
      <c r="CX152" s="324"/>
    </row>
    <row r="153" spans="1:102" customFormat="1" ht="20.25" customHeight="1" x14ac:dyDescent="0.2">
      <c r="A153" s="324"/>
      <c r="B153" s="294" t="s">
        <v>3529</v>
      </c>
      <c r="C153" s="351" t="s">
        <v>167</v>
      </c>
      <c r="D153" s="352">
        <v>3</v>
      </c>
      <c r="E153" s="1053">
        <f>IFERROR(SUM(E151:E152), 0)</f>
        <v>0</v>
      </c>
      <c r="F153" s="1053">
        <f>IFERROR(SUM(F151:F152), 0)</f>
        <v>0</v>
      </c>
      <c r="G153" s="1053">
        <f>IFERROR(SUM(G151:G152), 0)</f>
        <v>0</v>
      </c>
      <c r="H153" s="1053">
        <f>IFERROR(SUM(H151:H152), 0)</f>
        <v>0</v>
      </c>
      <c r="I153" s="1053">
        <f>IFERROR(SUM(I151:I152), 0)</f>
        <v>0</v>
      </c>
      <c r="J153" s="1053">
        <f t="shared" si="42"/>
        <v>0</v>
      </c>
      <c r="K153" s="337">
        <f>IFERROR(SUM(K151:K152), 0)</f>
        <v>0</v>
      </c>
      <c r="L153" s="337">
        <f>IFERROR(SUM(L151:L152), 0)</f>
        <v>0</v>
      </c>
      <c r="M153" s="337">
        <f>IFERROR(SUM(M151:M152), 0)</f>
        <v>0</v>
      </c>
      <c r="N153" s="337">
        <f>IFERROR(SUM(N151:N152), 0)</f>
        <v>0</v>
      </c>
      <c r="O153" s="337">
        <f>IFERROR(SUM(O151:O152), 0)</f>
        <v>0</v>
      </c>
      <c r="P153" s="392">
        <f t="shared" si="43"/>
        <v>0</v>
      </c>
      <c r="Q153" s="1070">
        <f>IFERROR(SUM(Q151:Q152), 0)</f>
        <v>0</v>
      </c>
      <c r="R153" s="1053">
        <f>IFERROR(SUM(R151:R152), 0)</f>
        <v>0</v>
      </c>
      <c r="S153" s="1053">
        <f>IFERROR(SUM(S151:S152), 0)</f>
        <v>0</v>
      </c>
      <c r="T153" s="1053">
        <f>IFERROR(SUM(T151:T152), 0)</f>
        <v>0</v>
      </c>
      <c r="U153" s="1053">
        <f>IFERROR(SUM(U151:U152), 0)</f>
        <v>0</v>
      </c>
      <c r="V153" s="1053">
        <f t="shared" si="44"/>
        <v>0</v>
      </c>
      <c r="W153" s="1053">
        <f>IFERROR(SUM(W151:W152), 0)</f>
        <v>0</v>
      </c>
      <c r="X153" s="1053">
        <f>IFERROR(SUM(X151:X152), 0)</f>
        <v>0</v>
      </c>
      <c r="Y153" s="1053">
        <f>IFERROR(SUM(Y151:Y152), 0)</f>
        <v>0</v>
      </c>
      <c r="Z153" s="1053">
        <f>IFERROR(SUM(Z151:Z152), 0)</f>
        <v>0</v>
      </c>
      <c r="AA153" s="1053">
        <f>IFERROR(SUM(AA151:AA152), 0)</f>
        <v>0</v>
      </c>
      <c r="AB153" s="1068">
        <f t="shared" si="45"/>
        <v>0</v>
      </c>
      <c r="AC153" s="1070">
        <f>IFERROR(SUM(AC151:AC152), 0)</f>
        <v>0</v>
      </c>
      <c r="AD153" s="1053">
        <f>IFERROR(SUM(AD151:AD152), 0)</f>
        <v>0</v>
      </c>
      <c r="AE153" s="1053">
        <f>IFERROR(SUM(AE151:AE152), 0)</f>
        <v>0</v>
      </c>
      <c r="AF153" s="1053">
        <f>IFERROR(SUM(AF151:AF152), 0)</f>
        <v>0</v>
      </c>
      <c r="AG153" s="1053">
        <f>IFERROR(SUM(AG151:AG152), 0)</f>
        <v>0</v>
      </c>
      <c r="AH153" s="1053">
        <f t="shared" si="46"/>
        <v>0</v>
      </c>
      <c r="AI153" s="1053">
        <f>IFERROR(SUM(AI151:AI152), 0)</f>
        <v>0</v>
      </c>
      <c r="AJ153" s="1053">
        <f>IFERROR(SUM(AJ151:AJ152), 0)</f>
        <v>0</v>
      </c>
      <c r="AK153" s="1053">
        <f>IFERROR(SUM(AK151:AK152), 0)</f>
        <v>0</v>
      </c>
      <c r="AL153" s="1053">
        <f>IFERROR(SUM(AL151:AL152), 0)</f>
        <v>0</v>
      </c>
      <c r="AM153" s="1053">
        <f>IFERROR(SUM(AM151:AM152), 0)</f>
        <v>0</v>
      </c>
      <c r="AN153" s="1068">
        <f t="shared" si="47"/>
        <v>0</v>
      </c>
      <c r="AO153" s="1070">
        <f>IFERROR(SUM(AO151:AO152), 0)</f>
        <v>0</v>
      </c>
      <c r="AP153" s="1053">
        <f>IFERROR(SUM(AP151:AP152), 0)</f>
        <v>0</v>
      </c>
      <c r="AQ153" s="1053">
        <f>IFERROR(SUM(AQ151:AQ152), 0)</f>
        <v>0</v>
      </c>
      <c r="AR153" s="1053">
        <f>IFERROR(SUM(AR151:AR152), 0)</f>
        <v>0</v>
      </c>
      <c r="AS153" s="1053">
        <f>IFERROR(SUM(AS151:AS152), 0)</f>
        <v>0</v>
      </c>
      <c r="AT153" s="1077">
        <f t="shared" si="48"/>
        <v>0</v>
      </c>
      <c r="AU153" s="300"/>
      <c r="AV153" s="353" t="s">
        <v>4980</v>
      </c>
      <c r="AW153" s="300"/>
      <c r="AX153" s="1336" t="s">
        <v>543</v>
      </c>
      <c r="AY153" s="324"/>
      <c r="AZ153" s="324"/>
      <c r="BA153" s="294" t="s">
        <v>3529</v>
      </c>
      <c r="BB153" s="351" t="s">
        <v>167</v>
      </c>
      <c r="BC153" s="352">
        <v>3</v>
      </c>
      <c r="BD153" s="373" t="s">
        <v>4981</v>
      </c>
      <c r="BE153" s="373" t="s">
        <v>4982</v>
      </c>
      <c r="BF153" s="373" t="s">
        <v>4983</v>
      </c>
      <c r="BG153" s="373" t="s">
        <v>4984</v>
      </c>
      <c r="BH153" s="373" t="s">
        <v>4985</v>
      </c>
      <c r="BI153" s="373" t="s">
        <v>4986</v>
      </c>
      <c r="BJ153" s="373" t="s">
        <v>4981</v>
      </c>
      <c r="BK153" s="373" t="s">
        <v>4982</v>
      </c>
      <c r="BL153" s="373" t="s">
        <v>4983</v>
      </c>
      <c r="BM153" s="373" t="s">
        <v>4984</v>
      </c>
      <c r="BN153" s="373" t="s">
        <v>4985</v>
      </c>
      <c r="BO153" s="373" t="s">
        <v>4986</v>
      </c>
      <c r="BP153" s="373" t="s">
        <v>4981</v>
      </c>
      <c r="BQ153" s="373" t="s">
        <v>4982</v>
      </c>
      <c r="BR153" s="373" t="s">
        <v>4983</v>
      </c>
      <c r="BS153" s="373" t="s">
        <v>4984</v>
      </c>
      <c r="BT153" s="373" t="s">
        <v>4985</v>
      </c>
      <c r="BU153" s="373" t="s">
        <v>4986</v>
      </c>
      <c r="BV153" s="373" t="s">
        <v>4981</v>
      </c>
      <c r="BW153" s="373" t="s">
        <v>4982</v>
      </c>
      <c r="BX153" s="373" t="s">
        <v>4983</v>
      </c>
      <c r="BY153" s="373" t="s">
        <v>4984</v>
      </c>
      <c r="BZ153" s="373" t="s">
        <v>4985</v>
      </c>
      <c r="CA153" s="373" t="s">
        <v>4986</v>
      </c>
      <c r="CB153" s="373" t="s">
        <v>4981</v>
      </c>
      <c r="CC153" s="373" t="s">
        <v>4982</v>
      </c>
      <c r="CD153" s="373" t="s">
        <v>4983</v>
      </c>
      <c r="CE153" s="373" t="s">
        <v>4984</v>
      </c>
      <c r="CF153" s="373" t="s">
        <v>4985</v>
      </c>
      <c r="CG153" s="373" t="s">
        <v>4986</v>
      </c>
      <c r="CH153" s="373" t="s">
        <v>4981</v>
      </c>
      <c r="CI153" s="373" t="s">
        <v>4982</v>
      </c>
      <c r="CJ153" s="373" t="s">
        <v>4983</v>
      </c>
      <c r="CK153" s="373" t="s">
        <v>4984</v>
      </c>
      <c r="CL153" s="373" t="s">
        <v>4985</v>
      </c>
      <c r="CM153" s="373" t="s">
        <v>4986</v>
      </c>
      <c r="CN153" s="373" t="s">
        <v>4981</v>
      </c>
      <c r="CO153" s="373" t="s">
        <v>4982</v>
      </c>
      <c r="CP153" s="373" t="s">
        <v>4983</v>
      </c>
      <c r="CQ153" s="373" t="s">
        <v>4984</v>
      </c>
      <c r="CR153" s="373" t="s">
        <v>4985</v>
      </c>
      <c r="CS153" s="373" t="s">
        <v>4986</v>
      </c>
      <c r="CT153" s="300"/>
      <c r="CU153" s="353" t="s">
        <v>4980</v>
      </c>
      <c r="CV153" s="300"/>
      <c r="CW153" s="353"/>
      <c r="CX153" s="324"/>
    </row>
    <row r="154" spans="1:102" customFormat="1" ht="20.25" customHeight="1" x14ac:dyDescent="0.2">
      <c r="A154" s="324"/>
      <c r="B154" s="294" t="s">
        <v>3537</v>
      </c>
      <c r="C154" s="351" t="s">
        <v>167</v>
      </c>
      <c r="D154" s="352">
        <v>3</v>
      </c>
      <c r="E154" s="1052"/>
      <c r="F154" s="1052"/>
      <c r="G154" s="1052"/>
      <c r="H154" s="1052"/>
      <c r="I154" s="1052"/>
      <c r="J154" s="1053">
        <f t="shared" si="42"/>
        <v>0</v>
      </c>
      <c r="K154" s="1328">
        <v>0</v>
      </c>
      <c r="L154" s="1328">
        <v>0</v>
      </c>
      <c r="M154" s="1328">
        <v>0</v>
      </c>
      <c r="N154" s="1328">
        <v>0</v>
      </c>
      <c r="O154" s="1328">
        <v>0</v>
      </c>
      <c r="P154" s="392">
        <f t="shared" si="43"/>
        <v>0</v>
      </c>
      <c r="Q154" s="1067"/>
      <c r="R154" s="1052"/>
      <c r="S154" s="1052"/>
      <c r="T154" s="1052"/>
      <c r="U154" s="1052"/>
      <c r="V154" s="1053">
        <f t="shared" si="44"/>
        <v>0</v>
      </c>
      <c r="W154" s="1052"/>
      <c r="X154" s="1052"/>
      <c r="Y154" s="1052"/>
      <c r="Z154" s="1052"/>
      <c r="AA154" s="1052"/>
      <c r="AB154" s="1068">
        <f t="shared" si="45"/>
        <v>0</v>
      </c>
      <c r="AC154" s="1067"/>
      <c r="AD154" s="1052"/>
      <c r="AE154" s="1052"/>
      <c r="AF154" s="1052"/>
      <c r="AG154" s="1052"/>
      <c r="AH154" s="1053">
        <f t="shared" si="46"/>
        <v>0</v>
      </c>
      <c r="AI154" s="1052"/>
      <c r="AJ154" s="1052"/>
      <c r="AK154" s="1052"/>
      <c r="AL154" s="1052"/>
      <c r="AM154" s="1052"/>
      <c r="AN154" s="1068">
        <f t="shared" si="47"/>
        <v>0</v>
      </c>
      <c r="AO154" s="1067"/>
      <c r="AP154" s="1052"/>
      <c r="AQ154" s="1052"/>
      <c r="AR154" s="1052"/>
      <c r="AS154" s="1052"/>
      <c r="AT154" s="1077">
        <f t="shared" si="48"/>
        <v>0</v>
      </c>
      <c r="AU154" s="300"/>
      <c r="AV154" s="353" t="s">
        <v>4987</v>
      </c>
      <c r="AW154" s="300"/>
      <c r="AX154" s="1336" t="s">
        <v>543</v>
      </c>
      <c r="AY154" s="324"/>
      <c r="AZ154" s="324"/>
      <c r="BA154" s="294" t="s">
        <v>3537</v>
      </c>
      <c r="BB154" s="351" t="s">
        <v>167</v>
      </c>
      <c r="BC154" s="352">
        <v>3</v>
      </c>
      <c r="BD154" s="372" t="s">
        <v>4988</v>
      </c>
      <c r="BE154" s="372" t="s">
        <v>4989</v>
      </c>
      <c r="BF154" s="372" t="s">
        <v>4990</v>
      </c>
      <c r="BG154" s="372" t="s">
        <v>4991</v>
      </c>
      <c r="BH154" s="372" t="s">
        <v>4992</v>
      </c>
      <c r="BI154" s="373" t="s">
        <v>4993</v>
      </c>
      <c r="BJ154" s="372" t="s">
        <v>4988</v>
      </c>
      <c r="BK154" s="372" t="s">
        <v>4989</v>
      </c>
      <c r="BL154" s="372" t="s">
        <v>4990</v>
      </c>
      <c r="BM154" s="372" t="s">
        <v>4991</v>
      </c>
      <c r="BN154" s="372" t="s">
        <v>4992</v>
      </c>
      <c r="BO154" s="373" t="s">
        <v>4993</v>
      </c>
      <c r="BP154" s="372" t="s">
        <v>4988</v>
      </c>
      <c r="BQ154" s="372" t="s">
        <v>4989</v>
      </c>
      <c r="BR154" s="372" t="s">
        <v>4990</v>
      </c>
      <c r="BS154" s="372" t="s">
        <v>4991</v>
      </c>
      <c r="BT154" s="372" t="s">
        <v>4992</v>
      </c>
      <c r="BU154" s="373" t="s">
        <v>4993</v>
      </c>
      <c r="BV154" s="372" t="s">
        <v>4988</v>
      </c>
      <c r="BW154" s="372" t="s">
        <v>4989</v>
      </c>
      <c r="BX154" s="372" t="s">
        <v>4990</v>
      </c>
      <c r="BY154" s="372" t="s">
        <v>4991</v>
      </c>
      <c r="BZ154" s="372" t="s">
        <v>4992</v>
      </c>
      <c r="CA154" s="373" t="s">
        <v>4993</v>
      </c>
      <c r="CB154" s="372" t="s">
        <v>4988</v>
      </c>
      <c r="CC154" s="372" t="s">
        <v>4989</v>
      </c>
      <c r="CD154" s="372" t="s">
        <v>4990</v>
      </c>
      <c r="CE154" s="372" t="s">
        <v>4991</v>
      </c>
      <c r="CF154" s="372" t="s">
        <v>4992</v>
      </c>
      <c r="CG154" s="373" t="s">
        <v>4993</v>
      </c>
      <c r="CH154" s="372" t="s">
        <v>4988</v>
      </c>
      <c r="CI154" s="372" t="s">
        <v>4989</v>
      </c>
      <c r="CJ154" s="372" t="s">
        <v>4990</v>
      </c>
      <c r="CK154" s="372" t="s">
        <v>4991</v>
      </c>
      <c r="CL154" s="372" t="s">
        <v>4992</v>
      </c>
      <c r="CM154" s="373" t="s">
        <v>4993</v>
      </c>
      <c r="CN154" s="372" t="s">
        <v>4988</v>
      </c>
      <c r="CO154" s="372" t="s">
        <v>4989</v>
      </c>
      <c r="CP154" s="372" t="s">
        <v>4990</v>
      </c>
      <c r="CQ154" s="372" t="s">
        <v>4991</v>
      </c>
      <c r="CR154" s="372" t="s">
        <v>4992</v>
      </c>
      <c r="CS154" s="373" t="s">
        <v>4993</v>
      </c>
      <c r="CT154" s="300"/>
      <c r="CU154" s="353" t="s">
        <v>4987</v>
      </c>
      <c r="CV154" s="300"/>
      <c r="CW154" s="353"/>
      <c r="CX154" s="324"/>
    </row>
    <row r="155" spans="1:102" customFormat="1" ht="20.25" customHeight="1" x14ac:dyDescent="0.2">
      <c r="A155" s="324"/>
      <c r="B155" s="294" t="s">
        <v>3545</v>
      </c>
      <c r="C155" s="351" t="s">
        <v>167</v>
      </c>
      <c r="D155" s="352">
        <v>3</v>
      </c>
      <c r="E155" s="1052"/>
      <c r="F155" s="1052"/>
      <c r="G155" s="1052"/>
      <c r="H155" s="1052"/>
      <c r="I155" s="1052"/>
      <c r="J155" s="1053">
        <f t="shared" si="42"/>
        <v>0</v>
      </c>
      <c r="K155" s="1328">
        <v>0</v>
      </c>
      <c r="L155" s="1328">
        <v>0</v>
      </c>
      <c r="M155" s="1328">
        <v>0</v>
      </c>
      <c r="N155" s="1328">
        <v>0</v>
      </c>
      <c r="O155" s="1328">
        <v>0</v>
      </c>
      <c r="P155" s="392">
        <f t="shared" si="43"/>
        <v>0</v>
      </c>
      <c r="Q155" s="1067"/>
      <c r="R155" s="1052"/>
      <c r="S155" s="1052"/>
      <c r="T155" s="1052"/>
      <c r="U155" s="1052"/>
      <c r="V155" s="1053">
        <f t="shared" si="44"/>
        <v>0</v>
      </c>
      <c r="W155" s="1052"/>
      <c r="X155" s="1052"/>
      <c r="Y155" s="1052"/>
      <c r="Z155" s="1052"/>
      <c r="AA155" s="1052"/>
      <c r="AB155" s="1068">
        <f t="shared" si="45"/>
        <v>0</v>
      </c>
      <c r="AC155" s="1067"/>
      <c r="AD155" s="1052"/>
      <c r="AE155" s="1052"/>
      <c r="AF155" s="1052"/>
      <c r="AG155" s="1052"/>
      <c r="AH155" s="1053">
        <f t="shared" si="46"/>
        <v>0</v>
      </c>
      <c r="AI155" s="1052"/>
      <c r="AJ155" s="1052"/>
      <c r="AK155" s="1052"/>
      <c r="AL155" s="1052"/>
      <c r="AM155" s="1052"/>
      <c r="AN155" s="1068">
        <f t="shared" si="47"/>
        <v>0</v>
      </c>
      <c r="AO155" s="1067"/>
      <c r="AP155" s="1052"/>
      <c r="AQ155" s="1052"/>
      <c r="AR155" s="1052"/>
      <c r="AS155" s="1052"/>
      <c r="AT155" s="1077">
        <f t="shared" si="48"/>
        <v>0</v>
      </c>
      <c r="AU155" s="300"/>
      <c r="AV155" s="353" t="s">
        <v>4994</v>
      </c>
      <c r="AW155" s="300"/>
      <c r="AX155" s="1336" t="s">
        <v>543</v>
      </c>
      <c r="AY155" s="324"/>
      <c r="AZ155" s="324"/>
      <c r="BA155" s="294" t="s">
        <v>3545</v>
      </c>
      <c r="BB155" s="351" t="s">
        <v>167</v>
      </c>
      <c r="BC155" s="352">
        <v>3</v>
      </c>
      <c r="BD155" s="372" t="s">
        <v>4995</v>
      </c>
      <c r="BE155" s="372" t="s">
        <v>4996</v>
      </c>
      <c r="BF155" s="372" t="s">
        <v>4997</v>
      </c>
      <c r="BG155" s="372" t="s">
        <v>4998</v>
      </c>
      <c r="BH155" s="372" t="s">
        <v>4999</v>
      </c>
      <c r="BI155" s="373" t="s">
        <v>5000</v>
      </c>
      <c r="BJ155" s="372" t="s">
        <v>4995</v>
      </c>
      <c r="BK155" s="372" t="s">
        <v>4996</v>
      </c>
      <c r="BL155" s="372" t="s">
        <v>4997</v>
      </c>
      <c r="BM155" s="372" t="s">
        <v>4998</v>
      </c>
      <c r="BN155" s="372" t="s">
        <v>4999</v>
      </c>
      <c r="BO155" s="373" t="s">
        <v>5000</v>
      </c>
      <c r="BP155" s="372" t="s">
        <v>4995</v>
      </c>
      <c r="BQ155" s="372" t="s">
        <v>4996</v>
      </c>
      <c r="BR155" s="372" t="s">
        <v>4997</v>
      </c>
      <c r="BS155" s="372" t="s">
        <v>4998</v>
      </c>
      <c r="BT155" s="372" t="s">
        <v>4999</v>
      </c>
      <c r="BU155" s="373" t="s">
        <v>5000</v>
      </c>
      <c r="BV155" s="372" t="s">
        <v>4995</v>
      </c>
      <c r="BW155" s="372" t="s">
        <v>4996</v>
      </c>
      <c r="BX155" s="372" t="s">
        <v>4997</v>
      </c>
      <c r="BY155" s="372" t="s">
        <v>4998</v>
      </c>
      <c r="BZ155" s="372" t="s">
        <v>4999</v>
      </c>
      <c r="CA155" s="373" t="s">
        <v>5000</v>
      </c>
      <c r="CB155" s="372" t="s">
        <v>4995</v>
      </c>
      <c r="CC155" s="372" t="s">
        <v>4996</v>
      </c>
      <c r="CD155" s="372" t="s">
        <v>4997</v>
      </c>
      <c r="CE155" s="372" t="s">
        <v>4998</v>
      </c>
      <c r="CF155" s="372" t="s">
        <v>4999</v>
      </c>
      <c r="CG155" s="373" t="s">
        <v>5000</v>
      </c>
      <c r="CH155" s="372" t="s">
        <v>4995</v>
      </c>
      <c r="CI155" s="372" t="s">
        <v>4996</v>
      </c>
      <c r="CJ155" s="372" t="s">
        <v>4997</v>
      </c>
      <c r="CK155" s="372" t="s">
        <v>4998</v>
      </c>
      <c r="CL155" s="372" t="s">
        <v>4999</v>
      </c>
      <c r="CM155" s="373" t="s">
        <v>5000</v>
      </c>
      <c r="CN155" s="372" t="s">
        <v>4995</v>
      </c>
      <c r="CO155" s="372" t="s">
        <v>4996</v>
      </c>
      <c r="CP155" s="372" t="s">
        <v>4997</v>
      </c>
      <c r="CQ155" s="372" t="s">
        <v>4998</v>
      </c>
      <c r="CR155" s="372" t="s">
        <v>4999</v>
      </c>
      <c r="CS155" s="373" t="s">
        <v>5000</v>
      </c>
      <c r="CT155" s="300"/>
      <c r="CU155" s="353" t="s">
        <v>4994</v>
      </c>
      <c r="CV155" s="300"/>
      <c r="CW155" s="353"/>
      <c r="CX155" s="324"/>
    </row>
    <row r="156" spans="1:102" customFormat="1" ht="20.25" customHeight="1" x14ac:dyDescent="0.2">
      <c r="A156" s="324"/>
      <c r="B156" s="294" t="s">
        <v>3553</v>
      </c>
      <c r="C156" s="351" t="s">
        <v>167</v>
      </c>
      <c r="D156" s="352">
        <v>3</v>
      </c>
      <c r="E156" s="1053">
        <f>IFERROR(SUM(E154:E155), 0)</f>
        <v>0</v>
      </c>
      <c r="F156" s="1053">
        <f>IFERROR(SUM(F154:F155), 0)</f>
        <v>0</v>
      </c>
      <c r="G156" s="1053">
        <f>IFERROR(SUM(G154:G155), 0)</f>
        <v>0</v>
      </c>
      <c r="H156" s="1053">
        <f>IFERROR(SUM(H154:H155), 0)</f>
        <v>0</v>
      </c>
      <c r="I156" s="1053">
        <f>IFERROR(SUM(I154:I155), 0)</f>
        <v>0</v>
      </c>
      <c r="J156" s="1053">
        <f t="shared" si="42"/>
        <v>0</v>
      </c>
      <c r="K156" s="337">
        <f>IFERROR(SUM(K154:K155), 0)</f>
        <v>0</v>
      </c>
      <c r="L156" s="337">
        <f>IFERROR(SUM(L154:L155), 0)</f>
        <v>0</v>
      </c>
      <c r="M156" s="337">
        <f>IFERROR(SUM(M154:M155), 0)</f>
        <v>0</v>
      </c>
      <c r="N156" s="337">
        <f>IFERROR(SUM(N154:N155), 0)</f>
        <v>0</v>
      </c>
      <c r="O156" s="337">
        <f>IFERROR(SUM(O154:O155), 0)</f>
        <v>0</v>
      </c>
      <c r="P156" s="392">
        <f t="shared" si="43"/>
        <v>0</v>
      </c>
      <c r="Q156" s="1070">
        <f>IFERROR(SUM(Q154:Q155), 0)</f>
        <v>0</v>
      </c>
      <c r="R156" s="1053">
        <f>IFERROR(SUM(R154:R155), 0)</f>
        <v>0</v>
      </c>
      <c r="S156" s="1053">
        <f>IFERROR(SUM(S154:S155), 0)</f>
        <v>0</v>
      </c>
      <c r="T156" s="1053">
        <f>IFERROR(SUM(T154:T155), 0)</f>
        <v>0</v>
      </c>
      <c r="U156" s="1053">
        <f>IFERROR(SUM(U154:U155), 0)</f>
        <v>0</v>
      </c>
      <c r="V156" s="1053">
        <f t="shared" si="44"/>
        <v>0</v>
      </c>
      <c r="W156" s="1053">
        <f>IFERROR(SUM(W154:W155), 0)</f>
        <v>0</v>
      </c>
      <c r="X156" s="1053">
        <f>IFERROR(SUM(X154:X155), 0)</f>
        <v>0</v>
      </c>
      <c r="Y156" s="1053">
        <f>IFERROR(SUM(Y154:Y155), 0)</f>
        <v>0</v>
      </c>
      <c r="Z156" s="1053">
        <f>IFERROR(SUM(Z154:Z155), 0)</f>
        <v>0</v>
      </c>
      <c r="AA156" s="1053">
        <f>IFERROR(SUM(AA154:AA155), 0)</f>
        <v>0</v>
      </c>
      <c r="AB156" s="1068">
        <f t="shared" si="45"/>
        <v>0</v>
      </c>
      <c r="AC156" s="1070">
        <f>IFERROR(SUM(AC154:AC155), 0)</f>
        <v>0</v>
      </c>
      <c r="AD156" s="1053">
        <f>IFERROR(SUM(AD154:AD155), 0)</f>
        <v>0</v>
      </c>
      <c r="AE156" s="1053">
        <f>IFERROR(SUM(AE154:AE155), 0)</f>
        <v>0</v>
      </c>
      <c r="AF156" s="1053">
        <f>IFERROR(SUM(AF154:AF155), 0)</f>
        <v>0</v>
      </c>
      <c r="AG156" s="1053">
        <f>IFERROR(SUM(AG154:AG155), 0)</f>
        <v>0</v>
      </c>
      <c r="AH156" s="1053">
        <f t="shared" si="46"/>
        <v>0</v>
      </c>
      <c r="AI156" s="1053">
        <f>IFERROR(SUM(AI154:AI155), 0)</f>
        <v>0</v>
      </c>
      <c r="AJ156" s="1053">
        <f>IFERROR(SUM(AJ154:AJ155), 0)</f>
        <v>0</v>
      </c>
      <c r="AK156" s="1053">
        <f>IFERROR(SUM(AK154:AK155), 0)</f>
        <v>0</v>
      </c>
      <c r="AL156" s="1053">
        <f>IFERROR(SUM(AL154:AL155), 0)</f>
        <v>0</v>
      </c>
      <c r="AM156" s="1053">
        <f>IFERROR(SUM(AM154:AM155), 0)</f>
        <v>0</v>
      </c>
      <c r="AN156" s="1068">
        <f t="shared" si="47"/>
        <v>0</v>
      </c>
      <c r="AO156" s="1070">
        <f>IFERROR(SUM(AO154:AO155), 0)</f>
        <v>0</v>
      </c>
      <c r="AP156" s="1053">
        <f>IFERROR(SUM(AP154:AP155), 0)</f>
        <v>0</v>
      </c>
      <c r="AQ156" s="1053">
        <f>IFERROR(SUM(AQ154:AQ155), 0)</f>
        <v>0</v>
      </c>
      <c r="AR156" s="1053">
        <f>IFERROR(SUM(AR154:AR155), 0)</f>
        <v>0</v>
      </c>
      <c r="AS156" s="1053">
        <f>IFERROR(SUM(AS154:AS155), 0)</f>
        <v>0</v>
      </c>
      <c r="AT156" s="1077">
        <f t="shared" si="48"/>
        <v>0</v>
      </c>
      <c r="AU156" s="300"/>
      <c r="AV156" s="353" t="s">
        <v>5001</v>
      </c>
      <c r="AW156" s="300"/>
      <c r="AX156" s="1336" t="s">
        <v>543</v>
      </c>
      <c r="AY156" s="324"/>
      <c r="AZ156" s="324"/>
      <c r="BA156" s="294" t="s">
        <v>3553</v>
      </c>
      <c r="BB156" s="351" t="s">
        <v>167</v>
      </c>
      <c r="BC156" s="352">
        <v>3</v>
      </c>
      <c r="BD156" s="373" t="s">
        <v>5002</v>
      </c>
      <c r="BE156" s="373" t="s">
        <v>5003</v>
      </c>
      <c r="BF156" s="373" t="s">
        <v>5004</v>
      </c>
      <c r="BG156" s="373" t="s">
        <v>5005</v>
      </c>
      <c r="BH156" s="373" t="s">
        <v>5006</v>
      </c>
      <c r="BI156" s="373" t="s">
        <v>5007</v>
      </c>
      <c r="BJ156" s="373" t="s">
        <v>5002</v>
      </c>
      <c r="BK156" s="373" t="s">
        <v>5003</v>
      </c>
      <c r="BL156" s="373" t="s">
        <v>5004</v>
      </c>
      <c r="BM156" s="373" t="s">
        <v>5005</v>
      </c>
      <c r="BN156" s="373" t="s">
        <v>5006</v>
      </c>
      <c r="BO156" s="373" t="s">
        <v>5007</v>
      </c>
      <c r="BP156" s="373" t="s">
        <v>5002</v>
      </c>
      <c r="BQ156" s="373" t="s">
        <v>5003</v>
      </c>
      <c r="BR156" s="373" t="s">
        <v>5004</v>
      </c>
      <c r="BS156" s="373" t="s">
        <v>5005</v>
      </c>
      <c r="BT156" s="373" t="s">
        <v>5006</v>
      </c>
      <c r="BU156" s="373" t="s">
        <v>5007</v>
      </c>
      <c r="BV156" s="373" t="s">
        <v>5002</v>
      </c>
      <c r="BW156" s="373" t="s">
        <v>5003</v>
      </c>
      <c r="BX156" s="373" t="s">
        <v>5004</v>
      </c>
      <c r="BY156" s="373" t="s">
        <v>5005</v>
      </c>
      <c r="BZ156" s="373" t="s">
        <v>5006</v>
      </c>
      <c r="CA156" s="373" t="s">
        <v>5007</v>
      </c>
      <c r="CB156" s="373" t="s">
        <v>5002</v>
      </c>
      <c r="CC156" s="373" t="s">
        <v>5003</v>
      </c>
      <c r="CD156" s="373" t="s">
        <v>5004</v>
      </c>
      <c r="CE156" s="373" t="s">
        <v>5005</v>
      </c>
      <c r="CF156" s="373" t="s">
        <v>5006</v>
      </c>
      <c r="CG156" s="373" t="s">
        <v>5007</v>
      </c>
      <c r="CH156" s="373" t="s">
        <v>5002</v>
      </c>
      <c r="CI156" s="373" t="s">
        <v>5003</v>
      </c>
      <c r="CJ156" s="373" t="s">
        <v>5004</v>
      </c>
      <c r="CK156" s="373" t="s">
        <v>5005</v>
      </c>
      <c r="CL156" s="373" t="s">
        <v>5006</v>
      </c>
      <c r="CM156" s="373" t="s">
        <v>5007</v>
      </c>
      <c r="CN156" s="373" t="s">
        <v>5002</v>
      </c>
      <c r="CO156" s="373" t="s">
        <v>5003</v>
      </c>
      <c r="CP156" s="373" t="s">
        <v>5004</v>
      </c>
      <c r="CQ156" s="373" t="s">
        <v>5005</v>
      </c>
      <c r="CR156" s="373" t="s">
        <v>5006</v>
      </c>
      <c r="CS156" s="373" t="s">
        <v>5007</v>
      </c>
      <c r="CT156" s="300"/>
      <c r="CU156" s="353" t="s">
        <v>5001</v>
      </c>
      <c r="CV156" s="300"/>
      <c r="CW156" s="353"/>
      <c r="CX156" s="324"/>
    </row>
    <row r="157" spans="1:102" customFormat="1" ht="20.25" customHeight="1" x14ac:dyDescent="0.2">
      <c r="A157" s="324"/>
      <c r="B157" s="294" t="s">
        <v>3561</v>
      </c>
      <c r="C157" s="351" t="s">
        <v>167</v>
      </c>
      <c r="D157" s="352">
        <v>3</v>
      </c>
      <c r="E157" s="1052"/>
      <c r="F157" s="1052"/>
      <c r="G157" s="1052"/>
      <c r="H157" s="1052"/>
      <c r="I157" s="1052"/>
      <c r="J157" s="1053">
        <f t="shared" si="42"/>
        <v>0</v>
      </c>
      <c r="K157" s="1328">
        <v>0</v>
      </c>
      <c r="L157" s="1328">
        <v>0</v>
      </c>
      <c r="M157" s="1328">
        <v>0</v>
      </c>
      <c r="N157" s="1328">
        <v>0</v>
      </c>
      <c r="O157" s="1328">
        <v>0</v>
      </c>
      <c r="P157" s="392">
        <f t="shared" si="43"/>
        <v>0</v>
      </c>
      <c r="Q157" s="1067"/>
      <c r="R157" s="1052"/>
      <c r="S157" s="1052"/>
      <c r="T157" s="1052"/>
      <c r="U157" s="1052"/>
      <c r="V157" s="1053">
        <f t="shared" si="44"/>
        <v>0</v>
      </c>
      <c r="W157" s="1052"/>
      <c r="X157" s="1052"/>
      <c r="Y157" s="1052"/>
      <c r="Z157" s="1052"/>
      <c r="AA157" s="1052"/>
      <c r="AB157" s="1068">
        <f t="shared" si="45"/>
        <v>0</v>
      </c>
      <c r="AC157" s="1067"/>
      <c r="AD157" s="1052"/>
      <c r="AE157" s="1052"/>
      <c r="AF157" s="1052"/>
      <c r="AG157" s="1052"/>
      <c r="AH157" s="1053">
        <f t="shared" si="46"/>
        <v>0</v>
      </c>
      <c r="AI157" s="1052"/>
      <c r="AJ157" s="1052"/>
      <c r="AK157" s="1052"/>
      <c r="AL157" s="1052"/>
      <c r="AM157" s="1052"/>
      <c r="AN157" s="1068">
        <f t="shared" si="47"/>
        <v>0</v>
      </c>
      <c r="AO157" s="1067"/>
      <c r="AP157" s="1052"/>
      <c r="AQ157" s="1052"/>
      <c r="AR157" s="1052"/>
      <c r="AS157" s="1052"/>
      <c r="AT157" s="1077">
        <f t="shared" si="48"/>
        <v>0</v>
      </c>
      <c r="AU157" s="300"/>
      <c r="AV157" s="353" t="s">
        <v>5008</v>
      </c>
      <c r="AW157" s="300"/>
      <c r="AX157" s="1336" t="s">
        <v>543</v>
      </c>
      <c r="AY157" s="324"/>
      <c r="AZ157" s="324"/>
      <c r="BA157" s="294" t="s">
        <v>3561</v>
      </c>
      <c r="BB157" s="351" t="s">
        <v>167</v>
      </c>
      <c r="BC157" s="352">
        <v>3</v>
      </c>
      <c r="BD157" s="372" t="s">
        <v>5009</v>
      </c>
      <c r="BE157" s="372" t="s">
        <v>5010</v>
      </c>
      <c r="BF157" s="372" t="s">
        <v>5011</v>
      </c>
      <c r="BG157" s="372" t="s">
        <v>5012</v>
      </c>
      <c r="BH157" s="372" t="s">
        <v>5013</v>
      </c>
      <c r="BI157" s="373" t="s">
        <v>5014</v>
      </c>
      <c r="BJ157" s="372" t="s">
        <v>5009</v>
      </c>
      <c r="BK157" s="372" t="s">
        <v>5010</v>
      </c>
      <c r="BL157" s="372" t="s">
        <v>5011</v>
      </c>
      <c r="BM157" s="372" t="s">
        <v>5012</v>
      </c>
      <c r="BN157" s="372" t="s">
        <v>5013</v>
      </c>
      <c r="BO157" s="373" t="s">
        <v>5014</v>
      </c>
      <c r="BP157" s="372" t="s">
        <v>5009</v>
      </c>
      <c r="BQ157" s="372" t="s">
        <v>5010</v>
      </c>
      <c r="BR157" s="372" t="s">
        <v>5011</v>
      </c>
      <c r="BS157" s="372" t="s">
        <v>5012</v>
      </c>
      <c r="BT157" s="372" t="s">
        <v>5013</v>
      </c>
      <c r="BU157" s="373" t="s">
        <v>5014</v>
      </c>
      <c r="BV157" s="372" t="s">
        <v>5009</v>
      </c>
      <c r="BW157" s="372" t="s">
        <v>5010</v>
      </c>
      <c r="BX157" s="372" t="s">
        <v>5011</v>
      </c>
      <c r="BY157" s="372" t="s">
        <v>5012</v>
      </c>
      <c r="BZ157" s="372" t="s">
        <v>5013</v>
      </c>
      <c r="CA157" s="373" t="s">
        <v>5014</v>
      </c>
      <c r="CB157" s="372" t="s">
        <v>5009</v>
      </c>
      <c r="CC157" s="372" t="s">
        <v>5010</v>
      </c>
      <c r="CD157" s="372" t="s">
        <v>5011</v>
      </c>
      <c r="CE157" s="372" t="s">
        <v>5012</v>
      </c>
      <c r="CF157" s="372" t="s">
        <v>5013</v>
      </c>
      <c r="CG157" s="373" t="s">
        <v>5014</v>
      </c>
      <c r="CH157" s="372" t="s">
        <v>5009</v>
      </c>
      <c r="CI157" s="372" t="s">
        <v>5010</v>
      </c>
      <c r="CJ157" s="372" t="s">
        <v>5011</v>
      </c>
      <c r="CK157" s="372" t="s">
        <v>5012</v>
      </c>
      <c r="CL157" s="372" t="s">
        <v>5013</v>
      </c>
      <c r="CM157" s="373" t="s">
        <v>5014</v>
      </c>
      <c r="CN157" s="372" t="s">
        <v>5009</v>
      </c>
      <c r="CO157" s="372" t="s">
        <v>5010</v>
      </c>
      <c r="CP157" s="372" t="s">
        <v>5011</v>
      </c>
      <c r="CQ157" s="372" t="s">
        <v>5012</v>
      </c>
      <c r="CR157" s="372" t="s">
        <v>5013</v>
      </c>
      <c r="CS157" s="373" t="s">
        <v>5014</v>
      </c>
      <c r="CT157" s="300"/>
      <c r="CU157" s="353" t="s">
        <v>5008</v>
      </c>
      <c r="CV157" s="300"/>
      <c r="CW157" s="353"/>
      <c r="CX157" s="324"/>
    </row>
    <row r="158" spans="1:102" customFormat="1" ht="20.25" customHeight="1" x14ac:dyDescent="0.2">
      <c r="A158" s="324"/>
      <c r="B158" s="294" t="s">
        <v>3569</v>
      </c>
      <c r="C158" s="351" t="s">
        <v>167</v>
      </c>
      <c r="D158" s="352">
        <v>3</v>
      </c>
      <c r="E158" s="1052"/>
      <c r="F158" s="1052"/>
      <c r="G158" s="1052"/>
      <c r="H158" s="1052"/>
      <c r="I158" s="1052"/>
      <c r="J158" s="1053">
        <f t="shared" si="42"/>
        <v>0</v>
      </c>
      <c r="K158" s="1328">
        <v>0</v>
      </c>
      <c r="L158" s="1328">
        <v>0</v>
      </c>
      <c r="M158" s="1328">
        <v>0</v>
      </c>
      <c r="N158" s="1328">
        <v>0</v>
      </c>
      <c r="O158" s="1328">
        <v>0</v>
      </c>
      <c r="P158" s="392">
        <f t="shared" si="43"/>
        <v>0</v>
      </c>
      <c r="Q158" s="1067"/>
      <c r="R158" s="1052"/>
      <c r="S158" s="1052"/>
      <c r="T158" s="1052"/>
      <c r="U158" s="1052"/>
      <c r="V158" s="1053">
        <f t="shared" si="44"/>
        <v>0</v>
      </c>
      <c r="W158" s="1052"/>
      <c r="X158" s="1052"/>
      <c r="Y158" s="1052"/>
      <c r="Z158" s="1052"/>
      <c r="AA158" s="1052"/>
      <c r="AB158" s="1068">
        <f t="shared" si="45"/>
        <v>0</v>
      </c>
      <c r="AC158" s="1067"/>
      <c r="AD158" s="1052"/>
      <c r="AE158" s="1052"/>
      <c r="AF158" s="1052"/>
      <c r="AG158" s="1052"/>
      <c r="AH158" s="1053">
        <f t="shared" si="46"/>
        <v>0</v>
      </c>
      <c r="AI158" s="1052"/>
      <c r="AJ158" s="1052"/>
      <c r="AK158" s="1052"/>
      <c r="AL158" s="1052"/>
      <c r="AM158" s="1052"/>
      <c r="AN158" s="1068">
        <f t="shared" si="47"/>
        <v>0</v>
      </c>
      <c r="AO158" s="1067"/>
      <c r="AP158" s="1052"/>
      <c r="AQ158" s="1052"/>
      <c r="AR158" s="1052"/>
      <c r="AS158" s="1052"/>
      <c r="AT158" s="1077">
        <f t="shared" si="48"/>
        <v>0</v>
      </c>
      <c r="AU158" s="300"/>
      <c r="AV158" s="353" t="s">
        <v>5015</v>
      </c>
      <c r="AW158" s="300"/>
      <c r="AX158" s="1336" t="s">
        <v>543</v>
      </c>
      <c r="AY158" s="324"/>
      <c r="AZ158" s="324"/>
      <c r="BA158" s="294" t="s">
        <v>3569</v>
      </c>
      <c r="BB158" s="351" t="s">
        <v>167</v>
      </c>
      <c r="BC158" s="352">
        <v>3</v>
      </c>
      <c r="BD158" s="372" t="s">
        <v>5016</v>
      </c>
      <c r="BE158" s="372" t="s">
        <v>5017</v>
      </c>
      <c r="BF158" s="372" t="s">
        <v>5018</v>
      </c>
      <c r="BG158" s="372" t="s">
        <v>5019</v>
      </c>
      <c r="BH158" s="372" t="s">
        <v>5020</v>
      </c>
      <c r="BI158" s="373" t="s">
        <v>5021</v>
      </c>
      <c r="BJ158" s="372" t="s">
        <v>5016</v>
      </c>
      <c r="BK158" s="372" t="s">
        <v>5017</v>
      </c>
      <c r="BL158" s="372" t="s">
        <v>5018</v>
      </c>
      <c r="BM158" s="372" t="s">
        <v>5019</v>
      </c>
      <c r="BN158" s="372" t="s">
        <v>5020</v>
      </c>
      <c r="BO158" s="373" t="s">
        <v>5021</v>
      </c>
      <c r="BP158" s="372" t="s">
        <v>5016</v>
      </c>
      <c r="BQ158" s="372" t="s">
        <v>5017</v>
      </c>
      <c r="BR158" s="372" t="s">
        <v>5018</v>
      </c>
      <c r="BS158" s="372" t="s">
        <v>5019</v>
      </c>
      <c r="BT158" s="372" t="s">
        <v>5020</v>
      </c>
      <c r="BU158" s="373" t="s">
        <v>5021</v>
      </c>
      <c r="BV158" s="372" t="s">
        <v>5016</v>
      </c>
      <c r="BW158" s="372" t="s">
        <v>5017</v>
      </c>
      <c r="BX158" s="372" t="s">
        <v>5018</v>
      </c>
      <c r="BY158" s="372" t="s">
        <v>5019</v>
      </c>
      <c r="BZ158" s="372" t="s">
        <v>5020</v>
      </c>
      <c r="CA158" s="373" t="s">
        <v>5021</v>
      </c>
      <c r="CB158" s="372" t="s">
        <v>5016</v>
      </c>
      <c r="CC158" s="372" t="s">
        <v>5017</v>
      </c>
      <c r="CD158" s="372" t="s">
        <v>5018</v>
      </c>
      <c r="CE158" s="372" t="s">
        <v>5019</v>
      </c>
      <c r="CF158" s="372" t="s">
        <v>5020</v>
      </c>
      <c r="CG158" s="373" t="s">
        <v>5021</v>
      </c>
      <c r="CH158" s="372" t="s">
        <v>5016</v>
      </c>
      <c r="CI158" s="372" t="s">
        <v>5017</v>
      </c>
      <c r="CJ158" s="372" t="s">
        <v>5018</v>
      </c>
      <c r="CK158" s="372" t="s">
        <v>5019</v>
      </c>
      <c r="CL158" s="372" t="s">
        <v>5020</v>
      </c>
      <c r="CM158" s="373" t="s">
        <v>5021</v>
      </c>
      <c r="CN158" s="372" t="s">
        <v>5016</v>
      </c>
      <c r="CO158" s="372" t="s">
        <v>5017</v>
      </c>
      <c r="CP158" s="372" t="s">
        <v>5018</v>
      </c>
      <c r="CQ158" s="372" t="s">
        <v>5019</v>
      </c>
      <c r="CR158" s="372" t="s">
        <v>5020</v>
      </c>
      <c r="CS158" s="373" t="s">
        <v>5021</v>
      </c>
      <c r="CT158" s="300"/>
      <c r="CU158" s="353" t="s">
        <v>5015</v>
      </c>
      <c r="CV158" s="300"/>
      <c r="CW158" s="353"/>
      <c r="CX158" s="324"/>
    </row>
    <row r="159" spans="1:102" customFormat="1" ht="20.25" customHeight="1" x14ac:dyDescent="0.2">
      <c r="A159" s="324"/>
      <c r="B159" s="294" t="s">
        <v>3577</v>
      </c>
      <c r="C159" s="351" t="s">
        <v>167</v>
      </c>
      <c r="D159" s="352">
        <v>3</v>
      </c>
      <c r="E159" s="1053">
        <f>IFERROR(SUM(E157:E158), 0)</f>
        <v>0</v>
      </c>
      <c r="F159" s="1053">
        <f>IFERROR(SUM(F157:F158), 0)</f>
        <v>0</v>
      </c>
      <c r="G159" s="1053">
        <f>IFERROR(SUM(G157:G158), 0)</f>
        <v>0</v>
      </c>
      <c r="H159" s="1053">
        <f>IFERROR(SUM(H157:H158), 0)</f>
        <v>0</v>
      </c>
      <c r="I159" s="1053">
        <f>IFERROR(SUM(I157:I158), 0)</f>
        <v>0</v>
      </c>
      <c r="J159" s="1053">
        <f t="shared" si="42"/>
        <v>0</v>
      </c>
      <c r="K159" s="337">
        <f>IFERROR(SUM(K157:K158), 0)</f>
        <v>0</v>
      </c>
      <c r="L159" s="337">
        <f>IFERROR(SUM(L157:L158), 0)</f>
        <v>0</v>
      </c>
      <c r="M159" s="337">
        <f>IFERROR(SUM(M157:M158), 0)</f>
        <v>0</v>
      </c>
      <c r="N159" s="337">
        <f>IFERROR(SUM(N157:N158), 0)</f>
        <v>0</v>
      </c>
      <c r="O159" s="337">
        <f>IFERROR(SUM(O157:O158), 0)</f>
        <v>0</v>
      </c>
      <c r="P159" s="392">
        <f t="shared" si="43"/>
        <v>0</v>
      </c>
      <c r="Q159" s="1070">
        <f>IFERROR(SUM(Q157:Q158), 0)</f>
        <v>0</v>
      </c>
      <c r="R159" s="1053">
        <f>IFERROR(SUM(R157:R158), 0)</f>
        <v>0</v>
      </c>
      <c r="S159" s="1053">
        <f>IFERROR(SUM(S157:S158), 0)</f>
        <v>0</v>
      </c>
      <c r="T159" s="1053">
        <f>IFERROR(SUM(T157:T158), 0)</f>
        <v>0</v>
      </c>
      <c r="U159" s="1053">
        <f>IFERROR(SUM(U157:U158), 0)</f>
        <v>0</v>
      </c>
      <c r="V159" s="1053">
        <f t="shared" si="44"/>
        <v>0</v>
      </c>
      <c r="W159" s="1053">
        <f>IFERROR(SUM(W157:W158), 0)</f>
        <v>0</v>
      </c>
      <c r="X159" s="1053">
        <f>IFERROR(SUM(X157:X158), 0)</f>
        <v>0</v>
      </c>
      <c r="Y159" s="1053">
        <f>IFERROR(SUM(Y157:Y158), 0)</f>
        <v>0</v>
      </c>
      <c r="Z159" s="1053">
        <f>IFERROR(SUM(Z157:Z158), 0)</f>
        <v>0</v>
      </c>
      <c r="AA159" s="1053">
        <f>IFERROR(SUM(AA157:AA158), 0)</f>
        <v>0</v>
      </c>
      <c r="AB159" s="1068">
        <f t="shared" si="45"/>
        <v>0</v>
      </c>
      <c r="AC159" s="1070">
        <f>IFERROR(SUM(AC157:AC158), 0)</f>
        <v>0</v>
      </c>
      <c r="AD159" s="1053">
        <f>IFERROR(SUM(AD157:AD158), 0)</f>
        <v>0</v>
      </c>
      <c r="AE159" s="1053">
        <f>IFERROR(SUM(AE157:AE158), 0)</f>
        <v>0</v>
      </c>
      <c r="AF159" s="1053">
        <f>IFERROR(SUM(AF157:AF158), 0)</f>
        <v>0</v>
      </c>
      <c r="AG159" s="1053">
        <f>IFERROR(SUM(AG157:AG158), 0)</f>
        <v>0</v>
      </c>
      <c r="AH159" s="1053">
        <f t="shared" si="46"/>
        <v>0</v>
      </c>
      <c r="AI159" s="1053">
        <f>IFERROR(SUM(AI157:AI158), 0)</f>
        <v>0</v>
      </c>
      <c r="AJ159" s="1053">
        <f>IFERROR(SUM(AJ157:AJ158), 0)</f>
        <v>0</v>
      </c>
      <c r="AK159" s="1053">
        <f>IFERROR(SUM(AK157:AK158), 0)</f>
        <v>0</v>
      </c>
      <c r="AL159" s="1053">
        <f>IFERROR(SUM(AL157:AL158), 0)</f>
        <v>0</v>
      </c>
      <c r="AM159" s="1053">
        <f>IFERROR(SUM(AM157:AM158), 0)</f>
        <v>0</v>
      </c>
      <c r="AN159" s="1068">
        <f t="shared" si="47"/>
        <v>0</v>
      </c>
      <c r="AO159" s="1070">
        <f>IFERROR(SUM(AO157:AO158), 0)</f>
        <v>0</v>
      </c>
      <c r="AP159" s="1053">
        <f>IFERROR(SUM(AP157:AP158), 0)</f>
        <v>0</v>
      </c>
      <c r="AQ159" s="1053">
        <f>IFERROR(SUM(AQ157:AQ158), 0)</f>
        <v>0</v>
      </c>
      <c r="AR159" s="1053">
        <f>IFERROR(SUM(AR157:AR158), 0)</f>
        <v>0</v>
      </c>
      <c r="AS159" s="1053">
        <f>IFERROR(SUM(AS157:AS158), 0)</f>
        <v>0</v>
      </c>
      <c r="AT159" s="1077">
        <f t="shared" si="48"/>
        <v>0</v>
      </c>
      <c r="AU159" s="300"/>
      <c r="AV159" s="353" t="s">
        <v>5022</v>
      </c>
      <c r="AW159" s="300"/>
      <c r="AX159" s="1336" t="s">
        <v>543</v>
      </c>
      <c r="AY159" s="324"/>
      <c r="AZ159" s="324"/>
      <c r="BA159" s="294" t="s">
        <v>3577</v>
      </c>
      <c r="BB159" s="351" t="s">
        <v>167</v>
      </c>
      <c r="BC159" s="352">
        <v>3</v>
      </c>
      <c r="BD159" s="373" t="s">
        <v>5023</v>
      </c>
      <c r="BE159" s="373" t="s">
        <v>5024</v>
      </c>
      <c r="BF159" s="373" t="s">
        <v>5025</v>
      </c>
      <c r="BG159" s="373" t="s">
        <v>5026</v>
      </c>
      <c r="BH159" s="373" t="s">
        <v>5027</v>
      </c>
      <c r="BI159" s="373" t="s">
        <v>5028</v>
      </c>
      <c r="BJ159" s="373" t="s">
        <v>5023</v>
      </c>
      <c r="BK159" s="373" t="s">
        <v>5024</v>
      </c>
      <c r="BL159" s="373" t="s">
        <v>5025</v>
      </c>
      <c r="BM159" s="373" t="s">
        <v>5026</v>
      </c>
      <c r="BN159" s="373" t="s">
        <v>5027</v>
      </c>
      <c r="BO159" s="373" t="s">
        <v>5028</v>
      </c>
      <c r="BP159" s="373" t="s">
        <v>5023</v>
      </c>
      <c r="BQ159" s="373" t="s">
        <v>5024</v>
      </c>
      <c r="BR159" s="373" t="s">
        <v>5025</v>
      </c>
      <c r="BS159" s="373" t="s">
        <v>5026</v>
      </c>
      <c r="BT159" s="373" t="s">
        <v>5027</v>
      </c>
      <c r="BU159" s="373" t="s">
        <v>5028</v>
      </c>
      <c r="BV159" s="373" t="s">
        <v>5023</v>
      </c>
      <c r="BW159" s="373" t="s">
        <v>5024</v>
      </c>
      <c r="BX159" s="373" t="s">
        <v>5025</v>
      </c>
      <c r="BY159" s="373" t="s">
        <v>5026</v>
      </c>
      <c r="BZ159" s="373" t="s">
        <v>5027</v>
      </c>
      <c r="CA159" s="373" t="s">
        <v>5028</v>
      </c>
      <c r="CB159" s="373" t="s">
        <v>5023</v>
      </c>
      <c r="CC159" s="373" t="s">
        <v>5024</v>
      </c>
      <c r="CD159" s="373" t="s">
        <v>5025</v>
      </c>
      <c r="CE159" s="373" t="s">
        <v>5026</v>
      </c>
      <c r="CF159" s="373" t="s">
        <v>5027</v>
      </c>
      <c r="CG159" s="373" t="s">
        <v>5028</v>
      </c>
      <c r="CH159" s="373" t="s">
        <v>5023</v>
      </c>
      <c r="CI159" s="373" t="s">
        <v>5024</v>
      </c>
      <c r="CJ159" s="373" t="s">
        <v>5025</v>
      </c>
      <c r="CK159" s="373" t="s">
        <v>5026</v>
      </c>
      <c r="CL159" s="373" t="s">
        <v>5027</v>
      </c>
      <c r="CM159" s="373" t="s">
        <v>5028</v>
      </c>
      <c r="CN159" s="373" t="s">
        <v>5023</v>
      </c>
      <c r="CO159" s="373" t="s">
        <v>5024</v>
      </c>
      <c r="CP159" s="373" t="s">
        <v>5025</v>
      </c>
      <c r="CQ159" s="373" t="s">
        <v>5026</v>
      </c>
      <c r="CR159" s="373" t="s">
        <v>5027</v>
      </c>
      <c r="CS159" s="373" t="s">
        <v>5028</v>
      </c>
      <c r="CT159" s="300"/>
      <c r="CU159" s="353" t="s">
        <v>5022</v>
      </c>
      <c r="CV159" s="300"/>
      <c r="CW159" s="353"/>
      <c r="CX159" s="324"/>
    </row>
    <row r="160" spans="1:102" customFormat="1" ht="20.25" customHeight="1" x14ac:dyDescent="0.2">
      <c r="A160" s="324"/>
      <c r="B160" s="294" t="s">
        <v>3585</v>
      </c>
      <c r="C160" s="351" t="s">
        <v>167</v>
      </c>
      <c r="D160" s="352">
        <v>3</v>
      </c>
      <c r="E160" s="1052"/>
      <c r="F160" s="1052"/>
      <c r="G160" s="1052"/>
      <c r="H160" s="1052"/>
      <c r="I160" s="1052"/>
      <c r="J160" s="1053">
        <f t="shared" si="42"/>
        <v>0</v>
      </c>
      <c r="K160" s="1328">
        <v>0</v>
      </c>
      <c r="L160" s="1328">
        <v>0</v>
      </c>
      <c r="M160" s="1328">
        <v>0</v>
      </c>
      <c r="N160" s="1328">
        <v>0</v>
      </c>
      <c r="O160" s="1328">
        <v>0</v>
      </c>
      <c r="P160" s="392">
        <f t="shared" si="43"/>
        <v>0</v>
      </c>
      <c r="Q160" s="1067"/>
      <c r="R160" s="1052"/>
      <c r="S160" s="1052"/>
      <c r="T160" s="1052"/>
      <c r="U160" s="1052"/>
      <c r="V160" s="1053">
        <f t="shared" si="44"/>
        <v>0</v>
      </c>
      <c r="W160" s="1052"/>
      <c r="X160" s="1052"/>
      <c r="Y160" s="1052"/>
      <c r="Z160" s="1052"/>
      <c r="AA160" s="1052"/>
      <c r="AB160" s="1068">
        <f t="shared" si="45"/>
        <v>0</v>
      </c>
      <c r="AC160" s="1067"/>
      <c r="AD160" s="1052"/>
      <c r="AE160" s="1052"/>
      <c r="AF160" s="1052"/>
      <c r="AG160" s="1052"/>
      <c r="AH160" s="1053">
        <f t="shared" si="46"/>
        <v>0</v>
      </c>
      <c r="AI160" s="1052"/>
      <c r="AJ160" s="1052"/>
      <c r="AK160" s="1052"/>
      <c r="AL160" s="1052"/>
      <c r="AM160" s="1052"/>
      <c r="AN160" s="1068">
        <f t="shared" si="47"/>
        <v>0</v>
      </c>
      <c r="AO160" s="1067"/>
      <c r="AP160" s="1052"/>
      <c r="AQ160" s="1052"/>
      <c r="AR160" s="1052"/>
      <c r="AS160" s="1052"/>
      <c r="AT160" s="1077">
        <f t="shared" si="48"/>
        <v>0</v>
      </c>
      <c r="AU160" s="300"/>
      <c r="AV160" s="353" t="s">
        <v>5029</v>
      </c>
      <c r="AW160" s="300"/>
      <c r="AX160" s="1336" t="s">
        <v>543</v>
      </c>
      <c r="AY160" s="324"/>
      <c r="AZ160" s="324"/>
      <c r="BA160" s="294" t="s">
        <v>3585</v>
      </c>
      <c r="BB160" s="351" t="s">
        <v>167</v>
      </c>
      <c r="BC160" s="352">
        <v>3</v>
      </c>
      <c r="BD160" s="372" t="s">
        <v>5030</v>
      </c>
      <c r="BE160" s="372" t="s">
        <v>5031</v>
      </c>
      <c r="BF160" s="372" t="s">
        <v>5032</v>
      </c>
      <c r="BG160" s="372" t="s">
        <v>5033</v>
      </c>
      <c r="BH160" s="372" t="s">
        <v>5034</v>
      </c>
      <c r="BI160" s="373" t="s">
        <v>5035</v>
      </c>
      <c r="BJ160" s="372" t="s">
        <v>5030</v>
      </c>
      <c r="BK160" s="372" t="s">
        <v>5031</v>
      </c>
      <c r="BL160" s="372" t="s">
        <v>5032</v>
      </c>
      <c r="BM160" s="372" t="s">
        <v>5033</v>
      </c>
      <c r="BN160" s="372" t="s">
        <v>5034</v>
      </c>
      <c r="BO160" s="373" t="s">
        <v>5035</v>
      </c>
      <c r="BP160" s="372" t="s">
        <v>5030</v>
      </c>
      <c r="BQ160" s="372" t="s">
        <v>5031</v>
      </c>
      <c r="BR160" s="372" t="s">
        <v>5032</v>
      </c>
      <c r="BS160" s="372" t="s">
        <v>5033</v>
      </c>
      <c r="BT160" s="372" t="s">
        <v>5034</v>
      </c>
      <c r="BU160" s="373" t="s">
        <v>5035</v>
      </c>
      <c r="BV160" s="372" t="s">
        <v>5030</v>
      </c>
      <c r="BW160" s="372" t="s">
        <v>5031</v>
      </c>
      <c r="BX160" s="372" t="s">
        <v>5032</v>
      </c>
      <c r="BY160" s="372" t="s">
        <v>5033</v>
      </c>
      <c r="BZ160" s="372" t="s">
        <v>5034</v>
      </c>
      <c r="CA160" s="373" t="s">
        <v>5035</v>
      </c>
      <c r="CB160" s="372" t="s">
        <v>5030</v>
      </c>
      <c r="CC160" s="372" t="s">
        <v>5031</v>
      </c>
      <c r="CD160" s="372" t="s">
        <v>5032</v>
      </c>
      <c r="CE160" s="372" t="s">
        <v>5033</v>
      </c>
      <c r="CF160" s="372" t="s">
        <v>5034</v>
      </c>
      <c r="CG160" s="373" t="s">
        <v>5035</v>
      </c>
      <c r="CH160" s="372" t="s">
        <v>5030</v>
      </c>
      <c r="CI160" s="372" t="s">
        <v>5031</v>
      </c>
      <c r="CJ160" s="372" t="s">
        <v>5032</v>
      </c>
      <c r="CK160" s="372" t="s">
        <v>5033</v>
      </c>
      <c r="CL160" s="372" t="s">
        <v>5034</v>
      </c>
      <c r="CM160" s="373" t="s">
        <v>5035</v>
      </c>
      <c r="CN160" s="372" t="s">
        <v>5030</v>
      </c>
      <c r="CO160" s="372" t="s">
        <v>5031</v>
      </c>
      <c r="CP160" s="372" t="s">
        <v>5032</v>
      </c>
      <c r="CQ160" s="372" t="s">
        <v>5033</v>
      </c>
      <c r="CR160" s="372" t="s">
        <v>5034</v>
      </c>
      <c r="CS160" s="373" t="s">
        <v>5035</v>
      </c>
      <c r="CT160" s="300"/>
      <c r="CU160" s="353" t="s">
        <v>5029</v>
      </c>
      <c r="CV160" s="300"/>
      <c r="CW160" s="353"/>
      <c r="CX160" s="324"/>
    </row>
    <row r="161" spans="1:102" customFormat="1" ht="20.25" customHeight="1" x14ac:dyDescent="0.2">
      <c r="A161" s="324"/>
      <c r="B161" s="294" t="s">
        <v>3593</v>
      </c>
      <c r="C161" s="351" t="s">
        <v>167</v>
      </c>
      <c r="D161" s="352">
        <v>3</v>
      </c>
      <c r="E161" s="1052"/>
      <c r="F161" s="1052"/>
      <c r="G161" s="1052"/>
      <c r="H161" s="1052"/>
      <c r="I161" s="1052"/>
      <c r="J161" s="1053">
        <f t="shared" si="42"/>
        <v>0</v>
      </c>
      <c r="K161" s="1328">
        <v>0</v>
      </c>
      <c r="L161" s="1328">
        <v>0</v>
      </c>
      <c r="M161" s="1328">
        <v>0</v>
      </c>
      <c r="N161" s="1328">
        <v>0</v>
      </c>
      <c r="O161" s="1328">
        <v>0</v>
      </c>
      <c r="P161" s="392">
        <f t="shared" si="43"/>
        <v>0</v>
      </c>
      <c r="Q161" s="1067"/>
      <c r="R161" s="1052"/>
      <c r="S161" s="1052"/>
      <c r="T161" s="1052"/>
      <c r="U161" s="1052"/>
      <c r="V161" s="1053">
        <f t="shared" si="44"/>
        <v>0</v>
      </c>
      <c r="W161" s="1052"/>
      <c r="X161" s="1052"/>
      <c r="Y161" s="1052"/>
      <c r="Z161" s="1052"/>
      <c r="AA161" s="1052"/>
      <c r="AB161" s="1068">
        <f t="shared" si="45"/>
        <v>0</v>
      </c>
      <c r="AC161" s="1067"/>
      <c r="AD161" s="1052"/>
      <c r="AE161" s="1052"/>
      <c r="AF161" s="1052"/>
      <c r="AG161" s="1052"/>
      <c r="AH161" s="1053">
        <f t="shared" si="46"/>
        <v>0</v>
      </c>
      <c r="AI161" s="1052"/>
      <c r="AJ161" s="1052"/>
      <c r="AK161" s="1052"/>
      <c r="AL161" s="1052"/>
      <c r="AM161" s="1052"/>
      <c r="AN161" s="1068">
        <f t="shared" si="47"/>
        <v>0</v>
      </c>
      <c r="AO161" s="1067"/>
      <c r="AP161" s="1052"/>
      <c r="AQ161" s="1052"/>
      <c r="AR161" s="1052"/>
      <c r="AS161" s="1052"/>
      <c r="AT161" s="1077">
        <f t="shared" si="48"/>
        <v>0</v>
      </c>
      <c r="AU161" s="300"/>
      <c r="AV161" s="353" t="s">
        <v>5036</v>
      </c>
      <c r="AW161" s="300"/>
      <c r="AX161" s="1336" t="s">
        <v>543</v>
      </c>
      <c r="AY161" s="324"/>
      <c r="AZ161" s="324"/>
      <c r="BA161" s="294" t="s">
        <v>3593</v>
      </c>
      <c r="BB161" s="351" t="s">
        <v>167</v>
      </c>
      <c r="BC161" s="352">
        <v>3</v>
      </c>
      <c r="BD161" s="372" t="s">
        <v>5037</v>
      </c>
      <c r="BE161" s="372" t="s">
        <v>5038</v>
      </c>
      <c r="BF161" s="372" t="s">
        <v>5039</v>
      </c>
      <c r="BG161" s="372" t="s">
        <v>5040</v>
      </c>
      <c r="BH161" s="372" t="s">
        <v>5041</v>
      </c>
      <c r="BI161" s="373" t="s">
        <v>5042</v>
      </c>
      <c r="BJ161" s="372" t="s">
        <v>5037</v>
      </c>
      <c r="BK161" s="372" t="s">
        <v>5038</v>
      </c>
      <c r="BL161" s="372" t="s">
        <v>5039</v>
      </c>
      <c r="BM161" s="372" t="s">
        <v>5040</v>
      </c>
      <c r="BN161" s="372" t="s">
        <v>5041</v>
      </c>
      <c r="BO161" s="373" t="s">
        <v>5042</v>
      </c>
      <c r="BP161" s="372" t="s">
        <v>5037</v>
      </c>
      <c r="BQ161" s="372" t="s">
        <v>5038</v>
      </c>
      <c r="BR161" s="372" t="s">
        <v>5039</v>
      </c>
      <c r="BS161" s="372" t="s">
        <v>5040</v>
      </c>
      <c r="BT161" s="372" t="s">
        <v>5041</v>
      </c>
      <c r="BU161" s="373" t="s">
        <v>5042</v>
      </c>
      <c r="BV161" s="372" t="s">
        <v>5037</v>
      </c>
      <c r="BW161" s="372" t="s">
        <v>5038</v>
      </c>
      <c r="BX161" s="372" t="s">
        <v>5039</v>
      </c>
      <c r="BY161" s="372" t="s">
        <v>5040</v>
      </c>
      <c r="BZ161" s="372" t="s">
        <v>5041</v>
      </c>
      <c r="CA161" s="373" t="s">
        <v>5042</v>
      </c>
      <c r="CB161" s="372" t="s">
        <v>5037</v>
      </c>
      <c r="CC161" s="372" t="s">
        <v>5038</v>
      </c>
      <c r="CD161" s="372" t="s">
        <v>5039</v>
      </c>
      <c r="CE161" s="372" t="s">
        <v>5040</v>
      </c>
      <c r="CF161" s="372" t="s">
        <v>5041</v>
      </c>
      <c r="CG161" s="373" t="s">
        <v>5042</v>
      </c>
      <c r="CH161" s="372" t="s">
        <v>5037</v>
      </c>
      <c r="CI161" s="372" t="s">
        <v>5038</v>
      </c>
      <c r="CJ161" s="372" t="s">
        <v>5039</v>
      </c>
      <c r="CK161" s="372" t="s">
        <v>5040</v>
      </c>
      <c r="CL161" s="372" t="s">
        <v>5041</v>
      </c>
      <c r="CM161" s="373" t="s">
        <v>5042</v>
      </c>
      <c r="CN161" s="372" t="s">
        <v>5037</v>
      </c>
      <c r="CO161" s="372" t="s">
        <v>5038</v>
      </c>
      <c r="CP161" s="372" t="s">
        <v>5039</v>
      </c>
      <c r="CQ161" s="372" t="s">
        <v>5040</v>
      </c>
      <c r="CR161" s="372" t="s">
        <v>5041</v>
      </c>
      <c r="CS161" s="373" t="s">
        <v>5042</v>
      </c>
      <c r="CT161" s="300"/>
      <c r="CU161" s="353" t="s">
        <v>5036</v>
      </c>
      <c r="CV161" s="300"/>
      <c r="CW161" s="353"/>
      <c r="CX161" s="324"/>
    </row>
    <row r="162" spans="1:102" customFormat="1" ht="20.25" customHeight="1" x14ac:dyDescent="0.2">
      <c r="A162" s="324"/>
      <c r="B162" s="294" t="s">
        <v>3601</v>
      </c>
      <c r="C162" s="351" t="s">
        <v>167</v>
      </c>
      <c r="D162" s="352">
        <v>3</v>
      </c>
      <c r="E162" s="1053">
        <f>IFERROR(SUM(E160:E161), 0)</f>
        <v>0</v>
      </c>
      <c r="F162" s="1053">
        <f>IFERROR(SUM(F160:F161), 0)</f>
        <v>0</v>
      </c>
      <c r="G162" s="1053">
        <f>IFERROR(SUM(G160:G161), 0)</f>
        <v>0</v>
      </c>
      <c r="H162" s="1053">
        <f>IFERROR(SUM(H160:H161), 0)</f>
        <v>0</v>
      </c>
      <c r="I162" s="1053">
        <f>IFERROR(SUM(I160:I161), 0)</f>
        <v>0</v>
      </c>
      <c r="J162" s="1053">
        <f t="shared" si="42"/>
        <v>0</v>
      </c>
      <c r="K162" s="337">
        <f>IFERROR(SUM(K160:K161), 0)</f>
        <v>0</v>
      </c>
      <c r="L162" s="337">
        <f>IFERROR(SUM(L160:L161), 0)</f>
        <v>0</v>
      </c>
      <c r="M162" s="337">
        <f>IFERROR(SUM(M160:M161), 0)</f>
        <v>0</v>
      </c>
      <c r="N162" s="337">
        <f>IFERROR(SUM(N160:N161), 0)</f>
        <v>0</v>
      </c>
      <c r="O162" s="337">
        <f>IFERROR(SUM(O160:O161), 0)</f>
        <v>0</v>
      </c>
      <c r="P162" s="392">
        <f t="shared" si="43"/>
        <v>0</v>
      </c>
      <c r="Q162" s="1070">
        <f>IFERROR(SUM(Q160:Q161), 0)</f>
        <v>0</v>
      </c>
      <c r="R162" s="1053">
        <f>IFERROR(SUM(R160:R161), 0)</f>
        <v>0</v>
      </c>
      <c r="S162" s="1053">
        <f>IFERROR(SUM(S160:S161), 0)</f>
        <v>0</v>
      </c>
      <c r="T162" s="1053">
        <f>IFERROR(SUM(T160:T161), 0)</f>
        <v>0</v>
      </c>
      <c r="U162" s="1053">
        <f>IFERROR(SUM(U160:U161), 0)</f>
        <v>0</v>
      </c>
      <c r="V162" s="1053">
        <f t="shared" si="44"/>
        <v>0</v>
      </c>
      <c r="W162" s="1053">
        <f>IFERROR(SUM(W160:W161), 0)</f>
        <v>0</v>
      </c>
      <c r="X162" s="1053">
        <f>IFERROR(SUM(X160:X161), 0)</f>
        <v>0</v>
      </c>
      <c r="Y162" s="1053">
        <f>IFERROR(SUM(Y160:Y161), 0)</f>
        <v>0</v>
      </c>
      <c r="Z162" s="1053">
        <f>IFERROR(SUM(Z160:Z161), 0)</f>
        <v>0</v>
      </c>
      <c r="AA162" s="1053">
        <f>IFERROR(SUM(AA160:AA161), 0)</f>
        <v>0</v>
      </c>
      <c r="AB162" s="1068">
        <f t="shared" si="45"/>
        <v>0</v>
      </c>
      <c r="AC162" s="1070">
        <f>IFERROR(SUM(AC160:AC161), 0)</f>
        <v>0</v>
      </c>
      <c r="AD162" s="1053">
        <f>IFERROR(SUM(AD160:AD161), 0)</f>
        <v>0</v>
      </c>
      <c r="AE162" s="1053">
        <f>IFERROR(SUM(AE160:AE161), 0)</f>
        <v>0</v>
      </c>
      <c r="AF162" s="1053">
        <f>IFERROR(SUM(AF160:AF161), 0)</f>
        <v>0</v>
      </c>
      <c r="AG162" s="1053">
        <f>IFERROR(SUM(AG160:AG161), 0)</f>
        <v>0</v>
      </c>
      <c r="AH162" s="1053">
        <f t="shared" si="46"/>
        <v>0</v>
      </c>
      <c r="AI162" s="1053">
        <f>IFERROR(SUM(AI160:AI161), 0)</f>
        <v>0</v>
      </c>
      <c r="AJ162" s="1053">
        <f>IFERROR(SUM(AJ160:AJ161), 0)</f>
        <v>0</v>
      </c>
      <c r="AK162" s="1053">
        <f>IFERROR(SUM(AK160:AK161), 0)</f>
        <v>0</v>
      </c>
      <c r="AL162" s="1053">
        <f>IFERROR(SUM(AL160:AL161), 0)</f>
        <v>0</v>
      </c>
      <c r="AM162" s="1053">
        <f>IFERROR(SUM(AM160:AM161), 0)</f>
        <v>0</v>
      </c>
      <c r="AN162" s="1068">
        <f t="shared" si="47"/>
        <v>0</v>
      </c>
      <c r="AO162" s="1070">
        <f>IFERROR(SUM(AO160:AO161), 0)</f>
        <v>0</v>
      </c>
      <c r="AP162" s="1053">
        <f>IFERROR(SUM(AP160:AP161), 0)</f>
        <v>0</v>
      </c>
      <c r="AQ162" s="1053">
        <f>IFERROR(SUM(AQ160:AQ161), 0)</f>
        <v>0</v>
      </c>
      <c r="AR162" s="1053">
        <f>IFERROR(SUM(AR160:AR161), 0)</f>
        <v>0</v>
      </c>
      <c r="AS162" s="1053">
        <f>IFERROR(SUM(AS160:AS161), 0)</f>
        <v>0</v>
      </c>
      <c r="AT162" s="1077">
        <f t="shared" si="48"/>
        <v>0</v>
      </c>
      <c r="AU162" s="300"/>
      <c r="AV162" s="353" t="s">
        <v>5043</v>
      </c>
      <c r="AW162" s="300"/>
      <c r="AX162" s="1336" t="s">
        <v>543</v>
      </c>
      <c r="AY162" s="324"/>
      <c r="AZ162" s="324"/>
      <c r="BA162" s="294" t="s">
        <v>3601</v>
      </c>
      <c r="BB162" s="351" t="s">
        <v>167</v>
      </c>
      <c r="BC162" s="352">
        <v>3</v>
      </c>
      <c r="BD162" s="373" t="s">
        <v>5044</v>
      </c>
      <c r="BE162" s="373" t="s">
        <v>5045</v>
      </c>
      <c r="BF162" s="373" t="s">
        <v>5046</v>
      </c>
      <c r="BG162" s="373" t="s">
        <v>5047</v>
      </c>
      <c r="BH162" s="373" t="s">
        <v>5048</v>
      </c>
      <c r="BI162" s="373" t="s">
        <v>5049</v>
      </c>
      <c r="BJ162" s="373" t="s">
        <v>5044</v>
      </c>
      <c r="BK162" s="373" t="s">
        <v>5045</v>
      </c>
      <c r="BL162" s="373" t="s">
        <v>5046</v>
      </c>
      <c r="BM162" s="373" t="s">
        <v>5047</v>
      </c>
      <c r="BN162" s="373" t="s">
        <v>5048</v>
      </c>
      <c r="BO162" s="373" t="s">
        <v>5049</v>
      </c>
      <c r="BP162" s="373" t="s">
        <v>5044</v>
      </c>
      <c r="BQ162" s="373" t="s">
        <v>5045</v>
      </c>
      <c r="BR162" s="373" t="s">
        <v>5046</v>
      </c>
      <c r="BS162" s="373" t="s">
        <v>5047</v>
      </c>
      <c r="BT162" s="373" t="s">
        <v>5048</v>
      </c>
      <c r="BU162" s="373" t="s">
        <v>5049</v>
      </c>
      <c r="BV162" s="373" t="s">
        <v>5044</v>
      </c>
      <c r="BW162" s="373" t="s">
        <v>5045</v>
      </c>
      <c r="BX162" s="373" t="s">
        <v>5046</v>
      </c>
      <c r="BY162" s="373" t="s">
        <v>5047</v>
      </c>
      <c r="BZ162" s="373" t="s">
        <v>5048</v>
      </c>
      <c r="CA162" s="373" t="s">
        <v>5049</v>
      </c>
      <c r="CB162" s="373" t="s">
        <v>5044</v>
      </c>
      <c r="CC162" s="373" t="s">
        <v>5045</v>
      </c>
      <c r="CD162" s="373" t="s">
        <v>5046</v>
      </c>
      <c r="CE162" s="373" t="s">
        <v>5047</v>
      </c>
      <c r="CF162" s="373" t="s">
        <v>5048</v>
      </c>
      <c r="CG162" s="373" t="s">
        <v>5049</v>
      </c>
      <c r="CH162" s="373" t="s">
        <v>5044</v>
      </c>
      <c r="CI162" s="373" t="s">
        <v>5045</v>
      </c>
      <c r="CJ162" s="373" t="s">
        <v>5046</v>
      </c>
      <c r="CK162" s="373" t="s">
        <v>5047</v>
      </c>
      <c r="CL162" s="373" t="s">
        <v>5048</v>
      </c>
      <c r="CM162" s="373" t="s">
        <v>5049</v>
      </c>
      <c r="CN162" s="373" t="s">
        <v>5044</v>
      </c>
      <c r="CO162" s="373" t="s">
        <v>5045</v>
      </c>
      <c r="CP162" s="373" t="s">
        <v>5046</v>
      </c>
      <c r="CQ162" s="373" t="s">
        <v>5047</v>
      </c>
      <c r="CR162" s="373" t="s">
        <v>5048</v>
      </c>
      <c r="CS162" s="373" t="s">
        <v>5049</v>
      </c>
      <c r="CT162" s="300"/>
      <c r="CU162" s="353" t="s">
        <v>5043</v>
      </c>
      <c r="CV162" s="300"/>
      <c r="CW162" s="353"/>
      <c r="CX162" s="324"/>
    </row>
    <row r="163" spans="1:102" customFormat="1" ht="20.25" customHeight="1" thickBot="1" x14ac:dyDescent="0.25">
      <c r="A163" s="324"/>
      <c r="B163" s="295" t="s">
        <v>3609</v>
      </c>
      <c r="C163" s="356" t="s">
        <v>167</v>
      </c>
      <c r="D163" s="357">
        <v>3</v>
      </c>
      <c r="E163" s="1054">
        <f>IFERROR(SUM(E144,E147,E150,E153,E156,E159,E162), 0)</f>
        <v>0</v>
      </c>
      <c r="F163" s="1054">
        <f t="shared" ref="F163:AT163" si="49">IFERROR(SUM(F144,F147,F150,F153,F156,F159,F162), 0)</f>
        <v>0</v>
      </c>
      <c r="G163" s="1054">
        <f t="shared" si="49"/>
        <v>0</v>
      </c>
      <c r="H163" s="1054">
        <f t="shared" si="49"/>
        <v>0</v>
      </c>
      <c r="I163" s="1054">
        <f t="shared" si="49"/>
        <v>0</v>
      </c>
      <c r="J163" s="1055">
        <f t="shared" si="49"/>
        <v>0</v>
      </c>
      <c r="K163" s="335">
        <f t="shared" si="49"/>
        <v>0</v>
      </c>
      <c r="L163" s="335">
        <f t="shared" si="49"/>
        <v>0</v>
      </c>
      <c r="M163" s="335">
        <f t="shared" si="49"/>
        <v>0</v>
      </c>
      <c r="N163" s="335">
        <f t="shared" si="49"/>
        <v>0</v>
      </c>
      <c r="O163" s="335">
        <f t="shared" si="49"/>
        <v>0</v>
      </c>
      <c r="P163" s="394">
        <f t="shared" si="49"/>
        <v>0</v>
      </c>
      <c r="Q163" s="1054">
        <f t="shared" si="49"/>
        <v>0</v>
      </c>
      <c r="R163" s="1054">
        <f t="shared" si="49"/>
        <v>0</v>
      </c>
      <c r="S163" s="1054">
        <f t="shared" si="49"/>
        <v>0</v>
      </c>
      <c r="T163" s="1054">
        <f t="shared" si="49"/>
        <v>0</v>
      </c>
      <c r="U163" s="1054">
        <f t="shared" si="49"/>
        <v>0</v>
      </c>
      <c r="V163" s="1055">
        <f t="shared" si="49"/>
        <v>0</v>
      </c>
      <c r="W163" s="1054">
        <f t="shared" si="49"/>
        <v>0</v>
      </c>
      <c r="X163" s="1054">
        <f t="shared" si="49"/>
        <v>0</v>
      </c>
      <c r="Y163" s="1054">
        <f t="shared" si="49"/>
        <v>0</v>
      </c>
      <c r="Z163" s="1054">
        <f t="shared" si="49"/>
        <v>0</v>
      </c>
      <c r="AA163" s="1054">
        <f t="shared" si="49"/>
        <v>0</v>
      </c>
      <c r="AB163" s="1072">
        <f t="shared" si="45"/>
        <v>0</v>
      </c>
      <c r="AC163" s="1054">
        <f t="shared" si="49"/>
        <v>0</v>
      </c>
      <c r="AD163" s="1054">
        <f t="shared" si="49"/>
        <v>0</v>
      </c>
      <c r="AE163" s="1054">
        <f t="shared" si="49"/>
        <v>0</v>
      </c>
      <c r="AF163" s="1054">
        <f t="shared" si="49"/>
        <v>0</v>
      </c>
      <c r="AG163" s="1054">
        <f t="shared" si="49"/>
        <v>0</v>
      </c>
      <c r="AH163" s="1055">
        <f t="shared" si="49"/>
        <v>0</v>
      </c>
      <c r="AI163" s="1054">
        <f t="shared" si="49"/>
        <v>0</v>
      </c>
      <c r="AJ163" s="1054">
        <f t="shared" si="49"/>
        <v>0</v>
      </c>
      <c r="AK163" s="1054">
        <f t="shared" si="49"/>
        <v>0</v>
      </c>
      <c r="AL163" s="1054">
        <f t="shared" si="49"/>
        <v>0</v>
      </c>
      <c r="AM163" s="1054">
        <f t="shared" si="49"/>
        <v>0</v>
      </c>
      <c r="AN163" s="1072">
        <f t="shared" si="49"/>
        <v>0</v>
      </c>
      <c r="AO163" s="1054">
        <f t="shared" si="49"/>
        <v>0</v>
      </c>
      <c r="AP163" s="1054">
        <f t="shared" si="49"/>
        <v>0</v>
      </c>
      <c r="AQ163" s="1054">
        <f t="shared" si="49"/>
        <v>0</v>
      </c>
      <c r="AR163" s="1054">
        <f t="shared" si="49"/>
        <v>0</v>
      </c>
      <c r="AS163" s="1054">
        <f t="shared" si="49"/>
        <v>0</v>
      </c>
      <c r="AT163" s="1078">
        <f t="shared" si="49"/>
        <v>0</v>
      </c>
      <c r="AU163" s="340"/>
      <c r="AV163" s="900" t="s">
        <v>5050</v>
      </c>
      <c r="AW163" s="300"/>
      <c r="AX163" s="1337" t="s">
        <v>543</v>
      </c>
      <c r="AY163" s="324"/>
      <c r="AZ163" s="324"/>
      <c r="BA163" s="295" t="s">
        <v>3609</v>
      </c>
      <c r="BB163" s="356" t="s">
        <v>167</v>
      </c>
      <c r="BC163" s="357">
        <v>3</v>
      </c>
      <c r="BD163" s="379" t="s">
        <v>5051</v>
      </c>
      <c r="BE163" s="379" t="s">
        <v>5052</v>
      </c>
      <c r="BF163" s="379" t="s">
        <v>5053</v>
      </c>
      <c r="BG163" s="379" t="s">
        <v>5054</v>
      </c>
      <c r="BH163" s="379" t="s">
        <v>5055</v>
      </c>
      <c r="BI163" s="380" t="s">
        <v>5056</v>
      </c>
      <c r="BJ163" s="379" t="s">
        <v>5051</v>
      </c>
      <c r="BK163" s="379" t="s">
        <v>5052</v>
      </c>
      <c r="BL163" s="379" t="s">
        <v>5053</v>
      </c>
      <c r="BM163" s="379" t="s">
        <v>5054</v>
      </c>
      <c r="BN163" s="379" t="s">
        <v>5055</v>
      </c>
      <c r="BO163" s="380" t="s">
        <v>5056</v>
      </c>
      <c r="BP163" s="379" t="s">
        <v>5051</v>
      </c>
      <c r="BQ163" s="379" t="s">
        <v>5052</v>
      </c>
      <c r="BR163" s="379" t="s">
        <v>5053</v>
      </c>
      <c r="BS163" s="379" t="s">
        <v>5054</v>
      </c>
      <c r="BT163" s="379" t="s">
        <v>5055</v>
      </c>
      <c r="BU163" s="380" t="s">
        <v>5056</v>
      </c>
      <c r="BV163" s="379" t="s">
        <v>5051</v>
      </c>
      <c r="BW163" s="379" t="s">
        <v>5052</v>
      </c>
      <c r="BX163" s="379" t="s">
        <v>5053</v>
      </c>
      <c r="BY163" s="379" t="s">
        <v>5054</v>
      </c>
      <c r="BZ163" s="379" t="s">
        <v>5055</v>
      </c>
      <c r="CA163" s="380" t="s">
        <v>5056</v>
      </c>
      <c r="CB163" s="379" t="s">
        <v>5051</v>
      </c>
      <c r="CC163" s="379" t="s">
        <v>5052</v>
      </c>
      <c r="CD163" s="379" t="s">
        <v>5053</v>
      </c>
      <c r="CE163" s="379" t="s">
        <v>5054</v>
      </c>
      <c r="CF163" s="379" t="s">
        <v>5055</v>
      </c>
      <c r="CG163" s="380" t="s">
        <v>5056</v>
      </c>
      <c r="CH163" s="379" t="s">
        <v>5051</v>
      </c>
      <c r="CI163" s="379" t="s">
        <v>5052</v>
      </c>
      <c r="CJ163" s="379" t="s">
        <v>5053</v>
      </c>
      <c r="CK163" s="379" t="s">
        <v>5054</v>
      </c>
      <c r="CL163" s="379" t="s">
        <v>5055</v>
      </c>
      <c r="CM163" s="380" t="s">
        <v>5056</v>
      </c>
      <c r="CN163" s="379" t="s">
        <v>5051</v>
      </c>
      <c r="CO163" s="379" t="s">
        <v>5052</v>
      </c>
      <c r="CP163" s="379" t="s">
        <v>5053</v>
      </c>
      <c r="CQ163" s="379" t="s">
        <v>5054</v>
      </c>
      <c r="CR163" s="379" t="s">
        <v>5055</v>
      </c>
      <c r="CS163" s="380" t="s">
        <v>5056</v>
      </c>
      <c r="CT163" s="300"/>
      <c r="CU163" s="359" t="s">
        <v>5050</v>
      </c>
      <c r="CV163" s="300"/>
      <c r="CW163" s="359"/>
      <c r="CX163" s="324"/>
    </row>
    <row r="164" spans="1:102" customFormat="1" ht="20.25" customHeight="1" thickTop="1" thickBot="1" x14ac:dyDescent="0.25">
      <c r="A164" s="324"/>
      <c r="B164" s="361"/>
      <c r="C164" s="360"/>
      <c r="D164" s="362"/>
      <c r="E164" s="385"/>
      <c r="F164" s="385"/>
      <c r="G164" s="385"/>
      <c r="H164" s="385"/>
      <c r="I164" s="385"/>
      <c r="J164" s="383"/>
      <c r="K164" s="385"/>
      <c r="L164" s="385"/>
      <c r="M164" s="384"/>
      <c r="N164" s="384"/>
      <c r="O164" s="384"/>
      <c r="P164" s="383"/>
      <c r="Q164" s="360"/>
      <c r="R164" s="360"/>
      <c r="S164" s="360"/>
      <c r="T164" s="360"/>
      <c r="U164" s="360"/>
      <c r="V164" s="383"/>
      <c r="W164" s="385"/>
      <c r="X164" s="385"/>
      <c r="Y164" s="384"/>
      <c r="Z164" s="384"/>
      <c r="AA164" s="384"/>
      <c r="AB164" s="383"/>
      <c r="AC164" s="360"/>
      <c r="AD164" s="360"/>
      <c r="AE164" s="360"/>
      <c r="AF164" s="360"/>
      <c r="AG164" s="360"/>
      <c r="AH164" s="383"/>
      <c r="AI164" s="385"/>
      <c r="AJ164" s="385"/>
      <c r="AK164" s="384"/>
      <c r="AL164" s="384"/>
      <c r="AM164" s="384"/>
      <c r="AN164" s="383"/>
      <c r="AO164" s="385"/>
      <c r="AP164" s="385"/>
      <c r="AQ164" s="384"/>
      <c r="AR164" s="384"/>
      <c r="AS164" s="384"/>
      <c r="AT164" s="383"/>
      <c r="AU164" s="340"/>
      <c r="AV164" s="385"/>
      <c r="AW164" s="300"/>
      <c r="AX164" s="360"/>
      <c r="AY164" s="324"/>
      <c r="AZ164" s="324"/>
      <c r="BA164" s="361"/>
      <c r="BB164" s="360"/>
      <c r="BC164" s="362"/>
      <c r="BD164" s="386"/>
      <c r="BE164" s="386"/>
      <c r="BF164" s="386"/>
      <c r="BG164" s="386"/>
      <c r="BH164" s="386"/>
      <c r="BI164" s="387"/>
      <c r="BJ164" s="386"/>
      <c r="BK164" s="386"/>
      <c r="BL164" s="386"/>
      <c r="BM164" s="386"/>
      <c r="BN164" s="386"/>
      <c r="BO164" s="387"/>
      <c r="BP164" s="386"/>
      <c r="BQ164" s="386"/>
      <c r="BR164" s="386"/>
      <c r="BS164" s="386"/>
      <c r="BT164" s="386"/>
      <c r="BU164" s="387"/>
      <c r="BV164" s="386"/>
      <c r="BW164" s="386"/>
      <c r="BX164" s="386"/>
      <c r="BY164" s="386"/>
      <c r="BZ164" s="386"/>
      <c r="CA164" s="387"/>
      <c r="CB164" s="386"/>
      <c r="CC164" s="386"/>
      <c r="CD164" s="386"/>
      <c r="CE164" s="386"/>
      <c r="CF164" s="386"/>
      <c r="CG164" s="387"/>
      <c r="CH164" s="386"/>
      <c r="CI164" s="386"/>
      <c r="CJ164" s="386"/>
      <c r="CK164" s="386"/>
      <c r="CL164" s="386"/>
      <c r="CM164" s="387"/>
      <c r="CN164" s="386"/>
      <c r="CO164" s="386"/>
      <c r="CP164" s="386"/>
      <c r="CQ164" s="386"/>
      <c r="CR164" s="386"/>
      <c r="CS164" s="387"/>
      <c r="CT164" s="300"/>
      <c r="CU164" s="360"/>
      <c r="CV164" s="300"/>
      <c r="CW164" s="360"/>
      <c r="CX164" s="324"/>
    </row>
    <row r="165" spans="1:102" customFormat="1" ht="20.25" customHeight="1" thickTop="1" thickBot="1" x14ac:dyDescent="0.25">
      <c r="A165" s="324"/>
      <c r="B165" s="290" t="s">
        <v>3617</v>
      </c>
      <c r="C165" s="360"/>
      <c r="D165" s="362"/>
      <c r="E165" s="385"/>
      <c r="F165" s="385"/>
      <c r="G165" s="385"/>
      <c r="H165" s="385"/>
      <c r="I165" s="385"/>
      <c r="J165" s="389"/>
      <c r="K165" s="390"/>
      <c r="L165" s="390"/>
      <c r="M165" s="390"/>
      <c r="N165" s="385"/>
      <c r="O165" s="385"/>
      <c r="P165" s="389"/>
      <c r="Q165" s="360"/>
      <c r="R165" s="360"/>
      <c r="S165" s="360"/>
      <c r="T165" s="360"/>
      <c r="U165" s="360"/>
      <c r="V165" s="389"/>
      <c r="W165" s="390"/>
      <c r="X165" s="390"/>
      <c r="Y165" s="390"/>
      <c r="Z165" s="385"/>
      <c r="AA165" s="385"/>
      <c r="AB165" s="389"/>
      <c r="AC165" s="360"/>
      <c r="AD165" s="360"/>
      <c r="AE165" s="360"/>
      <c r="AF165" s="360"/>
      <c r="AG165" s="360"/>
      <c r="AH165" s="389"/>
      <c r="AI165" s="390"/>
      <c r="AJ165" s="390"/>
      <c r="AK165" s="390"/>
      <c r="AL165" s="385"/>
      <c r="AM165" s="385"/>
      <c r="AN165" s="389"/>
      <c r="AO165" s="390"/>
      <c r="AP165" s="390"/>
      <c r="AQ165" s="390"/>
      <c r="AR165" s="385"/>
      <c r="AS165" s="385"/>
      <c r="AT165" s="389"/>
      <c r="AU165" s="300"/>
      <c r="AV165" s="360"/>
      <c r="AW165" s="300"/>
      <c r="AX165" s="360"/>
      <c r="AY165" s="324"/>
      <c r="AZ165" s="324"/>
      <c r="BA165" s="290" t="s">
        <v>3617</v>
      </c>
      <c r="BB165" s="360"/>
      <c r="BC165" s="362"/>
      <c r="BD165" s="386"/>
      <c r="BE165" s="386"/>
      <c r="BF165" s="386"/>
      <c r="BG165" s="386"/>
      <c r="BH165" s="386"/>
      <c r="BI165" s="388"/>
      <c r="BJ165" s="386"/>
      <c r="BK165" s="386"/>
      <c r="BL165" s="386"/>
      <c r="BM165" s="386"/>
      <c r="BN165" s="386"/>
      <c r="BO165" s="388"/>
      <c r="BP165" s="386"/>
      <c r="BQ165" s="386"/>
      <c r="BR165" s="386"/>
      <c r="BS165" s="386"/>
      <c r="BT165" s="386"/>
      <c r="BU165" s="388"/>
      <c r="BV165" s="386"/>
      <c r="BW165" s="386"/>
      <c r="BX165" s="386"/>
      <c r="BY165" s="386"/>
      <c r="BZ165" s="386"/>
      <c r="CA165" s="388"/>
      <c r="CB165" s="386"/>
      <c r="CC165" s="386"/>
      <c r="CD165" s="386"/>
      <c r="CE165" s="386"/>
      <c r="CF165" s="386"/>
      <c r="CG165" s="388"/>
      <c r="CH165" s="386"/>
      <c r="CI165" s="386"/>
      <c r="CJ165" s="386"/>
      <c r="CK165" s="386"/>
      <c r="CL165" s="386"/>
      <c r="CM165" s="388"/>
      <c r="CN165" s="386"/>
      <c r="CO165" s="386"/>
      <c r="CP165" s="386"/>
      <c r="CQ165" s="386"/>
      <c r="CR165" s="386"/>
      <c r="CS165" s="388"/>
      <c r="CT165" s="300"/>
      <c r="CU165" s="360"/>
      <c r="CV165" s="300"/>
      <c r="CW165" s="360"/>
      <c r="CX165" s="324"/>
    </row>
    <row r="166" spans="1:102" customFormat="1" ht="20.25" customHeight="1" thickTop="1" x14ac:dyDescent="0.2">
      <c r="A166" s="324"/>
      <c r="B166" s="291" t="s">
        <v>3618</v>
      </c>
      <c r="C166" s="347" t="s">
        <v>167</v>
      </c>
      <c r="D166" s="348">
        <v>3</v>
      </c>
      <c r="E166" s="1050"/>
      <c r="F166" s="1050"/>
      <c r="G166" s="1050"/>
      <c r="H166" s="1050"/>
      <c r="I166" s="1050"/>
      <c r="J166" s="1051">
        <f t="shared" ref="J166:J192" si="50">IFERROR(SUM(E166:I166), 0)</f>
        <v>0</v>
      </c>
      <c r="K166" s="1339">
        <v>0</v>
      </c>
      <c r="L166" s="1339">
        <v>0</v>
      </c>
      <c r="M166" s="1339">
        <v>0</v>
      </c>
      <c r="N166" s="1339">
        <v>0</v>
      </c>
      <c r="O166" s="1339">
        <v>0</v>
      </c>
      <c r="P166" s="391">
        <f t="shared" ref="P166:P192" si="51">IFERROR(SUM(K166:O166), 0)</f>
        <v>0</v>
      </c>
      <c r="Q166" s="1062"/>
      <c r="R166" s="1050"/>
      <c r="S166" s="1050"/>
      <c r="T166" s="1050"/>
      <c r="U166" s="1050"/>
      <c r="V166" s="1051">
        <f t="shared" ref="V166:V192" si="52">IFERROR(SUM(Q166:U166), 0)</f>
        <v>0</v>
      </c>
      <c r="W166" s="1074"/>
      <c r="X166" s="1074"/>
      <c r="Y166" s="1074"/>
      <c r="Z166" s="1079"/>
      <c r="AA166" s="1079"/>
      <c r="AB166" s="1063">
        <f t="shared" ref="AB166:AB192" si="53">IFERROR(SUM(W166:AA166), 0)</f>
        <v>0</v>
      </c>
      <c r="AC166" s="1062"/>
      <c r="AD166" s="1050"/>
      <c r="AE166" s="1050"/>
      <c r="AF166" s="1050"/>
      <c r="AG166" s="1050"/>
      <c r="AH166" s="1051">
        <f t="shared" ref="AH166:AH192" si="54">IFERROR(SUM(AC166:AG166), 0)</f>
        <v>0</v>
      </c>
      <c r="AI166" s="1074"/>
      <c r="AJ166" s="1074"/>
      <c r="AK166" s="1074"/>
      <c r="AL166" s="1079"/>
      <c r="AM166" s="1079"/>
      <c r="AN166" s="1063">
        <f t="shared" ref="AN166:AN192" si="55">IFERROR(SUM(AI166:AM166), 0)</f>
        <v>0</v>
      </c>
      <c r="AO166" s="1075"/>
      <c r="AP166" s="1074"/>
      <c r="AQ166" s="1074"/>
      <c r="AR166" s="1079"/>
      <c r="AS166" s="1079"/>
      <c r="AT166" s="1076">
        <f t="shared" ref="AT166:AT192" si="56">IFERROR(SUM(AO166:AS166), 0)</f>
        <v>0</v>
      </c>
      <c r="AU166" s="300"/>
      <c r="AV166" s="350" t="s">
        <v>5057</v>
      </c>
      <c r="AW166" s="300"/>
      <c r="AX166" s="1335" t="s">
        <v>3620</v>
      </c>
      <c r="AY166" s="324"/>
      <c r="AZ166" s="324"/>
      <c r="BA166" s="291" t="s">
        <v>3618</v>
      </c>
      <c r="BB166" s="347" t="s">
        <v>167</v>
      </c>
      <c r="BC166" s="348">
        <v>3</v>
      </c>
      <c r="BD166" s="368" t="s">
        <v>5058</v>
      </c>
      <c r="BE166" s="368" t="s">
        <v>5059</v>
      </c>
      <c r="BF166" s="368" t="s">
        <v>5060</v>
      </c>
      <c r="BG166" s="368" t="s">
        <v>5061</v>
      </c>
      <c r="BH166" s="368" t="s">
        <v>5062</v>
      </c>
      <c r="BI166" s="369" t="s">
        <v>5063</v>
      </c>
      <c r="BJ166" s="368" t="s">
        <v>5058</v>
      </c>
      <c r="BK166" s="368" t="s">
        <v>5059</v>
      </c>
      <c r="BL166" s="368" t="s">
        <v>5060</v>
      </c>
      <c r="BM166" s="368" t="s">
        <v>5061</v>
      </c>
      <c r="BN166" s="368" t="s">
        <v>5062</v>
      </c>
      <c r="BO166" s="369" t="s">
        <v>5063</v>
      </c>
      <c r="BP166" s="368" t="s">
        <v>5058</v>
      </c>
      <c r="BQ166" s="368" t="s">
        <v>5059</v>
      </c>
      <c r="BR166" s="368" t="s">
        <v>5060</v>
      </c>
      <c r="BS166" s="368" t="s">
        <v>5061</v>
      </c>
      <c r="BT166" s="368" t="s">
        <v>5062</v>
      </c>
      <c r="BU166" s="369" t="s">
        <v>5063</v>
      </c>
      <c r="BV166" s="368" t="s">
        <v>5058</v>
      </c>
      <c r="BW166" s="368" t="s">
        <v>5059</v>
      </c>
      <c r="BX166" s="368" t="s">
        <v>5060</v>
      </c>
      <c r="BY166" s="368" t="s">
        <v>5061</v>
      </c>
      <c r="BZ166" s="368" t="s">
        <v>5062</v>
      </c>
      <c r="CA166" s="369" t="s">
        <v>5063</v>
      </c>
      <c r="CB166" s="368" t="s">
        <v>5058</v>
      </c>
      <c r="CC166" s="368" t="s">
        <v>5059</v>
      </c>
      <c r="CD166" s="368" t="s">
        <v>5060</v>
      </c>
      <c r="CE166" s="368" t="s">
        <v>5061</v>
      </c>
      <c r="CF166" s="368" t="s">
        <v>5062</v>
      </c>
      <c r="CG166" s="369" t="s">
        <v>5063</v>
      </c>
      <c r="CH166" s="368" t="s">
        <v>5058</v>
      </c>
      <c r="CI166" s="368" t="s">
        <v>5059</v>
      </c>
      <c r="CJ166" s="368" t="s">
        <v>5060</v>
      </c>
      <c r="CK166" s="368" t="s">
        <v>5061</v>
      </c>
      <c r="CL166" s="368" t="s">
        <v>5062</v>
      </c>
      <c r="CM166" s="369" t="s">
        <v>5063</v>
      </c>
      <c r="CN166" s="368" t="s">
        <v>5058</v>
      </c>
      <c r="CO166" s="368" t="s">
        <v>5059</v>
      </c>
      <c r="CP166" s="368" t="s">
        <v>5060</v>
      </c>
      <c r="CQ166" s="368" t="s">
        <v>5061</v>
      </c>
      <c r="CR166" s="368" t="s">
        <v>5062</v>
      </c>
      <c r="CS166" s="369" t="s">
        <v>5063</v>
      </c>
      <c r="CT166" s="300"/>
      <c r="CU166" s="350" t="s">
        <v>5057</v>
      </c>
      <c r="CV166" s="300"/>
      <c r="CW166" s="350"/>
      <c r="CX166" s="324"/>
    </row>
    <row r="167" spans="1:102" customFormat="1" ht="20.25" customHeight="1" x14ac:dyDescent="0.2">
      <c r="A167" s="324"/>
      <c r="B167" s="294" t="s">
        <v>3627</v>
      </c>
      <c r="C167" s="351" t="s">
        <v>167</v>
      </c>
      <c r="D167" s="352">
        <v>3</v>
      </c>
      <c r="E167" s="1052"/>
      <c r="F167" s="1052"/>
      <c r="G167" s="1052"/>
      <c r="H167" s="1052"/>
      <c r="I167" s="1052"/>
      <c r="J167" s="1053">
        <f t="shared" si="50"/>
        <v>0</v>
      </c>
      <c r="K167" s="1328">
        <v>0</v>
      </c>
      <c r="L167" s="1328">
        <v>0</v>
      </c>
      <c r="M167" s="1328">
        <v>0</v>
      </c>
      <c r="N167" s="1328">
        <v>0</v>
      </c>
      <c r="O167" s="1328">
        <v>0</v>
      </c>
      <c r="P167" s="392">
        <f t="shared" si="51"/>
        <v>0</v>
      </c>
      <c r="Q167" s="1067"/>
      <c r="R167" s="1052"/>
      <c r="S167" s="1052"/>
      <c r="T167" s="1052"/>
      <c r="U167" s="1052"/>
      <c r="V167" s="1053">
        <f t="shared" si="52"/>
        <v>0</v>
      </c>
      <c r="W167" s="1052"/>
      <c r="X167" s="1052"/>
      <c r="Y167" s="1052"/>
      <c r="Z167" s="1052"/>
      <c r="AA167" s="1052"/>
      <c r="AB167" s="1068">
        <f t="shared" si="53"/>
        <v>0</v>
      </c>
      <c r="AC167" s="1067"/>
      <c r="AD167" s="1052"/>
      <c r="AE167" s="1052"/>
      <c r="AF167" s="1052"/>
      <c r="AG167" s="1052"/>
      <c r="AH167" s="1053">
        <f t="shared" si="54"/>
        <v>0</v>
      </c>
      <c r="AI167" s="1052"/>
      <c r="AJ167" s="1052"/>
      <c r="AK167" s="1052"/>
      <c r="AL167" s="1052"/>
      <c r="AM167" s="1052"/>
      <c r="AN167" s="1068">
        <f t="shared" si="55"/>
        <v>0</v>
      </c>
      <c r="AO167" s="1067"/>
      <c r="AP167" s="1052"/>
      <c r="AQ167" s="1052"/>
      <c r="AR167" s="1052"/>
      <c r="AS167" s="1052"/>
      <c r="AT167" s="1077">
        <f t="shared" si="56"/>
        <v>0</v>
      </c>
      <c r="AU167" s="9"/>
      <c r="AV167" s="353" t="s">
        <v>5064</v>
      </c>
      <c r="AW167" s="300"/>
      <c r="AX167" s="1336" t="s">
        <v>3629</v>
      </c>
      <c r="AY167" s="324"/>
      <c r="AZ167" s="324"/>
      <c r="BA167" s="294" t="s">
        <v>3627</v>
      </c>
      <c r="BB167" s="351" t="s">
        <v>167</v>
      </c>
      <c r="BC167" s="352">
        <v>3</v>
      </c>
      <c r="BD167" s="372" t="s">
        <v>5065</v>
      </c>
      <c r="BE167" s="372" t="s">
        <v>5066</v>
      </c>
      <c r="BF167" s="372" t="s">
        <v>5067</v>
      </c>
      <c r="BG167" s="372" t="s">
        <v>5068</v>
      </c>
      <c r="BH167" s="372" t="s">
        <v>5069</v>
      </c>
      <c r="BI167" s="373" t="s">
        <v>5070</v>
      </c>
      <c r="BJ167" s="372" t="s">
        <v>5065</v>
      </c>
      <c r="BK167" s="372" t="s">
        <v>5066</v>
      </c>
      <c r="BL167" s="372" t="s">
        <v>5067</v>
      </c>
      <c r="BM167" s="372" t="s">
        <v>5068</v>
      </c>
      <c r="BN167" s="372" t="s">
        <v>5069</v>
      </c>
      <c r="BO167" s="373" t="s">
        <v>5070</v>
      </c>
      <c r="BP167" s="372" t="s">
        <v>5065</v>
      </c>
      <c r="BQ167" s="372" t="s">
        <v>5066</v>
      </c>
      <c r="BR167" s="372" t="s">
        <v>5067</v>
      </c>
      <c r="BS167" s="372" t="s">
        <v>5068</v>
      </c>
      <c r="BT167" s="372" t="s">
        <v>5069</v>
      </c>
      <c r="BU167" s="373" t="s">
        <v>5070</v>
      </c>
      <c r="BV167" s="372" t="s">
        <v>5065</v>
      </c>
      <c r="BW167" s="372" t="s">
        <v>5066</v>
      </c>
      <c r="BX167" s="372" t="s">
        <v>5067</v>
      </c>
      <c r="BY167" s="372" t="s">
        <v>5068</v>
      </c>
      <c r="BZ167" s="372" t="s">
        <v>5069</v>
      </c>
      <c r="CA167" s="373" t="s">
        <v>5070</v>
      </c>
      <c r="CB167" s="372" t="s">
        <v>5065</v>
      </c>
      <c r="CC167" s="372" t="s">
        <v>5066</v>
      </c>
      <c r="CD167" s="372" t="s">
        <v>5067</v>
      </c>
      <c r="CE167" s="372" t="s">
        <v>5068</v>
      </c>
      <c r="CF167" s="372" t="s">
        <v>5069</v>
      </c>
      <c r="CG167" s="373" t="s">
        <v>5070</v>
      </c>
      <c r="CH167" s="372" t="s">
        <v>5065</v>
      </c>
      <c r="CI167" s="372" t="s">
        <v>5066</v>
      </c>
      <c r="CJ167" s="372" t="s">
        <v>5067</v>
      </c>
      <c r="CK167" s="372" t="s">
        <v>5068</v>
      </c>
      <c r="CL167" s="372" t="s">
        <v>5069</v>
      </c>
      <c r="CM167" s="373" t="s">
        <v>5070</v>
      </c>
      <c r="CN167" s="372" t="s">
        <v>5065</v>
      </c>
      <c r="CO167" s="372" t="s">
        <v>5066</v>
      </c>
      <c r="CP167" s="372" t="s">
        <v>5067</v>
      </c>
      <c r="CQ167" s="372" t="s">
        <v>5068</v>
      </c>
      <c r="CR167" s="372" t="s">
        <v>5069</v>
      </c>
      <c r="CS167" s="373" t="s">
        <v>5070</v>
      </c>
      <c r="CT167" s="9"/>
      <c r="CU167" s="353" t="s">
        <v>5064</v>
      </c>
      <c r="CV167" s="300"/>
      <c r="CW167" s="353"/>
      <c r="CX167" s="324"/>
    </row>
    <row r="168" spans="1:102" customFormat="1" ht="20.25" customHeight="1" x14ac:dyDescent="0.2">
      <c r="A168" s="324"/>
      <c r="B168" s="294" t="s">
        <v>3636</v>
      </c>
      <c r="C168" s="351" t="s">
        <v>167</v>
      </c>
      <c r="D168" s="352">
        <v>3</v>
      </c>
      <c r="E168" s="1053">
        <f>IFERROR(SUM(E166:E167), 0)</f>
        <v>0</v>
      </c>
      <c r="F168" s="1053">
        <f>IFERROR(SUM(F166:F167), 0)</f>
        <v>0</v>
      </c>
      <c r="G168" s="1053">
        <f>IFERROR(SUM(G166:G167), 0)</f>
        <v>0</v>
      </c>
      <c r="H168" s="1053">
        <f>IFERROR(SUM(H166:H167), 0)</f>
        <v>0</v>
      </c>
      <c r="I168" s="1053">
        <f>IFERROR(SUM(I166:I167), 0)</f>
        <v>0</v>
      </c>
      <c r="J168" s="1053">
        <f t="shared" si="50"/>
        <v>0</v>
      </c>
      <c r="K168" s="337">
        <f>IFERROR(SUM(K166:K167), 0)</f>
        <v>0</v>
      </c>
      <c r="L168" s="337">
        <f>IFERROR(SUM(L166:L167), 0)</f>
        <v>0</v>
      </c>
      <c r="M168" s="337">
        <f>IFERROR(SUM(M166:M167), 0)</f>
        <v>0</v>
      </c>
      <c r="N168" s="337">
        <f>IFERROR(SUM(N166:N167), 0)</f>
        <v>0</v>
      </c>
      <c r="O168" s="337">
        <f>IFERROR(SUM(O166:O167), 0)</f>
        <v>0</v>
      </c>
      <c r="P168" s="392">
        <f t="shared" si="51"/>
        <v>0</v>
      </c>
      <c r="Q168" s="1070">
        <f>IFERROR(SUM(Q166:Q167), 0)</f>
        <v>0</v>
      </c>
      <c r="R168" s="1053">
        <f>IFERROR(SUM(R166:R167), 0)</f>
        <v>0</v>
      </c>
      <c r="S168" s="1053">
        <f>IFERROR(SUM(S166:S167), 0)</f>
        <v>0</v>
      </c>
      <c r="T168" s="1053">
        <f>IFERROR(SUM(T166:T167), 0)</f>
        <v>0</v>
      </c>
      <c r="U168" s="1053">
        <f>IFERROR(SUM(U166:U167), 0)</f>
        <v>0</v>
      </c>
      <c r="V168" s="1053">
        <f t="shared" si="52"/>
        <v>0</v>
      </c>
      <c r="W168" s="1053">
        <f>IFERROR(SUM(W166:W167), 0)</f>
        <v>0</v>
      </c>
      <c r="X168" s="1053">
        <f>IFERROR(SUM(X166:X167), 0)</f>
        <v>0</v>
      </c>
      <c r="Y168" s="1053">
        <f>IFERROR(SUM(Y166:Y167), 0)</f>
        <v>0</v>
      </c>
      <c r="Z168" s="1053">
        <f>IFERROR(SUM(Z166:Z167), 0)</f>
        <v>0</v>
      </c>
      <c r="AA168" s="1053">
        <f>IFERROR(SUM(AA166:AA167), 0)</f>
        <v>0</v>
      </c>
      <c r="AB168" s="1068">
        <f t="shared" si="53"/>
        <v>0</v>
      </c>
      <c r="AC168" s="1070">
        <f>IFERROR(SUM(AC166:AC167), 0)</f>
        <v>0</v>
      </c>
      <c r="AD168" s="1053">
        <f>IFERROR(SUM(AD166:AD167), 0)</f>
        <v>0</v>
      </c>
      <c r="AE168" s="1053">
        <f>IFERROR(SUM(AE166:AE167), 0)</f>
        <v>0</v>
      </c>
      <c r="AF168" s="1053">
        <f>IFERROR(SUM(AF166:AF167), 0)</f>
        <v>0</v>
      </c>
      <c r="AG168" s="1053">
        <f>IFERROR(SUM(AG166:AG167), 0)</f>
        <v>0</v>
      </c>
      <c r="AH168" s="1053">
        <f t="shared" si="54"/>
        <v>0</v>
      </c>
      <c r="AI168" s="1053">
        <f>IFERROR(SUM(AI166:AI167), 0)</f>
        <v>0</v>
      </c>
      <c r="AJ168" s="1053">
        <f>IFERROR(SUM(AJ166:AJ167), 0)</f>
        <v>0</v>
      </c>
      <c r="AK168" s="1053">
        <f>IFERROR(SUM(AK166:AK167), 0)</f>
        <v>0</v>
      </c>
      <c r="AL168" s="1053">
        <f>IFERROR(SUM(AL166:AL167), 0)</f>
        <v>0</v>
      </c>
      <c r="AM168" s="1053">
        <f>IFERROR(SUM(AM166:AM167), 0)</f>
        <v>0</v>
      </c>
      <c r="AN168" s="1068">
        <f t="shared" si="55"/>
        <v>0</v>
      </c>
      <c r="AO168" s="1070">
        <f>IFERROR(SUM(AO166:AO167), 0)</f>
        <v>0</v>
      </c>
      <c r="AP168" s="1053">
        <f>IFERROR(SUM(AP166:AP167), 0)</f>
        <v>0</v>
      </c>
      <c r="AQ168" s="1053">
        <f>IFERROR(SUM(AQ166:AQ167), 0)</f>
        <v>0</v>
      </c>
      <c r="AR168" s="1053">
        <f>IFERROR(SUM(AR166:AR167), 0)</f>
        <v>0</v>
      </c>
      <c r="AS168" s="1053">
        <f>IFERROR(SUM(AS166:AS167), 0)</f>
        <v>0</v>
      </c>
      <c r="AT168" s="1077">
        <f t="shared" si="56"/>
        <v>0</v>
      </c>
      <c r="AU168" s="9"/>
      <c r="AV168" s="353" t="s">
        <v>5071</v>
      </c>
      <c r="AW168" s="300"/>
      <c r="AX168" s="1336" t="s">
        <v>3638</v>
      </c>
      <c r="AY168" s="324"/>
      <c r="AZ168" s="324"/>
      <c r="BA168" s="294" t="s">
        <v>3636</v>
      </c>
      <c r="BB168" s="351" t="s">
        <v>167</v>
      </c>
      <c r="BC168" s="352">
        <v>3</v>
      </c>
      <c r="BD168" s="373" t="s">
        <v>5072</v>
      </c>
      <c r="BE168" s="373" t="s">
        <v>5073</v>
      </c>
      <c r="BF168" s="373" t="s">
        <v>5074</v>
      </c>
      <c r="BG168" s="373" t="s">
        <v>5075</v>
      </c>
      <c r="BH168" s="373" t="s">
        <v>5076</v>
      </c>
      <c r="BI168" s="373" t="s">
        <v>5077</v>
      </c>
      <c r="BJ168" s="373" t="s">
        <v>5072</v>
      </c>
      <c r="BK168" s="373" t="s">
        <v>5073</v>
      </c>
      <c r="BL168" s="373" t="s">
        <v>5074</v>
      </c>
      <c r="BM168" s="373" t="s">
        <v>5075</v>
      </c>
      <c r="BN168" s="373" t="s">
        <v>5076</v>
      </c>
      <c r="BO168" s="373" t="s">
        <v>5077</v>
      </c>
      <c r="BP168" s="373" t="s">
        <v>5072</v>
      </c>
      <c r="BQ168" s="373" t="s">
        <v>5073</v>
      </c>
      <c r="BR168" s="373" t="s">
        <v>5074</v>
      </c>
      <c r="BS168" s="373" t="s">
        <v>5075</v>
      </c>
      <c r="BT168" s="373" t="s">
        <v>5076</v>
      </c>
      <c r="BU168" s="373" t="s">
        <v>5077</v>
      </c>
      <c r="BV168" s="373" t="s">
        <v>5072</v>
      </c>
      <c r="BW168" s="373" t="s">
        <v>5073</v>
      </c>
      <c r="BX168" s="373" t="s">
        <v>5074</v>
      </c>
      <c r="BY168" s="373" t="s">
        <v>5075</v>
      </c>
      <c r="BZ168" s="373" t="s">
        <v>5076</v>
      </c>
      <c r="CA168" s="373" t="s">
        <v>5077</v>
      </c>
      <c r="CB168" s="373" t="s">
        <v>5072</v>
      </c>
      <c r="CC168" s="373" t="s">
        <v>5073</v>
      </c>
      <c r="CD168" s="373" t="s">
        <v>5074</v>
      </c>
      <c r="CE168" s="373" t="s">
        <v>5075</v>
      </c>
      <c r="CF168" s="373" t="s">
        <v>5076</v>
      </c>
      <c r="CG168" s="373" t="s">
        <v>5077</v>
      </c>
      <c r="CH168" s="373" t="s">
        <v>5072</v>
      </c>
      <c r="CI168" s="373" t="s">
        <v>5073</v>
      </c>
      <c r="CJ168" s="373" t="s">
        <v>5074</v>
      </c>
      <c r="CK168" s="373" t="s">
        <v>5075</v>
      </c>
      <c r="CL168" s="373" t="s">
        <v>5076</v>
      </c>
      <c r="CM168" s="373" t="s">
        <v>5077</v>
      </c>
      <c r="CN168" s="373" t="s">
        <v>5072</v>
      </c>
      <c r="CO168" s="373" t="s">
        <v>5073</v>
      </c>
      <c r="CP168" s="373" t="s">
        <v>5074</v>
      </c>
      <c r="CQ168" s="373" t="s">
        <v>5075</v>
      </c>
      <c r="CR168" s="373" t="s">
        <v>5076</v>
      </c>
      <c r="CS168" s="373" t="s">
        <v>5077</v>
      </c>
      <c r="CT168" s="9"/>
      <c r="CU168" s="353" t="s">
        <v>5071</v>
      </c>
      <c r="CV168" s="300"/>
      <c r="CW168" s="353"/>
      <c r="CX168" s="324"/>
    </row>
    <row r="169" spans="1:102" customFormat="1" ht="20.25" customHeight="1" x14ac:dyDescent="0.2">
      <c r="A169" s="324"/>
      <c r="B169" s="294" t="s">
        <v>3645</v>
      </c>
      <c r="C169" s="351" t="s">
        <v>167</v>
      </c>
      <c r="D169" s="352">
        <v>3</v>
      </c>
      <c r="E169" s="1052"/>
      <c r="F169" s="1052"/>
      <c r="G169" s="1052"/>
      <c r="H169" s="1052"/>
      <c r="I169" s="1052"/>
      <c r="J169" s="1053">
        <f t="shared" si="50"/>
        <v>0</v>
      </c>
      <c r="K169" s="1339">
        <v>0</v>
      </c>
      <c r="L169" s="1339">
        <v>0</v>
      </c>
      <c r="M169" s="1339">
        <v>0</v>
      </c>
      <c r="N169" s="1339">
        <v>0</v>
      </c>
      <c r="O169" s="1339">
        <v>0</v>
      </c>
      <c r="P169" s="392">
        <f t="shared" si="51"/>
        <v>0</v>
      </c>
      <c r="Q169" s="1067"/>
      <c r="R169" s="1052"/>
      <c r="S169" s="1052"/>
      <c r="T169" s="1052"/>
      <c r="U169" s="1052"/>
      <c r="V169" s="1053">
        <f t="shared" si="52"/>
        <v>0</v>
      </c>
      <c r="W169" s="1052"/>
      <c r="X169" s="1052"/>
      <c r="Y169" s="1052"/>
      <c r="Z169" s="1052"/>
      <c r="AA169" s="1052"/>
      <c r="AB169" s="1068">
        <f t="shared" si="53"/>
        <v>0</v>
      </c>
      <c r="AC169" s="1067"/>
      <c r="AD169" s="1052"/>
      <c r="AE169" s="1052"/>
      <c r="AF169" s="1052"/>
      <c r="AG169" s="1052"/>
      <c r="AH169" s="1053">
        <f t="shared" si="54"/>
        <v>0</v>
      </c>
      <c r="AI169" s="1052"/>
      <c r="AJ169" s="1052"/>
      <c r="AK169" s="1052"/>
      <c r="AL169" s="1052"/>
      <c r="AM169" s="1052"/>
      <c r="AN169" s="1068">
        <f t="shared" si="55"/>
        <v>0</v>
      </c>
      <c r="AO169" s="1067"/>
      <c r="AP169" s="1052"/>
      <c r="AQ169" s="1052"/>
      <c r="AR169" s="1052"/>
      <c r="AS169" s="1052"/>
      <c r="AT169" s="1077">
        <f t="shared" si="56"/>
        <v>0</v>
      </c>
      <c r="AU169" s="300"/>
      <c r="AV169" s="353" t="s">
        <v>5078</v>
      </c>
      <c r="AW169" s="300"/>
      <c r="AX169" s="1336" t="s">
        <v>3647</v>
      </c>
      <c r="AY169" s="324"/>
      <c r="AZ169" s="324"/>
      <c r="BA169" s="294" t="s">
        <v>3645</v>
      </c>
      <c r="BB169" s="351" t="s">
        <v>167</v>
      </c>
      <c r="BC169" s="352">
        <v>3</v>
      </c>
      <c r="BD169" s="372" t="s">
        <v>5079</v>
      </c>
      <c r="BE169" s="372" t="s">
        <v>5080</v>
      </c>
      <c r="BF169" s="372" t="s">
        <v>5081</v>
      </c>
      <c r="BG169" s="372" t="s">
        <v>5082</v>
      </c>
      <c r="BH169" s="372" t="s">
        <v>5083</v>
      </c>
      <c r="BI169" s="373" t="s">
        <v>5084</v>
      </c>
      <c r="BJ169" s="372" t="s">
        <v>5079</v>
      </c>
      <c r="BK169" s="372" t="s">
        <v>5080</v>
      </c>
      <c r="BL169" s="372" t="s">
        <v>5081</v>
      </c>
      <c r="BM169" s="372" t="s">
        <v>5082</v>
      </c>
      <c r="BN169" s="372" t="s">
        <v>5083</v>
      </c>
      <c r="BO169" s="373" t="s">
        <v>5084</v>
      </c>
      <c r="BP169" s="372" t="s">
        <v>5079</v>
      </c>
      <c r="BQ169" s="372" t="s">
        <v>5080</v>
      </c>
      <c r="BR169" s="372" t="s">
        <v>5081</v>
      </c>
      <c r="BS169" s="372" t="s">
        <v>5082</v>
      </c>
      <c r="BT169" s="372" t="s">
        <v>5083</v>
      </c>
      <c r="BU169" s="373" t="s">
        <v>5084</v>
      </c>
      <c r="BV169" s="372" t="s">
        <v>5079</v>
      </c>
      <c r="BW169" s="372" t="s">
        <v>5080</v>
      </c>
      <c r="BX169" s="372" t="s">
        <v>5081</v>
      </c>
      <c r="BY169" s="372" t="s">
        <v>5082</v>
      </c>
      <c r="BZ169" s="372" t="s">
        <v>5083</v>
      </c>
      <c r="CA169" s="373" t="s">
        <v>5084</v>
      </c>
      <c r="CB169" s="372" t="s">
        <v>5079</v>
      </c>
      <c r="CC169" s="372" t="s">
        <v>5080</v>
      </c>
      <c r="CD169" s="372" t="s">
        <v>5081</v>
      </c>
      <c r="CE169" s="372" t="s">
        <v>5082</v>
      </c>
      <c r="CF169" s="372" t="s">
        <v>5083</v>
      </c>
      <c r="CG169" s="373" t="s">
        <v>5084</v>
      </c>
      <c r="CH169" s="372" t="s">
        <v>5079</v>
      </c>
      <c r="CI169" s="372" t="s">
        <v>5080</v>
      </c>
      <c r="CJ169" s="372" t="s">
        <v>5081</v>
      </c>
      <c r="CK169" s="372" t="s">
        <v>5082</v>
      </c>
      <c r="CL169" s="372" t="s">
        <v>5083</v>
      </c>
      <c r="CM169" s="373" t="s">
        <v>5084</v>
      </c>
      <c r="CN169" s="372" t="s">
        <v>5079</v>
      </c>
      <c r="CO169" s="372" t="s">
        <v>5080</v>
      </c>
      <c r="CP169" s="372" t="s">
        <v>5081</v>
      </c>
      <c r="CQ169" s="372" t="s">
        <v>5082</v>
      </c>
      <c r="CR169" s="372" t="s">
        <v>5083</v>
      </c>
      <c r="CS169" s="373" t="s">
        <v>5084</v>
      </c>
      <c r="CT169" s="300"/>
      <c r="CU169" s="353" t="s">
        <v>5078</v>
      </c>
      <c r="CV169" s="300"/>
      <c r="CW169" s="353"/>
      <c r="CX169" s="324"/>
    </row>
    <row r="170" spans="1:102" customFormat="1" ht="20.25" customHeight="1" x14ac:dyDescent="0.2">
      <c r="A170" s="324"/>
      <c r="B170" s="294" t="s">
        <v>3654</v>
      </c>
      <c r="C170" s="351" t="s">
        <v>167</v>
      </c>
      <c r="D170" s="352">
        <v>3</v>
      </c>
      <c r="E170" s="1052"/>
      <c r="F170" s="1052"/>
      <c r="G170" s="1052"/>
      <c r="H170" s="1052"/>
      <c r="I170" s="1052"/>
      <c r="J170" s="1053">
        <f t="shared" si="50"/>
        <v>0</v>
      </c>
      <c r="K170" s="1328">
        <v>0</v>
      </c>
      <c r="L170" s="1328">
        <v>0</v>
      </c>
      <c r="M170" s="1328">
        <v>0</v>
      </c>
      <c r="N170" s="1328">
        <v>0</v>
      </c>
      <c r="O170" s="1328">
        <v>0</v>
      </c>
      <c r="P170" s="392">
        <f t="shared" si="51"/>
        <v>0</v>
      </c>
      <c r="Q170" s="1067"/>
      <c r="R170" s="1052"/>
      <c r="S170" s="1052"/>
      <c r="T170" s="1052"/>
      <c r="U170" s="1052"/>
      <c r="V170" s="1053">
        <f t="shared" si="52"/>
        <v>0</v>
      </c>
      <c r="W170" s="1052"/>
      <c r="X170" s="1052"/>
      <c r="Y170" s="1052"/>
      <c r="Z170" s="1052"/>
      <c r="AA170" s="1052"/>
      <c r="AB170" s="1068">
        <f t="shared" si="53"/>
        <v>0</v>
      </c>
      <c r="AC170" s="1067"/>
      <c r="AD170" s="1052"/>
      <c r="AE170" s="1052"/>
      <c r="AF170" s="1052"/>
      <c r="AG170" s="1052"/>
      <c r="AH170" s="1053">
        <f t="shared" si="54"/>
        <v>0</v>
      </c>
      <c r="AI170" s="1052"/>
      <c r="AJ170" s="1052"/>
      <c r="AK170" s="1052"/>
      <c r="AL170" s="1052"/>
      <c r="AM170" s="1052"/>
      <c r="AN170" s="1068">
        <f t="shared" si="55"/>
        <v>0</v>
      </c>
      <c r="AO170" s="1067"/>
      <c r="AP170" s="1052"/>
      <c r="AQ170" s="1052"/>
      <c r="AR170" s="1052"/>
      <c r="AS170" s="1052"/>
      <c r="AT170" s="1077">
        <f t="shared" si="56"/>
        <v>0</v>
      </c>
      <c r="AU170" s="300"/>
      <c r="AV170" s="353" t="s">
        <v>5085</v>
      </c>
      <c r="AW170" s="300"/>
      <c r="AX170" s="1336" t="s">
        <v>3656</v>
      </c>
      <c r="AY170" s="324"/>
      <c r="AZ170" s="324"/>
      <c r="BA170" s="294" t="s">
        <v>3654</v>
      </c>
      <c r="BB170" s="351" t="s">
        <v>167</v>
      </c>
      <c r="BC170" s="352">
        <v>3</v>
      </c>
      <c r="BD170" s="372" t="s">
        <v>5086</v>
      </c>
      <c r="BE170" s="372" t="s">
        <v>5087</v>
      </c>
      <c r="BF170" s="372" t="s">
        <v>5088</v>
      </c>
      <c r="BG170" s="372" t="s">
        <v>5089</v>
      </c>
      <c r="BH170" s="372" t="s">
        <v>5090</v>
      </c>
      <c r="BI170" s="373" t="s">
        <v>5091</v>
      </c>
      <c r="BJ170" s="372" t="s">
        <v>5086</v>
      </c>
      <c r="BK170" s="372" t="s">
        <v>5087</v>
      </c>
      <c r="BL170" s="372" t="s">
        <v>5088</v>
      </c>
      <c r="BM170" s="372" t="s">
        <v>5089</v>
      </c>
      <c r="BN170" s="372" t="s">
        <v>5090</v>
      </c>
      <c r="BO170" s="373" t="s">
        <v>5091</v>
      </c>
      <c r="BP170" s="372" t="s">
        <v>5086</v>
      </c>
      <c r="BQ170" s="372" t="s">
        <v>5087</v>
      </c>
      <c r="BR170" s="372" t="s">
        <v>5088</v>
      </c>
      <c r="BS170" s="372" t="s">
        <v>5089</v>
      </c>
      <c r="BT170" s="372" t="s">
        <v>5090</v>
      </c>
      <c r="BU170" s="373" t="s">
        <v>5091</v>
      </c>
      <c r="BV170" s="372" t="s">
        <v>5086</v>
      </c>
      <c r="BW170" s="372" t="s">
        <v>5087</v>
      </c>
      <c r="BX170" s="372" t="s">
        <v>5088</v>
      </c>
      <c r="BY170" s="372" t="s">
        <v>5089</v>
      </c>
      <c r="BZ170" s="372" t="s">
        <v>5090</v>
      </c>
      <c r="CA170" s="373" t="s">
        <v>5091</v>
      </c>
      <c r="CB170" s="372" t="s">
        <v>5086</v>
      </c>
      <c r="CC170" s="372" t="s">
        <v>5087</v>
      </c>
      <c r="CD170" s="372" t="s">
        <v>5088</v>
      </c>
      <c r="CE170" s="372" t="s">
        <v>5089</v>
      </c>
      <c r="CF170" s="372" t="s">
        <v>5090</v>
      </c>
      <c r="CG170" s="373" t="s">
        <v>5091</v>
      </c>
      <c r="CH170" s="372" t="s">
        <v>5086</v>
      </c>
      <c r="CI170" s="372" t="s">
        <v>5087</v>
      </c>
      <c r="CJ170" s="372" t="s">
        <v>5088</v>
      </c>
      <c r="CK170" s="372" t="s">
        <v>5089</v>
      </c>
      <c r="CL170" s="372" t="s">
        <v>5090</v>
      </c>
      <c r="CM170" s="373" t="s">
        <v>5091</v>
      </c>
      <c r="CN170" s="372" t="s">
        <v>5086</v>
      </c>
      <c r="CO170" s="372" t="s">
        <v>5087</v>
      </c>
      <c r="CP170" s="372" t="s">
        <v>5088</v>
      </c>
      <c r="CQ170" s="372" t="s">
        <v>5089</v>
      </c>
      <c r="CR170" s="372" t="s">
        <v>5090</v>
      </c>
      <c r="CS170" s="373" t="s">
        <v>5091</v>
      </c>
      <c r="CT170" s="300"/>
      <c r="CU170" s="353" t="s">
        <v>5085</v>
      </c>
      <c r="CV170" s="300"/>
      <c r="CW170" s="353"/>
      <c r="CX170" s="324"/>
    </row>
    <row r="171" spans="1:102" customFormat="1" ht="20.25" customHeight="1" x14ac:dyDescent="0.2">
      <c r="A171" s="324"/>
      <c r="B171" s="294" t="s">
        <v>3663</v>
      </c>
      <c r="C171" s="351" t="s">
        <v>167</v>
      </c>
      <c r="D171" s="352">
        <v>3</v>
      </c>
      <c r="E171" s="1053">
        <f>IFERROR(SUM(E169:E170), 0)</f>
        <v>0</v>
      </c>
      <c r="F171" s="1053">
        <f>IFERROR(SUM(F169:F170), 0)</f>
        <v>0</v>
      </c>
      <c r="G171" s="1053">
        <f>IFERROR(SUM(G169:G170), 0)</f>
        <v>0</v>
      </c>
      <c r="H171" s="1053">
        <f>IFERROR(SUM(H169:H170), 0)</f>
        <v>0</v>
      </c>
      <c r="I171" s="1053">
        <f>IFERROR(SUM(I169:I170), 0)</f>
        <v>0</v>
      </c>
      <c r="J171" s="1053">
        <f t="shared" si="50"/>
        <v>0</v>
      </c>
      <c r="K171" s="337">
        <f>IFERROR(SUM(K169:K170), 0)</f>
        <v>0</v>
      </c>
      <c r="L171" s="337">
        <f>IFERROR(SUM(L169:L170), 0)</f>
        <v>0</v>
      </c>
      <c r="M171" s="337">
        <f>IFERROR(SUM(M169:M170), 0)</f>
        <v>0</v>
      </c>
      <c r="N171" s="337">
        <f>IFERROR(SUM(N169:N170), 0)</f>
        <v>0</v>
      </c>
      <c r="O171" s="337">
        <f>IFERROR(SUM(O169:O170), 0)</f>
        <v>0</v>
      </c>
      <c r="P171" s="392">
        <f t="shared" si="51"/>
        <v>0</v>
      </c>
      <c r="Q171" s="1070">
        <f>IFERROR(SUM(Q169:Q170), 0)</f>
        <v>0</v>
      </c>
      <c r="R171" s="1053">
        <f>IFERROR(SUM(R169:R170), 0)</f>
        <v>0</v>
      </c>
      <c r="S171" s="1053">
        <f>IFERROR(SUM(S169:S170), 0)</f>
        <v>0</v>
      </c>
      <c r="T171" s="1053">
        <f>IFERROR(SUM(T169:T170), 0)</f>
        <v>0</v>
      </c>
      <c r="U171" s="1053">
        <f>IFERROR(SUM(U169:U170), 0)</f>
        <v>0</v>
      </c>
      <c r="V171" s="1053">
        <f t="shared" si="52"/>
        <v>0</v>
      </c>
      <c r="W171" s="1053">
        <f>IFERROR(SUM(W169:W170), 0)</f>
        <v>0</v>
      </c>
      <c r="X171" s="1053">
        <f>IFERROR(SUM(X169:X170), 0)</f>
        <v>0</v>
      </c>
      <c r="Y171" s="1053">
        <f>IFERROR(SUM(Y169:Y170), 0)</f>
        <v>0</v>
      </c>
      <c r="Z171" s="1053">
        <f>IFERROR(SUM(Z169:Z170), 0)</f>
        <v>0</v>
      </c>
      <c r="AA171" s="1053">
        <f>IFERROR(SUM(AA169:AA170), 0)</f>
        <v>0</v>
      </c>
      <c r="AB171" s="1068">
        <f t="shared" si="53"/>
        <v>0</v>
      </c>
      <c r="AC171" s="1070">
        <f>IFERROR(SUM(AC169:AC170), 0)</f>
        <v>0</v>
      </c>
      <c r="AD171" s="1053">
        <f>IFERROR(SUM(AD169:AD170), 0)</f>
        <v>0</v>
      </c>
      <c r="AE171" s="1053">
        <f>IFERROR(SUM(AE169:AE170), 0)</f>
        <v>0</v>
      </c>
      <c r="AF171" s="1053">
        <f>IFERROR(SUM(AF169:AF170), 0)</f>
        <v>0</v>
      </c>
      <c r="AG171" s="1053">
        <f>IFERROR(SUM(AG169:AG170), 0)</f>
        <v>0</v>
      </c>
      <c r="AH171" s="1053">
        <f t="shared" si="54"/>
        <v>0</v>
      </c>
      <c r="AI171" s="1053">
        <f>IFERROR(SUM(AI169:AI170), 0)</f>
        <v>0</v>
      </c>
      <c r="AJ171" s="1053">
        <f>IFERROR(SUM(AJ169:AJ170), 0)</f>
        <v>0</v>
      </c>
      <c r="AK171" s="1053">
        <f>IFERROR(SUM(AK169:AK170), 0)</f>
        <v>0</v>
      </c>
      <c r="AL171" s="1053">
        <f>IFERROR(SUM(AL169:AL170), 0)</f>
        <v>0</v>
      </c>
      <c r="AM171" s="1053">
        <f>IFERROR(SUM(AM169:AM170), 0)</f>
        <v>0</v>
      </c>
      <c r="AN171" s="1068">
        <f t="shared" si="55"/>
        <v>0</v>
      </c>
      <c r="AO171" s="1070">
        <f>IFERROR(SUM(AO169:AO170), 0)</f>
        <v>0</v>
      </c>
      <c r="AP171" s="1053">
        <f>IFERROR(SUM(AP169:AP170), 0)</f>
        <v>0</v>
      </c>
      <c r="AQ171" s="1053">
        <f>IFERROR(SUM(AQ169:AQ170), 0)</f>
        <v>0</v>
      </c>
      <c r="AR171" s="1053">
        <f>IFERROR(SUM(AR169:AR170), 0)</f>
        <v>0</v>
      </c>
      <c r="AS171" s="1053">
        <f>IFERROR(SUM(AS169:AS170), 0)</f>
        <v>0</v>
      </c>
      <c r="AT171" s="1077">
        <f t="shared" si="56"/>
        <v>0</v>
      </c>
      <c r="AU171" s="300"/>
      <c r="AV171" s="353" t="s">
        <v>5092</v>
      </c>
      <c r="AW171" s="300"/>
      <c r="AX171" s="1336" t="s">
        <v>3665</v>
      </c>
      <c r="AY171" s="324"/>
      <c r="AZ171" s="324"/>
      <c r="BA171" s="294" t="s">
        <v>3663</v>
      </c>
      <c r="BB171" s="351" t="s">
        <v>167</v>
      </c>
      <c r="BC171" s="352">
        <v>3</v>
      </c>
      <c r="BD171" s="373" t="s">
        <v>5093</v>
      </c>
      <c r="BE171" s="373" t="s">
        <v>5094</v>
      </c>
      <c r="BF171" s="373" t="s">
        <v>5095</v>
      </c>
      <c r="BG171" s="373" t="s">
        <v>5096</v>
      </c>
      <c r="BH171" s="373" t="s">
        <v>5097</v>
      </c>
      <c r="BI171" s="373" t="s">
        <v>5098</v>
      </c>
      <c r="BJ171" s="373" t="s">
        <v>5093</v>
      </c>
      <c r="BK171" s="373" t="s">
        <v>5094</v>
      </c>
      <c r="BL171" s="373" t="s">
        <v>5095</v>
      </c>
      <c r="BM171" s="373" t="s">
        <v>5096</v>
      </c>
      <c r="BN171" s="373" t="s">
        <v>5097</v>
      </c>
      <c r="BO171" s="373" t="s">
        <v>5098</v>
      </c>
      <c r="BP171" s="373" t="s">
        <v>5093</v>
      </c>
      <c r="BQ171" s="373" t="s">
        <v>5094</v>
      </c>
      <c r="BR171" s="373" t="s">
        <v>5095</v>
      </c>
      <c r="BS171" s="373" t="s">
        <v>5096</v>
      </c>
      <c r="BT171" s="373" t="s">
        <v>5097</v>
      </c>
      <c r="BU171" s="373" t="s">
        <v>5098</v>
      </c>
      <c r="BV171" s="373" t="s">
        <v>5093</v>
      </c>
      <c r="BW171" s="373" t="s">
        <v>5094</v>
      </c>
      <c r="BX171" s="373" t="s">
        <v>5095</v>
      </c>
      <c r="BY171" s="373" t="s">
        <v>5096</v>
      </c>
      <c r="BZ171" s="373" t="s">
        <v>5097</v>
      </c>
      <c r="CA171" s="373" t="s">
        <v>5098</v>
      </c>
      <c r="CB171" s="373" t="s">
        <v>5093</v>
      </c>
      <c r="CC171" s="373" t="s">
        <v>5094</v>
      </c>
      <c r="CD171" s="373" t="s">
        <v>5095</v>
      </c>
      <c r="CE171" s="373" t="s">
        <v>5096</v>
      </c>
      <c r="CF171" s="373" t="s">
        <v>5097</v>
      </c>
      <c r="CG171" s="373" t="s">
        <v>5098</v>
      </c>
      <c r="CH171" s="373" t="s">
        <v>5093</v>
      </c>
      <c r="CI171" s="373" t="s">
        <v>5094</v>
      </c>
      <c r="CJ171" s="373" t="s">
        <v>5095</v>
      </c>
      <c r="CK171" s="373" t="s">
        <v>5096</v>
      </c>
      <c r="CL171" s="373" t="s">
        <v>5097</v>
      </c>
      <c r="CM171" s="373" t="s">
        <v>5098</v>
      </c>
      <c r="CN171" s="373" t="s">
        <v>5093</v>
      </c>
      <c r="CO171" s="373" t="s">
        <v>5094</v>
      </c>
      <c r="CP171" s="373" t="s">
        <v>5095</v>
      </c>
      <c r="CQ171" s="373" t="s">
        <v>5096</v>
      </c>
      <c r="CR171" s="373" t="s">
        <v>5097</v>
      </c>
      <c r="CS171" s="373" t="s">
        <v>5098</v>
      </c>
      <c r="CT171" s="300"/>
      <c r="CU171" s="353" t="s">
        <v>5092</v>
      </c>
      <c r="CV171" s="300"/>
      <c r="CW171" s="353"/>
      <c r="CX171" s="324"/>
    </row>
    <row r="172" spans="1:102" customFormat="1" ht="20.25" customHeight="1" x14ac:dyDescent="0.2">
      <c r="A172" s="324"/>
      <c r="B172" s="294" t="s">
        <v>3672</v>
      </c>
      <c r="C172" s="351" t="s">
        <v>167</v>
      </c>
      <c r="D172" s="352">
        <v>3</v>
      </c>
      <c r="E172" s="1052"/>
      <c r="F172" s="1052"/>
      <c r="G172" s="1052"/>
      <c r="H172" s="1052"/>
      <c r="I172" s="1052"/>
      <c r="J172" s="1053">
        <f t="shared" si="50"/>
        <v>0</v>
      </c>
      <c r="K172" s="1339">
        <v>0</v>
      </c>
      <c r="L172" s="1339">
        <v>0</v>
      </c>
      <c r="M172" s="1339">
        <v>0</v>
      </c>
      <c r="N172" s="1339">
        <v>0</v>
      </c>
      <c r="O172" s="1339">
        <v>0</v>
      </c>
      <c r="P172" s="392">
        <f t="shared" si="51"/>
        <v>0</v>
      </c>
      <c r="Q172" s="1067"/>
      <c r="R172" s="1052"/>
      <c r="S172" s="1052"/>
      <c r="T172" s="1052"/>
      <c r="U172" s="1052"/>
      <c r="V172" s="1053">
        <f t="shared" si="52"/>
        <v>0</v>
      </c>
      <c r="W172" s="1052"/>
      <c r="X172" s="1052"/>
      <c r="Y172" s="1052"/>
      <c r="Z172" s="1052"/>
      <c r="AA172" s="1052"/>
      <c r="AB172" s="1068">
        <f t="shared" si="53"/>
        <v>0</v>
      </c>
      <c r="AC172" s="1067"/>
      <c r="AD172" s="1052"/>
      <c r="AE172" s="1052"/>
      <c r="AF172" s="1052"/>
      <c r="AG172" s="1052"/>
      <c r="AH172" s="1053">
        <f t="shared" si="54"/>
        <v>0</v>
      </c>
      <c r="AI172" s="1052"/>
      <c r="AJ172" s="1052"/>
      <c r="AK172" s="1052"/>
      <c r="AL172" s="1052"/>
      <c r="AM172" s="1052"/>
      <c r="AN172" s="1068">
        <f t="shared" si="55"/>
        <v>0</v>
      </c>
      <c r="AO172" s="1067"/>
      <c r="AP172" s="1052"/>
      <c r="AQ172" s="1052"/>
      <c r="AR172" s="1052"/>
      <c r="AS172" s="1052"/>
      <c r="AT172" s="1077">
        <f t="shared" si="56"/>
        <v>0</v>
      </c>
      <c r="AU172" s="300"/>
      <c r="AV172" s="353" t="s">
        <v>5099</v>
      </c>
      <c r="AW172" s="300"/>
      <c r="AX172" s="1336" t="s">
        <v>3674</v>
      </c>
      <c r="AY172" s="324"/>
      <c r="AZ172" s="324"/>
      <c r="BA172" s="294" t="s">
        <v>3672</v>
      </c>
      <c r="BB172" s="351" t="s">
        <v>167</v>
      </c>
      <c r="BC172" s="352">
        <v>3</v>
      </c>
      <c r="BD172" s="372" t="s">
        <v>5100</v>
      </c>
      <c r="BE172" s="372" t="s">
        <v>5101</v>
      </c>
      <c r="BF172" s="372" t="s">
        <v>5102</v>
      </c>
      <c r="BG172" s="372" t="s">
        <v>5103</v>
      </c>
      <c r="BH172" s="372" t="s">
        <v>5104</v>
      </c>
      <c r="BI172" s="373" t="s">
        <v>5105</v>
      </c>
      <c r="BJ172" s="372" t="s">
        <v>5100</v>
      </c>
      <c r="BK172" s="372" t="s">
        <v>5101</v>
      </c>
      <c r="BL172" s="372" t="s">
        <v>5102</v>
      </c>
      <c r="BM172" s="372" t="s">
        <v>5103</v>
      </c>
      <c r="BN172" s="372" t="s">
        <v>5104</v>
      </c>
      <c r="BO172" s="373" t="s">
        <v>5105</v>
      </c>
      <c r="BP172" s="372" t="s">
        <v>5100</v>
      </c>
      <c r="BQ172" s="372" t="s">
        <v>5101</v>
      </c>
      <c r="BR172" s="372" t="s">
        <v>5102</v>
      </c>
      <c r="BS172" s="372" t="s">
        <v>5103</v>
      </c>
      <c r="BT172" s="372" t="s">
        <v>5104</v>
      </c>
      <c r="BU172" s="373" t="s">
        <v>5105</v>
      </c>
      <c r="BV172" s="372" t="s">
        <v>5100</v>
      </c>
      <c r="BW172" s="372" t="s">
        <v>5101</v>
      </c>
      <c r="BX172" s="372" t="s">
        <v>5102</v>
      </c>
      <c r="BY172" s="372" t="s">
        <v>5103</v>
      </c>
      <c r="BZ172" s="372" t="s">
        <v>5104</v>
      </c>
      <c r="CA172" s="373" t="s">
        <v>5105</v>
      </c>
      <c r="CB172" s="372" t="s">
        <v>5100</v>
      </c>
      <c r="CC172" s="372" t="s">
        <v>5101</v>
      </c>
      <c r="CD172" s="372" t="s">
        <v>5102</v>
      </c>
      <c r="CE172" s="372" t="s">
        <v>5103</v>
      </c>
      <c r="CF172" s="372" t="s">
        <v>5104</v>
      </c>
      <c r="CG172" s="373" t="s">
        <v>5105</v>
      </c>
      <c r="CH172" s="372" t="s">
        <v>5100</v>
      </c>
      <c r="CI172" s="372" t="s">
        <v>5101</v>
      </c>
      <c r="CJ172" s="372" t="s">
        <v>5102</v>
      </c>
      <c r="CK172" s="372" t="s">
        <v>5103</v>
      </c>
      <c r="CL172" s="372" t="s">
        <v>5104</v>
      </c>
      <c r="CM172" s="373" t="s">
        <v>5105</v>
      </c>
      <c r="CN172" s="372" t="s">
        <v>5100</v>
      </c>
      <c r="CO172" s="372" t="s">
        <v>5101</v>
      </c>
      <c r="CP172" s="372" t="s">
        <v>5102</v>
      </c>
      <c r="CQ172" s="372" t="s">
        <v>5103</v>
      </c>
      <c r="CR172" s="372" t="s">
        <v>5104</v>
      </c>
      <c r="CS172" s="373" t="s">
        <v>5105</v>
      </c>
      <c r="CT172" s="300"/>
      <c r="CU172" s="353" t="s">
        <v>5099</v>
      </c>
      <c r="CV172" s="300"/>
      <c r="CW172" s="353"/>
      <c r="CX172" s="324"/>
    </row>
    <row r="173" spans="1:102" customFormat="1" ht="20.25" customHeight="1" x14ac:dyDescent="0.2">
      <c r="A173" s="324"/>
      <c r="B173" s="294" t="s">
        <v>3681</v>
      </c>
      <c r="C173" s="351" t="s">
        <v>167</v>
      </c>
      <c r="D173" s="352">
        <v>3</v>
      </c>
      <c r="E173" s="1052"/>
      <c r="F173" s="1052"/>
      <c r="G173" s="1052"/>
      <c r="H173" s="1052"/>
      <c r="I173" s="1052"/>
      <c r="J173" s="1053">
        <f t="shared" si="50"/>
        <v>0</v>
      </c>
      <c r="K173" s="1328">
        <v>0</v>
      </c>
      <c r="L173" s="1328">
        <v>0</v>
      </c>
      <c r="M173" s="1328">
        <v>0</v>
      </c>
      <c r="N173" s="1328">
        <v>0</v>
      </c>
      <c r="O173" s="1328">
        <v>0</v>
      </c>
      <c r="P173" s="392">
        <f t="shared" si="51"/>
        <v>0</v>
      </c>
      <c r="Q173" s="1067"/>
      <c r="R173" s="1052"/>
      <c r="S173" s="1052"/>
      <c r="T173" s="1052"/>
      <c r="U173" s="1052"/>
      <c r="V173" s="1053">
        <f t="shared" si="52"/>
        <v>0</v>
      </c>
      <c r="W173" s="1052"/>
      <c r="X173" s="1052"/>
      <c r="Y173" s="1052"/>
      <c r="Z173" s="1052"/>
      <c r="AA173" s="1052"/>
      <c r="AB173" s="1068">
        <f t="shared" si="53"/>
        <v>0</v>
      </c>
      <c r="AC173" s="1067"/>
      <c r="AD173" s="1052"/>
      <c r="AE173" s="1052"/>
      <c r="AF173" s="1052"/>
      <c r="AG173" s="1052"/>
      <c r="AH173" s="1053">
        <f t="shared" si="54"/>
        <v>0</v>
      </c>
      <c r="AI173" s="1052"/>
      <c r="AJ173" s="1052"/>
      <c r="AK173" s="1052"/>
      <c r="AL173" s="1052"/>
      <c r="AM173" s="1052"/>
      <c r="AN173" s="1068">
        <f t="shared" si="55"/>
        <v>0</v>
      </c>
      <c r="AO173" s="1067"/>
      <c r="AP173" s="1052"/>
      <c r="AQ173" s="1052"/>
      <c r="AR173" s="1052"/>
      <c r="AS173" s="1052"/>
      <c r="AT173" s="1077">
        <f t="shared" si="56"/>
        <v>0</v>
      </c>
      <c r="AU173" s="300"/>
      <c r="AV173" s="353" t="s">
        <v>5106</v>
      </c>
      <c r="AW173" s="300"/>
      <c r="AX173" s="1336" t="s">
        <v>3683</v>
      </c>
      <c r="AY173" s="324"/>
      <c r="AZ173" s="324"/>
      <c r="BA173" s="294" t="s">
        <v>3681</v>
      </c>
      <c r="BB173" s="351" t="s">
        <v>167</v>
      </c>
      <c r="BC173" s="352">
        <v>3</v>
      </c>
      <c r="BD173" s="372" t="s">
        <v>5107</v>
      </c>
      <c r="BE173" s="372" t="s">
        <v>5108</v>
      </c>
      <c r="BF173" s="372" t="s">
        <v>5109</v>
      </c>
      <c r="BG173" s="372" t="s">
        <v>5110</v>
      </c>
      <c r="BH173" s="372" t="s">
        <v>5111</v>
      </c>
      <c r="BI173" s="373" t="s">
        <v>5112</v>
      </c>
      <c r="BJ173" s="372" t="s">
        <v>5107</v>
      </c>
      <c r="BK173" s="372" t="s">
        <v>5108</v>
      </c>
      <c r="BL173" s="372" t="s">
        <v>5109</v>
      </c>
      <c r="BM173" s="372" t="s">
        <v>5110</v>
      </c>
      <c r="BN173" s="372" t="s">
        <v>5111</v>
      </c>
      <c r="BO173" s="373" t="s">
        <v>5112</v>
      </c>
      <c r="BP173" s="372" t="s">
        <v>5107</v>
      </c>
      <c r="BQ173" s="372" t="s">
        <v>5108</v>
      </c>
      <c r="BR173" s="372" t="s">
        <v>5109</v>
      </c>
      <c r="BS173" s="372" t="s">
        <v>5110</v>
      </c>
      <c r="BT173" s="372" t="s">
        <v>5111</v>
      </c>
      <c r="BU173" s="373" t="s">
        <v>5112</v>
      </c>
      <c r="BV173" s="372" t="s">
        <v>5107</v>
      </c>
      <c r="BW173" s="372" t="s">
        <v>5108</v>
      </c>
      <c r="BX173" s="372" t="s">
        <v>5109</v>
      </c>
      <c r="BY173" s="372" t="s">
        <v>5110</v>
      </c>
      <c r="BZ173" s="372" t="s">
        <v>5111</v>
      </c>
      <c r="CA173" s="373" t="s">
        <v>5112</v>
      </c>
      <c r="CB173" s="372" t="s">
        <v>5107</v>
      </c>
      <c r="CC173" s="372" t="s">
        <v>5108</v>
      </c>
      <c r="CD173" s="372" t="s">
        <v>5109</v>
      </c>
      <c r="CE173" s="372" t="s">
        <v>5110</v>
      </c>
      <c r="CF173" s="372" t="s">
        <v>5111</v>
      </c>
      <c r="CG173" s="373" t="s">
        <v>5112</v>
      </c>
      <c r="CH173" s="372" t="s">
        <v>5107</v>
      </c>
      <c r="CI173" s="372" t="s">
        <v>5108</v>
      </c>
      <c r="CJ173" s="372" t="s">
        <v>5109</v>
      </c>
      <c r="CK173" s="372" t="s">
        <v>5110</v>
      </c>
      <c r="CL173" s="372" t="s">
        <v>5111</v>
      </c>
      <c r="CM173" s="373" t="s">
        <v>5112</v>
      </c>
      <c r="CN173" s="372" t="s">
        <v>5107</v>
      </c>
      <c r="CO173" s="372" t="s">
        <v>5108</v>
      </c>
      <c r="CP173" s="372" t="s">
        <v>5109</v>
      </c>
      <c r="CQ173" s="372" t="s">
        <v>5110</v>
      </c>
      <c r="CR173" s="372" t="s">
        <v>5111</v>
      </c>
      <c r="CS173" s="373" t="s">
        <v>5112</v>
      </c>
      <c r="CT173" s="300"/>
      <c r="CU173" s="353" t="s">
        <v>5106</v>
      </c>
      <c r="CV173" s="300"/>
      <c r="CW173" s="353"/>
      <c r="CX173" s="324"/>
    </row>
    <row r="174" spans="1:102" customFormat="1" ht="20.25" customHeight="1" x14ac:dyDescent="0.2">
      <c r="A174" s="324"/>
      <c r="B174" s="294" t="s">
        <v>3690</v>
      </c>
      <c r="C174" s="351" t="s">
        <v>167</v>
      </c>
      <c r="D174" s="352">
        <v>3</v>
      </c>
      <c r="E174" s="1053">
        <f>IFERROR(SUM(E172:E173), 0)</f>
        <v>0</v>
      </c>
      <c r="F174" s="1053">
        <f>IFERROR(SUM(F172:F173), 0)</f>
        <v>0</v>
      </c>
      <c r="G174" s="1053">
        <f>IFERROR(SUM(G172:G173), 0)</f>
        <v>0</v>
      </c>
      <c r="H174" s="1053">
        <f>IFERROR(SUM(H172:H173), 0)</f>
        <v>0</v>
      </c>
      <c r="I174" s="1053">
        <f>IFERROR(SUM(I172:I173), 0)</f>
        <v>0</v>
      </c>
      <c r="J174" s="1053">
        <f t="shared" si="50"/>
        <v>0</v>
      </c>
      <c r="K174" s="337">
        <f>IFERROR(SUM(K172:K173), 0)</f>
        <v>0</v>
      </c>
      <c r="L174" s="337">
        <f>IFERROR(SUM(L172:L173), 0)</f>
        <v>0</v>
      </c>
      <c r="M174" s="337">
        <f>IFERROR(SUM(M172:M173), 0)</f>
        <v>0</v>
      </c>
      <c r="N174" s="337">
        <f>IFERROR(SUM(N172:N173), 0)</f>
        <v>0</v>
      </c>
      <c r="O174" s="337">
        <f>IFERROR(SUM(O172:O173), 0)</f>
        <v>0</v>
      </c>
      <c r="P174" s="392">
        <f t="shared" si="51"/>
        <v>0</v>
      </c>
      <c r="Q174" s="1070">
        <f>IFERROR(SUM(Q172:Q173), 0)</f>
        <v>0</v>
      </c>
      <c r="R174" s="1053">
        <f>IFERROR(SUM(R172:R173), 0)</f>
        <v>0</v>
      </c>
      <c r="S174" s="1053">
        <f>IFERROR(SUM(S172:S173), 0)</f>
        <v>0</v>
      </c>
      <c r="T174" s="1053">
        <f>IFERROR(SUM(T172:T173), 0)</f>
        <v>0</v>
      </c>
      <c r="U174" s="1053">
        <f>IFERROR(SUM(U172:U173), 0)</f>
        <v>0</v>
      </c>
      <c r="V174" s="1053">
        <f t="shared" si="52"/>
        <v>0</v>
      </c>
      <c r="W174" s="1053">
        <f>IFERROR(SUM(W172:W173), 0)</f>
        <v>0</v>
      </c>
      <c r="X174" s="1053">
        <f>IFERROR(SUM(X172:X173), 0)</f>
        <v>0</v>
      </c>
      <c r="Y174" s="1053">
        <f>IFERROR(SUM(Y172:Y173), 0)</f>
        <v>0</v>
      </c>
      <c r="Z174" s="1053">
        <f>IFERROR(SUM(Z172:Z173), 0)</f>
        <v>0</v>
      </c>
      <c r="AA174" s="1053">
        <f>IFERROR(SUM(AA172:AA173), 0)</f>
        <v>0</v>
      </c>
      <c r="AB174" s="1068">
        <f t="shared" si="53"/>
        <v>0</v>
      </c>
      <c r="AC174" s="1070">
        <f>IFERROR(SUM(AC172:AC173), 0)</f>
        <v>0</v>
      </c>
      <c r="AD174" s="1053">
        <f>IFERROR(SUM(AD172:AD173), 0)</f>
        <v>0</v>
      </c>
      <c r="AE174" s="1053">
        <f>IFERROR(SUM(AE172:AE173), 0)</f>
        <v>0</v>
      </c>
      <c r="AF174" s="1053">
        <f>IFERROR(SUM(AF172:AF173), 0)</f>
        <v>0</v>
      </c>
      <c r="AG174" s="1053">
        <f>IFERROR(SUM(AG172:AG173), 0)</f>
        <v>0</v>
      </c>
      <c r="AH174" s="1053">
        <f t="shared" si="54"/>
        <v>0</v>
      </c>
      <c r="AI174" s="1053">
        <f>IFERROR(SUM(AI172:AI173), 0)</f>
        <v>0</v>
      </c>
      <c r="AJ174" s="1053">
        <f>IFERROR(SUM(AJ172:AJ173), 0)</f>
        <v>0</v>
      </c>
      <c r="AK174" s="1053">
        <f>IFERROR(SUM(AK172:AK173), 0)</f>
        <v>0</v>
      </c>
      <c r="AL174" s="1053">
        <f>IFERROR(SUM(AL172:AL173), 0)</f>
        <v>0</v>
      </c>
      <c r="AM174" s="1053">
        <f>IFERROR(SUM(AM172:AM173), 0)</f>
        <v>0</v>
      </c>
      <c r="AN174" s="1068">
        <f t="shared" si="55"/>
        <v>0</v>
      </c>
      <c r="AO174" s="1070">
        <f>IFERROR(SUM(AO172:AO173), 0)</f>
        <v>0</v>
      </c>
      <c r="AP174" s="1053">
        <f>IFERROR(SUM(AP172:AP173), 0)</f>
        <v>0</v>
      </c>
      <c r="AQ174" s="1053">
        <f>IFERROR(SUM(AQ172:AQ173), 0)</f>
        <v>0</v>
      </c>
      <c r="AR174" s="1053">
        <f>IFERROR(SUM(AR172:AR173), 0)</f>
        <v>0</v>
      </c>
      <c r="AS174" s="1053">
        <f>IFERROR(SUM(AS172:AS173), 0)</f>
        <v>0</v>
      </c>
      <c r="AT174" s="1077">
        <f t="shared" si="56"/>
        <v>0</v>
      </c>
      <c r="AU174" s="300"/>
      <c r="AV174" s="353" t="s">
        <v>5113</v>
      </c>
      <c r="AW174" s="300"/>
      <c r="AX174" s="1336" t="s">
        <v>3692</v>
      </c>
      <c r="AY174" s="324"/>
      <c r="AZ174" s="324"/>
      <c r="BA174" s="294" t="s">
        <v>3690</v>
      </c>
      <c r="BB174" s="351" t="s">
        <v>167</v>
      </c>
      <c r="BC174" s="352">
        <v>3</v>
      </c>
      <c r="BD174" s="373" t="s">
        <v>5114</v>
      </c>
      <c r="BE174" s="373" t="s">
        <v>5115</v>
      </c>
      <c r="BF174" s="373" t="s">
        <v>5116</v>
      </c>
      <c r="BG174" s="373" t="s">
        <v>5117</v>
      </c>
      <c r="BH174" s="373" t="s">
        <v>5118</v>
      </c>
      <c r="BI174" s="373" t="s">
        <v>5119</v>
      </c>
      <c r="BJ174" s="373" t="s">
        <v>5114</v>
      </c>
      <c r="BK174" s="373" t="s">
        <v>5115</v>
      </c>
      <c r="BL174" s="373" t="s">
        <v>5116</v>
      </c>
      <c r="BM174" s="373" t="s">
        <v>5117</v>
      </c>
      <c r="BN174" s="373" t="s">
        <v>5118</v>
      </c>
      <c r="BO174" s="373" t="s">
        <v>5119</v>
      </c>
      <c r="BP174" s="373" t="s">
        <v>5114</v>
      </c>
      <c r="BQ174" s="373" t="s">
        <v>5115</v>
      </c>
      <c r="BR174" s="373" t="s">
        <v>5116</v>
      </c>
      <c r="BS174" s="373" t="s">
        <v>5117</v>
      </c>
      <c r="BT174" s="373" t="s">
        <v>5118</v>
      </c>
      <c r="BU174" s="373" t="s">
        <v>5119</v>
      </c>
      <c r="BV174" s="373" t="s">
        <v>5114</v>
      </c>
      <c r="BW174" s="373" t="s">
        <v>5115</v>
      </c>
      <c r="BX174" s="373" t="s">
        <v>5116</v>
      </c>
      <c r="BY174" s="373" t="s">
        <v>5117</v>
      </c>
      <c r="BZ174" s="373" t="s">
        <v>5118</v>
      </c>
      <c r="CA174" s="373" t="s">
        <v>5119</v>
      </c>
      <c r="CB174" s="373" t="s">
        <v>5114</v>
      </c>
      <c r="CC174" s="373" t="s">
        <v>5115</v>
      </c>
      <c r="CD174" s="373" t="s">
        <v>5116</v>
      </c>
      <c r="CE174" s="373" t="s">
        <v>5117</v>
      </c>
      <c r="CF174" s="373" t="s">
        <v>5118</v>
      </c>
      <c r="CG174" s="373" t="s">
        <v>5119</v>
      </c>
      <c r="CH174" s="373" t="s">
        <v>5114</v>
      </c>
      <c r="CI174" s="373" t="s">
        <v>5115</v>
      </c>
      <c r="CJ174" s="373" t="s">
        <v>5116</v>
      </c>
      <c r="CK174" s="373" t="s">
        <v>5117</v>
      </c>
      <c r="CL174" s="373" t="s">
        <v>5118</v>
      </c>
      <c r="CM174" s="373" t="s">
        <v>5119</v>
      </c>
      <c r="CN174" s="373" t="s">
        <v>5114</v>
      </c>
      <c r="CO174" s="373" t="s">
        <v>5115</v>
      </c>
      <c r="CP174" s="373" t="s">
        <v>5116</v>
      </c>
      <c r="CQ174" s="373" t="s">
        <v>5117</v>
      </c>
      <c r="CR174" s="373" t="s">
        <v>5118</v>
      </c>
      <c r="CS174" s="373" t="s">
        <v>5119</v>
      </c>
      <c r="CT174" s="300"/>
      <c r="CU174" s="353" t="s">
        <v>5113</v>
      </c>
      <c r="CV174" s="300"/>
      <c r="CW174" s="353"/>
      <c r="CX174" s="324"/>
    </row>
    <row r="175" spans="1:102" customFormat="1" ht="20.25" customHeight="1" x14ac:dyDescent="0.2">
      <c r="A175" s="324"/>
      <c r="B175" s="294" t="s">
        <v>3699</v>
      </c>
      <c r="C175" s="351" t="s">
        <v>167</v>
      </c>
      <c r="D175" s="352">
        <v>3</v>
      </c>
      <c r="E175" s="1052"/>
      <c r="F175" s="1052"/>
      <c r="G175" s="1052"/>
      <c r="H175" s="1052"/>
      <c r="I175" s="1052"/>
      <c r="J175" s="1053">
        <f t="shared" si="50"/>
        <v>0</v>
      </c>
      <c r="K175" s="1339">
        <v>0</v>
      </c>
      <c r="L175" s="1339">
        <v>0</v>
      </c>
      <c r="M175" s="1339">
        <v>0</v>
      </c>
      <c r="N175" s="1339">
        <v>0</v>
      </c>
      <c r="O175" s="1339">
        <v>0</v>
      </c>
      <c r="P175" s="392">
        <f t="shared" si="51"/>
        <v>0</v>
      </c>
      <c r="Q175" s="1067"/>
      <c r="R175" s="1052"/>
      <c r="S175" s="1052"/>
      <c r="T175" s="1052"/>
      <c r="U175" s="1052"/>
      <c r="V175" s="1053">
        <f t="shared" si="52"/>
        <v>0</v>
      </c>
      <c r="W175" s="1052"/>
      <c r="X175" s="1052"/>
      <c r="Y175" s="1052"/>
      <c r="Z175" s="1052"/>
      <c r="AA175" s="1052"/>
      <c r="AB175" s="1068">
        <f t="shared" si="53"/>
        <v>0</v>
      </c>
      <c r="AC175" s="1067"/>
      <c r="AD175" s="1052"/>
      <c r="AE175" s="1052"/>
      <c r="AF175" s="1052"/>
      <c r="AG175" s="1052"/>
      <c r="AH175" s="1053">
        <f t="shared" si="54"/>
        <v>0</v>
      </c>
      <c r="AI175" s="1052"/>
      <c r="AJ175" s="1052"/>
      <c r="AK175" s="1052"/>
      <c r="AL175" s="1052"/>
      <c r="AM175" s="1052"/>
      <c r="AN175" s="1068">
        <f t="shared" si="55"/>
        <v>0</v>
      </c>
      <c r="AO175" s="1067"/>
      <c r="AP175" s="1052"/>
      <c r="AQ175" s="1052"/>
      <c r="AR175" s="1052"/>
      <c r="AS175" s="1052"/>
      <c r="AT175" s="1077">
        <f t="shared" si="56"/>
        <v>0</v>
      </c>
      <c r="AU175" s="300"/>
      <c r="AV175" s="353" t="s">
        <v>5120</v>
      </c>
      <c r="AW175" s="300"/>
      <c r="AX175" s="1336" t="s">
        <v>3701</v>
      </c>
      <c r="AY175" s="324"/>
      <c r="AZ175" s="324"/>
      <c r="BA175" s="294" t="s">
        <v>3699</v>
      </c>
      <c r="BB175" s="351" t="s">
        <v>167</v>
      </c>
      <c r="BC175" s="352">
        <v>3</v>
      </c>
      <c r="BD175" s="372" t="s">
        <v>5121</v>
      </c>
      <c r="BE175" s="372" t="s">
        <v>5122</v>
      </c>
      <c r="BF175" s="372" t="s">
        <v>5123</v>
      </c>
      <c r="BG175" s="372" t="s">
        <v>5124</v>
      </c>
      <c r="BH175" s="372" t="s">
        <v>5125</v>
      </c>
      <c r="BI175" s="373" t="s">
        <v>5126</v>
      </c>
      <c r="BJ175" s="372" t="s">
        <v>5121</v>
      </c>
      <c r="BK175" s="372" t="s">
        <v>5122</v>
      </c>
      <c r="BL175" s="372" t="s">
        <v>5123</v>
      </c>
      <c r="BM175" s="372" t="s">
        <v>5124</v>
      </c>
      <c r="BN175" s="372" t="s">
        <v>5125</v>
      </c>
      <c r="BO175" s="373" t="s">
        <v>5126</v>
      </c>
      <c r="BP175" s="372" t="s">
        <v>5121</v>
      </c>
      <c r="BQ175" s="372" t="s">
        <v>5122</v>
      </c>
      <c r="BR175" s="372" t="s">
        <v>5123</v>
      </c>
      <c r="BS175" s="372" t="s">
        <v>5124</v>
      </c>
      <c r="BT175" s="372" t="s">
        <v>5125</v>
      </c>
      <c r="BU175" s="373" t="s">
        <v>5126</v>
      </c>
      <c r="BV175" s="372" t="s">
        <v>5121</v>
      </c>
      <c r="BW175" s="372" t="s">
        <v>5122</v>
      </c>
      <c r="BX175" s="372" t="s">
        <v>5123</v>
      </c>
      <c r="BY175" s="372" t="s">
        <v>5124</v>
      </c>
      <c r="BZ175" s="372" t="s">
        <v>5125</v>
      </c>
      <c r="CA175" s="373" t="s">
        <v>5126</v>
      </c>
      <c r="CB175" s="372" t="s">
        <v>5121</v>
      </c>
      <c r="CC175" s="372" t="s">
        <v>5122</v>
      </c>
      <c r="CD175" s="372" t="s">
        <v>5123</v>
      </c>
      <c r="CE175" s="372" t="s">
        <v>5124</v>
      </c>
      <c r="CF175" s="372" t="s">
        <v>5125</v>
      </c>
      <c r="CG175" s="373" t="s">
        <v>5126</v>
      </c>
      <c r="CH175" s="372" t="s">
        <v>5121</v>
      </c>
      <c r="CI175" s="372" t="s">
        <v>5122</v>
      </c>
      <c r="CJ175" s="372" t="s">
        <v>5123</v>
      </c>
      <c r="CK175" s="372" t="s">
        <v>5124</v>
      </c>
      <c r="CL175" s="372" t="s">
        <v>5125</v>
      </c>
      <c r="CM175" s="373" t="s">
        <v>5126</v>
      </c>
      <c r="CN175" s="372" t="s">
        <v>5121</v>
      </c>
      <c r="CO175" s="372" t="s">
        <v>5122</v>
      </c>
      <c r="CP175" s="372" t="s">
        <v>5123</v>
      </c>
      <c r="CQ175" s="372" t="s">
        <v>5124</v>
      </c>
      <c r="CR175" s="372" t="s">
        <v>5125</v>
      </c>
      <c r="CS175" s="373" t="s">
        <v>5126</v>
      </c>
      <c r="CT175" s="300"/>
      <c r="CU175" s="353" t="s">
        <v>5120</v>
      </c>
      <c r="CV175" s="300"/>
      <c r="CW175" s="353"/>
      <c r="CX175" s="324"/>
    </row>
    <row r="176" spans="1:102" customFormat="1" ht="20.25" customHeight="1" x14ac:dyDescent="0.2">
      <c r="A176" s="324"/>
      <c r="B176" s="294" t="s">
        <v>3708</v>
      </c>
      <c r="C176" s="351" t="s">
        <v>167</v>
      </c>
      <c r="D176" s="352">
        <v>3</v>
      </c>
      <c r="E176" s="1052"/>
      <c r="F176" s="1052"/>
      <c r="G176" s="1052"/>
      <c r="H176" s="1052"/>
      <c r="I176" s="1052"/>
      <c r="J176" s="1053">
        <f t="shared" si="50"/>
        <v>0</v>
      </c>
      <c r="K176" s="1328">
        <v>0</v>
      </c>
      <c r="L176" s="1328">
        <v>0</v>
      </c>
      <c r="M176" s="1328">
        <v>0</v>
      </c>
      <c r="N176" s="1328">
        <v>0</v>
      </c>
      <c r="O176" s="1328">
        <v>0</v>
      </c>
      <c r="P176" s="392">
        <f t="shared" si="51"/>
        <v>0</v>
      </c>
      <c r="Q176" s="1067"/>
      <c r="R176" s="1052"/>
      <c r="S176" s="1052"/>
      <c r="T176" s="1052"/>
      <c r="U176" s="1052"/>
      <c r="V176" s="1053">
        <f t="shared" si="52"/>
        <v>0</v>
      </c>
      <c r="W176" s="1052"/>
      <c r="X176" s="1052"/>
      <c r="Y176" s="1052"/>
      <c r="Z176" s="1052"/>
      <c r="AA176" s="1052"/>
      <c r="AB176" s="1068">
        <f t="shared" si="53"/>
        <v>0</v>
      </c>
      <c r="AC176" s="1067"/>
      <c r="AD176" s="1052"/>
      <c r="AE176" s="1052"/>
      <c r="AF176" s="1052"/>
      <c r="AG176" s="1052"/>
      <c r="AH176" s="1053">
        <f t="shared" si="54"/>
        <v>0</v>
      </c>
      <c r="AI176" s="1052"/>
      <c r="AJ176" s="1052"/>
      <c r="AK176" s="1052"/>
      <c r="AL176" s="1052"/>
      <c r="AM176" s="1052"/>
      <c r="AN176" s="1068">
        <f t="shared" si="55"/>
        <v>0</v>
      </c>
      <c r="AO176" s="1067"/>
      <c r="AP176" s="1052"/>
      <c r="AQ176" s="1052"/>
      <c r="AR176" s="1052"/>
      <c r="AS176" s="1052"/>
      <c r="AT176" s="1077">
        <f t="shared" si="56"/>
        <v>0</v>
      </c>
      <c r="AU176" s="300"/>
      <c r="AV176" s="353" t="s">
        <v>5127</v>
      </c>
      <c r="AW176" s="300"/>
      <c r="AX176" s="1336" t="s">
        <v>3710</v>
      </c>
      <c r="AY176" s="324"/>
      <c r="AZ176" s="324"/>
      <c r="BA176" s="294" t="s">
        <v>3708</v>
      </c>
      <c r="BB176" s="351" t="s">
        <v>167</v>
      </c>
      <c r="BC176" s="352">
        <v>3</v>
      </c>
      <c r="BD176" s="372" t="s">
        <v>5128</v>
      </c>
      <c r="BE176" s="372" t="s">
        <v>5129</v>
      </c>
      <c r="BF176" s="372" t="s">
        <v>5130</v>
      </c>
      <c r="BG176" s="372" t="s">
        <v>5131</v>
      </c>
      <c r="BH176" s="372" t="s">
        <v>5132</v>
      </c>
      <c r="BI176" s="373" t="s">
        <v>5133</v>
      </c>
      <c r="BJ176" s="372" t="s">
        <v>5128</v>
      </c>
      <c r="BK176" s="372" t="s">
        <v>5129</v>
      </c>
      <c r="BL176" s="372" t="s">
        <v>5130</v>
      </c>
      <c r="BM176" s="372" t="s">
        <v>5131</v>
      </c>
      <c r="BN176" s="372" t="s">
        <v>5132</v>
      </c>
      <c r="BO176" s="373" t="s">
        <v>5133</v>
      </c>
      <c r="BP176" s="372" t="s">
        <v>5128</v>
      </c>
      <c r="BQ176" s="372" t="s">
        <v>5129</v>
      </c>
      <c r="BR176" s="372" t="s">
        <v>5130</v>
      </c>
      <c r="BS176" s="372" t="s">
        <v>5131</v>
      </c>
      <c r="BT176" s="372" t="s">
        <v>5132</v>
      </c>
      <c r="BU176" s="373" t="s">
        <v>5133</v>
      </c>
      <c r="BV176" s="372" t="s">
        <v>5128</v>
      </c>
      <c r="BW176" s="372" t="s">
        <v>5129</v>
      </c>
      <c r="BX176" s="372" t="s">
        <v>5130</v>
      </c>
      <c r="BY176" s="372" t="s">
        <v>5131</v>
      </c>
      <c r="BZ176" s="372" t="s">
        <v>5132</v>
      </c>
      <c r="CA176" s="373" t="s">
        <v>5133</v>
      </c>
      <c r="CB176" s="372" t="s">
        <v>5128</v>
      </c>
      <c r="CC176" s="372" t="s">
        <v>5129</v>
      </c>
      <c r="CD176" s="372" t="s">
        <v>5130</v>
      </c>
      <c r="CE176" s="372" t="s">
        <v>5131</v>
      </c>
      <c r="CF176" s="372" t="s">
        <v>5132</v>
      </c>
      <c r="CG176" s="373" t="s">
        <v>5133</v>
      </c>
      <c r="CH176" s="372" t="s">
        <v>5128</v>
      </c>
      <c r="CI176" s="372" t="s">
        <v>5129</v>
      </c>
      <c r="CJ176" s="372" t="s">
        <v>5130</v>
      </c>
      <c r="CK176" s="372" t="s">
        <v>5131</v>
      </c>
      <c r="CL176" s="372" t="s">
        <v>5132</v>
      </c>
      <c r="CM176" s="373" t="s">
        <v>5133</v>
      </c>
      <c r="CN176" s="372" t="s">
        <v>5128</v>
      </c>
      <c r="CO176" s="372" t="s">
        <v>5129</v>
      </c>
      <c r="CP176" s="372" t="s">
        <v>5130</v>
      </c>
      <c r="CQ176" s="372" t="s">
        <v>5131</v>
      </c>
      <c r="CR176" s="372" t="s">
        <v>5132</v>
      </c>
      <c r="CS176" s="373" t="s">
        <v>5133</v>
      </c>
      <c r="CT176" s="300"/>
      <c r="CU176" s="353" t="s">
        <v>5127</v>
      </c>
      <c r="CV176" s="300"/>
      <c r="CW176" s="353"/>
      <c r="CX176" s="324"/>
    </row>
    <row r="177" spans="1:102" customFormat="1" ht="20.25" customHeight="1" x14ac:dyDescent="0.2">
      <c r="A177" s="324"/>
      <c r="B177" s="294" t="s">
        <v>3717</v>
      </c>
      <c r="C177" s="351" t="s">
        <v>167</v>
      </c>
      <c r="D177" s="352">
        <v>3</v>
      </c>
      <c r="E177" s="1053">
        <f>IFERROR(SUM(E175:E176), 0)</f>
        <v>0</v>
      </c>
      <c r="F177" s="1053">
        <f>IFERROR(SUM(F175:F176), 0)</f>
        <v>0</v>
      </c>
      <c r="G177" s="1053">
        <f>IFERROR(SUM(G175:G176), 0)</f>
        <v>0</v>
      </c>
      <c r="H177" s="1053">
        <f>IFERROR(SUM(H175:H176), 0)</f>
        <v>0</v>
      </c>
      <c r="I177" s="1053">
        <f>IFERROR(SUM(I175:I176), 0)</f>
        <v>0</v>
      </c>
      <c r="J177" s="1053">
        <f t="shared" si="50"/>
        <v>0</v>
      </c>
      <c r="K177" s="337">
        <f>IFERROR(SUM(K175:K176), 0)</f>
        <v>0</v>
      </c>
      <c r="L177" s="337">
        <f>IFERROR(SUM(L175:L176), 0)</f>
        <v>0</v>
      </c>
      <c r="M177" s="337">
        <f>IFERROR(SUM(M175:M176), 0)</f>
        <v>0</v>
      </c>
      <c r="N177" s="337">
        <f>IFERROR(SUM(N175:N176), 0)</f>
        <v>0</v>
      </c>
      <c r="O177" s="337">
        <f>IFERROR(SUM(O175:O176), 0)</f>
        <v>0</v>
      </c>
      <c r="P177" s="392">
        <f t="shared" si="51"/>
        <v>0</v>
      </c>
      <c r="Q177" s="1070">
        <f>IFERROR(SUM(Q175:Q176), 0)</f>
        <v>0</v>
      </c>
      <c r="R177" s="1053">
        <f>IFERROR(SUM(R175:R176), 0)</f>
        <v>0</v>
      </c>
      <c r="S177" s="1053">
        <f>IFERROR(SUM(S175:S176), 0)</f>
        <v>0</v>
      </c>
      <c r="T177" s="1053">
        <f>IFERROR(SUM(T175:T176), 0)</f>
        <v>0</v>
      </c>
      <c r="U177" s="1053">
        <f>IFERROR(SUM(U175:U176), 0)</f>
        <v>0</v>
      </c>
      <c r="V177" s="1053">
        <f t="shared" si="52"/>
        <v>0</v>
      </c>
      <c r="W177" s="1053">
        <f>IFERROR(SUM(W175:W176), 0)</f>
        <v>0</v>
      </c>
      <c r="X177" s="1053">
        <f>IFERROR(SUM(X175:X176), 0)</f>
        <v>0</v>
      </c>
      <c r="Y177" s="1053">
        <f>IFERROR(SUM(Y175:Y176), 0)</f>
        <v>0</v>
      </c>
      <c r="Z177" s="1053">
        <f>IFERROR(SUM(Z175:Z176), 0)</f>
        <v>0</v>
      </c>
      <c r="AA177" s="1053">
        <f>IFERROR(SUM(AA175:AA176), 0)</f>
        <v>0</v>
      </c>
      <c r="AB177" s="1068">
        <f t="shared" si="53"/>
        <v>0</v>
      </c>
      <c r="AC177" s="1070">
        <f>IFERROR(SUM(AC175:AC176), 0)</f>
        <v>0</v>
      </c>
      <c r="AD177" s="1053">
        <f>IFERROR(SUM(AD175:AD176), 0)</f>
        <v>0</v>
      </c>
      <c r="AE177" s="1053">
        <f>IFERROR(SUM(AE175:AE176), 0)</f>
        <v>0</v>
      </c>
      <c r="AF177" s="1053">
        <f>IFERROR(SUM(AF175:AF176), 0)</f>
        <v>0</v>
      </c>
      <c r="AG177" s="1053">
        <f>IFERROR(SUM(AG175:AG176), 0)</f>
        <v>0</v>
      </c>
      <c r="AH177" s="1053">
        <f t="shared" si="54"/>
        <v>0</v>
      </c>
      <c r="AI177" s="1053">
        <f>IFERROR(SUM(AI175:AI176), 0)</f>
        <v>0</v>
      </c>
      <c r="AJ177" s="1053">
        <f>IFERROR(SUM(AJ175:AJ176), 0)</f>
        <v>0</v>
      </c>
      <c r="AK177" s="1053">
        <f>IFERROR(SUM(AK175:AK176), 0)</f>
        <v>0</v>
      </c>
      <c r="AL177" s="1053">
        <f>IFERROR(SUM(AL175:AL176), 0)</f>
        <v>0</v>
      </c>
      <c r="AM177" s="1053">
        <f>IFERROR(SUM(AM175:AM176), 0)</f>
        <v>0</v>
      </c>
      <c r="AN177" s="1068">
        <f t="shared" si="55"/>
        <v>0</v>
      </c>
      <c r="AO177" s="1070">
        <f>IFERROR(SUM(AO175:AO176), 0)</f>
        <v>0</v>
      </c>
      <c r="AP177" s="1053">
        <f>IFERROR(SUM(AP175:AP176), 0)</f>
        <v>0</v>
      </c>
      <c r="AQ177" s="1053">
        <f>IFERROR(SUM(AQ175:AQ176), 0)</f>
        <v>0</v>
      </c>
      <c r="AR177" s="1053">
        <f>IFERROR(SUM(AR175:AR176), 0)</f>
        <v>0</v>
      </c>
      <c r="AS177" s="1053">
        <f>IFERROR(SUM(AS175:AS176), 0)</f>
        <v>0</v>
      </c>
      <c r="AT177" s="1077">
        <f t="shared" si="56"/>
        <v>0</v>
      </c>
      <c r="AU177" s="300"/>
      <c r="AV177" s="353" t="s">
        <v>5134</v>
      </c>
      <c r="AW177" s="300"/>
      <c r="AX177" s="1336" t="s">
        <v>3719</v>
      </c>
      <c r="AY177" s="324"/>
      <c r="AZ177" s="324"/>
      <c r="BA177" s="294" t="s">
        <v>3717</v>
      </c>
      <c r="BB177" s="351" t="s">
        <v>167</v>
      </c>
      <c r="BC177" s="352">
        <v>3</v>
      </c>
      <c r="BD177" s="373" t="s">
        <v>5135</v>
      </c>
      <c r="BE177" s="373" t="s">
        <v>5136</v>
      </c>
      <c r="BF177" s="373" t="s">
        <v>5137</v>
      </c>
      <c r="BG177" s="373" t="s">
        <v>5138</v>
      </c>
      <c r="BH177" s="373" t="s">
        <v>5139</v>
      </c>
      <c r="BI177" s="373" t="s">
        <v>5140</v>
      </c>
      <c r="BJ177" s="373" t="s">
        <v>5135</v>
      </c>
      <c r="BK177" s="373" t="s">
        <v>5136</v>
      </c>
      <c r="BL177" s="373" t="s">
        <v>5137</v>
      </c>
      <c r="BM177" s="373" t="s">
        <v>5138</v>
      </c>
      <c r="BN177" s="373" t="s">
        <v>5139</v>
      </c>
      <c r="BO177" s="373" t="s">
        <v>5140</v>
      </c>
      <c r="BP177" s="373" t="s">
        <v>5135</v>
      </c>
      <c r="BQ177" s="373" t="s">
        <v>5136</v>
      </c>
      <c r="BR177" s="373" t="s">
        <v>5137</v>
      </c>
      <c r="BS177" s="373" t="s">
        <v>5138</v>
      </c>
      <c r="BT177" s="373" t="s">
        <v>5139</v>
      </c>
      <c r="BU177" s="373" t="s">
        <v>5140</v>
      </c>
      <c r="BV177" s="373" t="s">
        <v>5135</v>
      </c>
      <c r="BW177" s="373" t="s">
        <v>5136</v>
      </c>
      <c r="BX177" s="373" t="s">
        <v>5137</v>
      </c>
      <c r="BY177" s="373" t="s">
        <v>5138</v>
      </c>
      <c r="BZ177" s="373" t="s">
        <v>5139</v>
      </c>
      <c r="CA177" s="373" t="s">
        <v>5140</v>
      </c>
      <c r="CB177" s="373" t="s">
        <v>5135</v>
      </c>
      <c r="CC177" s="373" t="s">
        <v>5136</v>
      </c>
      <c r="CD177" s="373" t="s">
        <v>5137</v>
      </c>
      <c r="CE177" s="373" t="s">
        <v>5138</v>
      </c>
      <c r="CF177" s="373" t="s">
        <v>5139</v>
      </c>
      <c r="CG177" s="373" t="s">
        <v>5140</v>
      </c>
      <c r="CH177" s="373" t="s">
        <v>5135</v>
      </c>
      <c r="CI177" s="373" t="s">
        <v>5136</v>
      </c>
      <c r="CJ177" s="373" t="s">
        <v>5137</v>
      </c>
      <c r="CK177" s="373" t="s">
        <v>5138</v>
      </c>
      <c r="CL177" s="373" t="s">
        <v>5139</v>
      </c>
      <c r="CM177" s="373" t="s">
        <v>5140</v>
      </c>
      <c r="CN177" s="373" t="s">
        <v>5135</v>
      </c>
      <c r="CO177" s="373" t="s">
        <v>5136</v>
      </c>
      <c r="CP177" s="373" t="s">
        <v>5137</v>
      </c>
      <c r="CQ177" s="373" t="s">
        <v>5138</v>
      </c>
      <c r="CR177" s="373" t="s">
        <v>5139</v>
      </c>
      <c r="CS177" s="373" t="s">
        <v>5140</v>
      </c>
      <c r="CT177" s="300"/>
      <c r="CU177" s="353" t="s">
        <v>5134</v>
      </c>
      <c r="CV177" s="300"/>
      <c r="CW177" s="353"/>
      <c r="CX177" s="324"/>
    </row>
    <row r="178" spans="1:102" customFormat="1" ht="20.25" customHeight="1" x14ac:dyDescent="0.2">
      <c r="A178" s="324"/>
      <c r="B178" s="294" t="s">
        <v>3726</v>
      </c>
      <c r="C178" s="351" t="s">
        <v>167</v>
      </c>
      <c r="D178" s="352">
        <v>3</v>
      </c>
      <c r="E178" s="1052"/>
      <c r="F178" s="1052"/>
      <c r="G178" s="1052"/>
      <c r="H178" s="1052"/>
      <c r="I178" s="1052"/>
      <c r="J178" s="1053">
        <f t="shared" si="50"/>
        <v>0</v>
      </c>
      <c r="K178" s="1339">
        <v>0</v>
      </c>
      <c r="L178" s="1339">
        <v>0</v>
      </c>
      <c r="M178" s="1339">
        <v>0</v>
      </c>
      <c r="N178" s="1339">
        <v>0</v>
      </c>
      <c r="O178" s="1339">
        <v>0</v>
      </c>
      <c r="P178" s="392">
        <f t="shared" si="51"/>
        <v>0</v>
      </c>
      <c r="Q178" s="1067"/>
      <c r="R178" s="1052"/>
      <c r="S178" s="1052"/>
      <c r="T178" s="1052"/>
      <c r="U178" s="1052"/>
      <c r="V178" s="1053">
        <f t="shared" si="52"/>
        <v>0</v>
      </c>
      <c r="W178" s="1052"/>
      <c r="X178" s="1052"/>
      <c r="Y178" s="1052"/>
      <c r="Z178" s="1052"/>
      <c r="AA178" s="1052"/>
      <c r="AB178" s="1068">
        <f t="shared" si="53"/>
        <v>0</v>
      </c>
      <c r="AC178" s="1067"/>
      <c r="AD178" s="1052"/>
      <c r="AE178" s="1052"/>
      <c r="AF178" s="1052"/>
      <c r="AG178" s="1052"/>
      <c r="AH178" s="1053">
        <f t="shared" si="54"/>
        <v>0</v>
      </c>
      <c r="AI178" s="1052"/>
      <c r="AJ178" s="1052"/>
      <c r="AK178" s="1052"/>
      <c r="AL178" s="1052"/>
      <c r="AM178" s="1052"/>
      <c r="AN178" s="1068">
        <f t="shared" si="55"/>
        <v>0</v>
      </c>
      <c r="AO178" s="1067"/>
      <c r="AP178" s="1052"/>
      <c r="AQ178" s="1052"/>
      <c r="AR178" s="1052"/>
      <c r="AS178" s="1052"/>
      <c r="AT178" s="1077">
        <f t="shared" si="56"/>
        <v>0</v>
      </c>
      <c r="AU178" s="300"/>
      <c r="AV178" s="353" t="s">
        <v>5141</v>
      </c>
      <c r="AW178" s="300"/>
      <c r="AX178" s="1336" t="s">
        <v>3728</v>
      </c>
      <c r="AY178" s="324"/>
      <c r="AZ178" s="324"/>
      <c r="BA178" s="294" t="s">
        <v>3726</v>
      </c>
      <c r="BB178" s="351" t="s">
        <v>167</v>
      </c>
      <c r="BC178" s="352">
        <v>3</v>
      </c>
      <c r="BD178" s="372" t="s">
        <v>5142</v>
      </c>
      <c r="BE178" s="372" t="s">
        <v>5143</v>
      </c>
      <c r="BF178" s="372" t="s">
        <v>5144</v>
      </c>
      <c r="BG178" s="372" t="s">
        <v>5145</v>
      </c>
      <c r="BH178" s="372" t="s">
        <v>5146</v>
      </c>
      <c r="BI178" s="373" t="s">
        <v>5147</v>
      </c>
      <c r="BJ178" s="372" t="s">
        <v>5142</v>
      </c>
      <c r="BK178" s="372" t="s">
        <v>5143</v>
      </c>
      <c r="BL178" s="372" t="s">
        <v>5144</v>
      </c>
      <c r="BM178" s="372" t="s">
        <v>5145</v>
      </c>
      <c r="BN178" s="372" t="s">
        <v>5146</v>
      </c>
      <c r="BO178" s="373" t="s">
        <v>5147</v>
      </c>
      <c r="BP178" s="372" t="s">
        <v>5142</v>
      </c>
      <c r="BQ178" s="372" t="s">
        <v>5143</v>
      </c>
      <c r="BR178" s="372" t="s">
        <v>5144</v>
      </c>
      <c r="BS178" s="372" t="s">
        <v>5145</v>
      </c>
      <c r="BT178" s="372" t="s">
        <v>5146</v>
      </c>
      <c r="BU178" s="373" t="s">
        <v>5147</v>
      </c>
      <c r="BV178" s="372" t="s">
        <v>5142</v>
      </c>
      <c r="BW178" s="372" t="s">
        <v>5143</v>
      </c>
      <c r="BX178" s="372" t="s">
        <v>5144</v>
      </c>
      <c r="BY178" s="372" t="s">
        <v>5145</v>
      </c>
      <c r="BZ178" s="372" t="s">
        <v>5146</v>
      </c>
      <c r="CA178" s="373" t="s">
        <v>5147</v>
      </c>
      <c r="CB178" s="372" t="s">
        <v>5142</v>
      </c>
      <c r="CC178" s="372" t="s">
        <v>5143</v>
      </c>
      <c r="CD178" s="372" t="s">
        <v>5144</v>
      </c>
      <c r="CE178" s="372" t="s">
        <v>5145</v>
      </c>
      <c r="CF178" s="372" t="s">
        <v>5146</v>
      </c>
      <c r="CG178" s="373" t="s">
        <v>5147</v>
      </c>
      <c r="CH178" s="372" t="s">
        <v>5142</v>
      </c>
      <c r="CI178" s="372" t="s">
        <v>5143</v>
      </c>
      <c r="CJ178" s="372" t="s">
        <v>5144</v>
      </c>
      <c r="CK178" s="372" t="s">
        <v>5145</v>
      </c>
      <c r="CL178" s="372" t="s">
        <v>5146</v>
      </c>
      <c r="CM178" s="373" t="s">
        <v>5147</v>
      </c>
      <c r="CN178" s="372" t="s">
        <v>5142</v>
      </c>
      <c r="CO178" s="372" t="s">
        <v>5143</v>
      </c>
      <c r="CP178" s="372" t="s">
        <v>5144</v>
      </c>
      <c r="CQ178" s="372" t="s">
        <v>5145</v>
      </c>
      <c r="CR178" s="372" t="s">
        <v>5146</v>
      </c>
      <c r="CS178" s="373" t="s">
        <v>5147</v>
      </c>
      <c r="CT178" s="300"/>
      <c r="CU178" s="353" t="s">
        <v>5141</v>
      </c>
      <c r="CV178" s="300"/>
      <c r="CW178" s="353"/>
      <c r="CX178" s="324"/>
    </row>
    <row r="179" spans="1:102" customFormat="1" ht="20.25" customHeight="1" x14ac:dyDescent="0.2">
      <c r="A179" s="324"/>
      <c r="B179" s="294" t="s">
        <v>3735</v>
      </c>
      <c r="C179" s="351" t="s">
        <v>167</v>
      </c>
      <c r="D179" s="352">
        <v>3</v>
      </c>
      <c r="E179" s="1052"/>
      <c r="F179" s="1052"/>
      <c r="G179" s="1052"/>
      <c r="H179" s="1052"/>
      <c r="I179" s="1052"/>
      <c r="J179" s="1053">
        <f t="shared" si="50"/>
        <v>0</v>
      </c>
      <c r="K179" s="1328">
        <v>0</v>
      </c>
      <c r="L179" s="1328">
        <v>0</v>
      </c>
      <c r="M179" s="1328">
        <v>0</v>
      </c>
      <c r="N179" s="1328">
        <v>0</v>
      </c>
      <c r="O179" s="1328">
        <v>0</v>
      </c>
      <c r="P179" s="392">
        <f t="shared" si="51"/>
        <v>0</v>
      </c>
      <c r="Q179" s="1067"/>
      <c r="R179" s="1052"/>
      <c r="S179" s="1052"/>
      <c r="T179" s="1052"/>
      <c r="U179" s="1052"/>
      <c r="V179" s="1053">
        <f t="shared" si="52"/>
        <v>0</v>
      </c>
      <c r="W179" s="1052"/>
      <c r="X179" s="1052"/>
      <c r="Y179" s="1052"/>
      <c r="Z179" s="1052"/>
      <c r="AA179" s="1052"/>
      <c r="AB179" s="1068">
        <f t="shared" si="53"/>
        <v>0</v>
      </c>
      <c r="AC179" s="1067"/>
      <c r="AD179" s="1052"/>
      <c r="AE179" s="1052"/>
      <c r="AF179" s="1052"/>
      <c r="AG179" s="1052"/>
      <c r="AH179" s="1053">
        <f t="shared" si="54"/>
        <v>0</v>
      </c>
      <c r="AI179" s="1052"/>
      <c r="AJ179" s="1052"/>
      <c r="AK179" s="1052"/>
      <c r="AL179" s="1052"/>
      <c r="AM179" s="1052"/>
      <c r="AN179" s="1068">
        <f t="shared" si="55"/>
        <v>0</v>
      </c>
      <c r="AO179" s="1067"/>
      <c r="AP179" s="1052"/>
      <c r="AQ179" s="1052"/>
      <c r="AR179" s="1052"/>
      <c r="AS179" s="1052"/>
      <c r="AT179" s="1077">
        <f t="shared" si="56"/>
        <v>0</v>
      </c>
      <c r="AU179" s="300"/>
      <c r="AV179" s="353" t="s">
        <v>5148</v>
      </c>
      <c r="AW179" s="300"/>
      <c r="AX179" s="1336" t="s">
        <v>3737</v>
      </c>
      <c r="AY179" s="324"/>
      <c r="AZ179" s="324"/>
      <c r="BA179" s="294" t="s">
        <v>3735</v>
      </c>
      <c r="BB179" s="351" t="s">
        <v>167</v>
      </c>
      <c r="BC179" s="352">
        <v>3</v>
      </c>
      <c r="BD179" s="372" t="s">
        <v>5149</v>
      </c>
      <c r="BE179" s="372" t="s">
        <v>5150</v>
      </c>
      <c r="BF179" s="372" t="s">
        <v>5151</v>
      </c>
      <c r="BG179" s="372" t="s">
        <v>5152</v>
      </c>
      <c r="BH179" s="372" t="s">
        <v>5153</v>
      </c>
      <c r="BI179" s="373" t="s">
        <v>5154</v>
      </c>
      <c r="BJ179" s="372" t="s">
        <v>5149</v>
      </c>
      <c r="BK179" s="372" t="s">
        <v>5150</v>
      </c>
      <c r="BL179" s="372" t="s">
        <v>5151</v>
      </c>
      <c r="BM179" s="372" t="s">
        <v>5152</v>
      </c>
      <c r="BN179" s="372" t="s">
        <v>5153</v>
      </c>
      <c r="BO179" s="373" t="s">
        <v>5154</v>
      </c>
      <c r="BP179" s="372" t="s">
        <v>5149</v>
      </c>
      <c r="BQ179" s="372" t="s">
        <v>5150</v>
      </c>
      <c r="BR179" s="372" t="s">
        <v>5151</v>
      </c>
      <c r="BS179" s="372" t="s">
        <v>5152</v>
      </c>
      <c r="BT179" s="372" t="s">
        <v>5153</v>
      </c>
      <c r="BU179" s="373" t="s">
        <v>5154</v>
      </c>
      <c r="BV179" s="372" t="s">
        <v>5149</v>
      </c>
      <c r="BW179" s="372" t="s">
        <v>5150</v>
      </c>
      <c r="BX179" s="372" t="s">
        <v>5151</v>
      </c>
      <c r="BY179" s="372" t="s">
        <v>5152</v>
      </c>
      <c r="BZ179" s="372" t="s">
        <v>5153</v>
      </c>
      <c r="CA179" s="373" t="s">
        <v>5154</v>
      </c>
      <c r="CB179" s="372" t="s">
        <v>5149</v>
      </c>
      <c r="CC179" s="372" t="s">
        <v>5150</v>
      </c>
      <c r="CD179" s="372" t="s">
        <v>5151</v>
      </c>
      <c r="CE179" s="372" t="s">
        <v>5152</v>
      </c>
      <c r="CF179" s="372" t="s">
        <v>5153</v>
      </c>
      <c r="CG179" s="373" t="s">
        <v>5154</v>
      </c>
      <c r="CH179" s="372" t="s">
        <v>5149</v>
      </c>
      <c r="CI179" s="372" t="s">
        <v>5150</v>
      </c>
      <c r="CJ179" s="372" t="s">
        <v>5151</v>
      </c>
      <c r="CK179" s="372" t="s">
        <v>5152</v>
      </c>
      <c r="CL179" s="372" t="s">
        <v>5153</v>
      </c>
      <c r="CM179" s="373" t="s">
        <v>5154</v>
      </c>
      <c r="CN179" s="372" t="s">
        <v>5149</v>
      </c>
      <c r="CO179" s="372" t="s">
        <v>5150</v>
      </c>
      <c r="CP179" s="372" t="s">
        <v>5151</v>
      </c>
      <c r="CQ179" s="372" t="s">
        <v>5152</v>
      </c>
      <c r="CR179" s="372" t="s">
        <v>5153</v>
      </c>
      <c r="CS179" s="373" t="s">
        <v>5154</v>
      </c>
      <c r="CT179" s="300"/>
      <c r="CU179" s="353" t="s">
        <v>5148</v>
      </c>
      <c r="CV179" s="300"/>
      <c r="CW179" s="353"/>
      <c r="CX179" s="324"/>
    </row>
    <row r="180" spans="1:102" customFormat="1" ht="20.25" customHeight="1" x14ac:dyDescent="0.2">
      <c r="A180" s="324"/>
      <c r="B180" s="294" t="s">
        <v>3744</v>
      </c>
      <c r="C180" s="351" t="s">
        <v>167</v>
      </c>
      <c r="D180" s="352">
        <v>3</v>
      </c>
      <c r="E180" s="1053">
        <f>IFERROR(SUM(E178:E179), 0)</f>
        <v>0</v>
      </c>
      <c r="F180" s="1053">
        <f>IFERROR(SUM(F178:F179), 0)</f>
        <v>0</v>
      </c>
      <c r="G180" s="1053">
        <f>IFERROR(SUM(G178:G179), 0)</f>
        <v>0</v>
      </c>
      <c r="H180" s="1053">
        <f>IFERROR(SUM(H178:H179), 0)</f>
        <v>0</v>
      </c>
      <c r="I180" s="1053">
        <f>IFERROR(SUM(I178:I179), 0)</f>
        <v>0</v>
      </c>
      <c r="J180" s="1053">
        <f t="shared" si="50"/>
        <v>0</v>
      </c>
      <c r="K180" s="337">
        <f>IFERROR(SUM(K178:K179), 0)</f>
        <v>0</v>
      </c>
      <c r="L180" s="337">
        <f>IFERROR(SUM(L178:L179), 0)</f>
        <v>0</v>
      </c>
      <c r="M180" s="337">
        <f>IFERROR(SUM(M178:M179), 0)</f>
        <v>0</v>
      </c>
      <c r="N180" s="337">
        <f>IFERROR(SUM(N178:N179), 0)</f>
        <v>0</v>
      </c>
      <c r="O180" s="337">
        <f>IFERROR(SUM(O178:O179), 0)</f>
        <v>0</v>
      </c>
      <c r="P180" s="392">
        <f t="shared" si="51"/>
        <v>0</v>
      </c>
      <c r="Q180" s="1070">
        <f>IFERROR(SUM(Q178:Q179), 0)</f>
        <v>0</v>
      </c>
      <c r="R180" s="1053">
        <f>IFERROR(SUM(R178:R179), 0)</f>
        <v>0</v>
      </c>
      <c r="S180" s="1053">
        <f>IFERROR(SUM(S178:S179), 0)</f>
        <v>0</v>
      </c>
      <c r="T180" s="1053">
        <f>IFERROR(SUM(T178:T179), 0)</f>
        <v>0</v>
      </c>
      <c r="U180" s="1053">
        <f>IFERROR(SUM(U178:U179), 0)</f>
        <v>0</v>
      </c>
      <c r="V180" s="1053">
        <f t="shared" si="52"/>
        <v>0</v>
      </c>
      <c r="W180" s="1053">
        <f>IFERROR(SUM(W178:W179), 0)</f>
        <v>0</v>
      </c>
      <c r="X180" s="1053">
        <f>IFERROR(SUM(X178:X179), 0)</f>
        <v>0</v>
      </c>
      <c r="Y180" s="1053">
        <f>IFERROR(SUM(Y178:Y179), 0)</f>
        <v>0</v>
      </c>
      <c r="Z180" s="1053">
        <f>IFERROR(SUM(Z178:Z179), 0)</f>
        <v>0</v>
      </c>
      <c r="AA180" s="1053">
        <f>IFERROR(SUM(AA178:AA179), 0)</f>
        <v>0</v>
      </c>
      <c r="AB180" s="1068">
        <f t="shared" si="53"/>
        <v>0</v>
      </c>
      <c r="AC180" s="1070">
        <f>IFERROR(SUM(AC178:AC179), 0)</f>
        <v>0</v>
      </c>
      <c r="AD180" s="1053">
        <f>IFERROR(SUM(AD178:AD179), 0)</f>
        <v>0</v>
      </c>
      <c r="AE180" s="1053">
        <f>IFERROR(SUM(AE178:AE179), 0)</f>
        <v>0</v>
      </c>
      <c r="AF180" s="1053">
        <f>IFERROR(SUM(AF178:AF179), 0)</f>
        <v>0</v>
      </c>
      <c r="AG180" s="1053">
        <f>IFERROR(SUM(AG178:AG179), 0)</f>
        <v>0</v>
      </c>
      <c r="AH180" s="1053">
        <f t="shared" si="54"/>
        <v>0</v>
      </c>
      <c r="AI180" s="1053">
        <f>IFERROR(SUM(AI178:AI179), 0)</f>
        <v>0</v>
      </c>
      <c r="AJ180" s="1053">
        <f>IFERROR(SUM(AJ178:AJ179), 0)</f>
        <v>0</v>
      </c>
      <c r="AK180" s="1053">
        <f>IFERROR(SUM(AK178:AK179), 0)</f>
        <v>0</v>
      </c>
      <c r="AL180" s="1053">
        <f>IFERROR(SUM(AL178:AL179), 0)</f>
        <v>0</v>
      </c>
      <c r="AM180" s="1053">
        <f>IFERROR(SUM(AM178:AM179), 0)</f>
        <v>0</v>
      </c>
      <c r="AN180" s="1068">
        <f t="shared" si="55"/>
        <v>0</v>
      </c>
      <c r="AO180" s="1070">
        <f>IFERROR(SUM(AO178:AO179), 0)</f>
        <v>0</v>
      </c>
      <c r="AP180" s="1053">
        <f>IFERROR(SUM(AP178:AP179), 0)</f>
        <v>0</v>
      </c>
      <c r="AQ180" s="1053">
        <f>IFERROR(SUM(AQ178:AQ179), 0)</f>
        <v>0</v>
      </c>
      <c r="AR180" s="1053">
        <f>IFERROR(SUM(AR178:AR179), 0)</f>
        <v>0</v>
      </c>
      <c r="AS180" s="1053">
        <f>IFERROR(SUM(AS178:AS179), 0)</f>
        <v>0</v>
      </c>
      <c r="AT180" s="1077">
        <f t="shared" si="56"/>
        <v>0</v>
      </c>
      <c r="AU180" s="300"/>
      <c r="AV180" s="353" t="s">
        <v>5155</v>
      </c>
      <c r="AW180" s="300"/>
      <c r="AX180" s="1336" t="s">
        <v>3746</v>
      </c>
      <c r="AY180" s="324"/>
      <c r="AZ180" s="324"/>
      <c r="BA180" s="294" t="s">
        <v>3744</v>
      </c>
      <c r="BB180" s="351" t="s">
        <v>167</v>
      </c>
      <c r="BC180" s="352">
        <v>3</v>
      </c>
      <c r="BD180" s="373" t="s">
        <v>5156</v>
      </c>
      <c r="BE180" s="373" t="s">
        <v>5157</v>
      </c>
      <c r="BF180" s="373" t="s">
        <v>5158</v>
      </c>
      <c r="BG180" s="373" t="s">
        <v>5159</v>
      </c>
      <c r="BH180" s="373" t="s">
        <v>5160</v>
      </c>
      <c r="BI180" s="373" t="s">
        <v>5161</v>
      </c>
      <c r="BJ180" s="373" t="s">
        <v>5156</v>
      </c>
      <c r="BK180" s="373" t="s">
        <v>5157</v>
      </c>
      <c r="BL180" s="373" t="s">
        <v>5158</v>
      </c>
      <c r="BM180" s="373" t="s">
        <v>5159</v>
      </c>
      <c r="BN180" s="373" t="s">
        <v>5160</v>
      </c>
      <c r="BO180" s="373" t="s">
        <v>5161</v>
      </c>
      <c r="BP180" s="373" t="s">
        <v>5156</v>
      </c>
      <c r="BQ180" s="373" t="s">
        <v>5157</v>
      </c>
      <c r="BR180" s="373" t="s">
        <v>5158</v>
      </c>
      <c r="BS180" s="373" t="s">
        <v>5159</v>
      </c>
      <c r="BT180" s="373" t="s">
        <v>5160</v>
      </c>
      <c r="BU180" s="373" t="s">
        <v>5161</v>
      </c>
      <c r="BV180" s="373" t="s">
        <v>5156</v>
      </c>
      <c r="BW180" s="373" t="s">
        <v>5157</v>
      </c>
      <c r="BX180" s="373" t="s">
        <v>5158</v>
      </c>
      <c r="BY180" s="373" t="s">
        <v>5159</v>
      </c>
      <c r="BZ180" s="373" t="s">
        <v>5160</v>
      </c>
      <c r="CA180" s="373" t="s">
        <v>5161</v>
      </c>
      <c r="CB180" s="373" t="s">
        <v>5156</v>
      </c>
      <c r="CC180" s="373" t="s">
        <v>5157</v>
      </c>
      <c r="CD180" s="373" t="s">
        <v>5158</v>
      </c>
      <c r="CE180" s="373" t="s">
        <v>5159</v>
      </c>
      <c r="CF180" s="373" t="s">
        <v>5160</v>
      </c>
      <c r="CG180" s="373" t="s">
        <v>5161</v>
      </c>
      <c r="CH180" s="373" t="s">
        <v>5156</v>
      </c>
      <c r="CI180" s="373" t="s">
        <v>5157</v>
      </c>
      <c r="CJ180" s="373" t="s">
        <v>5158</v>
      </c>
      <c r="CK180" s="373" t="s">
        <v>5159</v>
      </c>
      <c r="CL180" s="373" t="s">
        <v>5160</v>
      </c>
      <c r="CM180" s="373" t="s">
        <v>5161</v>
      </c>
      <c r="CN180" s="373" t="s">
        <v>5156</v>
      </c>
      <c r="CO180" s="373" t="s">
        <v>5157</v>
      </c>
      <c r="CP180" s="373" t="s">
        <v>5158</v>
      </c>
      <c r="CQ180" s="373" t="s">
        <v>5159</v>
      </c>
      <c r="CR180" s="373" t="s">
        <v>5160</v>
      </c>
      <c r="CS180" s="373" t="s">
        <v>5161</v>
      </c>
      <c r="CT180" s="300"/>
      <c r="CU180" s="353" t="s">
        <v>5155</v>
      </c>
      <c r="CV180" s="300"/>
      <c r="CW180" s="353"/>
      <c r="CX180" s="324"/>
    </row>
    <row r="181" spans="1:102" customFormat="1" ht="20.25" customHeight="1" x14ac:dyDescent="0.2">
      <c r="A181" s="324"/>
      <c r="B181" s="294" t="s">
        <v>3753</v>
      </c>
      <c r="C181" s="351" t="s">
        <v>167</v>
      </c>
      <c r="D181" s="352">
        <v>3</v>
      </c>
      <c r="E181" s="1052"/>
      <c r="F181" s="1052"/>
      <c r="G181" s="1052"/>
      <c r="H181" s="1052"/>
      <c r="I181" s="1052"/>
      <c r="J181" s="1053">
        <f t="shared" si="50"/>
        <v>0</v>
      </c>
      <c r="K181" s="1339">
        <v>0</v>
      </c>
      <c r="L181" s="1339">
        <v>0</v>
      </c>
      <c r="M181" s="1339">
        <v>0</v>
      </c>
      <c r="N181" s="1339">
        <v>0</v>
      </c>
      <c r="O181" s="1339">
        <v>0</v>
      </c>
      <c r="P181" s="392">
        <f t="shared" si="51"/>
        <v>0</v>
      </c>
      <c r="Q181" s="1067"/>
      <c r="R181" s="1052"/>
      <c r="S181" s="1052"/>
      <c r="T181" s="1052"/>
      <c r="U181" s="1052"/>
      <c r="V181" s="1053">
        <f t="shared" si="52"/>
        <v>0</v>
      </c>
      <c r="W181" s="1052"/>
      <c r="X181" s="1052"/>
      <c r="Y181" s="1052"/>
      <c r="Z181" s="1052"/>
      <c r="AA181" s="1052"/>
      <c r="AB181" s="1068">
        <f t="shared" si="53"/>
        <v>0</v>
      </c>
      <c r="AC181" s="1067"/>
      <c r="AD181" s="1052"/>
      <c r="AE181" s="1052"/>
      <c r="AF181" s="1052"/>
      <c r="AG181" s="1052"/>
      <c r="AH181" s="1053">
        <f t="shared" si="54"/>
        <v>0</v>
      </c>
      <c r="AI181" s="1052"/>
      <c r="AJ181" s="1052"/>
      <c r="AK181" s="1052"/>
      <c r="AL181" s="1052"/>
      <c r="AM181" s="1052"/>
      <c r="AN181" s="1068">
        <f t="shared" si="55"/>
        <v>0</v>
      </c>
      <c r="AO181" s="1067"/>
      <c r="AP181" s="1052"/>
      <c r="AQ181" s="1052"/>
      <c r="AR181" s="1052"/>
      <c r="AS181" s="1052"/>
      <c r="AT181" s="1077">
        <f t="shared" si="56"/>
        <v>0</v>
      </c>
      <c r="AU181" s="300"/>
      <c r="AV181" s="353" t="s">
        <v>5162</v>
      </c>
      <c r="AW181" s="300"/>
      <c r="AX181" s="1336" t="s">
        <v>3755</v>
      </c>
      <c r="AY181" s="324"/>
      <c r="AZ181" s="324"/>
      <c r="BA181" s="294" t="s">
        <v>3753</v>
      </c>
      <c r="BB181" s="351" t="s">
        <v>167</v>
      </c>
      <c r="BC181" s="352">
        <v>3</v>
      </c>
      <c r="BD181" s="372" t="s">
        <v>5163</v>
      </c>
      <c r="BE181" s="372" t="s">
        <v>5164</v>
      </c>
      <c r="BF181" s="372" t="s">
        <v>5165</v>
      </c>
      <c r="BG181" s="372" t="s">
        <v>5166</v>
      </c>
      <c r="BH181" s="372" t="s">
        <v>5167</v>
      </c>
      <c r="BI181" s="373" t="s">
        <v>5168</v>
      </c>
      <c r="BJ181" s="372" t="s">
        <v>5163</v>
      </c>
      <c r="BK181" s="372" t="s">
        <v>5164</v>
      </c>
      <c r="BL181" s="372" t="s">
        <v>5165</v>
      </c>
      <c r="BM181" s="372" t="s">
        <v>5166</v>
      </c>
      <c r="BN181" s="372" t="s">
        <v>5167</v>
      </c>
      <c r="BO181" s="373" t="s">
        <v>5168</v>
      </c>
      <c r="BP181" s="372" t="s">
        <v>5163</v>
      </c>
      <c r="BQ181" s="372" t="s">
        <v>5164</v>
      </c>
      <c r="BR181" s="372" t="s">
        <v>5165</v>
      </c>
      <c r="BS181" s="372" t="s">
        <v>5166</v>
      </c>
      <c r="BT181" s="372" t="s">
        <v>5167</v>
      </c>
      <c r="BU181" s="373" t="s">
        <v>5168</v>
      </c>
      <c r="BV181" s="372" t="s">
        <v>5163</v>
      </c>
      <c r="BW181" s="372" t="s">
        <v>5164</v>
      </c>
      <c r="BX181" s="372" t="s">
        <v>5165</v>
      </c>
      <c r="BY181" s="372" t="s">
        <v>5166</v>
      </c>
      <c r="BZ181" s="372" t="s">
        <v>5167</v>
      </c>
      <c r="CA181" s="373" t="s">
        <v>5168</v>
      </c>
      <c r="CB181" s="372" t="s">
        <v>5163</v>
      </c>
      <c r="CC181" s="372" t="s">
        <v>5164</v>
      </c>
      <c r="CD181" s="372" t="s">
        <v>5165</v>
      </c>
      <c r="CE181" s="372" t="s">
        <v>5166</v>
      </c>
      <c r="CF181" s="372" t="s">
        <v>5167</v>
      </c>
      <c r="CG181" s="373" t="s">
        <v>5168</v>
      </c>
      <c r="CH181" s="372" t="s">
        <v>5163</v>
      </c>
      <c r="CI181" s="372" t="s">
        <v>5164</v>
      </c>
      <c r="CJ181" s="372" t="s">
        <v>5165</v>
      </c>
      <c r="CK181" s="372" t="s">
        <v>5166</v>
      </c>
      <c r="CL181" s="372" t="s">
        <v>5167</v>
      </c>
      <c r="CM181" s="373" t="s">
        <v>5168</v>
      </c>
      <c r="CN181" s="372" t="s">
        <v>5163</v>
      </c>
      <c r="CO181" s="372" t="s">
        <v>5164</v>
      </c>
      <c r="CP181" s="372" t="s">
        <v>5165</v>
      </c>
      <c r="CQ181" s="372" t="s">
        <v>5166</v>
      </c>
      <c r="CR181" s="372" t="s">
        <v>5167</v>
      </c>
      <c r="CS181" s="373" t="s">
        <v>5168</v>
      </c>
      <c r="CT181" s="300"/>
      <c r="CU181" s="353" t="s">
        <v>5162</v>
      </c>
      <c r="CV181" s="300"/>
      <c r="CW181" s="353"/>
      <c r="CX181" s="324"/>
    </row>
    <row r="182" spans="1:102" customFormat="1" ht="20.25" customHeight="1" x14ac:dyDescent="0.2">
      <c r="A182" s="324"/>
      <c r="B182" s="294" t="s">
        <v>3762</v>
      </c>
      <c r="C182" s="351" t="s">
        <v>167</v>
      </c>
      <c r="D182" s="352">
        <v>3</v>
      </c>
      <c r="E182" s="1052"/>
      <c r="F182" s="1052"/>
      <c r="G182" s="1052"/>
      <c r="H182" s="1052"/>
      <c r="I182" s="1052"/>
      <c r="J182" s="1053">
        <f t="shared" si="50"/>
        <v>0</v>
      </c>
      <c r="K182" s="1328">
        <v>0</v>
      </c>
      <c r="L182" s="1328">
        <v>0</v>
      </c>
      <c r="M182" s="1328">
        <v>0</v>
      </c>
      <c r="N182" s="1328">
        <v>0</v>
      </c>
      <c r="O182" s="1328">
        <v>0</v>
      </c>
      <c r="P182" s="392">
        <f t="shared" si="51"/>
        <v>0</v>
      </c>
      <c r="Q182" s="1067"/>
      <c r="R182" s="1052"/>
      <c r="S182" s="1052"/>
      <c r="T182" s="1052"/>
      <c r="U182" s="1052"/>
      <c r="V182" s="1053">
        <f t="shared" si="52"/>
        <v>0</v>
      </c>
      <c r="W182" s="1052"/>
      <c r="X182" s="1052"/>
      <c r="Y182" s="1052"/>
      <c r="Z182" s="1052"/>
      <c r="AA182" s="1052"/>
      <c r="AB182" s="1068">
        <f t="shared" si="53"/>
        <v>0</v>
      </c>
      <c r="AC182" s="1067"/>
      <c r="AD182" s="1052"/>
      <c r="AE182" s="1052"/>
      <c r="AF182" s="1052"/>
      <c r="AG182" s="1052"/>
      <c r="AH182" s="1053">
        <f t="shared" si="54"/>
        <v>0</v>
      </c>
      <c r="AI182" s="1052"/>
      <c r="AJ182" s="1052"/>
      <c r="AK182" s="1052"/>
      <c r="AL182" s="1052"/>
      <c r="AM182" s="1052"/>
      <c r="AN182" s="1068">
        <f t="shared" si="55"/>
        <v>0</v>
      </c>
      <c r="AO182" s="1067"/>
      <c r="AP182" s="1052"/>
      <c r="AQ182" s="1052"/>
      <c r="AR182" s="1052"/>
      <c r="AS182" s="1052"/>
      <c r="AT182" s="1077">
        <f t="shared" si="56"/>
        <v>0</v>
      </c>
      <c r="AU182" s="300"/>
      <c r="AV182" s="353" t="s">
        <v>5169</v>
      </c>
      <c r="AW182" s="300"/>
      <c r="AX182" s="1336" t="s">
        <v>3764</v>
      </c>
      <c r="AY182" s="324"/>
      <c r="AZ182" s="324"/>
      <c r="BA182" s="294" t="s">
        <v>3762</v>
      </c>
      <c r="BB182" s="351" t="s">
        <v>167</v>
      </c>
      <c r="BC182" s="352">
        <v>3</v>
      </c>
      <c r="BD182" s="372" t="s">
        <v>5170</v>
      </c>
      <c r="BE182" s="372" t="s">
        <v>5171</v>
      </c>
      <c r="BF182" s="372" t="s">
        <v>5172</v>
      </c>
      <c r="BG182" s="372" t="s">
        <v>5173</v>
      </c>
      <c r="BH182" s="372" t="s">
        <v>5174</v>
      </c>
      <c r="BI182" s="373" t="s">
        <v>5175</v>
      </c>
      <c r="BJ182" s="372" t="s">
        <v>5170</v>
      </c>
      <c r="BK182" s="372" t="s">
        <v>5171</v>
      </c>
      <c r="BL182" s="372" t="s">
        <v>5172</v>
      </c>
      <c r="BM182" s="372" t="s">
        <v>5173</v>
      </c>
      <c r="BN182" s="372" t="s">
        <v>5174</v>
      </c>
      <c r="BO182" s="373" t="s">
        <v>5175</v>
      </c>
      <c r="BP182" s="372" t="s">
        <v>5170</v>
      </c>
      <c r="BQ182" s="372" t="s">
        <v>5171</v>
      </c>
      <c r="BR182" s="372" t="s">
        <v>5172</v>
      </c>
      <c r="BS182" s="372" t="s">
        <v>5173</v>
      </c>
      <c r="BT182" s="372" t="s">
        <v>5174</v>
      </c>
      <c r="BU182" s="373" t="s">
        <v>5175</v>
      </c>
      <c r="BV182" s="372" t="s">
        <v>5170</v>
      </c>
      <c r="BW182" s="372" t="s">
        <v>5171</v>
      </c>
      <c r="BX182" s="372" t="s">
        <v>5172</v>
      </c>
      <c r="BY182" s="372" t="s">
        <v>5173</v>
      </c>
      <c r="BZ182" s="372" t="s">
        <v>5174</v>
      </c>
      <c r="CA182" s="373" t="s">
        <v>5175</v>
      </c>
      <c r="CB182" s="372" t="s">
        <v>5170</v>
      </c>
      <c r="CC182" s="372" t="s">
        <v>5171</v>
      </c>
      <c r="CD182" s="372" t="s">
        <v>5172</v>
      </c>
      <c r="CE182" s="372" t="s">
        <v>5173</v>
      </c>
      <c r="CF182" s="372" t="s">
        <v>5174</v>
      </c>
      <c r="CG182" s="373" t="s">
        <v>5175</v>
      </c>
      <c r="CH182" s="372" t="s">
        <v>5170</v>
      </c>
      <c r="CI182" s="372" t="s">
        <v>5171</v>
      </c>
      <c r="CJ182" s="372" t="s">
        <v>5172</v>
      </c>
      <c r="CK182" s="372" t="s">
        <v>5173</v>
      </c>
      <c r="CL182" s="372" t="s">
        <v>5174</v>
      </c>
      <c r="CM182" s="373" t="s">
        <v>5175</v>
      </c>
      <c r="CN182" s="372" t="s">
        <v>5170</v>
      </c>
      <c r="CO182" s="372" t="s">
        <v>5171</v>
      </c>
      <c r="CP182" s="372" t="s">
        <v>5172</v>
      </c>
      <c r="CQ182" s="372" t="s">
        <v>5173</v>
      </c>
      <c r="CR182" s="372" t="s">
        <v>5174</v>
      </c>
      <c r="CS182" s="373" t="s">
        <v>5175</v>
      </c>
      <c r="CT182" s="300"/>
      <c r="CU182" s="353" t="s">
        <v>5169</v>
      </c>
      <c r="CV182" s="300"/>
      <c r="CW182" s="353"/>
      <c r="CX182" s="324"/>
    </row>
    <row r="183" spans="1:102" customFormat="1" ht="20.25" customHeight="1" x14ac:dyDescent="0.2">
      <c r="A183" s="324"/>
      <c r="B183" s="294" t="s">
        <v>3771</v>
      </c>
      <c r="C183" s="351" t="s">
        <v>167</v>
      </c>
      <c r="D183" s="352">
        <v>3</v>
      </c>
      <c r="E183" s="1053">
        <f>IFERROR(SUM(E181:E182), 0)</f>
        <v>0</v>
      </c>
      <c r="F183" s="1053">
        <f>IFERROR(SUM(F181:F182), 0)</f>
        <v>0</v>
      </c>
      <c r="G183" s="1053">
        <f>IFERROR(SUM(G181:G182), 0)</f>
        <v>0</v>
      </c>
      <c r="H183" s="1053">
        <f>IFERROR(SUM(H181:H182), 0)</f>
        <v>0</v>
      </c>
      <c r="I183" s="1053">
        <f>IFERROR(SUM(I181:I182), 0)</f>
        <v>0</v>
      </c>
      <c r="J183" s="1053">
        <f t="shared" si="50"/>
        <v>0</v>
      </c>
      <c r="K183" s="337">
        <f>IFERROR(SUM(K181:K182), 0)</f>
        <v>0</v>
      </c>
      <c r="L183" s="337">
        <f>IFERROR(SUM(L181:L182), 0)</f>
        <v>0</v>
      </c>
      <c r="M183" s="337">
        <f>IFERROR(SUM(M181:M182), 0)</f>
        <v>0</v>
      </c>
      <c r="N183" s="337">
        <f>IFERROR(SUM(N181:N182), 0)</f>
        <v>0</v>
      </c>
      <c r="O183" s="337">
        <f>IFERROR(SUM(O181:O182), 0)</f>
        <v>0</v>
      </c>
      <c r="P183" s="392">
        <f t="shared" si="51"/>
        <v>0</v>
      </c>
      <c r="Q183" s="1070">
        <f>IFERROR(SUM(Q181:Q182), 0)</f>
        <v>0</v>
      </c>
      <c r="R183" s="1053">
        <f>IFERROR(SUM(R181:R182), 0)</f>
        <v>0</v>
      </c>
      <c r="S183" s="1053">
        <f>IFERROR(SUM(S181:S182), 0)</f>
        <v>0</v>
      </c>
      <c r="T183" s="1053">
        <f>IFERROR(SUM(T181:T182), 0)</f>
        <v>0</v>
      </c>
      <c r="U183" s="1053">
        <f>IFERROR(SUM(U181:U182), 0)</f>
        <v>0</v>
      </c>
      <c r="V183" s="1053">
        <f t="shared" si="52"/>
        <v>0</v>
      </c>
      <c r="W183" s="1053">
        <f>IFERROR(SUM(W181:W182), 0)</f>
        <v>0</v>
      </c>
      <c r="X183" s="1053">
        <f>IFERROR(SUM(X181:X182), 0)</f>
        <v>0</v>
      </c>
      <c r="Y183" s="1053">
        <f>IFERROR(SUM(Y181:Y182), 0)</f>
        <v>0</v>
      </c>
      <c r="Z183" s="1053">
        <f>IFERROR(SUM(Z181:Z182), 0)</f>
        <v>0</v>
      </c>
      <c r="AA183" s="1053">
        <f>IFERROR(SUM(AA181:AA182), 0)</f>
        <v>0</v>
      </c>
      <c r="AB183" s="1068">
        <f t="shared" si="53"/>
        <v>0</v>
      </c>
      <c r="AC183" s="1070">
        <f>IFERROR(SUM(AC181:AC182), 0)</f>
        <v>0</v>
      </c>
      <c r="AD183" s="1053">
        <f>IFERROR(SUM(AD181:AD182), 0)</f>
        <v>0</v>
      </c>
      <c r="AE183" s="1053">
        <f>IFERROR(SUM(AE181:AE182), 0)</f>
        <v>0</v>
      </c>
      <c r="AF183" s="1053">
        <f>IFERROR(SUM(AF181:AF182), 0)</f>
        <v>0</v>
      </c>
      <c r="AG183" s="1053">
        <f>IFERROR(SUM(AG181:AG182), 0)</f>
        <v>0</v>
      </c>
      <c r="AH183" s="1053">
        <f t="shared" si="54"/>
        <v>0</v>
      </c>
      <c r="AI183" s="1053">
        <f>IFERROR(SUM(AI181:AI182), 0)</f>
        <v>0</v>
      </c>
      <c r="AJ183" s="1053">
        <f>IFERROR(SUM(AJ181:AJ182), 0)</f>
        <v>0</v>
      </c>
      <c r="AK183" s="1053">
        <f>IFERROR(SUM(AK181:AK182), 0)</f>
        <v>0</v>
      </c>
      <c r="AL183" s="1053">
        <f>IFERROR(SUM(AL181:AL182), 0)</f>
        <v>0</v>
      </c>
      <c r="AM183" s="1053">
        <f>IFERROR(SUM(AM181:AM182), 0)</f>
        <v>0</v>
      </c>
      <c r="AN183" s="1068">
        <f t="shared" si="55"/>
        <v>0</v>
      </c>
      <c r="AO183" s="1070">
        <f>IFERROR(SUM(AO181:AO182), 0)</f>
        <v>0</v>
      </c>
      <c r="AP183" s="1053">
        <f>IFERROR(SUM(AP181:AP182), 0)</f>
        <v>0</v>
      </c>
      <c r="AQ183" s="1053">
        <f>IFERROR(SUM(AQ181:AQ182), 0)</f>
        <v>0</v>
      </c>
      <c r="AR183" s="1053">
        <f>IFERROR(SUM(AR181:AR182), 0)</f>
        <v>0</v>
      </c>
      <c r="AS183" s="1053">
        <f>IFERROR(SUM(AS181:AS182), 0)</f>
        <v>0</v>
      </c>
      <c r="AT183" s="1077">
        <f t="shared" si="56"/>
        <v>0</v>
      </c>
      <c r="AU183" s="300"/>
      <c r="AV183" s="353" t="s">
        <v>5176</v>
      </c>
      <c r="AW183" s="300"/>
      <c r="AX183" s="1336" t="s">
        <v>3773</v>
      </c>
      <c r="AY183" s="324"/>
      <c r="AZ183" s="324"/>
      <c r="BA183" s="294" t="s">
        <v>3771</v>
      </c>
      <c r="BB183" s="351" t="s">
        <v>167</v>
      </c>
      <c r="BC183" s="352">
        <v>3</v>
      </c>
      <c r="BD183" s="373" t="s">
        <v>5177</v>
      </c>
      <c r="BE183" s="373" t="s">
        <v>5178</v>
      </c>
      <c r="BF183" s="373" t="s">
        <v>5179</v>
      </c>
      <c r="BG183" s="373" t="s">
        <v>5180</v>
      </c>
      <c r="BH183" s="373" t="s">
        <v>5181</v>
      </c>
      <c r="BI183" s="373" t="s">
        <v>5182</v>
      </c>
      <c r="BJ183" s="373" t="s">
        <v>5177</v>
      </c>
      <c r="BK183" s="373" t="s">
        <v>5178</v>
      </c>
      <c r="BL183" s="373" t="s">
        <v>5179</v>
      </c>
      <c r="BM183" s="373" t="s">
        <v>5180</v>
      </c>
      <c r="BN183" s="373" t="s">
        <v>5181</v>
      </c>
      <c r="BO183" s="373" t="s">
        <v>5182</v>
      </c>
      <c r="BP183" s="373" t="s">
        <v>5177</v>
      </c>
      <c r="BQ183" s="373" t="s">
        <v>5178</v>
      </c>
      <c r="BR183" s="373" t="s">
        <v>5179</v>
      </c>
      <c r="BS183" s="373" t="s">
        <v>5180</v>
      </c>
      <c r="BT183" s="373" t="s">
        <v>5181</v>
      </c>
      <c r="BU183" s="373" t="s">
        <v>5182</v>
      </c>
      <c r="BV183" s="373" t="s">
        <v>5177</v>
      </c>
      <c r="BW183" s="373" t="s">
        <v>5178</v>
      </c>
      <c r="BX183" s="373" t="s">
        <v>5179</v>
      </c>
      <c r="BY183" s="373" t="s">
        <v>5180</v>
      </c>
      <c r="BZ183" s="373" t="s">
        <v>5181</v>
      </c>
      <c r="CA183" s="373" t="s">
        <v>5182</v>
      </c>
      <c r="CB183" s="373" t="s">
        <v>5177</v>
      </c>
      <c r="CC183" s="373" t="s">
        <v>5178</v>
      </c>
      <c r="CD183" s="373" t="s">
        <v>5179</v>
      </c>
      <c r="CE183" s="373" t="s">
        <v>5180</v>
      </c>
      <c r="CF183" s="373" t="s">
        <v>5181</v>
      </c>
      <c r="CG183" s="373" t="s">
        <v>5182</v>
      </c>
      <c r="CH183" s="373" t="s">
        <v>5177</v>
      </c>
      <c r="CI183" s="373" t="s">
        <v>5178</v>
      </c>
      <c r="CJ183" s="373" t="s">
        <v>5179</v>
      </c>
      <c r="CK183" s="373" t="s">
        <v>5180</v>
      </c>
      <c r="CL183" s="373" t="s">
        <v>5181</v>
      </c>
      <c r="CM183" s="373" t="s">
        <v>5182</v>
      </c>
      <c r="CN183" s="373" t="s">
        <v>5177</v>
      </c>
      <c r="CO183" s="373" t="s">
        <v>5178</v>
      </c>
      <c r="CP183" s="373" t="s">
        <v>5179</v>
      </c>
      <c r="CQ183" s="373" t="s">
        <v>5180</v>
      </c>
      <c r="CR183" s="373" t="s">
        <v>5181</v>
      </c>
      <c r="CS183" s="373" t="s">
        <v>5182</v>
      </c>
      <c r="CT183" s="300"/>
      <c r="CU183" s="353" t="s">
        <v>5176</v>
      </c>
      <c r="CV183" s="300"/>
      <c r="CW183" s="353"/>
      <c r="CX183" s="324"/>
    </row>
    <row r="184" spans="1:102" customFormat="1" ht="20.25" customHeight="1" x14ac:dyDescent="0.2">
      <c r="A184" s="324"/>
      <c r="B184" s="294" t="s">
        <v>3780</v>
      </c>
      <c r="C184" s="351" t="s">
        <v>167</v>
      </c>
      <c r="D184" s="352">
        <v>3</v>
      </c>
      <c r="E184" s="1052"/>
      <c r="F184" s="1052"/>
      <c r="G184" s="1052"/>
      <c r="H184" s="1052"/>
      <c r="I184" s="1052"/>
      <c r="J184" s="1053">
        <f t="shared" si="50"/>
        <v>0</v>
      </c>
      <c r="K184" s="1339">
        <v>0</v>
      </c>
      <c r="L184" s="1339">
        <v>0</v>
      </c>
      <c r="M184" s="1339">
        <v>0</v>
      </c>
      <c r="N184" s="1339">
        <v>0</v>
      </c>
      <c r="O184" s="1339">
        <v>0</v>
      </c>
      <c r="P184" s="392">
        <f t="shared" si="51"/>
        <v>0</v>
      </c>
      <c r="Q184" s="1067"/>
      <c r="R184" s="1052"/>
      <c r="S184" s="1052"/>
      <c r="T184" s="1052"/>
      <c r="U184" s="1052"/>
      <c r="V184" s="1053">
        <f t="shared" si="52"/>
        <v>0</v>
      </c>
      <c r="W184" s="1052"/>
      <c r="X184" s="1052"/>
      <c r="Y184" s="1052"/>
      <c r="Z184" s="1052"/>
      <c r="AA184" s="1052"/>
      <c r="AB184" s="1068">
        <f t="shared" si="53"/>
        <v>0</v>
      </c>
      <c r="AC184" s="1067"/>
      <c r="AD184" s="1052"/>
      <c r="AE184" s="1052"/>
      <c r="AF184" s="1052"/>
      <c r="AG184" s="1052"/>
      <c r="AH184" s="1053">
        <f t="shared" si="54"/>
        <v>0</v>
      </c>
      <c r="AI184" s="1052"/>
      <c r="AJ184" s="1052"/>
      <c r="AK184" s="1052"/>
      <c r="AL184" s="1052"/>
      <c r="AM184" s="1052"/>
      <c r="AN184" s="1068">
        <f t="shared" si="55"/>
        <v>0</v>
      </c>
      <c r="AO184" s="1067"/>
      <c r="AP184" s="1052"/>
      <c r="AQ184" s="1052"/>
      <c r="AR184" s="1052"/>
      <c r="AS184" s="1052"/>
      <c r="AT184" s="1077">
        <f t="shared" si="56"/>
        <v>0</v>
      </c>
      <c r="AU184" s="300"/>
      <c r="AV184" s="353" t="s">
        <v>5183</v>
      </c>
      <c r="AW184" s="300"/>
      <c r="AX184" s="1336" t="s">
        <v>3782</v>
      </c>
      <c r="AY184" s="324"/>
      <c r="AZ184" s="324"/>
      <c r="BA184" s="294" t="s">
        <v>3780</v>
      </c>
      <c r="BB184" s="351" t="s">
        <v>167</v>
      </c>
      <c r="BC184" s="352">
        <v>3</v>
      </c>
      <c r="BD184" s="372" t="s">
        <v>5184</v>
      </c>
      <c r="BE184" s="372" t="s">
        <v>5185</v>
      </c>
      <c r="BF184" s="372" t="s">
        <v>5186</v>
      </c>
      <c r="BG184" s="372" t="s">
        <v>5187</v>
      </c>
      <c r="BH184" s="372" t="s">
        <v>5188</v>
      </c>
      <c r="BI184" s="373" t="s">
        <v>5189</v>
      </c>
      <c r="BJ184" s="372" t="s">
        <v>5184</v>
      </c>
      <c r="BK184" s="372" t="s">
        <v>5185</v>
      </c>
      <c r="BL184" s="372" t="s">
        <v>5186</v>
      </c>
      <c r="BM184" s="372" t="s">
        <v>5187</v>
      </c>
      <c r="BN184" s="372" t="s">
        <v>5188</v>
      </c>
      <c r="BO184" s="373" t="s">
        <v>5189</v>
      </c>
      <c r="BP184" s="372" t="s">
        <v>5184</v>
      </c>
      <c r="BQ184" s="372" t="s">
        <v>5185</v>
      </c>
      <c r="BR184" s="372" t="s">
        <v>5186</v>
      </c>
      <c r="BS184" s="372" t="s">
        <v>5187</v>
      </c>
      <c r="BT184" s="372" t="s">
        <v>5188</v>
      </c>
      <c r="BU184" s="373" t="s">
        <v>5189</v>
      </c>
      <c r="BV184" s="372" t="s">
        <v>5184</v>
      </c>
      <c r="BW184" s="372" t="s">
        <v>5185</v>
      </c>
      <c r="BX184" s="372" t="s">
        <v>5186</v>
      </c>
      <c r="BY184" s="372" t="s">
        <v>5187</v>
      </c>
      <c r="BZ184" s="372" t="s">
        <v>5188</v>
      </c>
      <c r="CA184" s="373" t="s">
        <v>5189</v>
      </c>
      <c r="CB184" s="372" t="s">
        <v>5184</v>
      </c>
      <c r="CC184" s="372" t="s">
        <v>5185</v>
      </c>
      <c r="CD184" s="372" t="s">
        <v>5186</v>
      </c>
      <c r="CE184" s="372" t="s">
        <v>5187</v>
      </c>
      <c r="CF184" s="372" t="s">
        <v>5188</v>
      </c>
      <c r="CG184" s="373" t="s">
        <v>5189</v>
      </c>
      <c r="CH184" s="372" t="s">
        <v>5184</v>
      </c>
      <c r="CI184" s="372" t="s">
        <v>5185</v>
      </c>
      <c r="CJ184" s="372" t="s">
        <v>5186</v>
      </c>
      <c r="CK184" s="372" t="s">
        <v>5187</v>
      </c>
      <c r="CL184" s="372" t="s">
        <v>5188</v>
      </c>
      <c r="CM184" s="373" t="s">
        <v>5189</v>
      </c>
      <c r="CN184" s="372" t="s">
        <v>5184</v>
      </c>
      <c r="CO184" s="372" t="s">
        <v>5185</v>
      </c>
      <c r="CP184" s="372" t="s">
        <v>5186</v>
      </c>
      <c r="CQ184" s="372" t="s">
        <v>5187</v>
      </c>
      <c r="CR184" s="372" t="s">
        <v>5188</v>
      </c>
      <c r="CS184" s="373" t="s">
        <v>5189</v>
      </c>
      <c r="CT184" s="300"/>
      <c r="CU184" s="353" t="s">
        <v>5183</v>
      </c>
      <c r="CV184" s="300"/>
      <c r="CW184" s="353"/>
      <c r="CX184" s="324"/>
    </row>
    <row r="185" spans="1:102" customFormat="1" ht="20.25" customHeight="1" x14ac:dyDescent="0.2">
      <c r="A185" s="324"/>
      <c r="B185" s="294" t="s">
        <v>3789</v>
      </c>
      <c r="C185" s="351" t="s">
        <v>167</v>
      </c>
      <c r="D185" s="352">
        <v>3</v>
      </c>
      <c r="E185" s="1052"/>
      <c r="F185" s="1052"/>
      <c r="G185" s="1052"/>
      <c r="H185" s="1052"/>
      <c r="I185" s="1052"/>
      <c r="J185" s="1053">
        <f t="shared" si="50"/>
        <v>0</v>
      </c>
      <c r="K185" s="1328">
        <v>0</v>
      </c>
      <c r="L185" s="1328">
        <v>0</v>
      </c>
      <c r="M185" s="1328">
        <v>0</v>
      </c>
      <c r="N185" s="1328">
        <v>0</v>
      </c>
      <c r="O185" s="1328">
        <v>0</v>
      </c>
      <c r="P185" s="392">
        <f t="shared" si="51"/>
        <v>0</v>
      </c>
      <c r="Q185" s="1067"/>
      <c r="R185" s="1052"/>
      <c r="S185" s="1052"/>
      <c r="T185" s="1052"/>
      <c r="U185" s="1052"/>
      <c r="V185" s="1053">
        <f t="shared" si="52"/>
        <v>0</v>
      </c>
      <c r="W185" s="1052"/>
      <c r="X185" s="1052"/>
      <c r="Y185" s="1052"/>
      <c r="Z185" s="1052"/>
      <c r="AA185" s="1052"/>
      <c r="AB185" s="1068">
        <f t="shared" si="53"/>
        <v>0</v>
      </c>
      <c r="AC185" s="1067"/>
      <c r="AD185" s="1052"/>
      <c r="AE185" s="1052"/>
      <c r="AF185" s="1052"/>
      <c r="AG185" s="1052"/>
      <c r="AH185" s="1053">
        <f t="shared" si="54"/>
        <v>0</v>
      </c>
      <c r="AI185" s="1052"/>
      <c r="AJ185" s="1052"/>
      <c r="AK185" s="1052"/>
      <c r="AL185" s="1052"/>
      <c r="AM185" s="1052"/>
      <c r="AN185" s="1068">
        <f t="shared" si="55"/>
        <v>0</v>
      </c>
      <c r="AO185" s="1067"/>
      <c r="AP185" s="1052"/>
      <c r="AQ185" s="1052"/>
      <c r="AR185" s="1052"/>
      <c r="AS185" s="1052"/>
      <c r="AT185" s="1077">
        <f t="shared" si="56"/>
        <v>0</v>
      </c>
      <c r="AU185" s="300"/>
      <c r="AV185" s="353" t="s">
        <v>5190</v>
      </c>
      <c r="AW185" s="300"/>
      <c r="AX185" s="1336" t="s">
        <v>3791</v>
      </c>
      <c r="AY185" s="324"/>
      <c r="AZ185" s="324"/>
      <c r="BA185" s="294" t="s">
        <v>3789</v>
      </c>
      <c r="BB185" s="351" t="s">
        <v>167</v>
      </c>
      <c r="BC185" s="352">
        <v>3</v>
      </c>
      <c r="BD185" s="372" t="s">
        <v>5191</v>
      </c>
      <c r="BE185" s="372" t="s">
        <v>5192</v>
      </c>
      <c r="BF185" s="372" t="s">
        <v>5193</v>
      </c>
      <c r="BG185" s="372" t="s">
        <v>5194</v>
      </c>
      <c r="BH185" s="372" t="s">
        <v>5195</v>
      </c>
      <c r="BI185" s="373" t="s">
        <v>5196</v>
      </c>
      <c r="BJ185" s="372" t="s">
        <v>5191</v>
      </c>
      <c r="BK185" s="372" t="s">
        <v>5192</v>
      </c>
      <c r="BL185" s="372" t="s">
        <v>5193</v>
      </c>
      <c r="BM185" s="372" t="s">
        <v>5194</v>
      </c>
      <c r="BN185" s="372" t="s">
        <v>5195</v>
      </c>
      <c r="BO185" s="373" t="s">
        <v>5196</v>
      </c>
      <c r="BP185" s="372" t="s">
        <v>5191</v>
      </c>
      <c r="BQ185" s="372" t="s">
        <v>5192</v>
      </c>
      <c r="BR185" s="372" t="s">
        <v>5193</v>
      </c>
      <c r="BS185" s="372" t="s">
        <v>5194</v>
      </c>
      <c r="BT185" s="372" t="s">
        <v>5195</v>
      </c>
      <c r="BU185" s="373" t="s">
        <v>5196</v>
      </c>
      <c r="BV185" s="372" t="s">
        <v>5191</v>
      </c>
      <c r="BW185" s="372" t="s">
        <v>5192</v>
      </c>
      <c r="BX185" s="372" t="s">
        <v>5193</v>
      </c>
      <c r="BY185" s="372" t="s">
        <v>5194</v>
      </c>
      <c r="BZ185" s="372" t="s">
        <v>5195</v>
      </c>
      <c r="CA185" s="373" t="s">
        <v>5196</v>
      </c>
      <c r="CB185" s="372" t="s">
        <v>5191</v>
      </c>
      <c r="CC185" s="372" t="s">
        <v>5192</v>
      </c>
      <c r="CD185" s="372" t="s">
        <v>5193</v>
      </c>
      <c r="CE185" s="372" t="s">
        <v>5194</v>
      </c>
      <c r="CF185" s="372" t="s">
        <v>5195</v>
      </c>
      <c r="CG185" s="373" t="s">
        <v>5196</v>
      </c>
      <c r="CH185" s="372" t="s">
        <v>5191</v>
      </c>
      <c r="CI185" s="372" t="s">
        <v>5192</v>
      </c>
      <c r="CJ185" s="372" t="s">
        <v>5193</v>
      </c>
      <c r="CK185" s="372" t="s">
        <v>5194</v>
      </c>
      <c r="CL185" s="372" t="s">
        <v>5195</v>
      </c>
      <c r="CM185" s="373" t="s">
        <v>5196</v>
      </c>
      <c r="CN185" s="372" t="s">
        <v>5191</v>
      </c>
      <c r="CO185" s="372" t="s">
        <v>5192</v>
      </c>
      <c r="CP185" s="372" t="s">
        <v>5193</v>
      </c>
      <c r="CQ185" s="372" t="s">
        <v>5194</v>
      </c>
      <c r="CR185" s="372" t="s">
        <v>5195</v>
      </c>
      <c r="CS185" s="373" t="s">
        <v>5196</v>
      </c>
      <c r="CT185" s="300"/>
      <c r="CU185" s="353" t="s">
        <v>5190</v>
      </c>
      <c r="CV185" s="300"/>
      <c r="CW185" s="353"/>
      <c r="CX185" s="324"/>
    </row>
    <row r="186" spans="1:102" customFormat="1" ht="20.25" customHeight="1" x14ac:dyDescent="0.2">
      <c r="A186" s="324"/>
      <c r="B186" s="294" t="s">
        <v>3798</v>
      </c>
      <c r="C186" s="351" t="s">
        <v>167</v>
      </c>
      <c r="D186" s="352">
        <v>3</v>
      </c>
      <c r="E186" s="1053">
        <f>IFERROR(SUM(E184:E185), 0)</f>
        <v>0</v>
      </c>
      <c r="F186" s="1053">
        <f>IFERROR(SUM(F184:F185), 0)</f>
        <v>0</v>
      </c>
      <c r="G186" s="1053">
        <f>IFERROR(SUM(G184:G185), 0)</f>
        <v>0</v>
      </c>
      <c r="H186" s="1053">
        <f>IFERROR(SUM(H184:H185), 0)</f>
        <v>0</v>
      </c>
      <c r="I186" s="1053">
        <f>IFERROR(SUM(I184:I185), 0)</f>
        <v>0</v>
      </c>
      <c r="J186" s="1053">
        <f t="shared" si="50"/>
        <v>0</v>
      </c>
      <c r="K186" s="337">
        <f>IFERROR(SUM(K184:K185), 0)</f>
        <v>0</v>
      </c>
      <c r="L186" s="337">
        <f>IFERROR(SUM(L184:L185), 0)</f>
        <v>0</v>
      </c>
      <c r="M186" s="337">
        <f>IFERROR(SUM(M184:M185), 0)</f>
        <v>0</v>
      </c>
      <c r="N186" s="337">
        <f>IFERROR(SUM(N184:N185), 0)</f>
        <v>0</v>
      </c>
      <c r="O186" s="337">
        <f>IFERROR(SUM(O184:O185), 0)</f>
        <v>0</v>
      </c>
      <c r="P186" s="392">
        <f t="shared" si="51"/>
        <v>0</v>
      </c>
      <c r="Q186" s="1070">
        <f>IFERROR(SUM(Q184:Q185), 0)</f>
        <v>0</v>
      </c>
      <c r="R186" s="1053">
        <f>IFERROR(SUM(R184:R185), 0)</f>
        <v>0</v>
      </c>
      <c r="S186" s="1053">
        <f>IFERROR(SUM(S184:S185), 0)</f>
        <v>0</v>
      </c>
      <c r="T186" s="1053">
        <f>IFERROR(SUM(T184:T185), 0)</f>
        <v>0</v>
      </c>
      <c r="U186" s="1053">
        <f>IFERROR(SUM(U184:U185), 0)</f>
        <v>0</v>
      </c>
      <c r="V186" s="1053">
        <f t="shared" si="52"/>
        <v>0</v>
      </c>
      <c r="W186" s="1053">
        <f>IFERROR(SUM(W184:W185), 0)</f>
        <v>0</v>
      </c>
      <c r="X186" s="1053">
        <f>IFERROR(SUM(X184:X185), 0)</f>
        <v>0</v>
      </c>
      <c r="Y186" s="1053">
        <f>IFERROR(SUM(Y184:Y185), 0)</f>
        <v>0</v>
      </c>
      <c r="Z186" s="1053">
        <f>IFERROR(SUM(Z184:Z185), 0)</f>
        <v>0</v>
      </c>
      <c r="AA186" s="1053">
        <f>IFERROR(SUM(AA184:AA185), 0)</f>
        <v>0</v>
      </c>
      <c r="AB186" s="1068">
        <f t="shared" si="53"/>
        <v>0</v>
      </c>
      <c r="AC186" s="1070">
        <f>IFERROR(SUM(AC184:AC185), 0)</f>
        <v>0</v>
      </c>
      <c r="AD186" s="1053">
        <f>IFERROR(SUM(AD184:AD185), 0)</f>
        <v>0</v>
      </c>
      <c r="AE186" s="1053">
        <f>IFERROR(SUM(AE184:AE185), 0)</f>
        <v>0</v>
      </c>
      <c r="AF186" s="1053">
        <f>IFERROR(SUM(AF184:AF185), 0)</f>
        <v>0</v>
      </c>
      <c r="AG186" s="1053">
        <f>IFERROR(SUM(AG184:AG185), 0)</f>
        <v>0</v>
      </c>
      <c r="AH186" s="1053">
        <f t="shared" si="54"/>
        <v>0</v>
      </c>
      <c r="AI186" s="1053">
        <f>IFERROR(SUM(AI184:AI185), 0)</f>
        <v>0</v>
      </c>
      <c r="AJ186" s="1053">
        <f>IFERROR(SUM(AJ184:AJ185), 0)</f>
        <v>0</v>
      </c>
      <c r="AK186" s="1053">
        <f>IFERROR(SUM(AK184:AK185), 0)</f>
        <v>0</v>
      </c>
      <c r="AL186" s="1053">
        <f>IFERROR(SUM(AL184:AL185), 0)</f>
        <v>0</v>
      </c>
      <c r="AM186" s="1053">
        <f>IFERROR(SUM(AM184:AM185), 0)</f>
        <v>0</v>
      </c>
      <c r="AN186" s="1068">
        <f t="shared" si="55"/>
        <v>0</v>
      </c>
      <c r="AO186" s="1070">
        <f>IFERROR(SUM(AO184:AO185), 0)</f>
        <v>0</v>
      </c>
      <c r="AP186" s="1053">
        <f>IFERROR(SUM(AP184:AP185), 0)</f>
        <v>0</v>
      </c>
      <c r="AQ186" s="1053">
        <f>IFERROR(SUM(AQ184:AQ185), 0)</f>
        <v>0</v>
      </c>
      <c r="AR186" s="1053">
        <f>IFERROR(SUM(AR184:AR185), 0)</f>
        <v>0</v>
      </c>
      <c r="AS186" s="1053">
        <f>IFERROR(SUM(AS184:AS185), 0)</f>
        <v>0</v>
      </c>
      <c r="AT186" s="1077">
        <f t="shared" si="56"/>
        <v>0</v>
      </c>
      <c r="AU186" s="300"/>
      <c r="AV186" s="353" t="s">
        <v>5197</v>
      </c>
      <c r="AW186" s="300"/>
      <c r="AX186" s="1336" t="s">
        <v>3800</v>
      </c>
      <c r="AY186" s="324"/>
      <c r="AZ186" s="324"/>
      <c r="BA186" s="294" t="s">
        <v>3798</v>
      </c>
      <c r="BB186" s="351" t="s">
        <v>167</v>
      </c>
      <c r="BC186" s="352">
        <v>3</v>
      </c>
      <c r="BD186" s="373" t="s">
        <v>5198</v>
      </c>
      <c r="BE186" s="373" t="s">
        <v>5199</v>
      </c>
      <c r="BF186" s="373" t="s">
        <v>5200</v>
      </c>
      <c r="BG186" s="373" t="s">
        <v>5201</v>
      </c>
      <c r="BH186" s="373" t="s">
        <v>5202</v>
      </c>
      <c r="BI186" s="373" t="s">
        <v>5203</v>
      </c>
      <c r="BJ186" s="373" t="s">
        <v>5198</v>
      </c>
      <c r="BK186" s="373" t="s">
        <v>5199</v>
      </c>
      <c r="BL186" s="373" t="s">
        <v>5200</v>
      </c>
      <c r="BM186" s="373" t="s">
        <v>5201</v>
      </c>
      <c r="BN186" s="373" t="s">
        <v>5202</v>
      </c>
      <c r="BO186" s="373" t="s">
        <v>5203</v>
      </c>
      <c r="BP186" s="373" t="s">
        <v>5198</v>
      </c>
      <c r="BQ186" s="373" t="s">
        <v>5199</v>
      </c>
      <c r="BR186" s="373" t="s">
        <v>5200</v>
      </c>
      <c r="BS186" s="373" t="s">
        <v>5201</v>
      </c>
      <c r="BT186" s="373" t="s">
        <v>5202</v>
      </c>
      <c r="BU186" s="373" t="s">
        <v>5203</v>
      </c>
      <c r="BV186" s="373" t="s">
        <v>5198</v>
      </c>
      <c r="BW186" s="373" t="s">
        <v>5199</v>
      </c>
      <c r="BX186" s="373" t="s">
        <v>5200</v>
      </c>
      <c r="BY186" s="373" t="s">
        <v>5201</v>
      </c>
      <c r="BZ186" s="373" t="s">
        <v>5202</v>
      </c>
      <c r="CA186" s="373" t="s">
        <v>5203</v>
      </c>
      <c r="CB186" s="373" t="s">
        <v>5198</v>
      </c>
      <c r="CC186" s="373" t="s">
        <v>5199</v>
      </c>
      <c r="CD186" s="373" t="s">
        <v>5200</v>
      </c>
      <c r="CE186" s="373" t="s">
        <v>5201</v>
      </c>
      <c r="CF186" s="373" t="s">
        <v>5202</v>
      </c>
      <c r="CG186" s="373" t="s">
        <v>5203</v>
      </c>
      <c r="CH186" s="373" t="s">
        <v>5198</v>
      </c>
      <c r="CI186" s="373" t="s">
        <v>5199</v>
      </c>
      <c r="CJ186" s="373" t="s">
        <v>5200</v>
      </c>
      <c r="CK186" s="373" t="s">
        <v>5201</v>
      </c>
      <c r="CL186" s="373" t="s">
        <v>5202</v>
      </c>
      <c r="CM186" s="373" t="s">
        <v>5203</v>
      </c>
      <c r="CN186" s="373" t="s">
        <v>5198</v>
      </c>
      <c r="CO186" s="373" t="s">
        <v>5199</v>
      </c>
      <c r="CP186" s="373" t="s">
        <v>5200</v>
      </c>
      <c r="CQ186" s="373" t="s">
        <v>5201</v>
      </c>
      <c r="CR186" s="373" t="s">
        <v>5202</v>
      </c>
      <c r="CS186" s="373" t="s">
        <v>5203</v>
      </c>
      <c r="CT186" s="300"/>
      <c r="CU186" s="353" t="s">
        <v>5197</v>
      </c>
      <c r="CV186" s="300"/>
      <c r="CW186" s="353"/>
      <c r="CX186" s="324"/>
    </row>
    <row r="187" spans="1:102" customFormat="1" ht="20.25" customHeight="1" x14ac:dyDescent="0.2">
      <c r="A187" s="324"/>
      <c r="B187" s="294" t="s">
        <v>3807</v>
      </c>
      <c r="C187" s="351" t="s">
        <v>167</v>
      </c>
      <c r="D187" s="352">
        <v>3</v>
      </c>
      <c r="E187" s="1052"/>
      <c r="F187" s="1052"/>
      <c r="G187" s="1052"/>
      <c r="H187" s="1052"/>
      <c r="I187" s="1052"/>
      <c r="J187" s="1053">
        <f t="shared" si="50"/>
        <v>0</v>
      </c>
      <c r="K187" s="1339">
        <v>0</v>
      </c>
      <c r="L187" s="1339">
        <v>0</v>
      </c>
      <c r="M187" s="1339">
        <v>0</v>
      </c>
      <c r="N187" s="1339">
        <v>0</v>
      </c>
      <c r="O187" s="1339">
        <v>0</v>
      </c>
      <c r="P187" s="392">
        <f t="shared" si="51"/>
        <v>0</v>
      </c>
      <c r="Q187" s="1067"/>
      <c r="R187" s="1052"/>
      <c r="S187" s="1052"/>
      <c r="T187" s="1052"/>
      <c r="U187" s="1052"/>
      <c r="V187" s="1053">
        <f t="shared" si="52"/>
        <v>0</v>
      </c>
      <c r="W187" s="1052"/>
      <c r="X187" s="1052"/>
      <c r="Y187" s="1052"/>
      <c r="Z187" s="1052"/>
      <c r="AA187" s="1052"/>
      <c r="AB187" s="1068">
        <f t="shared" si="53"/>
        <v>0</v>
      </c>
      <c r="AC187" s="1067"/>
      <c r="AD187" s="1052"/>
      <c r="AE187" s="1052"/>
      <c r="AF187" s="1052"/>
      <c r="AG187" s="1052"/>
      <c r="AH187" s="1053">
        <f t="shared" si="54"/>
        <v>0</v>
      </c>
      <c r="AI187" s="1052"/>
      <c r="AJ187" s="1052"/>
      <c r="AK187" s="1052"/>
      <c r="AL187" s="1052"/>
      <c r="AM187" s="1052"/>
      <c r="AN187" s="1068">
        <f t="shared" si="55"/>
        <v>0</v>
      </c>
      <c r="AO187" s="1067"/>
      <c r="AP187" s="1052"/>
      <c r="AQ187" s="1052"/>
      <c r="AR187" s="1052"/>
      <c r="AS187" s="1052"/>
      <c r="AT187" s="1077">
        <f t="shared" si="56"/>
        <v>0</v>
      </c>
      <c r="AU187" s="300"/>
      <c r="AV187" s="353" t="s">
        <v>5204</v>
      </c>
      <c r="AW187" s="300"/>
      <c r="AX187" s="1336" t="s">
        <v>3809</v>
      </c>
      <c r="AY187" s="324"/>
      <c r="AZ187" s="324"/>
      <c r="BA187" s="294" t="s">
        <v>3807</v>
      </c>
      <c r="BB187" s="351" t="s">
        <v>167</v>
      </c>
      <c r="BC187" s="352">
        <v>3</v>
      </c>
      <c r="BD187" s="372" t="s">
        <v>5205</v>
      </c>
      <c r="BE187" s="372" t="s">
        <v>5206</v>
      </c>
      <c r="BF187" s="372" t="s">
        <v>5207</v>
      </c>
      <c r="BG187" s="372" t="s">
        <v>5208</v>
      </c>
      <c r="BH187" s="372" t="s">
        <v>5209</v>
      </c>
      <c r="BI187" s="373" t="s">
        <v>5210</v>
      </c>
      <c r="BJ187" s="372" t="s">
        <v>5205</v>
      </c>
      <c r="BK187" s="372" t="s">
        <v>5206</v>
      </c>
      <c r="BL187" s="372" t="s">
        <v>5207</v>
      </c>
      <c r="BM187" s="372" t="s">
        <v>5208</v>
      </c>
      <c r="BN187" s="372" t="s">
        <v>5209</v>
      </c>
      <c r="BO187" s="373" t="s">
        <v>5210</v>
      </c>
      <c r="BP187" s="372" t="s">
        <v>5205</v>
      </c>
      <c r="BQ187" s="372" t="s">
        <v>5206</v>
      </c>
      <c r="BR187" s="372" t="s">
        <v>5207</v>
      </c>
      <c r="BS187" s="372" t="s">
        <v>5208</v>
      </c>
      <c r="BT187" s="372" t="s">
        <v>5209</v>
      </c>
      <c r="BU187" s="373" t="s">
        <v>5210</v>
      </c>
      <c r="BV187" s="372" t="s">
        <v>5205</v>
      </c>
      <c r="BW187" s="372" t="s">
        <v>5206</v>
      </c>
      <c r="BX187" s="372" t="s">
        <v>5207</v>
      </c>
      <c r="BY187" s="372" t="s">
        <v>5208</v>
      </c>
      <c r="BZ187" s="372" t="s">
        <v>5209</v>
      </c>
      <c r="CA187" s="373" t="s">
        <v>5210</v>
      </c>
      <c r="CB187" s="372" t="s">
        <v>5205</v>
      </c>
      <c r="CC187" s="372" t="s">
        <v>5206</v>
      </c>
      <c r="CD187" s="372" t="s">
        <v>5207</v>
      </c>
      <c r="CE187" s="372" t="s">
        <v>5208</v>
      </c>
      <c r="CF187" s="372" t="s">
        <v>5209</v>
      </c>
      <c r="CG187" s="373" t="s">
        <v>5210</v>
      </c>
      <c r="CH187" s="372" t="s">
        <v>5205</v>
      </c>
      <c r="CI187" s="372" t="s">
        <v>5206</v>
      </c>
      <c r="CJ187" s="372" t="s">
        <v>5207</v>
      </c>
      <c r="CK187" s="372" t="s">
        <v>5208</v>
      </c>
      <c r="CL187" s="372" t="s">
        <v>5209</v>
      </c>
      <c r="CM187" s="373" t="s">
        <v>5210</v>
      </c>
      <c r="CN187" s="372" t="s">
        <v>5205</v>
      </c>
      <c r="CO187" s="372" t="s">
        <v>5206</v>
      </c>
      <c r="CP187" s="372" t="s">
        <v>5207</v>
      </c>
      <c r="CQ187" s="372" t="s">
        <v>5208</v>
      </c>
      <c r="CR187" s="372" t="s">
        <v>5209</v>
      </c>
      <c r="CS187" s="373" t="s">
        <v>5210</v>
      </c>
      <c r="CT187" s="300"/>
      <c r="CU187" s="353" t="s">
        <v>5204</v>
      </c>
      <c r="CV187" s="300"/>
      <c r="CW187" s="353"/>
      <c r="CX187" s="324"/>
    </row>
    <row r="188" spans="1:102" customFormat="1" ht="20.25" customHeight="1" x14ac:dyDescent="0.2">
      <c r="A188" s="324"/>
      <c r="B188" s="294" t="s">
        <v>3816</v>
      </c>
      <c r="C188" s="351" t="s">
        <v>167</v>
      </c>
      <c r="D188" s="352">
        <v>3</v>
      </c>
      <c r="E188" s="1052"/>
      <c r="F188" s="1052"/>
      <c r="G188" s="1052"/>
      <c r="H188" s="1052"/>
      <c r="I188" s="1052"/>
      <c r="J188" s="1053">
        <f t="shared" si="50"/>
        <v>0</v>
      </c>
      <c r="K188" s="1328">
        <v>0</v>
      </c>
      <c r="L188" s="1328">
        <v>0</v>
      </c>
      <c r="M188" s="1328">
        <v>0</v>
      </c>
      <c r="N188" s="1328">
        <v>0</v>
      </c>
      <c r="O188" s="1328">
        <v>0</v>
      </c>
      <c r="P188" s="392">
        <f t="shared" si="51"/>
        <v>0</v>
      </c>
      <c r="Q188" s="1067"/>
      <c r="R188" s="1052"/>
      <c r="S188" s="1052"/>
      <c r="T188" s="1052"/>
      <c r="U188" s="1052"/>
      <c r="V188" s="1053">
        <f t="shared" si="52"/>
        <v>0</v>
      </c>
      <c r="W188" s="1052"/>
      <c r="X188" s="1052"/>
      <c r="Y188" s="1052"/>
      <c r="Z188" s="1052"/>
      <c r="AA188" s="1052"/>
      <c r="AB188" s="1068">
        <f t="shared" si="53"/>
        <v>0</v>
      </c>
      <c r="AC188" s="1067"/>
      <c r="AD188" s="1052"/>
      <c r="AE188" s="1052"/>
      <c r="AF188" s="1052"/>
      <c r="AG188" s="1052"/>
      <c r="AH188" s="1053">
        <f t="shared" si="54"/>
        <v>0</v>
      </c>
      <c r="AI188" s="1052"/>
      <c r="AJ188" s="1052"/>
      <c r="AK188" s="1052"/>
      <c r="AL188" s="1052"/>
      <c r="AM188" s="1052"/>
      <c r="AN188" s="1068">
        <f t="shared" si="55"/>
        <v>0</v>
      </c>
      <c r="AO188" s="1067"/>
      <c r="AP188" s="1052"/>
      <c r="AQ188" s="1052"/>
      <c r="AR188" s="1052"/>
      <c r="AS188" s="1052"/>
      <c r="AT188" s="1077">
        <f t="shared" si="56"/>
        <v>0</v>
      </c>
      <c r="AU188" s="300"/>
      <c r="AV188" s="353" t="s">
        <v>5211</v>
      </c>
      <c r="AW188" s="300"/>
      <c r="AX188" s="1336" t="s">
        <v>3818</v>
      </c>
      <c r="AY188" s="324"/>
      <c r="AZ188" s="324"/>
      <c r="BA188" s="294" t="s">
        <v>3816</v>
      </c>
      <c r="BB188" s="351" t="s">
        <v>167</v>
      </c>
      <c r="BC188" s="352">
        <v>3</v>
      </c>
      <c r="BD188" s="372" t="s">
        <v>5212</v>
      </c>
      <c r="BE188" s="372" t="s">
        <v>5213</v>
      </c>
      <c r="BF188" s="372" t="s">
        <v>5214</v>
      </c>
      <c r="BG188" s="372" t="s">
        <v>5215</v>
      </c>
      <c r="BH188" s="372" t="s">
        <v>5216</v>
      </c>
      <c r="BI188" s="373" t="s">
        <v>5217</v>
      </c>
      <c r="BJ188" s="372" t="s">
        <v>5212</v>
      </c>
      <c r="BK188" s="372" t="s">
        <v>5213</v>
      </c>
      <c r="BL188" s="372" t="s">
        <v>5214</v>
      </c>
      <c r="BM188" s="372" t="s">
        <v>5215</v>
      </c>
      <c r="BN188" s="372" t="s">
        <v>5216</v>
      </c>
      <c r="BO188" s="373" t="s">
        <v>5217</v>
      </c>
      <c r="BP188" s="372" t="s">
        <v>5212</v>
      </c>
      <c r="BQ188" s="372" t="s">
        <v>5213</v>
      </c>
      <c r="BR188" s="372" t="s">
        <v>5214</v>
      </c>
      <c r="BS188" s="372" t="s">
        <v>5215</v>
      </c>
      <c r="BT188" s="372" t="s">
        <v>5216</v>
      </c>
      <c r="BU188" s="373" t="s">
        <v>5217</v>
      </c>
      <c r="BV188" s="372" t="s">
        <v>5212</v>
      </c>
      <c r="BW188" s="372" t="s">
        <v>5213</v>
      </c>
      <c r="BX188" s="372" t="s">
        <v>5214</v>
      </c>
      <c r="BY188" s="372" t="s">
        <v>5215</v>
      </c>
      <c r="BZ188" s="372" t="s">
        <v>5216</v>
      </c>
      <c r="CA188" s="373" t="s">
        <v>5217</v>
      </c>
      <c r="CB188" s="372" t="s">
        <v>5212</v>
      </c>
      <c r="CC188" s="372" t="s">
        <v>5213</v>
      </c>
      <c r="CD188" s="372" t="s">
        <v>5214</v>
      </c>
      <c r="CE188" s="372" t="s">
        <v>5215</v>
      </c>
      <c r="CF188" s="372" t="s">
        <v>5216</v>
      </c>
      <c r="CG188" s="373" t="s">
        <v>5217</v>
      </c>
      <c r="CH188" s="372" t="s">
        <v>5212</v>
      </c>
      <c r="CI188" s="372" t="s">
        <v>5213</v>
      </c>
      <c r="CJ188" s="372" t="s">
        <v>5214</v>
      </c>
      <c r="CK188" s="372" t="s">
        <v>5215</v>
      </c>
      <c r="CL188" s="372" t="s">
        <v>5216</v>
      </c>
      <c r="CM188" s="373" t="s">
        <v>5217</v>
      </c>
      <c r="CN188" s="372" t="s">
        <v>5212</v>
      </c>
      <c r="CO188" s="372" t="s">
        <v>5213</v>
      </c>
      <c r="CP188" s="372" t="s">
        <v>5214</v>
      </c>
      <c r="CQ188" s="372" t="s">
        <v>5215</v>
      </c>
      <c r="CR188" s="372" t="s">
        <v>5216</v>
      </c>
      <c r="CS188" s="373" t="s">
        <v>5217</v>
      </c>
      <c r="CT188" s="300"/>
      <c r="CU188" s="353" t="s">
        <v>5211</v>
      </c>
      <c r="CV188" s="300"/>
      <c r="CW188" s="353"/>
      <c r="CX188" s="324"/>
    </row>
    <row r="189" spans="1:102" customFormat="1" ht="20.25" customHeight="1" x14ac:dyDescent="0.2">
      <c r="A189" s="324"/>
      <c r="B189" s="294" t="s">
        <v>3825</v>
      </c>
      <c r="C189" s="351" t="s">
        <v>167</v>
      </c>
      <c r="D189" s="352">
        <v>3</v>
      </c>
      <c r="E189" s="1053">
        <f>IFERROR(SUM(E187:E188), 0)</f>
        <v>0</v>
      </c>
      <c r="F189" s="1053">
        <f>IFERROR(SUM(F187:F188), 0)</f>
        <v>0</v>
      </c>
      <c r="G189" s="1053">
        <f>IFERROR(SUM(G187:G188), 0)</f>
        <v>0</v>
      </c>
      <c r="H189" s="1053">
        <f>IFERROR(SUM(H187:H188), 0)</f>
        <v>0</v>
      </c>
      <c r="I189" s="1053">
        <f>IFERROR(SUM(I187:I188), 0)</f>
        <v>0</v>
      </c>
      <c r="J189" s="1053">
        <f t="shared" si="50"/>
        <v>0</v>
      </c>
      <c r="K189" s="337">
        <f>IFERROR(SUM(K187:K188), 0)</f>
        <v>0</v>
      </c>
      <c r="L189" s="337">
        <f>IFERROR(SUM(L187:L188), 0)</f>
        <v>0</v>
      </c>
      <c r="M189" s="337">
        <f>IFERROR(SUM(M187:M188), 0)</f>
        <v>0</v>
      </c>
      <c r="N189" s="337">
        <f>IFERROR(SUM(N187:N188), 0)</f>
        <v>0</v>
      </c>
      <c r="O189" s="337">
        <f>IFERROR(SUM(O187:O188), 0)</f>
        <v>0</v>
      </c>
      <c r="P189" s="392">
        <f t="shared" si="51"/>
        <v>0</v>
      </c>
      <c r="Q189" s="1070">
        <f>IFERROR(SUM(Q187:Q188), 0)</f>
        <v>0</v>
      </c>
      <c r="R189" s="1053">
        <f>IFERROR(SUM(R187:R188), 0)</f>
        <v>0</v>
      </c>
      <c r="S189" s="1053">
        <f>IFERROR(SUM(S187:S188), 0)</f>
        <v>0</v>
      </c>
      <c r="T189" s="1053">
        <f>IFERROR(SUM(T187:T188), 0)</f>
        <v>0</v>
      </c>
      <c r="U189" s="1053">
        <f>IFERROR(SUM(U187:U188), 0)</f>
        <v>0</v>
      </c>
      <c r="V189" s="1053">
        <f t="shared" si="52"/>
        <v>0</v>
      </c>
      <c r="W189" s="1053">
        <f>IFERROR(SUM(W187:W188), 0)</f>
        <v>0</v>
      </c>
      <c r="X189" s="1053">
        <f>IFERROR(SUM(X187:X188), 0)</f>
        <v>0</v>
      </c>
      <c r="Y189" s="1053">
        <f>IFERROR(SUM(Y187:Y188), 0)</f>
        <v>0</v>
      </c>
      <c r="Z189" s="1053">
        <f>IFERROR(SUM(Z187:Z188), 0)</f>
        <v>0</v>
      </c>
      <c r="AA189" s="1053">
        <f>IFERROR(SUM(AA187:AA188), 0)</f>
        <v>0</v>
      </c>
      <c r="AB189" s="1068">
        <f t="shared" si="53"/>
        <v>0</v>
      </c>
      <c r="AC189" s="1070">
        <f>IFERROR(SUM(AC187:AC188), 0)</f>
        <v>0</v>
      </c>
      <c r="AD189" s="1053">
        <f>IFERROR(SUM(AD187:AD188), 0)</f>
        <v>0</v>
      </c>
      <c r="AE189" s="1053">
        <f>IFERROR(SUM(AE187:AE188), 0)</f>
        <v>0</v>
      </c>
      <c r="AF189" s="1053">
        <f>IFERROR(SUM(AF187:AF188), 0)</f>
        <v>0</v>
      </c>
      <c r="AG189" s="1053">
        <f>IFERROR(SUM(AG187:AG188), 0)</f>
        <v>0</v>
      </c>
      <c r="AH189" s="1053">
        <f t="shared" si="54"/>
        <v>0</v>
      </c>
      <c r="AI189" s="1053">
        <f>IFERROR(SUM(AI187:AI188), 0)</f>
        <v>0</v>
      </c>
      <c r="AJ189" s="1053">
        <f>IFERROR(SUM(AJ187:AJ188), 0)</f>
        <v>0</v>
      </c>
      <c r="AK189" s="1053">
        <f>IFERROR(SUM(AK187:AK188), 0)</f>
        <v>0</v>
      </c>
      <c r="AL189" s="1053">
        <f>IFERROR(SUM(AL187:AL188), 0)</f>
        <v>0</v>
      </c>
      <c r="AM189" s="1053">
        <f>IFERROR(SUM(AM187:AM188), 0)</f>
        <v>0</v>
      </c>
      <c r="AN189" s="1068">
        <f t="shared" si="55"/>
        <v>0</v>
      </c>
      <c r="AO189" s="1070">
        <f>IFERROR(SUM(AO187:AO188), 0)</f>
        <v>0</v>
      </c>
      <c r="AP189" s="1053">
        <f>IFERROR(SUM(AP187:AP188), 0)</f>
        <v>0</v>
      </c>
      <c r="AQ189" s="1053">
        <f>IFERROR(SUM(AQ187:AQ188), 0)</f>
        <v>0</v>
      </c>
      <c r="AR189" s="1053">
        <f>IFERROR(SUM(AR187:AR188), 0)</f>
        <v>0</v>
      </c>
      <c r="AS189" s="1053">
        <f>IFERROR(SUM(AS187:AS188), 0)</f>
        <v>0</v>
      </c>
      <c r="AT189" s="1077">
        <f t="shared" si="56"/>
        <v>0</v>
      </c>
      <c r="AU189" s="300"/>
      <c r="AV189" s="353" t="s">
        <v>5218</v>
      </c>
      <c r="AW189" s="300"/>
      <c r="AX189" s="1336" t="s">
        <v>3827</v>
      </c>
      <c r="AY189" s="324"/>
      <c r="AZ189" s="324"/>
      <c r="BA189" s="294" t="s">
        <v>3825</v>
      </c>
      <c r="BB189" s="351" t="s">
        <v>167</v>
      </c>
      <c r="BC189" s="352">
        <v>3</v>
      </c>
      <c r="BD189" s="373" t="s">
        <v>5219</v>
      </c>
      <c r="BE189" s="373" t="s">
        <v>5220</v>
      </c>
      <c r="BF189" s="373" t="s">
        <v>5221</v>
      </c>
      <c r="BG189" s="373" t="s">
        <v>5222</v>
      </c>
      <c r="BH189" s="373" t="s">
        <v>5223</v>
      </c>
      <c r="BI189" s="373" t="s">
        <v>5224</v>
      </c>
      <c r="BJ189" s="373" t="s">
        <v>5219</v>
      </c>
      <c r="BK189" s="373" t="s">
        <v>5220</v>
      </c>
      <c r="BL189" s="373" t="s">
        <v>5221</v>
      </c>
      <c r="BM189" s="373" t="s">
        <v>5222</v>
      </c>
      <c r="BN189" s="373" t="s">
        <v>5223</v>
      </c>
      <c r="BO189" s="373" t="s">
        <v>5224</v>
      </c>
      <c r="BP189" s="373" t="s">
        <v>5219</v>
      </c>
      <c r="BQ189" s="373" t="s">
        <v>5220</v>
      </c>
      <c r="BR189" s="373" t="s">
        <v>5221</v>
      </c>
      <c r="BS189" s="373" t="s">
        <v>5222</v>
      </c>
      <c r="BT189" s="373" t="s">
        <v>5223</v>
      </c>
      <c r="BU189" s="373" t="s">
        <v>5224</v>
      </c>
      <c r="BV189" s="373" t="s">
        <v>5219</v>
      </c>
      <c r="BW189" s="373" t="s">
        <v>5220</v>
      </c>
      <c r="BX189" s="373" t="s">
        <v>5221</v>
      </c>
      <c r="BY189" s="373" t="s">
        <v>5222</v>
      </c>
      <c r="BZ189" s="373" t="s">
        <v>5223</v>
      </c>
      <c r="CA189" s="373" t="s">
        <v>5224</v>
      </c>
      <c r="CB189" s="373" t="s">
        <v>5219</v>
      </c>
      <c r="CC189" s="373" t="s">
        <v>5220</v>
      </c>
      <c r="CD189" s="373" t="s">
        <v>5221</v>
      </c>
      <c r="CE189" s="373" t="s">
        <v>5222</v>
      </c>
      <c r="CF189" s="373" t="s">
        <v>5223</v>
      </c>
      <c r="CG189" s="373" t="s">
        <v>5224</v>
      </c>
      <c r="CH189" s="373" t="s">
        <v>5219</v>
      </c>
      <c r="CI189" s="373" t="s">
        <v>5220</v>
      </c>
      <c r="CJ189" s="373" t="s">
        <v>5221</v>
      </c>
      <c r="CK189" s="373" t="s">
        <v>5222</v>
      </c>
      <c r="CL189" s="373" t="s">
        <v>5223</v>
      </c>
      <c r="CM189" s="373" t="s">
        <v>5224</v>
      </c>
      <c r="CN189" s="373" t="s">
        <v>5219</v>
      </c>
      <c r="CO189" s="373" t="s">
        <v>5220</v>
      </c>
      <c r="CP189" s="373" t="s">
        <v>5221</v>
      </c>
      <c r="CQ189" s="373" t="s">
        <v>5222</v>
      </c>
      <c r="CR189" s="373" t="s">
        <v>5223</v>
      </c>
      <c r="CS189" s="373" t="s">
        <v>5224</v>
      </c>
      <c r="CT189" s="300"/>
      <c r="CU189" s="353" t="s">
        <v>5218</v>
      </c>
      <c r="CV189" s="300"/>
      <c r="CW189" s="353"/>
      <c r="CX189" s="324"/>
    </row>
    <row r="190" spans="1:102" customFormat="1" ht="20.25" customHeight="1" x14ac:dyDescent="0.2">
      <c r="A190" s="324"/>
      <c r="B190" s="294" t="s">
        <v>3834</v>
      </c>
      <c r="C190" s="351" t="s">
        <v>167</v>
      </c>
      <c r="D190" s="352">
        <v>3</v>
      </c>
      <c r="E190" s="1052"/>
      <c r="F190" s="1052"/>
      <c r="G190" s="1052"/>
      <c r="H190" s="1052"/>
      <c r="I190" s="1052"/>
      <c r="J190" s="1053">
        <f t="shared" si="50"/>
        <v>0</v>
      </c>
      <c r="K190" s="1328">
        <v>0</v>
      </c>
      <c r="L190" s="1328">
        <v>0</v>
      </c>
      <c r="M190" s="1328">
        <v>0</v>
      </c>
      <c r="N190" s="1328">
        <v>0</v>
      </c>
      <c r="O190" s="1328">
        <v>0</v>
      </c>
      <c r="P190" s="392">
        <f t="shared" si="51"/>
        <v>0</v>
      </c>
      <c r="Q190" s="1067"/>
      <c r="R190" s="1052"/>
      <c r="S190" s="1052"/>
      <c r="T190" s="1052"/>
      <c r="U190" s="1052"/>
      <c r="V190" s="1053">
        <f t="shared" si="52"/>
        <v>0</v>
      </c>
      <c r="W190" s="1052"/>
      <c r="X190" s="1052"/>
      <c r="Y190" s="1052"/>
      <c r="Z190" s="1052"/>
      <c r="AA190" s="1052"/>
      <c r="AB190" s="1068">
        <f t="shared" si="53"/>
        <v>0</v>
      </c>
      <c r="AC190" s="1067"/>
      <c r="AD190" s="1052"/>
      <c r="AE190" s="1052"/>
      <c r="AF190" s="1052"/>
      <c r="AG190" s="1052"/>
      <c r="AH190" s="1053">
        <f t="shared" si="54"/>
        <v>0</v>
      </c>
      <c r="AI190" s="1052"/>
      <c r="AJ190" s="1052"/>
      <c r="AK190" s="1052"/>
      <c r="AL190" s="1052"/>
      <c r="AM190" s="1052"/>
      <c r="AN190" s="1068">
        <f t="shared" si="55"/>
        <v>0</v>
      </c>
      <c r="AO190" s="1067"/>
      <c r="AP190" s="1052"/>
      <c r="AQ190" s="1052"/>
      <c r="AR190" s="1052"/>
      <c r="AS190" s="1052"/>
      <c r="AT190" s="1077">
        <f t="shared" si="56"/>
        <v>0</v>
      </c>
      <c r="AU190" s="300"/>
      <c r="AV190" s="353" t="s">
        <v>5225</v>
      </c>
      <c r="AW190" s="300"/>
      <c r="AX190" s="1336" t="s">
        <v>543</v>
      </c>
      <c r="AY190" s="324"/>
      <c r="AZ190" s="324"/>
      <c r="BA190" s="294" t="s">
        <v>3834</v>
      </c>
      <c r="BB190" s="351" t="s">
        <v>167</v>
      </c>
      <c r="BC190" s="352">
        <v>3</v>
      </c>
      <c r="BD190" s="372" t="s">
        <v>5226</v>
      </c>
      <c r="BE190" s="372" t="s">
        <v>5227</v>
      </c>
      <c r="BF190" s="372" t="s">
        <v>5228</v>
      </c>
      <c r="BG190" s="372" t="s">
        <v>5229</v>
      </c>
      <c r="BH190" s="372" t="s">
        <v>5230</v>
      </c>
      <c r="BI190" s="373" t="s">
        <v>5231</v>
      </c>
      <c r="BJ190" s="372" t="s">
        <v>5226</v>
      </c>
      <c r="BK190" s="372" t="s">
        <v>5227</v>
      </c>
      <c r="BL190" s="372" t="s">
        <v>5228</v>
      </c>
      <c r="BM190" s="372" t="s">
        <v>5229</v>
      </c>
      <c r="BN190" s="372" t="s">
        <v>5230</v>
      </c>
      <c r="BO190" s="373" t="s">
        <v>5231</v>
      </c>
      <c r="BP190" s="372" t="s">
        <v>5226</v>
      </c>
      <c r="BQ190" s="372" t="s">
        <v>5227</v>
      </c>
      <c r="BR190" s="372" t="s">
        <v>5228</v>
      </c>
      <c r="BS190" s="372" t="s">
        <v>5229</v>
      </c>
      <c r="BT190" s="372" t="s">
        <v>5230</v>
      </c>
      <c r="BU190" s="373" t="s">
        <v>5231</v>
      </c>
      <c r="BV190" s="372" t="s">
        <v>5226</v>
      </c>
      <c r="BW190" s="372" t="s">
        <v>5227</v>
      </c>
      <c r="BX190" s="372" t="s">
        <v>5228</v>
      </c>
      <c r="BY190" s="372" t="s">
        <v>5229</v>
      </c>
      <c r="BZ190" s="372" t="s">
        <v>5230</v>
      </c>
      <c r="CA190" s="373" t="s">
        <v>5231</v>
      </c>
      <c r="CB190" s="372" t="s">
        <v>5226</v>
      </c>
      <c r="CC190" s="372" t="s">
        <v>5227</v>
      </c>
      <c r="CD190" s="372" t="s">
        <v>5228</v>
      </c>
      <c r="CE190" s="372" t="s">
        <v>5229</v>
      </c>
      <c r="CF190" s="372" t="s">
        <v>5230</v>
      </c>
      <c r="CG190" s="373" t="s">
        <v>5231</v>
      </c>
      <c r="CH190" s="372" t="s">
        <v>5226</v>
      </c>
      <c r="CI190" s="372" t="s">
        <v>5227</v>
      </c>
      <c r="CJ190" s="372" t="s">
        <v>5228</v>
      </c>
      <c r="CK190" s="372" t="s">
        <v>5229</v>
      </c>
      <c r="CL190" s="372" t="s">
        <v>5230</v>
      </c>
      <c r="CM190" s="373" t="s">
        <v>5231</v>
      </c>
      <c r="CN190" s="372" t="s">
        <v>5226</v>
      </c>
      <c r="CO190" s="372" t="s">
        <v>5227</v>
      </c>
      <c r="CP190" s="372" t="s">
        <v>5228</v>
      </c>
      <c r="CQ190" s="372" t="s">
        <v>5229</v>
      </c>
      <c r="CR190" s="372" t="s">
        <v>5230</v>
      </c>
      <c r="CS190" s="373" t="s">
        <v>5231</v>
      </c>
      <c r="CT190" s="300"/>
      <c r="CU190" s="353" t="s">
        <v>5225</v>
      </c>
      <c r="CV190" s="300"/>
      <c r="CW190" s="353"/>
      <c r="CX190" s="324"/>
    </row>
    <row r="191" spans="1:102" customFormat="1" ht="20.25" customHeight="1" x14ac:dyDescent="0.2">
      <c r="A191" s="324"/>
      <c r="B191" s="294" t="s">
        <v>3842</v>
      </c>
      <c r="C191" s="351" t="s">
        <v>167</v>
      </c>
      <c r="D191" s="352">
        <v>3</v>
      </c>
      <c r="E191" s="1052"/>
      <c r="F191" s="1052"/>
      <c r="G191" s="1052"/>
      <c r="H191" s="1052"/>
      <c r="I191" s="1052"/>
      <c r="J191" s="1053">
        <f t="shared" si="50"/>
        <v>0</v>
      </c>
      <c r="K191" s="1328">
        <v>0</v>
      </c>
      <c r="L191" s="1328">
        <v>0</v>
      </c>
      <c r="M191" s="1328">
        <v>0</v>
      </c>
      <c r="N191" s="1328">
        <v>0</v>
      </c>
      <c r="O191" s="1328">
        <v>0</v>
      </c>
      <c r="P191" s="392">
        <f t="shared" si="51"/>
        <v>0</v>
      </c>
      <c r="Q191" s="1067"/>
      <c r="R191" s="1052"/>
      <c r="S191" s="1052"/>
      <c r="T191" s="1052"/>
      <c r="U191" s="1052"/>
      <c r="V191" s="1053">
        <f t="shared" si="52"/>
        <v>0</v>
      </c>
      <c r="W191" s="1052"/>
      <c r="X191" s="1052"/>
      <c r="Y191" s="1052"/>
      <c r="Z191" s="1052"/>
      <c r="AA191" s="1052"/>
      <c r="AB191" s="1068">
        <f t="shared" si="53"/>
        <v>0</v>
      </c>
      <c r="AC191" s="1067"/>
      <c r="AD191" s="1052"/>
      <c r="AE191" s="1052"/>
      <c r="AF191" s="1052"/>
      <c r="AG191" s="1052"/>
      <c r="AH191" s="1053">
        <f t="shared" si="54"/>
        <v>0</v>
      </c>
      <c r="AI191" s="1052"/>
      <c r="AJ191" s="1052"/>
      <c r="AK191" s="1052"/>
      <c r="AL191" s="1052"/>
      <c r="AM191" s="1052"/>
      <c r="AN191" s="1068">
        <f t="shared" si="55"/>
        <v>0</v>
      </c>
      <c r="AO191" s="1067"/>
      <c r="AP191" s="1052"/>
      <c r="AQ191" s="1052"/>
      <c r="AR191" s="1052"/>
      <c r="AS191" s="1052"/>
      <c r="AT191" s="1077">
        <f t="shared" si="56"/>
        <v>0</v>
      </c>
      <c r="AU191" s="300"/>
      <c r="AV191" s="353" t="s">
        <v>5232</v>
      </c>
      <c r="AW191" s="300"/>
      <c r="AX191" s="1336" t="s">
        <v>543</v>
      </c>
      <c r="AY191" s="324"/>
      <c r="AZ191" s="324"/>
      <c r="BA191" s="294" t="s">
        <v>3842</v>
      </c>
      <c r="BB191" s="351" t="s">
        <v>167</v>
      </c>
      <c r="BC191" s="352">
        <v>3</v>
      </c>
      <c r="BD191" s="372" t="s">
        <v>5233</v>
      </c>
      <c r="BE191" s="372" t="s">
        <v>5234</v>
      </c>
      <c r="BF191" s="372" t="s">
        <v>5235</v>
      </c>
      <c r="BG191" s="372" t="s">
        <v>5236</v>
      </c>
      <c r="BH191" s="372" t="s">
        <v>5237</v>
      </c>
      <c r="BI191" s="373" t="s">
        <v>5238</v>
      </c>
      <c r="BJ191" s="372" t="s">
        <v>5233</v>
      </c>
      <c r="BK191" s="372" t="s">
        <v>5234</v>
      </c>
      <c r="BL191" s="372" t="s">
        <v>5235</v>
      </c>
      <c r="BM191" s="372" t="s">
        <v>5236</v>
      </c>
      <c r="BN191" s="372" t="s">
        <v>5237</v>
      </c>
      <c r="BO191" s="373" t="s">
        <v>5238</v>
      </c>
      <c r="BP191" s="372" t="s">
        <v>5233</v>
      </c>
      <c r="BQ191" s="372" t="s">
        <v>5234</v>
      </c>
      <c r="BR191" s="372" t="s">
        <v>5235</v>
      </c>
      <c r="BS191" s="372" t="s">
        <v>5236</v>
      </c>
      <c r="BT191" s="372" t="s">
        <v>5237</v>
      </c>
      <c r="BU191" s="373" t="s">
        <v>5238</v>
      </c>
      <c r="BV191" s="372" t="s">
        <v>5233</v>
      </c>
      <c r="BW191" s="372" t="s">
        <v>5234</v>
      </c>
      <c r="BX191" s="372" t="s">
        <v>5235</v>
      </c>
      <c r="BY191" s="372" t="s">
        <v>5236</v>
      </c>
      <c r="BZ191" s="372" t="s">
        <v>5237</v>
      </c>
      <c r="CA191" s="373" t="s">
        <v>5238</v>
      </c>
      <c r="CB191" s="372" t="s">
        <v>5233</v>
      </c>
      <c r="CC191" s="372" t="s">
        <v>5234</v>
      </c>
      <c r="CD191" s="372" t="s">
        <v>5235</v>
      </c>
      <c r="CE191" s="372" t="s">
        <v>5236</v>
      </c>
      <c r="CF191" s="372" t="s">
        <v>5237</v>
      </c>
      <c r="CG191" s="373" t="s">
        <v>5238</v>
      </c>
      <c r="CH191" s="372" t="s">
        <v>5233</v>
      </c>
      <c r="CI191" s="372" t="s">
        <v>5234</v>
      </c>
      <c r="CJ191" s="372" t="s">
        <v>5235</v>
      </c>
      <c r="CK191" s="372" t="s">
        <v>5236</v>
      </c>
      <c r="CL191" s="372" t="s">
        <v>5237</v>
      </c>
      <c r="CM191" s="373" t="s">
        <v>5238</v>
      </c>
      <c r="CN191" s="372" t="s">
        <v>5233</v>
      </c>
      <c r="CO191" s="372" t="s">
        <v>5234</v>
      </c>
      <c r="CP191" s="372" t="s">
        <v>5235</v>
      </c>
      <c r="CQ191" s="372" t="s">
        <v>5236</v>
      </c>
      <c r="CR191" s="372" t="s">
        <v>5237</v>
      </c>
      <c r="CS191" s="373" t="s">
        <v>5238</v>
      </c>
      <c r="CT191" s="300"/>
      <c r="CU191" s="353" t="s">
        <v>5232</v>
      </c>
      <c r="CV191" s="300"/>
      <c r="CW191" s="353"/>
      <c r="CX191" s="324"/>
    </row>
    <row r="192" spans="1:102" customFormat="1" ht="20.25" customHeight="1" x14ac:dyDescent="0.2">
      <c r="A192" s="324"/>
      <c r="B192" s="294" t="s">
        <v>3850</v>
      </c>
      <c r="C192" s="351" t="s">
        <v>167</v>
      </c>
      <c r="D192" s="352">
        <v>3</v>
      </c>
      <c r="E192" s="1053">
        <f>IFERROR(SUM(E190:E191), 0)</f>
        <v>0</v>
      </c>
      <c r="F192" s="1053">
        <f>IFERROR(SUM(F190:F191), 0)</f>
        <v>0</v>
      </c>
      <c r="G192" s="1053">
        <f>IFERROR(SUM(G190:G191), 0)</f>
        <v>0</v>
      </c>
      <c r="H192" s="1053">
        <f>IFERROR(SUM(H190:H191), 0)</f>
        <v>0</v>
      </c>
      <c r="I192" s="1053">
        <f>IFERROR(SUM(I190:I191), 0)</f>
        <v>0</v>
      </c>
      <c r="J192" s="1053">
        <f t="shared" si="50"/>
        <v>0</v>
      </c>
      <c r="K192" s="337">
        <f>IFERROR(SUM(K190:K191), 0)</f>
        <v>0</v>
      </c>
      <c r="L192" s="337">
        <f>IFERROR(SUM(L190:L191), 0)</f>
        <v>0</v>
      </c>
      <c r="M192" s="337">
        <f>IFERROR(SUM(M190:M191), 0)</f>
        <v>0</v>
      </c>
      <c r="N192" s="337">
        <f>IFERROR(SUM(N190:N191), 0)</f>
        <v>0</v>
      </c>
      <c r="O192" s="337">
        <f>IFERROR(SUM(O190:O191), 0)</f>
        <v>0</v>
      </c>
      <c r="P192" s="392">
        <f t="shared" si="51"/>
        <v>0</v>
      </c>
      <c r="Q192" s="1070">
        <f>IFERROR(SUM(Q190:Q191), 0)</f>
        <v>0</v>
      </c>
      <c r="R192" s="1053">
        <f>IFERROR(SUM(R190:R191), 0)</f>
        <v>0</v>
      </c>
      <c r="S192" s="1053">
        <f>IFERROR(SUM(S190:S191), 0)</f>
        <v>0</v>
      </c>
      <c r="T192" s="1053">
        <f>IFERROR(SUM(T190:T191), 0)</f>
        <v>0</v>
      </c>
      <c r="U192" s="1053">
        <f>IFERROR(SUM(U190:U191), 0)</f>
        <v>0</v>
      </c>
      <c r="V192" s="1053">
        <f t="shared" si="52"/>
        <v>0</v>
      </c>
      <c r="W192" s="1053">
        <f>IFERROR(SUM(W190:W191), 0)</f>
        <v>0</v>
      </c>
      <c r="X192" s="1053">
        <f>IFERROR(SUM(X190:X191), 0)</f>
        <v>0</v>
      </c>
      <c r="Y192" s="1053">
        <f>IFERROR(SUM(Y190:Y191), 0)</f>
        <v>0</v>
      </c>
      <c r="Z192" s="1053">
        <f>IFERROR(SUM(Z190:Z191), 0)</f>
        <v>0</v>
      </c>
      <c r="AA192" s="1053">
        <f>IFERROR(SUM(AA190:AA191), 0)</f>
        <v>0</v>
      </c>
      <c r="AB192" s="1068">
        <f t="shared" si="53"/>
        <v>0</v>
      </c>
      <c r="AC192" s="1070">
        <f>IFERROR(SUM(AC190:AC191), 0)</f>
        <v>0</v>
      </c>
      <c r="AD192" s="1053">
        <f>IFERROR(SUM(AD190:AD191), 0)</f>
        <v>0</v>
      </c>
      <c r="AE192" s="1053">
        <f>IFERROR(SUM(AE190:AE191), 0)</f>
        <v>0</v>
      </c>
      <c r="AF192" s="1053">
        <f>IFERROR(SUM(AF190:AF191), 0)</f>
        <v>0</v>
      </c>
      <c r="AG192" s="1053">
        <f>IFERROR(SUM(AG190:AG191), 0)</f>
        <v>0</v>
      </c>
      <c r="AH192" s="1053">
        <f t="shared" si="54"/>
        <v>0</v>
      </c>
      <c r="AI192" s="1053">
        <f>IFERROR(SUM(AI190:AI191), 0)</f>
        <v>0</v>
      </c>
      <c r="AJ192" s="1053">
        <f>IFERROR(SUM(AJ190:AJ191), 0)</f>
        <v>0</v>
      </c>
      <c r="AK192" s="1053">
        <f>IFERROR(SUM(AK190:AK191), 0)</f>
        <v>0</v>
      </c>
      <c r="AL192" s="1053">
        <f>IFERROR(SUM(AL190:AL191), 0)</f>
        <v>0</v>
      </c>
      <c r="AM192" s="1053">
        <f>IFERROR(SUM(AM190:AM191), 0)</f>
        <v>0</v>
      </c>
      <c r="AN192" s="1068">
        <f t="shared" si="55"/>
        <v>0</v>
      </c>
      <c r="AO192" s="1070">
        <f>IFERROR(SUM(AO190:AO191), 0)</f>
        <v>0</v>
      </c>
      <c r="AP192" s="1053">
        <f>IFERROR(SUM(AP190:AP191), 0)</f>
        <v>0</v>
      </c>
      <c r="AQ192" s="1053">
        <f>IFERROR(SUM(AQ190:AQ191), 0)</f>
        <v>0</v>
      </c>
      <c r="AR192" s="1053">
        <f>IFERROR(SUM(AR190:AR191), 0)</f>
        <v>0</v>
      </c>
      <c r="AS192" s="1053">
        <f>IFERROR(SUM(AS190:AS191), 0)</f>
        <v>0</v>
      </c>
      <c r="AT192" s="1077">
        <f t="shared" si="56"/>
        <v>0</v>
      </c>
      <c r="AU192" s="300"/>
      <c r="AV192" s="353" t="s">
        <v>5239</v>
      </c>
      <c r="AW192" s="300"/>
      <c r="AX192" s="1336" t="s">
        <v>543</v>
      </c>
      <c r="AY192" s="324"/>
      <c r="AZ192" s="324"/>
      <c r="BA192" s="294" t="s">
        <v>3850</v>
      </c>
      <c r="BB192" s="351" t="s">
        <v>167</v>
      </c>
      <c r="BC192" s="352">
        <v>3</v>
      </c>
      <c r="BD192" s="373" t="s">
        <v>5240</v>
      </c>
      <c r="BE192" s="373" t="s">
        <v>5241</v>
      </c>
      <c r="BF192" s="373" t="s">
        <v>5242</v>
      </c>
      <c r="BG192" s="373" t="s">
        <v>5243</v>
      </c>
      <c r="BH192" s="373" t="s">
        <v>5244</v>
      </c>
      <c r="BI192" s="373" t="s">
        <v>5245</v>
      </c>
      <c r="BJ192" s="373" t="s">
        <v>5240</v>
      </c>
      <c r="BK192" s="373" t="s">
        <v>5241</v>
      </c>
      <c r="BL192" s="373" t="s">
        <v>5242</v>
      </c>
      <c r="BM192" s="373" t="s">
        <v>5243</v>
      </c>
      <c r="BN192" s="373" t="s">
        <v>5244</v>
      </c>
      <c r="BO192" s="373" t="s">
        <v>5245</v>
      </c>
      <c r="BP192" s="373" t="s">
        <v>5240</v>
      </c>
      <c r="BQ192" s="373" t="s">
        <v>5241</v>
      </c>
      <c r="BR192" s="373" t="s">
        <v>5242</v>
      </c>
      <c r="BS192" s="373" t="s">
        <v>5243</v>
      </c>
      <c r="BT192" s="373" t="s">
        <v>5244</v>
      </c>
      <c r="BU192" s="373" t="s">
        <v>5245</v>
      </c>
      <c r="BV192" s="373" t="s">
        <v>5240</v>
      </c>
      <c r="BW192" s="373" t="s">
        <v>5241</v>
      </c>
      <c r="BX192" s="373" t="s">
        <v>5242</v>
      </c>
      <c r="BY192" s="373" t="s">
        <v>5243</v>
      </c>
      <c r="BZ192" s="373" t="s">
        <v>5244</v>
      </c>
      <c r="CA192" s="373" t="s">
        <v>5245</v>
      </c>
      <c r="CB192" s="373" t="s">
        <v>5240</v>
      </c>
      <c r="CC192" s="373" t="s">
        <v>5241</v>
      </c>
      <c r="CD192" s="373" t="s">
        <v>5242</v>
      </c>
      <c r="CE192" s="373" t="s">
        <v>5243</v>
      </c>
      <c r="CF192" s="373" t="s">
        <v>5244</v>
      </c>
      <c r="CG192" s="373" t="s">
        <v>5245</v>
      </c>
      <c r="CH192" s="373" t="s">
        <v>5240</v>
      </c>
      <c r="CI192" s="373" t="s">
        <v>5241</v>
      </c>
      <c r="CJ192" s="373" t="s">
        <v>5242</v>
      </c>
      <c r="CK192" s="373" t="s">
        <v>5243</v>
      </c>
      <c r="CL192" s="373" t="s">
        <v>5244</v>
      </c>
      <c r="CM192" s="373" t="s">
        <v>5245</v>
      </c>
      <c r="CN192" s="373" t="s">
        <v>5240</v>
      </c>
      <c r="CO192" s="373" t="s">
        <v>5241</v>
      </c>
      <c r="CP192" s="373" t="s">
        <v>5242</v>
      </c>
      <c r="CQ192" s="373" t="s">
        <v>5243</v>
      </c>
      <c r="CR192" s="373" t="s">
        <v>5244</v>
      </c>
      <c r="CS192" s="373" t="s">
        <v>5245</v>
      </c>
      <c r="CT192" s="300"/>
      <c r="CU192" s="353" t="s">
        <v>5239</v>
      </c>
      <c r="CV192" s="300"/>
      <c r="CW192" s="353"/>
      <c r="CX192" s="324"/>
    </row>
    <row r="193" spans="1:102" customFormat="1" ht="20.25" customHeight="1" thickBot="1" x14ac:dyDescent="0.25">
      <c r="A193" s="324"/>
      <c r="B193" s="295" t="s">
        <v>3858</v>
      </c>
      <c r="C193" s="356" t="s">
        <v>167</v>
      </c>
      <c r="D193" s="357">
        <v>3</v>
      </c>
      <c r="E193" s="1054">
        <f>IFERROR(SUM(E168,E171,E174,E177,E180,E183,E186,E189,E192),0)</f>
        <v>0</v>
      </c>
      <c r="F193" s="1054">
        <f t="shared" ref="F193:AT193" si="57">IFERROR(SUM(F168,F171,F174,F177,F180,F183,F186,F189,F192),0)</f>
        <v>0</v>
      </c>
      <c r="G193" s="1054">
        <f t="shared" si="57"/>
        <v>0</v>
      </c>
      <c r="H193" s="1054">
        <f t="shared" si="57"/>
        <v>0</v>
      </c>
      <c r="I193" s="1054">
        <f t="shared" si="57"/>
        <v>0</v>
      </c>
      <c r="J193" s="1054">
        <f t="shared" si="57"/>
        <v>0</v>
      </c>
      <c r="K193" s="901">
        <f t="shared" si="57"/>
        <v>0</v>
      </c>
      <c r="L193" s="901">
        <f t="shared" si="57"/>
        <v>0</v>
      </c>
      <c r="M193" s="901">
        <f t="shared" si="57"/>
        <v>0</v>
      </c>
      <c r="N193" s="901">
        <f t="shared" si="57"/>
        <v>0</v>
      </c>
      <c r="O193" s="901">
        <f t="shared" si="57"/>
        <v>0</v>
      </c>
      <c r="P193" s="336">
        <f t="shared" si="57"/>
        <v>0</v>
      </c>
      <c r="Q193" s="1054">
        <f t="shared" si="57"/>
        <v>0</v>
      </c>
      <c r="R193" s="1054">
        <f t="shared" si="57"/>
        <v>0</v>
      </c>
      <c r="S193" s="1054">
        <f t="shared" si="57"/>
        <v>0</v>
      </c>
      <c r="T193" s="1054">
        <f t="shared" si="57"/>
        <v>0</v>
      </c>
      <c r="U193" s="1054">
        <f t="shared" si="57"/>
        <v>0</v>
      </c>
      <c r="V193" s="1054">
        <f t="shared" si="57"/>
        <v>0</v>
      </c>
      <c r="W193" s="1054">
        <f t="shared" si="57"/>
        <v>0</v>
      </c>
      <c r="X193" s="1054">
        <f t="shared" si="57"/>
        <v>0</v>
      </c>
      <c r="Y193" s="1054">
        <f t="shared" si="57"/>
        <v>0</v>
      </c>
      <c r="Z193" s="1054">
        <f t="shared" si="57"/>
        <v>0</v>
      </c>
      <c r="AA193" s="1054">
        <f t="shared" si="57"/>
        <v>0</v>
      </c>
      <c r="AB193" s="1054">
        <f t="shared" si="57"/>
        <v>0</v>
      </c>
      <c r="AC193" s="1054">
        <f t="shared" si="57"/>
        <v>0</v>
      </c>
      <c r="AD193" s="1054">
        <f t="shared" si="57"/>
        <v>0</v>
      </c>
      <c r="AE193" s="1054">
        <f t="shared" si="57"/>
        <v>0</v>
      </c>
      <c r="AF193" s="1054">
        <f t="shared" si="57"/>
        <v>0</v>
      </c>
      <c r="AG193" s="1054">
        <f t="shared" si="57"/>
        <v>0</v>
      </c>
      <c r="AH193" s="1054">
        <f t="shared" si="57"/>
        <v>0</v>
      </c>
      <c r="AI193" s="1054">
        <f t="shared" si="57"/>
        <v>0</v>
      </c>
      <c r="AJ193" s="1054">
        <f t="shared" si="57"/>
        <v>0</v>
      </c>
      <c r="AK193" s="1054">
        <f t="shared" si="57"/>
        <v>0</v>
      </c>
      <c r="AL193" s="1054">
        <f t="shared" si="57"/>
        <v>0</v>
      </c>
      <c r="AM193" s="1054">
        <f t="shared" si="57"/>
        <v>0</v>
      </c>
      <c r="AN193" s="1054">
        <f t="shared" si="57"/>
        <v>0</v>
      </c>
      <c r="AO193" s="1054">
        <f t="shared" si="57"/>
        <v>0</v>
      </c>
      <c r="AP193" s="1054">
        <f t="shared" si="57"/>
        <v>0</v>
      </c>
      <c r="AQ193" s="1054">
        <f t="shared" si="57"/>
        <v>0</v>
      </c>
      <c r="AR193" s="1054">
        <f t="shared" si="57"/>
        <v>0</v>
      </c>
      <c r="AS193" s="1054">
        <f t="shared" si="57"/>
        <v>0</v>
      </c>
      <c r="AT193" s="1054">
        <f t="shared" si="57"/>
        <v>0</v>
      </c>
      <c r="AU193" s="1346"/>
      <c r="AV193" s="359" t="s">
        <v>5246</v>
      </c>
      <c r="AW193" s="300"/>
      <c r="AX193" s="1337" t="s">
        <v>543</v>
      </c>
      <c r="AY193" s="324"/>
      <c r="AZ193" s="324"/>
      <c r="BA193" s="295" t="s">
        <v>3858</v>
      </c>
      <c r="BB193" s="356" t="s">
        <v>167</v>
      </c>
      <c r="BC193" s="357">
        <v>3</v>
      </c>
      <c r="BD193" s="379" t="s">
        <v>5247</v>
      </c>
      <c r="BE193" s="379" t="s">
        <v>5248</v>
      </c>
      <c r="BF193" s="379" t="s">
        <v>5249</v>
      </c>
      <c r="BG193" s="379" t="s">
        <v>5250</v>
      </c>
      <c r="BH193" s="379" t="s">
        <v>5251</v>
      </c>
      <c r="BI193" s="395" t="s">
        <v>5252</v>
      </c>
      <c r="BJ193" s="379" t="s">
        <v>5247</v>
      </c>
      <c r="BK193" s="379" t="s">
        <v>5248</v>
      </c>
      <c r="BL193" s="379" t="s">
        <v>5249</v>
      </c>
      <c r="BM193" s="379" t="s">
        <v>5250</v>
      </c>
      <c r="BN193" s="379" t="s">
        <v>5251</v>
      </c>
      <c r="BO193" s="395" t="s">
        <v>5252</v>
      </c>
      <c r="BP193" s="379" t="s">
        <v>5247</v>
      </c>
      <c r="BQ193" s="379" t="s">
        <v>5248</v>
      </c>
      <c r="BR193" s="379" t="s">
        <v>5249</v>
      </c>
      <c r="BS193" s="379" t="s">
        <v>5250</v>
      </c>
      <c r="BT193" s="379" t="s">
        <v>5251</v>
      </c>
      <c r="BU193" s="395" t="s">
        <v>5252</v>
      </c>
      <c r="BV193" s="379" t="s">
        <v>5247</v>
      </c>
      <c r="BW193" s="379" t="s">
        <v>5248</v>
      </c>
      <c r="BX193" s="379" t="s">
        <v>5249</v>
      </c>
      <c r="BY193" s="379" t="s">
        <v>5250</v>
      </c>
      <c r="BZ193" s="379" t="s">
        <v>5251</v>
      </c>
      <c r="CA193" s="395" t="s">
        <v>5252</v>
      </c>
      <c r="CB193" s="379" t="s">
        <v>5247</v>
      </c>
      <c r="CC193" s="379" t="s">
        <v>5248</v>
      </c>
      <c r="CD193" s="379" t="s">
        <v>5249</v>
      </c>
      <c r="CE193" s="379" t="s">
        <v>5250</v>
      </c>
      <c r="CF193" s="379" t="s">
        <v>5251</v>
      </c>
      <c r="CG193" s="395" t="s">
        <v>5252</v>
      </c>
      <c r="CH193" s="379" t="s">
        <v>5247</v>
      </c>
      <c r="CI193" s="379" t="s">
        <v>5248</v>
      </c>
      <c r="CJ193" s="379" t="s">
        <v>5249</v>
      </c>
      <c r="CK193" s="379" t="s">
        <v>5250</v>
      </c>
      <c r="CL193" s="379" t="s">
        <v>5251</v>
      </c>
      <c r="CM193" s="395" t="s">
        <v>5252</v>
      </c>
      <c r="CN193" s="379" t="s">
        <v>5247</v>
      </c>
      <c r="CO193" s="379" t="s">
        <v>5248</v>
      </c>
      <c r="CP193" s="379" t="s">
        <v>5249</v>
      </c>
      <c r="CQ193" s="379" t="s">
        <v>5250</v>
      </c>
      <c r="CR193" s="379" t="s">
        <v>5251</v>
      </c>
      <c r="CS193" s="395" t="s">
        <v>5252</v>
      </c>
      <c r="CT193" s="300"/>
      <c r="CU193" s="359" t="s">
        <v>5246</v>
      </c>
      <c r="CV193" s="300"/>
      <c r="CW193" s="359"/>
      <c r="CX193" s="324"/>
    </row>
    <row r="194" spans="1:102" customFormat="1" ht="20.25" customHeight="1" thickTop="1" thickBot="1" x14ac:dyDescent="0.25">
      <c r="A194" s="324"/>
      <c r="B194" s="361"/>
      <c r="C194" s="360"/>
      <c r="D194" s="362"/>
      <c r="E194" s="385"/>
      <c r="F194" s="385"/>
      <c r="G194" s="385"/>
      <c r="H194" s="385"/>
      <c r="I194" s="385"/>
      <c r="J194" s="389"/>
      <c r="K194" s="385"/>
      <c r="L194" s="385"/>
      <c r="M194" s="385"/>
      <c r="N194" s="385"/>
      <c r="O194" s="385"/>
      <c r="P194" s="389"/>
      <c r="Q194" s="360"/>
      <c r="R194" s="360"/>
      <c r="S194" s="360"/>
      <c r="T194" s="360"/>
      <c r="U194" s="360"/>
      <c r="V194" s="389"/>
      <c r="W194" s="385"/>
      <c r="X194" s="385"/>
      <c r="Y194" s="385"/>
      <c r="Z194" s="385"/>
      <c r="AA194" s="385"/>
      <c r="AB194" s="383"/>
      <c r="AC194" s="360"/>
      <c r="AD194" s="360"/>
      <c r="AE194" s="360"/>
      <c r="AF194" s="360"/>
      <c r="AG194" s="360"/>
      <c r="AH194" s="389"/>
      <c r="AI194" s="385"/>
      <c r="AJ194" s="385"/>
      <c r="AK194" s="385"/>
      <c r="AL194" s="385"/>
      <c r="AM194" s="385"/>
      <c r="AN194" s="383"/>
      <c r="AO194" s="385"/>
      <c r="AP194" s="385"/>
      <c r="AQ194" s="385"/>
      <c r="AR194" s="385"/>
      <c r="AS194" s="385"/>
      <c r="AT194" s="383"/>
      <c r="AU194" s="300"/>
      <c r="AV194" s="360"/>
      <c r="AW194" s="300"/>
      <c r="AX194" s="360"/>
      <c r="AY194" s="324"/>
      <c r="AZ194" s="324"/>
      <c r="BA194" s="361"/>
      <c r="BB194" s="360"/>
      <c r="BC194" s="362"/>
      <c r="BD194" s="386"/>
      <c r="BE194" s="386"/>
      <c r="BF194" s="386"/>
      <c r="BG194" s="386"/>
      <c r="BH194" s="386"/>
      <c r="BI194" s="388"/>
      <c r="BJ194" s="386"/>
      <c r="BK194" s="386"/>
      <c r="BL194" s="386"/>
      <c r="BM194" s="386"/>
      <c r="BN194" s="386"/>
      <c r="BO194" s="388"/>
      <c r="BP194" s="386"/>
      <c r="BQ194" s="386"/>
      <c r="BR194" s="386"/>
      <c r="BS194" s="386"/>
      <c r="BT194" s="386"/>
      <c r="BU194" s="388"/>
      <c r="BV194" s="386"/>
      <c r="BW194" s="386"/>
      <c r="BX194" s="386"/>
      <c r="BY194" s="386"/>
      <c r="BZ194" s="386"/>
      <c r="CA194" s="388"/>
      <c r="CB194" s="386"/>
      <c r="CC194" s="386"/>
      <c r="CD194" s="386"/>
      <c r="CE194" s="386"/>
      <c r="CF194" s="386"/>
      <c r="CG194" s="388"/>
      <c r="CH194" s="386"/>
      <c r="CI194" s="386"/>
      <c r="CJ194" s="386"/>
      <c r="CK194" s="386"/>
      <c r="CL194" s="386"/>
      <c r="CM194" s="388"/>
      <c r="CN194" s="386"/>
      <c r="CO194" s="386"/>
      <c r="CP194" s="386"/>
      <c r="CQ194" s="386"/>
      <c r="CR194" s="386"/>
      <c r="CS194" s="388"/>
      <c r="CT194" s="300"/>
      <c r="CU194" s="360"/>
      <c r="CV194" s="300"/>
      <c r="CW194" s="360"/>
      <c r="CX194" s="324"/>
    </row>
    <row r="195" spans="1:102" customFormat="1" ht="20.25" customHeight="1" thickTop="1" thickBot="1" x14ac:dyDescent="0.25">
      <c r="A195" s="324"/>
      <c r="B195" s="363" t="s">
        <v>1359</v>
      </c>
      <c r="C195" s="360"/>
      <c r="D195" s="362"/>
      <c r="E195" s="385"/>
      <c r="F195" s="385"/>
      <c r="G195" s="385"/>
      <c r="H195" s="385"/>
      <c r="I195" s="385"/>
      <c r="J195" s="389"/>
      <c r="K195" s="385"/>
      <c r="L195" s="385"/>
      <c r="M195" s="385"/>
      <c r="N195" s="385"/>
      <c r="O195" s="385"/>
      <c r="P195" s="389"/>
      <c r="Q195" s="360"/>
      <c r="R195" s="360"/>
      <c r="S195" s="360"/>
      <c r="T195" s="360"/>
      <c r="U195" s="360"/>
      <c r="V195" s="389"/>
      <c r="W195" s="385"/>
      <c r="X195" s="385"/>
      <c r="Y195" s="385"/>
      <c r="Z195" s="385"/>
      <c r="AA195" s="385"/>
      <c r="AB195" s="389"/>
      <c r="AC195" s="360"/>
      <c r="AD195" s="360"/>
      <c r="AE195" s="360"/>
      <c r="AF195" s="360"/>
      <c r="AG195" s="360"/>
      <c r="AH195" s="389"/>
      <c r="AI195" s="385"/>
      <c r="AJ195" s="385"/>
      <c r="AK195" s="385"/>
      <c r="AL195" s="385"/>
      <c r="AM195" s="385"/>
      <c r="AN195" s="389"/>
      <c r="AO195" s="385"/>
      <c r="AP195" s="385"/>
      <c r="AQ195" s="385"/>
      <c r="AR195" s="385"/>
      <c r="AS195" s="385"/>
      <c r="AT195" s="389"/>
      <c r="AU195" s="300"/>
      <c r="AV195" s="360"/>
      <c r="AW195" s="300"/>
      <c r="AX195" s="412"/>
      <c r="AY195" s="324"/>
      <c r="AZ195" s="324"/>
      <c r="BA195" s="363" t="s">
        <v>1359</v>
      </c>
      <c r="BB195" s="360"/>
      <c r="BC195" s="362"/>
      <c r="BD195" s="386"/>
      <c r="BE195" s="386"/>
      <c r="BF195" s="386"/>
      <c r="BG195" s="386"/>
      <c r="BH195" s="386"/>
      <c r="BI195" s="388"/>
      <c r="BJ195" s="386"/>
      <c r="BK195" s="386"/>
      <c r="BL195" s="386"/>
      <c r="BM195" s="386"/>
      <c r="BN195" s="386"/>
      <c r="BO195" s="388"/>
      <c r="BP195" s="386"/>
      <c r="BQ195" s="386"/>
      <c r="BR195" s="386"/>
      <c r="BS195" s="386"/>
      <c r="BT195" s="386"/>
      <c r="BU195" s="388"/>
      <c r="BV195" s="386"/>
      <c r="BW195" s="386"/>
      <c r="BX195" s="386"/>
      <c r="BY195" s="386"/>
      <c r="BZ195" s="386"/>
      <c r="CA195" s="388"/>
      <c r="CB195" s="386"/>
      <c r="CC195" s="386"/>
      <c r="CD195" s="386"/>
      <c r="CE195" s="386"/>
      <c r="CF195" s="386"/>
      <c r="CG195" s="388"/>
      <c r="CH195" s="386"/>
      <c r="CI195" s="386"/>
      <c r="CJ195" s="386"/>
      <c r="CK195" s="386"/>
      <c r="CL195" s="386"/>
      <c r="CM195" s="388"/>
      <c r="CN195" s="386"/>
      <c r="CO195" s="386"/>
      <c r="CP195" s="386"/>
      <c r="CQ195" s="386"/>
      <c r="CR195" s="386"/>
      <c r="CS195" s="388"/>
      <c r="CT195" s="300"/>
      <c r="CU195" s="360"/>
      <c r="CV195" s="300"/>
      <c r="CW195" s="360"/>
      <c r="CX195" s="324"/>
    </row>
    <row r="196" spans="1:102" customFormat="1" ht="20.25" customHeight="1" thickTop="1" x14ac:dyDescent="0.2">
      <c r="A196" s="324"/>
      <c r="B196" s="334" t="s">
        <v>3866</v>
      </c>
      <c r="C196" s="347" t="s">
        <v>167</v>
      </c>
      <c r="D196" s="348">
        <v>3</v>
      </c>
      <c r="E196" s="1050"/>
      <c r="F196" s="1050"/>
      <c r="G196" s="1050"/>
      <c r="H196" s="1050"/>
      <c r="I196" s="1050"/>
      <c r="J196" s="1051">
        <f t="shared" ref="J196:J206" si="58">IFERROR(SUM(E196:I196), 0)</f>
        <v>0</v>
      </c>
      <c r="K196" s="1338">
        <v>0</v>
      </c>
      <c r="L196" s="1338">
        <v>0</v>
      </c>
      <c r="M196" s="1338">
        <v>0</v>
      </c>
      <c r="N196" s="1338">
        <v>0</v>
      </c>
      <c r="O196" s="1338">
        <v>0</v>
      </c>
      <c r="P196" s="391">
        <f t="shared" ref="P196:P206" si="59">IFERROR(SUM(K196:O196), 0)</f>
        <v>0</v>
      </c>
      <c r="Q196" s="1050"/>
      <c r="R196" s="1050"/>
      <c r="S196" s="1050"/>
      <c r="T196" s="1050"/>
      <c r="U196" s="1050"/>
      <c r="V196" s="1051">
        <f t="shared" ref="V196:V206" si="60">IFERROR(SUM(Q196:U196), 0)</f>
        <v>0</v>
      </c>
      <c r="W196" s="1050"/>
      <c r="X196" s="1050"/>
      <c r="Y196" s="1050"/>
      <c r="Z196" s="1050"/>
      <c r="AA196" s="1050"/>
      <c r="AB196" s="1051">
        <f t="shared" ref="AB196:AB206" si="61">IFERROR(SUM(W196:AA196), 0)</f>
        <v>0</v>
      </c>
      <c r="AC196" s="1050"/>
      <c r="AD196" s="1050"/>
      <c r="AE196" s="1050"/>
      <c r="AF196" s="1050"/>
      <c r="AG196" s="1050"/>
      <c r="AH196" s="1051">
        <f t="shared" ref="AH196:AH206" si="62">IFERROR(SUM(AC196:AG196), 0)</f>
        <v>0</v>
      </c>
      <c r="AI196" s="1050"/>
      <c r="AJ196" s="1050"/>
      <c r="AK196" s="1050"/>
      <c r="AL196" s="1050"/>
      <c r="AM196" s="1050"/>
      <c r="AN196" s="1051">
        <f t="shared" ref="AN196:AN206" si="63">IFERROR(SUM(AI196:AM196), 0)</f>
        <v>0</v>
      </c>
      <c r="AO196" s="1050"/>
      <c r="AP196" s="1050"/>
      <c r="AQ196" s="1050"/>
      <c r="AR196" s="1050"/>
      <c r="AS196" s="1080"/>
      <c r="AT196" s="1066">
        <f t="shared" ref="AT196:AT206" si="64">IFERROR(SUM(AO196:AS196), 0)</f>
        <v>0</v>
      </c>
      <c r="AU196" s="300"/>
      <c r="AV196" s="396" t="s">
        <v>5253</v>
      </c>
      <c r="AW196" s="300"/>
      <c r="AX196" s="1344" t="s">
        <v>543</v>
      </c>
      <c r="AY196" s="324"/>
      <c r="AZ196" s="324"/>
      <c r="BA196" s="334" t="s">
        <v>3866</v>
      </c>
      <c r="BB196" s="347" t="s">
        <v>167</v>
      </c>
      <c r="BC196" s="348">
        <v>3</v>
      </c>
      <c r="BD196" s="368" t="s">
        <v>5254</v>
      </c>
      <c r="BE196" s="368" t="s">
        <v>5255</v>
      </c>
      <c r="BF196" s="368" t="s">
        <v>5256</v>
      </c>
      <c r="BG196" s="368" t="s">
        <v>5257</v>
      </c>
      <c r="BH196" s="368" t="s">
        <v>5258</v>
      </c>
      <c r="BI196" s="369" t="s">
        <v>5259</v>
      </c>
      <c r="BJ196" s="368" t="s">
        <v>5254</v>
      </c>
      <c r="BK196" s="368" t="s">
        <v>5255</v>
      </c>
      <c r="BL196" s="368" t="s">
        <v>5256</v>
      </c>
      <c r="BM196" s="368" t="s">
        <v>5257</v>
      </c>
      <c r="BN196" s="368" t="s">
        <v>5258</v>
      </c>
      <c r="BO196" s="369" t="s">
        <v>5259</v>
      </c>
      <c r="BP196" s="368" t="s">
        <v>5254</v>
      </c>
      <c r="BQ196" s="368" t="s">
        <v>5255</v>
      </c>
      <c r="BR196" s="368" t="s">
        <v>5256</v>
      </c>
      <c r="BS196" s="368" t="s">
        <v>5257</v>
      </c>
      <c r="BT196" s="368" t="s">
        <v>5258</v>
      </c>
      <c r="BU196" s="369" t="s">
        <v>5259</v>
      </c>
      <c r="BV196" s="368" t="s">
        <v>5254</v>
      </c>
      <c r="BW196" s="368" t="s">
        <v>5255</v>
      </c>
      <c r="BX196" s="368" t="s">
        <v>5256</v>
      </c>
      <c r="BY196" s="368" t="s">
        <v>5257</v>
      </c>
      <c r="BZ196" s="368" t="s">
        <v>5258</v>
      </c>
      <c r="CA196" s="369" t="s">
        <v>5259</v>
      </c>
      <c r="CB196" s="368" t="s">
        <v>5254</v>
      </c>
      <c r="CC196" s="368" t="s">
        <v>5255</v>
      </c>
      <c r="CD196" s="368" t="s">
        <v>5256</v>
      </c>
      <c r="CE196" s="368" t="s">
        <v>5257</v>
      </c>
      <c r="CF196" s="368" t="s">
        <v>5258</v>
      </c>
      <c r="CG196" s="369" t="s">
        <v>5259</v>
      </c>
      <c r="CH196" s="368" t="s">
        <v>5254</v>
      </c>
      <c r="CI196" s="368" t="s">
        <v>5255</v>
      </c>
      <c r="CJ196" s="368" t="s">
        <v>5256</v>
      </c>
      <c r="CK196" s="368" t="s">
        <v>5257</v>
      </c>
      <c r="CL196" s="368" t="s">
        <v>5258</v>
      </c>
      <c r="CM196" s="369" t="s">
        <v>5259</v>
      </c>
      <c r="CN196" s="368" t="s">
        <v>5254</v>
      </c>
      <c r="CO196" s="368" t="s">
        <v>5255</v>
      </c>
      <c r="CP196" s="368" t="s">
        <v>5256</v>
      </c>
      <c r="CQ196" s="368" t="s">
        <v>5257</v>
      </c>
      <c r="CR196" s="368" t="s">
        <v>5258</v>
      </c>
      <c r="CS196" s="369" t="s">
        <v>5259</v>
      </c>
      <c r="CT196" s="300"/>
      <c r="CU196" s="396" t="s">
        <v>5253</v>
      </c>
      <c r="CV196" s="300"/>
      <c r="CW196" s="353"/>
      <c r="CX196" s="324"/>
    </row>
    <row r="197" spans="1:102" customFormat="1" ht="20.25" customHeight="1" x14ac:dyDescent="0.2">
      <c r="A197" s="324"/>
      <c r="B197" s="294" t="s">
        <v>3874</v>
      </c>
      <c r="C197" s="351" t="s">
        <v>167</v>
      </c>
      <c r="D197" s="352">
        <v>3</v>
      </c>
      <c r="E197" s="1052"/>
      <c r="F197" s="1052"/>
      <c r="G197" s="1052"/>
      <c r="H197" s="1052"/>
      <c r="I197" s="1052"/>
      <c r="J197" s="1053">
        <f t="shared" si="58"/>
        <v>0</v>
      </c>
      <c r="K197" s="1328">
        <v>0</v>
      </c>
      <c r="L197" s="1328">
        <v>0</v>
      </c>
      <c r="M197" s="1328">
        <v>0</v>
      </c>
      <c r="N197" s="1328">
        <v>0</v>
      </c>
      <c r="O197" s="1328">
        <v>0</v>
      </c>
      <c r="P197" s="338">
        <f t="shared" si="59"/>
        <v>0</v>
      </c>
      <c r="Q197" s="1067"/>
      <c r="R197" s="1052"/>
      <c r="S197" s="1052"/>
      <c r="T197" s="1052"/>
      <c r="U197" s="1052"/>
      <c r="V197" s="1053">
        <f t="shared" si="60"/>
        <v>0</v>
      </c>
      <c r="W197" s="1052"/>
      <c r="X197" s="1052"/>
      <c r="Y197" s="1052"/>
      <c r="Z197" s="1052"/>
      <c r="AA197" s="1052"/>
      <c r="AB197" s="1069">
        <f t="shared" si="61"/>
        <v>0</v>
      </c>
      <c r="AC197" s="1052"/>
      <c r="AD197" s="1052"/>
      <c r="AE197" s="1052"/>
      <c r="AF197" s="1052"/>
      <c r="AG197" s="1052"/>
      <c r="AH197" s="1053">
        <f t="shared" si="62"/>
        <v>0</v>
      </c>
      <c r="AI197" s="1052"/>
      <c r="AJ197" s="1052"/>
      <c r="AK197" s="1052"/>
      <c r="AL197" s="1052"/>
      <c r="AM197" s="1052"/>
      <c r="AN197" s="1068">
        <f t="shared" si="63"/>
        <v>0</v>
      </c>
      <c r="AO197" s="1067"/>
      <c r="AP197" s="1052"/>
      <c r="AQ197" s="1052"/>
      <c r="AR197" s="1052"/>
      <c r="AS197" s="1052"/>
      <c r="AT197" s="1081">
        <f t="shared" si="64"/>
        <v>0</v>
      </c>
      <c r="AU197" s="300"/>
      <c r="AV197" s="353" t="s">
        <v>5260</v>
      </c>
      <c r="AW197" s="300"/>
      <c r="AX197" s="1336" t="s">
        <v>543</v>
      </c>
      <c r="AY197" s="324"/>
      <c r="AZ197" s="324"/>
      <c r="BA197" s="294" t="s">
        <v>3874</v>
      </c>
      <c r="BB197" s="351" t="s">
        <v>167</v>
      </c>
      <c r="BC197" s="352">
        <v>3</v>
      </c>
      <c r="BD197" s="372" t="s">
        <v>5261</v>
      </c>
      <c r="BE197" s="372" t="s">
        <v>5262</v>
      </c>
      <c r="BF197" s="372" t="s">
        <v>5263</v>
      </c>
      <c r="BG197" s="372" t="s">
        <v>5264</v>
      </c>
      <c r="BH197" s="372" t="s">
        <v>5265</v>
      </c>
      <c r="BI197" s="373" t="s">
        <v>5266</v>
      </c>
      <c r="BJ197" s="372" t="s">
        <v>5261</v>
      </c>
      <c r="BK197" s="372" t="s">
        <v>5262</v>
      </c>
      <c r="BL197" s="372" t="s">
        <v>5263</v>
      </c>
      <c r="BM197" s="372" t="s">
        <v>5264</v>
      </c>
      <c r="BN197" s="372" t="s">
        <v>5265</v>
      </c>
      <c r="BO197" s="373" t="s">
        <v>5266</v>
      </c>
      <c r="BP197" s="372" t="s">
        <v>5261</v>
      </c>
      <c r="BQ197" s="372" t="s">
        <v>5262</v>
      </c>
      <c r="BR197" s="372" t="s">
        <v>5263</v>
      </c>
      <c r="BS197" s="372" t="s">
        <v>5264</v>
      </c>
      <c r="BT197" s="372" t="s">
        <v>5265</v>
      </c>
      <c r="BU197" s="373" t="s">
        <v>5266</v>
      </c>
      <c r="BV197" s="372" t="s">
        <v>5261</v>
      </c>
      <c r="BW197" s="372" t="s">
        <v>5262</v>
      </c>
      <c r="BX197" s="372" t="s">
        <v>5263</v>
      </c>
      <c r="BY197" s="372" t="s">
        <v>5264</v>
      </c>
      <c r="BZ197" s="372" t="s">
        <v>5265</v>
      </c>
      <c r="CA197" s="373" t="s">
        <v>5266</v>
      </c>
      <c r="CB197" s="372" t="s">
        <v>5261</v>
      </c>
      <c r="CC197" s="372" t="s">
        <v>5262</v>
      </c>
      <c r="CD197" s="372" t="s">
        <v>5263</v>
      </c>
      <c r="CE197" s="372" t="s">
        <v>5264</v>
      </c>
      <c r="CF197" s="372" t="s">
        <v>5265</v>
      </c>
      <c r="CG197" s="373" t="s">
        <v>5266</v>
      </c>
      <c r="CH197" s="372" t="s">
        <v>5261</v>
      </c>
      <c r="CI197" s="372" t="s">
        <v>5262</v>
      </c>
      <c r="CJ197" s="372" t="s">
        <v>5263</v>
      </c>
      <c r="CK197" s="372" t="s">
        <v>5264</v>
      </c>
      <c r="CL197" s="372" t="s">
        <v>5265</v>
      </c>
      <c r="CM197" s="373" t="s">
        <v>5266</v>
      </c>
      <c r="CN197" s="372" t="s">
        <v>5261</v>
      </c>
      <c r="CO197" s="372" t="s">
        <v>5262</v>
      </c>
      <c r="CP197" s="372" t="s">
        <v>5263</v>
      </c>
      <c r="CQ197" s="372" t="s">
        <v>5264</v>
      </c>
      <c r="CR197" s="372" t="s">
        <v>5265</v>
      </c>
      <c r="CS197" s="373" t="s">
        <v>5266</v>
      </c>
      <c r="CT197" s="300"/>
      <c r="CU197" s="353" t="s">
        <v>5260</v>
      </c>
      <c r="CV197" s="300"/>
      <c r="CW197" s="353"/>
      <c r="CX197" s="324"/>
    </row>
    <row r="198" spans="1:102" customFormat="1" ht="20.25" customHeight="1" x14ac:dyDescent="0.2">
      <c r="A198" s="324"/>
      <c r="B198" s="294" t="s">
        <v>3882</v>
      </c>
      <c r="C198" s="351" t="s">
        <v>167</v>
      </c>
      <c r="D198" s="352">
        <v>3</v>
      </c>
      <c r="E198" s="1052"/>
      <c r="F198" s="1052"/>
      <c r="G198" s="1052"/>
      <c r="H198" s="1052"/>
      <c r="I198" s="1052"/>
      <c r="J198" s="1053">
        <f t="shared" si="58"/>
        <v>0</v>
      </c>
      <c r="K198" s="1328">
        <v>0.13981758850165021</v>
      </c>
      <c r="L198" s="1328">
        <v>5.7988262741033539E-2</v>
      </c>
      <c r="M198" s="1328">
        <v>2.5980044366347307E-2</v>
      </c>
      <c r="N198" s="1328">
        <v>1.1205711478317408E-2</v>
      </c>
      <c r="O198" s="1328">
        <v>0</v>
      </c>
      <c r="P198" s="338">
        <f t="shared" si="59"/>
        <v>0.23499160708734848</v>
      </c>
      <c r="Q198" s="1067"/>
      <c r="R198" s="1052"/>
      <c r="S198" s="1052"/>
      <c r="T198" s="1052"/>
      <c r="U198" s="1052"/>
      <c r="V198" s="1053">
        <f t="shared" si="60"/>
        <v>0</v>
      </c>
      <c r="W198" s="1052"/>
      <c r="X198" s="1052"/>
      <c r="Y198" s="1052"/>
      <c r="Z198" s="1052"/>
      <c r="AA198" s="1052"/>
      <c r="AB198" s="1069">
        <f t="shared" si="61"/>
        <v>0</v>
      </c>
      <c r="AC198" s="1052"/>
      <c r="AD198" s="1052"/>
      <c r="AE198" s="1052"/>
      <c r="AF198" s="1052"/>
      <c r="AG198" s="1052"/>
      <c r="AH198" s="1053">
        <f t="shared" si="62"/>
        <v>0</v>
      </c>
      <c r="AI198" s="1052"/>
      <c r="AJ198" s="1052"/>
      <c r="AK198" s="1052"/>
      <c r="AL198" s="1052"/>
      <c r="AM198" s="1052"/>
      <c r="AN198" s="1068">
        <f t="shared" si="63"/>
        <v>0</v>
      </c>
      <c r="AO198" s="1067"/>
      <c r="AP198" s="1052"/>
      <c r="AQ198" s="1052"/>
      <c r="AR198" s="1052"/>
      <c r="AS198" s="1052"/>
      <c r="AT198" s="1069">
        <f t="shared" si="64"/>
        <v>0</v>
      </c>
      <c r="AU198" s="300"/>
      <c r="AV198" s="353" t="s">
        <v>5267</v>
      </c>
      <c r="AW198" s="300"/>
      <c r="AX198" s="1336" t="s">
        <v>3884</v>
      </c>
      <c r="AY198" s="324"/>
      <c r="AZ198" s="324"/>
      <c r="BA198" s="294" t="s">
        <v>3882</v>
      </c>
      <c r="BB198" s="351" t="s">
        <v>167</v>
      </c>
      <c r="BC198" s="352">
        <v>3</v>
      </c>
      <c r="BD198" s="372" t="s">
        <v>5268</v>
      </c>
      <c r="BE198" s="372" t="s">
        <v>5269</v>
      </c>
      <c r="BF198" s="372" t="s">
        <v>5270</v>
      </c>
      <c r="BG198" s="372" t="s">
        <v>5271</v>
      </c>
      <c r="BH198" s="372" t="s">
        <v>5272</v>
      </c>
      <c r="BI198" s="373" t="s">
        <v>5273</v>
      </c>
      <c r="BJ198" s="372" t="s">
        <v>5268</v>
      </c>
      <c r="BK198" s="372" t="s">
        <v>5269</v>
      </c>
      <c r="BL198" s="372" t="s">
        <v>5270</v>
      </c>
      <c r="BM198" s="372" t="s">
        <v>5271</v>
      </c>
      <c r="BN198" s="372" t="s">
        <v>5272</v>
      </c>
      <c r="BO198" s="373" t="s">
        <v>5273</v>
      </c>
      <c r="BP198" s="372" t="s">
        <v>5268</v>
      </c>
      <c r="BQ198" s="372" t="s">
        <v>5269</v>
      </c>
      <c r="BR198" s="372" t="s">
        <v>5270</v>
      </c>
      <c r="BS198" s="372" t="s">
        <v>5271</v>
      </c>
      <c r="BT198" s="372" t="s">
        <v>5272</v>
      </c>
      <c r="BU198" s="373" t="s">
        <v>5273</v>
      </c>
      <c r="BV198" s="372" t="s">
        <v>5268</v>
      </c>
      <c r="BW198" s="372" t="s">
        <v>5269</v>
      </c>
      <c r="BX198" s="372" t="s">
        <v>5270</v>
      </c>
      <c r="BY198" s="372" t="s">
        <v>5271</v>
      </c>
      <c r="BZ198" s="372" t="s">
        <v>5272</v>
      </c>
      <c r="CA198" s="373" t="s">
        <v>5273</v>
      </c>
      <c r="CB198" s="372" t="s">
        <v>5268</v>
      </c>
      <c r="CC198" s="372" t="s">
        <v>5269</v>
      </c>
      <c r="CD198" s="372" t="s">
        <v>5270</v>
      </c>
      <c r="CE198" s="372" t="s">
        <v>5271</v>
      </c>
      <c r="CF198" s="372" t="s">
        <v>5272</v>
      </c>
      <c r="CG198" s="373" t="s">
        <v>5273</v>
      </c>
      <c r="CH198" s="372" t="s">
        <v>5268</v>
      </c>
      <c r="CI198" s="372" t="s">
        <v>5269</v>
      </c>
      <c r="CJ198" s="372" t="s">
        <v>5270</v>
      </c>
      <c r="CK198" s="372" t="s">
        <v>5271</v>
      </c>
      <c r="CL198" s="372" t="s">
        <v>5272</v>
      </c>
      <c r="CM198" s="373" t="s">
        <v>5273</v>
      </c>
      <c r="CN198" s="372" t="s">
        <v>5268</v>
      </c>
      <c r="CO198" s="372" t="s">
        <v>5269</v>
      </c>
      <c r="CP198" s="372" t="s">
        <v>5270</v>
      </c>
      <c r="CQ198" s="372" t="s">
        <v>5271</v>
      </c>
      <c r="CR198" s="372" t="s">
        <v>5272</v>
      </c>
      <c r="CS198" s="373" t="s">
        <v>5273</v>
      </c>
      <c r="CT198" s="300"/>
      <c r="CU198" s="353" t="s">
        <v>5267</v>
      </c>
      <c r="CV198" s="300"/>
      <c r="CW198" s="353"/>
      <c r="CX198" s="324"/>
    </row>
    <row r="199" spans="1:102" customFormat="1" ht="20.25" customHeight="1" x14ac:dyDescent="0.2">
      <c r="A199" s="324"/>
      <c r="B199" s="294" t="s">
        <v>3891</v>
      </c>
      <c r="C199" s="351" t="s">
        <v>167</v>
      </c>
      <c r="D199" s="352">
        <v>3</v>
      </c>
      <c r="E199" s="1052"/>
      <c r="F199" s="1052"/>
      <c r="G199" s="1052"/>
      <c r="H199" s="1052"/>
      <c r="I199" s="1052"/>
      <c r="J199" s="1053">
        <f t="shared" si="58"/>
        <v>0</v>
      </c>
      <c r="K199" s="1328">
        <v>0</v>
      </c>
      <c r="L199" s="1328">
        <v>0</v>
      </c>
      <c r="M199" s="1328">
        <v>0</v>
      </c>
      <c r="N199" s="1328">
        <v>0</v>
      </c>
      <c r="O199" s="1328">
        <v>0</v>
      </c>
      <c r="P199" s="338">
        <f t="shared" si="59"/>
        <v>0</v>
      </c>
      <c r="Q199" s="1067"/>
      <c r="R199" s="1052"/>
      <c r="S199" s="1052"/>
      <c r="T199" s="1052"/>
      <c r="U199" s="1052"/>
      <c r="V199" s="1053">
        <f t="shared" si="60"/>
        <v>0</v>
      </c>
      <c r="W199" s="1052"/>
      <c r="X199" s="1052"/>
      <c r="Y199" s="1052"/>
      <c r="Z199" s="1052"/>
      <c r="AA199" s="1052"/>
      <c r="AB199" s="1069">
        <f t="shared" si="61"/>
        <v>0</v>
      </c>
      <c r="AC199" s="1052"/>
      <c r="AD199" s="1052"/>
      <c r="AE199" s="1052"/>
      <c r="AF199" s="1052"/>
      <c r="AG199" s="1052"/>
      <c r="AH199" s="1053">
        <f t="shared" si="62"/>
        <v>0</v>
      </c>
      <c r="AI199" s="1052"/>
      <c r="AJ199" s="1052"/>
      <c r="AK199" s="1052"/>
      <c r="AL199" s="1052"/>
      <c r="AM199" s="1052"/>
      <c r="AN199" s="1068">
        <f t="shared" si="63"/>
        <v>0</v>
      </c>
      <c r="AO199" s="1067"/>
      <c r="AP199" s="1052"/>
      <c r="AQ199" s="1052"/>
      <c r="AR199" s="1052"/>
      <c r="AS199" s="1052"/>
      <c r="AT199" s="1069">
        <f t="shared" si="64"/>
        <v>0</v>
      </c>
      <c r="AU199" s="300"/>
      <c r="AV199" s="353" t="s">
        <v>5274</v>
      </c>
      <c r="AW199" s="300"/>
      <c r="AX199" s="1336" t="s">
        <v>3893</v>
      </c>
      <c r="AY199" s="324"/>
      <c r="AZ199" s="324"/>
      <c r="BA199" s="294" t="s">
        <v>3891</v>
      </c>
      <c r="BB199" s="351" t="s">
        <v>167</v>
      </c>
      <c r="BC199" s="352">
        <v>3</v>
      </c>
      <c r="BD199" s="372" t="s">
        <v>5275</v>
      </c>
      <c r="BE199" s="372" t="s">
        <v>5276</v>
      </c>
      <c r="BF199" s="372" t="s">
        <v>5277</v>
      </c>
      <c r="BG199" s="372" t="s">
        <v>5278</v>
      </c>
      <c r="BH199" s="372" t="s">
        <v>5279</v>
      </c>
      <c r="BI199" s="373" t="s">
        <v>5280</v>
      </c>
      <c r="BJ199" s="372" t="s">
        <v>5275</v>
      </c>
      <c r="BK199" s="372" t="s">
        <v>5276</v>
      </c>
      <c r="BL199" s="372" t="s">
        <v>5277</v>
      </c>
      <c r="BM199" s="372" t="s">
        <v>5278</v>
      </c>
      <c r="BN199" s="372" t="s">
        <v>5279</v>
      </c>
      <c r="BO199" s="373" t="s">
        <v>5280</v>
      </c>
      <c r="BP199" s="372" t="s">
        <v>5275</v>
      </c>
      <c r="BQ199" s="372" t="s">
        <v>5276</v>
      </c>
      <c r="BR199" s="372" t="s">
        <v>5277</v>
      </c>
      <c r="BS199" s="372" t="s">
        <v>5278</v>
      </c>
      <c r="BT199" s="372" t="s">
        <v>5279</v>
      </c>
      <c r="BU199" s="373" t="s">
        <v>5280</v>
      </c>
      <c r="BV199" s="372" t="s">
        <v>5275</v>
      </c>
      <c r="BW199" s="372" t="s">
        <v>5276</v>
      </c>
      <c r="BX199" s="372" t="s">
        <v>5277</v>
      </c>
      <c r="BY199" s="372" t="s">
        <v>5278</v>
      </c>
      <c r="BZ199" s="372" t="s">
        <v>5279</v>
      </c>
      <c r="CA199" s="373" t="s">
        <v>5280</v>
      </c>
      <c r="CB199" s="372" t="s">
        <v>5275</v>
      </c>
      <c r="CC199" s="372" t="s">
        <v>5276</v>
      </c>
      <c r="CD199" s="372" t="s">
        <v>5277</v>
      </c>
      <c r="CE199" s="372" t="s">
        <v>5278</v>
      </c>
      <c r="CF199" s="372" t="s">
        <v>5279</v>
      </c>
      <c r="CG199" s="373" t="s">
        <v>5280</v>
      </c>
      <c r="CH199" s="372" t="s">
        <v>5275</v>
      </c>
      <c r="CI199" s="372" t="s">
        <v>5276</v>
      </c>
      <c r="CJ199" s="372" t="s">
        <v>5277</v>
      </c>
      <c r="CK199" s="372" t="s">
        <v>5278</v>
      </c>
      <c r="CL199" s="372" t="s">
        <v>5279</v>
      </c>
      <c r="CM199" s="373" t="s">
        <v>5280</v>
      </c>
      <c r="CN199" s="372" t="s">
        <v>5275</v>
      </c>
      <c r="CO199" s="372" t="s">
        <v>5276</v>
      </c>
      <c r="CP199" s="372" t="s">
        <v>5277</v>
      </c>
      <c r="CQ199" s="372" t="s">
        <v>5278</v>
      </c>
      <c r="CR199" s="372" t="s">
        <v>5279</v>
      </c>
      <c r="CS199" s="373" t="s">
        <v>5280</v>
      </c>
      <c r="CT199" s="300"/>
      <c r="CU199" s="353" t="s">
        <v>5274</v>
      </c>
      <c r="CV199" s="300"/>
      <c r="CW199" s="353"/>
      <c r="CX199" s="324"/>
    </row>
    <row r="200" spans="1:102" customFormat="1" ht="20.25" customHeight="1" x14ac:dyDescent="0.2">
      <c r="A200" s="324"/>
      <c r="B200" s="294" t="s">
        <v>3900</v>
      </c>
      <c r="C200" s="351" t="s">
        <v>167</v>
      </c>
      <c r="D200" s="352">
        <v>3</v>
      </c>
      <c r="E200" s="1052"/>
      <c r="F200" s="1052"/>
      <c r="G200" s="1052"/>
      <c r="H200" s="1052"/>
      <c r="I200" s="1052"/>
      <c r="J200" s="1053">
        <f t="shared" si="58"/>
        <v>0</v>
      </c>
      <c r="K200" s="1328">
        <v>0</v>
      </c>
      <c r="L200" s="1328">
        <v>0</v>
      </c>
      <c r="M200" s="1328">
        <v>0</v>
      </c>
      <c r="N200" s="1328">
        <v>0</v>
      </c>
      <c r="O200" s="1328">
        <v>0</v>
      </c>
      <c r="P200" s="338">
        <f t="shared" si="59"/>
        <v>0</v>
      </c>
      <c r="Q200" s="1067"/>
      <c r="R200" s="1052"/>
      <c r="S200" s="1052"/>
      <c r="T200" s="1052"/>
      <c r="U200" s="1052"/>
      <c r="V200" s="1053">
        <f t="shared" si="60"/>
        <v>0</v>
      </c>
      <c r="W200" s="1052"/>
      <c r="X200" s="1052"/>
      <c r="Y200" s="1052"/>
      <c r="Z200" s="1052"/>
      <c r="AA200" s="1052"/>
      <c r="AB200" s="1069">
        <f t="shared" si="61"/>
        <v>0</v>
      </c>
      <c r="AC200" s="1052"/>
      <c r="AD200" s="1052"/>
      <c r="AE200" s="1052"/>
      <c r="AF200" s="1052"/>
      <c r="AG200" s="1052"/>
      <c r="AH200" s="1053">
        <f t="shared" si="62"/>
        <v>0</v>
      </c>
      <c r="AI200" s="1052"/>
      <c r="AJ200" s="1052"/>
      <c r="AK200" s="1052"/>
      <c r="AL200" s="1052"/>
      <c r="AM200" s="1052"/>
      <c r="AN200" s="1068">
        <f t="shared" si="63"/>
        <v>0</v>
      </c>
      <c r="AO200" s="1067"/>
      <c r="AP200" s="1052"/>
      <c r="AQ200" s="1052"/>
      <c r="AR200" s="1052"/>
      <c r="AS200" s="1052"/>
      <c r="AT200" s="1069">
        <f t="shared" si="64"/>
        <v>0</v>
      </c>
      <c r="AU200" s="300"/>
      <c r="AV200" s="353" t="s">
        <v>5281</v>
      </c>
      <c r="AW200" s="300"/>
      <c r="AX200" s="1336" t="s">
        <v>543</v>
      </c>
      <c r="AY200" s="324"/>
      <c r="AZ200" s="324"/>
      <c r="BA200" s="294" t="s">
        <v>3900</v>
      </c>
      <c r="BB200" s="351" t="s">
        <v>167</v>
      </c>
      <c r="BC200" s="352">
        <v>3</v>
      </c>
      <c r="BD200" s="372" t="s">
        <v>5282</v>
      </c>
      <c r="BE200" s="372" t="s">
        <v>5283</v>
      </c>
      <c r="BF200" s="372" t="s">
        <v>5284</v>
      </c>
      <c r="BG200" s="372" t="s">
        <v>5285</v>
      </c>
      <c r="BH200" s="372" t="s">
        <v>5286</v>
      </c>
      <c r="BI200" s="373" t="s">
        <v>5287</v>
      </c>
      <c r="BJ200" s="372" t="s">
        <v>5282</v>
      </c>
      <c r="BK200" s="372" t="s">
        <v>5283</v>
      </c>
      <c r="BL200" s="372" t="s">
        <v>5284</v>
      </c>
      <c r="BM200" s="372" t="s">
        <v>5285</v>
      </c>
      <c r="BN200" s="372" t="s">
        <v>5286</v>
      </c>
      <c r="BO200" s="373" t="s">
        <v>5287</v>
      </c>
      <c r="BP200" s="372" t="s">
        <v>5282</v>
      </c>
      <c r="BQ200" s="372" t="s">
        <v>5283</v>
      </c>
      <c r="BR200" s="372" t="s">
        <v>5284</v>
      </c>
      <c r="BS200" s="372" t="s">
        <v>5285</v>
      </c>
      <c r="BT200" s="372" t="s">
        <v>5286</v>
      </c>
      <c r="BU200" s="373" t="s">
        <v>5287</v>
      </c>
      <c r="BV200" s="372" t="s">
        <v>5282</v>
      </c>
      <c r="BW200" s="372" t="s">
        <v>5283</v>
      </c>
      <c r="BX200" s="372" t="s">
        <v>5284</v>
      </c>
      <c r="BY200" s="372" t="s">
        <v>5285</v>
      </c>
      <c r="BZ200" s="372" t="s">
        <v>5286</v>
      </c>
      <c r="CA200" s="373" t="s">
        <v>5287</v>
      </c>
      <c r="CB200" s="372" t="s">
        <v>5282</v>
      </c>
      <c r="CC200" s="372" t="s">
        <v>5283</v>
      </c>
      <c r="CD200" s="372" t="s">
        <v>5284</v>
      </c>
      <c r="CE200" s="372" t="s">
        <v>5285</v>
      </c>
      <c r="CF200" s="372" t="s">
        <v>5286</v>
      </c>
      <c r="CG200" s="373" t="s">
        <v>5287</v>
      </c>
      <c r="CH200" s="372" t="s">
        <v>5282</v>
      </c>
      <c r="CI200" s="372" t="s">
        <v>5283</v>
      </c>
      <c r="CJ200" s="372" t="s">
        <v>5284</v>
      </c>
      <c r="CK200" s="372" t="s">
        <v>5285</v>
      </c>
      <c r="CL200" s="372" t="s">
        <v>5286</v>
      </c>
      <c r="CM200" s="373" t="s">
        <v>5287</v>
      </c>
      <c r="CN200" s="372" t="s">
        <v>5282</v>
      </c>
      <c r="CO200" s="372" t="s">
        <v>5283</v>
      </c>
      <c r="CP200" s="372" t="s">
        <v>5284</v>
      </c>
      <c r="CQ200" s="372" t="s">
        <v>5285</v>
      </c>
      <c r="CR200" s="372" t="s">
        <v>5286</v>
      </c>
      <c r="CS200" s="373" t="s">
        <v>5287</v>
      </c>
      <c r="CT200" s="300"/>
      <c r="CU200" s="353" t="s">
        <v>5281</v>
      </c>
      <c r="CV200" s="300"/>
      <c r="CW200" s="353"/>
      <c r="CX200" s="324"/>
    </row>
    <row r="201" spans="1:102" customFormat="1" ht="20.25" customHeight="1" x14ac:dyDescent="0.2">
      <c r="A201" s="324"/>
      <c r="B201" s="294" t="s">
        <v>3908</v>
      </c>
      <c r="C201" s="351" t="s">
        <v>167</v>
      </c>
      <c r="D201" s="352">
        <v>3</v>
      </c>
      <c r="E201" s="1052"/>
      <c r="F201" s="1052"/>
      <c r="G201" s="1052"/>
      <c r="H201" s="1052"/>
      <c r="I201" s="1052"/>
      <c r="J201" s="1053">
        <f t="shared" si="58"/>
        <v>0</v>
      </c>
      <c r="K201" s="1328">
        <v>0</v>
      </c>
      <c r="L201" s="1328">
        <v>0</v>
      </c>
      <c r="M201" s="1328">
        <v>0</v>
      </c>
      <c r="N201" s="1328">
        <v>0</v>
      </c>
      <c r="O201" s="1328">
        <v>0</v>
      </c>
      <c r="P201" s="338">
        <f t="shared" si="59"/>
        <v>0</v>
      </c>
      <c r="Q201" s="1067"/>
      <c r="R201" s="1052"/>
      <c r="S201" s="1052"/>
      <c r="T201" s="1052"/>
      <c r="U201" s="1052"/>
      <c r="V201" s="1053">
        <f t="shared" si="60"/>
        <v>0</v>
      </c>
      <c r="W201" s="1052"/>
      <c r="X201" s="1052"/>
      <c r="Y201" s="1052"/>
      <c r="Z201" s="1052"/>
      <c r="AA201" s="1052"/>
      <c r="AB201" s="1069">
        <f t="shared" si="61"/>
        <v>0</v>
      </c>
      <c r="AC201" s="1052"/>
      <c r="AD201" s="1052"/>
      <c r="AE201" s="1052"/>
      <c r="AF201" s="1052"/>
      <c r="AG201" s="1052"/>
      <c r="AH201" s="1053">
        <f t="shared" si="62"/>
        <v>0</v>
      </c>
      <c r="AI201" s="1052"/>
      <c r="AJ201" s="1052"/>
      <c r="AK201" s="1052"/>
      <c r="AL201" s="1052"/>
      <c r="AM201" s="1052"/>
      <c r="AN201" s="1068">
        <f t="shared" si="63"/>
        <v>0</v>
      </c>
      <c r="AO201" s="1067"/>
      <c r="AP201" s="1052"/>
      <c r="AQ201" s="1052"/>
      <c r="AR201" s="1052"/>
      <c r="AS201" s="1052"/>
      <c r="AT201" s="1069">
        <f t="shared" si="64"/>
        <v>0</v>
      </c>
      <c r="AU201" s="300"/>
      <c r="AV201" s="353" t="s">
        <v>5288</v>
      </c>
      <c r="AW201" s="300"/>
      <c r="AX201" s="1336" t="s">
        <v>543</v>
      </c>
      <c r="AY201" s="324"/>
      <c r="AZ201" s="324"/>
      <c r="BA201" s="294" t="s">
        <v>3908</v>
      </c>
      <c r="BB201" s="351" t="s">
        <v>167</v>
      </c>
      <c r="BC201" s="352">
        <v>3</v>
      </c>
      <c r="BD201" s="372" t="s">
        <v>5289</v>
      </c>
      <c r="BE201" s="372" t="s">
        <v>5290</v>
      </c>
      <c r="BF201" s="372" t="s">
        <v>5291</v>
      </c>
      <c r="BG201" s="372" t="s">
        <v>5292</v>
      </c>
      <c r="BH201" s="372" t="s">
        <v>5293</v>
      </c>
      <c r="BI201" s="373" t="s">
        <v>5294</v>
      </c>
      <c r="BJ201" s="372" t="s">
        <v>5289</v>
      </c>
      <c r="BK201" s="372" t="s">
        <v>5290</v>
      </c>
      <c r="BL201" s="372" t="s">
        <v>5291</v>
      </c>
      <c r="BM201" s="372" t="s">
        <v>5292</v>
      </c>
      <c r="BN201" s="372" t="s">
        <v>5293</v>
      </c>
      <c r="BO201" s="373" t="s">
        <v>5294</v>
      </c>
      <c r="BP201" s="372" t="s">
        <v>5289</v>
      </c>
      <c r="BQ201" s="372" t="s">
        <v>5290</v>
      </c>
      <c r="BR201" s="372" t="s">
        <v>5291</v>
      </c>
      <c r="BS201" s="372" t="s">
        <v>5292</v>
      </c>
      <c r="BT201" s="372" t="s">
        <v>5293</v>
      </c>
      <c r="BU201" s="373" t="s">
        <v>5294</v>
      </c>
      <c r="BV201" s="372" t="s">
        <v>5289</v>
      </c>
      <c r="BW201" s="372" t="s">
        <v>5290</v>
      </c>
      <c r="BX201" s="372" t="s">
        <v>5291</v>
      </c>
      <c r="BY201" s="372" t="s">
        <v>5292</v>
      </c>
      <c r="BZ201" s="372" t="s">
        <v>5293</v>
      </c>
      <c r="CA201" s="373" t="s">
        <v>5294</v>
      </c>
      <c r="CB201" s="372" t="s">
        <v>5289</v>
      </c>
      <c r="CC201" s="372" t="s">
        <v>5290</v>
      </c>
      <c r="CD201" s="372" t="s">
        <v>5291</v>
      </c>
      <c r="CE201" s="372" t="s">
        <v>5292</v>
      </c>
      <c r="CF201" s="372" t="s">
        <v>5293</v>
      </c>
      <c r="CG201" s="373" t="s">
        <v>5294</v>
      </c>
      <c r="CH201" s="372" t="s">
        <v>5289</v>
      </c>
      <c r="CI201" s="372" t="s">
        <v>5290</v>
      </c>
      <c r="CJ201" s="372" t="s">
        <v>5291</v>
      </c>
      <c r="CK201" s="372" t="s">
        <v>5292</v>
      </c>
      <c r="CL201" s="372" t="s">
        <v>5293</v>
      </c>
      <c r="CM201" s="373" t="s">
        <v>5294</v>
      </c>
      <c r="CN201" s="372" t="s">
        <v>5289</v>
      </c>
      <c r="CO201" s="372" t="s">
        <v>5290</v>
      </c>
      <c r="CP201" s="372" t="s">
        <v>5291</v>
      </c>
      <c r="CQ201" s="372" t="s">
        <v>5292</v>
      </c>
      <c r="CR201" s="372" t="s">
        <v>5293</v>
      </c>
      <c r="CS201" s="373" t="s">
        <v>5294</v>
      </c>
      <c r="CT201" s="300"/>
      <c r="CU201" s="353" t="s">
        <v>5288</v>
      </c>
      <c r="CV201" s="300"/>
      <c r="CW201" s="353"/>
      <c r="CX201" s="324"/>
    </row>
    <row r="202" spans="1:102" customFormat="1" ht="20.25" customHeight="1" x14ac:dyDescent="0.2">
      <c r="A202" s="324"/>
      <c r="B202" s="294" t="s">
        <v>3916</v>
      </c>
      <c r="C202" s="351" t="s">
        <v>167</v>
      </c>
      <c r="D202" s="352">
        <v>3</v>
      </c>
      <c r="E202" s="1052"/>
      <c r="F202" s="1052"/>
      <c r="G202" s="1052"/>
      <c r="H202" s="1052"/>
      <c r="I202" s="1052"/>
      <c r="J202" s="1053">
        <f t="shared" si="58"/>
        <v>0</v>
      </c>
      <c r="K202" s="1328">
        <v>0</v>
      </c>
      <c r="L202" s="1328">
        <v>0</v>
      </c>
      <c r="M202" s="1328">
        <v>0</v>
      </c>
      <c r="N202" s="1328">
        <v>0</v>
      </c>
      <c r="O202" s="1328">
        <v>0</v>
      </c>
      <c r="P202" s="338">
        <f t="shared" si="59"/>
        <v>0</v>
      </c>
      <c r="Q202" s="1067"/>
      <c r="R202" s="1052"/>
      <c r="S202" s="1052"/>
      <c r="T202" s="1052"/>
      <c r="U202" s="1052"/>
      <c r="V202" s="1053">
        <f t="shared" si="60"/>
        <v>0</v>
      </c>
      <c r="W202" s="1052"/>
      <c r="X202" s="1052"/>
      <c r="Y202" s="1052"/>
      <c r="Z202" s="1052"/>
      <c r="AA202" s="1052"/>
      <c r="AB202" s="1069">
        <f t="shared" si="61"/>
        <v>0</v>
      </c>
      <c r="AC202" s="1052"/>
      <c r="AD202" s="1052"/>
      <c r="AE202" s="1052"/>
      <c r="AF202" s="1052"/>
      <c r="AG202" s="1052"/>
      <c r="AH202" s="1053">
        <f t="shared" si="62"/>
        <v>0</v>
      </c>
      <c r="AI202" s="1052"/>
      <c r="AJ202" s="1052"/>
      <c r="AK202" s="1052"/>
      <c r="AL202" s="1052"/>
      <c r="AM202" s="1052"/>
      <c r="AN202" s="1068">
        <f t="shared" si="63"/>
        <v>0</v>
      </c>
      <c r="AO202" s="1067"/>
      <c r="AP202" s="1052"/>
      <c r="AQ202" s="1052"/>
      <c r="AR202" s="1052"/>
      <c r="AS202" s="1052"/>
      <c r="AT202" s="1069">
        <f t="shared" si="64"/>
        <v>0</v>
      </c>
      <c r="AU202" s="300"/>
      <c r="AV202" s="353" t="s">
        <v>5295</v>
      </c>
      <c r="AW202" s="300"/>
      <c r="AX202" s="1336" t="s">
        <v>543</v>
      </c>
      <c r="AY202" s="324"/>
      <c r="AZ202" s="324"/>
      <c r="BA202" s="294" t="s">
        <v>3916</v>
      </c>
      <c r="BB202" s="351" t="s">
        <v>167</v>
      </c>
      <c r="BC202" s="352">
        <v>3</v>
      </c>
      <c r="BD202" s="372" t="s">
        <v>5296</v>
      </c>
      <c r="BE202" s="372" t="s">
        <v>5297</v>
      </c>
      <c r="BF202" s="372" t="s">
        <v>5298</v>
      </c>
      <c r="BG202" s="372" t="s">
        <v>5299</v>
      </c>
      <c r="BH202" s="372" t="s">
        <v>5300</v>
      </c>
      <c r="BI202" s="373" t="s">
        <v>5301</v>
      </c>
      <c r="BJ202" s="372" t="s">
        <v>5296</v>
      </c>
      <c r="BK202" s="372" t="s">
        <v>5297</v>
      </c>
      <c r="BL202" s="372" t="s">
        <v>5298</v>
      </c>
      <c r="BM202" s="372" t="s">
        <v>5299</v>
      </c>
      <c r="BN202" s="372" t="s">
        <v>5300</v>
      </c>
      <c r="BO202" s="373" t="s">
        <v>5301</v>
      </c>
      <c r="BP202" s="372" t="s">
        <v>5296</v>
      </c>
      <c r="BQ202" s="372" t="s">
        <v>5297</v>
      </c>
      <c r="BR202" s="372" t="s">
        <v>5298</v>
      </c>
      <c r="BS202" s="372" t="s">
        <v>5299</v>
      </c>
      <c r="BT202" s="372" t="s">
        <v>5300</v>
      </c>
      <c r="BU202" s="373" t="s">
        <v>5301</v>
      </c>
      <c r="BV202" s="372" t="s">
        <v>5296</v>
      </c>
      <c r="BW202" s="372" t="s">
        <v>5297</v>
      </c>
      <c r="BX202" s="372" t="s">
        <v>5298</v>
      </c>
      <c r="BY202" s="372" t="s">
        <v>5299</v>
      </c>
      <c r="BZ202" s="372" t="s">
        <v>5300</v>
      </c>
      <c r="CA202" s="373" t="s">
        <v>5301</v>
      </c>
      <c r="CB202" s="372" t="s">
        <v>5296</v>
      </c>
      <c r="CC202" s="372" t="s">
        <v>5297</v>
      </c>
      <c r="CD202" s="372" t="s">
        <v>5298</v>
      </c>
      <c r="CE202" s="372" t="s">
        <v>5299</v>
      </c>
      <c r="CF202" s="372" t="s">
        <v>5300</v>
      </c>
      <c r="CG202" s="373" t="s">
        <v>5301</v>
      </c>
      <c r="CH202" s="372" t="s">
        <v>5296</v>
      </c>
      <c r="CI202" s="372" t="s">
        <v>5297</v>
      </c>
      <c r="CJ202" s="372" t="s">
        <v>5298</v>
      </c>
      <c r="CK202" s="372" t="s">
        <v>5299</v>
      </c>
      <c r="CL202" s="372" t="s">
        <v>5300</v>
      </c>
      <c r="CM202" s="373" t="s">
        <v>5301</v>
      </c>
      <c r="CN202" s="372" t="s">
        <v>5296</v>
      </c>
      <c r="CO202" s="372" t="s">
        <v>5297</v>
      </c>
      <c r="CP202" s="372" t="s">
        <v>5298</v>
      </c>
      <c r="CQ202" s="372" t="s">
        <v>5299</v>
      </c>
      <c r="CR202" s="372" t="s">
        <v>5300</v>
      </c>
      <c r="CS202" s="373" t="s">
        <v>5301</v>
      </c>
      <c r="CT202" s="300"/>
      <c r="CU202" s="353" t="s">
        <v>5295</v>
      </c>
      <c r="CV202" s="300"/>
      <c r="CW202" s="353"/>
      <c r="CX202" s="324"/>
    </row>
    <row r="203" spans="1:102" customFormat="1" ht="20.25" customHeight="1" x14ac:dyDescent="0.2">
      <c r="A203" s="324"/>
      <c r="B203" s="294" t="s">
        <v>3924</v>
      </c>
      <c r="C203" s="351" t="s">
        <v>167</v>
      </c>
      <c r="D203" s="352">
        <v>3</v>
      </c>
      <c r="E203" s="1052"/>
      <c r="F203" s="1052"/>
      <c r="G203" s="1052"/>
      <c r="H203" s="1052"/>
      <c r="I203" s="1052"/>
      <c r="J203" s="1053">
        <f t="shared" si="58"/>
        <v>0</v>
      </c>
      <c r="K203" s="1328">
        <v>0</v>
      </c>
      <c r="L203" s="1328">
        <v>0</v>
      </c>
      <c r="M203" s="1328">
        <v>0</v>
      </c>
      <c r="N203" s="1328">
        <v>0</v>
      </c>
      <c r="O203" s="1328">
        <v>0</v>
      </c>
      <c r="P203" s="338">
        <f t="shared" si="59"/>
        <v>0</v>
      </c>
      <c r="Q203" s="1067"/>
      <c r="R203" s="1052"/>
      <c r="S203" s="1052"/>
      <c r="T203" s="1052"/>
      <c r="U203" s="1052"/>
      <c r="V203" s="1053">
        <f t="shared" si="60"/>
        <v>0</v>
      </c>
      <c r="W203" s="1052"/>
      <c r="X203" s="1052"/>
      <c r="Y203" s="1052"/>
      <c r="Z203" s="1052"/>
      <c r="AA203" s="1052"/>
      <c r="AB203" s="1069">
        <f t="shared" si="61"/>
        <v>0</v>
      </c>
      <c r="AC203" s="1052"/>
      <c r="AD203" s="1052"/>
      <c r="AE203" s="1052"/>
      <c r="AF203" s="1052"/>
      <c r="AG203" s="1052"/>
      <c r="AH203" s="1053">
        <f t="shared" si="62"/>
        <v>0</v>
      </c>
      <c r="AI203" s="1052"/>
      <c r="AJ203" s="1052"/>
      <c r="AK203" s="1052"/>
      <c r="AL203" s="1052"/>
      <c r="AM203" s="1052"/>
      <c r="AN203" s="1068">
        <f t="shared" si="63"/>
        <v>0</v>
      </c>
      <c r="AO203" s="1067"/>
      <c r="AP203" s="1052"/>
      <c r="AQ203" s="1052"/>
      <c r="AR203" s="1052"/>
      <c r="AS203" s="1052"/>
      <c r="AT203" s="1069">
        <f t="shared" si="64"/>
        <v>0</v>
      </c>
      <c r="AU203" s="300"/>
      <c r="AV203" s="353" t="s">
        <v>5302</v>
      </c>
      <c r="AW203" s="300"/>
      <c r="AX203" s="1336" t="s">
        <v>543</v>
      </c>
      <c r="AY203" s="324"/>
      <c r="AZ203" s="324"/>
      <c r="BA203" s="294" t="s">
        <v>3924</v>
      </c>
      <c r="BB203" s="351" t="s">
        <v>167</v>
      </c>
      <c r="BC203" s="352">
        <v>3</v>
      </c>
      <c r="BD203" s="372" t="s">
        <v>5303</v>
      </c>
      <c r="BE203" s="372" t="s">
        <v>5304</v>
      </c>
      <c r="BF203" s="372" t="s">
        <v>5305</v>
      </c>
      <c r="BG203" s="372" t="s">
        <v>5306</v>
      </c>
      <c r="BH203" s="372" t="s">
        <v>5307</v>
      </c>
      <c r="BI203" s="373" t="s">
        <v>5308</v>
      </c>
      <c r="BJ203" s="372" t="s">
        <v>5303</v>
      </c>
      <c r="BK203" s="372" t="s">
        <v>5304</v>
      </c>
      <c r="BL203" s="372" t="s">
        <v>5305</v>
      </c>
      <c r="BM203" s="372" t="s">
        <v>5306</v>
      </c>
      <c r="BN203" s="372" t="s">
        <v>5307</v>
      </c>
      <c r="BO203" s="373" t="s">
        <v>5308</v>
      </c>
      <c r="BP203" s="372" t="s">
        <v>5303</v>
      </c>
      <c r="BQ203" s="372" t="s">
        <v>5304</v>
      </c>
      <c r="BR203" s="372" t="s">
        <v>5305</v>
      </c>
      <c r="BS203" s="372" t="s">
        <v>5306</v>
      </c>
      <c r="BT203" s="372" t="s">
        <v>5307</v>
      </c>
      <c r="BU203" s="373" t="s">
        <v>5308</v>
      </c>
      <c r="BV203" s="372" t="s">
        <v>5303</v>
      </c>
      <c r="BW203" s="372" t="s">
        <v>5304</v>
      </c>
      <c r="BX203" s="372" t="s">
        <v>5305</v>
      </c>
      <c r="BY203" s="372" t="s">
        <v>5306</v>
      </c>
      <c r="BZ203" s="372" t="s">
        <v>5307</v>
      </c>
      <c r="CA203" s="373" t="s">
        <v>5308</v>
      </c>
      <c r="CB203" s="372" t="s">
        <v>5303</v>
      </c>
      <c r="CC203" s="372" t="s">
        <v>5304</v>
      </c>
      <c r="CD203" s="372" t="s">
        <v>5305</v>
      </c>
      <c r="CE203" s="372" t="s">
        <v>5306</v>
      </c>
      <c r="CF203" s="372" t="s">
        <v>5307</v>
      </c>
      <c r="CG203" s="373" t="s">
        <v>5308</v>
      </c>
      <c r="CH203" s="372" t="s">
        <v>5303</v>
      </c>
      <c r="CI203" s="372" t="s">
        <v>5304</v>
      </c>
      <c r="CJ203" s="372" t="s">
        <v>5305</v>
      </c>
      <c r="CK203" s="372" t="s">
        <v>5306</v>
      </c>
      <c r="CL203" s="372" t="s">
        <v>5307</v>
      </c>
      <c r="CM203" s="373" t="s">
        <v>5308</v>
      </c>
      <c r="CN203" s="372" t="s">
        <v>5303</v>
      </c>
      <c r="CO203" s="372" t="s">
        <v>5304</v>
      </c>
      <c r="CP203" s="372" t="s">
        <v>5305</v>
      </c>
      <c r="CQ203" s="372" t="s">
        <v>5306</v>
      </c>
      <c r="CR203" s="372" t="s">
        <v>5307</v>
      </c>
      <c r="CS203" s="373" t="s">
        <v>5308</v>
      </c>
      <c r="CT203" s="300"/>
      <c r="CU203" s="353" t="s">
        <v>5302</v>
      </c>
      <c r="CV203" s="300"/>
      <c r="CW203" s="353"/>
      <c r="CX203" s="324"/>
    </row>
    <row r="204" spans="1:102" customFormat="1" ht="20.25" customHeight="1" x14ac:dyDescent="0.2">
      <c r="A204" s="324"/>
      <c r="B204" s="294" t="s">
        <v>3932</v>
      </c>
      <c r="C204" s="351" t="s">
        <v>167</v>
      </c>
      <c r="D204" s="352">
        <v>3</v>
      </c>
      <c r="E204" s="1052"/>
      <c r="F204" s="1052"/>
      <c r="G204" s="1052"/>
      <c r="H204" s="1052"/>
      <c r="I204" s="1052"/>
      <c r="J204" s="1053">
        <f t="shared" si="58"/>
        <v>0</v>
      </c>
      <c r="K204" s="1328">
        <v>0</v>
      </c>
      <c r="L204" s="1328">
        <v>0</v>
      </c>
      <c r="M204" s="1328">
        <v>0</v>
      </c>
      <c r="N204" s="1328">
        <v>0</v>
      </c>
      <c r="O204" s="1328">
        <v>0</v>
      </c>
      <c r="P204" s="338">
        <f t="shared" si="59"/>
        <v>0</v>
      </c>
      <c r="Q204" s="1067"/>
      <c r="R204" s="1052"/>
      <c r="S204" s="1052"/>
      <c r="T204" s="1052"/>
      <c r="U204" s="1052"/>
      <c r="V204" s="1053">
        <f t="shared" si="60"/>
        <v>0</v>
      </c>
      <c r="W204" s="1052"/>
      <c r="X204" s="1052"/>
      <c r="Y204" s="1052"/>
      <c r="Z204" s="1052"/>
      <c r="AA204" s="1052"/>
      <c r="AB204" s="1069">
        <f t="shared" si="61"/>
        <v>0</v>
      </c>
      <c r="AC204" s="1052"/>
      <c r="AD204" s="1052"/>
      <c r="AE204" s="1052"/>
      <c r="AF204" s="1052"/>
      <c r="AG204" s="1052"/>
      <c r="AH204" s="1053">
        <f t="shared" si="62"/>
        <v>0</v>
      </c>
      <c r="AI204" s="1052"/>
      <c r="AJ204" s="1052"/>
      <c r="AK204" s="1052"/>
      <c r="AL204" s="1052"/>
      <c r="AM204" s="1052"/>
      <c r="AN204" s="1068">
        <f t="shared" si="63"/>
        <v>0</v>
      </c>
      <c r="AO204" s="1067"/>
      <c r="AP204" s="1052"/>
      <c r="AQ204" s="1052"/>
      <c r="AR204" s="1052"/>
      <c r="AS204" s="1052"/>
      <c r="AT204" s="1069">
        <f t="shared" si="64"/>
        <v>0</v>
      </c>
      <c r="AU204" s="300"/>
      <c r="AV204" s="353" t="s">
        <v>5309</v>
      </c>
      <c r="AW204" s="300"/>
      <c r="AX204" s="1336" t="s">
        <v>543</v>
      </c>
      <c r="AY204" s="324"/>
      <c r="AZ204" s="324"/>
      <c r="BA204" s="294" t="s">
        <v>3932</v>
      </c>
      <c r="BB204" s="351" t="s">
        <v>167</v>
      </c>
      <c r="BC204" s="352">
        <v>3</v>
      </c>
      <c r="BD204" s="372" t="s">
        <v>5310</v>
      </c>
      <c r="BE204" s="372" t="s">
        <v>5311</v>
      </c>
      <c r="BF204" s="372" t="s">
        <v>5312</v>
      </c>
      <c r="BG204" s="372" t="s">
        <v>5313</v>
      </c>
      <c r="BH204" s="372" t="s">
        <v>5314</v>
      </c>
      <c r="BI204" s="373" t="s">
        <v>5315</v>
      </c>
      <c r="BJ204" s="372" t="s">
        <v>5310</v>
      </c>
      <c r="BK204" s="372" t="s">
        <v>5311</v>
      </c>
      <c r="BL204" s="372" t="s">
        <v>5312</v>
      </c>
      <c r="BM204" s="372" t="s">
        <v>5313</v>
      </c>
      <c r="BN204" s="372" t="s">
        <v>5314</v>
      </c>
      <c r="BO204" s="373" t="s">
        <v>5315</v>
      </c>
      <c r="BP204" s="372" t="s">
        <v>5310</v>
      </c>
      <c r="BQ204" s="372" t="s">
        <v>5311</v>
      </c>
      <c r="BR204" s="372" t="s">
        <v>5312</v>
      </c>
      <c r="BS204" s="372" t="s">
        <v>5313</v>
      </c>
      <c r="BT204" s="372" t="s">
        <v>5314</v>
      </c>
      <c r="BU204" s="373" t="s">
        <v>5315</v>
      </c>
      <c r="BV204" s="372" t="s">
        <v>5310</v>
      </c>
      <c r="BW204" s="372" t="s">
        <v>5311</v>
      </c>
      <c r="BX204" s="372" t="s">
        <v>5312</v>
      </c>
      <c r="BY204" s="372" t="s">
        <v>5313</v>
      </c>
      <c r="BZ204" s="372" t="s">
        <v>5314</v>
      </c>
      <c r="CA204" s="373" t="s">
        <v>5315</v>
      </c>
      <c r="CB204" s="372" t="s">
        <v>5310</v>
      </c>
      <c r="CC204" s="372" t="s">
        <v>5311</v>
      </c>
      <c r="CD204" s="372" t="s">
        <v>5312</v>
      </c>
      <c r="CE204" s="372" t="s">
        <v>5313</v>
      </c>
      <c r="CF204" s="372" t="s">
        <v>5314</v>
      </c>
      <c r="CG204" s="373" t="s">
        <v>5315</v>
      </c>
      <c r="CH204" s="372" t="s">
        <v>5310</v>
      </c>
      <c r="CI204" s="372" t="s">
        <v>5311</v>
      </c>
      <c r="CJ204" s="372" t="s">
        <v>5312</v>
      </c>
      <c r="CK204" s="372" t="s">
        <v>5313</v>
      </c>
      <c r="CL204" s="372" t="s">
        <v>5314</v>
      </c>
      <c r="CM204" s="373" t="s">
        <v>5315</v>
      </c>
      <c r="CN204" s="372" t="s">
        <v>5310</v>
      </c>
      <c r="CO204" s="372" t="s">
        <v>5311</v>
      </c>
      <c r="CP204" s="372" t="s">
        <v>5312</v>
      </c>
      <c r="CQ204" s="372" t="s">
        <v>5313</v>
      </c>
      <c r="CR204" s="372" t="s">
        <v>5314</v>
      </c>
      <c r="CS204" s="373" t="s">
        <v>5315</v>
      </c>
      <c r="CT204" s="300"/>
      <c r="CU204" s="353" t="s">
        <v>5309</v>
      </c>
      <c r="CV204" s="300"/>
      <c r="CW204" s="353"/>
      <c r="CX204" s="324"/>
    </row>
    <row r="205" spans="1:102" customFormat="1" ht="20.25" customHeight="1" x14ac:dyDescent="0.2">
      <c r="A205" s="324"/>
      <c r="B205" s="294" t="s">
        <v>3940</v>
      </c>
      <c r="C205" s="351" t="s">
        <v>167</v>
      </c>
      <c r="D205" s="352">
        <v>3</v>
      </c>
      <c r="E205" s="1052"/>
      <c r="F205" s="1052"/>
      <c r="G205" s="1052"/>
      <c r="H205" s="1052"/>
      <c r="I205" s="1052"/>
      <c r="J205" s="1053">
        <f t="shared" si="58"/>
        <v>0</v>
      </c>
      <c r="K205" s="1328">
        <v>0</v>
      </c>
      <c r="L205" s="1328">
        <v>0</v>
      </c>
      <c r="M205" s="1328">
        <v>0</v>
      </c>
      <c r="N205" s="1328">
        <v>0</v>
      </c>
      <c r="O205" s="1328">
        <v>0</v>
      </c>
      <c r="P205" s="338">
        <f t="shared" si="59"/>
        <v>0</v>
      </c>
      <c r="Q205" s="1067"/>
      <c r="R205" s="1052"/>
      <c r="S205" s="1052"/>
      <c r="T205" s="1052"/>
      <c r="U205" s="1052"/>
      <c r="V205" s="1053">
        <f t="shared" si="60"/>
        <v>0</v>
      </c>
      <c r="W205" s="1052"/>
      <c r="X205" s="1052"/>
      <c r="Y205" s="1052"/>
      <c r="Z205" s="1052"/>
      <c r="AA205" s="1052"/>
      <c r="AB205" s="1069">
        <f t="shared" si="61"/>
        <v>0</v>
      </c>
      <c r="AC205" s="1052"/>
      <c r="AD205" s="1052"/>
      <c r="AE205" s="1052"/>
      <c r="AF205" s="1052"/>
      <c r="AG205" s="1052"/>
      <c r="AH205" s="1053">
        <f t="shared" si="62"/>
        <v>0</v>
      </c>
      <c r="AI205" s="1052"/>
      <c r="AJ205" s="1052"/>
      <c r="AK205" s="1052"/>
      <c r="AL205" s="1052"/>
      <c r="AM205" s="1052"/>
      <c r="AN205" s="1068">
        <f t="shared" si="63"/>
        <v>0</v>
      </c>
      <c r="AO205" s="1067"/>
      <c r="AP205" s="1052"/>
      <c r="AQ205" s="1052"/>
      <c r="AR205" s="1052"/>
      <c r="AS205" s="1052"/>
      <c r="AT205" s="1069">
        <f t="shared" si="64"/>
        <v>0</v>
      </c>
      <c r="AU205" s="300"/>
      <c r="AV205" s="353" t="s">
        <v>5316</v>
      </c>
      <c r="AW205" s="300"/>
      <c r="AX205" s="1336" t="s">
        <v>543</v>
      </c>
      <c r="AY205" s="324"/>
      <c r="AZ205" s="324"/>
      <c r="BA205" s="294" t="s">
        <v>3940</v>
      </c>
      <c r="BB205" s="351" t="s">
        <v>167</v>
      </c>
      <c r="BC205" s="352">
        <v>3</v>
      </c>
      <c r="BD205" s="372" t="s">
        <v>5317</v>
      </c>
      <c r="BE205" s="372" t="s">
        <v>5318</v>
      </c>
      <c r="BF205" s="372" t="s">
        <v>5319</v>
      </c>
      <c r="BG205" s="372" t="s">
        <v>5320</v>
      </c>
      <c r="BH205" s="372" t="s">
        <v>5321</v>
      </c>
      <c r="BI205" s="373" t="s">
        <v>5322</v>
      </c>
      <c r="BJ205" s="372" t="s">
        <v>5317</v>
      </c>
      <c r="BK205" s="372" t="s">
        <v>5318</v>
      </c>
      <c r="BL205" s="372" t="s">
        <v>5319</v>
      </c>
      <c r="BM205" s="372" t="s">
        <v>5320</v>
      </c>
      <c r="BN205" s="372" t="s">
        <v>5321</v>
      </c>
      <c r="BO205" s="373" t="s">
        <v>5322</v>
      </c>
      <c r="BP205" s="372" t="s">
        <v>5317</v>
      </c>
      <c r="BQ205" s="372" t="s">
        <v>5318</v>
      </c>
      <c r="BR205" s="372" t="s">
        <v>5319</v>
      </c>
      <c r="BS205" s="372" t="s">
        <v>5320</v>
      </c>
      <c r="BT205" s="372" t="s">
        <v>5321</v>
      </c>
      <c r="BU205" s="373" t="s">
        <v>5322</v>
      </c>
      <c r="BV205" s="372" t="s">
        <v>5317</v>
      </c>
      <c r="BW205" s="372" t="s">
        <v>5318</v>
      </c>
      <c r="BX205" s="372" t="s">
        <v>5319</v>
      </c>
      <c r="BY205" s="372" t="s">
        <v>5320</v>
      </c>
      <c r="BZ205" s="372" t="s">
        <v>5321</v>
      </c>
      <c r="CA205" s="373" t="s">
        <v>5322</v>
      </c>
      <c r="CB205" s="372" t="s">
        <v>5317</v>
      </c>
      <c r="CC205" s="372" t="s">
        <v>5318</v>
      </c>
      <c r="CD205" s="372" t="s">
        <v>5319</v>
      </c>
      <c r="CE205" s="372" t="s">
        <v>5320</v>
      </c>
      <c r="CF205" s="372" t="s">
        <v>5321</v>
      </c>
      <c r="CG205" s="373" t="s">
        <v>5322</v>
      </c>
      <c r="CH205" s="372" t="s">
        <v>5317</v>
      </c>
      <c r="CI205" s="372" t="s">
        <v>5318</v>
      </c>
      <c r="CJ205" s="372" t="s">
        <v>5319</v>
      </c>
      <c r="CK205" s="372" t="s">
        <v>5320</v>
      </c>
      <c r="CL205" s="372" t="s">
        <v>5321</v>
      </c>
      <c r="CM205" s="373" t="s">
        <v>5322</v>
      </c>
      <c r="CN205" s="372" t="s">
        <v>5317</v>
      </c>
      <c r="CO205" s="372" t="s">
        <v>5318</v>
      </c>
      <c r="CP205" s="372" t="s">
        <v>5319</v>
      </c>
      <c r="CQ205" s="372" t="s">
        <v>5320</v>
      </c>
      <c r="CR205" s="372" t="s">
        <v>5321</v>
      </c>
      <c r="CS205" s="373" t="s">
        <v>5322</v>
      </c>
      <c r="CT205" s="300"/>
      <c r="CU205" s="353" t="s">
        <v>5316</v>
      </c>
      <c r="CV205" s="300"/>
      <c r="CW205" s="353"/>
      <c r="CX205" s="324"/>
    </row>
    <row r="206" spans="1:102" customFormat="1" ht="20.25" customHeight="1" thickBot="1" x14ac:dyDescent="0.25">
      <c r="A206" s="324"/>
      <c r="B206" s="295" t="s">
        <v>3948</v>
      </c>
      <c r="C206" s="356" t="s">
        <v>167</v>
      </c>
      <c r="D206" s="357">
        <v>3</v>
      </c>
      <c r="E206" s="1054">
        <f>IFERROR(SUM(E196:E205),0)</f>
        <v>0</v>
      </c>
      <c r="F206" s="1054">
        <f>IFERROR(SUM(F196:F205),0)</f>
        <v>0</v>
      </c>
      <c r="G206" s="1054">
        <f>IFERROR(SUM(G196:G205),0)</f>
        <v>0</v>
      </c>
      <c r="H206" s="1054">
        <f>IFERROR(SUM(H196:H205),0)</f>
        <v>0</v>
      </c>
      <c r="I206" s="1054">
        <f>IFERROR(SUM(I196:I205),0)</f>
        <v>0</v>
      </c>
      <c r="J206" s="1054">
        <f t="shared" si="58"/>
        <v>0</v>
      </c>
      <c r="K206" s="335">
        <f>IFERROR(SUM(K196:K205),0)</f>
        <v>0.13981758850165021</v>
      </c>
      <c r="L206" s="335">
        <f>IFERROR(SUM(L196:L205),0)</f>
        <v>5.7988262741033539E-2</v>
      </c>
      <c r="M206" s="335">
        <f>IFERROR(SUM(M196:M205),0)</f>
        <v>2.5980044366347307E-2</v>
      </c>
      <c r="N206" s="335">
        <f>IFERROR(SUM(N196:N205),0)</f>
        <v>1.1205711478317408E-2</v>
      </c>
      <c r="O206" s="335">
        <f>IFERROR(SUM(O196:O205),0)</f>
        <v>0</v>
      </c>
      <c r="P206" s="336">
        <f t="shared" si="59"/>
        <v>0.23499160708734848</v>
      </c>
      <c r="Q206" s="1082">
        <f>IFERROR(SUM(Q196:Q205),0)</f>
        <v>0</v>
      </c>
      <c r="R206" s="1054">
        <f>IFERROR(SUM(R196:R205),0)</f>
        <v>0</v>
      </c>
      <c r="S206" s="1054">
        <f>IFERROR(SUM(S196:S205),0)</f>
        <v>0</v>
      </c>
      <c r="T206" s="1054">
        <f>IFERROR(SUM(T196:T205),0)</f>
        <v>0</v>
      </c>
      <c r="U206" s="1054">
        <f>IFERROR(SUM(U196:U205),0)</f>
        <v>0</v>
      </c>
      <c r="V206" s="1054">
        <f t="shared" si="60"/>
        <v>0</v>
      </c>
      <c r="W206" s="1054">
        <f>IFERROR(SUM(W196:W205),0)</f>
        <v>0</v>
      </c>
      <c r="X206" s="1054">
        <f>IFERROR(SUM(X196:X205),0)</f>
        <v>0</v>
      </c>
      <c r="Y206" s="1054">
        <f>IFERROR(SUM(Y196:Y205),0)</f>
        <v>0</v>
      </c>
      <c r="Z206" s="1054">
        <f>IFERROR(SUM(Z196:Z205),0)</f>
        <v>0</v>
      </c>
      <c r="AA206" s="1054">
        <f>IFERROR(SUM(AA196:AA205),0)</f>
        <v>0</v>
      </c>
      <c r="AB206" s="1083">
        <f t="shared" si="61"/>
        <v>0</v>
      </c>
      <c r="AC206" s="1054">
        <f>IFERROR(SUM(AC196:AC205),0)</f>
        <v>0</v>
      </c>
      <c r="AD206" s="1054">
        <f>IFERROR(SUM(AD196:AD205),0)</f>
        <v>0</v>
      </c>
      <c r="AE206" s="1054">
        <f>IFERROR(SUM(AE196:AE205),0)</f>
        <v>0</v>
      </c>
      <c r="AF206" s="1054">
        <f>IFERROR(SUM(AF196:AF205),0)</f>
        <v>0</v>
      </c>
      <c r="AG206" s="1054">
        <f>IFERROR(SUM(AG196:AG205),0)</f>
        <v>0</v>
      </c>
      <c r="AH206" s="1054">
        <f t="shared" si="62"/>
        <v>0</v>
      </c>
      <c r="AI206" s="1054">
        <f>IFERROR(SUM(AI196:AI205),0)</f>
        <v>0</v>
      </c>
      <c r="AJ206" s="1054">
        <f>IFERROR(SUM(AJ196:AJ205),0)</f>
        <v>0</v>
      </c>
      <c r="AK206" s="1054">
        <f>IFERROR(SUM(AK196:AK205),0)</f>
        <v>0</v>
      </c>
      <c r="AL206" s="1054">
        <f>IFERROR(SUM(AL196:AL205),0)</f>
        <v>0</v>
      </c>
      <c r="AM206" s="1054">
        <f>IFERROR(SUM(AM196:AM205),0)</f>
        <v>0</v>
      </c>
      <c r="AN206" s="1084">
        <f t="shared" si="63"/>
        <v>0</v>
      </c>
      <c r="AO206" s="1082">
        <f>IFERROR(SUM(AO196:AO205),0)</f>
        <v>0</v>
      </c>
      <c r="AP206" s="1054">
        <f>IFERROR(SUM(AP196:AP205),0)</f>
        <v>0</v>
      </c>
      <c r="AQ206" s="1054">
        <f>IFERROR(SUM(AQ196:AQ205),0)</f>
        <v>0</v>
      </c>
      <c r="AR206" s="1054">
        <f>IFERROR(SUM(AR196:AR205),0)</f>
        <v>0</v>
      </c>
      <c r="AS206" s="1054">
        <f>IFERROR(SUM(AS196:AS205),0)</f>
        <v>0</v>
      </c>
      <c r="AT206" s="1083">
        <f t="shared" si="64"/>
        <v>0</v>
      </c>
      <c r="AU206" s="300"/>
      <c r="AV206" s="359" t="s">
        <v>5323</v>
      </c>
      <c r="AW206" s="300"/>
      <c r="AX206" s="1337" t="s">
        <v>543</v>
      </c>
      <c r="AY206" s="324"/>
      <c r="AZ206" s="324"/>
      <c r="BA206" s="295" t="s">
        <v>3948</v>
      </c>
      <c r="BB206" s="356" t="s">
        <v>167</v>
      </c>
      <c r="BC206" s="357">
        <v>3</v>
      </c>
      <c r="BD206" s="379" t="s">
        <v>5324</v>
      </c>
      <c r="BE206" s="379" t="s">
        <v>5325</v>
      </c>
      <c r="BF206" s="379" t="s">
        <v>5326</v>
      </c>
      <c r="BG206" s="379" t="s">
        <v>5327</v>
      </c>
      <c r="BH206" s="379" t="s">
        <v>5328</v>
      </c>
      <c r="BI206" s="379" t="s">
        <v>5329</v>
      </c>
      <c r="BJ206" s="379" t="s">
        <v>5324</v>
      </c>
      <c r="BK206" s="379" t="s">
        <v>5325</v>
      </c>
      <c r="BL206" s="379" t="s">
        <v>5326</v>
      </c>
      <c r="BM206" s="379" t="s">
        <v>5327</v>
      </c>
      <c r="BN206" s="379" t="s">
        <v>5328</v>
      </c>
      <c r="BO206" s="379" t="s">
        <v>5329</v>
      </c>
      <c r="BP206" s="379" t="s">
        <v>5324</v>
      </c>
      <c r="BQ206" s="379" t="s">
        <v>5325</v>
      </c>
      <c r="BR206" s="379" t="s">
        <v>5326</v>
      </c>
      <c r="BS206" s="379" t="s">
        <v>5327</v>
      </c>
      <c r="BT206" s="379" t="s">
        <v>5328</v>
      </c>
      <c r="BU206" s="379" t="s">
        <v>5329</v>
      </c>
      <c r="BV206" s="379" t="s">
        <v>5324</v>
      </c>
      <c r="BW206" s="379" t="s">
        <v>5325</v>
      </c>
      <c r="BX206" s="379" t="s">
        <v>5326</v>
      </c>
      <c r="BY206" s="379" t="s">
        <v>5327</v>
      </c>
      <c r="BZ206" s="379" t="s">
        <v>5328</v>
      </c>
      <c r="CA206" s="379" t="s">
        <v>5329</v>
      </c>
      <c r="CB206" s="379" t="s">
        <v>5324</v>
      </c>
      <c r="CC206" s="379" t="s">
        <v>5325</v>
      </c>
      <c r="CD206" s="379" t="s">
        <v>5326</v>
      </c>
      <c r="CE206" s="379" t="s">
        <v>5327</v>
      </c>
      <c r="CF206" s="379" t="s">
        <v>5328</v>
      </c>
      <c r="CG206" s="379" t="s">
        <v>5329</v>
      </c>
      <c r="CH206" s="379" t="s">
        <v>5324</v>
      </c>
      <c r="CI206" s="379" t="s">
        <v>5325</v>
      </c>
      <c r="CJ206" s="379" t="s">
        <v>5326</v>
      </c>
      <c r="CK206" s="379" t="s">
        <v>5327</v>
      </c>
      <c r="CL206" s="379" t="s">
        <v>5328</v>
      </c>
      <c r="CM206" s="379" t="s">
        <v>5329</v>
      </c>
      <c r="CN206" s="379" t="s">
        <v>5324</v>
      </c>
      <c r="CO206" s="379" t="s">
        <v>5325</v>
      </c>
      <c r="CP206" s="379" t="s">
        <v>5326</v>
      </c>
      <c r="CQ206" s="379" t="s">
        <v>5327</v>
      </c>
      <c r="CR206" s="379" t="s">
        <v>5328</v>
      </c>
      <c r="CS206" s="379" t="s">
        <v>5329</v>
      </c>
      <c r="CT206" s="300"/>
      <c r="CU206" s="359" t="s">
        <v>5323</v>
      </c>
      <c r="CV206" s="300"/>
      <c r="CW206" s="359"/>
      <c r="CX206" s="324"/>
    </row>
    <row r="207" spans="1:102" customFormat="1" ht="20.25" customHeight="1" thickTop="1" thickBot="1" x14ac:dyDescent="0.25">
      <c r="A207" s="324"/>
      <c r="E207" s="54"/>
      <c r="F207" s="54"/>
      <c r="G207" s="54"/>
      <c r="H207" s="54"/>
      <c r="I207" s="54"/>
      <c r="J207" s="385"/>
      <c r="P207" s="360"/>
      <c r="V207" s="360"/>
      <c r="AB207" s="360"/>
      <c r="AH207" s="360"/>
      <c r="AN207" s="360"/>
      <c r="AT207" s="360"/>
      <c r="AU207" s="9"/>
      <c r="AW207" s="300"/>
      <c r="AX207" s="364"/>
      <c r="AY207" s="324"/>
      <c r="AZ207" s="324"/>
      <c r="BI207" s="386"/>
      <c r="BO207" s="386"/>
      <c r="BU207" s="386"/>
      <c r="CA207" s="386"/>
      <c r="CG207" s="386"/>
      <c r="CM207" s="386"/>
      <c r="CS207" s="386"/>
      <c r="CT207" s="9"/>
      <c r="CV207" s="300"/>
      <c r="CX207" s="324"/>
    </row>
    <row r="208" spans="1:102" customFormat="1" ht="20.25" customHeight="1" thickTop="1" thickBot="1" x14ac:dyDescent="0.25">
      <c r="A208" s="324"/>
      <c r="B208" s="365" t="s">
        <v>3956</v>
      </c>
      <c r="C208" s="366" t="s">
        <v>167</v>
      </c>
      <c r="D208" s="367">
        <v>3</v>
      </c>
      <c r="E208" s="1057">
        <f>IFERROR(SUM(E193,E206),0)</f>
        <v>0</v>
      </c>
      <c r="F208" s="1057">
        <f>IFERROR(SUM(F193,F206),0)</f>
        <v>0</v>
      </c>
      <c r="G208" s="1057">
        <f>IFERROR(SUM(G193,G206),0)</f>
        <v>0</v>
      </c>
      <c r="H208" s="1057">
        <f>IFERROR(SUM(H193,H206),0)</f>
        <v>0</v>
      </c>
      <c r="I208" s="1057">
        <f>IFERROR(SUM(I193,I206),0)</f>
        <v>0</v>
      </c>
      <c r="J208" s="1058">
        <f>IFERROR(SUM(E208:I208), 0)</f>
        <v>0</v>
      </c>
      <c r="K208" s="339">
        <f>IFERROR(SUM(K193,K206),0)</f>
        <v>0.13981758850165021</v>
      </c>
      <c r="L208" s="339">
        <f>IFERROR(SUM(L193,L206),0)</f>
        <v>5.7988262741033539E-2</v>
      </c>
      <c r="M208" s="339">
        <f>IFERROR(SUM(M193,M206),0)</f>
        <v>2.5980044366347307E-2</v>
      </c>
      <c r="N208" s="339">
        <f>IFERROR(SUM(N193,N206),0)</f>
        <v>1.1205711478317408E-2</v>
      </c>
      <c r="O208" s="339">
        <f>IFERROR(SUM(O193,O206),0)</f>
        <v>0</v>
      </c>
      <c r="P208" s="1061">
        <f>IFERROR(SUM(K208:O208), 0)</f>
        <v>0.23499160708734848</v>
      </c>
      <c r="Q208" s="1057">
        <f>IFERROR(SUM(Q193,Q206),0)</f>
        <v>0</v>
      </c>
      <c r="R208" s="1057">
        <f>IFERROR(SUM(R193,R206),0)</f>
        <v>0</v>
      </c>
      <c r="S208" s="1057">
        <f>IFERROR(SUM(S193,S206),0)</f>
        <v>0</v>
      </c>
      <c r="T208" s="1057">
        <f>IFERROR(SUM(T193,T206),0)</f>
        <v>0</v>
      </c>
      <c r="U208" s="1057">
        <f>IFERROR(SUM(U193,U206),0)</f>
        <v>0</v>
      </c>
      <c r="V208" s="1058">
        <f>IFERROR(SUM(Q208:U208), 0)</f>
        <v>0</v>
      </c>
      <c r="W208" s="1057">
        <f>IFERROR(SUM(W193,W206),0)</f>
        <v>0</v>
      </c>
      <c r="X208" s="1057">
        <f>IFERROR(SUM(X193,X206),0)</f>
        <v>0</v>
      </c>
      <c r="Y208" s="1057">
        <f>IFERROR(SUM(Y193,Y206),0)</f>
        <v>0</v>
      </c>
      <c r="Z208" s="1057">
        <f>IFERROR(SUM(Z193,Z206),0)</f>
        <v>0</v>
      </c>
      <c r="AA208" s="1057">
        <f>IFERROR(SUM(AA193,AA206),0)</f>
        <v>0</v>
      </c>
      <c r="AB208" s="1059">
        <f>IFERROR(SUM(W208:AA208), 0)</f>
        <v>0</v>
      </c>
      <c r="AC208" s="1057">
        <f>IFERROR(SUM(AC193,AC206),0)</f>
        <v>0</v>
      </c>
      <c r="AD208" s="1057">
        <f>IFERROR(SUM(AD193,AD206),0)</f>
        <v>0</v>
      </c>
      <c r="AE208" s="1057">
        <f>IFERROR(SUM(AE193,AE206),0)</f>
        <v>0</v>
      </c>
      <c r="AF208" s="1057">
        <f>IFERROR(SUM(AF193,AF206),0)</f>
        <v>0</v>
      </c>
      <c r="AG208" s="1057">
        <f>IFERROR(SUM(AG193,AG206),0)</f>
        <v>0</v>
      </c>
      <c r="AH208" s="1058">
        <f>IFERROR(SUM(AC208:AG208), 0)</f>
        <v>0</v>
      </c>
      <c r="AI208" s="1057">
        <f>IFERROR(SUM(AI193,AI206),0)</f>
        <v>0</v>
      </c>
      <c r="AJ208" s="1057">
        <f>IFERROR(SUM(AJ193,AJ206),0)</f>
        <v>0</v>
      </c>
      <c r="AK208" s="1057">
        <f>IFERROR(SUM(AK193,AK206),0)</f>
        <v>0</v>
      </c>
      <c r="AL208" s="1057">
        <f>IFERROR(SUM(AL193,AL206),0)</f>
        <v>0</v>
      </c>
      <c r="AM208" s="1057">
        <f>IFERROR(SUM(AM193,AM206),0)</f>
        <v>0</v>
      </c>
      <c r="AN208" s="1059">
        <f>IFERROR(SUM(AI208:AM208), 0)</f>
        <v>0</v>
      </c>
      <c r="AO208" s="1057">
        <f>IFERROR(SUM(AO193,AO206),0)</f>
        <v>0</v>
      </c>
      <c r="AP208" s="1057">
        <f>IFERROR(SUM(AP193,AP206),0)</f>
        <v>0</v>
      </c>
      <c r="AQ208" s="1057">
        <f>IFERROR(SUM(AQ193,AQ206),0)</f>
        <v>0</v>
      </c>
      <c r="AR208" s="1057">
        <f>IFERROR(SUM(AR193,AR206),0)</f>
        <v>0</v>
      </c>
      <c r="AS208" s="1057">
        <f>IFERROR(SUM(AS193,AS206),0)</f>
        <v>0</v>
      </c>
      <c r="AT208" s="1085">
        <f>IFERROR(SUM(AO208:AS208), 0)</f>
        <v>0</v>
      </c>
      <c r="AU208" s="413"/>
      <c r="AV208" s="399" t="s">
        <v>5330</v>
      </c>
      <c r="AW208" s="300"/>
      <c r="AX208" s="1343" t="s">
        <v>543</v>
      </c>
      <c r="AY208" s="324"/>
      <c r="AZ208" s="324"/>
      <c r="BA208" s="365" t="s">
        <v>3956</v>
      </c>
      <c r="BB208" s="366" t="s">
        <v>167</v>
      </c>
      <c r="BC208" s="367">
        <v>3</v>
      </c>
      <c r="BD208" s="400" t="s">
        <v>5331</v>
      </c>
      <c r="BE208" s="400" t="s">
        <v>5332</v>
      </c>
      <c r="BF208" s="400" t="s">
        <v>5333</v>
      </c>
      <c r="BG208" s="400" t="s">
        <v>5334</v>
      </c>
      <c r="BH208" s="400" t="s">
        <v>5335</v>
      </c>
      <c r="BI208" s="401" t="s">
        <v>5336</v>
      </c>
      <c r="BJ208" s="400" t="s">
        <v>5331</v>
      </c>
      <c r="BK208" s="400" t="s">
        <v>5332</v>
      </c>
      <c r="BL208" s="400" t="s">
        <v>5333</v>
      </c>
      <c r="BM208" s="400" t="s">
        <v>5334</v>
      </c>
      <c r="BN208" s="400" t="s">
        <v>5335</v>
      </c>
      <c r="BO208" s="401" t="s">
        <v>5336</v>
      </c>
      <c r="BP208" s="400" t="s">
        <v>5331</v>
      </c>
      <c r="BQ208" s="400" t="s">
        <v>5332</v>
      </c>
      <c r="BR208" s="400" t="s">
        <v>5333</v>
      </c>
      <c r="BS208" s="400" t="s">
        <v>5334</v>
      </c>
      <c r="BT208" s="400" t="s">
        <v>5335</v>
      </c>
      <c r="BU208" s="401" t="s">
        <v>5336</v>
      </c>
      <c r="BV208" s="400" t="s">
        <v>5331</v>
      </c>
      <c r="BW208" s="400" t="s">
        <v>5332</v>
      </c>
      <c r="BX208" s="400" t="s">
        <v>5333</v>
      </c>
      <c r="BY208" s="400" t="s">
        <v>5334</v>
      </c>
      <c r="BZ208" s="400" t="s">
        <v>5335</v>
      </c>
      <c r="CA208" s="401" t="s">
        <v>5336</v>
      </c>
      <c r="CB208" s="400" t="s">
        <v>5331</v>
      </c>
      <c r="CC208" s="400" t="s">
        <v>5332</v>
      </c>
      <c r="CD208" s="400" t="s">
        <v>5333</v>
      </c>
      <c r="CE208" s="400" t="s">
        <v>5334</v>
      </c>
      <c r="CF208" s="400" t="s">
        <v>5335</v>
      </c>
      <c r="CG208" s="401" t="s">
        <v>5336</v>
      </c>
      <c r="CH208" s="400" t="s">
        <v>5331</v>
      </c>
      <c r="CI208" s="400" t="s">
        <v>5332</v>
      </c>
      <c r="CJ208" s="400" t="s">
        <v>5333</v>
      </c>
      <c r="CK208" s="400" t="s">
        <v>5334</v>
      </c>
      <c r="CL208" s="400" t="s">
        <v>5335</v>
      </c>
      <c r="CM208" s="401" t="s">
        <v>5336</v>
      </c>
      <c r="CN208" s="400" t="s">
        <v>5331</v>
      </c>
      <c r="CO208" s="400" t="s">
        <v>5332</v>
      </c>
      <c r="CP208" s="400" t="s">
        <v>5333</v>
      </c>
      <c r="CQ208" s="400" t="s">
        <v>5334</v>
      </c>
      <c r="CR208" s="400" t="s">
        <v>5335</v>
      </c>
      <c r="CS208" s="401" t="s">
        <v>5336</v>
      </c>
      <c r="CT208" s="9"/>
      <c r="CU208" s="399" t="s">
        <v>5330</v>
      </c>
      <c r="CV208" s="300"/>
      <c r="CW208" s="359"/>
      <c r="CX208" s="324"/>
    </row>
    <row r="209" spans="1:102" customFormat="1" ht="20.25" customHeight="1" thickTop="1" thickBot="1" x14ac:dyDescent="0.25">
      <c r="A209" s="324"/>
      <c r="B209" s="361"/>
      <c r="C209" s="360"/>
      <c r="D209" s="362"/>
      <c r="E209" s="385"/>
      <c r="F209" s="385"/>
      <c r="G209" s="385"/>
      <c r="H209" s="385"/>
      <c r="I209" s="385"/>
      <c r="J209" s="54"/>
      <c r="K209" s="360"/>
      <c r="L209" s="360"/>
      <c r="M209" s="360"/>
      <c r="N209" s="360"/>
      <c r="O209" s="360"/>
      <c r="P209" s="389"/>
      <c r="Q209" s="360"/>
      <c r="R209" s="360"/>
      <c r="S209" s="360"/>
      <c r="T209" s="360"/>
      <c r="U209" s="385"/>
      <c r="V209" s="54"/>
      <c r="W209" s="360"/>
      <c r="X209" s="360"/>
      <c r="Y209" s="360"/>
      <c r="Z209" s="360"/>
      <c r="AA209" s="360"/>
      <c r="AB209" s="383"/>
      <c r="AC209" s="360"/>
      <c r="AD209" s="360"/>
      <c r="AE209" s="360"/>
      <c r="AF209" s="360"/>
      <c r="AG209" s="360"/>
      <c r="AH209" s="54"/>
      <c r="AI209" s="360"/>
      <c r="AJ209" s="360"/>
      <c r="AK209" s="360"/>
      <c r="AL209" s="360"/>
      <c r="AM209" s="360"/>
      <c r="AN209" s="383"/>
      <c r="AO209" s="360"/>
      <c r="AP209" s="360"/>
      <c r="AQ209" s="360"/>
      <c r="AR209" s="360"/>
      <c r="AS209" s="360"/>
      <c r="AT209" s="383"/>
      <c r="AU209" s="300"/>
      <c r="AV209" s="360"/>
      <c r="AW209" s="300"/>
      <c r="AX209" s="360"/>
      <c r="AY209" s="324"/>
      <c r="AZ209" s="324"/>
      <c r="BA209" s="361"/>
      <c r="BB209" s="360"/>
      <c r="BC209" s="362"/>
      <c r="BD209" s="386"/>
      <c r="BE209" s="386"/>
      <c r="BF209" s="386"/>
      <c r="BG209" s="386"/>
      <c r="BH209" s="386"/>
      <c r="BJ209" s="386"/>
      <c r="BK209" s="386"/>
      <c r="BL209" s="386"/>
      <c r="BM209" s="386"/>
      <c r="BN209" s="386"/>
      <c r="BP209" s="386"/>
      <c r="BQ209" s="386"/>
      <c r="BR209" s="386"/>
      <c r="BS209" s="386"/>
      <c r="BT209" s="386"/>
      <c r="BV209" s="386"/>
      <c r="BW209" s="386"/>
      <c r="BX209" s="386"/>
      <c r="BY209" s="386"/>
      <c r="BZ209" s="386"/>
      <c r="CB209" s="386"/>
      <c r="CC209" s="386"/>
      <c r="CD209" s="386"/>
      <c r="CE209" s="386"/>
      <c r="CF209" s="386"/>
      <c r="CH209" s="386"/>
      <c r="CI209" s="386"/>
      <c r="CJ209" s="386"/>
      <c r="CK209" s="386"/>
      <c r="CL209" s="386"/>
      <c r="CN209" s="386"/>
      <c r="CO209" s="386"/>
      <c r="CP209" s="386"/>
      <c r="CQ209" s="386"/>
      <c r="CR209" s="386"/>
      <c r="CT209" s="300"/>
      <c r="CU209" s="360"/>
      <c r="CV209" s="300"/>
      <c r="CW209" s="360"/>
      <c r="CX209" s="324"/>
    </row>
    <row r="210" spans="1:102" customFormat="1" ht="20.25" customHeight="1" thickTop="1" thickBot="1" x14ac:dyDescent="0.25">
      <c r="A210" s="324"/>
      <c r="B210" s="290" t="s">
        <v>3964</v>
      </c>
      <c r="C210" s="360"/>
      <c r="D210" s="362"/>
      <c r="E210" s="385"/>
      <c r="F210" s="385"/>
      <c r="G210" s="385"/>
      <c r="H210" s="385"/>
      <c r="I210" s="385"/>
      <c r="J210" s="54"/>
      <c r="K210" s="360"/>
      <c r="L210" s="360"/>
      <c r="M210" s="360"/>
      <c r="N210" s="360"/>
      <c r="O210" s="360"/>
      <c r="P210" s="389"/>
      <c r="Q210" s="360"/>
      <c r="R210" s="360"/>
      <c r="S210" s="360"/>
      <c r="T210" s="360"/>
      <c r="U210" s="385"/>
      <c r="V210" s="54"/>
      <c r="W210" s="360"/>
      <c r="X210" s="360"/>
      <c r="Y210" s="360"/>
      <c r="Z210" s="360"/>
      <c r="AA210" s="360"/>
      <c r="AB210" s="389"/>
      <c r="AC210" s="360"/>
      <c r="AD210" s="360"/>
      <c r="AE210" s="360"/>
      <c r="AF210" s="360"/>
      <c r="AG210" s="360"/>
      <c r="AH210" s="54"/>
      <c r="AI210" s="360"/>
      <c r="AJ210" s="360"/>
      <c r="AK210" s="360"/>
      <c r="AL210" s="360"/>
      <c r="AM210" s="360"/>
      <c r="AN210" s="389"/>
      <c r="AO210" s="360"/>
      <c r="AP210" s="360"/>
      <c r="AQ210" s="360"/>
      <c r="AR210" s="360"/>
      <c r="AS210" s="360"/>
      <c r="AT210" s="389"/>
      <c r="AU210" s="300"/>
      <c r="AV210" s="360"/>
      <c r="AW210" s="300"/>
      <c r="AX210" s="360"/>
      <c r="AY210" s="324"/>
      <c r="AZ210" s="324"/>
      <c r="BA210" s="290" t="s">
        <v>3964</v>
      </c>
      <c r="BB210" s="360"/>
      <c r="BC210" s="362"/>
      <c r="BD210" s="386"/>
      <c r="BE210" s="386"/>
      <c r="BF210" s="386"/>
      <c r="BG210" s="386"/>
      <c r="BH210" s="386"/>
      <c r="BJ210" s="386"/>
      <c r="BK210" s="386"/>
      <c r="BL210" s="386"/>
      <c r="BM210" s="386"/>
      <c r="BN210" s="386"/>
      <c r="BP210" s="386"/>
      <c r="BQ210" s="386"/>
      <c r="BR210" s="386"/>
      <c r="BS210" s="386"/>
      <c r="BT210" s="386"/>
      <c r="BV210" s="386"/>
      <c r="BW210" s="386"/>
      <c r="BX210" s="386"/>
      <c r="BY210" s="386"/>
      <c r="BZ210" s="386"/>
      <c r="CB210" s="386"/>
      <c r="CC210" s="386"/>
      <c r="CD210" s="386"/>
      <c r="CE210" s="386"/>
      <c r="CF210" s="386"/>
      <c r="CH210" s="386"/>
      <c r="CI210" s="386"/>
      <c r="CJ210" s="386"/>
      <c r="CK210" s="386"/>
      <c r="CL210" s="386"/>
      <c r="CN210" s="386"/>
      <c r="CO210" s="386"/>
      <c r="CP210" s="386"/>
      <c r="CQ210" s="386"/>
      <c r="CR210" s="386"/>
      <c r="CT210" s="300"/>
      <c r="CU210" s="360"/>
      <c r="CV210" s="300"/>
      <c r="CW210" s="360"/>
      <c r="CX210" s="324"/>
    </row>
    <row r="211" spans="1:102" customFormat="1" ht="20.25" customHeight="1" thickTop="1" x14ac:dyDescent="0.2">
      <c r="A211" s="324"/>
      <c r="B211" s="291" t="s">
        <v>3967</v>
      </c>
      <c r="C211" s="347" t="s">
        <v>167</v>
      </c>
      <c r="D211" s="348">
        <v>3</v>
      </c>
      <c r="E211" s="1059">
        <f t="shared" ref="E211:I212" si="65">IFERROR(SUM(E10,E13,E16,E19,E28,E34,E37,E40,E43,E46,E49,E52,E55,E64,E70,E73,E79,E85,E88,E91,E94,E100,E103,E106,E109,E124,E127,E130,E133,E136,E22,E25,E31,E58,E61,E67,E76,E82,E97,E121,E166,E169,E172,E175,E178,E181,E184,E187,E190,E196,E198,E200,E202,E204,E142,E145,E148,E151,E154,E157,E160), 0)</f>
        <v>0</v>
      </c>
      <c r="F211" s="1059">
        <f t="shared" si="65"/>
        <v>0</v>
      </c>
      <c r="G211" s="1059">
        <f t="shared" si="65"/>
        <v>0</v>
      </c>
      <c r="H211" s="1059">
        <f t="shared" si="65"/>
        <v>0</v>
      </c>
      <c r="I211" s="1059">
        <f t="shared" si="65"/>
        <v>0</v>
      </c>
      <c r="J211" s="1051">
        <f>IFERROR(SUM(E211:I211), 0)</f>
        <v>0</v>
      </c>
      <c r="K211" s="398">
        <f t="shared" ref="K211:O212" si="66">IFERROR(SUM(K10,K13,K16,K19,K28,K34,K37,K40,K43,K46,K49,K52,K55,K64,K70,K73,K79,K85,K88,K91,K94,K100,K103,K106,K109,K124,K127,K130,K133,K136,K22,K25,K31,K58,K61,K67,K76,K82,K97,K121,K166,K169,K172,K175,K178,K181,K184,K187,K190,K196,K198,K200,K202,K204,K142,K145,K148,K151,K154,K157,K160), 0)</f>
        <v>1.1813835871930363</v>
      </c>
      <c r="L211" s="398">
        <f t="shared" si="66"/>
        <v>0.39287659309916029</v>
      </c>
      <c r="M211" s="398">
        <f t="shared" si="66"/>
        <v>0.16981815355921648</v>
      </c>
      <c r="N211" s="398">
        <f t="shared" si="66"/>
        <v>7.218648430214488</v>
      </c>
      <c r="O211" s="398">
        <f t="shared" si="66"/>
        <v>0</v>
      </c>
      <c r="P211" s="391">
        <f>IFERROR(SUM(K211:O211), 0)</f>
        <v>8.9627267640659003</v>
      </c>
      <c r="Q211" s="1347">
        <f t="shared" ref="Q211:U212" si="67">IFERROR(SUM(Q10,Q13,Q16,Q19,Q28,Q34,Q37,Q40,Q43,Q46,Q49,Q52,Q55,Q64,Q70,Q73,Q79,Q85,Q88,Q91,Q94,Q100,Q103,Q106,Q109,Q124,Q127,Q130,Q133,Q136,Q22,Q25,Q31,Q58,Q61,Q67,Q76,Q82,Q97,Q121,Q166,Q169,Q172,Q175,Q178,Q181,Q184,Q187,Q190,Q196,Q198,Q200,Q202,Q204,Q142,Q145,Q148,Q151,Q154,Q157,Q160), 0)</f>
        <v>0</v>
      </c>
      <c r="R211" s="1059">
        <f t="shared" si="67"/>
        <v>0</v>
      </c>
      <c r="S211" s="1059">
        <f t="shared" si="67"/>
        <v>0</v>
      </c>
      <c r="T211" s="1059">
        <f t="shared" si="67"/>
        <v>0</v>
      </c>
      <c r="U211" s="1059">
        <f t="shared" si="67"/>
        <v>0</v>
      </c>
      <c r="V211" s="1051">
        <f>IFERROR(SUM(Q211:U211), 0)</f>
        <v>0</v>
      </c>
      <c r="W211" s="1059">
        <f t="shared" ref="W211:AA212" si="68">IFERROR(SUM(W10,W13,W16,W19,W28,W34,W37,W40,W43,W46,W49,W52,W55,W64,W70,W73,W79,W85,W88,W91,W94,W100,W103,W106,W109,W124,W127,W130,W133,W136,W22,W25,W31,W58,W61,W67,W76,W82,W97,W121,W166,W169,W172,W175,W178,W181,W184,W187,W190,W196,W198,W200,W202,W204,W142,W145,W148,W151,W154,W157,W160), 0)</f>
        <v>0</v>
      </c>
      <c r="X211" s="1059">
        <f t="shared" si="68"/>
        <v>0</v>
      </c>
      <c r="Y211" s="1059">
        <f t="shared" si="68"/>
        <v>0</v>
      </c>
      <c r="Z211" s="1059">
        <f t="shared" si="68"/>
        <v>0</v>
      </c>
      <c r="AA211" s="1059">
        <f t="shared" si="68"/>
        <v>0</v>
      </c>
      <c r="AB211" s="1064">
        <f>IFERROR(SUM(W211:AA211), 0)</f>
        <v>0</v>
      </c>
      <c r="AC211" s="1059">
        <f t="shared" ref="AC211:AG212" si="69">IFERROR(SUM(AC10,AC13,AC16,AC19,AC28,AC34,AC37,AC40,AC43,AC46,AC49,AC52,AC55,AC64,AC70,AC73,AC79,AC85,AC88,AC91,AC94,AC100,AC103,AC106,AC109,AC124,AC127,AC130,AC133,AC136,AC22,AC25,AC31,AC58,AC61,AC67,AC76,AC82,AC97,AC121,AC166,AC169,AC172,AC175,AC178,AC181,AC184,AC187,AC190,AC196,AC198,AC200,AC202,AC204,AC142,AC145,AC148,AC151,AC154,AC157,AC160), 0)</f>
        <v>0</v>
      </c>
      <c r="AD211" s="1059">
        <f t="shared" si="69"/>
        <v>0</v>
      </c>
      <c r="AE211" s="1059">
        <f t="shared" si="69"/>
        <v>0</v>
      </c>
      <c r="AF211" s="1059">
        <f t="shared" si="69"/>
        <v>0</v>
      </c>
      <c r="AG211" s="1059">
        <f t="shared" si="69"/>
        <v>0</v>
      </c>
      <c r="AH211" s="1051">
        <f>IFERROR(SUM(AC211:AG211), 0)</f>
        <v>0</v>
      </c>
      <c r="AI211" s="1059">
        <f t="shared" ref="AI211:AM212" si="70">IFERROR(SUM(AI10,AI13,AI16,AI19,AI28,AI34,AI37,AI40,AI43,AI46,AI49,AI52,AI55,AI64,AI70,AI73,AI79,AI85,AI88,AI91,AI94,AI100,AI103,AI106,AI109,AI124,AI127,AI130,AI133,AI136,AI22,AI25,AI31,AI58,AI61,AI67,AI76,AI82,AI97,AI121,AI166,AI169,AI172,AI175,AI178,AI181,AI184,AI187,AI190,AI196,AI198,AI200,AI202,AI204,AI142,AI145,AI148,AI151,AI154,AI157,AI160), 0)</f>
        <v>0</v>
      </c>
      <c r="AJ211" s="1059">
        <f t="shared" si="70"/>
        <v>0</v>
      </c>
      <c r="AK211" s="1059">
        <f t="shared" si="70"/>
        <v>0</v>
      </c>
      <c r="AL211" s="1059">
        <f t="shared" si="70"/>
        <v>0</v>
      </c>
      <c r="AM211" s="1059">
        <f t="shared" si="70"/>
        <v>0</v>
      </c>
      <c r="AN211" s="1064">
        <f>IFERROR(SUM(AI211:AM211), 0)</f>
        <v>0</v>
      </c>
      <c r="AO211" s="1059">
        <f t="shared" ref="AO211:AS212" si="71">IFERROR(SUM(AO10,AO13,AO16,AO19,AO28,AO34,AO37,AO40,AO43,AO46,AO49,AO52,AO55,AO64,AO70,AO73,AO79,AO85,AO88,AO91,AO94,AO100,AO103,AO106,AO109,AO124,AO127,AO130,AO133,AO136,AO22,AO25,AO31,AO58,AO61,AO67,AO76,AO82,AO97,AO121,AO166,AO169,AO172,AO175,AO178,AO181,AO184,AO187,AO190,AO196,AO198,AO200,AO202,AO204,AO142,AO145,AO148,AO151,AO154,AO157,AO160), 0)</f>
        <v>0</v>
      </c>
      <c r="AP211" s="1059">
        <f t="shared" si="71"/>
        <v>0</v>
      </c>
      <c r="AQ211" s="1059">
        <f t="shared" si="71"/>
        <v>0</v>
      </c>
      <c r="AR211" s="1059">
        <f t="shared" si="71"/>
        <v>0</v>
      </c>
      <c r="AS211" s="1085">
        <f t="shared" si="71"/>
        <v>0</v>
      </c>
      <c r="AT211" s="1066">
        <f>IFERROR(SUM(AO211:AS211), 0)</f>
        <v>0</v>
      </c>
      <c r="AU211" s="300"/>
      <c r="AV211" s="350" t="s">
        <v>5337</v>
      </c>
      <c r="AW211" s="300"/>
      <c r="AX211" s="1335" t="s">
        <v>543</v>
      </c>
      <c r="AY211" s="324"/>
      <c r="AZ211" s="324"/>
      <c r="BA211" s="291" t="s">
        <v>3967</v>
      </c>
      <c r="BB211" s="347" t="s">
        <v>167</v>
      </c>
      <c r="BC211" s="348">
        <v>3</v>
      </c>
      <c r="BD211" s="369" t="s">
        <v>5338</v>
      </c>
      <c r="BE211" s="369" t="s">
        <v>5339</v>
      </c>
      <c r="BF211" s="369" t="s">
        <v>5340</v>
      </c>
      <c r="BG211" s="369" t="s">
        <v>5341</v>
      </c>
      <c r="BH211" s="369" t="s">
        <v>5342</v>
      </c>
      <c r="BI211" s="369" t="s">
        <v>5343</v>
      </c>
      <c r="BJ211" s="369" t="s">
        <v>5338</v>
      </c>
      <c r="BK211" s="369" t="s">
        <v>5339</v>
      </c>
      <c r="BL211" s="369" t="s">
        <v>5340</v>
      </c>
      <c r="BM211" s="369" t="s">
        <v>5341</v>
      </c>
      <c r="BN211" s="369" t="s">
        <v>5342</v>
      </c>
      <c r="BO211" s="369" t="s">
        <v>5343</v>
      </c>
      <c r="BP211" s="369" t="s">
        <v>5338</v>
      </c>
      <c r="BQ211" s="369" t="s">
        <v>5339</v>
      </c>
      <c r="BR211" s="369" t="s">
        <v>5340</v>
      </c>
      <c r="BS211" s="369" t="s">
        <v>5341</v>
      </c>
      <c r="BT211" s="369" t="s">
        <v>5342</v>
      </c>
      <c r="BU211" s="369" t="s">
        <v>5343</v>
      </c>
      <c r="BV211" s="369" t="s">
        <v>5338</v>
      </c>
      <c r="BW211" s="369" t="s">
        <v>5339</v>
      </c>
      <c r="BX211" s="369" t="s">
        <v>5340</v>
      </c>
      <c r="BY211" s="369" t="s">
        <v>5341</v>
      </c>
      <c r="BZ211" s="369" t="s">
        <v>5342</v>
      </c>
      <c r="CA211" s="369" t="s">
        <v>5343</v>
      </c>
      <c r="CB211" s="369" t="s">
        <v>5338</v>
      </c>
      <c r="CC211" s="369" t="s">
        <v>5339</v>
      </c>
      <c r="CD211" s="369" t="s">
        <v>5340</v>
      </c>
      <c r="CE211" s="369" t="s">
        <v>5341</v>
      </c>
      <c r="CF211" s="369" t="s">
        <v>5342</v>
      </c>
      <c r="CG211" s="369" t="s">
        <v>5343</v>
      </c>
      <c r="CH211" s="369" t="s">
        <v>5338</v>
      </c>
      <c r="CI211" s="369" t="s">
        <v>5339</v>
      </c>
      <c r="CJ211" s="369" t="s">
        <v>5340</v>
      </c>
      <c r="CK211" s="369" t="s">
        <v>5341</v>
      </c>
      <c r="CL211" s="369" t="s">
        <v>5342</v>
      </c>
      <c r="CM211" s="369" t="s">
        <v>5343</v>
      </c>
      <c r="CN211" s="369" t="s">
        <v>5338</v>
      </c>
      <c r="CO211" s="369" t="s">
        <v>5339</v>
      </c>
      <c r="CP211" s="369" t="s">
        <v>5340</v>
      </c>
      <c r="CQ211" s="369" t="s">
        <v>5341</v>
      </c>
      <c r="CR211" s="369" t="s">
        <v>5342</v>
      </c>
      <c r="CS211" s="369" t="s">
        <v>5343</v>
      </c>
      <c r="CT211" s="300"/>
      <c r="CU211" s="350" t="s">
        <v>5337</v>
      </c>
      <c r="CV211" s="300"/>
      <c r="CW211" s="350"/>
      <c r="CX211" s="324"/>
    </row>
    <row r="212" spans="1:102" customFormat="1" ht="20.25" customHeight="1" x14ac:dyDescent="0.2">
      <c r="B212" s="294" t="s">
        <v>3976</v>
      </c>
      <c r="C212" s="351" t="s">
        <v>167</v>
      </c>
      <c r="D212" s="409">
        <v>3</v>
      </c>
      <c r="E212" s="1053">
        <f t="shared" si="65"/>
        <v>0</v>
      </c>
      <c r="F212" s="1053">
        <f t="shared" si="65"/>
        <v>0</v>
      </c>
      <c r="G212" s="1053">
        <f t="shared" si="65"/>
        <v>0</v>
      </c>
      <c r="H212" s="1053">
        <f t="shared" si="65"/>
        <v>0</v>
      </c>
      <c r="I212" s="1053">
        <f t="shared" si="65"/>
        <v>0</v>
      </c>
      <c r="J212" s="1053">
        <f>IFERROR(SUM(E212:I212), 0)</f>
        <v>0</v>
      </c>
      <c r="K212" s="337">
        <f t="shared" si="66"/>
        <v>0</v>
      </c>
      <c r="L212" s="337">
        <f t="shared" si="66"/>
        <v>0</v>
      </c>
      <c r="M212" s="337">
        <f t="shared" si="66"/>
        <v>0</v>
      </c>
      <c r="N212" s="337">
        <f t="shared" si="66"/>
        <v>0</v>
      </c>
      <c r="O212" s="337">
        <f t="shared" si="66"/>
        <v>0</v>
      </c>
      <c r="P212" s="338">
        <f>IFERROR(SUM(K212:O212), 0)</f>
        <v>0</v>
      </c>
      <c r="Q212" s="1070">
        <f t="shared" si="67"/>
        <v>0</v>
      </c>
      <c r="R212" s="1053">
        <f t="shared" si="67"/>
        <v>0</v>
      </c>
      <c r="S212" s="1053">
        <f t="shared" si="67"/>
        <v>0</v>
      </c>
      <c r="T212" s="1053">
        <f t="shared" si="67"/>
        <v>0</v>
      </c>
      <c r="U212" s="1053">
        <f t="shared" si="67"/>
        <v>0</v>
      </c>
      <c r="V212" s="1053">
        <f>IFERROR(SUM(Q212:U212), 0)</f>
        <v>0</v>
      </c>
      <c r="W212" s="1053">
        <f t="shared" si="68"/>
        <v>0</v>
      </c>
      <c r="X212" s="1053">
        <f t="shared" si="68"/>
        <v>0</v>
      </c>
      <c r="Y212" s="1053">
        <f t="shared" si="68"/>
        <v>0</v>
      </c>
      <c r="Z212" s="1053">
        <f t="shared" si="68"/>
        <v>0</v>
      </c>
      <c r="AA212" s="1053">
        <f t="shared" si="68"/>
        <v>0</v>
      </c>
      <c r="AB212" s="1086">
        <f>IFERROR(SUM(W212:AA212), 0)</f>
        <v>0</v>
      </c>
      <c r="AC212" s="1053">
        <f t="shared" si="69"/>
        <v>0</v>
      </c>
      <c r="AD212" s="1053">
        <f t="shared" si="69"/>
        <v>0</v>
      </c>
      <c r="AE212" s="1053">
        <f t="shared" si="69"/>
        <v>0</v>
      </c>
      <c r="AF212" s="1053">
        <f t="shared" si="69"/>
        <v>0</v>
      </c>
      <c r="AG212" s="1053">
        <f t="shared" si="69"/>
        <v>0</v>
      </c>
      <c r="AH212" s="1053">
        <f>IFERROR(SUM(AC212:AG212), 0)</f>
        <v>0</v>
      </c>
      <c r="AI212" s="1053">
        <f t="shared" si="70"/>
        <v>0</v>
      </c>
      <c r="AJ212" s="1053">
        <f t="shared" si="70"/>
        <v>0</v>
      </c>
      <c r="AK212" s="1053">
        <f t="shared" si="70"/>
        <v>0</v>
      </c>
      <c r="AL212" s="1053">
        <f t="shared" si="70"/>
        <v>0</v>
      </c>
      <c r="AM212" s="1053">
        <f t="shared" si="70"/>
        <v>0</v>
      </c>
      <c r="AN212" s="1086">
        <f>IFERROR(SUM(AI212:AM212), 0)</f>
        <v>0</v>
      </c>
      <c r="AO212" s="1053">
        <f t="shared" si="71"/>
        <v>0</v>
      </c>
      <c r="AP212" s="1053">
        <f t="shared" si="71"/>
        <v>0</v>
      </c>
      <c r="AQ212" s="1053">
        <f t="shared" si="71"/>
        <v>0</v>
      </c>
      <c r="AR212" s="1053">
        <f t="shared" si="71"/>
        <v>0</v>
      </c>
      <c r="AS212" s="1086">
        <f t="shared" si="71"/>
        <v>0</v>
      </c>
      <c r="AT212" s="1069">
        <f>IFERROR(SUM(AO212:AS212), 0)</f>
        <v>0</v>
      </c>
      <c r="AV212" s="353" t="s">
        <v>5344</v>
      </c>
      <c r="AX212" s="1336" t="s">
        <v>543</v>
      </c>
      <c r="BA212" s="294" t="s">
        <v>3976</v>
      </c>
      <c r="BB212" s="351" t="s">
        <v>167</v>
      </c>
      <c r="BC212" s="352">
        <v>3</v>
      </c>
      <c r="BD212" s="373" t="s">
        <v>5345</v>
      </c>
      <c r="BE212" s="373" t="s">
        <v>5346</v>
      </c>
      <c r="BF212" s="373" t="s">
        <v>5347</v>
      </c>
      <c r="BG212" s="373" t="s">
        <v>5348</v>
      </c>
      <c r="BH212" s="373" t="s">
        <v>5349</v>
      </c>
      <c r="BI212" s="373" t="s">
        <v>5350</v>
      </c>
      <c r="BJ212" s="373" t="s">
        <v>5345</v>
      </c>
      <c r="BK212" s="373" t="s">
        <v>5346</v>
      </c>
      <c r="BL212" s="373" t="s">
        <v>5347</v>
      </c>
      <c r="BM212" s="373" t="s">
        <v>5348</v>
      </c>
      <c r="BN212" s="373" t="s">
        <v>5349</v>
      </c>
      <c r="BO212" s="373" t="s">
        <v>5350</v>
      </c>
      <c r="BP212" s="373" t="s">
        <v>5345</v>
      </c>
      <c r="BQ212" s="373" t="s">
        <v>5346</v>
      </c>
      <c r="BR212" s="373" t="s">
        <v>5347</v>
      </c>
      <c r="BS212" s="373" t="s">
        <v>5348</v>
      </c>
      <c r="BT212" s="373" t="s">
        <v>5349</v>
      </c>
      <c r="BU212" s="373" t="s">
        <v>5350</v>
      </c>
      <c r="BV212" s="373" t="s">
        <v>5345</v>
      </c>
      <c r="BW212" s="373" t="s">
        <v>5346</v>
      </c>
      <c r="BX212" s="373" t="s">
        <v>5347</v>
      </c>
      <c r="BY212" s="373" t="s">
        <v>5348</v>
      </c>
      <c r="BZ212" s="373" t="s">
        <v>5349</v>
      </c>
      <c r="CA212" s="373" t="s">
        <v>5350</v>
      </c>
      <c r="CB212" s="373" t="s">
        <v>5345</v>
      </c>
      <c r="CC212" s="373" t="s">
        <v>5346</v>
      </c>
      <c r="CD212" s="373" t="s">
        <v>5347</v>
      </c>
      <c r="CE212" s="373" t="s">
        <v>5348</v>
      </c>
      <c r="CF212" s="373" t="s">
        <v>5349</v>
      </c>
      <c r="CG212" s="373" t="s">
        <v>5350</v>
      </c>
      <c r="CH212" s="373" t="s">
        <v>5345</v>
      </c>
      <c r="CI212" s="373" t="s">
        <v>5346</v>
      </c>
      <c r="CJ212" s="373" t="s">
        <v>5347</v>
      </c>
      <c r="CK212" s="373" t="s">
        <v>5348</v>
      </c>
      <c r="CL212" s="373" t="s">
        <v>5349</v>
      </c>
      <c r="CM212" s="373" t="s">
        <v>5350</v>
      </c>
      <c r="CN212" s="373" t="s">
        <v>5345</v>
      </c>
      <c r="CO212" s="373" t="s">
        <v>5346</v>
      </c>
      <c r="CP212" s="373" t="s">
        <v>5347</v>
      </c>
      <c r="CQ212" s="373" t="s">
        <v>5348</v>
      </c>
      <c r="CR212" s="373" t="s">
        <v>5349</v>
      </c>
      <c r="CS212" s="373" t="s">
        <v>5350</v>
      </c>
      <c r="CU212" s="353" t="s">
        <v>5344</v>
      </c>
      <c r="CW212" s="353"/>
    </row>
    <row r="213" spans="1:102" customFormat="1" ht="20.25" customHeight="1" thickBot="1" x14ac:dyDescent="0.25">
      <c r="B213" s="295" t="s">
        <v>3985</v>
      </c>
      <c r="C213" s="356" t="s">
        <v>167</v>
      </c>
      <c r="D213" s="357">
        <v>3</v>
      </c>
      <c r="E213" s="1054">
        <f>IFERROR(E211 + E212, 0)</f>
        <v>0</v>
      </c>
      <c r="F213" s="1054">
        <f>IFERROR(F211 + F212, 0)</f>
        <v>0</v>
      </c>
      <c r="G213" s="1054">
        <f>IFERROR(G211 + G212, 0)</f>
        <v>0</v>
      </c>
      <c r="H213" s="1054">
        <f>IFERROR(H211 + H212, 0)</f>
        <v>0</v>
      </c>
      <c r="I213" s="1054">
        <f>IFERROR(I211 + I212, 0)</f>
        <v>0</v>
      </c>
      <c r="J213" s="1054">
        <f>IFERROR(SUM(E213:I213), 0)</f>
        <v>0</v>
      </c>
      <c r="K213" s="335">
        <f>IFERROR(K211 + K212, 0)</f>
        <v>1.1813835871930363</v>
      </c>
      <c r="L213" s="335">
        <f>IFERROR(L211 + L212, 0)</f>
        <v>0.39287659309916029</v>
      </c>
      <c r="M213" s="335">
        <f>IFERROR(M211 + M212, 0)</f>
        <v>0.16981815355921648</v>
      </c>
      <c r="N213" s="335">
        <f>IFERROR(N211 + N212, 0)</f>
        <v>7.218648430214488</v>
      </c>
      <c r="O213" s="335">
        <f>IFERROR(O211 + O212, 0)</f>
        <v>0</v>
      </c>
      <c r="P213" s="338">
        <f>IFERROR(SUM(K213:O213), 0)</f>
        <v>8.9627267640659003</v>
      </c>
      <c r="Q213" s="1082">
        <f>IFERROR(Q211 + Q212, 0)</f>
        <v>0</v>
      </c>
      <c r="R213" s="1054">
        <f>IFERROR(R211 + R212, 0)</f>
        <v>0</v>
      </c>
      <c r="S213" s="1054">
        <f>IFERROR(S211 + S212, 0)</f>
        <v>0</v>
      </c>
      <c r="T213" s="1054">
        <f>IFERROR(T211 + T212, 0)</f>
        <v>0</v>
      </c>
      <c r="U213" s="1054">
        <f>IFERROR(U211 + U212, 0)</f>
        <v>0</v>
      </c>
      <c r="V213" s="1054">
        <f>IFERROR(SUM(Q213:U213), 0)</f>
        <v>0</v>
      </c>
      <c r="W213" s="1054">
        <f>IFERROR(W211 + W212, 0)</f>
        <v>0</v>
      </c>
      <c r="X213" s="1054">
        <f>IFERROR(X211 + X212, 0)</f>
        <v>0</v>
      </c>
      <c r="Y213" s="1054">
        <f>IFERROR(Y211 + Y212, 0)</f>
        <v>0</v>
      </c>
      <c r="Z213" s="1054">
        <f>IFERROR(Z211 + Z212, 0)</f>
        <v>0</v>
      </c>
      <c r="AA213" s="1054">
        <f>IFERROR(AA211 + AA212, 0)</f>
        <v>0</v>
      </c>
      <c r="AB213" s="1087">
        <f>IFERROR(SUM(W213:AA213), 0)</f>
        <v>0</v>
      </c>
      <c r="AC213" s="1054">
        <f>IFERROR(AC211 + AC212, 0)</f>
        <v>0</v>
      </c>
      <c r="AD213" s="1054">
        <f>IFERROR(AD211 + AD212, 0)</f>
        <v>0</v>
      </c>
      <c r="AE213" s="1054">
        <f>IFERROR(AE211 + AE212, 0)</f>
        <v>0</v>
      </c>
      <c r="AF213" s="1054">
        <f>IFERROR(AF211 + AF212, 0)</f>
        <v>0</v>
      </c>
      <c r="AG213" s="1054">
        <f>IFERROR(AG211 + AG212, 0)</f>
        <v>0</v>
      </c>
      <c r="AH213" s="1054">
        <f>IFERROR(SUM(AC213:AG213), 0)</f>
        <v>0</v>
      </c>
      <c r="AI213" s="1054">
        <f>IFERROR(AI211 + AI212, 0)</f>
        <v>0</v>
      </c>
      <c r="AJ213" s="1054">
        <f>IFERROR(AJ211 + AJ212, 0)</f>
        <v>0</v>
      </c>
      <c r="AK213" s="1054">
        <f>IFERROR(AK211 + AK212, 0)</f>
        <v>0</v>
      </c>
      <c r="AL213" s="1054">
        <f>IFERROR(AL211 + AL212, 0)</f>
        <v>0</v>
      </c>
      <c r="AM213" s="1054">
        <f>IFERROR(AM211 + AM212, 0)</f>
        <v>0</v>
      </c>
      <c r="AN213" s="1087">
        <f>IFERROR(SUM(AI213:AM213), 0)</f>
        <v>0</v>
      </c>
      <c r="AO213" s="1054">
        <f>IFERROR(AO211 + AO212, 0)</f>
        <v>0</v>
      </c>
      <c r="AP213" s="1054">
        <f>IFERROR(AP211 + AP212, 0)</f>
        <v>0</v>
      </c>
      <c r="AQ213" s="1054">
        <f>IFERROR(AQ211 + AQ212, 0)</f>
        <v>0</v>
      </c>
      <c r="AR213" s="1054">
        <f>IFERROR(AR211 + AR212, 0)</f>
        <v>0</v>
      </c>
      <c r="AS213" s="1087">
        <f>IFERROR(AS211 + AS212, 0)</f>
        <v>0</v>
      </c>
      <c r="AT213" s="1083">
        <f>IFERROR(SUM(AO213:AS213), 0)</f>
        <v>0</v>
      </c>
      <c r="AV213" s="359" t="s">
        <v>5351</v>
      </c>
      <c r="AX213" s="1337" t="s">
        <v>543</v>
      </c>
      <c r="BA213" s="295" t="s">
        <v>3985</v>
      </c>
      <c r="BB213" s="356" t="s">
        <v>167</v>
      </c>
      <c r="BC213" s="357">
        <v>3</v>
      </c>
      <c r="BD213" s="379" t="s">
        <v>5352</v>
      </c>
      <c r="BE213" s="379" t="s">
        <v>5353</v>
      </c>
      <c r="BF213" s="379" t="s">
        <v>5354</v>
      </c>
      <c r="BG213" s="379" t="s">
        <v>5355</v>
      </c>
      <c r="BH213" s="379" t="s">
        <v>5356</v>
      </c>
      <c r="BI213" s="379" t="s">
        <v>5357</v>
      </c>
      <c r="BJ213" s="379" t="s">
        <v>5352</v>
      </c>
      <c r="BK213" s="379" t="s">
        <v>5353</v>
      </c>
      <c r="BL213" s="379" t="s">
        <v>5354</v>
      </c>
      <c r="BM213" s="379" t="s">
        <v>5355</v>
      </c>
      <c r="BN213" s="379" t="s">
        <v>5356</v>
      </c>
      <c r="BO213" s="379" t="s">
        <v>5357</v>
      </c>
      <c r="BP213" s="379" t="s">
        <v>5352</v>
      </c>
      <c r="BQ213" s="379" t="s">
        <v>5353</v>
      </c>
      <c r="BR213" s="379" t="s">
        <v>5354</v>
      </c>
      <c r="BS213" s="379" t="s">
        <v>5355</v>
      </c>
      <c r="BT213" s="379" t="s">
        <v>5356</v>
      </c>
      <c r="BU213" s="379" t="s">
        <v>5357</v>
      </c>
      <c r="BV213" s="379" t="s">
        <v>5352</v>
      </c>
      <c r="BW213" s="379" t="s">
        <v>5353</v>
      </c>
      <c r="BX213" s="379" t="s">
        <v>5354</v>
      </c>
      <c r="BY213" s="379" t="s">
        <v>5355</v>
      </c>
      <c r="BZ213" s="379" t="s">
        <v>5356</v>
      </c>
      <c r="CA213" s="379" t="s">
        <v>5357</v>
      </c>
      <c r="CB213" s="379" t="s">
        <v>5352</v>
      </c>
      <c r="CC213" s="379" t="s">
        <v>5353</v>
      </c>
      <c r="CD213" s="379" t="s">
        <v>5354</v>
      </c>
      <c r="CE213" s="379" t="s">
        <v>5355</v>
      </c>
      <c r="CF213" s="379" t="s">
        <v>5356</v>
      </c>
      <c r="CG213" s="379" t="s">
        <v>5357</v>
      </c>
      <c r="CH213" s="379" t="s">
        <v>5352</v>
      </c>
      <c r="CI213" s="379" t="s">
        <v>5353</v>
      </c>
      <c r="CJ213" s="379" t="s">
        <v>5354</v>
      </c>
      <c r="CK213" s="379" t="s">
        <v>5355</v>
      </c>
      <c r="CL213" s="379" t="s">
        <v>5356</v>
      </c>
      <c r="CM213" s="379" t="s">
        <v>5357</v>
      </c>
      <c r="CN213" s="379" t="s">
        <v>5352</v>
      </c>
      <c r="CO213" s="379" t="s">
        <v>5353</v>
      </c>
      <c r="CP213" s="379" t="s">
        <v>5354</v>
      </c>
      <c r="CQ213" s="379" t="s">
        <v>5355</v>
      </c>
      <c r="CR213" s="379" t="s">
        <v>5356</v>
      </c>
      <c r="CS213" s="379" t="s">
        <v>5357</v>
      </c>
      <c r="CU213" s="359" t="s">
        <v>5351</v>
      </c>
      <c r="CW213" s="359"/>
    </row>
    <row r="214" spans="1:102" ht="20.25" customHeight="1" thickTop="1" x14ac:dyDescent="0.2">
      <c r="K214" s="360"/>
      <c r="L214" s="360"/>
      <c r="M214" s="360"/>
      <c r="N214" s="360"/>
      <c r="O214" s="360"/>
      <c r="P214" s="383"/>
    </row>
    <row r="215" spans="1:102" ht="20.25" customHeight="1" x14ac:dyDescent="0.2">
      <c r="K215" s="360"/>
      <c r="L215" s="360"/>
      <c r="M215" s="360"/>
      <c r="N215" s="360"/>
      <c r="O215" s="360"/>
    </row>
    <row r="216" spans="1:102" ht="20.25" customHeight="1" x14ac:dyDescent="0.2">
      <c r="K216" s="360"/>
      <c r="L216" s="360"/>
      <c r="M216" s="360"/>
      <c r="N216" s="360"/>
      <c r="O216" s="360"/>
    </row>
  </sheetData>
  <mergeCells count="57">
    <mergeCell ref="B2:AX2"/>
    <mergeCell ref="AI5:AM5"/>
    <mergeCell ref="V5:V6"/>
    <mergeCell ref="AB5:AB6"/>
    <mergeCell ref="BJ5:BN5"/>
    <mergeCell ref="C5:C7"/>
    <mergeCell ref="AO5:AS5"/>
    <mergeCell ref="B3:AX3"/>
    <mergeCell ref="Q7:V7"/>
    <mergeCell ref="J5:J6"/>
    <mergeCell ref="Q5:U5"/>
    <mergeCell ref="BA3:CX3"/>
    <mergeCell ref="AC7:AH7"/>
    <mergeCell ref="CA5:CA6"/>
    <mergeCell ref="AO7:AT7"/>
    <mergeCell ref="BD7:BI7"/>
    <mergeCell ref="CU5:CU7"/>
    <mergeCell ref="CW5:CW7"/>
    <mergeCell ref="BI5:BI6"/>
    <mergeCell ref="BU5:BU6"/>
    <mergeCell ref="CH7:CM7"/>
    <mergeCell ref="BO5:BO6"/>
    <mergeCell ref="CN5:CR5"/>
    <mergeCell ref="CS5:CS6"/>
    <mergeCell ref="CH5:CL5"/>
    <mergeCell ref="CG5:CG6"/>
    <mergeCell ref="CB5:CF5"/>
    <mergeCell ref="AC5:AG5"/>
    <mergeCell ref="E7:J7"/>
    <mergeCell ref="K7:P7"/>
    <mergeCell ref="BV7:CA7"/>
    <mergeCell ref="BP5:BT5"/>
    <mergeCell ref="W7:AB7"/>
    <mergeCell ref="AI7:AN7"/>
    <mergeCell ref="AV5:AV7"/>
    <mergeCell ref="AX5:AX7"/>
    <mergeCell ref="BJ7:BO7"/>
    <mergeCell ref="P5:P6"/>
    <mergeCell ref="BB5:BB7"/>
    <mergeCell ref="BP7:BU7"/>
    <mergeCell ref="BD5:BH5"/>
    <mergeCell ref="B1:AX1"/>
    <mergeCell ref="AH5:AH6"/>
    <mergeCell ref="AN5:AN6"/>
    <mergeCell ref="CB7:CG7"/>
    <mergeCell ref="CN7:CS7"/>
    <mergeCell ref="D5:D7"/>
    <mergeCell ref="BA1:CX1"/>
    <mergeCell ref="E5:I5"/>
    <mergeCell ref="K5:O5"/>
    <mergeCell ref="BA5:BA7"/>
    <mergeCell ref="W5:AA5"/>
    <mergeCell ref="BV5:BZ5"/>
    <mergeCell ref="BC5:BC7"/>
    <mergeCell ref="CM5:CM6"/>
    <mergeCell ref="B5:B7"/>
    <mergeCell ref="AT5:AT6"/>
  </mergeCells>
  <pageMargins left="0.7" right="0.7" top="0.75" bottom="0.75" header="0.3" footer="0.3"/>
  <pageSetup paperSize="8" scale="10" orientation="portrait" r:id="rId1"/>
  <headerFooter>
    <oddHeader>&amp;L&amp;F&amp;CSheet: &amp;A&amp;ROFFICIAL</oddHeader>
    <oddFooter>&amp;LPrinted on: &amp;D at &amp;T&amp;CPage &amp;P of &amp;N&amp;ROfwat</oddFooter>
  </headerFooter>
  <rowBreaks count="1" manualBreakCount="1">
    <brk id="23" min="1" max="2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49">
    <tabColor theme="1"/>
    <pageSetUpPr fitToPage="1"/>
  </sheetPr>
  <dimension ref="A1"/>
  <sheetViews>
    <sheetView zoomScale="40" zoomScaleNormal="40" workbookViewId="0">
      <selection activeCell="J19" sqref="J19"/>
    </sheetView>
  </sheetViews>
  <sheetFormatPr defaultColWidth="9" defaultRowHeight="20.25" customHeight="1" x14ac:dyDescent="0.2"/>
  <sheetData/>
  <pageMargins left="0.7" right="0.7" top="0.75" bottom="0.75" header="0.3" footer="0.3"/>
  <pageSetup paperSize="8" fitToHeight="0" orientation="portrait"/>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50">
    <tabColor rgb="FF0070C0"/>
    <pageSetUpPr fitToPage="1"/>
  </sheetPr>
  <dimension ref="A1:AH33"/>
  <sheetViews>
    <sheetView zoomScale="70" zoomScaleNormal="70" workbookViewId="0">
      <selection activeCell="G36" sqref="G36"/>
    </sheetView>
  </sheetViews>
  <sheetFormatPr defaultColWidth="9" defaultRowHeight="20.25" customHeight="1" x14ac:dyDescent="0.2"/>
  <cols>
    <col min="1" max="1" width="1.625" style="54" customWidth="1"/>
    <col min="2" max="2" width="82.625" style="54" customWidth="1"/>
    <col min="3" max="3" width="12.125" style="54" customWidth="1"/>
    <col min="4" max="4" width="6" style="54" customWidth="1"/>
    <col min="5" max="12" width="11" style="54" customWidth="1"/>
    <col min="13" max="13" width="1.625" style="54" customWidth="1"/>
    <col min="14" max="14" width="9.75" style="54" customWidth="1"/>
    <col min="15" max="15" width="1.625" style="54" customWidth="1"/>
    <col min="16" max="16" width="9.75" style="54" customWidth="1"/>
    <col min="17" max="21" width="9" style="54"/>
    <col min="22" max="22" width="11.375" style="54" customWidth="1"/>
    <col min="23" max="16384" width="9" style="54"/>
  </cols>
  <sheetData>
    <row r="1" spans="1:34" s="103" customFormat="1" ht="20.25" customHeight="1" x14ac:dyDescent="0.25">
      <c r="A1" s="102"/>
      <c r="B1" s="1403" t="s">
        <v>46</v>
      </c>
      <c r="C1" s="1404"/>
      <c r="D1" s="1404"/>
      <c r="E1" s="1404"/>
      <c r="F1" s="1404"/>
      <c r="G1" s="1404"/>
      <c r="H1" s="1404"/>
      <c r="I1" s="1404"/>
      <c r="J1" s="1404"/>
      <c r="K1" s="1404"/>
      <c r="L1" s="1404"/>
      <c r="M1" s="1404"/>
      <c r="N1" s="1404"/>
      <c r="O1" s="1404"/>
      <c r="P1" s="1404"/>
      <c r="Q1" s="102"/>
      <c r="R1" s="102"/>
      <c r="S1" s="1403" t="s">
        <v>146</v>
      </c>
      <c r="T1" s="1404"/>
      <c r="U1" s="1404"/>
      <c r="V1" s="1404"/>
      <c r="W1" s="1404"/>
      <c r="X1" s="1404"/>
      <c r="Y1" s="1404"/>
      <c r="Z1" s="1404"/>
      <c r="AA1" s="1404"/>
      <c r="AB1" s="1404"/>
      <c r="AC1" s="1404"/>
      <c r="AD1" s="1404"/>
      <c r="AE1" s="1404"/>
      <c r="AF1" s="1404"/>
      <c r="AG1" s="1404"/>
      <c r="AH1" s="1404"/>
    </row>
    <row r="2" spans="1:34" s="103" customFormat="1" ht="20.25" customHeight="1" x14ac:dyDescent="0.25">
      <c r="A2" s="102"/>
      <c r="B2" s="1403" t="str">
        <f ca="1">INDIRECT("Validation!B5")</f>
        <v>Anglian Water</v>
      </c>
      <c r="C2" s="1404"/>
      <c r="D2" s="1404"/>
      <c r="E2" s="1404"/>
      <c r="F2" s="1404"/>
      <c r="G2" s="1404"/>
      <c r="H2" s="1404"/>
      <c r="I2" s="1404"/>
      <c r="J2" s="1404"/>
      <c r="K2" s="1404"/>
      <c r="L2" s="1404"/>
      <c r="M2" s="1404"/>
      <c r="N2" s="1404"/>
      <c r="O2" s="1404"/>
      <c r="P2" s="1404"/>
      <c r="Q2" s="102"/>
      <c r="R2" s="102"/>
      <c r="S2" s="102"/>
      <c r="T2" s="102"/>
      <c r="U2" s="102"/>
      <c r="V2" s="102"/>
      <c r="W2" s="102"/>
      <c r="X2" s="102"/>
      <c r="Y2" s="102"/>
      <c r="Z2" s="102"/>
      <c r="AA2" s="102"/>
      <c r="AB2" s="102"/>
      <c r="AC2" s="102"/>
      <c r="AD2" s="102"/>
      <c r="AE2" s="102"/>
      <c r="AF2" s="102"/>
      <c r="AG2" s="102"/>
      <c r="AH2" s="102"/>
    </row>
    <row r="3" spans="1:34" s="103" customFormat="1" ht="30" customHeight="1" x14ac:dyDescent="0.3">
      <c r="A3" s="102"/>
      <c r="B3" s="1383" t="s">
        <v>47</v>
      </c>
      <c r="C3" s="1417"/>
      <c r="D3" s="1417"/>
      <c r="E3" s="1417"/>
      <c r="F3" s="1417"/>
      <c r="G3" s="1417"/>
      <c r="H3" s="1417"/>
      <c r="I3" s="1417"/>
      <c r="J3" s="1417"/>
      <c r="K3" s="1417"/>
      <c r="L3" s="1417"/>
      <c r="M3" s="1417"/>
      <c r="N3" s="1417"/>
      <c r="O3" s="1417"/>
      <c r="P3" s="1417"/>
      <c r="Q3" s="102"/>
      <c r="R3" s="102"/>
      <c r="S3" s="1408" t="s">
        <v>47</v>
      </c>
      <c r="T3" s="1404"/>
      <c r="U3" s="1404"/>
      <c r="V3" s="1404"/>
      <c r="W3" s="1404"/>
      <c r="X3" s="1404"/>
      <c r="Y3" s="1404"/>
      <c r="Z3" s="1404"/>
      <c r="AA3" s="1404"/>
      <c r="AB3" s="1404"/>
      <c r="AC3" s="1404"/>
      <c r="AD3" s="1404"/>
      <c r="AE3" s="1404"/>
      <c r="AF3" s="1404"/>
      <c r="AG3" s="1404"/>
      <c r="AH3" s="1404"/>
    </row>
    <row r="4" spans="1:34" customFormat="1" ht="20.25" customHeight="1" thickBot="1"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34" s="3" customFormat="1" ht="20.25" customHeight="1" thickTop="1" x14ac:dyDescent="0.2">
      <c r="A5" s="7"/>
      <c r="B5" s="1414" t="s">
        <v>5358</v>
      </c>
      <c r="C5" s="1416" t="s">
        <v>148</v>
      </c>
      <c r="D5" s="1416" t="s">
        <v>149</v>
      </c>
      <c r="E5" s="1418" t="s">
        <v>152</v>
      </c>
      <c r="F5" s="1396"/>
      <c r="G5" s="1396"/>
      <c r="H5" s="1396"/>
      <c r="I5" s="1396"/>
      <c r="J5" s="1396"/>
      <c r="K5" s="1396"/>
      <c r="L5" s="1419"/>
      <c r="M5" s="49"/>
      <c r="N5" s="1420" t="s">
        <v>155</v>
      </c>
      <c r="O5" s="49"/>
      <c r="P5" s="1415" t="s">
        <v>156</v>
      </c>
      <c r="Q5" s="7"/>
      <c r="R5" s="7"/>
      <c r="S5" s="1414" t="s">
        <v>5358</v>
      </c>
      <c r="T5" s="1416" t="s">
        <v>148</v>
      </c>
      <c r="U5" s="1416" t="s">
        <v>149</v>
      </c>
      <c r="V5" s="1418" t="s">
        <v>152</v>
      </c>
      <c r="W5" s="1396"/>
      <c r="X5" s="1396"/>
      <c r="Y5" s="1396"/>
      <c r="Z5" s="1396"/>
      <c r="AA5" s="1396"/>
      <c r="AB5" s="1396"/>
      <c r="AC5" s="1419"/>
      <c r="AD5" s="49"/>
      <c r="AE5" s="1420" t="s">
        <v>155</v>
      </c>
      <c r="AF5" s="49"/>
      <c r="AG5" s="1415" t="s">
        <v>156</v>
      </c>
      <c r="AH5" s="7"/>
    </row>
    <row r="6" spans="1:34" s="3" customFormat="1" ht="20.25" customHeight="1" thickBot="1" x14ac:dyDescent="0.25">
      <c r="A6" s="7"/>
      <c r="B6" s="1395"/>
      <c r="C6" s="1392"/>
      <c r="D6" s="1392"/>
      <c r="E6" s="14" t="s">
        <v>157</v>
      </c>
      <c r="F6" s="14" t="s">
        <v>158</v>
      </c>
      <c r="G6" s="14" t="s">
        <v>159</v>
      </c>
      <c r="H6" s="14" t="s">
        <v>160</v>
      </c>
      <c r="I6" s="14" t="s">
        <v>161</v>
      </c>
      <c r="J6" s="14" t="s">
        <v>162</v>
      </c>
      <c r="K6" s="14" t="s">
        <v>163</v>
      </c>
      <c r="L6" s="13" t="s">
        <v>164</v>
      </c>
      <c r="M6" s="49"/>
      <c r="N6" s="1387"/>
      <c r="O6" s="49"/>
      <c r="P6" s="1387"/>
      <c r="Q6" s="7"/>
      <c r="R6" s="7"/>
      <c r="S6" s="1395"/>
      <c r="T6" s="1392"/>
      <c r="U6" s="1392"/>
      <c r="V6" s="14" t="s">
        <v>157</v>
      </c>
      <c r="W6" s="14" t="s">
        <v>158</v>
      </c>
      <c r="X6" s="14" t="s">
        <v>159</v>
      </c>
      <c r="Y6" s="14" t="s">
        <v>160</v>
      </c>
      <c r="Z6" s="14" t="s">
        <v>161</v>
      </c>
      <c r="AA6" s="14" t="s">
        <v>162</v>
      </c>
      <c r="AB6" s="14" t="s">
        <v>163</v>
      </c>
      <c r="AC6" s="13" t="s">
        <v>164</v>
      </c>
      <c r="AD6" s="49"/>
      <c r="AE6" s="1387"/>
      <c r="AF6" s="49"/>
      <c r="AG6" s="1387"/>
      <c r="AH6" s="7"/>
    </row>
    <row r="7" spans="1:34" s="3" customFormat="1" ht="20.25" customHeight="1" thickTop="1" thickBot="1" x14ac:dyDescent="0.25">
      <c r="A7" s="7"/>
      <c r="B7" s="59"/>
      <c r="C7" s="5"/>
      <c r="D7" s="5"/>
      <c r="E7" s="345"/>
      <c r="F7" s="345"/>
      <c r="G7" s="345"/>
      <c r="H7" s="345"/>
      <c r="I7" s="345"/>
      <c r="J7" s="345"/>
      <c r="K7" s="345"/>
      <c r="L7" s="345"/>
      <c r="M7" s="49"/>
      <c r="N7" s="96"/>
      <c r="O7" s="49"/>
      <c r="P7" s="96"/>
      <c r="Q7" s="7"/>
      <c r="R7" s="7"/>
      <c r="S7" s="59"/>
      <c r="T7" s="5"/>
      <c r="U7" s="5"/>
      <c r="V7" s="345"/>
      <c r="W7" s="345"/>
      <c r="X7" s="345"/>
      <c r="Y7" s="345"/>
      <c r="Z7" s="345"/>
      <c r="AA7" s="345"/>
      <c r="AB7" s="345"/>
      <c r="AC7" s="345"/>
      <c r="AD7" s="49"/>
      <c r="AE7" s="96"/>
      <c r="AF7" s="49"/>
      <c r="AG7" s="96"/>
      <c r="AH7" s="7"/>
    </row>
    <row r="8" spans="1:34" s="3" customFormat="1" ht="20.25" customHeight="1" thickTop="1" x14ac:dyDescent="0.2">
      <c r="A8" s="7"/>
      <c r="B8" s="52" t="s">
        <v>5359</v>
      </c>
      <c r="C8" s="28" t="s">
        <v>5360</v>
      </c>
      <c r="D8" s="28">
        <v>1</v>
      </c>
      <c r="E8" s="1090"/>
      <c r="F8" s="1090"/>
      <c r="G8" s="1291">
        <v>147.4</v>
      </c>
      <c r="H8" s="1090"/>
      <c r="I8" s="1090"/>
      <c r="J8" s="1090"/>
      <c r="K8" s="1090"/>
      <c r="L8" s="1094"/>
      <c r="M8" s="21"/>
      <c r="N8" s="29" t="s">
        <v>5361</v>
      </c>
      <c r="O8" s="21"/>
      <c r="P8" s="29" t="s">
        <v>5362</v>
      </c>
      <c r="Q8" s="7"/>
      <c r="R8" s="7"/>
      <c r="S8" s="52" t="s">
        <v>5359</v>
      </c>
      <c r="T8" s="28" t="s">
        <v>5360</v>
      </c>
      <c r="U8" s="28">
        <v>1</v>
      </c>
      <c r="V8" s="38" t="s">
        <v>5363</v>
      </c>
      <c r="W8" s="38" t="s">
        <v>5363</v>
      </c>
      <c r="X8" s="38" t="s">
        <v>5363</v>
      </c>
      <c r="Y8" s="38" t="s">
        <v>5363</v>
      </c>
      <c r="Z8" s="38" t="s">
        <v>5363</v>
      </c>
      <c r="AA8" s="38" t="s">
        <v>5363</v>
      </c>
      <c r="AB8" s="38" t="s">
        <v>5363</v>
      </c>
      <c r="AC8" s="39" t="s">
        <v>5363</v>
      </c>
      <c r="AD8" s="21"/>
      <c r="AE8" s="29" t="s">
        <v>5361</v>
      </c>
      <c r="AF8" s="21"/>
      <c r="AG8" s="29" t="s">
        <v>5362</v>
      </c>
      <c r="AH8" s="7"/>
    </row>
    <row r="9" spans="1:34" s="3" customFormat="1" ht="20.25" customHeight="1" x14ac:dyDescent="0.2">
      <c r="A9" s="7"/>
      <c r="B9" s="30" t="s">
        <v>5364</v>
      </c>
      <c r="C9" s="31" t="s">
        <v>5360</v>
      </c>
      <c r="D9" s="31">
        <v>1</v>
      </c>
      <c r="E9" s="1091"/>
      <c r="F9" s="1091"/>
      <c r="G9" s="1292">
        <v>1.5</v>
      </c>
      <c r="H9" s="1091"/>
      <c r="I9" s="1091"/>
      <c r="J9" s="1091"/>
      <c r="K9" s="1091"/>
      <c r="L9" s="1095"/>
      <c r="M9" s="21"/>
      <c r="N9" s="32" t="s">
        <v>5365</v>
      </c>
      <c r="O9" s="21"/>
      <c r="P9" s="32" t="s">
        <v>5366</v>
      </c>
      <c r="Q9" s="7"/>
      <c r="R9" s="7"/>
      <c r="S9" s="30" t="s">
        <v>5364</v>
      </c>
      <c r="T9" s="31" t="s">
        <v>5360</v>
      </c>
      <c r="U9" s="31">
        <v>1</v>
      </c>
      <c r="V9" s="40" t="s">
        <v>5367</v>
      </c>
      <c r="W9" s="40" t="s">
        <v>5367</v>
      </c>
      <c r="X9" s="40" t="s">
        <v>5367</v>
      </c>
      <c r="Y9" s="40" t="s">
        <v>5367</v>
      </c>
      <c r="Z9" s="40" t="s">
        <v>5367</v>
      </c>
      <c r="AA9" s="40" t="s">
        <v>5367</v>
      </c>
      <c r="AB9" s="40" t="s">
        <v>5367</v>
      </c>
      <c r="AC9" s="41" t="s">
        <v>5367</v>
      </c>
      <c r="AD9" s="21"/>
      <c r="AE9" s="32" t="s">
        <v>5365</v>
      </c>
      <c r="AF9" s="21"/>
      <c r="AG9" s="32" t="s">
        <v>5366</v>
      </c>
      <c r="AH9" s="7"/>
    </row>
    <row r="10" spans="1:34" s="3" customFormat="1" ht="20.25" customHeight="1" x14ac:dyDescent="0.2">
      <c r="A10" s="7"/>
      <c r="B10" s="30" t="s">
        <v>5368</v>
      </c>
      <c r="C10" s="31" t="s">
        <v>5360</v>
      </c>
      <c r="D10" s="31">
        <v>1</v>
      </c>
      <c r="E10" s="1092">
        <f t="shared" ref="E10:L10" si="0">IFERROR(E8 + E9, 0)</f>
        <v>0</v>
      </c>
      <c r="F10" s="1092">
        <f t="shared" si="0"/>
        <v>0</v>
      </c>
      <c r="G10" s="1285">
        <f t="shared" si="0"/>
        <v>148.9</v>
      </c>
      <c r="H10" s="1092">
        <f t="shared" si="0"/>
        <v>0</v>
      </c>
      <c r="I10" s="1092">
        <f t="shared" si="0"/>
        <v>0</v>
      </c>
      <c r="J10" s="1092">
        <f t="shared" si="0"/>
        <v>0</v>
      </c>
      <c r="K10" s="1092">
        <f t="shared" si="0"/>
        <v>0</v>
      </c>
      <c r="L10" s="1096">
        <f t="shared" si="0"/>
        <v>0</v>
      </c>
      <c r="M10" s="21"/>
      <c r="N10" s="32" t="s">
        <v>5369</v>
      </c>
      <c r="O10" s="21"/>
      <c r="P10" s="32" t="s">
        <v>5370</v>
      </c>
      <c r="Q10" s="7"/>
      <c r="R10" s="7"/>
      <c r="S10" s="30" t="s">
        <v>5368</v>
      </c>
      <c r="T10" s="31" t="s">
        <v>5360</v>
      </c>
      <c r="U10" s="31">
        <v>1</v>
      </c>
      <c r="V10" s="87" t="s">
        <v>5371</v>
      </c>
      <c r="W10" s="87" t="s">
        <v>5371</v>
      </c>
      <c r="X10" s="87" t="s">
        <v>5371</v>
      </c>
      <c r="Y10" s="87" t="s">
        <v>5371</v>
      </c>
      <c r="Z10" s="87" t="s">
        <v>5371</v>
      </c>
      <c r="AA10" s="87" t="s">
        <v>5371</v>
      </c>
      <c r="AB10" s="87" t="s">
        <v>5371</v>
      </c>
      <c r="AC10" s="640" t="s">
        <v>5371</v>
      </c>
      <c r="AD10" s="21"/>
      <c r="AE10" s="32" t="s">
        <v>5369</v>
      </c>
      <c r="AF10" s="21"/>
      <c r="AG10" s="32" t="s">
        <v>5370</v>
      </c>
      <c r="AH10" s="7"/>
    </row>
    <row r="11" spans="1:34" s="3" customFormat="1" ht="20.25" customHeight="1" thickBot="1" x14ac:dyDescent="0.25">
      <c r="A11" s="7"/>
      <c r="B11" s="33" t="s">
        <v>5372</v>
      </c>
      <c r="C11" s="34" t="s">
        <v>5360</v>
      </c>
      <c r="D11" s="34">
        <v>1</v>
      </c>
      <c r="E11" s="1093"/>
      <c r="F11" s="1093"/>
      <c r="G11" s="1293">
        <v>2.5</v>
      </c>
      <c r="H11" s="1093"/>
      <c r="I11" s="1093"/>
      <c r="J11" s="1093"/>
      <c r="K11" s="1093"/>
      <c r="L11" s="1097"/>
      <c r="M11" s="21"/>
      <c r="N11" s="35" t="s">
        <v>5373</v>
      </c>
      <c r="O11" s="21"/>
      <c r="P11" s="35" t="s">
        <v>5374</v>
      </c>
      <c r="Q11" s="7"/>
      <c r="R11" s="7"/>
      <c r="S11" s="33" t="s">
        <v>5372</v>
      </c>
      <c r="T11" s="34" t="s">
        <v>5360</v>
      </c>
      <c r="U11" s="34">
        <v>1</v>
      </c>
      <c r="V11" s="42" t="s">
        <v>5375</v>
      </c>
      <c r="W11" s="42" t="s">
        <v>5375</v>
      </c>
      <c r="X11" s="42" t="s">
        <v>5375</v>
      </c>
      <c r="Y11" s="42" t="s">
        <v>5375</v>
      </c>
      <c r="Z11" s="42" t="s">
        <v>5375</v>
      </c>
      <c r="AA11" s="42" t="s">
        <v>5375</v>
      </c>
      <c r="AB11" s="42" t="s">
        <v>5375</v>
      </c>
      <c r="AC11" s="43" t="s">
        <v>5375</v>
      </c>
      <c r="AD11" s="21"/>
      <c r="AE11" s="35" t="s">
        <v>5373</v>
      </c>
      <c r="AF11" s="21"/>
      <c r="AG11" s="35" t="s">
        <v>5374</v>
      </c>
      <c r="AH11" s="7"/>
    </row>
    <row r="12" spans="1:34" s="3" customFormat="1" ht="20.25" customHeight="1" thickTop="1" thickBot="1" x14ac:dyDescent="0.25">
      <c r="A12" s="7"/>
      <c r="B12" s="22"/>
      <c r="C12" s="85"/>
      <c r="D12" s="85"/>
      <c r="E12" s="1088"/>
      <c r="F12" s="1088"/>
      <c r="G12" s="1088"/>
      <c r="H12" s="1088"/>
      <c r="I12" s="1088"/>
      <c r="J12" s="1088"/>
      <c r="K12" s="1088"/>
      <c r="L12" s="1088"/>
      <c r="M12" s="21"/>
      <c r="N12" s="96"/>
      <c r="O12" s="21"/>
      <c r="P12" s="96"/>
      <c r="Q12" s="7"/>
      <c r="R12" s="7"/>
      <c r="S12" s="22"/>
      <c r="T12" s="85"/>
      <c r="U12" s="85"/>
      <c r="V12" s="37"/>
      <c r="W12" s="37"/>
      <c r="X12" s="37"/>
      <c r="Y12" s="37"/>
      <c r="Z12" s="37"/>
      <c r="AA12" s="37"/>
      <c r="AB12" s="37"/>
      <c r="AC12" s="37"/>
      <c r="AD12" s="21"/>
      <c r="AE12" s="96"/>
      <c r="AF12" s="21"/>
      <c r="AG12" s="96"/>
      <c r="AH12" s="7"/>
    </row>
    <row r="13" spans="1:34" s="3" customFormat="1" ht="20.25" customHeight="1" thickTop="1" thickBot="1" x14ac:dyDescent="0.25">
      <c r="A13" s="7"/>
      <c r="B13" s="53" t="s">
        <v>5376</v>
      </c>
      <c r="C13" s="73" t="s">
        <v>5377</v>
      </c>
      <c r="D13" s="73">
        <v>2</v>
      </c>
      <c r="E13" s="1098"/>
      <c r="F13" s="1098"/>
      <c r="G13" s="1294">
        <v>28.75</v>
      </c>
      <c r="H13" s="1098"/>
      <c r="I13" s="1098"/>
      <c r="J13" s="1098"/>
      <c r="K13" s="1098"/>
      <c r="L13" s="1099"/>
      <c r="M13" s="21"/>
      <c r="N13" s="77" t="s">
        <v>5378</v>
      </c>
      <c r="O13" s="21"/>
      <c r="P13" s="77" t="s">
        <v>5379</v>
      </c>
      <c r="Q13" s="7"/>
      <c r="R13" s="7"/>
      <c r="S13" s="53" t="s">
        <v>5376</v>
      </c>
      <c r="T13" s="73" t="s">
        <v>5377</v>
      </c>
      <c r="U13" s="73">
        <v>2</v>
      </c>
      <c r="V13" s="641" t="s">
        <v>5380</v>
      </c>
      <c r="W13" s="641" t="s">
        <v>5380</v>
      </c>
      <c r="X13" s="641" t="s">
        <v>5380</v>
      </c>
      <c r="Y13" s="641" t="s">
        <v>5380</v>
      </c>
      <c r="Z13" s="641" t="s">
        <v>5380</v>
      </c>
      <c r="AA13" s="641" t="s">
        <v>5380</v>
      </c>
      <c r="AB13" s="641" t="s">
        <v>5380</v>
      </c>
      <c r="AC13" s="642" t="s">
        <v>5380</v>
      </c>
      <c r="AD13" s="21"/>
      <c r="AE13" s="77" t="s">
        <v>5378</v>
      </c>
      <c r="AF13" s="21"/>
      <c r="AG13" s="77" t="s">
        <v>5379</v>
      </c>
      <c r="AH13" s="7"/>
    </row>
    <row r="14" spans="1:34" s="3" customFormat="1" ht="20.25" customHeight="1" thickTop="1" thickBot="1" x14ac:dyDescent="0.25">
      <c r="A14" s="7"/>
      <c r="B14" s="92"/>
      <c r="C14" s="37"/>
      <c r="D14" s="37"/>
      <c r="E14" s="1088"/>
      <c r="F14" s="1088"/>
      <c r="G14" s="1088"/>
      <c r="H14" s="1088"/>
      <c r="I14" s="1088"/>
      <c r="J14" s="1088"/>
      <c r="K14" s="1088"/>
      <c r="L14" s="1088"/>
      <c r="M14" s="21"/>
      <c r="N14" s="96"/>
      <c r="O14" s="21"/>
      <c r="P14" s="96"/>
      <c r="Q14" s="7"/>
      <c r="R14" s="7"/>
      <c r="S14" s="92"/>
      <c r="T14" s="37"/>
      <c r="U14" s="37"/>
      <c r="V14" s="37"/>
      <c r="W14" s="37"/>
      <c r="X14" s="37"/>
      <c r="Y14" s="37"/>
      <c r="Z14" s="37"/>
      <c r="AA14" s="37"/>
      <c r="AB14" s="37"/>
      <c r="AC14" s="37"/>
      <c r="AD14" s="21"/>
      <c r="AE14" s="96"/>
      <c r="AF14" s="21"/>
      <c r="AG14" s="96"/>
      <c r="AH14" s="7"/>
    </row>
    <row r="15" spans="1:34" s="3" customFormat="1" ht="20.25" customHeight="1" thickTop="1" x14ac:dyDescent="0.2">
      <c r="A15" s="7"/>
      <c r="B15" s="52" t="s">
        <v>5381</v>
      </c>
      <c r="C15" s="28" t="s">
        <v>5360</v>
      </c>
      <c r="D15" s="28">
        <v>1</v>
      </c>
      <c r="E15" s="1090"/>
      <c r="F15" s="1090"/>
      <c r="G15" s="1291">
        <v>85.9</v>
      </c>
      <c r="H15" s="1090"/>
      <c r="I15" s="1090"/>
      <c r="J15" s="1090"/>
      <c r="K15" s="1090"/>
      <c r="L15" s="1094"/>
      <c r="M15" s="21"/>
      <c r="N15" s="29" t="s">
        <v>5382</v>
      </c>
      <c r="O15" s="21"/>
      <c r="P15" s="29" t="s">
        <v>5383</v>
      </c>
      <c r="Q15" s="7"/>
      <c r="R15" s="7"/>
      <c r="S15" s="52" t="s">
        <v>5381</v>
      </c>
      <c r="T15" s="28" t="s">
        <v>5360</v>
      </c>
      <c r="U15" s="28">
        <v>1</v>
      </c>
      <c r="V15" s="38" t="s">
        <v>5384</v>
      </c>
      <c r="W15" s="38" t="s">
        <v>5384</v>
      </c>
      <c r="X15" s="38" t="s">
        <v>5384</v>
      </c>
      <c r="Y15" s="38" t="s">
        <v>5384</v>
      </c>
      <c r="Z15" s="38" t="s">
        <v>5384</v>
      </c>
      <c r="AA15" s="38" t="s">
        <v>5384</v>
      </c>
      <c r="AB15" s="38" t="s">
        <v>5384</v>
      </c>
      <c r="AC15" s="39" t="s">
        <v>5384</v>
      </c>
      <c r="AD15" s="21"/>
      <c r="AE15" s="29" t="s">
        <v>5382</v>
      </c>
      <c r="AF15" s="21"/>
      <c r="AG15" s="29" t="s">
        <v>5383</v>
      </c>
      <c r="AH15" s="7"/>
    </row>
    <row r="16" spans="1:34" s="3" customFormat="1" ht="20.25" customHeight="1" x14ac:dyDescent="0.2">
      <c r="A16" s="7"/>
      <c r="B16" s="30" t="s">
        <v>5385</v>
      </c>
      <c r="C16" s="31" t="s">
        <v>5360</v>
      </c>
      <c r="D16" s="31">
        <v>1</v>
      </c>
      <c r="E16" s="1091"/>
      <c r="F16" s="1091"/>
      <c r="G16" s="1292">
        <v>1.9</v>
      </c>
      <c r="H16" s="1091"/>
      <c r="I16" s="1091"/>
      <c r="J16" s="1091"/>
      <c r="K16" s="1091"/>
      <c r="L16" s="1095"/>
      <c r="M16" s="21"/>
      <c r="N16" s="32" t="s">
        <v>5386</v>
      </c>
      <c r="O16" s="21"/>
      <c r="P16" s="32" t="s">
        <v>5387</v>
      </c>
      <c r="Q16" s="7"/>
      <c r="R16" s="7"/>
      <c r="S16" s="30" t="s">
        <v>5385</v>
      </c>
      <c r="T16" s="31" t="s">
        <v>5360</v>
      </c>
      <c r="U16" s="31">
        <v>1</v>
      </c>
      <c r="V16" s="40" t="s">
        <v>5388</v>
      </c>
      <c r="W16" s="40" t="s">
        <v>5388</v>
      </c>
      <c r="X16" s="40" t="s">
        <v>5388</v>
      </c>
      <c r="Y16" s="40" t="s">
        <v>5388</v>
      </c>
      <c r="Z16" s="40" t="s">
        <v>5388</v>
      </c>
      <c r="AA16" s="40" t="s">
        <v>5388</v>
      </c>
      <c r="AB16" s="40" t="s">
        <v>5388</v>
      </c>
      <c r="AC16" s="41" t="s">
        <v>5388</v>
      </c>
      <c r="AD16" s="21"/>
      <c r="AE16" s="32" t="s">
        <v>5386</v>
      </c>
      <c r="AF16" s="21"/>
      <c r="AG16" s="32" t="s">
        <v>5387</v>
      </c>
      <c r="AH16" s="7"/>
    </row>
    <row r="17" spans="1:34" s="3" customFormat="1" ht="20.25" customHeight="1" thickBot="1" x14ac:dyDescent="0.25">
      <c r="A17" s="7"/>
      <c r="B17" s="33" t="s">
        <v>5389</v>
      </c>
      <c r="C17" s="34" t="s">
        <v>5360</v>
      </c>
      <c r="D17" s="34">
        <v>1</v>
      </c>
      <c r="E17" s="1100">
        <f t="shared" ref="E17:L17" si="1">IFERROR(E15 + E16, 0)</f>
        <v>0</v>
      </c>
      <c r="F17" s="1100">
        <f t="shared" si="1"/>
        <v>0</v>
      </c>
      <c r="G17" s="1286">
        <f t="shared" si="1"/>
        <v>87.800000000000011</v>
      </c>
      <c r="H17" s="1100">
        <f t="shared" si="1"/>
        <v>0</v>
      </c>
      <c r="I17" s="1100">
        <f t="shared" si="1"/>
        <v>0</v>
      </c>
      <c r="J17" s="1100">
        <f t="shared" si="1"/>
        <v>0</v>
      </c>
      <c r="K17" s="1100">
        <f t="shared" si="1"/>
        <v>0</v>
      </c>
      <c r="L17" s="1101">
        <f t="shared" si="1"/>
        <v>0</v>
      </c>
      <c r="M17" s="21"/>
      <c r="N17" s="35" t="s">
        <v>5390</v>
      </c>
      <c r="O17" s="21"/>
      <c r="P17" s="35" t="s">
        <v>5391</v>
      </c>
      <c r="Q17" s="7"/>
      <c r="R17" s="7"/>
      <c r="S17" s="33" t="s">
        <v>5389</v>
      </c>
      <c r="T17" s="34" t="s">
        <v>5360</v>
      </c>
      <c r="U17" s="34">
        <v>1</v>
      </c>
      <c r="V17" s="643" t="s">
        <v>5392</v>
      </c>
      <c r="W17" s="643" t="s">
        <v>5392</v>
      </c>
      <c r="X17" s="643" t="s">
        <v>5392</v>
      </c>
      <c r="Y17" s="643" t="s">
        <v>5392</v>
      </c>
      <c r="Z17" s="643" t="s">
        <v>5392</v>
      </c>
      <c r="AA17" s="643" t="s">
        <v>5392</v>
      </c>
      <c r="AB17" s="643" t="s">
        <v>5392</v>
      </c>
      <c r="AC17" s="644" t="s">
        <v>5392</v>
      </c>
      <c r="AD17" s="21"/>
      <c r="AE17" s="35" t="s">
        <v>5390</v>
      </c>
      <c r="AF17" s="21"/>
      <c r="AG17" s="35" t="s">
        <v>5391</v>
      </c>
      <c r="AH17" s="7"/>
    </row>
    <row r="18" spans="1:34" s="3" customFormat="1" ht="20.25" customHeight="1" thickTop="1" thickBot="1" x14ac:dyDescent="0.25">
      <c r="A18" s="7"/>
      <c r="B18" s="92"/>
      <c r="C18" s="92"/>
      <c r="D18" s="92"/>
      <c r="E18" s="1088"/>
      <c r="F18" s="1088"/>
      <c r="G18" s="1088"/>
      <c r="H18" s="1088"/>
      <c r="I18" s="1088"/>
      <c r="J18" s="1088"/>
      <c r="K18" s="1088"/>
      <c r="L18" s="1088"/>
      <c r="M18" s="21"/>
      <c r="N18" s="96"/>
      <c r="O18" s="21"/>
      <c r="P18" s="96"/>
      <c r="Q18" s="7"/>
      <c r="R18" s="7"/>
      <c r="S18" s="92"/>
      <c r="T18" s="92"/>
      <c r="U18" s="92"/>
      <c r="V18" s="37"/>
      <c r="W18" s="37"/>
      <c r="X18" s="37"/>
      <c r="Y18" s="37"/>
      <c r="Z18" s="37"/>
      <c r="AA18" s="37"/>
      <c r="AB18" s="37"/>
      <c r="AC18" s="37"/>
      <c r="AD18" s="21"/>
      <c r="AE18" s="96"/>
      <c r="AF18" s="21"/>
      <c r="AG18" s="96"/>
      <c r="AH18" s="7"/>
    </row>
    <row r="19" spans="1:34" s="3" customFormat="1" ht="20.25" customHeight="1" thickTop="1" x14ac:dyDescent="0.2">
      <c r="A19" s="7"/>
      <c r="B19" s="52" t="s">
        <v>5393</v>
      </c>
      <c r="C19" s="28" t="s">
        <v>5394</v>
      </c>
      <c r="D19" s="28">
        <v>0</v>
      </c>
      <c r="E19" s="1102"/>
      <c r="F19" s="1102"/>
      <c r="G19" s="1295">
        <v>0</v>
      </c>
      <c r="H19" s="1102"/>
      <c r="I19" s="1102"/>
      <c r="J19" s="1102"/>
      <c r="K19" s="1102"/>
      <c r="L19" s="1105"/>
      <c r="M19" s="21"/>
      <c r="N19" s="29" t="s">
        <v>5395</v>
      </c>
      <c r="O19" s="21"/>
      <c r="P19" s="29" t="s">
        <v>5396</v>
      </c>
      <c r="Q19" s="7"/>
      <c r="R19" s="7"/>
      <c r="S19" s="52" t="s">
        <v>5393</v>
      </c>
      <c r="T19" s="28" t="s">
        <v>5394</v>
      </c>
      <c r="U19" s="28">
        <v>0</v>
      </c>
      <c r="V19" s="44" t="s">
        <v>5397</v>
      </c>
      <c r="W19" s="44" t="s">
        <v>5397</v>
      </c>
      <c r="X19" s="44" t="s">
        <v>5397</v>
      </c>
      <c r="Y19" s="44" t="s">
        <v>5397</v>
      </c>
      <c r="Z19" s="44" t="s">
        <v>5397</v>
      </c>
      <c r="AA19" s="44" t="s">
        <v>5397</v>
      </c>
      <c r="AB19" s="44" t="s">
        <v>5397</v>
      </c>
      <c r="AC19" s="45" t="s">
        <v>5397</v>
      </c>
      <c r="AD19" s="21"/>
      <c r="AE19" s="29" t="s">
        <v>5395</v>
      </c>
      <c r="AF19" s="21"/>
      <c r="AG19" s="29" t="s">
        <v>5396</v>
      </c>
      <c r="AH19" s="7"/>
    </row>
    <row r="20" spans="1:34" s="3" customFormat="1" ht="20.25" customHeight="1" x14ac:dyDescent="0.2">
      <c r="A20" s="7"/>
      <c r="B20" s="30" t="s">
        <v>5398</v>
      </c>
      <c r="C20" s="31" t="s">
        <v>5394</v>
      </c>
      <c r="D20" s="31">
        <v>0</v>
      </c>
      <c r="E20" s="1103"/>
      <c r="F20" s="1103"/>
      <c r="G20" s="1296">
        <v>3004</v>
      </c>
      <c r="H20" s="1103"/>
      <c r="I20" s="1103"/>
      <c r="J20" s="1103"/>
      <c r="K20" s="1103"/>
      <c r="L20" s="1106"/>
      <c r="M20" s="21"/>
      <c r="N20" s="32" t="s">
        <v>5399</v>
      </c>
      <c r="O20" s="21"/>
      <c r="P20" s="32" t="s">
        <v>5400</v>
      </c>
      <c r="Q20" s="7"/>
      <c r="R20" s="7"/>
      <c r="S20" s="30" t="s">
        <v>5398</v>
      </c>
      <c r="T20" s="31" t="s">
        <v>5394</v>
      </c>
      <c r="U20" s="31">
        <v>0</v>
      </c>
      <c r="V20" s="46" t="s">
        <v>5401</v>
      </c>
      <c r="W20" s="46" t="s">
        <v>5401</v>
      </c>
      <c r="X20" s="46" t="s">
        <v>5401</v>
      </c>
      <c r="Y20" s="46" t="s">
        <v>5401</v>
      </c>
      <c r="Z20" s="46" t="s">
        <v>5401</v>
      </c>
      <c r="AA20" s="46" t="s">
        <v>5401</v>
      </c>
      <c r="AB20" s="46" t="s">
        <v>5401</v>
      </c>
      <c r="AC20" s="47" t="s">
        <v>5401</v>
      </c>
      <c r="AD20" s="21"/>
      <c r="AE20" s="32" t="s">
        <v>5399</v>
      </c>
      <c r="AF20" s="21"/>
      <c r="AG20" s="32" t="s">
        <v>5400</v>
      </c>
      <c r="AH20" s="7"/>
    </row>
    <row r="21" spans="1:34" s="3" customFormat="1" ht="20.25" customHeight="1" x14ac:dyDescent="0.2">
      <c r="A21" s="7"/>
      <c r="B21" s="30" t="s">
        <v>5402</v>
      </c>
      <c r="C21" s="31" t="s">
        <v>5394</v>
      </c>
      <c r="D21" s="31">
        <v>0</v>
      </c>
      <c r="E21" s="1103"/>
      <c r="F21" s="1103"/>
      <c r="G21" s="1296">
        <v>7128</v>
      </c>
      <c r="H21" s="1103"/>
      <c r="I21" s="1103"/>
      <c r="J21" s="1103"/>
      <c r="K21" s="1103"/>
      <c r="L21" s="1106"/>
      <c r="M21" s="21"/>
      <c r="N21" s="32" t="s">
        <v>5403</v>
      </c>
      <c r="O21" s="21"/>
      <c r="P21" s="32" t="s">
        <v>5404</v>
      </c>
      <c r="Q21" s="7"/>
      <c r="R21" s="7"/>
      <c r="S21" s="30" t="s">
        <v>5402</v>
      </c>
      <c r="T21" s="31" t="s">
        <v>5394</v>
      </c>
      <c r="U21" s="31">
        <v>0</v>
      </c>
      <c r="V21" s="46" t="s">
        <v>5405</v>
      </c>
      <c r="W21" s="46" t="s">
        <v>5405</v>
      </c>
      <c r="X21" s="46" t="s">
        <v>5405</v>
      </c>
      <c r="Y21" s="46" t="s">
        <v>5405</v>
      </c>
      <c r="Z21" s="46" t="s">
        <v>5405</v>
      </c>
      <c r="AA21" s="46" t="s">
        <v>5405</v>
      </c>
      <c r="AB21" s="46" t="s">
        <v>5405</v>
      </c>
      <c r="AC21" s="47" t="s">
        <v>5405</v>
      </c>
      <c r="AD21" s="21"/>
      <c r="AE21" s="32" t="s">
        <v>5403</v>
      </c>
      <c r="AF21" s="21"/>
      <c r="AG21" s="32" t="s">
        <v>5404</v>
      </c>
      <c r="AH21" s="7"/>
    </row>
    <row r="22" spans="1:34" s="3" customFormat="1" ht="20.25" customHeight="1" thickBot="1" x14ac:dyDescent="0.25">
      <c r="A22" s="7"/>
      <c r="B22" s="33" t="s">
        <v>5406</v>
      </c>
      <c r="C22" s="34" t="s">
        <v>5394</v>
      </c>
      <c r="D22" s="34">
        <v>0</v>
      </c>
      <c r="E22" s="1104">
        <f t="shared" ref="E22:L22" si="2">IFERROR(E19 + E20 + E21, 0)</f>
        <v>0</v>
      </c>
      <c r="F22" s="1104">
        <f t="shared" si="2"/>
        <v>0</v>
      </c>
      <c r="G22" s="1287">
        <f t="shared" si="2"/>
        <v>10132</v>
      </c>
      <c r="H22" s="1104">
        <f t="shared" si="2"/>
        <v>0</v>
      </c>
      <c r="I22" s="1104">
        <f t="shared" si="2"/>
        <v>0</v>
      </c>
      <c r="J22" s="1104">
        <f t="shared" si="2"/>
        <v>0</v>
      </c>
      <c r="K22" s="1104">
        <f t="shared" si="2"/>
        <v>0</v>
      </c>
      <c r="L22" s="1107">
        <f t="shared" si="2"/>
        <v>0</v>
      </c>
      <c r="M22" s="21"/>
      <c r="N22" s="35" t="s">
        <v>5407</v>
      </c>
      <c r="O22" s="21"/>
      <c r="P22" s="35" t="s">
        <v>5408</v>
      </c>
      <c r="Q22" s="7"/>
      <c r="R22" s="7"/>
      <c r="S22" s="33" t="s">
        <v>5406</v>
      </c>
      <c r="T22" s="34" t="s">
        <v>5394</v>
      </c>
      <c r="U22" s="34">
        <v>0</v>
      </c>
      <c r="V22" s="645" t="s">
        <v>5409</v>
      </c>
      <c r="W22" s="645" t="s">
        <v>5409</v>
      </c>
      <c r="X22" s="645" t="s">
        <v>5409</v>
      </c>
      <c r="Y22" s="645" t="s">
        <v>5409</v>
      </c>
      <c r="Z22" s="645" t="s">
        <v>5409</v>
      </c>
      <c r="AA22" s="645" t="s">
        <v>5409</v>
      </c>
      <c r="AB22" s="645" t="s">
        <v>5409</v>
      </c>
      <c r="AC22" s="646" t="s">
        <v>5409</v>
      </c>
      <c r="AD22" s="21"/>
      <c r="AE22" s="35" t="s">
        <v>5407</v>
      </c>
      <c r="AF22" s="21"/>
      <c r="AG22" s="35" t="s">
        <v>5408</v>
      </c>
      <c r="AH22" s="7"/>
    </row>
    <row r="23" spans="1:34" s="3" customFormat="1" ht="20.25" customHeight="1" thickTop="1" thickBot="1" x14ac:dyDescent="0.25">
      <c r="A23" s="7"/>
      <c r="B23" s="22"/>
      <c r="C23" s="85"/>
      <c r="D23" s="85"/>
      <c r="E23" s="1089"/>
      <c r="F23" s="1089"/>
      <c r="G23" s="1089"/>
      <c r="H23" s="1089"/>
      <c r="I23" s="1089"/>
      <c r="J23" s="1089"/>
      <c r="K23" s="1089"/>
      <c r="L23" s="1089"/>
      <c r="M23" s="21"/>
      <c r="N23" s="96"/>
      <c r="O23" s="21"/>
      <c r="P23" s="96"/>
      <c r="Q23" s="7"/>
      <c r="R23" s="7"/>
      <c r="S23" s="22"/>
      <c r="T23" s="85"/>
      <c r="U23" s="85"/>
      <c r="V23" s="647"/>
      <c r="W23" s="647"/>
      <c r="X23" s="647"/>
      <c r="Y23" s="647"/>
      <c r="Z23" s="647"/>
      <c r="AA23" s="647"/>
      <c r="AB23" s="647"/>
      <c r="AC23" s="647"/>
      <c r="AD23" s="21"/>
      <c r="AE23" s="96"/>
      <c r="AF23" s="21"/>
      <c r="AG23" s="96"/>
      <c r="AH23" s="7"/>
    </row>
    <row r="24" spans="1:34" s="3" customFormat="1" ht="20.25" customHeight="1" thickTop="1" thickBot="1" x14ac:dyDescent="0.25">
      <c r="A24" s="7"/>
      <c r="B24" s="53" t="s">
        <v>5410</v>
      </c>
      <c r="C24" s="73" t="s">
        <v>5411</v>
      </c>
      <c r="D24" s="73">
        <v>0</v>
      </c>
      <c r="E24" s="1108"/>
      <c r="F24" s="1108"/>
      <c r="G24" s="1297">
        <v>94179804</v>
      </c>
      <c r="H24" s="1108"/>
      <c r="I24" s="1108"/>
      <c r="J24" s="1108"/>
      <c r="K24" s="1108"/>
      <c r="L24" s="1109"/>
      <c r="M24" s="21"/>
      <c r="N24" s="77" t="s">
        <v>5412</v>
      </c>
      <c r="O24" s="21"/>
      <c r="P24" s="77" t="s">
        <v>5413</v>
      </c>
      <c r="Q24" s="7"/>
      <c r="R24" s="7"/>
      <c r="S24" s="53" t="s">
        <v>5410</v>
      </c>
      <c r="T24" s="73" t="s">
        <v>5411</v>
      </c>
      <c r="U24" s="73">
        <v>0</v>
      </c>
      <c r="V24" s="86" t="s">
        <v>5414</v>
      </c>
      <c r="W24" s="86" t="s">
        <v>5414</v>
      </c>
      <c r="X24" s="86" t="s">
        <v>5414</v>
      </c>
      <c r="Y24" s="86" t="s">
        <v>5414</v>
      </c>
      <c r="Z24" s="86" t="s">
        <v>5414</v>
      </c>
      <c r="AA24" s="86" t="s">
        <v>5414</v>
      </c>
      <c r="AB24" s="86" t="s">
        <v>5414</v>
      </c>
      <c r="AC24" s="648" t="s">
        <v>5414</v>
      </c>
      <c r="AD24" s="21"/>
      <c r="AE24" s="77" t="s">
        <v>5412</v>
      </c>
      <c r="AF24" s="21"/>
      <c r="AG24" s="77" t="s">
        <v>5413</v>
      </c>
      <c r="AH24" s="7"/>
    </row>
    <row r="25" spans="1:34" s="3" customFormat="1" ht="20.25" customHeight="1" thickTop="1" thickBot="1" x14ac:dyDescent="0.25">
      <c r="A25" s="7"/>
      <c r="B25" s="22"/>
      <c r="C25" s="85"/>
      <c r="D25" s="85"/>
      <c r="E25" s="1088"/>
      <c r="F25" s="1088"/>
      <c r="G25" s="1088"/>
      <c r="H25" s="1088"/>
      <c r="I25" s="1088"/>
      <c r="J25" s="1088"/>
      <c r="K25" s="1088"/>
      <c r="L25" s="1088"/>
      <c r="M25" s="21"/>
      <c r="N25" s="96"/>
      <c r="O25" s="21"/>
      <c r="P25" s="96"/>
      <c r="Q25" s="7"/>
      <c r="R25" s="7"/>
      <c r="S25" s="22"/>
      <c r="T25" s="85"/>
      <c r="U25" s="85"/>
      <c r="V25" s="37"/>
      <c r="W25" s="37"/>
      <c r="X25" s="37"/>
      <c r="Y25" s="37"/>
      <c r="Z25" s="37"/>
      <c r="AA25" s="37"/>
      <c r="AB25" s="37"/>
      <c r="AC25" s="37"/>
      <c r="AD25" s="21"/>
      <c r="AE25" s="96"/>
      <c r="AF25" s="21"/>
      <c r="AG25" s="96"/>
      <c r="AH25" s="7"/>
    </row>
    <row r="26" spans="1:34" s="3" customFormat="1" ht="20.25" customHeight="1" thickTop="1" x14ac:dyDescent="0.2">
      <c r="A26" s="7"/>
      <c r="B26" s="52" t="s">
        <v>5415</v>
      </c>
      <c r="C26" s="28" t="s">
        <v>5394</v>
      </c>
      <c r="D26" s="28">
        <v>0</v>
      </c>
      <c r="E26" s="1102"/>
      <c r="F26" s="1102"/>
      <c r="G26" s="1295">
        <v>0</v>
      </c>
      <c r="H26" s="1102"/>
      <c r="I26" s="1102"/>
      <c r="J26" s="1102"/>
      <c r="K26" s="1102"/>
      <c r="L26" s="1105"/>
      <c r="M26" s="21"/>
      <c r="N26" s="29" t="s">
        <v>5416</v>
      </c>
      <c r="O26" s="21"/>
      <c r="P26" s="29" t="s">
        <v>5417</v>
      </c>
      <c r="Q26" s="7"/>
      <c r="R26" s="7"/>
      <c r="S26" s="52" t="s">
        <v>5415</v>
      </c>
      <c r="T26" s="28" t="s">
        <v>5394</v>
      </c>
      <c r="U26" s="28">
        <v>0</v>
      </c>
      <c r="V26" s="44" t="s">
        <v>5418</v>
      </c>
      <c r="W26" s="44" t="s">
        <v>5418</v>
      </c>
      <c r="X26" s="44" t="s">
        <v>5418</v>
      </c>
      <c r="Y26" s="44" t="s">
        <v>5418</v>
      </c>
      <c r="Z26" s="44" t="s">
        <v>5418</v>
      </c>
      <c r="AA26" s="44" t="s">
        <v>5418</v>
      </c>
      <c r="AB26" s="44" t="s">
        <v>5418</v>
      </c>
      <c r="AC26" s="45" t="s">
        <v>5418</v>
      </c>
      <c r="AD26" s="21"/>
      <c r="AE26" s="29" t="s">
        <v>5416</v>
      </c>
      <c r="AF26" s="21"/>
      <c r="AG26" s="29" t="s">
        <v>5417</v>
      </c>
      <c r="AH26" s="7"/>
    </row>
    <row r="27" spans="1:34" s="3" customFormat="1" ht="20.25" customHeight="1" x14ac:dyDescent="0.2">
      <c r="A27" s="7"/>
      <c r="B27" s="30" t="s">
        <v>5419</v>
      </c>
      <c r="C27" s="31" t="s">
        <v>5394</v>
      </c>
      <c r="D27" s="31">
        <v>0</v>
      </c>
      <c r="E27" s="1103"/>
      <c r="F27" s="1103"/>
      <c r="G27" s="1296">
        <v>0</v>
      </c>
      <c r="H27" s="1103"/>
      <c r="I27" s="1103"/>
      <c r="J27" s="1103"/>
      <c r="K27" s="1103"/>
      <c r="L27" s="1106"/>
      <c r="M27" s="21"/>
      <c r="N27" s="32" t="s">
        <v>5420</v>
      </c>
      <c r="O27" s="21"/>
      <c r="P27" s="32" t="s">
        <v>5421</v>
      </c>
      <c r="Q27" s="7"/>
      <c r="R27" s="7"/>
      <c r="S27" s="30" t="s">
        <v>5419</v>
      </c>
      <c r="T27" s="31" t="s">
        <v>5394</v>
      </c>
      <c r="U27" s="31">
        <v>0</v>
      </c>
      <c r="V27" s="46" t="s">
        <v>5422</v>
      </c>
      <c r="W27" s="46" t="s">
        <v>5422</v>
      </c>
      <c r="X27" s="46" t="s">
        <v>5422</v>
      </c>
      <c r="Y27" s="46" t="s">
        <v>5422</v>
      </c>
      <c r="Z27" s="46" t="s">
        <v>5422</v>
      </c>
      <c r="AA27" s="46" t="s">
        <v>5422</v>
      </c>
      <c r="AB27" s="46" t="s">
        <v>5422</v>
      </c>
      <c r="AC27" s="47" t="s">
        <v>5422</v>
      </c>
      <c r="AD27" s="21"/>
      <c r="AE27" s="32" t="s">
        <v>5420</v>
      </c>
      <c r="AF27" s="21"/>
      <c r="AG27" s="32" t="s">
        <v>5421</v>
      </c>
      <c r="AH27" s="7"/>
    </row>
    <row r="28" spans="1:34" s="3" customFormat="1" ht="20.25" customHeight="1" x14ac:dyDescent="0.2">
      <c r="A28" s="7"/>
      <c r="B28" s="30" t="s">
        <v>5423</v>
      </c>
      <c r="C28" s="31" t="s">
        <v>5394</v>
      </c>
      <c r="D28" s="31">
        <v>0</v>
      </c>
      <c r="E28" s="1103"/>
      <c r="F28" s="1103"/>
      <c r="G28" s="1296">
        <v>5013</v>
      </c>
      <c r="H28" s="1103"/>
      <c r="I28" s="1103"/>
      <c r="J28" s="1103"/>
      <c r="K28" s="1103"/>
      <c r="L28" s="1106"/>
      <c r="M28" s="21"/>
      <c r="N28" s="32" t="s">
        <v>5424</v>
      </c>
      <c r="O28" s="21"/>
      <c r="P28" s="32" t="s">
        <v>5425</v>
      </c>
      <c r="Q28" s="7"/>
      <c r="R28" s="7"/>
      <c r="S28" s="30" t="s">
        <v>5423</v>
      </c>
      <c r="T28" s="31" t="s">
        <v>5394</v>
      </c>
      <c r="U28" s="31">
        <v>0</v>
      </c>
      <c r="V28" s="46" t="s">
        <v>5426</v>
      </c>
      <c r="W28" s="46" t="s">
        <v>5426</v>
      </c>
      <c r="X28" s="46" t="s">
        <v>5426</v>
      </c>
      <c r="Y28" s="46" t="s">
        <v>5426</v>
      </c>
      <c r="Z28" s="46" t="s">
        <v>5426</v>
      </c>
      <c r="AA28" s="46" t="s">
        <v>5426</v>
      </c>
      <c r="AB28" s="46" t="s">
        <v>5426</v>
      </c>
      <c r="AC28" s="47" t="s">
        <v>5426</v>
      </c>
      <c r="AD28" s="21"/>
      <c r="AE28" s="32" t="s">
        <v>5424</v>
      </c>
      <c r="AF28" s="21"/>
      <c r="AG28" s="32" t="s">
        <v>5425</v>
      </c>
      <c r="AH28" s="7"/>
    </row>
    <row r="29" spans="1:34" s="3" customFormat="1" ht="20.25" customHeight="1" thickBot="1" x14ac:dyDescent="0.25">
      <c r="A29" s="7"/>
      <c r="B29" s="33" t="s">
        <v>5427</v>
      </c>
      <c r="C29" s="34" t="s">
        <v>5394</v>
      </c>
      <c r="D29" s="34">
        <v>0</v>
      </c>
      <c r="E29" s="1104">
        <f t="shared" ref="E29:L29" si="3">IFERROR(E26 + E27 + E28, 0)</f>
        <v>0</v>
      </c>
      <c r="F29" s="1104">
        <f t="shared" si="3"/>
        <v>0</v>
      </c>
      <c r="G29" s="1287">
        <f t="shared" si="3"/>
        <v>5013</v>
      </c>
      <c r="H29" s="1104">
        <f t="shared" si="3"/>
        <v>0</v>
      </c>
      <c r="I29" s="1104">
        <f t="shared" si="3"/>
        <v>0</v>
      </c>
      <c r="J29" s="1104">
        <f t="shared" si="3"/>
        <v>0</v>
      </c>
      <c r="K29" s="1104">
        <f t="shared" si="3"/>
        <v>0</v>
      </c>
      <c r="L29" s="1107">
        <f t="shared" si="3"/>
        <v>0</v>
      </c>
      <c r="M29" s="21"/>
      <c r="N29" s="35" t="s">
        <v>5428</v>
      </c>
      <c r="O29" s="21"/>
      <c r="P29" s="35" t="s">
        <v>5429</v>
      </c>
      <c r="Q29" s="7"/>
      <c r="R29" s="7"/>
      <c r="S29" s="33" t="s">
        <v>5427</v>
      </c>
      <c r="T29" s="34" t="s">
        <v>5394</v>
      </c>
      <c r="U29" s="34">
        <v>0</v>
      </c>
      <c r="V29" s="645" t="s">
        <v>5430</v>
      </c>
      <c r="W29" s="645" t="s">
        <v>5430</v>
      </c>
      <c r="X29" s="645" t="s">
        <v>5430</v>
      </c>
      <c r="Y29" s="645" t="s">
        <v>5430</v>
      </c>
      <c r="Z29" s="645" t="s">
        <v>5430</v>
      </c>
      <c r="AA29" s="645" t="s">
        <v>5430</v>
      </c>
      <c r="AB29" s="645" t="s">
        <v>5430</v>
      </c>
      <c r="AC29" s="646" t="s">
        <v>5430</v>
      </c>
      <c r="AD29" s="21"/>
      <c r="AE29" s="35" t="s">
        <v>5428</v>
      </c>
      <c r="AF29" s="21"/>
      <c r="AG29" s="35" t="s">
        <v>5429</v>
      </c>
      <c r="AH29" s="7"/>
    </row>
    <row r="30" spans="1:34" s="3" customFormat="1" ht="20.25" customHeight="1" thickTop="1" thickBot="1" x14ac:dyDescent="0.25">
      <c r="A30" s="7"/>
      <c r="B30" s="22"/>
      <c r="C30" s="85"/>
      <c r="D30" s="85"/>
      <c r="E30" s="1088"/>
      <c r="F30" s="1088"/>
      <c r="G30" s="1088"/>
      <c r="H30" s="1088"/>
      <c r="I30" s="1088"/>
      <c r="J30" s="1088"/>
      <c r="K30" s="1088"/>
      <c r="L30" s="1088"/>
      <c r="M30" s="21"/>
      <c r="N30" s="96"/>
      <c r="O30" s="21"/>
      <c r="P30" s="96"/>
      <c r="Q30" s="7"/>
      <c r="R30" s="7"/>
      <c r="S30" s="22"/>
      <c r="T30" s="85"/>
      <c r="U30" s="85"/>
      <c r="V30" s="37"/>
      <c r="W30" s="37"/>
      <c r="X30" s="37"/>
      <c r="Y30" s="37"/>
      <c r="Z30" s="37"/>
      <c r="AA30" s="37"/>
      <c r="AB30" s="37"/>
      <c r="AC30" s="37"/>
      <c r="AD30" s="21"/>
      <c r="AE30" s="96"/>
      <c r="AF30" s="21"/>
      <c r="AG30" s="96"/>
      <c r="AH30" s="7"/>
    </row>
    <row r="31" spans="1:34" s="3" customFormat="1" ht="20.25" customHeight="1" thickTop="1" x14ac:dyDescent="0.2">
      <c r="A31" s="7"/>
      <c r="B31" s="52" t="s">
        <v>5431</v>
      </c>
      <c r="C31" s="28" t="s">
        <v>5411</v>
      </c>
      <c r="D31" s="28">
        <v>0</v>
      </c>
      <c r="E31" s="1102"/>
      <c r="F31" s="1102"/>
      <c r="G31" s="1295">
        <v>0</v>
      </c>
      <c r="H31" s="1102"/>
      <c r="I31" s="1102"/>
      <c r="J31" s="1102"/>
      <c r="K31" s="1102"/>
      <c r="L31" s="1105"/>
      <c r="M31" s="21"/>
      <c r="N31" s="29" t="s">
        <v>5432</v>
      </c>
      <c r="O31" s="21"/>
      <c r="P31" s="29" t="s">
        <v>5433</v>
      </c>
      <c r="Q31" s="7"/>
      <c r="R31" s="7"/>
      <c r="S31" s="52" t="s">
        <v>5431</v>
      </c>
      <c r="T31" s="28" t="s">
        <v>5411</v>
      </c>
      <c r="U31" s="28">
        <v>0</v>
      </c>
      <c r="V31" s="44" t="s">
        <v>5434</v>
      </c>
      <c r="W31" s="44" t="s">
        <v>5434</v>
      </c>
      <c r="X31" s="44" t="s">
        <v>5434</v>
      </c>
      <c r="Y31" s="44" t="s">
        <v>5434</v>
      </c>
      <c r="Z31" s="44" t="s">
        <v>5434</v>
      </c>
      <c r="AA31" s="44" t="s">
        <v>5434</v>
      </c>
      <c r="AB31" s="44" t="s">
        <v>5434</v>
      </c>
      <c r="AC31" s="45" t="s">
        <v>5434</v>
      </c>
      <c r="AD31" s="21"/>
      <c r="AE31" s="29" t="s">
        <v>5432</v>
      </c>
      <c r="AF31" s="21"/>
      <c r="AG31" s="29" t="s">
        <v>5433</v>
      </c>
      <c r="AH31" s="7"/>
    </row>
    <row r="32" spans="1:34" s="3" customFormat="1" ht="20.25" customHeight="1" thickBot="1" x14ac:dyDescent="0.25">
      <c r="A32" s="7"/>
      <c r="B32" s="33" t="s">
        <v>5435</v>
      </c>
      <c r="C32" s="34" t="s">
        <v>5377</v>
      </c>
      <c r="D32" s="34">
        <v>2</v>
      </c>
      <c r="E32" s="1110"/>
      <c r="F32" s="1110"/>
      <c r="G32" s="1298">
        <v>53.11</v>
      </c>
      <c r="H32" s="1110"/>
      <c r="I32" s="1110"/>
      <c r="J32" s="1110"/>
      <c r="K32" s="1110"/>
      <c r="L32" s="1111"/>
      <c r="M32" s="21"/>
      <c r="N32" s="35" t="s">
        <v>5436</v>
      </c>
      <c r="O32" s="21"/>
      <c r="P32" s="35" t="s">
        <v>5437</v>
      </c>
      <c r="Q32" s="7"/>
      <c r="R32" s="7"/>
      <c r="S32" s="33" t="s">
        <v>5435</v>
      </c>
      <c r="T32" s="34" t="s">
        <v>5377</v>
      </c>
      <c r="U32" s="34">
        <v>2</v>
      </c>
      <c r="V32" s="649" t="s">
        <v>5438</v>
      </c>
      <c r="W32" s="649" t="s">
        <v>5438</v>
      </c>
      <c r="X32" s="649" t="s">
        <v>5438</v>
      </c>
      <c r="Y32" s="649" t="s">
        <v>5438</v>
      </c>
      <c r="Z32" s="649" t="s">
        <v>5438</v>
      </c>
      <c r="AA32" s="649" t="s">
        <v>5438</v>
      </c>
      <c r="AB32" s="649" t="s">
        <v>5438</v>
      </c>
      <c r="AC32" s="650" t="s">
        <v>5438</v>
      </c>
      <c r="AD32" s="21"/>
      <c r="AE32" s="35" t="s">
        <v>5436</v>
      </c>
      <c r="AF32" s="21"/>
      <c r="AG32" s="35" t="s">
        <v>5437</v>
      </c>
      <c r="AH32" s="7"/>
    </row>
    <row r="33" s="55" customFormat="1" ht="20.25" customHeight="1" thickTop="1" x14ac:dyDescent="0.2"/>
  </sheetData>
  <mergeCells count="17">
    <mergeCell ref="N5:N6"/>
    <mergeCell ref="S5:S6"/>
    <mergeCell ref="P5:P6"/>
    <mergeCell ref="U5:U6"/>
    <mergeCell ref="B2:P2"/>
    <mergeCell ref="S1:AH1"/>
    <mergeCell ref="B3:P3"/>
    <mergeCell ref="S3:AH3"/>
    <mergeCell ref="V5:AC5"/>
    <mergeCell ref="C5:C6"/>
    <mergeCell ref="B1:P1"/>
    <mergeCell ref="T5:T6"/>
    <mergeCell ref="E5:L5"/>
    <mergeCell ref="B5:B6"/>
    <mergeCell ref="AE5:AE6"/>
    <mergeCell ref="D5:D6"/>
    <mergeCell ref="AG5:AG6"/>
  </mergeCell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72">
    <tabColor theme="1"/>
    <pageSetUpPr fitToPage="1"/>
  </sheetPr>
  <dimension ref="A1"/>
  <sheetViews>
    <sheetView zoomScale="40" zoomScaleNormal="40" workbookViewId="0">
      <selection activeCell="J19" sqref="J19"/>
    </sheetView>
  </sheetViews>
  <sheetFormatPr defaultColWidth="9" defaultRowHeight="20.25" customHeight="1" x14ac:dyDescent="0.2"/>
  <sheetData/>
  <pageMargins left="0.7" right="0.7" top="0.75" bottom="0.75" header="0.3" footer="0.3"/>
  <pageSetup paperSize="8" fitToHeight="0" orientation="portrait"/>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81">
    <tabColor rgb="FF0070C0"/>
    <pageSetUpPr fitToPage="1"/>
  </sheetPr>
  <dimension ref="A1:AJ28"/>
  <sheetViews>
    <sheetView zoomScale="60" zoomScaleNormal="60" workbookViewId="0">
      <pane xSplit="4" ySplit="6" topLeftCell="E7" activePane="bottomRight" state="frozen"/>
      <selection pane="topRight" activeCell="J19" sqref="J19"/>
      <selection pane="bottomLeft" activeCell="J19" sqref="J19"/>
      <selection pane="bottomRight" activeCell="K23" sqref="K23"/>
    </sheetView>
  </sheetViews>
  <sheetFormatPr defaultColWidth="8.625" defaultRowHeight="20.25" customHeight="1" x14ac:dyDescent="0.2"/>
  <cols>
    <col min="1" max="1" width="1.625" style="54" customWidth="1"/>
    <col min="2" max="2" width="46.5" style="54" customWidth="1"/>
    <col min="3" max="3" width="12.125" style="1201" customWidth="1"/>
    <col min="4" max="4" width="10.375" style="1201" customWidth="1"/>
    <col min="5" max="13" width="12.625" style="54" customWidth="1"/>
    <col min="14" max="14" width="1.625" style="54" customWidth="1"/>
    <col min="15" max="15" width="14.375" style="54" customWidth="1"/>
    <col min="16" max="16" width="1.625" style="54" customWidth="1"/>
    <col min="17" max="17" width="12.625" style="54" customWidth="1"/>
    <col min="18" max="19" width="8.625" style="54"/>
    <col min="20" max="20" width="42.75" style="54" bestFit="1" customWidth="1"/>
    <col min="21" max="21" width="5.5" style="54" bestFit="1" customWidth="1"/>
    <col min="22" max="22" width="5" style="54" bestFit="1" customWidth="1"/>
    <col min="23" max="23" width="12.75" style="54" bestFit="1" customWidth="1"/>
    <col min="24" max="24" width="10.125" style="54" bestFit="1" customWidth="1"/>
    <col min="25" max="25" width="17.625" style="54" bestFit="1" customWidth="1"/>
    <col min="26" max="26" width="12.75" style="54" bestFit="1" customWidth="1"/>
    <col min="27" max="27" width="10.125" style="54" bestFit="1" customWidth="1"/>
    <col min="28" max="28" width="17.625" style="54" bestFit="1" customWidth="1"/>
    <col min="29" max="29" width="12.75" style="54" bestFit="1" customWidth="1"/>
    <col min="30" max="30" width="10.125" style="54" bestFit="1" customWidth="1"/>
    <col min="31" max="31" width="17.625" style="54" bestFit="1" customWidth="1"/>
    <col min="32" max="16384" width="8.625" style="54"/>
  </cols>
  <sheetData>
    <row r="1" spans="1:36" s="103" customFormat="1" ht="20.25" customHeight="1" x14ac:dyDescent="0.25">
      <c r="A1" s="102"/>
      <c r="B1" s="1403" t="s">
        <v>48</v>
      </c>
      <c r="C1" s="1404"/>
      <c r="D1" s="1404"/>
      <c r="E1" s="1404"/>
      <c r="F1" s="1404"/>
      <c r="G1" s="1404"/>
      <c r="H1" s="1404"/>
      <c r="I1" s="1404"/>
      <c r="J1" s="1404"/>
      <c r="K1" s="1404"/>
      <c r="L1" s="1404"/>
      <c r="M1" s="1404"/>
      <c r="N1" s="1404"/>
      <c r="O1" s="1404"/>
      <c r="P1" s="1404"/>
      <c r="Q1" s="1404"/>
      <c r="R1" s="102"/>
      <c r="S1" s="102"/>
      <c r="T1" s="1403" t="s">
        <v>146</v>
      </c>
      <c r="U1" s="1404"/>
      <c r="V1" s="1404"/>
      <c r="W1" s="1404"/>
      <c r="X1" s="1404"/>
      <c r="Y1" s="1404"/>
      <c r="Z1" s="1404"/>
      <c r="AA1" s="1404"/>
      <c r="AB1" s="1404"/>
      <c r="AC1" s="1404"/>
      <c r="AD1" s="1404"/>
      <c r="AE1" s="1404"/>
      <c r="AF1" s="1404"/>
      <c r="AG1" s="1404"/>
      <c r="AH1" s="1404"/>
      <c r="AI1" s="1404"/>
      <c r="AJ1" s="1404"/>
    </row>
    <row r="2" spans="1:36" s="103" customFormat="1" ht="20.25" customHeight="1" x14ac:dyDescent="0.25">
      <c r="A2" s="102"/>
      <c r="B2" s="1403" t="str">
        <f ca="1">INDIRECT("Validation!B5")</f>
        <v>Anglian Water</v>
      </c>
      <c r="C2" s="1404"/>
      <c r="D2" s="1404"/>
      <c r="E2" s="1404"/>
      <c r="F2" s="1404"/>
      <c r="G2" s="1404"/>
      <c r="H2" s="1404"/>
      <c r="I2" s="1404"/>
      <c r="J2" s="1404"/>
      <c r="K2" s="1404"/>
      <c r="L2" s="1404"/>
      <c r="M2" s="1404"/>
      <c r="N2" s="1404"/>
      <c r="O2" s="1404"/>
      <c r="P2" s="1404"/>
      <c r="Q2" s="1404"/>
      <c r="R2" s="102"/>
      <c r="S2" s="102"/>
      <c r="T2" s="102"/>
      <c r="U2" s="102"/>
      <c r="V2" s="102"/>
      <c r="W2" s="667"/>
      <c r="X2" s="102"/>
      <c r="Y2" s="102"/>
      <c r="Z2" s="102"/>
      <c r="AA2" s="102"/>
      <c r="AB2" s="102"/>
      <c r="AC2" s="102"/>
      <c r="AD2" s="102"/>
      <c r="AE2" s="102"/>
      <c r="AF2" s="102"/>
      <c r="AG2" s="102"/>
      <c r="AH2" s="102"/>
      <c r="AI2" s="102"/>
      <c r="AJ2" s="102"/>
    </row>
    <row r="3" spans="1:36" s="103" customFormat="1" ht="30" customHeight="1" x14ac:dyDescent="0.3">
      <c r="A3" s="102"/>
      <c r="B3" s="953" t="s">
        <v>49</v>
      </c>
      <c r="C3" s="953"/>
      <c r="D3" s="668"/>
      <c r="E3" s="668"/>
      <c r="F3" s="668"/>
      <c r="G3" s="668"/>
      <c r="H3" s="668"/>
      <c r="I3" s="668"/>
      <c r="J3" s="668"/>
      <c r="K3" s="668"/>
      <c r="L3" s="668"/>
      <c r="M3" s="668"/>
      <c r="N3" s="668"/>
      <c r="O3" s="668"/>
      <c r="P3" s="668"/>
      <c r="Q3" s="668"/>
      <c r="R3" s="102"/>
      <c r="S3" s="102"/>
      <c r="T3" s="1408" t="s">
        <v>49</v>
      </c>
      <c r="U3" s="1404"/>
      <c r="V3" s="1404"/>
      <c r="W3" s="1404"/>
      <c r="X3" s="1404"/>
      <c r="Y3" s="1404"/>
      <c r="Z3" s="1404"/>
      <c r="AA3" s="1404"/>
      <c r="AB3" s="1404"/>
      <c r="AC3" s="1404"/>
      <c r="AD3" s="1404"/>
      <c r="AE3" s="1404"/>
      <c r="AF3" s="1404"/>
      <c r="AG3" s="1404"/>
      <c r="AH3" s="1404"/>
      <c r="AI3" s="1404"/>
      <c r="AJ3" s="1404"/>
    </row>
    <row r="4" spans="1:36" customFormat="1" ht="20.25" customHeight="1" thickBot="1" x14ac:dyDescent="0.25">
      <c r="A4" s="4"/>
      <c r="B4" s="4"/>
      <c r="C4" s="11"/>
      <c r="D4" s="11"/>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row>
    <row r="5" spans="1:36" customFormat="1" ht="44.25" customHeight="1" thickTop="1" x14ac:dyDescent="0.2">
      <c r="A5" s="49"/>
      <c r="B5" s="1414" t="s">
        <v>5358</v>
      </c>
      <c r="C5" s="1422" t="s">
        <v>148</v>
      </c>
      <c r="D5" s="1416" t="s">
        <v>149</v>
      </c>
      <c r="E5" s="669" t="s">
        <v>5439</v>
      </c>
      <c r="F5" s="670" t="s">
        <v>5440</v>
      </c>
      <c r="G5" s="670" t="s">
        <v>5441</v>
      </c>
      <c r="H5" s="670" t="s">
        <v>5439</v>
      </c>
      <c r="I5" s="670" t="s">
        <v>5440</v>
      </c>
      <c r="J5" s="670" t="s">
        <v>5441</v>
      </c>
      <c r="K5" s="670" t="s">
        <v>5439</v>
      </c>
      <c r="L5" s="670" t="s">
        <v>5440</v>
      </c>
      <c r="M5" s="671" t="s">
        <v>5441</v>
      </c>
      <c r="N5" s="11"/>
      <c r="O5" s="1415" t="s">
        <v>155</v>
      </c>
      <c r="P5" s="49"/>
      <c r="Q5" s="1415" t="s">
        <v>156</v>
      </c>
      <c r="R5" s="15"/>
      <c r="S5" s="15"/>
      <c r="T5" s="1424" t="s">
        <v>5358</v>
      </c>
      <c r="U5" s="1422" t="s">
        <v>148</v>
      </c>
      <c r="V5" s="1416" t="s">
        <v>149</v>
      </c>
      <c r="W5" s="670" t="s">
        <v>5439</v>
      </c>
      <c r="X5" s="670" t="s">
        <v>5440</v>
      </c>
      <c r="Y5" s="670" t="s">
        <v>5441</v>
      </c>
      <c r="Z5" s="670" t="s">
        <v>5439</v>
      </c>
      <c r="AA5" s="670" t="s">
        <v>5440</v>
      </c>
      <c r="AB5" s="670" t="s">
        <v>5441</v>
      </c>
      <c r="AC5" s="670" t="s">
        <v>5439</v>
      </c>
      <c r="AD5" s="670" t="s">
        <v>5440</v>
      </c>
      <c r="AE5" s="671" t="s">
        <v>5441</v>
      </c>
      <c r="AF5" s="11"/>
      <c r="AG5" s="1415" t="s">
        <v>155</v>
      </c>
      <c r="AH5" s="49"/>
      <c r="AI5" s="1415" t="s">
        <v>156</v>
      </c>
      <c r="AJ5" s="15"/>
    </row>
    <row r="6" spans="1:36" customFormat="1" ht="20.25" customHeight="1" thickBot="1" x14ac:dyDescent="0.25">
      <c r="A6" s="15"/>
      <c r="B6" s="1395"/>
      <c r="C6" s="1423"/>
      <c r="D6" s="1392"/>
      <c r="E6" s="1426" t="s">
        <v>157</v>
      </c>
      <c r="F6" s="1399"/>
      <c r="G6" s="1400"/>
      <c r="H6" s="1421" t="s">
        <v>158</v>
      </c>
      <c r="I6" s="1399"/>
      <c r="J6" s="1400"/>
      <c r="K6" s="1427" t="s">
        <v>159</v>
      </c>
      <c r="L6" s="1399"/>
      <c r="M6" s="1406"/>
      <c r="N6" s="11"/>
      <c r="O6" s="1387"/>
      <c r="P6" s="49"/>
      <c r="Q6" s="1387"/>
      <c r="R6" s="15"/>
      <c r="S6" s="15"/>
      <c r="T6" s="1425"/>
      <c r="U6" s="1423"/>
      <c r="V6" s="1392"/>
      <c r="W6" s="1421" t="s">
        <v>157</v>
      </c>
      <c r="X6" s="1399"/>
      <c r="Y6" s="1400"/>
      <c r="Z6" s="1421" t="s">
        <v>158</v>
      </c>
      <c r="AA6" s="1399"/>
      <c r="AB6" s="1400"/>
      <c r="AC6" s="1421" t="s">
        <v>159</v>
      </c>
      <c r="AD6" s="1399"/>
      <c r="AE6" s="1400"/>
      <c r="AF6" s="11"/>
      <c r="AG6" s="1387"/>
      <c r="AH6" s="49"/>
      <c r="AI6" s="1387"/>
      <c r="AJ6" s="15"/>
    </row>
    <row r="7" spans="1:36" customFormat="1" ht="20.25" customHeight="1" thickTop="1" thickBot="1" x14ac:dyDescent="0.25">
      <c r="A7" s="15"/>
      <c r="B7" s="15"/>
      <c r="C7" s="321"/>
      <c r="D7" s="321"/>
      <c r="E7" s="15"/>
      <c r="F7" s="15"/>
      <c r="G7" s="15"/>
      <c r="H7" s="15"/>
      <c r="I7" s="15"/>
      <c r="J7" s="15"/>
      <c r="K7" s="15"/>
      <c r="L7" s="15"/>
      <c r="M7" s="15"/>
      <c r="N7" s="15"/>
      <c r="O7" s="15"/>
      <c r="P7" s="49"/>
      <c r="Q7" s="15"/>
      <c r="R7" s="15"/>
      <c r="S7" s="15"/>
      <c r="T7" s="15"/>
      <c r="U7" s="321"/>
      <c r="V7" s="321"/>
      <c r="W7" s="15"/>
      <c r="X7" s="15"/>
      <c r="Y7" s="15"/>
      <c r="Z7" s="15"/>
      <c r="AA7" s="15"/>
      <c r="AB7" s="15"/>
      <c r="AC7" s="15"/>
      <c r="AD7" s="15"/>
      <c r="AE7" s="15"/>
      <c r="AF7" s="15"/>
      <c r="AG7" s="15"/>
      <c r="AH7" s="49"/>
      <c r="AI7" s="15"/>
      <c r="AJ7" s="15"/>
    </row>
    <row r="8" spans="1:36" customFormat="1" ht="20.25" customHeight="1" thickTop="1" thickBot="1" x14ac:dyDescent="0.25">
      <c r="A8" s="15"/>
      <c r="B8" s="24" t="s">
        <v>5442</v>
      </c>
      <c r="C8" s="17"/>
      <c r="D8" s="17"/>
      <c r="E8" s="248"/>
      <c r="F8" s="672"/>
      <c r="G8" s="672"/>
      <c r="H8" s="248"/>
      <c r="I8" s="672"/>
      <c r="J8" s="672"/>
      <c r="K8" s="248"/>
      <c r="L8" s="672"/>
      <c r="M8" s="672"/>
      <c r="N8" s="49"/>
      <c r="O8" s="96"/>
      <c r="P8" s="49"/>
      <c r="Q8" s="96"/>
      <c r="R8" s="15"/>
      <c r="S8" s="15"/>
      <c r="T8" s="24" t="s">
        <v>5442</v>
      </c>
      <c r="U8" s="321"/>
      <c r="V8" s="321"/>
      <c r="W8" s="248"/>
      <c r="X8" s="672"/>
      <c r="Y8" s="672"/>
      <c r="Z8" s="248"/>
      <c r="AA8" s="672"/>
      <c r="AB8" s="672"/>
      <c r="AC8" s="248"/>
      <c r="AD8" s="672"/>
      <c r="AE8" s="672"/>
      <c r="AF8" s="49"/>
      <c r="AG8" s="96"/>
      <c r="AH8" s="49"/>
      <c r="AI8" s="96"/>
      <c r="AJ8" s="15"/>
    </row>
    <row r="9" spans="1:36" customFormat="1" ht="20.25" customHeight="1" thickTop="1" x14ac:dyDescent="0.2">
      <c r="A9" s="15"/>
      <c r="B9" s="27" t="s">
        <v>5443</v>
      </c>
      <c r="C9" s="28" t="s">
        <v>167</v>
      </c>
      <c r="D9" s="28">
        <v>3</v>
      </c>
      <c r="E9" s="920"/>
      <c r="F9" s="1122"/>
      <c r="G9" s="1122"/>
      <c r="H9" s="920"/>
      <c r="I9" s="1122"/>
      <c r="J9" s="1122"/>
      <c r="K9" s="1288">
        <v>1104.3687597140195</v>
      </c>
      <c r="L9" s="660"/>
      <c r="M9" s="661"/>
      <c r="N9" s="49"/>
      <c r="O9" s="29" t="s">
        <v>5444</v>
      </c>
      <c r="P9" s="49"/>
      <c r="Q9" s="29" t="s">
        <v>5445</v>
      </c>
      <c r="R9" s="15"/>
      <c r="S9" s="15"/>
      <c r="T9" s="27" t="s">
        <v>5443</v>
      </c>
      <c r="U9" s="28" t="s">
        <v>167</v>
      </c>
      <c r="V9" s="28">
        <v>3</v>
      </c>
      <c r="W9" s="234" t="s">
        <v>322</v>
      </c>
      <c r="X9" s="660"/>
      <c r="Y9" s="660"/>
      <c r="Z9" s="234" t="s">
        <v>322</v>
      </c>
      <c r="AA9" s="660"/>
      <c r="AB9" s="660"/>
      <c r="AC9" s="234" t="s">
        <v>322</v>
      </c>
      <c r="AD9" s="660"/>
      <c r="AE9" s="661"/>
      <c r="AF9" s="49"/>
      <c r="AG9" s="29" t="s">
        <v>5444</v>
      </c>
      <c r="AH9" s="49"/>
      <c r="AI9" s="29" t="s">
        <v>5445</v>
      </c>
      <c r="AJ9" s="15"/>
    </row>
    <row r="10" spans="1:36" customFormat="1" ht="20.25" customHeight="1" x14ac:dyDescent="0.2">
      <c r="A10" s="15"/>
      <c r="B10" s="30" t="s">
        <v>325</v>
      </c>
      <c r="C10" s="673" t="s">
        <v>167</v>
      </c>
      <c r="D10" s="673">
        <v>3</v>
      </c>
      <c r="E10" s="921"/>
      <c r="F10" s="1123"/>
      <c r="G10" s="1124"/>
      <c r="H10" s="921"/>
      <c r="I10" s="1123"/>
      <c r="J10" s="1124"/>
      <c r="K10" s="1289">
        <v>79.25734504196457</v>
      </c>
      <c r="L10" s="674"/>
      <c r="M10" s="664"/>
      <c r="N10" s="49"/>
      <c r="O10" s="32" t="s">
        <v>5446</v>
      </c>
      <c r="P10" s="49"/>
      <c r="Q10" s="32" t="s">
        <v>5447</v>
      </c>
      <c r="R10" s="15"/>
      <c r="S10" s="15"/>
      <c r="T10" s="30" t="s">
        <v>325</v>
      </c>
      <c r="U10" s="673" t="s">
        <v>167</v>
      </c>
      <c r="V10" s="673">
        <v>3</v>
      </c>
      <c r="W10" s="228" t="s">
        <v>345</v>
      </c>
      <c r="X10" s="674"/>
      <c r="Y10" s="663"/>
      <c r="Z10" s="228" t="s">
        <v>345</v>
      </c>
      <c r="AA10" s="674"/>
      <c r="AB10" s="663"/>
      <c r="AC10" s="228" t="s">
        <v>345</v>
      </c>
      <c r="AD10" s="674"/>
      <c r="AE10" s="664"/>
      <c r="AF10" s="49"/>
      <c r="AG10" s="32" t="s">
        <v>5446</v>
      </c>
      <c r="AH10" s="49"/>
      <c r="AI10" s="32" t="s">
        <v>5447</v>
      </c>
      <c r="AJ10" s="15"/>
    </row>
    <row r="11" spans="1:36" customFormat="1" ht="20.25" customHeight="1" thickBot="1" x14ac:dyDescent="0.25">
      <c r="A11" s="15"/>
      <c r="B11" s="33" t="s">
        <v>5448</v>
      </c>
      <c r="C11" s="675" t="s">
        <v>167</v>
      </c>
      <c r="D11" s="675">
        <v>3</v>
      </c>
      <c r="E11" s="922"/>
      <c r="F11" s="1125"/>
      <c r="G11" s="1125"/>
      <c r="H11" s="922"/>
      <c r="I11" s="1125"/>
      <c r="J11" s="1125"/>
      <c r="K11" s="1290">
        <v>1183.626104755984</v>
      </c>
      <c r="L11" s="665"/>
      <c r="M11" s="666"/>
      <c r="N11" s="49"/>
      <c r="O11" s="35" t="s">
        <v>5449</v>
      </c>
      <c r="P11" s="49"/>
      <c r="Q11" s="35" t="s">
        <v>5450</v>
      </c>
      <c r="R11" s="15"/>
      <c r="S11" s="15"/>
      <c r="T11" s="33" t="s">
        <v>5448</v>
      </c>
      <c r="U11" s="675" t="s">
        <v>167</v>
      </c>
      <c r="V11" s="675">
        <v>3</v>
      </c>
      <c r="W11" s="653" t="s">
        <v>5451</v>
      </c>
      <c r="X11" s="665"/>
      <c r="Y11" s="665"/>
      <c r="Z11" s="653" t="s">
        <v>5451</v>
      </c>
      <c r="AA11" s="665"/>
      <c r="AB11" s="665"/>
      <c r="AC11" s="653" t="s">
        <v>5451</v>
      </c>
      <c r="AD11" s="665"/>
      <c r="AE11" s="666"/>
      <c r="AF11" s="49"/>
      <c r="AG11" s="35" t="s">
        <v>5449</v>
      </c>
      <c r="AH11" s="49"/>
      <c r="AI11" s="35" t="s">
        <v>5450</v>
      </c>
      <c r="AJ11" s="15"/>
    </row>
    <row r="12" spans="1:36" customFormat="1" ht="20.25" customHeight="1" thickTop="1" thickBot="1" x14ac:dyDescent="0.25">
      <c r="A12" s="15"/>
      <c r="B12" s="676"/>
      <c r="C12" s="677"/>
      <c r="D12" s="677"/>
      <c r="E12" s="1127"/>
      <c r="F12" s="1127"/>
      <c r="G12" s="1127"/>
      <c r="H12" s="1127"/>
      <c r="I12" s="1127"/>
      <c r="J12" s="1127"/>
      <c r="K12" s="544"/>
      <c r="L12" s="544"/>
      <c r="M12" s="544"/>
      <c r="N12" s="49"/>
      <c r="O12" s="96"/>
      <c r="P12" s="49"/>
      <c r="Q12" s="96"/>
      <c r="R12" s="15"/>
      <c r="S12" s="15"/>
      <c r="T12" s="676"/>
      <c r="U12" s="677"/>
      <c r="V12" s="677"/>
      <c r="W12" s="544"/>
      <c r="X12" s="544"/>
      <c r="Y12" s="544"/>
      <c r="Z12" s="544"/>
      <c r="AA12" s="544"/>
      <c r="AB12" s="544"/>
      <c r="AC12" s="544"/>
      <c r="AD12" s="544"/>
      <c r="AE12" s="544"/>
      <c r="AF12" s="49"/>
      <c r="AG12" s="96"/>
      <c r="AH12" s="49"/>
      <c r="AI12" s="96"/>
      <c r="AJ12" s="15"/>
    </row>
    <row r="13" spans="1:36" customFormat="1" ht="20.25" customHeight="1" thickTop="1" thickBot="1" x14ac:dyDescent="0.25">
      <c r="A13" s="15"/>
      <c r="B13" s="24" t="s">
        <v>325</v>
      </c>
      <c r="C13" s="17"/>
      <c r="D13" s="17"/>
      <c r="E13" s="1128"/>
      <c r="F13" s="1128"/>
      <c r="G13" s="1129"/>
      <c r="H13" s="1128"/>
      <c r="I13" s="1128"/>
      <c r="J13" s="1129"/>
      <c r="K13" s="248"/>
      <c r="L13" s="248"/>
      <c r="M13" s="672"/>
      <c r="N13" s="49"/>
      <c r="O13" s="96"/>
      <c r="P13" s="49"/>
      <c r="Q13" s="96"/>
      <c r="R13" s="15"/>
      <c r="S13" s="15"/>
      <c r="T13" s="24" t="s">
        <v>325</v>
      </c>
      <c r="U13" s="677"/>
      <c r="V13" s="677"/>
      <c r="W13" s="248"/>
      <c r="X13" s="248"/>
      <c r="Y13" s="672"/>
      <c r="Z13" s="248"/>
      <c r="AA13" s="248"/>
      <c r="AB13" s="672"/>
      <c r="AC13" s="248"/>
      <c r="AD13" s="248"/>
      <c r="AE13" s="672"/>
      <c r="AF13" s="49"/>
      <c r="AG13" s="96"/>
      <c r="AH13" s="49"/>
      <c r="AI13" s="96"/>
      <c r="AJ13" s="15"/>
    </row>
    <row r="14" spans="1:36" customFormat="1" ht="20.25" customHeight="1" thickTop="1" x14ac:dyDescent="0.2">
      <c r="A14" s="15"/>
      <c r="B14" s="27" t="s">
        <v>5452</v>
      </c>
      <c r="C14" s="28" t="s">
        <v>167</v>
      </c>
      <c r="D14" s="28">
        <v>3</v>
      </c>
      <c r="E14" s="920"/>
      <c r="F14" s="1122"/>
      <c r="G14" s="1122"/>
      <c r="H14" s="920"/>
      <c r="I14" s="1122"/>
      <c r="J14" s="1122"/>
      <c r="K14" s="1288">
        <v>79.257345041964584</v>
      </c>
      <c r="L14" s="660"/>
      <c r="M14" s="661"/>
      <c r="N14" s="49"/>
      <c r="O14" s="29" t="s">
        <v>5453</v>
      </c>
      <c r="P14" s="49"/>
      <c r="Q14" s="29" t="s">
        <v>5454</v>
      </c>
      <c r="R14" s="15"/>
      <c r="S14" s="15"/>
      <c r="T14" s="27" t="s">
        <v>5452</v>
      </c>
      <c r="U14" s="28" t="s">
        <v>167</v>
      </c>
      <c r="V14" s="28">
        <v>3</v>
      </c>
      <c r="W14" s="234" t="s">
        <v>5455</v>
      </c>
      <c r="X14" s="660"/>
      <c r="Y14" s="660"/>
      <c r="Z14" s="234" t="s">
        <v>5455</v>
      </c>
      <c r="AA14" s="660"/>
      <c r="AB14" s="660"/>
      <c r="AC14" s="234" t="s">
        <v>5455</v>
      </c>
      <c r="AD14" s="660"/>
      <c r="AE14" s="661"/>
      <c r="AF14" s="49"/>
      <c r="AG14" s="29" t="s">
        <v>5453</v>
      </c>
      <c r="AH14" s="49"/>
      <c r="AI14" s="29" t="s">
        <v>5454</v>
      </c>
      <c r="AJ14" s="15"/>
    </row>
    <row r="15" spans="1:36" customFormat="1" ht="20.25" customHeight="1" x14ac:dyDescent="0.2">
      <c r="A15" s="15"/>
      <c r="B15" s="30" t="s">
        <v>5456</v>
      </c>
      <c r="C15" s="673" t="s">
        <v>167</v>
      </c>
      <c r="D15" s="673">
        <v>3</v>
      </c>
      <c r="E15" s="921"/>
      <c r="F15" s="1123"/>
      <c r="G15" s="1124"/>
      <c r="H15" s="921"/>
      <c r="I15" s="1123"/>
      <c r="J15" s="1124"/>
      <c r="K15" s="1289">
        <v>0</v>
      </c>
      <c r="L15" s="674"/>
      <c r="M15" s="664"/>
      <c r="N15" s="49"/>
      <c r="O15" s="32" t="s">
        <v>5457</v>
      </c>
      <c r="P15" s="49"/>
      <c r="Q15" s="32" t="s">
        <v>5458</v>
      </c>
      <c r="R15" s="15"/>
      <c r="S15" s="15"/>
      <c r="T15" s="30" t="s">
        <v>5456</v>
      </c>
      <c r="U15" s="673" t="s">
        <v>167</v>
      </c>
      <c r="V15" s="673">
        <v>3</v>
      </c>
      <c r="W15" s="228" t="s">
        <v>5459</v>
      </c>
      <c r="X15" s="674"/>
      <c r="Y15" s="663"/>
      <c r="Z15" s="228" t="s">
        <v>5459</v>
      </c>
      <c r="AA15" s="674"/>
      <c r="AB15" s="663"/>
      <c r="AC15" s="228" t="s">
        <v>5459</v>
      </c>
      <c r="AD15" s="674"/>
      <c r="AE15" s="664"/>
      <c r="AF15" s="49"/>
      <c r="AG15" s="32" t="s">
        <v>5457</v>
      </c>
      <c r="AH15" s="49"/>
      <c r="AI15" s="32" t="s">
        <v>5458</v>
      </c>
      <c r="AJ15" s="15"/>
    </row>
    <row r="16" spans="1:36" customFormat="1" ht="20.25" customHeight="1" thickBot="1" x14ac:dyDescent="0.25">
      <c r="A16" s="15"/>
      <c r="B16" s="33" t="s">
        <v>5460</v>
      </c>
      <c r="C16" s="675" t="s">
        <v>167</v>
      </c>
      <c r="D16" s="675">
        <v>3</v>
      </c>
      <c r="E16" s="923">
        <f>E14+E15</f>
        <v>0</v>
      </c>
      <c r="F16" s="1125"/>
      <c r="G16" s="1125"/>
      <c r="H16" s="923">
        <f>H14+H15</f>
        <v>0</v>
      </c>
      <c r="I16" s="1125"/>
      <c r="J16" s="1125"/>
      <c r="K16" s="225">
        <f>K14+K15</f>
        <v>79.257345041964584</v>
      </c>
      <c r="L16" s="665"/>
      <c r="M16" s="666"/>
      <c r="N16" s="49"/>
      <c r="O16" s="35" t="s">
        <v>5461</v>
      </c>
      <c r="P16" s="49"/>
      <c r="Q16" s="35" t="s">
        <v>5462</v>
      </c>
      <c r="R16" s="15"/>
      <c r="S16" s="15"/>
      <c r="T16" s="33" t="s">
        <v>5460</v>
      </c>
      <c r="U16" s="675" t="s">
        <v>167</v>
      </c>
      <c r="V16" s="675">
        <v>3</v>
      </c>
      <c r="W16" s="225" t="s">
        <v>5463</v>
      </c>
      <c r="X16" s="665"/>
      <c r="Y16" s="665"/>
      <c r="Z16" s="225" t="s">
        <v>5463</v>
      </c>
      <c r="AA16" s="665"/>
      <c r="AB16" s="665"/>
      <c r="AC16" s="225" t="s">
        <v>5463</v>
      </c>
      <c r="AD16" s="665"/>
      <c r="AE16" s="666"/>
      <c r="AF16" s="49"/>
      <c r="AG16" s="35" t="s">
        <v>5461</v>
      </c>
      <c r="AH16" s="49"/>
      <c r="AI16" s="35" t="s">
        <v>5462</v>
      </c>
      <c r="AJ16" s="15"/>
    </row>
    <row r="17" spans="1:36" customFormat="1" ht="20.25" customHeight="1" thickTop="1" thickBot="1" x14ac:dyDescent="0.25">
      <c r="A17" s="15"/>
      <c r="B17" s="36"/>
      <c r="C17" s="5"/>
      <c r="D17" s="5"/>
      <c r="E17" s="1130"/>
      <c r="F17" s="1130"/>
      <c r="G17" s="1130"/>
      <c r="H17" s="1130"/>
      <c r="I17" s="1130"/>
      <c r="J17" s="1130"/>
      <c r="K17" s="241"/>
      <c r="L17" s="241"/>
      <c r="M17" s="241"/>
      <c r="N17" s="49"/>
      <c r="O17" s="89"/>
      <c r="P17" s="49"/>
      <c r="Q17" s="89"/>
      <c r="R17" s="15"/>
      <c r="S17" s="15"/>
      <c r="T17" s="36"/>
      <c r="U17" s="5"/>
      <c r="V17" s="5"/>
      <c r="W17" s="241"/>
      <c r="X17" s="241"/>
      <c r="Y17" s="241"/>
      <c r="Z17" s="241"/>
      <c r="AA17" s="241"/>
      <c r="AB17" s="241"/>
      <c r="AC17" s="241"/>
      <c r="AD17" s="241"/>
      <c r="AE17" s="241"/>
      <c r="AF17" s="49"/>
      <c r="AG17" s="89"/>
      <c r="AH17" s="49"/>
      <c r="AI17" s="89"/>
      <c r="AJ17" s="15"/>
    </row>
    <row r="18" spans="1:36" customFormat="1" ht="20.25" customHeight="1" thickTop="1" thickBot="1" x14ac:dyDescent="0.25">
      <c r="A18" s="15"/>
      <c r="B18" s="678" t="s">
        <v>5464</v>
      </c>
      <c r="C18" s="679"/>
      <c r="D18" s="680"/>
      <c r="E18" s="1130"/>
      <c r="F18" s="1130"/>
      <c r="G18" s="1130"/>
      <c r="H18" s="1130"/>
      <c r="I18" s="1130"/>
      <c r="J18" s="1130"/>
      <c r="K18" s="241"/>
      <c r="L18" s="241"/>
      <c r="M18" s="241"/>
      <c r="N18" s="49"/>
      <c r="O18" s="89"/>
      <c r="P18" s="49"/>
      <c r="Q18" s="89"/>
      <c r="R18" s="15"/>
      <c r="S18" s="15"/>
      <c r="T18" s="24" t="s">
        <v>5464</v>
      </c>
      <c r="U18" s="5"/>
      <c r="V18" s="5"/>
      <c r="W18" s="241"/>
      <c r="X18" s="241"/>
      <c r="Y18" s="241"/>
      <c r="Z18" s="241"/>
      <c r="AA18" s="241"/>
      <c r="AB18" s="241"/>
      <c r="AC18" s="241"/>
      <c r="AD18" s="241"/>
      <c r="AE18" s="241"/>
      <c r="AF18" s="49"/>
      <c r="AG18" s="89"/>
      <c r="AH18" s="49"/>
      <c r="AI18" s="89"/>
      <c r="AJ18" s="15"/>
    </row>
    <row r="19" spans="1:36" customFormat="1" ht="20.25" customHeight="1" thickTop="1" x14ac:dyDescent="0.2">
      <c r="A19" s="15"/>
      <c r="B19" s="27" t="s">
        <v>5465</v>
      </c>
      <c r="C19" s="681" t="s">
        <v>5466</v>
      </c>
      <c r="D19" s="681">
        <v>3</v>
      </c>
      <c r="E19" s="1122"/>
      <c r="F19" s="920"/>
      <c r="G19" s="1122"/>
      <c r="H19" s="1122"/>
      <c r="I19" s="920"/>
      <c r="J19" s="1122"/>
      <c r="K19" s="660"/>
      <c r="L19" s="1288">
        <v>2762.8036680136779</v>
      </c>
      <c r="M19" s="661"/>
      <c r="N19" s="49"/>
      <c r="O19" s="29" t="s">
        <v>5467</v>
      </c>
      <c r="P19" s="49"/>
      <c r="Q19" s="29" t="s">
        <v>5468</v>
      </c>
      <c r="R19" s="15"/>
      <c r="S19" s="15"/>
      <c r="T19" s="27" t="s">
        <v>5465</v>
      </c>
      <c r="U19" s="28" t="s">
        <v>5466</v>
      </c>
      <c r="V19" s="682">
        <v>3</v>
      </c>
      <c r="W19" s="660"/>
      <c r="X19" s="234" t="s">
        <v>5469</v>
      </c>
      <c r="Y19" s="660"/>
      <c r="Z19" s="660"/>
      <c r="AA19" s="234" t="s">
        <v>5469</v>
      </c>
      <c r="AB19" s="660"/>
      <c r="AC19" s="660"/>
      <c r="AD19" s="234" t="s">
        <v>5469</v>
      </c>
      <c r="AE19" s="661"/>
      <c r="AF19" s="49"/>
      <c r="AG19" s="29" t="s">
        <v>5467</v>
      </c>
      <c r="AH19" s="49"/>
      <c r="AI19" s="29" t="s">
        <v>5468</v>
      </c>
      <c r="AJ19" s="15"/>
    </row>
    <row r="20" spans="1:36" customFormat="1" ht="20.25" customHeight="1" thickBot="1" x14ac:dyDescent="0.25">
      <c r="A20" s="15"/>
      <c r="B20" s="33" t="s">
        <v>5470</v>
      </c>
      <c r="C20" s="675" t="s">
        <v>5466</v>
      </c>
      <c r="D20" s="675">
        <v>3</v>
      </c>
      <c r="E20" s="1125"/>
      <c r="F20" s="922"/>
      <c r="G20" s="1125"/>
      <c r="H20" s="1125"/>
      <c r="I20" s="922"/>
      <c r="J20" s="1125"/>
      <c r="K20" s="665"/>
      <c r="L20" s="1290">
        <v>2777.0784902082687</v>
      </c>
      <c r="M20" s="666"/>
      <c r="N20" s="49"/>
      <c r="O20" s="35" t="s">
        <v>5471</v>
      </c>
      <c r="P20" s="49"/>
      <c r="Q20" s="35" t="s">
        <v>5472</v>
      </c>
      <c r="R20" s="15"/>
      <c r="S20" s="15"/>
      <c r="T20" s="33" t="s">
        <v>5470</v>
      </c>
      <c r="U20" s="675" t="s">
        <v>5466</v>
      </c>
      <c r="V20" s="675">
        <v>3</v>
      </c>
      <c r="W20" s="665"/>
      <c r="X20" s="653" t="s">
        <v>5473</v>
      </c>
      <c r="Y20" s="665"/>
      <c r="Z20" s="665"/>
      <c r="AA20" s="653" t="s">
        <v>5473</v>
      </c>
      <c r="AB20" s="665"/>
      <c r="AC20" s="665"/>
      <c r="AD20" s="653" t="s">
        <v>5473</v>
      </c>
      <c r="AE20" s="666"/>
      <c r="AF20" s="49"/>
      <c r="AG20" s="35" t="s">
        <v>5471</v>
      </c>
      <c r="AH20" s="49"/>
      <c r="AI20" s="35" t="s">
        <v>5472</v>
      </c>
      <c r="AJ20" s="15"/>
    </row>
    <row r="21" spans="1:36" customFormat="1" ht="20.25" customHeight="1" thickTop="1" thickBot="1" x14ac:dyDescent="0.25">
      <c r="A21" s="15"/>
      <c r="B21" s="49"/>
      <c r="C21" s="528"/>
      <c r="D21" s="528"/>
      <c r="E21" s="1127"/>
      <c r="F21" s="1127"/>
      <c r="G21" s="1127"/>
      <c r="H21" s="1127"/>
      <c r="I21" s="1127"/>
      <c r="J21" s="1127"/>
      <c r="K21" s="544"/>
      <c r="L21" s="544"/>
      <c r="M21" s="544"/>
      <c r="N21" s="49"/>
      <c r="O21" s="49"/>
      <c r="P21" s="49"/>
      <c r="Q21" s="49"/>
      <c r="R21" s="15"/>
      <c r="S21" s="15"/>
      <c r="T21" s="49"/>
      <c r="U21" s="528"/>
      <c r="V21" s="528"/>
      <c r="W21" s="544"/>
      <c r="X21" s="544"/>
      <c r="Y21" s="544"/>
      <c r="Z21" s="544"/>
      <c r="AA21" s="544"/>
      <c r="AB21" s="544"/>
      <c r="AC21" s="544"/>
      <c r="AD21" s="544"/>
      <c r="AE21" s="544"/>
      <c r="AF21" s="49"/>
      <c r="AG21" s="49"/>
      <c r="AH21" s="49"/>
      <c r="AI21" s="49"/>
      <c r="AJ21" s="15"/>
    </row>
    <row r="22" spans="1:36" customFormat="1" ht="20.25" customHeight="1" thickTop="1" thickBot="1" x14ac:dyDescent="0.25">
      <c r="A22" s="15"/>
      <c r="B22" s="678" t="s">
        <v>5474</v>
      </c>
      <c r="C22" s="679"/>
      <c r="D22" s="17"/>
      <c r="E22" s="1128"/>
      <c r="F22" s="1128"/>
      <c r="G22" s="1129"/>
      <c r="H22" s="1128"/>
      <c r="I22" s="1128"/>
      <c r="J22" s="1129"/>
      <c r="K22" s="248"/>
      <c r="L22" s="248"/>
      <c r="M22" s="672"/>
      <c r="N22" s="49"/>
      <c r="O22" s="96"/>
      <c r="P22" s="49"/>
      <c r="Q22" s="96"/>
      <c r="R22" s="15"/>
      <c r="S22" s="15"/>
      <c r="T22" s="24" t="s">
        <v>5474</v>
      </c>
      <c r="U22" s="528"/>
      <c r="V22" s="528"/>
      <c r="W22" s="248"/>
      <c r="X22" s="248"/>
      <c r="Y22" s="672"/>
      <c r="Z22" s="248"/>
      <c r="AA22" s="248"/>
      <c r="AB22" s="672"/>
      <c r="AC22" s="248"/>
      <c r="AD22" s="248"/>
      <c r="AE22" s="672"/>
      <c r="AF22" s="49"/>
      <c r="AG22" s="96"/>
      <c r="AH22" s="49"/>
      <c r="AI22" s="96"/>
      <c r="AJ22" s="15"/>
    </row>
    <row r="23" spans="1:36" customFormat="1" ht="20.25" customHeight="1" thickTop="1" x14ac:dyDescent="0.2">
      <c r="A23" s="15"/>
      <c r="B23" s="27" t="s">
        <v>5475</v>
      </c>
      <c r="C23" s="683" t="s">
        <v>167</v>
      </c>
      <c r="D23" s="28">
        <v>3</v>
      </c>
      <c r="E23" s="924"/>
      <c r="F23" s="1122"/>
      <c r="G23" s="1122"/>
      <c r="H23" s="920"/>
      <c r="I23" s="1122"/>
      <c r="J23" s="1122"/>
      <c r="K23" s="1288">
        <v>85.334081131488972</v>
      </c>
      <c r="L23" s="660"/>
      <c r="M23" s="661"/>
      <c r="N23" s="49"/>
      <c r="O23" s="29" t="s">
        <v>5476</v>
      </c>
      <c r="P23" s="49"/>
      <c r="Q23" s="29" t="s">
        <v>5477</v>
      </c>
      <c r="R23" s="15"/>
      <c r="S23" s="15"/>
      <c r="T23" s="27" t="s">
        <v>5475</v>
      </c>
      <c r="U23" s="91" t="s">
        <v>167</v>
      </c>
      <c r="V23" s="28">
        <v>3</v>
      </c>
      <c r="W23" s="234" t="s">
        <v>5478</v>
      </c>
      <c r="X23" s="660"/>
      <c r="Y23" s="660"/>
      <c r="Z23" s="234" t="s">
        <v>5478</v>
      </c>
      <c r="AA23" s="660"/>
      <c r="AB23" s="660"/>
      <c r="AC23" s="234" t="s">
        <v>5478</v>
      </c>
      <c r="AD23" s="660"/>
      <c r="AE23" s="661"/>
      <c r="AF23" s="49"/>
      <c r="AG23" s="29" t="s">
        <v>5476</v>
      </c>
      <c r="AH23" s="49"/>
      <c r="AI23" s="29" t="s">
        <v>5477</v>
      </c>
      <c r="AJ23" s="15"/>
    </row>
    <row r="24" spans="1:36" customFormat="1" ht="20.25" customHeight="1" thickBot="1" x14ac:dyDescent="0.25">
      <c r="A24" s="15"/>
      <c r="B24" s="33" t="s">
        <v>5479</v>
      </c>
      <c r="C24" s="675" t="s">
        <v>167</v>
      </c>
      <c r="D24" s="684">
        <v>3</v>
      </c>
      <c r="E24" s="923">
        <f>IFERROR(E23 - E16,0)</f>
        <v>0</v>
      </c>
      <c r="F24" s="1125"/>
      <c r="G24" s="1125"/>
      <c r="H24" s="923">
        <f>IFERROR(H23 - H16,0)</f>
        <v>0</v>
      </c>
      <c r="I24" s="1125"/>
      <c r="J24" s="1125"/>
      <c r="K24" s="225">
        <f>IFERROR(K23 - K16,0)</f>
        <v>6.0767360895243883</v>
      </c>
      <c r="L24" s="665"/>
      <c r="M24" s="666"/>
      <c r="N24" s="49"/>
      <c r="O24" s="35" t="s">
        <v>5480</v>
      </c>
      <c r="P24" s="49"/>
      <c r="Q24" s="35" t="s">
        <v>5481</v>
      </c>
      <c r="R24" s="15"/>
      <c r="S24" s="15"/>
      <c r="T24" s="33" t="s">
        <v>5479</v>
      </c>
      <c r="U24" s="34" t="s">
        <v>167</v>
      </c>
      <c r="V24" s="684">
        <v>3</v>
      </c>
      <c r="W24" s="225" t="s">
        <v>5482</v>
      </c>
      <c r="X24" s="665"/>
      <c r="Y24" s="665"/>
      <c r="Z24" s="225" t="s">
        <v>5482</v>
      </c>
      <c r="AA24" s="665"/>
      <c r="AB24" s="665"/>
      <c r="AC24" s="225" t="s">
        <v>5482</v>
      </c>
      <c r="AD24" s="665"/>
      <c r="AE24" s="666"/>
      <c r="AF24" s="49"/>
      <c r="AG24" s="35" t="s">
        <v>5480</v>
      </c>
      <c r="AH24" s="49"/>
      <c r="AI24" s="35" t="s">
        <v>5481</v>
      </c>
      <c r="AJ24" s="15"/>
    </row>
    <row r="25" spans="1:36" customFormat="1" ht="20.25" customHeight="1" thickTop="1" thickBot="1" x14ac:dyDescent="0.25">
      <c r="A25" s="15"/>
      <c r="B25" s="36"/>
      <c r="C25" s="5"/>
      <c r="D25" s="5"/>
      <c r="E25" s="1130"/>
      <c r="F25" s="1130"/>
      <c r="G25" s="1130"/>
      <c r="H25" s="1130"/>
      <c r="I25" s="1130"/>
      <c r="J25" s="1130"/>
      <c r="K25" s="241"/>
      <c r="L25" s="241"/>
      <c r="M25" s="241"/>
      <c r="N25" s="49"/>
      <c r="O25" s="89"/>
      <c r="P25" s="49"/>
      <c r="Q25" s="89"/>
      <c r="R25" s="15"/>
      <c r="S25" s="15"/>
      <c r="T25" s="36"/>
      <c r="U25" s="5"/>
      <c r="V25" s="5"/>
      <c r="W25" s="241"/>
      <c r="X25" s="241"/>
      <c r="Y25" s="241"/>
      <c r="Z25" s="241"/>
      <c r="AA25" s="241"/>
      <c r="AB25" s="241"/>
      <c r="AC25" s="241"/>
      <c r="AD25" s="241"/>
      <c r="AE25" s="241"/>
      <c r="AF25" s="49"/>
      <c r="AG25" s="89"/>
      <c r="AH25" s="49"/>
      <c r="AI25" s="89"/>
      <c r="AJ25" s="15"/>
    </row>
    <row r="26" spans="1:36" customFormat="1" ht="20.25" customHeight="1" thickTop="1" thickBot="1" x14ac:dyDescent="0.25">
      <c r="A26" s="15"/>
      <c r="B26" s="678" t="s">
        <v>5483</v>
      </c>
      <c r="C26" s="679"/>
      <c r="D26" s="17"/>
      <c r="E26" s="1128"/>
      <c r="F26" s="1128"/>
      <c r="G26" s="1129"/>
      <c r="H26" s="1128"/>
      <c r="I26" s="1128"/>
      <c r="J26" s="1129"/>
      <c r="K26" s="248"/>
      <c r="L26" s="248"/>
      <c r="M26" s="672"/>
      <c r="N26" s="49"/>
      <c r="O26" s="96"/>
      <c r="P26" s="49"/>
      <c r="Q26" s="96"/>
      <c r="R26" s="15"/>
      <c r="S26" s="15"/>
      <c r="T26" s="24" t="s">
        <v>5483</v>
      </c>
      <c r="U26" s="5"/>
      <c r="V26" s="5"/>
      <c r="W26" s="248"/>
      <c r="X26" s="248"/>
      <c r="Y26" s="672"/>
      <c r="Z26" s="248"/>
      <c r="AA26" s="248"/>
      <c r="AB26" s="672"/>
      <c r="AC26" s="248"/>
      <c r="AD26" s="248"/>
      <c r="AE26" s="672"/>
      <c r="AF26" s="49"/>
      <c r="AG26" s="96"/>
      <c r="AH26" s="49"/>
      <c r="AI26" s="96"/>
      <c r="AJ26" s="15"/>
    </row>
    <row r="27" spans="1:36" customFormat="1" ht="20.25" customHeight="1" thickTop="1" thickBot="1" x14ac:dyDescent="0.25">
      <c r="A27" s="15"/>
      <c r="B27" s="72" t="s">
        <v>5484</v>
      </c>
      <c r="C27" s="685" t="s">
        <v>5485</v>
      </c>
      <c r="D27" s="73">
        <v>3</v>
      </c>
      <c r="E27" s="1126"/>
      <c r="F27" s="965"/>
      <c r="G27" s="925">
        <f>IF(OR(E16=0, F19=0), 0, E16/(F19/1000))</f>
        <v>0</v>
      </c>
      <c r="H27" s="965"/>
      <c r="I27" s="965"/>
      <c r="J27" s="925">
        <f>IF(OR(H16=0, I19=0), 0, H16/(I19/1000))</f>
        <v>0</v>
      </c>
      <c r="K27" s="686"/>
      <c r="L27" s="686"/>
      <c r="M27" s="242">
        <f>IF(OR(K16=0, L19=0), 0, K16/(L19/1000))</f>
        <v>28.68728819190644</v>
      </c>
      <c r="N27" s="49"/>
      <c r="O27" s="77" t="s">
        <v>5486</v>
      </c>
      <c r="P27" s="49"/>
      <c r="Q27" s="77" t="s">
        <v>5487</v>
      </c>
      <c r="R27" s="15"/>
      <c r="S27" s="15"/>
      <c r="T27" s="72" t="s">
        <v>5484</v>
      </c>
      <c r="U27" s="73" t="s">
        <v>5485</v>
      </c>
      <c r="V27" s="73">
        <v>3</v>
      </c>
      <c r="W27" s="686"/>
      <c r="X27" s="686"/>
      <c r="Y27" s="243" t="s">
        <v>5488</v>
      </c>
      <c r="Z27" s="686"/>
      <c r="AA27" s="686"/>
      <c r="AB27" s="243" t="s">
        <v>5488</v>
      </c>
      <c r="AC27" s="686"/>
      <c r="AD27" s="686"/>
      <c r="AE27" s="242" t="s">
        <v>5488</v>
      </c>
      <c r="AF27" s="49"/>
      <c r="AG27" s="77" t="s">
        <v>5486</v>
      </c>
      <c r="AH27" s="49"/>
      <c r="AI27" s="77" t="s">
        <v>5487</v>
      </c>
      <c r="AJ27" s="15"/>
    </row>
    <row r="28" spans="1:36" ht="20.25" customHeight="1" thickTop="1" x14ac:dyDescent="0.2"/>
  </sheetData>
  <mergeCells count="20">
    <mergeCell ref="AC6:AE6"/>
    <mergeCell ref="U5:U6"/>
    <mergeCell ref="K6:M6"/>
    <mergeCell ref="Z6:AB6"/>
    <mergeCell ref="B2:Q2"/>
    <mergeCell ref="T1:AJ1"/>
    <mergeCell ref="B5:B6"/>
    <mergeCell ref="D5:D6"/>
    <mergeCell ref="AG5:AG6"/>
    <mergeCell ref="W6:Y6"/>
    <mergeCell ref="AI5:AI6"/>
    <mergeCell ref="B1:Q1"/>
    <mergeCell ref="C5:C6"/>
    <mergeCell ref="T5:T6"/>
    <mergeCell ref="V5:V6"/>
    <mergeCell ref="H6:J6"/>
    <mergeCell ref="O5:O6"/>
    <mergeCell ref="Q5:Q6"/>
    <mergeCell ref="T3:AJ3"/>
    <mergeCell ref="E6:G6"/>
  </mergeCells>
  <pageMargins left="0.7" right="0.7" top="0.75" bottom="0.75" header="0.3" footer="0.3"/>
  <pageSetup paperSize="8" scale="26" fitToHeight="0" orientation="portrait"/>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87">
    <tabColor theme="1"/>
    <pageSetUpPr fitToPage="1"/>
  </sheetPr>
  <dimension ref="A1"/>
  <sheetViews>
    <sheetView zoomScale="40" zoomScaleNormal="40" workbookViewId="0">
      <selection activeCell="J19" sqref="J19"/>
    </sheetView>
  </sheetViews>
  <sheetFormatPr defaultColWidth="9" defaultRowHeight="20.25" customHeight="1" x14ac:dyDescent="0.2"/>
  <sheetData/>
  <pageMargins left="0.7" right="0.7" top="0.75" bottom="0.75" header="0.3" footer="0.3"/>
  <pageSetup paperSize="8" fitToHeight="0" orientation="portrait"/>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17">
    <tabColor rgb="FF0070C0"/>
    <pageSetUpPr fitToPage="1"/>
  </sheetPr>
  <dimension ref="A1:BN29"/>
  <sheetViews>
    <sheetView zoomScale="60" zoomScaleNormal="60" workbookViewId="0">
      <pane xSplit="4" ySplit="6" topLeftCell="E7" activePane="bottomRight" state="frozen"/>
      <selection pane="topRight" activeCell="J19" sqref="J19"/>
      <selection pane="bottomLeft" activeCell="J19" sqref="J19"/>
      <selection pane="bottomRight" activeCell="K27" sqref="K27:K28"/>
    </sheetView>
  </sheetViews>
  <sheetFormatPr defaultColWidth="8.625" defaultRowHeight="20.25" customHeight="1" x14ac:dyDescent="0.2"/>
  <cols>
    <col min="1" max="1" width="1.625" style="54" customWidth="1"/>
    <col min="2" max="2" width="47.625" style="54" customWidth="1"/>
    <col min="3" max="3" width="6.25" style="54" customWidth="1"/>
    <col min="4" max="4" width="5.75" style="54" customWidth="1"/>
    <col min="5" max="28" width="12.625" style="54" customWidth="1"/>
    <col min="29" max="29" width="1.625" style="54" customWidth="1"/>
    <col min="30" max="30" width="10.375" style="54" customWidth="1"/>
    <col min="31" max="31" width="1.625" style="54" customWidth="1"/>
    <col min="32" max="32" width="10.375" style="54" customWidth="1"/>
    <col min="33" max="16384" width="8.625" style="54"/>
  </cols>
  <sheetData>
    <row r="1" spans="1:66" s="103" customFormat="1" ht="21" customHeight="1" x14ac:dyDescent="0.25">
      <c r="A1" s="102"/>
      <c r="B1" s="1403" t="s">
        <v>50</v>
      </c>
      <c r="C1" s="1404"/>
      <c r="D1" s="1404"/>
      <c r="E1" s="1404"/>
      <c r="F1" s="1404"/>
      <c r="G1" s="1404"/>
      <c r="H1" s="1404"/>
      <c r="I1" s="1404"/>
      <c r="J1" s="1404"/>
      <c r="K1" s="1404"/>
      <c r="L1" s="1404"/>
      <c r="M1" s="1404"/>
      <c r="N1" s="1404"/>
      <c r="O1" s="1404"/>
      <c r="P1" s="1404"/>
      <c r="Q1" s="1404"/>
      <c r="R1" s="1404"/>
      <c r="S1" s="1404"/>
      <c r="T1" s="1404"/>
      <c r="U1" s="1404"/>
      <c r="V1" s="1404"/>
      <c r="W1" s="1404"/>
      <c r="X1" s="1404"/>
      <c r="Y1" s="1404"/>
      <c r="Z1" s="1404"/>
      <c r="AA1" s="1404"/>
      <c r="AB1" s="1404"/>
      <c r="AC1" s="1404"/>
      <c r="AD1" s="1404"/>
      <c r="AE1" s="1404"/>
      <c r="AF1" s="1404"/>
      <c r="AG1" s="1404"/>
      <c r="AH1" s="102"/>
      <c r="AI1" s="1403" t="s">
        <v>146</v>
      </c>
      <c r="AJ1" s="1404"/>
      <c r="AK1" s="1404"/>
      <c r="AL1" s="1404"/>
      <c r="AM1" s="1404"/>
      <c r="AN1" s="1404"/>
      <c r="AO1" s="1404"/>
      <c r="AP1" s="1404"/>
      <c r="AQ1" s="1404"/>
      <c r="AR1" s="1404"/>
      <c r="AS1" s="1404"/>
      <c r="AT1" s="1404"/>
      <c r="AU1" s="1404"/>
      <c r="AV1" s="1404"/>
      <c r="AW1" s="1404"/>
      <c r="AX1" s="1404"/>
      <c r="AY1" s="1404"/>
      <c r="AZ1" s="1404"/>
      <c r="BA1" s="1404"/>
      <c r="BB1" s="1404"/>
      <c r="BC1" s="1404"/>
      <c r="BD1" s="1404"/>
      <c r="BE1" s="1404"/>
      <c r="BF1" s="1404"/>
      <c r="BG1" s="1404"/>
      <c r="BH1" s="1404"/>
      <c r="BI1" s="1404"/>
      <c r="BJ1" s="1404"/>
      <c r="BK1" s="1404"/>
      <c r="BL1" s="1404"/>
      <c r="BM1" s="1404"/>
      <c r="BN1" s="1404"/>
    </row>
    <row r="2" spans="1:66" s="103" customFormat="1" ht="21" customHeight="1" x14ac:dyDescent="0.25">
      <c r="A2" s="102"/>
      <c r="B2" s="1403" t="str">
        <f ca="1">INDIRECT("Validation!B5")</f>
        <v>Anglian Water</v>
      </c>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row>
    <row r="3" spans="1:66" s="103" customFormat="1" ht="30" customHeight="1" x14ac:dyDescent="0.3">
      <c r="A3" s="102"/>
      <c r="B3" s="953" t="s">
        <v>51</v>
      </c>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21"/>
      <c r="AH3" s="102"/>
      <c r="AI3" s="1408" t="s">
        <v>51</v>
      </c>
      <c r="AJ3" s="1404"/>
      <c r="AK3" s="1404"/>
      <c r="AL3" s="1404"/>
      <c r="AM3" s="1404"/>
      <c r="AN3" s="1404"/>
      <c r="AO3" s="1404"/>
      <c r="AP3" s="1404"/>
      <c r="AQ3" s="1404"/>
      <c r="AR3" s="1404"/>
      <c r="AS3" s="1404"/>
      <c r="AT3" s="1404"/>
      <c r="AU3" s="1404"/>
      <c r="AV3" s="1404"/>
      <c r="AW3" s="1404"/>
      <c r="AX3" s="1404"/>
      <c r="AY3" s="1404"/>
      <c r="AZ3" s="1404"/>
      <c r="BA3" s="1404"/>
      <c r="BB3" s="1404"/>
      <c r="BC3" s="1404"/>
      <c r="BD3" s="1404"/>
      <c r="BE3" s="1404"/>
      <c r="BF3" s="1404"/>
      <c r="BG3" s="1404"/>
      <c r="BH3" s="1404"/>
      <c r="BI3" s="1404"/>
      <c r="BJ3" s="1404"/>
      <c r="BK3" s="1404"/>
      <c r="BL3" s="1404"/>
      <c r="BM3" s="1404"/>
      <c r="BN3" s="1404"/>
    </row>
    <row r="4" spans="1:66" customFormat="1" ht="20.25" customHeight="1" thickBot="1"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row>
    <row r="5" spans="1:66" customFormat="1" ht="20.25" customHeight="1" thickTop="1" x14ac:dyDescent="0.2">
      <c r="A5" s="21"/>
      <c r="B5" s="1414" t="s">
        <v>5358</v>
      </c>
      <c r="C5" s="1416" t="s">
        <v>148</v>
      </c>
      <c r="D5" s="1416" t="s">
        <v>149</v>
      </c>
      <c r="E5" s="115" t="s">
        <v>5489</v>
      </c>
      <c r="F5" s="115" t="s">
        <v>5490</v>
      </c>
      <c r="G5" s="115" t="s">
        <v>152</v>
      </c>
      <c r="H5" s="115" t="s">
        <v>5489</v>
      </c>
      <c r="I5" s="115" t="s">
        <v>5490</v>
      </c>
      <c r="J5" s="115" t="s">
        <v>152</v>
      </c>
      <c r="K5" s="115" t="s">
        <v>5489</v>
      </c>
      <c r="L5" s="115" t="s">
        <v>5490</v>
      </c>
      <c r="M5" s="115" t="s">
        <v>152</v>
      </c>
      <c r="N5" s="115" t="s">
        <v>5489</v>
      </c>
      <c r="O5" s="115" t="s">
        <v>5490</v>
      </c>
      <c r="P5" s="115" t="s">
        <v>152</v>
      </c>
      <c r="Q5" s="115" t="s">
        <v>5489</v>
      </c>
      <c r="R5" s="115" t="s">
        <v>5490</v>
      </c>
      <c r="S5" s="115" t="s">
        <v>152</v>
      </c>
      <c r="T5" s="115" t="s">
        <v>5489</v>
      </c>
      <c r="U5" s="115" t="s">
        <v>5490</v>
      </c>
      <c r="V5" s="115" t="s">
        <v>152</v>
      </c>
      <c r="W5" s="115" t="s">
        <v>5489</v>
      </c>
      <c r="X5" s="115" t="s">
        <v>5490</v>
      </c>
      <c r="Y5" s="115" t="s">
        <v>152</v>
      </c>
      <c r="Z5" s="115" t="s">
        <v>5489</v>
      </c>
      <c r="AA5" s="115" t="s">
        <v>5490</v>
      </c>
      <c r="AB5" s="116" t="s">
        <v>152</v>
      </c>
      <c r="AC5" s="49"/>
      <c r="AD5" s="1415" t="s">
        <v>155</v>
      </c>
      <c r="AE5" s="49"/>
      <c r="AF5" s="1415" t="s">
        <v>5491</v>
      </c>
      <c r="AG5" s="21"/>
      <c r="AH5" s="21"/>
      <c r="AI5" s="1414" t="s">
        <v>5358</v>
      </c>
      <c r="AJ5" s="1416" t="s">
        <v>148</v>
      </c>
      <c r="AK5" s="1416" t="s">
        <v>149</v>
      </c>
      <c r="AL5" s="115" t="s">
        <v>5489</v>
      </c>
      <c r="AM5" s="115" t="s">
        <v>5490</v>
      </c>
      <c r="AN5" s="115" t="s">
        <v>152</v>
      </c>
      <c r="AO5" s="115" t="s">
        <v>5489</v>
      </c>
      <c r="AP5" s="115" t="s">
        <v>5490</v>
      </c>
      <c r="AQ5" s="115" t="s">
        <v>152</v>
      </c>
      <c r="AR5" s="115" t="s">
        <v>5489</v>
      </c>
      <c r="AS5" s="115" t="s">
        <v>5490</v>
      </c>
      <c r="AT5" s="115" t="s">
        <v>152</v>
      </c>
      <c r="AU5" s="115" t="s">
        <v>5489</v>
      </c>
      <c r="AV5" s="115" t="s">
        <v>5490</v>
      </c>
      <c r="AW5" s="115" t="s">
        <v>152</v>
      </c>
      <c r="AX5" s="115" t="s">
        <v>5489</v>
      </c>
      <c r="AY5" s="115" t="s">
        <v>5490</v>
      </c>
      <c r="AZ5" s="115" t="s">
        <v>152</v>
      </c>
      <c r="BA5" s="115" t="s">
        <v>5489</v>
      </c>
      <c r="BB5" s="115" t="s">
        <v>5490</v>
      </c>
      <c r="BC5" s="115" t="s">
        <v>152</v>
      </c>
      <c r="BD5" s="115" t="s">
        <v>5489</v>
      </c>
      <c r="BE5" s="115" t="s">
        <v>5490</v>
      </c>
      <c r="BF5" s="115" t="s">
        <v>152</v>
      </c>
      <c r="BG5" s="115" t="s">
        <v>5489</v>
      </c>
      <c r="BH5" s="115" t="s">
        <v>5490</v>
      </c>
      <c r="BI5" s="116" t="s">
        <v>152</v>
      </c>
      <c r="BJ5" s="49"/>
      <c r="BK5" s="1415" t="s">
        <v>155</v>
      </c>
      <c r="BL5" s="49"/>
      <c r="BM5" s="1415" t="s">
        <v>156</v>
      </c>
      <c r="BN5" s="21"/>
    </row>
    <row r="6" spans="1:66" customFormat="1" ht="20.25" customHeight="1" thickBot="1" x14ac:dyDescent="0.25">
      <c r="A6" s="21"/>
      <c r="B6" s="1395"/>
      <c r="C6" s="1392"/>
      <c r="D6" s="1392"/>
      <c r="E6" s="1428" t="s">
        <v>157</v>
      </c>
      <c r="F6" s="1399"/>
      <c r="G6" s="1400"/>
      <c r="H6" s="1428" t="s">
        <v>158</v>
      </c>
      <c r="I6" s="1399"/>
      <c r="J6" s="1400"/>
      <c r="K6" s="1428" t="s">
        <v>159</v>
      </c>
      <c r="L6" s="1399"/>
      <c r="M6" s="1400"/>
      <c r="N6" s="1428" t="s">
        <v>160</v>
      </c>
      <c r="O6" s="1399"/>
      <c r="P6" s="1400"/>
      <c r="Q6" s="1428" t="s">
        <v>161</v>
      </c>
      <c r="R6" s="1399"/>
      <c r="S6" s="1400"/>
      <c r="T6" s="1428" t="s">
        <v>162</v>
      </c>
      <c r="U6" s="1399"/>
      <c r="V6" s="1400"/>
      <c r="W6" s="1428" t="s">
        <v>163</v>
      </c>
      <c r="X6" s="1399"/>
      <c r="Y6" s="1400"/>
      <c r="Z6" s="1429" t="s">
        <v>164</v>
      </c>
      <c r="AA6" s="1399"/>
      <c r="AB6" s="1406"/>
      <c r="AC6" s="49"/>
      <c r="AD6" s="1387"/>
      <c r="AE6" s="49"/>
      <c r="AF6" s="1387"/>
      <c r="AG6" s="21"/>
      <c r="AH6" s="21"/>
      <c r="AI6" s="1395"/>
      <c r="AJ6" s="1392"/>
      <c r="AK6" s="1392"/>
      <c r="AL6" s="1428" t="s">
        <v>157</v>
      </c>
      <c r="AM6" s="1399"/>
      <c r="AN6" s="1400"/>
      <c r="AO6" s="1428" t="s">
        <v>158</v>
      </c>
      <c r="AP6" s="1399"/>
      <c r="AQ6" s="1400"/>
      <c r="AR6" s="1428" t="s">
        <v>159</v>
      </c>
      <c r="AS6" s="1399"/>
      <c r="AT6" s="1400"/>
      <c r="AU6" s="1428" t="s">
        <v>160</v>
      </c>
      <c r="AV6" s="1399"/>
      <c r="AW6" s="1400"/>
      <c r="AX6" s="1428" t="s">
        <v>161</v>
      </c>
      <c r="AY6" s="1399"/>
      <c r="AZ6" s="1400"/>
      <c r="BA6" s="1428" t="s">
        <v>162</v>
      </c>
      <c r="BB6" s="1399"/>
      <c r="BC6" s="1400"/>
      <c r="BD6" s="1428" t="s">
        <v>163</v>
      </c>
      <c r="BE6" s="1399"/>
      <c r="BF6" s="1400"/>
      <c r="BG6" s="1429" t="s">
        <v>164</v>
      </c>
      <c r="BH6" s="1399"/>
      <c r="BI6" s="1406"/>
      <c r="BJ6" s="49"/>
      <c r="BK6" s="1387"/>
      <c r="BL6" s="49"/>
      <c r="BM6" s="1387"/>
      <c r="BN6" s="21"/>
    </row>
    <row r="7" spans="1:66" customFormat="1" ht="20.25" customHeight="1" thickTop="1" thickBot="1" x14ac:dyDescent="0.25">
      <c r="A7" s="21"/>
      <c r="B7" s="25"/>
      <c r="C7" s="25"/>
      <c r="D7" s="25"/>
      <c r="E7" s="50"/>
      <c r="F7" s="50"/>
      <c r="G7" s="50"/>
      <c r="H7" s="50"/>
      <c r="I7" s="50"/>
      <c r="J7" s="50"/>
      <c r="K7" s="50"/>
      <c r="L7" s="50"/>
      <c r="M7" s="50"/>
      <c r="N7" s="50"/>
      <c r="O7" s="50"/>
      <c r="P7" s="50"/>
      <c r="Q7" s="50"/>
      <c r="R7" s="50"/>
      <c r="S7" s="50"/>
      <c r="T7" s="50"/>
      <c r="U7" s="50"/>
      <c r="V7" s="50"/>
      <c r="W7" s="50"/>
      <c r="X7" s="50"/>
      <c r="Y7" s="50"/>
      <c r="Z7" s="50"/>
      <c r="AA7" s="50"/>
      <c r="AB7" s="50"/>
      <c r="AC7" s="49"/>
      <c r="AD7" s="90"/>
      <c r="AE7" s="49"/>
      <c r="AF7" s="90"/>
      <c r="AG7" s="21"/>
      <c r="AH7" s="21"/>
      <c r="AI7" s="25"/>
      <c r="AJ7" s="25"/>
      <c r="AK7" s="25"/>
      <c r="AL7" s="50"/>
      <c r="AM7" s="50"/>
      <c r="AN7" s="50"/>
      <c r="AO7" s="50"/>
      <c r="AP7" s="50"/>
      <c r="AQ7" s="50"/>
      <c r="AR7" s="50"/>
      <c r="AS7" s="50"/>
      <c r="AT7" s="50"/>
      <c r="AU7" s="50"/>
      <c r="AV7" s="50"/>
      <c r="AW7" s="50"/>
      <c r="AX7" s="50"/>
      <c r="AY7" s="50"/>
      <c r="AZ7" s="50"/>
      <c r="BA7" s="50"/>
      <c r="BB7" s="50"/>
      <c r="BC7" s="50"/>
      <c r="BD7" s="50"/>
      <c r="BE7" s="50"/>
      <c r="BF7" s="50"/>
      <c r="BG7" s="50"/>
      <c r="BH7" s="50"/>
      <c r="BI7" s="50"/>
      <c r="BJ7" s="49"/>
      <c r="BK7" s="90"/>
      <c r="BL7" s="49"/>
      <c r="BM7" s="90"/>
      <c r="BN7" s="21"/>
    </row>
    <row r="8" spans="1:66" customFormat="1" ht="20.45" customHeight="1" thickTop="1" thickBot="1" x14ac:dyDescent="0.25">
      <c r="A8" s="21"/>
      <c r="B8" s="24" t="s">
        <v>5492</v>
      </c>
      <c r="C8" s="60"/>
      <c r="D8" s="60"/>
      <c r="E8" s="25"/>
      <c r="F8" s="25"/>
      <c r="G8" s="37"/>
      <c r="H8" s="25"/>
      <c r="I8" s="25"/>
      <c r="J8" s="37"/>
      <c r="K8" s="25"/>
      <c r="L8" s="25"/>
      <c r="M8" s="37"/>
      <c r="N8" s="25"/>
      <c r="O8" s="25"/>
      <c r="P8" s="37"/>
      <c r="Q8" s="25"/>
      <c r="R8" s="25"/>
      <c r="S8" s="37"/>
      <c r="T8" s="25"/>
      <c r="U8" s="25"/>
      <c r="V8" s="37"/>
      <c r="W8" s="25"/>
      <c r="X8" s="25"/>
      <c r="Y8" s="37"/>
      <c r="Z8" s="25"/>
      <c r="AA8" s="25"/>
      <c r="AB8" s="37"/>
      <c r="AC8" s="49"/>
      <c r="AD8" s="90"/>
      <c r="AE8" s="49"/>
      <c r="AF8" s="90"/>
      <c r="AG8" s="21"/>
      <c r="AH8" s="21"/>
      <c r="AI8" s="24" t="s">
        <v>5492</v>
      </c>
      <c r="AJ8" s="60"/>
      <c r="AK8" s="60"/>
      <c r="AL8" s="25"/>
      <c r="AM8" s="25"/>
      <c r="AN8" s="37"/>
      <c r="AO8" s="25"/>
      <c r="AP8" s="25"/>
      <c r="AQ8" s="37"/>
      <c r="AR8" s="25"/>
      <c r="AS8" s="25"/>
      <c r="AT8" s="37"/>
      <c r="AU8" s="25"/>
      <c r="AV8" s="25"/>
      <c r="AW8" s="37"/>
      <c r="AX8" s="25"/>
      <c r="AY8" s="25"/>
      <c r="AZ8" s="37"/>
      <c r="BA8" s="25"/>
      <c r="BB8" s="25"/>
      <c r="BC8" s="37"/>
      <c r="BD8" s="25"/>
      <c r="BE8" s="25"/>
      <c r="BF8" s="37"/>
      <c r="BG8" s="25"/>
      <c r="BH8" s="25"/>
      <c r="BI8" s="37"/>
      <c r="BJ8" s="49"/>
      <c r="BK8" s="90"/>
      <c r="BL8" s="49"/>
      <c r="BM8" s="90"/>
      <c r="BN8" s="21"/>
    </row>
    <row r="9" spans="1:66" customFormat="1" ht="20.45" customHeight="1" thickTop="1" x14ac:dyDescent="0.2">
      <c r="A9" s="21"/>
      <c r="B9" s="27" t="s">
        <v>5493</v>
      </c>
      <c r="C9" s="28" t="s">
        <v>5494</v>
      </c>
      <c r="D9" s="28">
        <v>0</v>
      </c>
      <c r="E9" s="1102"/>
      <c r="F9" s="1102"/>
      <c r="G9" s="1112">
        <f>IFERROR(E9 + F9, 0)</f>
        <v>0</v>
      </c>
      <c r="H9" s="1102"/>
      <c r="I9" s="1102"/>
      <c r="J9" s="1112">
        <f>IFERROR(H9 + I9, 0)</f>
        <v>0</v>
      </c>
      <c r="K9" s="1271">
        <v>12809</v>
      </c>
      <c r="L9" s="1271">
        <v>15042</v>
      </c>
      <c r="M9" s="690">
        <f>IFERROR(K9 + L9, 0)</f>
        <v>27851</v>
      </c>
      <c r="N9" s="1102"/>
      <c r="O9" s="1102"/>
      <c r="P9" s="1112">
        <f>IFERROR(N9 + O9, 0)</f>
        <v>0</v>
      </c>
      <c r="Q9" s="1102"/>
      <c r="R9" s="1102"/>
      <c r="S9" s="1112">
        <f>IFERROR(Q9 + R9, 0)</f>
        <v>0</v>
      </c>
      <c r="T9" s="1102"/>
      <c r="U9" s="1102"/>
      <c r="V9" s="1112">
        <f>IFERROR(T9 + U9, 0)</f>
        <v>0</v>
      </c>
      <c r="W9" s="1102"/>
      <c r="X9" s="1102"/>
      <c r="Y9" s="1112">
        <f>IFERROR(W9 + X9, 0)</f>
        <v>0</v>
      </c>
      <c r="Z9" s="1102"/>
      <c r="AA9" s="1102"/>
      <c r="AB9" s="1115">
        <f>IFERROR(Z9 + AA9, 0)</f>
        <v>0</v>
      </c>
      <c r="AC9" s="49"/>
      <c r="AD9" s="29" t="s">
        <v>5495</v>
      </c>
      <c r="AE9" s="49"/>
      <c r="AF9" s="29" t="s">
        <v>5496</v>
      </c>
      <c r="AG9" s="21"/>
      <c r="AH9" s="21"/>
      <c r="AI9" s="27" t="s">
        <v>5493</v>
      </c>
      <c r="AJ9" s="28" t="s">
        <v>5494</v>
      </c>
      <c r="AK9" s="28">
        <v>0</v>
      </c>
      <c r="AL9" s="44" t="s">
        <v>5497</v>
      </c>
      <c r="AM9" s="44" t="s">
        <v>5498</v>
      </c>
      <c r="AN9" s="690" t="s">
        <v>5499</v>
      </c>
      <c r="AO9" s="44" t="s">
        <v>5497</v>
      </c>
      <c r="AP9" s="44" t="s">
        <v>5498</v>
      </c>
      <c r="AQ9" s="690" t="s">
        <v>5499</v>
      </c>
      <c r="AR9" s="44" t="s">
        <v>5497</v>
      </c>
      <c r="AS9" s="44" t="s">
        <v>5498</v>
      </c>
      <c r="AT9" s="690" t="s">
        <v>5499</v>
      </c>
      <c r="AU9" s="44" t="s">
        <v>5497</v>
      </c>
      <c r="AV9" s="44" t="s">
        <v>5498</v>
      </c>
      <c r="AW9" s="690" t="s">
        <v>5499</v>
      </c>
      <c r="AX9" s="44" t="s">
        <v>5497</v>
      </c>
      <c r="AY9" s="44" t="s">
        <v>5498</v>
      </c>
      <c r="AZ9" s="690" t="s">
        <v>5499</v>
      </c>
      <c r="BA9" s="44" t="s">
        <v>5497</v>
      </c>
      <c r="BB9" s="44" t="s">
        <v>5498</v>
      </c>
      <c r="BC9" s="690" t="s">
        <v>5499</v>
      </c>
      <c r="BD9" s="44" t="s">
        <v>5497</v>
      </c>
      <c r="BE9" s="44" t="s">
        <v>5498</v>
      </c>
      <c r="BF9" s="690" t="s">
        <v>5499</v>
      </c>
      <c r="BG9" s="44" t="s">
        <v>5497</v>
      </c>
      <c r="BH9" s="44" t="s">
        <v>5498</v>
      </c>
      <c r="BI9" s="691" t="s">
        <v>5499</v>
      </c>
      <c r="BJ9" s="49"/>
      <c r="BK9" s="29" t="s">
        <v>5495</v>
      </c>
      <c r="BL9" s="49"/>
      <c r="BM9" s="29" t="s">
        <v>5496</v>
      </c>
      <c r="BN9" s="21"/>
    </row>
    <row r="10" spans="1:66" customFormat="1" ht="20.45" customHeight="1" x14ac:dyDescent="0.2">
      <c r="A10" s="21"/>
      <c r="B10" s="30" t="s">
        <v>5500</v>
      </c>
      <c r="C10" s="31" t="s">
        <v>5494</v>
      </c>
      <c r="D10" s="31">
        <v>0</v>
      </c>
      <c r="E10" s="1103"/>
      <c r="F10" s="1103"/>
      <c r="G10" s="1113">
        <f>IFERROR(E10 + F10, 0)</f>
        <v>0</v>
      </c>
      <c r="H10" s="1103"/>
      <c r="I10" s="1103"/>
      <c r="J10" s="1113">
        <f>IFERROR(H10 + I10, 0)</f>
        <v>0</v>
      </c>
      <c r="K10" s="1272">
        <v>848</v>
      </c>
      <c r="L10" s="1272">
        <v>998</v>
      </c>
      <c r="M10" s="97">
        <f>IFERROR(K10 + L10, 0)</f>
        <v>1846</v>
      </c>
      <c r="N10" s="1103"/>
      <c r="O10" s="1103"/>
      <c r="P10" s="1113">
        <f>IFERROR(N10 + O10, 0)</f>
        <v>0</v>
      </c>
      <c r="Q10" s="1103"/>
      <c r="R10" s="1103"/>
      <c r="S10" s="1113">
        <f>IFERROR(Q10 + R10, 0)</f>
        <v>0</v>
      </c>
      <c r="T10" s="1103"/>
      <c r="U10" s="1103"/>
      <c r="V10" s="1113">
        <f>IFERROR(T10 + U10, 0)</f>
        <v>0</v>
      </c>
      <c r="W10" s="1103"/>
      <c r="X10" s="1103"/>
      <c r="Y10" s="1113">
        <f>IFERROR(W10 + X10, 0)</f>
        <v>0</v>
      </c>
      <c r="Z10" s="1103"/>
      <c r="AA10" s="1103"/>
      <c r="AB10" s="1116">
        <f>IFERROR(Z10 + AA10, 0)</f>
        <v>0</v>
      </c>
      <c r="AC10" s="49"/>
      <c r="AD10" s="32" t="s">
        <v>5501</v>
      </c>
      <c r="AE10" s="49"/>
      <c r="AF10" s="32" t="s">
        <v>5502</v>
      </c>
      <c r="AG10" s="21"/>
      <c r="AH10" s="21"/>
      <c r="AI10" s="30" t="s">
        <v>5500</v>
      </c>
      <c r="AJ10" s="31" t="s">
        <v>5494</v>
      </c>
      <c r="AK10" s="31">
        <v>0</v>
      </c>
      <c r="AL10" s="46" t="s">
        <v>5503</v>
      </c>
      <c r="AM10" s="46" t="s">
        <v>5504</v>
      </c>
      <c r="AN10" s="97" t="s">
        <v>5505</v>
      </c>
      <c r="AO10" s="46" t="s">
        <v>5503</v>
      </c>
      <c r="AP10" s="46" t="s">
        <v>5504</v>
      </c>
      <c r="AQ10" s="97" t="s">
        <v>5505</v>
      </c>
      <c r="AR10" s="46" t="s">
        <v>5503</v>
      </c>
      <c r="AS10" s="46" t="s">
        <v>5504</v>
      </c>
      <c r="AT10" s="97" t="s">
        <v>5505</v>
      </c>
      <c r="AU10" s="46" t="s">
        <v>5503</v>
      </c>
      <c r="AV10" s="46" t="s">
        <v>5504</v>
      </c>
      <c r="AW10" s="97" t="s">
        <v>5505</v>
      </c>
      <c r="AX10" s="46" t="s">
        <v>5503</v>
      </c>
      <c r="AY10" s="46" t="s">
        <v>5504</v>
      </c>
      <c r="AZ10" s="97" t="s">
        <v>5505</v>
      </c>
      <c r="BA10" s="46" t="s">
        <v>5503</v>
      </c>
      <c r="BB10" s="46" t="s">
        <v>5504</v>
      </c>
      <c r="BC10" s="97" t="s">
        <v>5505</v>
      </c>
      <c r="BD10" s="46" t="s">
        <v>5503</v>
      </c>
      <c r="BE10" s="46" t="s">
        <v>5504</v>
      </c>
      <c r="BF10" s="97" t="s">
        <v>5505</v>
      </c>
      <c r="BG10" s="46" t="s">
        <v>5503</v>
      </c>
      <c r="BH10" s="46" t="s">
        <v>5504</v>
      </c>
      <c r="BI10" s="98" t="s">
        <v>5505</v>
      </c>
      <c r="BJ10" s="49"/>
      <c r="BK10" s="32" t="s">
        <v>5501</v>
      </c>
      <c r="BL10" s="49"/>
      <c r="BM10" s="32" t="s">
        <v>5502</v>
      </c>
      <c r="BN10" s="21"/>
    </row>
    <row r="11" spans="1:66" customFormat="1" ht="20.45" customHeight="1" thickBot="1" x14ac:dyDescent="0.25">
      <c r="A11" s="21"/>
      <c r="B11" s="33" t="s">
        <v>5506</v>
      </c>
      <c r="C11" s="34" t="s">
        <v>5494</v>
      </c>
      <c r="D11" s="34">
        <v>0</v>
      </c>
      <c r="E11" s="1104">
        <f>IFERROR(E9 + E10, 0)</f>
        <v>0</v>
      </c>
      <c r="F11" s="1104">
        <f>IFERROR(F9 + F10, 0)</f>
        <v>0</v>
      </c>
      <c r="G11" s="1104">
        <f>IFERROR(E11 + F11, 0)</f>
        <v>0</v>
      </c>
      <c r="H11" s="1104">
        <f>IFERROR(H9 + H10, 0)</f>
        <v>0</v>
      </c>
      <c r="I11" s="1104">
        <f>IFERROR(I9 + I10, 0)</f>
        <v>0</v>
      </c>
      <c r="J11" s="1104">
        <f>IFERROR(H11 + I11, 0)</f>
        <v>0</v>
      </c>
      <c r="K11" s="645">
        <f>IFERROR(K9 + K10, 0)</f>
        <v>13657</v>
      </c>
      <c r="L11" s="645">
        <f>IFERROR(L9 + L10, 0)</f>
        <v>16040</v>
      </c>
      <c r="M11" s="645">
        <f>IFERROR(K11 + L11, 0)</f>
        <v>29697</v>
      </c>
      <c r="N11" s="1104">
        <f>IFERROR(N9 + N10, 0)</f>
        <v>0</v>
      </c>
      <c r="O11" s="1104">
        <f>IFERROR(O9 + O10, 0)</f>
        <v>0</v>
      </c>
      <c r="P11" s="1104">
        <f>IFERROR(N11 + O11, 0)</f>
        <v>0</v>
      </c>
      <c r="Q11" s="1104">
        <f>IFERROR(Q9 + Q10, 0)</f>
        <v>0</v>
      </c>
      <c r="R11" s="1104">
        <f>IFERROR(R9 + R10, 0)</f>
        <v>0</v>
      </c>
      <c r="S11" s="1104">
        <f>IFERROR(Q11 + R11, 0)</f>
        <v>0</v>
      </c>
      <c r="T11" s="1104">
        <f>IFERROR(T9 + T10, 0)</f>
        <v>0</v>
      </c>
      <c r="U11" s="1104">
        <f>IFERROR(U9 + U10, 0)</f>
        <v>0</v>
      </c>
      <c r="V11" s="1104">
        <f>IFERROR(T11 + U11, 0)</f>
        <v>0</v>
      </c>
      <c r="W11" s="1104">
        <f>IFERROR(W9 + W10, 0)</f>
        <v>0</v>
      </c>
      <c r="X11" s="1104">
        <f>IFERROR(X9 + X10, 0)</f>
        <v>0</v>
      </c>
      <c r="Y11" s="1104">
        <f>IFERROR(W11 + X11, 0)</f>
        <v>0</v>
      </c>
      <c r="Z11" s="1104">
        <f>IFERROR(Z9 + Z10, 0)</f>
        <v>0</v>
      </c>
      <c r="AA11" s="1104">
        <f>IFERROR(AA9 + AA10, 0)</f>
        <v>0</v>
      </c>
      <c r="AB11" s="1107">
        <f>IFERROR(Z11 + AA11, 0)</f>
        <v>0</v>
      </c>
      <c r="AC11" s="49"/>
      <c r="AD11" s="35" t="s">
        <v>5507</v>
      </c>
      <c r="AE11" s="49"/>
      <c r="AF11" s="35" t="s">
        <v>5508</v>
      </c>
      <c r="AG11" s="21"/>
      <c r="AH11" s="21"/>
      <c r="AI11" s="33" t="s">
        <v>5506</v>
      </c>
      <c r="AJ11" s="34" t="s">
        <v>5494</v>
      </c>
      <c r="AK11" s="34">
        <v>0</v>
      </c>
      <c r="AL11" s="645" t="s">
        <v>5509</v>
      </c>
      <c r="AM11" s="645" t="s">
        <v>5510</v>
      </c>
      <c r="AN11" s="645" t="s">
        <v>5511</v>
      </c>
      <c r="AO11" s="645" t="s">
        <v>5509</v>
      </c>
      <c r="AP11" s="645" t="s">
        <v>5510</v>
      </c>
      <c r="AQ11" s="645" t="s">
        <v>5511</v>
      </c>
      <c r="AR11" s="645" t="s">
        <v>5509</v>
      </c>
      <c r="AS11" s="645" t="s">
        <v>5510</v>
      </c>
      <c r="AT11" s="645" t="s">
        <v>5511</v>
      </c>
      <c r="AU11" s="645" t="s">
        <v>5509</v>
      </c>
      <c r="AV11" s="645" t="s">
        <v>5510</v>
      </c>
      <c r="AW11" s="645" t="s">
        <v>5511</v>
      </c>
      <c r="AX11" s="645" t="s">
        <v>5509</v>
      </c>
      <c r="AY11" s="645" t="s">
        <v>5510</v>
      </c>
      <c r="AZ11" s="645" t="s">
        <v>5511</v>
      </c>
      <c r="BA11" s="645" t="s">
        <v>5509</v>
      </c>
      <c r="BB11" s="645" t="s">
        <v>5510</v>
      </c>
      <c r="BC11" s="645" t="s">
        <v>5511</v>
      </c>
      <c r="BD11" s="645" t="s">
        <v>5509</v>
      </c>
      <c r="BE11" s="645" t="s">
        <v>5510</v>
      </c>
      <c r="BF11" s="645" t="s">
        <v>5511</v>
      </c>
      <c r="BG11" s="645" t="s">
        <v>5509</v>
      </c>
      <c r="BH11" s="645" t="s">
        <v>5510</v>
      </c>
      <c r="BI11" s="646" t="s">
        <v>5511</v>
      </c>
      <c r="BJ11" s="49"/>
      <c r="BK11" s="35" t="s">
        <v>5507</v>
      </c>
      <c r="BL11" s="49"/>
      <c r="BM11" s="35" t="s">
        <v>5508</v>
      </c>
      <c r="BN11" s="21"/>
    </row>
    <row r="12" spans="1:66" customFormat="1" ht="15.75" customHeight="1" thickTop="1" thickBot="1" x14ac:dyDescent="0.25">
      <c r="A12" s="21"/>
      <c r="B12" s="692"/>
      <c r="C12" s="95"/>
      <c r="D12" s="95"/>
      <c r="E12" s="1117"/>
      <c r="F12" s="1117"/>
      <c r="G12" s="1117"/>
      <c r="H12" s="1117"/>
      <c r="I12" s="1117"/>
      <c r="J12" s="1117"/>
      <c r="K12" s="1117"/>
      <c r="L12" s="1117"/>
      <c r="M12" s="1117"/>
      <c r="N12" s="1117"/>
      <c r="O12" s="1117"/>
      <c r="P12" s="1117"/>
      <c r="Q12" s="1117"/>
      <c r="R12" s="1117"/>
      <c r="S12" s="1117"/>
      <c r="T12" s="1117"/>
      <c r="U12" s="1117"/>
      <c r="V12" s="1117"/>
      <c r="W12" s="1117"/>
      <c r="X12" s="1117"/>
      <c r="Y12" s="1117"/>
      <c r="Z12" s="1117"/>
      <c r="AA12" s="1117"/>
      <c r="AB12" s="1117"/>
      <c r="AC12" s="55"/>
      <c r="AD12" s="90"/>
      <c r="AE12" s="7"/>
      <c r="AF12" s="90"/>
      <c r="AG12" s="21"/>
      <c r="AH12" s="21"/>
      <c r="AI12" s="692"/>
      <c r="AJ12" s="95"/>
      <c r="AK12" s="95"/>
      <c r="AL12" s="693"/>
      <c r="AM12" s="693"/>
      <c r="AN12" s="693"/>
      <c r="AO12" s="693"/>
      <c r="AP12" s="693"/>
      <c r="AQ12" s="693"/>
      <c r="AR12" s="693"/>
      <c r="AS12" s="693"/>
      <c r="AT12" s="693"/>
      <c r="AU12" s="693"/>
      <c r="AV12" s="693"/>
      <c r="AW12" s="693"/>
      <c r="AX12" s="693"/>
      <c r="AY12" s="693"/>
      <c r="AZ12" s="693"/>
      <c r="BA12" s="693"/>
      <c r="BB12" s="693"/>
      <c r="BC12" s="693"/>
      <c r="BD12" s="693"/>
      <c r="BE12" s="693"/>
      <c r="BF12" s="693"/>
      <c r="BG12" s="693"/>
      <c r="BH12" s="693"/>
      <c r="BI12" s="693"/>
      <c r="BJ12" s="7"/>
      <c r="BK12" s="90"/>
      <c r="BL12" s="7"/>
      <c r="BM12" s="90"/>
      <c r="BN12" s="21"/>
    </row>
    <row r="13" spans="1:66" customFormat="1" ht="20.45" customHeight="1" thickTop="1" thickBot="1" x14ac:dyDescent="0.25">
      <c r="A13" s="94"/>
      <c r="B13" s="53" t="s">
        <v>5512</v>
      </c>
      <c r="C13" s="73" t="s">
        <v>5494</v>
      </c>
      <c r="D13" s="73">
        <v>0</v>
      </c>
      <c r="E13" s="1108"/>
      <c r="F13" s="1131"/>
      <c r="G13" s="1131"/>
      <c r="H13" s="1108"/>
      <c r="I13" s="1131"/>
      <c r="J13" s="1131"/>
      <c r="K13" s="1273">
        <v>7358</v>
      </c>
      <c r="L13" s="694"/>
      <c r="M13" s="694"/>
      <c r="N13" s="1108"/>
      <c r="O13" s="1131"/>
      <c r="P13" s="1131"/>
      <c r="Q13" s="1108"/>
      <c r="R13" s="1131"/>
      <c r="S13" s="1131"/>
      <c r="T13" s="1108"/>
      <c r="U13" s="1131"/>
      <c r="V13" s="1131"/>
      <c r="W13" s="1108"/>
      <c r="X13" s="1131"/>
      <c r="Y13" s="1131"/>
      <c r="Z13" s="1108"/>
      <c r="AA13" s="1131"/>
      <c r="AB13" s="1132"/>
      <c r="AC13" s="49"/>
      <c r="AD13" s="77" t="s">
        <v>5513</v>
      </c>
      <c r="AE13" s="49"/>
      <c r="AF13" s="77" t="s">
        <v>5514</v>
      </c>
      <c r="AG13" s="94"/>
      <c r="AH13" s="94"/>
      <c r="AI13" s="53" t="s">
        <v>5512</v>
      </c>
      <c r="AJ13" s="73" t="s">
        <v>5494</v>
      </c>
      <c r="AK13" s="73">
        <v>0</v>
      </c>
      <c r="AL13" s="86" t="s">
        <v>5515</v>
      </c>
      <c r="AM13" s="694"/>
      <c r="AN13" s="694"/>
      <c r="AO13" s="86" t="s">
        <v>5515</v>
      </c>
      <c r="AP13" s="694"/>
      <c r="AQ13" s="694"/>
      <c r="AR13" s="86" t="s">
        <v>5515</v>
      </c>
      <c r="AS13" s="694"/>
      <c r="AT13" s="694"/>
      <c r="AU13" s="86" t="s">
        <v>5515</v>
      </c>
      <c r="AV13" s="694"/>
      <c r="AW13" s="694"/>
      <c r="AX13" s="86" t="s">
        <v>5515</v>
      </c>
      <c r="AY13" s="694"/>
      <c r="AZ13" s="694"/>
      <c r="BA13" s="86" t="s">
        <v>5515</v>
      </c>
      <c r="BB13" s="694"/>
      <c r="BC13" s="694"/>
      <c r="BD13" s="86" t="s">
        <v>5515</v>
      </c>
      <c r="BE13" s="694"/>
      <c r="BF13" s="694"/>
      <c r="BG13" s="86" t="s">
        <v>5515</v>
      </c>
      <c r="BH13" s="694"/>
      <c r="BI13" s="695"/>
      <c r="BJ13" s="49"/>
      <c r="BK13" s="77" t="s">
        <v>5513</v>
      </c>
      <c r="BL13" s="49"/>
      <c r="BM13" s="77" t="s">
        <v>5514</v>
      </c>
      <c r="BN13" s="94"/>
    </row>
    <row r="14" spans="1:66" customFormat="1" ht="15.75" customHeight="1" thickTop="1" thickBot="1" x14ac:dyDescent="0.25">
      <c r="A14" s="94"/>
      <c r="B14" s="692"/>
      <c r="C14" s="95"/>
      <c r="D14" s="95"/>
      <c r="E14" s="1120"/>
      <c r="F14" s="1117"/>
      <c r="G14" s="1117"/>
      <c r="H14" s="1120"/>
      <c r="I14" s="1117"/>
      <c r="J14" s="1117"/>
      <c r="K14" s="1120"/>
      <c r="L14" s="1117"/>
      <c r="M14" s="1117"/>
      <c r="N14" s="1120"/>
      <c r="O14" s="1117"/>
      <c r="P14" s="1117"/>
      <c r="Q14" s="1120"/>
      <c r="R14" s="1117"/>
      <c r="S14" s="1117"/>
      <c r="T14" s="1120"/>
      <c r="U14" s="1117"/>
      <c r="V14" s="1117"/>
      <c r="W14" s="1120"/>
      <c r="X14" s="1117"/>
      <c r="Y14" s="1117"/>
      <c r="Z14" s="1120"/>
      <c r="AA14" s="1117"/>
      <c r="AB14" s="1117"/>
      <c r="AC14" s="949"/>
      <c r="AD14" s="90"/>
      <c r="AE14" s="21"/>
      <c r="AF14" s="90"/>
      <c r="AG14" s="94"/>
      <c r="AH14" s="94"/>
      <c r="AI14" s="692"/>
      <c r="AJ14" s="95"/>
      <c r="AK14" s="95"/>
      <c r="AL14" s="696"/>
      <c r="AM14" s="693"/>
      <c r="AN14" s="693"/>
      <c r="AO14" s="696"/>
      <c r="AP14" s="693"/>
      <c r="AQ14" s="693"/>
      <c r="AR14" s="696"/>
      <c r="AS14" s="693"/>
      <c r="AT14" s="693"/>
      <c r="AU14" s="696"/>
      <c r="AV14" s="693"/>
      <c r="AW14" s="693"/>
      <c r="AX14" s="696"/>
      <c r="AY14" s="693"/>
      <c r="AZ14" s="693"/>
      <c r="BA14" s="696"/>
      <c r="BB14" s="693"/>
      <c r="BC14" s="693"/>
      <c r="BD14" s="696"/>
      <c r="BE14" s="693"/>
      <c r="BF14" s="693"/>
      <c r="BG14" s="696"/>
      <c r="BH14" s="693"/>
      <c r="BI14" s="693"/>
      <c r="BJ14" s="21"/>
      <c r="BK14" s="90"/>
      <c r="BL14" s="21"/>
      <c r="BM14" s="90"/>
      <c r="BN14" s="94"/>
    </row>
    <row r="15" spans="1:66" customFormat="1" ht="20.45" customHeight="1" thickTop="1" thickBot="1" x14ac:dyDescent="0.25">
      <c r="A15" s="88"/>
      <c r="B15" s="24" t="s">
        <v>5516</v>
      </c>
      <c r="C15" s="60"/>
      <c r="D15" s="60"/>
      <c r="E15" s="1119"/>
      <c r="F15" s="1119"/>
      <c r="G15" s="1121"/>
      <c r="H15" s="1119"/>
      <c r="I15" s="1119"/>
      <c r="J15" s="1121"/>
      <c r="K15" s="1119"/>
      <c r="L15" s="1119"/>
      <c r="M15" s="1121"/>
      <c r="N15" s="1119"/>
      <c r="O15" s="1119"/>
      <c r="P15" s="1121"/>
      <c r="Q15" s="1119"/>
      <c r="R15" s="1119"/>
      <c r="S15" s="1121"/>
      <c r="T15" s="1119"/>
      <c r="U15" s="1119"/>
      <c r="V15" s="1121"/>
      <c r="W15" s="1119"/>
      <c r="X15" s="1119"/>
      <c r="Y15" s="1121"/>
      <c r="Z15" s="1119"/>
      <c r="AA15" s="1119"/>
      <c r="AB15" s="1121"/>
      <c r="AC15" s="949"/>
      <c r="AD15" s="90"/>
      <c r="AE15" s="21"/>
      <c r="AF15" s="90"/>
      <c r="AG15" s="88"/>
      <c r="AH15" s="88"/>
      <c r="AI15" s="24" t="s">
        <v>5516</v>
      </c>
      <c r="AJ15" s="60"/>
      <c r="AK15" s="60"/>
      <c r="AL15" s="697"/>
      <c r="AM15" s="697"/>
      <c r="AN15" s="698"/>
      <c r="AO15" s="697"/>
      <c r="AP15" s="697"/>
      <c r="AQ15" s="698"/>
      <c r="AR15" s="697"/>
      <c r="AS15" s="697"/>
      <c r="AT15" s="698"/>
      <c r="AU15" s="697"/>
      <c r="AV15" s="697"/>
      <c r="AW15" s="698"/>
      <c r="AX15" s="697"/>
      <c r="AY15" s="697"/>
      <c r="AZ15" s="698"/>
      <c r="BA15" s="697"/>
      <c r="BB15" s="697"/>
      <c r="BC15" s="698"/>
      <c r="BD15" s="697"/>
      <c r="BE15" s="697"/>
      <c r="BF15" s="698"/>
      <c r="BG15" s="697"/>
      <c r="BH15" s="697"/>
      <c r="BI15" s="698"/>
      <c r="BJ15" s="21"/>
      <c r="BK15" s="90"/>
      <c r="BL15" s="21"/>
      <c r="BM15" s="90"/>
      <c r="BN15" s="88"/>
    </row>
    <row r="16" spans="1:66" customFormat="1" ht="20.45" customHeight="1" thickTop="1" x14ac:dyDescent="0.2">
      <c r="A16" s="88"/>
      <c r="B16" s="27" t="s">
        <v>5517</v>
      </c>
      <c r="C16" s="28" t="s">
        <v>5494</v>
      </c>
      <c r="D16" s="28">
        <v>0</v>
      </c>
      <c r="E16" s="1102"/>
      <c r="F16" s="1102"/>
      <c r="G16" s="1112">
        <f t="shared" ref="G16:G22" si="0">IFERROR(E16 + F16, 0)</f>
        <v>0</v>
      </c>
      <c r="H16" s="1102"/>
      <c r="I16" s="1102"/>
      <c r="J16" s="1112">
        <f t="shared" ref="J16:J22" si="1">IFERROR(H16 + I16, 0)</f>
        <v>0</v>
      </c>
      <c r="K16" s="1271">
        <v>14896</v>
      </c>
      <c r="L16" s="1271">
        <v>17269</v>
      </c>
      <c r="M16" s="690">
        <f t="shared" ref="M16:M22" si="2">IFERROR(K16 + L16, 0)</f>
        <v>32165</v>
      </c>
      <c r="N16" s="1102"/>
      <c r="O16" s="1102"/>
      <c r="P16" s="1112">
        <f t="shared" ref="P16:P22" si="3">IFERROR(N16 + O16, 0)</f>
        <v>0</v>
      </c>
      <c r="Q16" s="1102"/>
      <c r="R16" s="1102"/>
      <c r="S16" s="1112">
        <f t="shared" ref="S16:S22" si="4">IFERROR(Q16 + R16, 0)</f>
        <v>0</v>
      </c>
      <c r="T16" s="1102"/>
      <c r="U16" s="1102"/>
      <c r="V16" s="1112">
        <f t="shared" ref="V16:V22" si="5">IFERROR(T16 + U16, 0)</f>
        <v>0</v>
      </c>
      <c r="W16" s="1102"/>
      <c r="X16" s="1102"/>
      <c r="Y16" s="1112">
        <f t="shared" ref="Y16:Y22" si="6">IFERROR(W16 + X16, 0)</f>
        <v>0</v>
      </c>
      <c r="Z16" s="1102"/>
      <c r="AA16" s="1102"/>
      <c r="AB16" s="1115">
        <f t="shared" ref="AB16:AB22" si="7">IFERROR(Z16 + AA16, 0)</f>
        <v>0</v>
      </c>
      <c r="AC16" s="49"/>
      <c r="AD16" s="29" t="s">
        <v>5518</v>
      </c>
      <c r="AE16" s="49"/>
      <c r="AF16" s="29" t="s">
        <v>5519</v>
      </c>
      <c r="AG16" s="88"/>
      <c r="AH16" s="88"/>
      <c r="AI16" s="27" t="s">
        <v>5517</v>
      </c>
      <c r="AJ16" s="28" t="s">
        <v>5494</v>
      </c>
      <c r="AK16" s="28">
        <v>0</v>
      </c>
      <c r="AL16" s="44" t="s">
        <v>5520</v>
      </c>
      <c r="AM16" s="44" t="s">
        <v>5521</v>
      </c>
      <c r="AN16" s="690" t="s">
        <v>5522</v>
      </c>
      <c r="AO16" s="44" t="s">
        <v>5520</v>
      </c>
      <c r="AP16" s="44" t="s">
        <v>5521</v>
      </c>
      <c r="AQ16" s="690" t="s">
        <v>5522</v>
      </c>
      <c r="AR16" s="44" t="s">
        <v>5520</v>
      </c>
      <c r="AS16" s="44" t="s">
        <v>5521</v>
      </c>
      <c r="AT16" s="690" t="s">
        <v>5522</v>
      </c>
      <c r="AU16" s="44" t="s">
        <v>5520</v>
      </c>
      <c r="AV16" s="44" t="s">
        <v>5521</v>
      </c>
      <c r="AW16" s="690" t="s">
        <v>5522</v>
      </c>
      <c r="AX16" s="44" t="s">
        <v>5520</v>
      </c>
      <c r="AY16" s="44" t="s">
        <v>5521</v>
      </c>
      <c r="AZ16" s="690" t="s">
        <v>5522</v>
      </c>
      <c r="BA16" s="44" t="s">
        <v>5520</v>
      </c>
      <c r="BB16" s="44" t="s">
        <v>5521</v>
      </c>
      <c r="BC16" s="690" t="s">
        <v>5522</v>
      </c>
      <c r="BD16" s="44" t="s">
        <v>5520</v>
      </c>
      <c r="BE16" s="44" t="s">
        <v>5521</v>
      </c>
      <c r="BF16" s="690" t="s">
        <v>5522</v>
      </c>
      <c r="BG16" s="44" t="s">
        <v>5520</v>
      </c>
      <c r="BH16" s="44" t="s">
        <v>5521</v>
      </c>
      <c r="BI16" s="691" t="s">
        <v>5522</v>
      </c>
      <c r="BJ16" s="49"/>
      <c r="BK16" s="29" t="s">
        <v>5518</v>
      </c>
      <c r="BL16" s="49"/>
      <c r="BM16" s="29" t="s">
        <v>5519</v>
      </c>
      <c r="BN16" s="88"/>
    </row>
    <row r="17" spans="1:66" customFormat="1" ht="20.45" customHeight="1" x14ac:dyDescent="0.2">
      <c r="A17" s="21"/>
      <c r="B17" s="30" t="s">
        <v>5523</v>
      </c>
      <c r="C17" s="31" t="s">
        <v>5494</v>
      </c>
      <c r="D17" s="31">
        <v>0</v>
      </c>
      <c r="E17" s="1103"/>
      <c r="F17" s="1103"/>
      <c r="G17" s="1113">
        <f t="shared" si="0"/>
        <v>0</v>
      </c>
      <c r="H17" s="1103"/>
      <c r="I17" s="1103"/>
      <c r="J17" s="1113">
        <f t="shared" si="1"/>
        <v>0</v>
      </c>
      <c r="K17" s="1272">
        <v>759</v>
      </c>
      <c r="L17" s="1272">
        <v>892</v>
      </c>
      <c r="M17" s="97">
        <f t="shared" si="2"/>
        <v>1651</v>
      </c>
      <c r="N17" s="1103"/>
      <c r="O17" s="1103"/>
      <c r="P17" s="1113">
        <f t="shared" si="3"/>
        <v>0</v>
      </c>
      <c r="Q17" s="1103"/>
      <c r="R17" s="1103"/>
      <c r="S17" s="1113">
        <f t="shared" si="4"/>
        <v>0</v>
      </c>
      <c r="T17" s="1103"/>
      <c r="U17" s="1103"/>
      <c r="V17" s="1113">
        <f t="shared" si="5"/>
        <v>0</v>
      </c>
      <c r="W17" s="1103"/>
      <c r="X17" s="1103"/>
      <c r="Y17" s="1113">
        <f t="shared" si="6"/>
        <v>0</v>
      </c>
      <c r="Z17" s="1103"/>
      <c r="AA17" s="1103"/>
      <c r="AB17" s="1116">
        <f t="shared" si="7"/>
        <v>0</v>
      </c>
      <c r="AC17" s="49"/>
      <c r="AD17" s="32" t="s">
        <v>5524</v>
      </c>
      <c r="AE17" s="49"/>
      <c r="AF17" s="32" t="s">
        <v>5525</v>
      </c>
      <c r="AG17" s="21"/>
      <c r="AH17" s="21"/>
      <c r="AI17" s="30" t="s">
        <v>5523</v>
      </c>
      <c r="AJ17" s="31" t="s">
        <v>5494</v>
      </c>
      <c r="AK17" s="31">
        <v>0</v>
      </c>
      <c r="AL17" s="46" t="s">
        <v>5526</v>
      </c>
      <c r="AM17" s="46" t="s">
        <v>5527</v>
      </c>
      <c r="AN17" s="97" t="s">
        <v>5528</v>
      </c>
      <c r="AO17" s="46" t="s">
        <v>5526</v>
      </c>
      <c r="AP17" s="46" t="s">
        <v>5527</v>
      </c>
      <c r="AQ17" s="97" t="s">
        <v>5528</v>
      </c>
      <c r="AR17" s="46" t="s">
        <v>5526</v>
      </c>
      <c r="AS17" s="46" t="s">
        <v>5527</v>
      </c>
      <c r="AT17" s="97" t="s">
        <v>5528</v>
      </c>
      <c r="AU17" s="46" t="s">
        <v>5526</v>
      </c>
      <c r="AV17" s="46" t="s">
        <v>5527</v>
      </c>
      <c r="AW17" s="97" t="s">
        <v>5528</v>
      </c>
      <c r="AX17" s="46" t="s">
        <v>5526</v>
      </c>
      <c r="AY17" s="46" t="s">
        <v>5527</v>
      </c>
      <c r="AZ17" s="97" t="s">
        <v>5528</v>
      </c>
      <c r="BA17" s="46" t="s">
        <v>5526</v>
      </c>
      <c r="BB17" s="46" t="s">
        <v>5527</v>
      </c>
      <c r="BC17" s="97" t="s">
        <v>5528</v>
      </c>
      <c r="BD17" s="46" t="s">
        <v>5526</v>
      </c>
      <c r="BE17" s="46" t="s">
        <v>5527</v>
      </c>
      <c r="BF17" s="97" t="s">
        <v>5528</v>
      </c>
      <c r="BG17" s="46" t="s">
        <v>5526</v>
      </c>
      <c r="BH17" s="46" t="s">
        <v>5527</v>
      </c>
      <c r="BI17" s="98" t="s">
        <v>5528</v>
      </c>
      <c r="BJ17" s="49"/>
      <c r="BK17" s="32" t="s">
        <v>5524</v>
      </c>
      <c r="BL17" s="49"/>
      <c r="BM17" s="32" t="s">
        <v>5525</v>
      </c>
      <c r="BN17" s="21"/>
    </row>
    <row r="18" spans="1:66" customFormat="1" ht="20.45" customHeight="1" x14ac:dyDescent="0.2">
      <c r="A18" s="21"/>
      <c r="B18" s="30" t="s">
        <v>5529</v>
      </c>
      <c r="C18" s="31" t="s">
        <v>5494</v>
      </c>
      <c r="D18" s="31">
        <v>0</v>
      </c>
      <c r="E18" s="1113">
        <f>IFERROR(E16 + E17, 0)</f>
        <v>0</v>
      </c>
      <c r="F18" s="1113">
        <f>IFERROR(F16 + F17, 0)</f>
        <v>0</v>
      </c>
      <c r="G18" s="1113">
        <f t="shared" si="0"/>
        <v>0</v>
      </c>
      <c r="H18" s="1113">
        <f>IFERROR(H16 + H17, 0)</f>
        <v>0</v>
      </c>
      <c r="I18" s="1113">
        <f>IFERROR(I16 + I17, 0)</f>
        <v>0</v>
      </c>
      <c r="J18" s="1113">
        <f t="shared" si="1"/>
        <v>0</v>
      </c>
      <c r="K18" s="97">
        <f>IFERROR(K16 + K17, 0)</f>
        <v>15655</v>
      </c>
      <c r="L18" s="97">
        <f>IFERROR(L16 + L17, 0)</f>
        <v>18161</v>
      </c>
      <c r="M18" s="97">
        <f t="shared" si="2"/>
        <v>33816</v>
      </c>
      <c r="N18" s="1113">
        <f>IFERROR(N16 + N17, 0)</f>
        <v>0</v>
      </c>
      <c r="O18" s="1113">
        <f>IFERROR(O16 + O17, 0)</f>
        <v>0</v>
      </c>
      <c r="P18" s="1113">
        <f t="shared" si="3"/>
        <v>0</v>
      </c>
      <c r="Q18" s="1113">
        <f>IFERROR(Q16 + Q17, 0)</f>
        <v>0</v>
      </c>
      <c r="R18" s="1113">
        <f>IFERROR(R16 + R17, 0)</f>
        <v>0</v>
      </c>
      <c r="S18" s="1113">
        <f t="shared" si="4"/>
        <v>0</v>
      </c>
      <c r="T18" s="1113">
        <f>IFERROR(T16 + T17, 0)</f>
        <v>0</v>
      </c>
      <c r="U18" s="1113">
        <f>IFERROR(U16 + U17, 0)</f>
        <v>0</v>
      </c>
      <c r="V18" s="1113">
        <f t="shared" si="5"/>
        <v>0</v>
      </c>
      <c r="W18" s="1113">
        <f>IFERROR(W16 + W17, 0)</f>
        <v>0</v>
      </c>
      <c r="X18" s="1113">
        <f>IFERROR(X16 + X17, 0)</f>
        <v>0</v>
      </c>
      <c r="Y18" s="1113">
        <f t="shared" si="6"/>
        <v>0</v>
      </c>
      <c r="Z18" s="1113">
        <f>IFERROR(Z16 + Z17, 0)</f>
        <v>0</v>
      </c>
      <c r="AA18" s="1113">
        <f>IFERROR(AA16 + AA17, 0)</f>
        <v>0</v>
      </c>
      <c r="AB18" s="1116">
        <f t="shared" si="7"/>
        <v>0</v>
      </c>
      <c r="AC18" s="49"/>
      <c r="AD18" s="32" t="s">
        <v>5530</v>
      </c>
      <c r="AE18" s="49"/>
      <c r="AF18" s="32" t="s">
        <v>5531</v>
      </c>
      <c r="AG18" s="21"/>
      <c r="AH18" s="21"/>
      <c r="AI18" s="30" t="s">
        <v>5529</v>
      </c>
      <c r="AJ18" s="31" t="s">
        <v>5494</v>
      </c>
      <c r="AK18" s="31">
        <v>0</v>
      </c>
      <c r="AL18" s="97" t="s">
        <v>5532</v>
      </c>
      <c r="AM18" s="97" t="s">
        <v>5533</v>
      </c>
      <c r="AN18" s="97" t="s">
        <v>5534</v>
      </c>
      <c r="AO18" s="97" t="s">
        <v>5532</v>
      </c>
      <c r="AP18" s="97" t="s">
        <v>5533</v>
      </c>
      <c r="AQ18" s="97" t="s">
        <v>5534</v>
      </c>
      <c r="AR18" s="97" t="s">
        <v>5532</v>
      </c>
      <c r="AS18" s="97" t="s">
        <v>5533</v>
      </c>
      <c r="AT18" s="97" t="s">
        <v>5534</v>
      </c>
      <c r="AU18" s="97" t="s">
        <v>5532</v>
      </c>
      <c r="AV18" s="97" t="s">
        <v>5533</v>
      </c>
      <c r="AW18" s="97" t="s">
        <v>5534</v>
      </c>
      <c r="AX18" s="97" t="s">
        <v>5532</v>
      </c>
      <c r="AY18" s="97" t="s">
        <v>5533</v>
      </c>
      <c r="AZ18" s="97" t="s">
        <v>5534</v>
      </c>
      <c r="BA18" s="97" t="s">
        <v>5532</v>
      </c>
      <c r="BB18" s="97" t="s">
        <v>5533</v>
      </c>
      <c r="BC18" s="97" t="s">
        <v>5534</v>
      </c>
      <c r="BD18" s="97" t="s">
        <v>5532</v>
      </c>
      <c r="BE18" s="97" t="s">
        <v>5533</v>
      </c>
      <c r="BF18" s="97" t="s">
        <v>5534</v>
      </c>
      <c r="BG18" s="97" t="s">
        <v>5532</v>
      </c>
      <c r="BH18" s="97" t="s">
        <v>5533</v>
      </c>
      <c r="BI18" s="98" t="s">
        <v>5534</v>
      </c>
      <c r="BJ18" s="49"/>
      <c r="BK18" s="32" t="s">
        <v>5530</v>
      </c>
      <c r="BL18" s="49"/>
      <c r="BM18" s="32" t="s">
        <v>5531</v>
      </c>
      <c r="BN18" s="21"/>
    </row>
    <row r="19" spans="1:66" customFormat="1" ht="20.45" customHeight="1" x14ac:dyDescent="0.2">
      <c r="A19" s="21"/>
      <c r="B19" s="30" t="s">
        <v>5535</v>
      </c>
      <c r="C19" s="31" t="s">
        <v>5494</v>
      </c>
      <c r="D19" s="31">
        <v>0</v>
      </c>
      <c r="E19" s="1103"/>
      <c r="F19" s="1103"/>
      <c r="G19" s="1113">
        <f t="shared" si="0"/>
        <v>0</v>
      </c>
      <c r="H19" s="1103"/>
      <c r="I19" s="1103"/>
      <c r="J19" s="1113">
        <f t="shared" si="1"/>
        <v>0</v>
      </c>
      <c r="K19" s="1272">
        <v>8633</v>
      </c>
      <c r="L19" s="1272">
        <v>7383</v>
      </c>
      <c r="M19" s="97">
        <f t="shared" si="2"/>
        <v>16016</v>
      </c>
      <c r="N19" s="1103"/>
      <c r="O19" s="1103"/>
      <c r="P19" s="1113">
        <f t="shared" si="3"/>
        <v>0</v>
      </c>
      <c r="Q19" s="1103"/>
      <c r="R19" s="1103"/>
      <c r="S19" s="1113">
        <f t="shared" si="4"/>
        <v>0</v>
      </c>
      <c r="T19" s="1103"/>
      <c r="U19" s="1103"/>
      <c r="V19" s="1113">
        <f t="shared" si="5"/>
        <v>0</v>
      </c>
      <c r="W19" s="1103"/>
      <c r="X19" s="1103"/>
      <c r="Y19" s="1113">
        <f t="shared" si="6"/>
        <v>0</v>
      </c>
      <c r="Z19" s="1103"/>
      <c r="AA19" s="1103"/>
      <c r="AB19" s="1116">
        <f t="shared" si="7"/>
        <v>0</v>
      </c>
      <c r="AC19" s="49"/>
      <c r="AD19" s="32" t="s">
        <v>5536</v>
      </c>
      <c r="AE19" s="49"/>
      <c r="AF19" s="32" t="s">
        <v>5537</v>
      </c>
      <c r="AG19" s="21"/>
      <c r="AH19" s="21"/>
      <c r="AI19" s="30" t="s">
        <v>5535</v>
      </c>
      <c r="AJ19" s="31" t="s">
        <v>5494</v>
      </c>
      <c r="AK19" s="31">
        <v>0</v>
      </c>
      <c r="AL19" s="46" t="s">
        <v>5538</v>
      </c>
      <c r="AM19" s="46" t="s">
        <v>5539</v>
      </c>
      <c r="AN19" s="97" t="s">
        <v>5540</v>
      </c>
      <c r="AO19" s="46" t="s">
        <v>5538</v>
      </c>
      <c r="AP19" s="46" t="s">
        <v>5539</v>
      </c>
      <c r="AQ19" s="97" t="s">
        <v>5540</v>
      </c>
      <c r="AR19" s="46" t="s">
        <v>5538</v>
      </c>
      <c r="AS19" s="46" t="s">
        <v>5539</v>
      </c>
      <c r="AT19" s="97" t="s">
        <v>5540</v>
      </c>
      <c r="AU19" s="46" t="s">
        <v>5538</v>
      </c>
      <c r="AV19" s="46" t="s">
        <v>5539</v>
      </c>
      <c r="AW19" s="97" t="s">
        <v>5540</v>
      </c>
      <c r="AX19" s="46" t="s">
        <v>5538</v>
      </c>
      <c r="AY19" s="46" t="s">
        <v>5539</v>
      </c>
      <c r="AZ19" s="97" t="s">
        <v>5540</v>
      </c>
      <c r="BA19" s="46" t="s">
        <v>5538</v>
      </c>
      <c r="BB19" s="46" t="s">
        <v>5539</v>
      </c>
      <c r="BC19" s="97" t="s">
        <v>5540</v>
      </c>
      <c r="BD19" s="46" t="s">
        <v>5538</v>
      </c>
      <c r="BE19" s="46" t="s">
        <v>5539</v>
      </c>
      <c r="BF19" s="97" t="s">
        <v>5540</v>
      </c>
      <c r="BG19" s="46" t="s">
        <v>5538</v>
      </c>
      <c r="BH19" s="46" t="s">
        <v>5539</v>
      </c>
      <c r="BI19" s="98" t="s">
        <v>5540</v>
      </c>
      <c r="BJ19" s="49"/>
      <c r="BK19" s="32" t="s">
        <v>5536</v>
      </c>
      <c r="BL19" s="49"/>
      <c r="BM19" s="32" t="s">
        <v>5537</v>
      </c>
      <c r="BN19" s="21"/>
    </row>
    <row r="20" spans="1:66" customFormat="1" ht="20.45" customHeight="1" x14ac:dyDescent="0.2">
      <c r="A20" s="21"/>
      <c r="B20" s="30" t="s">
        <v>5541</v>
      </c>
      <c r="C20" s="31" t="s">
        <v>5494</v>
      </c>
      <c r="D20" s="31">
        <v>0</v>
      </c>
      <c r="E20" s="1103"/>
      <c r="F20" s="1103"/>
      <c r="G20" s="1113">
        <f t="shared" si="0"/>
        <v>0</v>
      </c>
      <c r="H20" s="1103"/>
      <c r="I20" s="1103"/>
      <c r="J20" s="1113">
        <f t="shared" si="1"/>
        <v>0</v>
      </c>
      <c r="K20" s="1272">
        <v>15</v>
      </c>
      <c r="L20" s="1272">
        <v>15</v>
      </c>
      <c r="M20" s="97">
        <f t="shared" si="2"/>
        <v>30</v>
      </c>
      <c r="N20" s="1103"/>
      <c r="O20" s="1103"/>
      <c r="P20" s="1113">
        <f t="shared" si="3"/>
        <v>0</v>
      </c>
      <c r="Q20" s="1103"/>
      <c r="R20" s="1103"/>
      <c r="S20" s="1113">
        <f t="shared" si="4"/>
        <v>0</v>
      </c>
      <c r="T20" s="1103"/>
      <c r="U20" s="1103"/>
      <c r="V20" s="1113">
        <f t="shared" si="5"/>
        <v>0</v>
      </c>
      <c r="W20" s="1103"/>
      <c r="X20" s="1103"/>
      <c r="Y20" s="1113">
        <f t="shared" si="6"/>
        <v>0</v>
      </c>
      <c r="Z20" s="1103"/>
      <c r="AA20" s="1103"/>
      <c r="AB20" s="1116">
        <f t="shared" si="7"/>
        <v>0</v>
      </c>
      <c r="AC20" s="49"/>
      <c r="AD20" s="32" t="s">
        <v>5542</v>
      </c>
      <c r="AE20" s="49"/>
      <c r="AF20" s="32" t="s">
        <v>5543</v>
      </c>
      <c r="AG20" s="21"/>
      <c r="AH20" s="21"/>
      <c r="AI20" s="30" t="s">
        <v>5541</v>
      </c>
      <c r="AJ20" s="31" t="s">
        <v>5494</v>
      </c>
      <c r="AK20" s="31">
        <v>0</v>
      </c>
      <c r="AL20" s="46" t="s">
        <v>5544</v>
      </c>
      <c r="AM20" s="46" t="s">
        <v>5545</v>
      </c>
      <c r="AN20" s="97" t="s">
        <v>5546</v>
      </c>
      <c r="AO20" s="46" t="s">
        <v>5544</v>
      </c>
      <c r="AP20" s="46" t="s">
        <v>5545</v>
      </c>
      <c r="AQ20" s="97" t="s">
        <v>5546</v>
      </c>
      <c r="AR20" s="46" t="s">
        <v>5544</v>
      </c>
      <c r="AS20" s="46" t="s">
        <v>5545</v>
      </c>
      <c r="AT20" s="97" t="s">
        <v>5546</v>
      </c>
      <c r="AU20" s="46" t="s">
        <v>5544</v>
      </c>
      <c r="AV20" s="46" t="s">
        <v>5545</v>
      </c>
      <c r="AW20" s="97" t="s">
        <v>5546</v>
      </c>
      <c r="AX20" s="46" t="s">
        <v>5544</v>
      </c>
      <c r="AY20" s="46" t="s">
        <v>5545</v>
      </c>
      <c r="AZ20" s="97" t="s">
        <v>5546</v>
      </c>
      <c r="BA20" s="46" t="s">
        <v>5544</v>
      </c>
      <c r="BB20" s="46" t="s">
        <v>5545</v>
      </c>
      <c r="BC20" s="97" t="s">
        <v>5546</v>
      </c>
      <c r="BD20" s="46" t="s">
        <v>5544</v>
      </c>
      <c r="BE20" s="46" t="s">
        <v>5545</v>
      </c>
      <c r="BF20" s="97" t="s">
        <v>5546</v>
      </c>
      <c r="BG20" s="46" t="s">
        <v>5544</v>
      </c>
      <c r="BH20" s="46" t="s">
        <v>5545</v>
      </c>
      <c r="BI20" s="98" t="s">
        <v>5546</v>
      </c>
      <c r="BJ20" s="49"/>
      <c r="BK20" s="32" t="s">
        <v>5542</v>
      </c>
      <c r="BL20" s="49"/>
      <c r="BM20" s="32" t="s">
        <v>5543</v>
      </c>
      <c r="BN20" s="21"/>
    </row>
    <row r="21" spans="1:66" customFormat="1" ht="20.45" customHeight="1" x14ac:dyDescent="0.2">
      <c r="A21" s="21"/>
      <c r="B21" s="30" t="s">
        <v>5547</v>
      </c>
      <c r="C21" s="31" t="s">
        <v>5494</v>
      </c>
      <c r="D21" s="31">
        <v>0</v>
      </c>
      <c r="E21" s="1113">
        <f>IFERROR(E19 + E20, 0)</f>
        <v>0</v>
      </c>
      <c r="F21" s="1113">
        <f>IFERROR(F19 + F20, 0)</f>
        <v>0</v>
      </c>
      <c r="G21" s="1113">
        <f t="shared" si="0"/>
        <v>0</v>
      </c>
      <c r="H21" s="1113">
        <f>IFERROR(H19 + H20, 0)</f>
        <v>0</v>
      </c>
      <c r="I21" s="1113">
        <f>IFERROR(I19 + I20, 0)</f>
        <v>0</v>
      </c>
      <c r="J21" s="1113">
        <f t="shared" si="1"/>
        <v>0</v>
      </c>
      <c r="K21" s="97">
        <f>IFERROR(K19 + K20, 0)</f>
        <v>8648</v>
      </c>
      <c r="L21" s="97">
        <f>IFERROR(L19 + L20, 0)</f>
        <v>7398</v>
      </c>
      <c r="M21" s="97">
        <f t="shared" si="2"/>
        <v>16046</v>
      </c>
      <c r="N21" s="1113">
        <f>IFERROR(N19 + N20, 0)</f>
        <v>0</v>
      </c>
      <c r="O21" s="1113">
        <f>IFERROR(O19 + O20, 0)</f>
        <v>0</v>
      </c>
      <c r="P21" s="1113">
        <f t="shared" si="3"/>
        <v>0</v>
      </c>
      <c r="Q21" s="1113">
        <f>IFERROR(Q19 + Q20, 0)</f>
        <v>0</v>
      </c>
      <c r="R21" s="1113">
        <f>IFERROR(R19 + R20, 0)</f>
        <v>0</v>
      </c>
      <c r="S21" s="1113">
        <f t="shared" si="4"/>
        <v>0</v>
      </c>
      <c r="T21" s="1113">
        <f>IFERROR(T19 + T20, 0)</f>
        <v>0</v>
      </c>
      <c r="U21" s="1113">
        <f>IFERROR(U19 + U20, 0)</f>
        <v>0</v>
      </c>
      <c r="V21" s="1113">
        <f t="shared" si="5"/>
        <v>0</v>
      </c>
      <c r="W21" s="1113">
        <f>IFERROR(W19 + W20, 0)</f>
        <v>0</v>
      </c>
      <c r="X21" s="1113">
        <f>IFERROR(X19 + X20, 0)</f>
        <v>0</v>
      </c>
      <c r="Y21" s="1113">
        <f t="shared" si="6"/>
        <v>0</v>
      </c>
      <c r="Z21" s="1113">
        <f>IFERROR(Z19 + Z20, 0)</f>
        <v>0</v>
      </c>
      <c r="AA21" s="1113">
        <f>IFERROR(AA19 + AA20, 0)</f>
        <v>0</v>
      </c>
      <c r="AB21" s="1116">
        <f t="shared" si="7"/>
        <v>0</v>
      </c>
      <c r="AC21" s="49"/>
      <c r="AD21" s="32" t="s">
        <v>5548</v>
      </c>
      <c r="AE21" s="49"/>
      <c r="AF21" s="32" t="s">
        <v>5549</v>
      </c>
      <c r="AG21" s="21"/>
      <c r="AH21" s="21"/>
      <c r="AI21" s="30" t="s">
        <v>5547</v>
      </c>
      <c r="AJ21" s="31" t="s">
        <v>5494</v>
      </c>
      <c r="AK21" s="31">
        <v>0</v>
      </c>
      <c r="AL21" s="97" t="s">
        <v>5550</v>
      </c>
      <c r="AM21" s="97" t="s">
        <v>5551</v>
      </c>
      <c r="AN21" s="97" t="s">
        <v>5552</v>
      </c>
      <c r="AO21" s="97" t="s">
        <v>5550</v>
      </c>
      <c r="AP21" s="97" t="s">
        <v>5551</v>
      </c>
      <c r="AQ21" s="97" t="s">
        <v>5552</v>
      </c>
      <c r="AR21" s="97" t="s">
        <v>5550</v>
      </c>
      <c r="AS21" s="97" t="s">
        <v>5551</v>
      </c>
      <c r="AT21" s="97" t="s">
        <v>5552</v>
      </c>
      <c r="AU21" s="97" t="s">
        <v>5550</v>
      </c>
      <c r="AV21" s="97" t="s">
        <v>5551</v>
      </c>
      <c r="AW21" s="97" t="s">
        <v>5552</v>
      </c>
      <c r="AX21" s="97" t="s">
        <v>5550</v>
      </c>
      <c r="AY21" s="97" t="s">
        <v>5551</v>
      </c>
      <c r="AZ21" s="97" t="s">
        <v>5552</v>
      </c>
      <c r="BA21" s="97" t="s">
        <v>5550</v>
      </c>
      <c r="BB21" s="97" t="s">
        <v>5551</v>
      </c>
      <c r="BC21" s="97" t="s">
        <v>5552</v>
      </c>
      <c r="BD21" s="97" t="s">
        <v>5550</v>
      </c>
      <c r="BE21" s="97" t="s">
        <v>5551</v>
      </c>
      <c r="BF21" s="97" t="s">
        <v>5552</v>
      </c>
      <c r="BG21" s="97" t="s">
        <v>5550</v>
      </c>
      <c r="BH21" s="97" t="s">
        <v>5551</v>
      </c>
      <c r="BI21" s="98" t="s">
        <v>5552</v>
      </c>
      <c r="BJ21" s="49"/>
      <c r="BK21" s="32" t="s">
        <v>5548</v>
      </c>
      <c r="BL21" s="49"/>
      <c r="BM21" s="32" t="s">
        <v>5549</v>
      </c>
      <c r="BN21" s="21"/>
    </row>
    <row r="22" spans="1:66" customFormat="1" ht="20.45" customHeight="1" thickBot="1" x14ac:dyDescent="0.25">
      <c r="A22" s="21"/>
      <c r="B22" s="33" t="s">
        <v>5553</v>
      </c>
      <c r="C22" s="34" t="s">
        <v>5494</v>
      </c>
      <c r="D22" s="34">
        <v>0</v>
      </c>
      <c r="E22" s="1104">
        <f>IFERROR(E18 + E21, 0)</f>
        <v>0</v>
      </c>
      <c r="F22" s="1104">
        <f>IFERROR(F18 + F21, 0)</f>
        <v>0</v>
      </c>
      <c r="G22" s="1104">
        <f t="shared" si="0"/>
        <v>0</v>
      </c>
      <c r="H22" s="1104">
        <f>IFERROR(H18 + H21, 0)</f>
        <v>0</v>
      </c>
      <c r="I22" s="1104">
        <f>IFERROR(I18 + I21, 0)</f>
        <v>0</v>
      </c>
      <c r="J22" s="1104">
        <f t="shared" si="1"/>
        <v>0</v>
      </c>
      <c r="K22" s="645">
        <f>IFERROR(K18 + K21, 0)</f>
        <v>24303</v>
      </c>
      <c r="L22" s="645">
        <f>IFERROR(L18 + L21, 0)</f>
        <v>25559</v>
      </c>
      <c r="M22" s="645">
        <f t="shared" si="2"/>
        <v>49862</v>
      </c>
      <c r="N22" s="1104">
        <f>IFERROR(N18 + N21, 0)</f>
        <v>0</v>
      </c>
      <c r="O22" s="1104">
        <f>IFERROR(O18 + O21, 0)</f>
        <v>0</v>
      </c>
      <c r="P22" s="1104">
        <f t="shared" si="3"/>
        <v>0</v>
      </c>
      <c r="Q22" s="1104">
        <f>IFERROR(Q18 + Q21, 0)</f>
        <v>0</v>
      </c>
      <c r="R22" s="1104">
        <f>IFERROR(R18 + R21, 0)</f>
        <v>0</v>
      </c>
      <c r="S22" s="1104">
        <f t="shared" si="4"/>
        <v>0</v>
      </c>
      <c r="T22" s="1104">
        <f>IFERROR(T18 + T21, 0)</f>
        <v>0</v>
      </c>
      <c r="U22" s="1104">
        <f>IFERROR(U18 + U21, 0)</f>
        <v>0</v>
      </c>
      <c r="V22" s="1104">
        <f t="shared" si="5"/>
        <v>0</v>
      </c>
      <c r="W22" s="1104">
        <f>IFERROR(W18 + W21, 0)</f>
        <v>0</v>
      </c>
      <c r="X22" s="1104">
        <f>IFERROR(X18 + X21, 0)</f>
        <v>0</v>
      </c>
      <c r="Y22" s="1104">
        <f t="shared" si="6"/>
        <v>0</v>
      </c>
      <c r="Z22" s="1104">
        <f>IFERROR(Z18 + Z21, 0)</f>
        <v>0</v>
      </c>
      <c r="AA22" s="1104">
        <f>IFERROR(AA18 + AA21, 0)</f>
        <v>0</v>
      </c>
      <c r="AB22" s="1107">
        <f t="shared" si="7"/>
        <v>0</v>
      </c>
      <c r="AC22" s="49"/>
      <c r="AD22" s="35" t="s">
        <v>5554</v>
      </c>
      <c r="AE22" s="49"/>
      <c r="AF22" s="35" t="s">
        <v>5555</v>
      </c>
      <c r="AG22" s="21"/>
      <c r="AH22" s="21"/>
      <c r="AI22" s="33" t="s">
        <v>5553</v>
      </c>
      <c r="AJ22" s="34" t="s">
        <v>5494</v>
      </c>
      <c r="AK22" s="34">
        <v>0</v>
      </c>
      <c r="AL22" s="645" t="s">
        <v>5556</v>
      </c>
      <c r="AM22" s="645" t="s">
        <v>5557</v>
      </c>
      <c r="AN22" s="645" t="s">
        <v>5558</v>
      </c>
      <c r="AO22" s="645" t="s">
        <v>5556</v>
      </c>
      <c r="AP22" s="645" t="s">
        <v>5557</v>
      </c>
      <c r="AQ22" s="645" t="s">
        <v>5558</v>
      </c>
      <c r="AR22" s="645" t="s">
        <v>5556</v>
      </c>
      <c r="AS22" s="645" t="s">
        <v>5557</v>
      </c>
      <c r="AT22" s="645" t="s">
        <v>5558</v>
      </c>
      <c r="AU22" s="645" t="s">
        <v>5556</v>
      </c>
      <c r="AV22" s="645" t="s">
        <v>5557</v>
      </c>
      <c r="AW22" s="645" t="s">
        <v>5558</v>
      </c>
      <c r="AX22" s="645" t="s">
        <v>5556</v>
      </c>
      <c r="AY22" s="645" t="s">
        <v>5557</v>
      </c>
      <c r="AZ22" s="645" t="s">
        <v>5558</v>
      </c>
      <c r="BA22" s="645" t="s">
        <v>5556</v>
      </c>
      <c r="BB22" s="645" t="s">
        <v>5557</v>
      </c>
      <c r="BC22" s="645" t="s">
        <v>5558</v>
      </c>
      <c r="BD22" s="645" t="s">
        <v>5556</v>
      </c>
      <c r="BE22" s="645" t="s">
        <v>5557</v>
      </c>
      <c r="BF22" s="645" t="s">
        <v>5558</v>
      </c>
      <c r="BG22" s="645" t="s">
        <v>5556</v>
      </c>
      <c r="BH22" s="645" t="s">
        <v>5557</v>
      </c>
      <c r="BI22" s="646" t="s">
        <v>5558</v>
      </c>
      <c r="BJ22" s="49"/>
      <c r="BK22" s="35" t="s">
        <v>5554</v>
      </c>
      <c r="BL22" s="49"/>
      <c r="BM22" s="35" t="s">
        <v>5555</v>
      </c>
      <c r="BN22" s="21"/>
    </row>
    <row r="23" spans="1:66" customFormat="1" ht="15.75" customHeight="1" thickTop="1" thickBot="1" x14ac:dyDescent="0.25">
      <c r="A23" s="21"/>
      <c r="B23" s="692"/>
      <c r="C23" s="95"/>
      <c r="D23" s="95"/>
      <c r="E23" s="1120"/>
      <c r="F23" s="1120"/>
      <c r="G23" s="1120"/>
      <c r="H23" s="1120"/>
      <c r="I23" s="1120"/>
      <c r="J23" s="1120"/>
      <c r="K23" s="1120"/>
      <c r="L23" s="1120"/>
      <c r="M23" s="1120"/>
      <c r="N23" s="1120"/>
      <c r="O23" s="1120"/>
      <c r="P23" s="1120"/>
      <c r="Q23" s="1120"/>
      <c r="R23" s="1120"/>
      <c r="S23" s="1120"/>
      <c r="T23" s="1120"/>
      <c r="U23" s="1120"/>
      <c r="V23" s="1120"/>
      <c r="W23" s="1120"/>
      <c r="X23" s="1120"/>
      <c r="Y23" s="1120"/>
      <c r="Z23" s="1120"/>
      <c r="AA23" s="1120"/>
      <c r="AB23" s="1120"/>
      <c r="AC23" s="949"/>
      <c r="AD23" s="90"/>
      <c r="AE23" s="21"/>
      <c r="AF23" s="90"/>
      <c r="AG23" s="21"/>
      <c r="AH23" s="21"/>
      <c r="AI23" s="692"/>
      <c r="AJ23" s="95"/>
      <c r="AK23" s="95"/>
      <c r="AL23" s="696"/>
      <c r="AM23" s="696"/>
      <c r="AN23" s="696"/>
      <c r="AO23" s="696"/>
      <c r="AP23" s="696"/>
      <c r="AQ23" s="696"/>
      <c r="AR23" s="696"/>
      <c r="AS23" s="696"/>
      <c r="AT23" s="696"/>
      <c r="AU23" s="696"/>
      <c r="AV23" s="696"/>
      <c r="AW23" s="696"/>
      <c r="AX23" s="696"/>
      <c r="AY23" s="696"/>
      <c r="AZ23" s="696"/>
      <c r="BA23" s="696"/>
      <c r="BB23" s="696"/>
      <c r="BC23" s="696"/>
      <c r="BD23" s="696"/>
      <c r="BE23" s="696"/>
      <c r="BF23" s="696"/>
      <c r="BG23" s="696"/>
      <c r="BH23" s="696"/>
      <c r="BI23" s="696"/>
      <c r="BJ23" s="21"/>
      <c r="BK23" s="90"/>
      <c r="BL23" s="21"/>
      <c r="BM23" s="90"/>
      <c r="BN23" s="21"/>
    </row>
    <row r="24" spans="1:66" customFormat="1" ht="20.45" customHeight="1" thickTop="1" thickBot="1" x14ac:dyDescent="0.25">
      <c r="A24" s="21"/>
      <c r="B24" s="53" t="s">
        <v>5559</v>
      </c>
      <c r="C24" s="73" t="s">
        <v>5494</v>
      </c>
      <c r="D24" s="73">
        <v>0</v>
      </c>
      <c r="E24" s="1108"/>
      <c r="F24" s="1131"/>
      <c r="G24" s="1131"/>
      <c r="H24" s="1108"/>
      <c r="I24" s="1131"/>
      <c r="J24" s="1131"/>
      <c r="K24" s="1273">
        <v>7318</v>
      </c>
      <c r="L24" s="694"/>
      <c r="M24" s="694"/>
      <c r="N24" s="1108"/>
      <c r="O24" s="1131"/>
      <c r="P24" s="1131"/>
      <c r="Q24" s="1108"/>
      <c r="R24" s="1131"/>
      <c r="S24" s="1131"/>
      <c r="T24" s="1108"/>
      <c r="U24" s="1131"/>
      <c r="V24" s="1131"/>
      <c r="W24" s="1108"/>
      <c r="X24" s="1131"/>
      <c r="Y24" s="1131"/>
      <c r="Z24" s="1108"/>
      <c r="AA24" s="1131"/>
      <c r="AB24" s="1132"/>
      <c r="AC24" s="49"/>
      <c r="AD24" s="77" t="s">
        <v>5560</v>
      </c>
      <c r="AE24" s="49"/>
      <c r="AF24" s="77" t="s">
        <v>5561</v>
      </c>
      <c r="AG24" s="21"/>
      <c r="AH24" s="21"/>
      <c r="AI24" s="53" t="s">
        <v>5559</v>
      </c>
      <c r="AJ24" s="73" t="s">
        <v>5494</v>
      </c>
      <c r="AK24" s="73">
        <v>0</v>
      </c>
      <c r="AL24" s="86" t="s">
        <v>5562</v>
      </c>
      <c r="AM24" s="694"/>
      <c r="AN24" s="694"/>
      <c r="AO24" s="86" t="s">
        <v>5562</v>
      </c>
      <c r="AP24" s="694"/>
      <c r="AQ24" s="694"/>
      <c r="AR24" s="86" t="s">
        <v>5562</v>
      </c>
      <c r="AS24" s="694"/>
      <c r="AT24" s="694"/>
      <c r="AU24" s="86" t="s">
        <v>5562</v>
      </c>
      <c r="AV24" s="694"/>
      <c r="AW24" s="694"/>
      <c r="AX24" s="86" t="s">
        <v>5562</v>
      </c>
      <c r="AY24" s="694"/>
      <c r="AZ24" s="694"/>
      <c r="BA24" s="86" t="s">
        <v>5562</v>
      </c>
      <c r="BB24" s="694"/>
      <c r="BC24" s="694"/>
      <c r="BD24" s="86" t="s">
        <v>5562</v>
      </c>
      <c r="BE24" s="694"/>
      <c r="BF24" s="694"/>
      <c r="BG24" s="86" t="s">
        <v>5562</v>
      </c>
      <c r="BH24" s="694"/>
      <c r="BI24" s="695"/>
      <c r="BJ24" s="49"/>
      <c r="BK24" s="77" t="s">
        <v>5560</v>
      </c>
      <c r="BL24" s="49"/>
      <c r="BM24" s="77" t="s">
        <v>5561</v>
      </c>
      <c r="BN24" s="21"/>
    </row>
    <row r="25" spans="1:66" customFormat="1" ht="15.75" customHeight="1" thickTop="1" thickBot="1" x14ac:dyDescent="0.25">
      <c r="A25" s="21"/>
      <c r="B25" s="692"/>
      <c r="C25" s="95"/>
      <c r="D25" s="95"/>
      <c r="E25" s="1117"/>
      <c r="F25" s="1117"/>
      <c r="G25" s="1117"/>
      <c r="H25" s="1117"/>
      <c r="I25" s="1117"/>
      <c r="J25" s="1117"/>
      <c r="K25" s="1117"/>
      <c r="L25" s="1117"/>
      <c r="M25" s="1117"/>
      <c r="N25" s="1117"/>
      <c r="O25" s="1117"/>
      <c r="P25" s="1117"/>
      <c r="Q25" s="1117"/>
      <c r="R25" s="1117"/>
      <c r="S25" s="1117"/>
      <c r="T25" s="1117"/>
      <c r="U25" s="1117"/>
      <c r="V25" s="1117"/>
      <c r="W25" s="1117"/>
      <c r="X25" s="1117"/>
      <c r="Y25" s="1117"/>
      <c r="Z25" s="1117"/>
      <c r="AA25" s="1117"/>
      <c r="AB25" s="1117"/>
      <c r="AC25" s="1118"/>
      <c r="AD25" s="90"/>
      <c r="AE25" s="699"/>
      <c r="AF25" s="90"/>
      <c r="AG25" s="21"/>
      <c r="AH25" s="21"/>
      <c r="AI25" s="692"/>
      <c r="AJ25" s="95"/>
      <c r="AK25" s="95"/>
      <c r="AL25" s="693"/>
      <c r="AM25" s="693"/>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699"/>
      <c r="BK25" s="90"/>
      <c r="BL25" s="699"/>
      <c r="BM25" s="90"/>
      <c r="BN25" s="21"/>
    </row>
    <row r="26" spans="1:66" customFormat="1" ht="20.45" customHeight="1" thickTop="1" thickBot="1" x14ac:dyDescent="0.25">
      <c r="A26" s="21"/>
      <c r="B26" s="24" t="s">
        <v>5563</v>
      </c>
      <c r="C26" s="60"/>
      <c r="D26" s="60"/>
      <c r="E26" s="1119"/>
      <c r="F26" s="1120"/>
      <c r="G26" s="1120"/>
      <c r="H26" s="1119"/>
      <c r="I26" s="1120"/>
      <c r="J26" s="1120"/>
      <c r="K26" s="1119"/>
      <c r="L26" s="1120"/>
      <c r="M26" s="1120"/>
      <c r="N26" s="1119"/>
      <c r="O26" s="1120"/>
      <c r="P26" s="1120"/>
      <c r="Q26" s="1119"/>
      <c r="R26" s="1120"/>
      <c r="S26" s="1120"/>
      <c r="T26" s="1119"/>
      <c r="U26" s="1120"/>
      <c r="V26" s="1120"/>
      <c r="W26" s="1119"/>
      <c r="X26" s="1120"/>
      <c r="Y26" s="1120"/>
      <c r="Z26" s="1119"/>
      <c r="AA26" s="1120"/>
      <c r="AB26" s="1120"/>
      <c r="AC26" s="949"/>
      <c r="AD26" s="90"/>
      <c r="AE26" s="21"/>
      <c r="AF26" s="90"/>
      <c r="AG26" s="21"/>
      <c r="AH26" s="21"/>
      <c r="AI26" s="24" t="s">
        <v>5563</v>
      </c>
      <c r="AJ26" s="60"/>
      <c r="AK26" s="60"/>
      <c r="AL26" s="697"/>
      <c r="AM26" s="696"/>
      <c r="AN26" s="696"/>
      <c r="AO26" s="697"/>
      <c r="AP26" s="696"/>
      <c r="AQ26" s="696"/>
      <c r="AR26" s="697"/>
      <c r="AS26" s="696"/>
      <c r="AT26" s="696"/>
      <c r="AU26" s="697"/>
      <c r="AV26" s="696"/>
      <c r="AW26" s="696"/>
      <c r="AX26" s="697"/>
      <c r="AY26" s="696"/>
      <c r="AZ26" s="696"/>
      <c r="BA26" s="697"/>
      <c r="BB26" s="696"/>
      <c r="BC26" s="696"/>
      <c r="BD26" s="697"/>
      <c r="BE26" s="696"/>
      <c r="BF26" s="696"/>
      <c r="BG26" s="697"/>
      <c r="BH26" s="696"/>
      <c r="BI26" s="696"/>
      <c r="BJ26" s="21"/>
      <c r="BK26" s="90"/>
      <c r="BL26" s="21"/>
      <c r="BM26" s="90"/>
      <c r="BN26" s="21"/>
    </row>
    <row r="27" spans="1:66" customFormat="1" ht="20.45" customHeight="1" thickTop="1" x14ac:dyDescent="0.2">
      <c r="A27" s="21"/>
      <c r="B27" s="27" t="s">
        <v>5564</v>
      </c>
      <c r="C27" s="28" t="s">
        <v>5494</v>
      </c>
      <c r="D27" s="28">
        <v>0</v>
      </c>
      <c r="E27" s="1102"/>
      <c r="F27" s="1133"/>
      <c r="G27" s="1133"/>
      <c r="H27" s="1102"/>
      <c r="I27" s="1133"/>
      <c r="J27" s="1133"/>
      <c r="K27" s="1274">
        <v>33.020000000000003</v>
      </c>
      <c r="L27" s="700"/>
      <c r="M27" s="700"/>
      <c r="N27" s="1102"/>
      <c r="O27" s="1133"/>
      <c r="P27" s="1133"/>
      <c r="Q27" s="1102"/>
      <c r="R27" s="1133"/>
      <c r="S27" s="1133"/>
      <c r="T27" s="1102"/>
      <c r="U27" s="1133"/>
      <c r="V27" s="1133"/>
      <c r="W27" s="1102"/>
      <c r="X27" s="1133"/>
      <c r="Y27" s="1133"/>
      <c r="Z27" s="1102"/>
      <c r="AA27" s="1133"/>
      <c r="AB27" s="1135"/>
      <c r="AC27" s="49"/>
      <c r="AD27" s="29" t="s">
        <v>5565</v>
      </c>
      <c r="AE27" s="49"/>
      <c r="AF27" s="29" t="s">
        <v>5566</v>
      </c>
      <c r="AG27" s="21"/>
      <c r="AH27" s="21"/>
      <c r="AI27" s="27" t="s">
        <v>5564</v>
      </c>
      <c r="AJ27" s="28" t="s">
        <v>5494</v>
      </c>
      <c r="AK27" s="28">
        <v>0</v>
      </c>
      <c r="AL27" s="44" t="s">
        <v>5567</v>
      </c>
      <c r="AM27" s="700"/>
      <c r="AN27" s="700"/>
      <c r="AO27" s="44" t="s">
        <v>5567</v>
      </c>
      <c r="AP27" s="700"/>
      <c r="AQ27" s="700"/>
      <c r="AR27" s="44" t="s">
        <v>5567</v>
      </c>
      <c r="AS27" s="700"/>
      <c r="AT27" s="700"/>
      <c r="AU27" s="44" t="s">
        <v>5567</v>
      </c>
      <c r="AV27" s="700"/>
      <c r="AW27" s="700"/>
      <c r="AX27" s="44" t="s">
        <v>5567</v>
      </c>
      <c r="AY27" s="700"/>
      <c r="AZ27" s="700"/>
      <c r="BA27" s="44" t="s">
        <v>5567</v>
      </c>
      <c r="BB27" s="700"/>
      <c r="BC27" s="700"/>
      <c r="BD27" s="44" t="s">
        <v>5567</v>
      </c>
      <c r="BE27" s="700"/>
      <c r="BF27" s="700"/>
      <c r="BG27" s="44" t="s">
        <v>5567</v>
      </c>
      <c r="BH27" s="700"/>
      <c r="BI27" s="701"/>
      <c r="BJ27" s="49"/>
      <c r="BK27" s="29" t="s">
        <v>5565</v>
      </c>
      <c r="BL27" s="49"/>
      <c r="BM27" s="29" t="s">
        <v>5566</v>
      </c>
      <c r="BN27" s="21"/>
    </row>
    <row r="28" spans="1:66" customFormat="1" ht="20.45" customHeight="1" thickBot="1" x14ac:dyDescent="0.25">
      <c r="A28" s="21"/>
      <c r="B28" s="33" t="s">
        <v>5568</v>
      </c>
      <c r="C28" s="34" t="s">
        <v>5494</v>
      </c>
      <c r="D28" s="34">
        <v>0</v>
      </c>
      <c r="E28" s="1114"/>
      <c r="F28" s="1134"/>
      <c r="G28" s="1134"/>
      <c r="H28" s="1114"/>
      <c r="I28" s="1134"/>
      <c r="J28" s="1134"/>
      <c r="K28" s="1275">
        <v>33.091999999999999</v>
      </c>
      <c r="L28" s="702"/>
      <c r="M28" s="702"/>
      <c r="N28" s="1114"/>
      <c r="O28" s="1134"/>
      <c r="P28" s="1134"/>
      <c r="Q28" s="1114"/>
      <c r="R28" s="1134"/>
      <c r="S28" s="1134"/>
      <c r="T28" s="1114"/>
      <c r="U28" s="1134"/>
      <c r="V28" s="1134"/>
      <c r="W28" s="1114"/>
      <c r="X28" s="1134"/>
      <c r="Y28" s="1134"/>
      <c r="Z28" s="1114"/>
      <c r="AA28" s="1134"/>
      <c r="AB28" s="1136"/>
      <c r="AC28" s="49"/>
      <c r="AD28" s="35" t="s">
        <v>5569</v>
      </c>
      <c r="AE28" s="49"/>
      <c r="AF28" s="35" t="s">
        <v>5570</v>
      </c>
      <c r="AG28" s="21"/>
      <c r="AH28" s="21"/>
      <c r="AI28" s="33" t="s">
        <v>5568</v>
      </c>
      <c r="AJ28" s="34" t="s">
        <v>5494</v>
      </c>
      <c r="AK28" s="34">
        <v>0</v>
      </c>
      <c r="AL28" s="48" t="s">
        <v>5571</v>
      </c>
      <c r="AM28" s="702"/>
      <c r="AN28" s="702"/>
      <c r="AO28" s="48" t="s">
        <v>5571</v>
      </c>
      <c r="AP28" s="702"/>
      <c r="AQ28" s="702"/>
      <c r="AR28" s="48" t="s">
        <v>5571</v>
      </c>
      <c r="AS28" s="702"/>
      <c r="AT28" s="702"/>
      <c r="AU28" s="48" t="s">
        <v>5571</v>
      </c>
      <c r="AV28" s="702"/>
      <c r="AW28" s="702"/>
      <c r="AX28" s="48" t="s">
        <v>5571</v>
      </c>
      <c r="AY28" s="702"/>
      <c r="AZ28" s="702"/>
      <c r="BA28" s="48" t="s">
        <v>5571</v>
      </c>
      <c r="BB28" s="702"/>
      <c r="BC28" s="702"/>
      <c r="BD28" s="48" t="s">
        <v>5571</v>
      </c>
      <c r="BE28" s="702"/>
      <c r="BF28" s="702"/>
      <c r="BG28" s="48" t="s">
        <v>5571</v>
      </c>
      <c r="BH28" s="702"/>
      <c r="BI28" s="703"/>
      <c r="BJ28" s="49"/>
      <c r="BK28" s="35" t="s">
        <v>5569</v>
      </c>
      <c r="BL28" s="49"/>
      <c r="BM28" s="35" t="s">
        <v>5570</v>
      </c>
      <c r="BN28" s="21"/>
    </row>
    <row r="29" spans="1:66" ht="20.25" customHeight="1" thickTop="1" x14ac:dyDescent="0.2"/>
  </sheetData>
  <mergeCells count="30">
    <mergeCell ref="AI3:BN3"/>
    <mergeCell ref="H6:J6"/>
    <mergeCell ref="AI1:BN1"/>
    <mergeCell ref="AF5:AF6"/>
    <mergeCell ref="BD6:BF6"/>
    <mergeCell ref="N6:P6"/>
    <mergeCell ref="T6:V6"/>
    <mergeCell ref="B2:AG2"/>
    <mergeCell ref="AO6:AQ6"/>
    <mergeCell ref="AJ5:AJ6"/>
    <mergeCell ref="BK5:BK6"/>
    <mergeCell ref="AD5:AD6"/>
    <mergeCell ref="B1:AG1"/>
    <mergeCell ref="K6:M6"/>
    <mergeCell ref="Z6:AB6"/>
    <mergeCell ref="B5:B6"/>
    <mergeCell ref="C5:C6"/>
    <mergeCell ref="BM5:BM6"/>
    <mergeCell ref="D5:D6"/>
    <mergeCell ref="AU6:AW6"/>
    <mergeCell ref="E6:G6"/>
    <mergeCell ref="Q6:S6"/>
    <mergeCell ref="BA6:BC6"/>
    <mergeCell ref="BG6:BI6"/>
    <mergeCell ref="AK5:AK6"/>
    <mergeCell ref="AR6:AT6"/>
    <mergeCell ref="AL6:AN6"/>
    <mergeCell ref="W6:Y6"/>
    <mergeCell ref="AI5:AI6"/>
    <mergeCell ref="AX6:AZ6"/>
  </mergeCells>
  <pageMargins left="0.7" right="0.7" top="0.75" bottom="0.75" header="0.3" footer="0.3"/>
  <pageSetup paperSize="8" scale="17"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53">
    <tabColor theme="1"/>
    <pageSetUpPr fitToPage="1"/>
  </sheetPr>
  <dimension ref="A1"/>
  <sheetViews>
    <sheetView zoomScale="40" zoomScaleNormal="40" workbookViewId="0">
      <selection activeCell="J19" sqref="J19"/>
    </sheetView>
  </sheetViews>
  <sheetFormatPr defaultColWidth="9" defaultRowHeight="20.25" customHeight="1" x14ac:dyDescent="0.2"/>
  <sheetData/>
  <pageMargins left="0.7" right="0.7" top="0.75" bottom="0.75" header="0.3" footer="0.3"/>
  <pageSetup paperSize="8" fitToHeight="0" orientation="portrait"/>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F3CE9-0FED-4059-A259-6AF499519CB2}">
  <sheetPr>
    <pageSetUpPr fitToPage="1"/>
  </sheetPr>
  <dimension ref="B2:H46"/>
  <sheetViews>
    <sheetView zoomScale="70" zoomScaleNormal="70" workbookViewId="0">
      <selection activeCell="B38" sqref="B38:G38"/>
    </sheetView>
  </sheetViews>
  <sheetFormatPr defaultRowHeight="20.25" customHeight="1" x14ac:dyDescent="0.2"/>
  <cols>
    <col min="1" max="1" width="2.75" customWidth="1"/>
    <col min="2" max="2" width="63" customWidth="1"/>
    <col min="4" max="4" width="17.5" customWidth="1"/>
    <col min="5" max="5" width="3.375" customWidth="1"/>
    <col min="7" max="7" width="29.625" customWidth="1"/>
  </cols>
  <sheetData>
    <row r="2" spans="2:8" ht="19.5" x14ac:dyDescent="0.2">
      <c r="B2" s="1368" t="s">
        <v>16</v>
      </c>
      <c r="C2" s="1356"/>
      <c r="D2" s="1356"/>
      <c r="E2" s="1356"/>
      <c r="F2" s="1356"/>
      <c r="G2" s="1356"/>
    </row>
    <row r="4" spans="2:8" ht="15" x14ac:dyDescent="0.2">
      <c r="B4" s="1361" t="s">
        <v>17</v>
      </c>
      <c r="C4" s="1362"/>
      <c r="D4" s="1362"/>
      <c r="E4" s="1362"/>
      <c r="F4" s="1362"/>
      <c r="G4" s="1363"/>
    </row>
    <row r="5" spans="2:8" ht="14.25" x14ac:dyDescent="0.2">
      <c r="B5" s="1369" t="s">
        <v>18</v>
      </c>
      <c r="C5" s="1353"/>
      <c r="D5" s="1353"/>
      <c r="E5" s="1353"/>
      <c r="F5" s="1353"/>
      <c r="G5" s="1354"/>
    </row>
    <row r="6" spans="2:8" ht="20.25" customHeight="1" x14ac:dyDescent="0.2">
      <c r="B6" s="1355"/>
      <c r="C6" s="1356"/>
      <c r="D6" s="1356"/>
      <c r="E6" s="1356"/>
      <c r="F6" s="1356"/>
      <c r="G6" s="1357"/>
    </row>
    <row r="7" spans="2:8" ht="36.75" customHeight="1" x14ac:dyDescent="0.2">
      <c r="B7" s="1358"/>
      <c r="C7" s="1359"/>
      <c r="D7" s="1359"/>
      <c r="E7" s="1359"/>
      <c r="F7" s="1359"/>
      <c r="G7" s="1360"/>
    </row>
    <row r="8" spans="2:8" ht="15" x14ac:dyDescent="0.2">
      <c r="B8" s="1361" t="s">
        <v>19</v>
      </c>
      <c r="C8" s="1362"/>
      <c r="D8" s="1362"/>
      <c r="E8" s="1362"/>
      <c r="F8" s="1362"/>
      <c r="G8" s="1363"/>
    </row>
    <row r="9" spans="2:8" ht="14.25" x14ac:dyDescent="0.2">
      <c r="B9" s="1352" t="s">
        <v>20</v>
      </c>
      <c r="C9" s="1353"/>
      <c r="D9" s="1353"/>
      <c r="E9" s="1353"/>
      <c r="F9" s="1353"/>
      <c r="G9" s="1354"/>
    </row>
    <row r="10" spans="2:8" ht="20.25" customHeight="1" x14ac:dyDescent="0.2">
      <c r="B10" s="1355"/>
      <c r="C10" s="1356"/>
      <c r="D10" s="1356"/>
      <c r="E10" s="1356"/>
      <c r="F10" s="1356"/>
      <c r="G10" s="1357"/>
    </row>
    <row r="11" spans="2:8" ht="20.25" customHeight="1" x14ac:dyDescent="0.2">
      <c r="B11" s="1355"/>
      <c r="C11" s="1356"/>
      <c r="D11" s="1356"/>
      <c r="E11" s="1356"/>
      <c r="F11" s="1356"/>
      <c r="G11" s="1357"/>
    </row>
    <row r="12" spans="2:8" ht="20.25" customHeight="1" x14ac:dyDescent="0.2">
      <c r="B12" s="1355"/>
      <c r="C12" s="1356"/>
      <c r="D12" s="1356"/>
      <c r="E12" s="1356"/>
      <c r="F12" s="1356"/>
      <c r="G12" s="1357"/>
    </row>
    <row r="13" spans="2:8" ht="20.25" customHeight="1" x14ac:dyDescent="0.2">
      <c r="B13" s="1355"/>
      <c r="C13" s="1356"/>
      <c r="D13" s="1356"/>
      <c r="E13" s="1356"/>
      <c r="F13" s="1356"/>
      <c r="G13" s="1357"/>
    </row>
    <row r="14" spans="2:8" ht="14.25" x14ac:dyDescent="0.2">
      <c r="B14" s="1355"/>
      <c r="C14" s="1356"/>
      <c r="D14" s="1356"/>
      <c r="E14" s="1356"/>
      <c r="F14" s="1356"/>
      <c r="G14" s="1357"/>
      <c r="H14" s="894"/>
    </row>
    <row r="15" spans="2:8" ht="20.25" customHeight="1" x14ac:dyDescent="0.2">
      <c r="B15" s="1355"/>
      <c r="C15" s="1356"/>
      <c r="D15" s="1356"/>
      <c r="E15" s="1356"/>
      <c r="F15" s="1356"/>
      <c r="G15" s="1357"/>
    </row>
    <row r="16" spans="2:8" ht="20.25" customHeight="1" x14ac:dyDescent="0.2">
      <c r="B16" s="1355"/>
      <c r="C16" s="1356"/>
      <c r="D16" s="1356"/>
      <c r="E16" s="1356"/>
      <c r="F16" s="1356"/>
      <c r="G16" s="1357"/>
    </row>
    <row r="17" spans="2:7" ht="20.25" customHeight="1" x14ac:dyDescent="0.2">
      <c r="B17" s="1355"/>
      <c r="C17" s="1356"/>
      <c r="D17" s="1356"/>
      <c r="E17" s="1356"/>
      <c r="F17" s="1356"/>
      <c r="G17" s="1357"/>
    </row>
    <row r="18" spans="2:7" ht="20.25" customHeight="1" x14ac:dyDescent="0.2">
      <c r="B18" s="1355"/>
      <c r="C18" s="1356"/>
      <c r="D18" s="1356"/>
      <c r="E18" s="1356"/>
      <c r="F18" s="1356"/>
      <c r="G18" s="1357"/>
    </row>
    <row r="19" spans="2:7" ht="20.25" customHeight="1" x14ac:dyDescent="0.2">
      <c r="B19" s="1355"/>
      <c r="C19" s="1356"/>
      <c r="D19" s="1356"/>
      <c r="E19" s="1356"/>
      <c r="F19" s="1356"/>
      <c r="G19" s="1357"/>
    </row>
    <row r="20" spans="2:7" ht="20.25" customHeight="1" x14ac:dyDescent="0.2">
      <c r="B20" s="1355"/>
      <c r="C20" s="1356"/>
      <c r="D20" s="1356"/>
      <c r="E20" s="1356"/>
      <c r="F20" s="1356"/>
      <c r="G20" s="1357"/>
    </row>
    <row r="21" spans="2:7" ht="20.25" customHeight="1" x14ac:dyDescent="0.2">
      <c r="B21" s="1355"/>
      <c r="C21" s="1356"/>
      <c r="D21" s="1356"/>
      <c r="E21" s="1356"/>
      <c r="F21" s="1356"/>
      <c r="G21" s="1357"/>
    </row>
    <row r="22" spans="2:7" ht="20.25" customHeight="1" x14ac:dyDescent="0.2">
      <c r="B22" s="1355"/>
      <c r="C22" s="1356"/>
      <c r="D22" s="1356"/>
      <c r="E22" s="1356"/>
      <c r="F22" s="1356"/>
      <c r="G22" s="1357"/>
    </row>
    <row r="23" spans="2:7" ht="20.25" customHeight="1" x14ac:dyDescent="0.2">
      <c r="B23" s="1355"/>
      <c r="C23" s="1356"/>
      <c r="D23" s="1356"/>
      <c r="E23" s="1356"/>
      <c r="F23" s="1356"/>
      <c r="G23" s="1357"/>
    </row>
    <row r="24" spans="2:7" ht="20.25" customHeight="1" x14ac:dyDescent="0.2">
      <c r="B24" s="1355"/>
      <c r="C24" s="1356"/>
      <c r="D24" s="1356"/>
      <c r="E24" s="1356"/>
      <c r="F24" s="1356"/>
      <c r="G24" s="1357"/>
    </row>
    <row r="25" spans="2:7" ht="20.25" customHeight="1" x14ac:dyDescent="0.2">
      <c r="B25" s="1355"/>
      <c r="C25" s="1356"/>
      <c r="D25" s="1356"/>
      <c r="E25" s="1356"/>
      <c r="F25" s="1356"/>
      <c r="G25" s="1357"/>
    </row>
    <row r="26" spans="2:7" ht="17.25" customHeight="1" x14ac:dyDescent="0.2">
      <c r="B26" s="1358"/>
      <c r="C26" s="1359"/>
      <c r="D26" s="1359"/>
      <c r="E26" s="1359"/>
      <c r="F26" s="1359"/>
      <c r="G26" s="1360"/>
    </row>
    <row r="27" spans="2:7" ht="15" x14ac:dyDescent="0.2">
      <c r="B27" s="1361" t="s">
        <v>21</v>
      </c>
      <c r="C27" s="1362"/>
      <c r="D27" s="1362"/>
      <c r="E27" s="1362"/>
      <c r="F27" s="1362"/>
      <c r="G27" s="1363"/>
    </row>
    <row r="28" spans="2:7" ht="14.25" x14ac:dyDescent="0.2">
      <c r="B28" s="1352" t="s">
        <v>22</v>
      </c>
      <c r="C28" s="1353"/>
      <c r="D28" s="1353"/>
      <c r="E28" s="1353"/>
      <c r="F28" s="1353"/>
      <c r="G28" s="1354"/>
    </row>
    <row r="29" spans="2:7" ht="20.25" customHeight="1" x14ac:dyDescent="0.2">
      <c r="B29" s="1355"/>
      <c r="C29" s="1356"/>
      <c r="D29" s="1356"/>
      <c r="E29" s="1356"/>
      <c r="F29" s="1356"/>
      <c r="G29" s="1357"/>
    </row>
    <row r="30" spans="2:7" ht="26.65" customHeight="1" x14ac:dyDescent="0.2">
      <c r="B30" s="1358"/>
      <c r="C30" s="1359"/>
      <c r="D30" s="1359"/>
      <c r="E30" s="1359"/>
      <c r="F30" s="1359"/>
      <c r="G30" s="1360"/>
    </row>
    <row r="31" spans="2:7" ht="15" x14ac:dyDescent="0.2">
      <c r="B31" s="1361" t="s">
        <v>23</v>
      </c>
      <c r="C31" s="1362"/>
      <c r="D31" s="1362"/>
      <c r="E31" s="1362"/>
      <c r="F31" s="1362"/>
      <c r="G31" s="1363"/>
    </row>
    <row r="32" spans="2:7" ht="14.25" x14ac:dyDescent="0.2">
      <c r="B32" s="1352" t="s">
        <v>24</v>
      </c>
      <c r="C32" s="1353"/>
      <c r="D32" s="1353"/>
      <c r="E32" s="1353"/>
      <c r="F32" s="1353"/>
      <c r="G32" s="1354"/>
    </row>
    <row r="33" spans="2:7" ht="20.25" customHeight="1" x14ac:dyDescent="0.2">
      <c r="B33" s="1355"/>
      <c r="C33" s="1356"/>
      <c r="D33" s="1356"/>
      <c r="E33" s="1356"/>
      <c r="F33" s="1356"/>
      <c r="G33" s="1357"/>
    </row>
    <row r="34" spans="2:7" ht="20.25" customHeight="1" x14ac:dyDescent="0.2">
      <c r="B34" s="1355"/>
      <c r="C34" s="1356"/>
      <c r="D34" s="1356"/>
      <c r="E34" s="1356"/>
      <c r="F34" s="1356"/>
      <c r="G34" s="1357"/>
    </row>
    <row r="35" spans="2:7" ht="20.25" customHeight="1" x14ac:dyDescent="0.2">
      <c r="B35" s="1355"/>
      <c r="C35" s="1356"/>
      <c r="D35" s="1356"/>
      <c r="E35" s="1356"/>
      <c r="F35" s="1356"/>
      <c r="G35" s="1357"/>
    </row>
    <row r="36" spans="2:7" ht="20.25" customHeight="1" x14ac:dyDescent="0.2">
      <c r="B36" s="1358"/>
      <c r="C36" s="1359"/>
      <c r="D36" s="1359"/>
      <c r="E36" s="1359"/>
      <c r="F36" s="1359"/>
      <c r="G36" s="1360"/>
    </row>
    <row r="37" spans="2:7" ht="15" x14ac:dyDescent="0.2">
      <c r="B37" s="1361" t="s">
        <v>25</v>
      </c>
      <c r="C37" s="1362"/>
      <c r="D37" s="1362"/>
      <c r="E37" s="1362"/>
      <c r="F37" s="1362"/>
      <c r="G37" s="1363"/>
    </row>
    <row r="38" spans="2:7" ht="20.45" customHeight="1" x14ac:dyDescent="0.2">
      <c r="B38" s="1364" t="s">
        <v>26</v>
      </c>
      <c r="C38" s="1365"/>
      <c r="D38" s="1365"/>
      <c r="E38" s="1365"/>
      <c r="F38" s="1365"/>
      <c r="G38" s="1366"/>
    </row>
    <row r="39" spans="2:7" ht="15" x14ac:dyDescent="0.2">
      <c r="B39" s="1367" t="s">
        <v>27</v>
      </c>
      <c r="C39" s="1353"/>
      <c r="D39" s="1353"/>
      <c r="E39" s="1353"/>
      <c r="F39" s="1353"/>
      <c r="G39" s="1354"/>
    </row>
    <row r="40" spans="2:7" ht="20.45" customHeight="1" x14ac:dyDescent="0.2">
      <c r="B40" s="1244" t="s">
        <v>28</v>
      </c>
      <c r="C40" s="939"/>
      <c r="D40" s="939"/>
      <c r="E40" s="939"/>
      <c r="F40" s="939"/>
      <c r="G40" s="940"/>
    </row>
    <row r="41" spans="2:7" ht="20.45" customHeight="1" x14ac:dyDescent="0.2">
      <c r="B41" s="1245" t="s">
        <v>29</v>
      </c>
      <c r="C41" s="527"/>
      <c r="D41" s="527"/>
      <c r="E41" s="527"/>
      <c r="F41" s="527"/>
      <c r="G41" s="941"/>
    </row>
    <row r="42" spans="2:7" ht="20.45" customHeight="1" x14ac:dyDescent="0.2">
      <c r="B42" s="1349" t="s">
        <v>30</v>
      </c>
      <c r="C42" s="1350"/>
      <c r="D42" s="1350"/>
      <c r="E42" s="1350"/>
      <c r="F42" s="1350"/>
      <c r="G42" s="1351"/>
    </row>
    <row r="43" spans="2:7" ht="20.45" customHeight="1" x14ac:dyDescent="0.2">
      <c r="B43" s="944" t="s">
        <v>31</v>
      </c>
      <c r="C43" s="942"/>
      <c r="D43" s="942"/>
      <c r="E43" s="942"/>
      <c r="F43" s="942"/>
      <c r="G43" s="943"/>
    </row>
    <row r="46" spans="2:7" ht="14.25" x14ac:dyDescent="0.2">
      <c r="B46" s="894"/>
    </row>
  </sheetData>
  <mergeCells count="13">
    <mergeCell ref="B27:G27"/>
    <mergeCell ref="B2:G2"/>
    <mergeCell ref="B4:G4"/>
    <mergeCell ref="B5:G7"/>
    <mergeCell ref="B8:G8"/>
    <mergeCell ref="B9:G26"/>
    <mergeCell ref="B42:G42"/>
    <mergeCell ref="B28:G30"/>
    <mergeCell ref="B31:G31"/>
    <mergeCell ref="B32:G36"/>
    <mergeCell ref="B37:G37"/>
    <mergeCell ref="B38:G38"/>
    <mergeCell ref="B39:G39"/>
  </mergeCells>
  <hyperlinks>
    <hyperlink ref="B38" r:id="rId1" display="&lt;Data Capture site&gt;" xr:uid="{48B4C51F-6534-4A07-A111-F01EA60DF72E}"/>
    <hyperlink ref="B38:G38" r:id="rId2" display="Data Capture site" xr:uid="{1CFDA7E9-1DB9-44AA-B2BD-E151C456785C}"/>
    <hyperlink ref="B43" r:id="rId3" xr:uid="{3AD677C5-CE1A-4B1A-840C-CA45605E78A8}"/>
    <hyperlink ref="B40" r:id="rId4" xr:uid="{20D53649-689E-4B21-8F85-8B50089D4047}"/>
    <hyperlink ref="B41" r:id="rId5" display="IN 25/XX Expectations for monopoly company annual performance reporting 2024-25 [Comms to add number and link, then delete this flag]" xr:uid="{92C73B09-F580-49F5-A318-B5061F0B9344}"/>
    <hyperlink ref="B42:G42" r:id="rId6" display="RAG 4.13 - Guideline for the table definitions in the annual performance report" xr:uid="{6B18F68C-F6FE-4B8D-9A03-85934DB3B6A9}"/>
  </hyperlinks>
  <pageMargins left="0.7" right="0.7" top="0.75" bottom="0.75" header="0.3" footer="0.3"/>
  <pageSetup paperSize="8" scale="90" fitToHeight="0" orientation="portrait"/>
  <headerFooter>
    <oddHeader>&amp;LPR24 tables&amp;CTable: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156">
    <tabColor rgb="FF0070C0"/>
  </sheetPr>
  <dimension ref="A1:DH26"/>
  <sheetViews>
    <sheetView zoomScale="40" zoomScaleNormal="40" workbookViewId="0">
      <pane xSplit="4" ySplit="8" topLeftCell="W9" activePane="bottomRight" state="frozen"/>
      <selection pane="topRight" activeCell="J19" sqref="J19"/>
      <selection pane="bottomLeft" activeCell="J19" sqref="J19"/>
      <selection pane="bottomRight" activeCell="J19" sqref="J19"/>
    </sheetView>
  </sheetViews>
  <sheetFormatPr defaultColWidth="9" defaultRowHeight="20.25" customHeight="1" x14ac:dyDescent="0.2"/>
  <cols>
    <col min="1" max="1" width="1.625" style="54" customWidth="1"/>
    <col min="2" max="2" width="41.75" style="54" customWidth="1"/>
    <col min="3" max="4" width="6" style="54" customWidth="1"/>
    <col min="5" max="52" width="12.625" style="54" customWidth="1"/>
    <col min="53" max="53" width="1.625" style="54" customWidth="1"/>
    <col min="54" max="54" width="10" style="54" customWidth="1"/>
    <col min="55" max="55" width="1.625" style="54" customWidth="1"/>
    <col min="56" max="56" width="9.375" style="54" customWidth="1"/>
    <col min="57" max="59" width="9" style="54"/>
    <col min="60" max="60" width="51.5" style="54" bestFit="1" customWidth="1"/>
    <col min="61" max="62" width="9" style="54"/>
    <col min="63" max="63" width="10.125" style="54" customWidth="1"/>
    <col min="64" max="66" width="9" style="54"/>
    <col min="67" max="67" width="11" style="54" customWidth="1"/>
    <col min="68" max="68" width="9" style="54"/>
    <col min="69" max="69" width="10.625" style="54" customWidth="1"/>
    <col min="70" max="16384" width="9" style="54"/>
  </cols>
  <sheetData>
    <row r="1" spans="1:112" s="103" customFormat="1" ht="20.25" customHeight="1" x14ac:dyDescent="0.25">
      <c r="A1" s="102"/>
      <c r="B1" s="1403" t="s">
        <v>52</v>
      </c>
      <c r="C1" s="1404"/>
      <c r="D1" s="1404"/>
      <c r="E1" s="1404"/>
      <c r="F1" s="1404"/>
      <c r="G1" s="1404"/>
      <c r="H1" s="1404"/>
      <c r="I1" s="1404"/>
      <c r="J1" s="1404"/>
      <c r="K1" s="1404"/>
      <c r="L1" s="1404"/>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c r="AN1" s="1404"/>
      <c r="AO1" s="1404"/>
      <c r="AP1" s="1404"/>
      <c r="AQ1" s="1404"/>
      <c r="AR1" s="1404"/>
      <c r="AS1" s="1404"/>
      <c r="AT1" s="1404"/>
      <c r="AU1" s="1404"/>
      <c r="AV1" s="1404"/>
      <c r="AW1" s="1404"/>
      <c r="AX1" s="1404"/>
      <c r="AY1" s="1404"/>
      <c r="AZ1" s="1404"/>
      <c r="BA1" s="1404"/>
      <c r="BB1" s="1404"/>
      <c r="BC1" s="1404"/>
      <c r="BD1" s="1404"/>
      <c r="BE1" s="1404"/>
      <c r="BF1" s="102"/>
      <c r="BG1" s="102"/>
      <c r="BH1" s="1403" t="s">
        <v>146</v>
      </c>
      <c r="BI1" s="1404"/>
      <c r="BJ1" s="1404"/>
      <c r="BK1" s="1404"/>
      <c r="BL1" s="1404"/>
      <c r="BM1" s="1404"/>
      <c r="BN1" s="1404"/>
      <c r="BO1" s="1404"/>
      <c r="BP1" s="1404"/>
      <c r="BQ1" s="1404"/>
      <c r="BR1" s="1404"/>
      <c r="BS1" s="1404"/>
      <c r="BT1" s="1404"/>
      <c r="BU1" s="1404"/>
      <c r="BV1" s="1404"/>
      <c r="BW1" s="1404"/>
      <c r="BX1" s="1404"/>
      <c r="BY1" s="1404"/>
      <c r="BZ1" s="1404"/>
      <c r="CA1" s="1404"/>
      <c r="CB1" s="1404"/>
      <c r="CC1" s="1404"/>
      <c r="CD1" s="1404"/>
      <c r="CE1" s="1404"/>
      <c r="CF1" s="1404"/>
      <c r="CG1" s="1404"/>
      <c r="CH1" s="1404"/>
      <c r="CI1" s="1404"/>
      <c r="CJ1" s="1404"/>
      <c r="CK1" s="1404"/>
      <c r="CL1" s="1404"/>
      <c r="CM1" s="1404"/>
      <c r="CN1" s="1404"/>
      <c r="CO1" s="1404"/>
      <c r="CP1" s="1404"/>
      <c r="CQ1" s="1404"/>
      <c r="CR1" s="1404"/>
      <c r="CS1" s="1404"/>
      <c r="CT1" s="1404"/>
      <c r="CU1" s="1404"/>
      <c r="CV1" s="1404"/>
      <c r="CW1" s="1404"/>
      <c r="CX1" s="1404"/>
      <c r="CY1" s="1404"/>
      <c r="CZ1" s="1404"/>
      <c r="DA1" s="1404"/>
      <c r="DB1" s="1404"/>
      <c r="DC1" s="1404"/>
      <c r="DD1" s="1404"/>
      <c r="DE1" s="1404"/>
      <c r="DF1" s="1404"/>
      <c r="DG1" s="1404"/>
      <c r="DH1" s="1404"/>
    </row>
    <row r="2" spans="1:112" s="103" customFormat="1" ht="20.25" customHeight="1" x14ac:dyDescent="0.25">
      <c r="A2" s="102"/>
      <c r="B2" s="1403" t="str">
        <f ca="1">INDIRECT("Validation!B5")</f>
        <v>Anglian Water</v>
      </c>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row>
    <row r="3" spans="1:112" s="103" customFormat="1" ht="30" customHeight="1" x14ac:dyDescent="0.3">
      <c r="A3" s="102"/>
      <c r="B3" s="1383" t="s">
        <v>53</v>
      </c>
      <c r="C3" s="1404"/>
      <c r="D3" s="1404"/>
      <c r="E3" s="1404"/>
      <c r="F3" s="1404"/>
      <c r="G3" s="1404"/>
      <c r="H3" s="1404"/>
      <c r="I3" s="1404"/>
      <c r="J3" s="1404"/>
      <c r="K3" s="1404"/>
      <c r="L3" s="1404"/>
      <c r="M3" s="1404"/>
      <c r="N3" s="1404"/>
      <c r="O3" s="1404"/>
      <c r="P3" s="1404"/>
      <c r="Q3" s="1404"/>
      <c r="R3" s="1404"/>
      <c r="S3" s="1404"/>
      <c r="T3" s="1404"/>
      <c r="U3" s="1404"/>
      <c r="V3" s="1404"/>
      <c r="W3" s="1404"/>
      <c r="X3" s="1404"/>
      <c r="Y3" s="1404"/>
      <c r="Z3" s="1404"/>
      <c r="AA3" s="1404"/>
      <c r="AB3" s="1404"/>
      <c r="AC3" s="1404"/>
      <c r="AD3" s="1404"/>
      <c r="AE3" s="1404"/>
      <c r="AF3" s="1404"/>
      <c r="AG3" s="1404"/>
      <c r="AH3" s="1404"/>
      <c r="AI3" s="1404"/>
      <c r="AJ3" s="1404"/>
      <c r="AK3" s="1404"/>
      <c r="AL3" s="1404"/>
      <c r="AM3" s="1404"/>
      <c r="AN3" s="1404"/>
      <c r="AO3" s="1404"/>
      <c r="AP3" s="1404"/>
      <c r="AQ3" s="1404"/>
      <c r="AR3" s="1404"/>
      <c r="AS3" s="1404"/>
      <c r="AT3" s="1404"/>
      <c r="AU3" s="1404"/>
      <c r="AV3" s="1404"/>
      <c r="AW3" s="1404"/>
      <c r="AX3" s="1404"/>
      <c r="AY3" s="1404"/>
      <c r="AZ3" s="1404"/>
      <c r="BA3" s="1404"/>
      <c r="BB3" s="1404"/>
      <c r="BC3" s="1404"/>
      <c r="BD3" s="1404"/>
      <c r="BE3" s="1404"/>
      <c r="BF3" s="102"/>
      <c r="BG3" s="102"/>
      <c r="BH3" s="1408" t="s">
        <v>53</v>
      </c>
      <c r="BI3" s="1404"/>
      <c r="BJ3" s="1404"/>
      <c r="BK3" s="1404"/>
      <c r="BL3" s="1404"/>
      <c r="BM3" s="1404"/>
      <c r="BN3" s="1404"/>
      <c r="BO3" s="1404"/>
      <c r="BP3" s="1404"/>
      <c r="BQ3" s="1404"/>
      <c r="BR3" s="1404"/>
      <c r="BS3" s="1404"/>
      <c r="BT3" s="1404"/>
      <c r="BU3" s="1404"/>
      <c r="BV3" s="1404"/>
      <c r="BW3" s="1404"/>
      <c r="BX3" s="1404"/>
      <c r="BY3" s="1404"/>
      <c r="BZ3" s="1404"/>
      <c r="CA3" s="1404"/>
      <c r="CB3" s="1404"/>
      <c r="CC3" s="1404"/>
      <c r="CD3" s="1404"/>
      <c r="CE3" s="1404"/>
      <c r="CF3" s="1404"/>
      <c r="CG3" s="1404"/>
      <c r="CH3" s="1404"/>
      <c r="CI3" s="1404"/>
      <c r="CJ3" s="1404"/>
      <c r="CK3" s="1404"/>
      <c r="CL3" s="1404"/>
      <c r="CM3" s="1404"/>
      <c r="CN3" s="1404"/>
      <c r="CO3" s="1404"/>
      <c r="CP3" s="1404"/>
      <c r="CQ3" s="1404"/>
      <c r="CR3" s="1404"/>
      <c r="CS3" s="1404"/>
      <c r="CT3" s="1404"/>
      <c r="CU3" s="1404"/>
      <c r="CV3" s="1404"/>
      <c r="CW3" s="1404"/>
      <c r="CX3" s="1404"/>
      <c r="CY3" s="1404"/>
      <c r="CZ3" s="1404"/>
      <c r="DA3" s="1404"/>
      <c r="DB3" s="1404"/>
      <c r="DC3" s="1404"/>
      <c r="DD3" s="1404"/>
      <c r="DE3" s="1404"/>
      <c r="DF3" s="1404"/>
      <c r="DG3" s="1404"/>
      <c r="DH3" s="1404"/>
    </row>
    <row r="4" spans="1:112" customFormat="1" ht="20.25" customHeight="1" thickBot="1"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2" customFormat="1" ht="20.25" customHeight="1" thickTop="1" x14ac:dyDescent="0.2">
      <c r="A5" s="9"/>
      <c r="B5" s="1430" t="s">
        <v>376</v>
      </c>
      <c r="C5" s="1390" t="s">
        <v>148</v>
      </c>
      <c r="D5" s="1390" t="s">
        <v>149</v>
      </c>
      <c r="E5" s="1388" t="s">
        <v>5572</v>
      </c>
      <c r="F5" s="1396"/>
      <c r="G5" s="1396"/>
      <c r="H5" s="1396"/>
      <c r="I5" s="1396"/>
      <c r="J5" s="1397"/>
      <c r="K5" s="1433" t="s">
        <v>5573</v>
      </c>
      <c r="L5" s="1396"/>
      <c r="M5" s="1396"/>
      <c r="N5" s="1396"/>
      <c r="O5" s="1396"/>
      <c r="P5" s="1397"/>
      <c r="Q5" s="1388" t="s">
        <v>5572</v>
      </c>
      <c r="R5" s="1396"/>
      <c r="S5" s="1396"/>
      <c r="T5" s="1396"/>
      <c r="U5" s="1396"/>
      <c r="V5" s="1397"/>
      <c r="W5" s="1433" t="s">
        <v>5573</v>
      </c>
      <c r="X5" s="1396"/>
      <c r="Y5" s="1396"/>
      <c r="Z5" s="1396"/>
      <c r="AA5" s="1396"/>
      <c r="AB5" s="1397"/>
      <c r="AC5" s="1388" t="s">
        <v>5572</v>
      </c>
      <c r="AD5" s="1396"/>
      <c r="AE5" s="1396"/>
      <c r="AF5" s="1396"/>
      <c r="AG5" s="1396"/>
      <c r="AH5" s="1397"/>
      <c r="AI5" s="1433" t="s">
        <v>5573</v>
      </c>
      <c r="AJ5" s="1396"/>
      <c r="AK5" s="1396"/>
      <c r="AL5" s="1396"/>
      <c r="AM5" s="1396"/>
      <c r="AN5" s="1397"/>
      <c r="AO5" s="1388" t="s">
        <v>5572</v>
      </c>
      <c r="AP5" s="1396"/>
      <c r="AQ5" s="1396"/>
      <c r="AR5" s="1396"/>
      <c r="AS5" s="1396"/>
      <c r="AT5" s="1397"/>
      <c r="AU5" s="1439" t="s">
        <v>5573</v>
      </c>
      <c r="AV5" s="1396"/>
      <c r="AW5" s="1396"/>
      <c r="AX5" s="1396"/>
      <c r="AY5" s="1396"/>
      <c r="AZ5" s="1419"/>
      <c r="BA5" s="12"/>
      <c r="BB5" s="1385" t="s">
        <v>155</v>
      </c>
      <c r="BC5" s="289"/>
      <c r="BD5" s="1385" t="s">
        <v>156</v>
      </c>
      <c r="BE5" s="9"/>
      <c r="BF5" s="9"/>
      <c r="BG5" s="9"/>
      <c r="BH5" s="1430" t="s">
        <v>376</v>
      </c>
      <c r="BI5" s="1390" t="s">
        <v>148</v>
      </c>
      <c r="BJ5" s="1390" t="s">
        <v>149</v>
      </c>
      <c r="BK5" s="1388" t="s">
        <v>5572</v>
      </c>
      <c r="BL5" s="1396"/>
      <c r="BM5" s="1396"/>
      <c r="BN5" s="1396"/>
      <c r="BO5" s="1396"/>
      <c r="BP5" s="1397"/>
      <c r="BQ5" s="1433" t="s">
        <v>5573</v>
      </c>
      <c r="BR5" s="1396"/>
      <c r="BS5" s="1396"/>
      <c r="BT5" s="1396"/>
      <c r="BU5" s="1396"/>
      <c r="BV5" s="1397"/>
      <c r="BW5" s="1388" t="s">
        <v>5572</v>
      </c>
      <c r="BX5" s="1396"/>
      <c r="BY5" s="1396"/>
      <c r="BZ5" s="1396"/>
      <c r="CA5" s="1396"/>
      <c r="CB5" s="1397"/>
      <c r="CC5" s="1433" t="s">
        <v>5573</v>
      </c>
      <c r="CD5" s="1396"/>
      <c r="CE5" s="1396"/>
      <c r="CF5" s="1396"/>
      <c r="CG5" s="1396"/>
      <c r="CH5" s="1397"/>
      <c r="CI5" s="1388" t="s">
        <v>5572</v>
      </c>
      <c r="CJ5" s="1396"/>
      <c r="CK5" s="1396"/>
      <c r="CL5" s="1396"/>
      <c r="CM5" s="1396"/>
      <c r="CN5" s="1397"/>
      <c r="CO5" s="1433" t="s">
        <v>5573</v>
      </c>
      <c r="CP5" s="1396"/>
      <c r="CQ5" s="1396"/>
      <c r="CR5" s="1396"/>
      <c r="CS5" s="1396"/>
      <c r="CT5" s="1397"/>
      <c r="CU5" s="1388" t="s">
        <v>5572</v>
      </c>
      <c r="CV5" s="1396"/>
      <c r="CW5" s="1396"/>
      <c r="CX5" s="1396"/>
      <c r="CY5" s="1396"/>
      <c r="CZ5" s="1397"/>
      <c r="DA5" s="1439" t="s">
        <v>5573</v>
      </c>
      <c r="DB5" s="1396"/>
      <c r="DC5" s="1396"/>
      <c r="DD5" s="1396"/>
      <c r="DE5" s="1396"/>
      <c r="DF5" s="1419"/>
      <c r="DG5" s="12"/>
      <c r="DH5" s="9"/>
    </row>
    <row r="6" spans="1:112" customFormat="1" ht="20.25" customHeight="1" x14ac:dyDescent="0.2">
      <c r="A6" s="9"/>
      <c r="B6" s="1431"/>
      <c r="C6" s="1391"/>
      <c r="D6" s="1391"/>
      <c r="E6" s="1434" t="s">
        <v>153</v>
      </c>
      <c r="F6" s="1434" t="s">
        <v>154</v>
      </c>
      <c r="G6" s="1435"/>
      <c r="H6" s="1435"/>
      <c r="I6" s="1436"/>
      <c r="J6" s="1434" t="s">
        <v>152</v>
      </c>
      <c r="K6" s="1434" t="s">
        <v>153</v>
      </c>
      <c r="L6" s="1437" t="s">
        <v>154</v>
      </c>
      <c r="M6" s="1435"/>
      <c r="N6" s="1435"/>
      <c r="O6" s="1436"/>
      <c r="P6" s="1434" t="s">
        <v>152</v>
      </c>
      <c r="Q6" s="1434" t="s">
        <v>153</v>
      </c>
      <c r="R6" s="1434" t="s">
        <v>154</v>
      </c>
      <c r="S6" s="1435"/>
      <c r="T6" s="1435"/>
      <c r="U6" s="1436"/>
      <c r="V6" s="1434" t="s">
        <v>152</v>
      </c>
      <c r="W6" s="1434" t="s">
        <v>153</v>
      </c>
      <c r="X6" s="1437" t="s">
        <v>154</v>
      </c>
      <c r="Y6" s="1435"/>
      <c r="Z6" s="1435"/>
      <c r="AA6" s="1436"/>
      <c r="AB6" s="1434" t="s">
        <v>152</v>
      </c>
      <c r="AC6" s="1434" t="s">
        <v>153</v>
      </c>
      <c r="AD6" s="1434" t="s">
        <v>154</v>
      </c>
      <c r="AE6" s="1435"/>
      <c r="AF6" s="1435"/>
      <c r="AG6" s="1436"/>
      <c r="AH6" s="1434" t="s">
        <v>152</v>
      </c>
      <c r="AI6" s="1434" t="s">
        <v>153</v>
      </c>
      <c r="AJ6" s="1437" t="s">
        <v>154</v>
      </c>
      <c r="AK6" s="1435"/>
      <c r="AL6" s="1435"/>
      <c r="AM6" s="1436"/>
      <c r="AN6" s="1434" t="s">
        <v>152</v>
      </c>
      <c r="AO6" s="1434" t="s">
        <v>153</v>
      </c>
      <c r="AP6" s="1434" t="s">
        <v>154</v>
      </c>
      <c r="AQ6" s="1435"/>
      <c r="AR6" s="1435"/>
      <c r="AS6" s="1436"/>
      <c r="AT6" s="1434" t="s">
        <v>152</v>
      </c>
      <c r="AU6" s="1434" t="s">
        <v>153</v>
      </c>
      <c r="AV6" s="1437" t="s">
        <v>154</v>
      </c>
      <c r="AW6" s="1435"/>
      <c r="AX6" s="1435"/>
      <c r="AY6" s="1436"/>
      <c r="AZ6" s="1438" t="s">
        <v>152</v>
      </c>
      <c r="BA6" s="12"/>
      <c r="BB6" s="1386"/>
      <c r="BC6" s="289"/>
      <c r="BD6" s="1386"/>
      <c r="BE6" s="9"/>
      <c r="BF6" s="9"/>
      <c r="BG6" s="9"/>
      <c r="BH6" s="1431"/>
      <c r="BI6" s="1391"/>
      <c r="BJ6" s="1391"/>
      <c r="BK6" s="1434" t="s">
        <v>153</v>
      </c>
      <c r="BL6" s="1434" t="s">
        <v>154</v>
      </c>
      <c r="BM6" s="1435"/>
      <c r="BN6" s="1435"/>
      <c r="BO6" s="1436"/>
      <c r="BP6" s="1434" t="s">
        <v>152</v>
      </c>
      <c r="BQ6" s="1434" t="s">
        <v>153</v>
      </c>
      <c r="BR6" s="1437" t="s">
        <v>154</v>
      </c>
      <c r="BS6" s="1435"/>
      <c r="BT6" s="1435"/>
      <c r="BU6" s="1436"/>
      <c r="BV6" s="1434" t="s">
        <v>152</v>
      </c>
      <c r="BW6" s="1434" t="s">
        <v>153</v>
      </c>
      <c r="BX6" s="1434" t="s">
        <v>154</v>
      </c>
      <c r="BY6" s="1435"/>
      <c r="BZ6" s="1435"/>
      <c r="CA6" s="1436"/>
      <c r="CB6" s="1434" t="s">
        <v>152</v>
      </c>
      <c r="CC6" s="1434" t="s">
        <v>153</v>
      </c>
      <c r="CD6" s="1437" t="s">
        <v>154</v>
      </c>
      <c r="CE6" s="1435"/>
      <c r="CF6" s="1435"/>
      <c r="CG6" s="1436"/>
      <c r="CH6" s="1434" t="s">
        <v>152</v>
      </c>
      <c r="CI6" s="1434" t="s">
        <v>153</v>
      </c>
      <c r="CJ6" s="1434" t="s">
        <v>154</v>
      </c>
      <c r="CK6" s="1435"/>
      <c r="CL6" s="1435"/>
      <c r="CM6" s="1436"/>
      <c r="CN6" s="1434" t="s">
        <v>152</v>
      </c>
      <c r="CO6" s="1434" t="s">
        <v>153</v>
      </c>
      <c r="CP6" s="1437" t="s">
        <v>154</v>
      </c>
      <c r="CQ6" s="1435"/>
      <c r="CR6" s="1435"/>
      <c r="CS6" s="1436"/>
      <c r="CT6" s="1434" t="s">
        <v>152</v>
      </c>
      <c r="CU6" s="1434" t="s">
        <v>153</v>
      </c>
      <c r="CV6" s="1434" t="s">
        <v>154</v>
      </c>
      <c r="CW6" s="1435"/>
      <c r="CX6" s="1435"/>
      <c r="CY6" s="1436"/>
      <c r="CZ6" s="1434" t="s">
        <v>152</v>
      </c>
      <c r="DA6" s="1434" t="s">
        <v>153</v>
      </c>
      <c r="DB6" s="1437" t="s">
        <v>154</v>
      </c>
      <c r="DC6" s="1435"/>
      <c r="DD6" s="1435"/>
      <c r="DE6" s="1436"/>
      <c r="DF6" s="1438" t="s">
        <v>152</v>
      </c>
      <c r="DG6" s="12"/>
      <c r="DH6" s="9"/>
    </row>
    <row r="7" spans="1:112" customFormat="1" ht="48" customHeight="1" x14ac:dyDescent="0.2">
      <c r="A7" s="9"/>
      <c r="B7" s="1431"/>
      <c r="C7" s="1391"/>
      <c r="D7" s="1391"/>
      <c r="E7" s="1389"/>
      <c r="F7" s="323" t="s">
        <v>377</v>
      </c>
      <c r="G7" s="323" t="s">
        <v>378</v>
      </c>
      <c r="H7" s="323" t="s">
        <v>379</v>
      </c>
      <c r="I7" s="323" t="s">
        <v>380</v>
      </c>
      <c r="J7" s="1389"/>
      <c r="K7" s="1389"/>
      <c r="L7" s="323" t="s">
        <v>377</v>
      </c>
      <c r="M7" s="323" t="s">
        <v>378</v>
      </c>
      <c r="N7" s="323" t="s">
        <v>379</v>
      </c>
      <c r="O7" s="323" t="s">
        <v>380</v>
      </c>
      <c r="P7" s="1389"/>
      <c r="Q7" s="1389"/>
      <c r="R7" s="323" t="s">
        <v>377</v>
      </c>
      <c r="S7" s="323" t="s">
        <v>378</v>
      </c>
      <c r="T7" s="323" t="s">
        <v>379</v>
      </c>
      <c r="U7" s="323" t="s">
        <v>380</v>
      </c>
      <c r="V7" s="1389"/>
      <c r="W7" s="1389"/>
      <c r="X7" s="323" t="s">
        <v>377</v>
      </c>
      <c r="Y7" s="323" t="s">
        <v>378</v>
      </c>
      <c r="Z7" s="323" t="s">
        <v>379</v>
      </c>
      <c r="AA7" s="323" t="s">
        <v>380</v>
      </c>
      <c r="AB7" s="1389"/>
      <c r="AC7" s="1389"/>
      <c r="AD7" s="323" t="s">
        <v>377</v>
      </c>
      <c r="AE7" s="323" t="s">
        <v>378</v>
      </c>
      <c r="AF7" s="323" t="s">
        <v>379</v>
      </c>
      <c r="AG7" s="323" t="s">
        <v>380</v>
      </c>
      <c r="AH7" s="1389"/>
      <c r="AI7" s="1389"/>
      <c r="AJ7" s="323" t="s">
        <v>377</v>
      </c>
      <c r="AK7" s="323" t="s">
        <v>378</v>
      </c>
      <c r="AL7" s="323" t="s">
        <v>379</v>
      </c>
      <c r="AM7" s="323" t="s">
        <v>380</v>
      </c>
      <c r="AN7" s="1389"/>
      <c r="AO7" s="1389"/>
      <c r="AP7" s="323" t="s">
        <v>377</v>
      </c>
      <c r="AQ7" s="323" t="s">
        <v>378</v>
      </c>
      <c r="AR7" s="323" t="s">
        <v>379</v>
      </c>
      <c r="AS7" s="323" t="s">
        <v>380</v>
      </c>
      <c r="AT7" s="1389"/>
      <c r="AU7" s="1389"/>
      <c r="AV7" s="323" t="s">
        <v>377</v>
      </c>
      <c r="AW7" s="323" t="s">
        <v>378</v>
      </c>
      <c r="AX7" s="323" t="s">
        <v>379</v>
      </c>
      <c r="AY7" s="323" t="s">
        <v>380</v>
      </c>
      <c r="AZ7" s="1402"/>
      <c r="BA7" s="288"/>
      <c r="BB7" s="1386"/>
      <c r="BC7" s="289"/>
      <c r="BD7" s="1386"/>
      <c r="BE7" s="9"/>
      <c r="BF7" s="9"/>
      <c r="BG7" s="9"/>
      <c r="BH7" s="1431"/>
      <c r="BI7" s="1391"/>
      <c r="BJ7" s="1391"/>
      <c r="BK7" s="1389"/>
      <c r="BL7" s="323" t="s">
        <v>377</v>
      </c>
      <c r="BM7" s="323" t="s">
        <v>378</v>
      </c>
      <c r="BN7" s="323" t="s">
        <v>379</v>
      </c>
      <c r="BO7" s="323" t="s">
        <v>380</v>
      </c>
      <c r="BP7" s="1389"/>
      <c r="BQ7" s="1389"/>
      <c r="BR7" s="323" t="s">
        <v>377</v>
      </c>
      <c r="BS7" s="323" t="s">
        <v>378</v>
      </c>
      <c r="BT7" s="323" t="s">
        <v>379</v>
      </c>
      <c r="BU7" s="323" t="s">
        <v>380</v>
      </c>
      <c r="BV7" s="1389"/>
      <c r="BW7" s="1389"/>
      <c r="BX7" s="323" t="s">
        <v>377</v>
      </c>
      <c r="BY7" s="323" t="s">
        <v>378</v>
      </c>
      <c r="BZ7" s="323" t="s">
        <v>379</v>
      </c>
      <c r="CA7" s="323" t="s">
        <v>380</v>
      </c>
      <c r="CB7" s="1389"/>
      <c r="CC7" s="1389"/>
      <c r="CD7" s="323" t="s">
        <v>377</v>
      </c>
      <c r="CE7" s="323" t="s">
        <v>378</v>
      </c>
      <c r="CF7" s="323" t="s">
        <v>379</v>
      </c>
      <c r="CG7" s="323" t="s">
        <v>380</v>
      </c>
      <c r="CH7" s="1389"/>
      <c r="CI7" s="1389"/>
      <c r="CJ7" s="323" t="s">
        <v>377</v>
      </c>
      <c r="CK7" s="323" t="s">
        <v>378</v>
      </c>
      <c r="CL7" s="323" t="s">
        <v>379</v>
      </c>
      <c r="CM7" s="323" t="s">
        <v>380</v>
      </c>
      <c r="CN7" s="1389"/>
      <c r="CO7" s="1389"/>
      <c r="CP7" s="323" t="s">
        <v>377</v>
      </c>
      <c r="CQ7" s="323" t="s">
        <v>378</v>
      </c>
      <c r="CR7" s="323" t="s">
        <v>379</v>
      </c>
      <c r="CS7" s="323" t="s">
        <v>380</v>
      </c>
      <c r="CT7" s="1389"/>
      <c r="CU7" s="1389"/>
      <c r="CV7" s="323" t="s">
        <v>377</v>
      </c>
      <c r="CW7" s="323" t="s">
        <v>378</v>
      </c>
      <c r="CX7" s="323" t="s">
        <v>379</v>
      </c>
      <c r="CY7" s="323" t="s">
        <v>380</v>
      </c>
      <c r="CZ7" s="1389"/>
      <c r="DA7" s="1389"/>
      <c r="DB7" s="323" t="s">
        <v>377</v>
      </c>
      <c r="DC7" s="323" t="s">
        <v>378</v>
      </c>
      <c r="DD7" s="323" t="s">
        <v>379</v>
      </c>
      <c r="DE7" s="323" t="s">
        <v>380</v>
      </c>
      <c r="DF7" s="1402"/>
      <c r="DG7" s="288"/>
      <c r="DH7" s="9"/>
    </row>
    <row r="8" spans="1:112" customFormat="1" ht="20.25" customHeight="1" thickBot="1" x14ac:dyDescent="0.25">
      <c r="A8" s="9"/>
      <c r="B8" s="1432"/>
      <c r="C8" s="1392"/>
      <c r="D8" s="1392"/>
      <c r="E8" s="1428" t="s">
        <v>157</v>
      </c>
      <c r="F8" s="1399"/>
      <c r="G8" s="1399"/>
      <c r="H8" s="1399"/>
      <c r="I8" s="1399"/>
      <c r="J8" s="1399"/>
      <c r="K8" s="1399"/>
      <c r="L8" s="1399"/>
      <c r="M8" s="1399"/>
      <c r="N8" s="1399"/>
      <c r="O8" s="1399"/>
      <c r="P8" s="1400"/>
      <c r="Q8" s="1428" t="s">
        <v>158</v>
      </c>
      <c r="R8" s="1399"/>
      <c r="S8" s="1399"/>
      <c r="T8" s="1399"/>
      <c r="U8" s="1399"/>
      <c r="V8" s="1399"/>
      <c r="W8" s="1399"/>
      <c r="X8" s="1399"/>
      <c r="Y8" s="1399"/>
      <c r="Z8" s="1399"/>
      <c r="AA8" s="1399"/>
      <c r="AB8" s="1400"/>
      <c r="AC8" s="1428" t="s">
        <v>159</v>
      </c>
      <c r="AD8" s="1399"/>
      <c r="AE8" s="1399"/>
      <c r="AF8" s="1399"/>
      <c r="AG8" s="1399"/>
      <c r="AH8" s="1399"/>
      <c r="AI8" s="1399"/>
      <c r="AJ8" s="1399"/>
      <c r="AK8" s="1399"/>
      <c r="AL8" s="1399"/>
      <c r="AM8" s="1399"/>
      <c r="AN8" s="1400"/>
      <c r="AO8" s="1429" t="s">
        <v>160</v>
      </c>
      <c r="AP8" s="1399"/>
      <c r="AQ8" s="1399"/>
      <c r="AR8" s="1399"/>
      <c r="AS8" s="1399"/>
      <c r="AT8" s="1399"/>
      <c r="AU8" s="1399"/>
      <c r="AV8" s="1399"/>
      <c r="AW8" s="1399"/>
      <c r="AX8" s="1399"/>
      <c r="AY8" s="1399"/>
      <c r="AZ8" s="1406"/>
      <c r="BA8" s="288"/>
      <c r="BB8" s="1387"/>
      <c r="BC8" s="288"/>
      <c r="BD8" s="1387"/>
      <c r="BE8" s="9"/>
      <c r="BF8" s="9"/>
      <c r="BG8" s="9"/>
      <c r="BH8" s="1432"/>
      <c r="BI8" s="1392"/>
      <c r="BJ8" s="1392"/>
      <c r="BK8" s="1428" t="s">
        <v>157</v>
      </c>
      <c r="BL8" s="1399"/>
      <c r="BM8" s="1399"/>
      <c r="BN8" s="1399"/>
      <c r="BO8" s="1399"/>
      <c r="BP8" s="1399"/>
      <c r="BQ8" s="1399"/>
      <c r="BR8" s="1399"/>
      <c r="BS8" s="1399"/>
      <c r="BT8" s="1399"/>
      <c r="BU8" s="1399"/>
      <c r="BV8" s="1400"/>
      <c r="BW8" s="1428" t="s">
        <v>158</v>
      </c>
      <c r="BX8" s="1399"/>
      <c r="BY8" s="1399"/>
      <c r="BZ8" s="1399"/>
      <c r="CA8" s="1399"/>
      <c r="CB8" s="1399"/>
      <c r="CC8" s="1399"/>
      <c r="CD8" s="1399"/>
      <c r="CE8" s="1399"/>
      <c r="CF8" s="1399"/>
      <c r="CG8" s="1399"/>
      <c r="CH8" s="1400"/>
      <c r="CI8" s="1428" t="s">
        <v>159</v>
      </c>
      <c r="CJ8" s="1399"/>
      <c r="CK8" s="1399"/>
      <c r="CL8" s="1399"/>
      <c r="CM8" s="1399"/>
      <c r="CN8" s="1399"/>
      <c r="CO8" s="1399"/>
      <c r="CP8" s="1399"/>
      <c r="CQ8" s="1399"/>
      <c r="CR8" s="1399"/>
      <c r="CS8" s="1399"/>
      <c r="CT8" s="1400"/>
      <c r="CU8" s="1429" t="s">
        <v>160</v>
      </c>
      <c r="CV8" s="1399"/>
      <c r="CW8" s="1399"/>
      <c r="CX8" s="1399"/>
      <c r="CY8" s="1399"/>
      <c r="CZ8" s="1399"/>
      <c r="DA8" s="1399"/>
      <c r="DB8" s="1399"/>
      <c r="DC8" s="1399"/>
      <c r="DD8" s="1399"/>
      <c r="DE8" s="1399"/>
      <c r="DF8" s="1406"/>
      <c r="DG8" s="288"/>
      <c r="DH8" s="9"/>
    </row>
    <row r="9" spans="1:112" customFormat="1" ht="20.25" customHeight="1" thickTop="1" thickBot="1" x14ac:dyDescent="0.25">
      <c r="A9" s="9"/>
      <c r="B9" s="299"/>
      <c r="C9" s="300"/>
      <c r="D9" s="300"/>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288"/>
      <c r="BB9" s="300"/>
      <c r="BC9" s="288"/>
      <c r="BD9" s="300"/>
      <c r="BE9" s="9"/>
      <c r="BF9" s="9"/>
      <c r="BG9" s="9"/>
      <c r="BH9" s="299"/>
      <c r="BI9" s="300"/>
      <c r="BJ9" s="300"/>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288"/>
      <c r="DH9" s="9"/>
    </row>
    <row r="10" spans="1:112" customFormat="1" ht="20.25" customHeight="1" thickTop="1" thickBot="1" x14ac:dyDescent="0.25">
      <c r="A10" s="9"/>
      <c r="B10" s="290" t="s">
        <v>5574</v>
      </c>
      <c r="C10" s="300"/>
      <c r="D10" s="300"/>
      <c r="E10" s="300"/>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288"/>
      <c r="BB10" s="300"/>
      <c r="BC10" s="288"/>
      <c r="BD10" s="300"/>
      <c r="BE10" s="9"/>
      <c r="BF10" s="9"/>
      <c r="BG10" s="9"/>
      <c r="BH10" s="290" t="s">
        <v>5574</v>
      </c>
      <c r="BI10" s="300"/>
      <c r="BJ10" s="300"/>
      <c r="BK10" s="300"/>
      <c r="BL10" s="300"/>
      <c r="BM10" s="300"/>
      <c r="BN10" s="300"/>
      <c r="BO10" s="300"/>
      <c r="BP10" s="300"/>
      <c r="BQ10" s="300"/>
      <c r="BR10" s="300"/>
      <c r="BS10" s="300"/>
      <c r="BT10" s="300"/>
      <c r="BU10" s="300"/>
      <c r="BV10" s="300"/>
      <c r="BW10" s="300"/>
      <c r="BX10" s="300"/>
      <c r="BY10" s="300"/>
      <c r="BZ10" s="300"/>
      <c r="CA10" s="300"/>
      <c r="CB10" s="300"/>
      <c r="CC10" s="300"/>
      <c r="CD10" s="300"/>
      <c r="CE10" s="300"/>
      <c r="CF10" s="300"/>
      <c r="CG10" s="300"/>
      <c r="CH10" s="300"/>
      <c r="CI10" s="300"/>
      <c r="CJ10" s="300"/>
      <c r="CK10" s="300"/>
      <c r="CL10" s="300"/>
      <c r="CM10" s="300"/>
      <c r="CN10" s="300"/>
      <c r="CO10" s="300"/>
      <c r="CP10" s="300"/>
      <c r="CQ10" s="300"/>
      <c r="CR10" s="300"/>
      <c r="CS10" s="300"/>
      <c r="CT10" s="300"/>
      <c r="CU10" s="300"/>
      <c r="CV10" s="300"/>
      <c r="CW10" s="300"/>
      <c r="CX10" s="300"/>
      <c r="CY10" s="300"/>
      <c r="CZ10" s="300"/>
      <c r="DA10" s="300"/>
      <c r="DB10" s="300"/>
      <c r="DC10" s="300"/>
      <c r="DD10" s="300"/>
      <c r="DE10" s="300"/>
      <c r="DF10" s="300"/>
      <c r="DG10" s="288"/>
      <c r="DH10" s="9"/>
    </row>
    <row r="11" spans="1:112" customFormat="1" ht="20.25" customHeight="1" thickTop="1" x14ac:dyDescent="0.2">
      <c r="A11" s="9"/>
      <c r="B11" s="291" t="s">
        <v>5575</v>
      </c>
      <c r="C11" s="292" t="s">
        <v>167</v>
      </c>
      <c r="D11" s="292">
        <v>3</v>
      </c>
      <c r="E11" s="1037"/>
      <c r="F11" s="1037"/>
      <c r="G11" s="1037"/>
      <c r="H11" s="1037"/>
      <c r="I11" s="1037"/>
      <c r="J11" s="1038">
        <f>IFERROR(SUM(E11:I11),0)</f>
        <v>0</v>
      </c>
      <c r="K11" s="1037"/>
      <c r="L11" s="1037"/>
      <c r="M11" s="1037"/>
      <c r="N11" s="1037"/>
      <c r="O11" s="1037"/>
      <c r="P11" s="1038">
        <f>IFERROR(SUM(K11:O11),0)</f>
        <v>0</v>
      </c>
      <c r="Q11" s="1037"/>
      <c r="R11" s="1037"/>
      <c r="S11" s="1037"/>
      <c r="T11" s="1037"/>
      <c r="U11" s="1037"/>
      <c r="V11" s="1038">
        <f>IFERROR(SUM(Q11:U11),0)</f>
        <v>0</v>
      </c>
      <c r="W11" s="1037"/>
      <c r="X11" s="1037"/>
      <c r="Y11" s="1037"/>
      <c r="Z11" s="1037"/>
      <c r="AA11" s="1037"/>
      <c r="AB11" s="1038">
        <f>IFERROR(SUM(W11:AA11),0)</f>
        <v>0</v>
      </c>
      <c r="AC11" s="293"/>
      <c r="AD11" s="293"/>
      <c r="AE11" s="293"/>
      <c r="AF11" s="293"/>
      <c r="AG11" s="293"/>
      <c r="AH11" s="301">
        <f>IFERROR(SUM(AC11:AG11),0)</f>
        <v>0</v>
      </c>
      <c r="AI11" s="293"/>
      <c r="AJ11" s="293"/>
      <c r="AK11" s="293"/>
      <c r="AL11" s="293"/>
      <c r="AM11" s="293"/>
      <c r="AN11" s="301">
        <f>IFERROR(SUM(AI11:AM11),0)</f>
        <v>0</v>
      </c>
      <c r="AO11" s="1037"/>
      <c r="AP11" s="1037"/>
      <c r="AQ11" s="1037"/>
      <c r="AR11" s="1037"/>
      <c r="AS11" s="1037"/>
      <c r="AT11" s="1038">
        <f>IFERROR(SUM(AO11:AS11),0)</f>
        <v>0</v>
      </c>
      <c r="AU11" s="1037"/>
      <c r="AV11" s="1037"/>
      <c r="AW11" s="1037"/>
      <c r="AX11" s="1037"/>
      <c r="AY11" s="1037"/>
      <c r="AZ11" s="1045">
        <f>IFERROR(SUM(AU11:AY11),0)</f>
        <v>0</v>
      </c>
      <c r="BA11" s="12"/>
      <c r="BB11" s="325" t="s">
        <v>5576</v>
      </c>
      <c r="BC11" s="12"/>
      <c r="BD11" s="325" t="s">
        <v>5577</v>
      </c>
      <c r="BE11" s="9"/>
      <c r="BF11" s="9"/>
      <c r="BG11" s="9"/>
      <c r="BH11" s="291" t="s">
        <v>5575</v>
      </c>
      <c r="BI11" s="292" t="s">
        <v>167</v>
      </c>
      <c r="BJ11" s="292">
        <v>3</v>
      </c>
      <c r="BK11" s="304" t="s">
        <v>5578</v>
      </c>
      <c r="BL11" s="304" t="s">
        <v>5579</v>
      </c>
      <c r="BM11" s="304" t="s">
        <v>5580</v>
      </c>
      <c r="BN11" s="304" t="s">
        <v>5581</v>
      </c>
      <c r="BO11" s="304" t="s">
        <v>5582</v>
      </c>
      <c r="BP11" s="301" t="s">
        <v>5583</v>
      </c>
      <c r="BQ11" s="304" t="s">
        <v>5584</v>
      </c>
      <c r="BR11" s="304" t="s">
        <v>5585</v>
      </c>
      <c r="BS11" s="304" t="s">
        <v>5586</v>
      </c>
      <c r="BT11" s="304" t="s">
        <v>5587</v>
      </c>
      <c r="BU11" s="304" t="s">
        <v>5588</v>
      </c>
      <c r="BV11" s="301" t="s">
        <v>5589</v>
      </c>
      <c r="BW11" s="304" t="s">
        <v>5578</v>
      </c>
      <c r="BX11" s="304" t="s">
        <v>5579</v>
      </c>
      <c r="BY11" s="304" t="s">
        <v>5580</v>
      </c>
      <c r="BZ11" s="304" t="s">
        <v>5581</v>
      </c>
      <c r="CA11" s="304" t="s">
        <v>5582</v>
      </c>
      <c r="CB11" s="301" t="s">
        <v>5583</v>
      </c>
      <c r="CC11" s="304" t="s">
        <v>5584</v>
      </c>
      <c r="CD11" s="304" t="s">
        <v>5585</v>
      </c>
      <c r="CE11" s="304" t="s">
        <v>5586</v>
      </c>
      <c r="CF11" s="304" t="s">
        <v>5587</v>
      </c>
      <c r="CG11" s="304" t="s">
        <v>5588</v>
      </c>
      <c r="CH11" s="301" t="s">
        <v>5589</v>
      </c>
      <c r="CI11" s="304" t="s">
        <v>5578</v>
      </c>
      <c r="CJ11" s="304" t="s">
        <v>5579</v>
      </c>
      <c r="CK11" s="304" t="s">
        <v>5580</v>
      </c>
      <c r="CL11" s="304" t="s">
        <v>5581</v>
      </c>
      <c r="CM11" s="304" t="s">
        <v>5582</v>
      </c>
      <c r="CN11" s="301" t="s">
        <v>5583</v>
      </c>
      <c r="CO11" s="304" t="s">
        <v>5584</v>
      </c>
      <c r="CP11" s="304" t="s">
        <v>5585</v>
      </c>
      <c r="CQ11" s="304" t="s">
        <v>5586</v>
      </c>
      <c r="CR11" s="304" t="s">
        <v>5587</v>
      </c>
      <c r="CS11" s="304" t="s">
        <v>5588</v>
      </c>
      <c r="CT11" s="301" t="s">
        <v>5589</v>
      </c>
      <c r="CU11" s="304" t="s">
        <v>5578</v>
      </c>
      <c r="CV11" s="304" t="s">
        <v>5579</v>
      </c>
      <c r="CW11" s="304" t="s">
        <v>5580</v>
      </c>
      <c r="CX11" s="304" t="s">
        <v>5581</v>
      </c>
      <c r="CY11" s="304" t="s">
        <v>5582</v>
      </c>
      <c r="CZ11" s="301" t="s">
        <v>5583</v>
      </c>
      <c r="DA11" s="304" t="s">
        <v>5584</v>
      </c>
      <c r="DB11" s="304" t="s">
        <v>5585</v>
      </c>
      <c r="DC11" s="304" t="s">
        <v>5586</v>
      </c>
      <c r="DD11" s="304" t="s">
        <v>5587</v>
      </c>
      <c r="DE11" s="304" t="s">
        <v>5588</v>
      </c>
      <c r="DF11" s="302" t="s">
        <v>5589</v>
      </c>
      <c r="DG11" s="12"/>
      <c r="DH11" s="9"/>
    </row>
    <row r="12" spans="1:112" customFormat="1" ht="20.25" customHeight="1" x14ac:dyDescent="0.2">
      <c r="A12" s="9"/>
      <c r="B12" s="294" t="s">
        <v>5590</v>
      </c>
      <c r="C12" s="286" t="s">
        <v>167</v>
      </c>
      <c r="D12" s="286">
        <v>3</v>
      </c>
      <c r="E12" s="1039"/>
      <c r="F12" s="1039"/>
      <c r="G12" s="1039"/>
      <c r="H12" s="1039"/>
      <c r="I12" s="1039"/>
      <c r="J12" s="1040">
        <f>IFERROR(SUM(E12:I12),0)</f>
        <v>0</v>
      </c>
      <c r="K12" s="1039"/>
      <c r="L12" s="1039"/>
      <c r="M12" s="1039"/>
      <c r="N12" s="1039"/>
      <c r="O12" s="1039"/>
      <c r="P12" s="1040">
        <f>IFERROR(SUM(K12:O12),0)</f>
        <v>0</v>
      </c>
      <c r="Q12" s="1039"/>
      <c r="R12" s="1039"/>
      <c r="S12" s="1039"/>
      <c r="T12" s="1039"/>
      <c r="U12" s="1039"/>
      <c r="V12" s="1040">
        <f>IFERROR(SUM(Q12:U12),0)</f>
        <v>0</v>
      </c>
      <c r="W12" s="1039"/>
      <c r="X12" s="1039"/>
      <c r="Y12" s="1039"/>
      <c r="Z12" s="1039"/>
      <c r="AA12" s="1039"/>
      <c r="AB12" s="1040">
        <f>IFERROR(SUM(W12:AA12),0)</f>
        <v>0</v>
      </c>
      <c r="AC12" s="287"/>
      <c r="AD12" s="287"/>
      <c r="AE12" s="287"/>
      <c r="AF12" s="287"/>
      <c r="AG12" s="287"/>
      <c r="AH12" s="306">
        <f>IFERROR(SUM(AC12:AG12),0)</f>
        <v>0</v>
      </c>
      <c r="AI12" s="287"/>
      <c r="AJ12" s="287"/>
      <c r="AK12" s="287"/>
      <c r="AL12" s="287"/>
      <c r="AM12" s="287"/>
      <c r="AN12" s="306">
        <f>IFERROR(SUM(AI12:AM12),0)</f>
        <v>0</v>
      </c>
      <c r="AO12" s="1039"/>
      <c r="AP12" s="1039"/>
      <c r="AQ12" s="1039"/>
      <c r="AR12" s="1039"/>
      <c r="AS12" s="1039"/>
      <c r="AT12" s="1040">
        <f>IFERROR(SUM(AO12:AS12),0)</f>
        <v>0</v>
      </c>
      <c r="AU12" s="1039"/>
      <c r="AV12" s="1039"/>
      <c r="AW12" s="1039"/>
      <c r="AX12" s="1039"/>
      <c r="AY12" s="1039"/>
      <c r="AZ12" s="1046">
        <f>IFERROR(SUM(AU12:AY12),0)</f>
        <v>0</v>
      </c>
      <c r="BA12" s="12"/>
      <c r="BB12" s="326" t="s">
        <v>5591</v>
      </c>
      <c r="BC12" s="12"/>
      <c r="BD12" s="326" t="s">
        <v>5592</v>
      </c>
      <c r="BE12" s="9"/>
      <c r="BF12" s="9"/>
      <c r="BG12" s="9"/>
      <c r="BH12" s="294" t="s">
        <v>5590</v>
      </c>
      <c r="BI12" s="286" t="s">
        <v>167</v>
      </c>
      <c r="BJ12" s="286">
        <v>3</v>
      </c>
      <c r="BK12" s="309" t="s">
        <v>5593</v>
      </c>
      <c r="BL12" s="309" t="s">
        <v>5594</v>
      </c>
      <c r="BM12" s="309" t="s">
        <v>5595</v>
      </c>
      <c r="BN12" s="309" t="s">
        <v>5596</v>
      </c>
      <c r="BO12" s="309" t="s">
        <v>5597</v>
      </c>
      <c r="BP12" s="306" t="s">
        <v>5598</v>
      </c>
      <c r="BQ12" s="309" t="s">
        <v>5599</v>
      </c>
      <c r="BR12" s="309" t="s">
        <v>5600</v>
      </c>
      <c r="BS12" s="309" t="s">
        <v>5601</v>
      </c>
      <c r="BT12" s="309" t="s">
        <v>5602</v>
      </c>
      <c r="BU12" s="309" t="s">
        <v>5603</v>
      </c>
      <c r="BV12" s="306" t="s">
        <v>5604</v>
      </c>
      <c r="BW12" s="309" t="s">
        <v>5593</v>
      </c>
      <c r="BX12" s="309" t="s">
        <v>5594</v>
      </c>
      <c r="BY12" s="309" t="s">
        <v>5595</v>
      </c>
      <c r="BZ12" s="309" t="s">
        <v>5596</v>
      </c>
      <c r="CA12" s="309" t="s">
        <v>5597</v>
      </c>
      <c r="CB12" s="306" t="s">
        <v>5598</v>
      </c>
      <c r="CC12" s="309" t="s">
        <v>5599</v>
      </c>
      <c r="CD12" s="309" t="s">
        <v>5600</v>
      </c>
      <c r="CE12" s="309" t="s">
        <v>5601</v>
      </c>
      <c r="CF12" s="309" t="s">
        <v>5602</v>
      </c>
      <c r="CG12" s="309" t="s">
        <v>5603</v>
      </c>
      <c r="CH12" s="306" t="s">
        <v>5604</v>
      </c>
      <c r="CI12" s="309" t="s">
        <v>5593</v>
      </c>
      <c r="CJ12" s="309" t="s">
        <v>5594</v>
      </c>
      <c r="CK12" s="309" t="s">
        <v>5595</v>
      </c>
      <c r="CL12" s="309" t="s">
        <v>5596</v>
      </c>
      <c r="CM12" s="309" t="s">
        <v>5597</v>
      </c>
      <c r="CN12" s="306" t="s">
        <v>5598</v>
      </c>
      <c r="CO12" s="309" t="s">
        <v>5599</v>
      </c>
      <c r="CP12" s="309" t="s">
        <v>5600</v>
      </c>
      <c r="CQ12" s="309" t="s">
        <v>5601</v>
      </c>
      <c r="CR12" s="309" t="s">
        <v>5602</v>
      </c>
      <c r="CS12" s="309" t="s">
        <v>5603</v>
      </c>
      <c r="CT12" s="306" t="s">
        <v>5604</v>
      </c>
      <c r="CU12" s="309" t="s">
        <v>5593</v>
      </c>
      <c r="CV12" s="309" t="s">
        <v>5594</v>
      </c>
      <c r="CW12" s="309" t="s">
        <v>5595</v>
      </c>
      <c r="CX12" s="309" t="s">
        <v>5596</v>
      </c>
      <c r="CY12" s="309" t="s">
        <v>5597</v>
      </c>
      <c r="CZ12" s="306" t="s">
        <v>5598</v>
      </c>
      <c r="DA12" s="309" t="s">
        <v>5599</v>
      </c>
      <c r="DB12" s="309" t="s">
        <v>5600</v>
      </c>
      <c r="DC12" s="309" t="s">
        <v>5601</v>
      </c>
      <c r="DD12" s="309" t="s">
        <v>5602</v>
      </c>
      <c r="DE12" s="309" t="s">
        <v>5603</v>
      </c>
      <c r="DF12" s="307" t="s">
        <v>5604</v>
      </c>
      <c r="DG12" s="12"/>
      <c r="DH12" s="9"/>
    </row>
    <row r="13" spans="1:112" customFormat="1" ht="20.25" customHeight="1" x14ac:dyDescent="0.2">
      <c r="A13" s="9"/>
      <c r="B13" s="294" t="s">
        <v>5605</v>
      </c>
      <c r="C13" s="286" t="s">
        <v>167</v>
      </c>
      <c r="D13" s="286">
        <v>3</v>
      </c>
      <c r="E13" s="1040">
        <f t="shared" ref="E13:AZ13" si="0">IFERROR(E11+E12,0)</f>
        <v>0</v>
      </c>
      <c r="F13" s="1040">
        <f t="shared" si="0"/>
        <v>0</v>
      </c>
      <c r="G13" s="1040">
        <f t="shared" si="0"/>
        <v>0</v>
      </c>
      <c r="H13" s="1040">
        <f t="shared" si="0"/>
        <v>0</v>
      </c>
      <c r="I13" s="1040">
        <f t="shared" si="0"/>
        <v>0</v>
      </c>
      <c r="J13" s="1040">
        <f t="shared" si="0"/>
        <v>0</v>
      </c>
      <c r="K13" s="1040">
        <f t="shared" si="0"/>
        <v>0</v>
      </c>
      <c r="L13" s="1040">
        <f t="shared" si="0"/>
        <v>0</v>
      </c>
      <c r="M13" s="1040">
        <f t="shared" si="0"/>
        <v>0</v>
      </c>
      <c r="N13" s="1040">
        <f t="shared" si="0"/>
        <v>0</v>
      </c>
      <c r="O13" s="1040">
        <f t="shared" si="0"/>
        <v>0</v>
      </c>
      <c r="P13" s="1040">
        <f t="shared" si="0"/>
        <v>0</v>
      </c>
      <c r="Q13" s="1040">
        <f t="shared" si="0"/>
        <v>0</v>
      </c>
      <c r="R13" s="1040">
        <f t="shared" si="0"/>
        <v>0</v>
      </c>
      <c r="S13" s="1040">
        <f t="shared" si="0"/>
        <v>0</v>
      </c>
      <c r="T13" s="1040">
        <f t="shared" si="0"/>
        <v>0</v>
      </c>
      <c r="U13" s="1040">
        <f t="shared" si="0"/>
        <v>0</v>
      </c>
      <c r="V13" s="1040">
        <f t="shared" si="0"/>
        <v>0</v>
      </c>
      <c r="W13" s="1040">
        <f t="shared" si="0"/>
        <v>0</v>
      </c>
      <c r="X13" s="1040">
        <f t="shared" si="0"/>
        <v>0</v>
      </c>
      <c r="Y13" s="1040">
        <f t="shared" si="0"/>
        <v>0</v>
      </c>
      <c r="Z13" s="1040">
        <f t="shared" si="0"/>
        <v>0</v>
      </c>
      <c r="AA13" s="1040">
        <f t="shared" si="0"/>
        <v>0</v>
      </c>
      <c r="AB13" s="1040">
        <f t="shared" si="0"/>
        <v>0</v>
      </c>
      <c r="AC13" s="306">
        <f t="shared" si="0"/>
        <v>0</v>
      </c>
      <c r="AD13" s="306">
        <f t="shared" si="0"/>
        <v>0</v>
      </c>
      <c r="AE13" s="306">
        <f t="shared" si="0"/>
        <v>0</v>
      </c>
      <c r="AF13" s="306">
        <f t="shared" si="0"/>
        <v>0</v>
      </c>
      <c r="AG13" s="306">
        <f t="shared" si="0"/>
        <v>0</v>
      </c>
      <c r="AH13" s="306">
        <f t="shared" si="0"/>
        <v>0</v>
      </c>
      <c r="AI13" s="306">
        <f t="shared" si="0"/>
        <v>0</v>
      </c>
      <c r="AJ13" s="306">
        <f t="shared" si="0"/>
        <v>0</v>
      </c>
      <c r="AK13" s="306">
        <f t="shared" si="0"/>
        <v>0</v>
      </c>
      <c r="AL13" s="306">
        <f t="shared" si="0"/>
        <v>0</v>
      </c>
      <c r="AM13" s="306">
        <f t="shared" si="0"/>
        <v>0</v>
      </c>
      <c r="AN13" s="306">
        <f t="shared" si="0"/>
        <v>0</v>
      </c>
      <c r="AO13" s="1040">
        <f t="shared" si="0"/>
        <v>0</v>
      </c>
      <c r="AP13" s="1040">
        <f t="shared" si="0"/>
        <v>0</v>
      </c>
      <c r="AQ13" s="1040">
        <f t="shared" si="0"/>
        <v>0</v>
      </c>
      <c r="AR13" s="1040">
        <f t="shared" si="0"/>
        <v>0</v>
      </c>
      <c r="AS13" s="1040">
        <f t="shared" si="0"/>
        <v>0</v>
      </c>
      <c r="AT13" s="1040">
        <f t="shared" si="0"/>
        <v>0</v>
      </c>
      <c r="AU13" s="1040">
        <f t="shared" si="0"/>
        <v>0</v>
      </c>
      <c r="AV13" s="1040">
        <f t="shared" si="0"/>
        <v>0</v>
      </c>
      <c r="AW13" s="1040">
        <f t="shared" si="0"/>
        <v>0</v>
      </c>
      <c r="AX13" s="1040">
        <f t="shared" si="0"/>
        <v>0</v>
      </c>
      <c r="AY13" s="1040">
        <f t="shared" si="0"/>
        <v>0</v>
      </c>
      <c r="AZ13" s="1046">
        <f t="shared" si="0"/>
        <v>0</v>
      </c>
      <c r="BA13" s="12"/>
      <c r="BB13" s="326" t="s">
        <v>5606</v>
      </c>
      <c r="BC13" s="12"/>
      <c r="BD13" s="326" t="s">
        <v>5607</v>
      </c>
      <c r="BE13" s="9"/>
      <c r="BF13" s="9"/>
      <c r="BG13" s="9"/>
      <c r="BH13" s="294" t="s">
        <v>5605</v>
      </c>
      <c r="BI13" s="286" t="s">
        <v>167</v>
      </c>
      <c r="BJ13" s="286">
        <v>3</v>
      </c>
      <c r="BK13" s="306" t="s">
        <v>5608</v>
      </c>
      <c r="BL13" s="306" t="s">
        <v>5609</v>
      </c>
      <c r="BM13" s="306" t="s">
        <v>5610</v>
      </c>
      <c r="BN13" s="306" t="s">
        <v>5611</v>
      </c>
      <c r="BO13" s="306" t="s">
        <v>5612</v>
      </c>
      <c r="BP13" s="306" t="s">
        <v>5613</v>
      </c>
      <c r="BQ13" s="306" t="s">
        <v>5614</v>
      </c>
      <c r="BR13" s="306" t="s">
        <v>5615</v>
      </c>
      <c r="BS13" s="306" t="s">
        <v>5616</v>
      </c>
      <c r="BT13" s="306" t="s">
        <v>5617</v>
      </c>
      <c r="BU13" s="306" t="s">
        <v>5618</v>
      </c>
      <c r="BV13" s="306" t="s">
        <v>5619</v>
      </c>
      <c r="BW13" s="306" t="s">
        <v>5608</v>
      </c>
      <c r="BX13" s="306" t="s">
        <v>5609</v>
      </c>
      <c r="BY13" s="306" t="s">
        <v>5610</v>
      </c>
      <c r="BZ13" s="306" t="s">
        <v>5611</v>
      </c>
      <c r="CA13" s="306" t="s">
        <v>5612</v>
      </c>
      <c r="CB13" s="306" t="s">
        <v>5613</v>
      </c>
      <c r="CC13" s="306" t="s">
        <v>5614</v>
      </c>
      <c r="CD13" s="306" t="s">
        <v>5615</v>
      </c>
      <c r="CE13" s="306" t="s">
        <v>5616</v>
      </c>
      <c r="CF13" s="306" t="s">
        <v>5617</v>
      </c>
      <c r="CG13" s="306" t="s">
        <v>5618</v>
      </c>
      <c r="CH13" s="306" t="s">
        <v>5619</v>
      </c>
      <c r="CI13" s="306" t="s">
        <v>5608</v>
      </c>
      <c r="CJ13" s="306" t="s">
        <v>5609</v>
      </c>
      <c r="CK13" s="306" t="s">
        <v>5610</v>
      </c>
      <c r="CL13" s="306" t="s">
        <v>5611</v>
      </c>
      <c r="CM13" s="306" t="s">
        <v>5612</v>
      </c>
      <c r="CN13" s="306" t="s">
        <v>5613</v>
      </c>
      <c r="CO13" s="306" t="s">
        <v>5614</v>
      </c>
      <c r="CP13" s="306" t="s">
        <v>5615</v>
      </c>
      <c r="CQ13" s="306" t="s">
        <v>5616</v>
      </c>
      <c r="CR13" s="306" t="s">
        <v>5617</v>
      </c>
      <c r="CS13" s="306" t="s">
        <v>5618</v>
      </c>
      <c r="CT13" s="306" t="s">
        <v>5619</v>
      </c>
      <c r="CU13" s="306" t="s">
        <v>5608</v>
      </c>
      <c r="CV13" s="306" t="s">
        <v>5609</v>
      </c>
      <c r="CW13" s="306" t="s">
        <v>5610</v>
      </c>
      <c r="CX13" s="306" t="s">
        <v>5611</v>
      </c>
      <c r="CY13" s="306" t="s">
        <v>5612</v>
      </c>
      <c r="CZ13" s="306" t="s">
        <v>5613</v>
      </c>
      <c r="DA13" s="306" t="s">
        <v>5614</v>
      </c>
      <c r="DB13" s="306" t="s">
        <v>5615</v>
      </c>
      <c r="DC13" s="306" t="s">
        <v>5616</v>
      </c>
      <c r="DD13" s="306" t="s">
        <v>5617</v>
      </c>
      <c r="DE13" s="306" t="s">
        <v>5618</v>
      </c>
      <c r="DF13" s="307" t="s">
        <v>5619</v>
      </c>
      <c r="DG13" s="12"/>
      <c r="DH13" s="9"/>
    </row>
    <row r="14" spans="1:112" customFormat="1" ht="20.25" customHeight="1" x14ac:dyDescent="0.2">
      <c r="A14" s="9"/>
      <c r="B14" s="294" t="s">
        <v>5620</v>
      </c>
      <c r="C14" s="286" t="s">
        <v>167</v>
      </c>
      <c r="D14" s="286">
        <v>3</v>
      </c>
      <c r="E14" s="1039"/>
      <c r="F14" s="1039"/>
      <c r="G14" s="1039"/>
      <c r="H14" s="1039"/>
      <c r="I14" s="1039"/>
      <c r="J14" s="1040">
        <f>IFERROR(SUM(E14:I14),0)</f>
        <v>0</v>
      </c>
      <c r="K14" s="1039"/>
      <c r="L14" s="1039"/>
      <c r="M14" s="1039"/>
      <c r="N14" s="1039"/>
      <c r="O14" s="1039"/>
      <c r="P14" s="1040">
        <f>IFERROR(SUM(K14:O14),0)</f>
        <v>0</v>
      </c>
      <c r="Q14" s="1039"/>
      <c r="R14" s="1039"/>
      <c r="S14" s="1039"/>
      <c r="T14" s="1039"/>
      <c r="U14" s="1039"/>
      <c r="V14" s="1040">
        <f>IFERROR(SUM(Q14:U14),0)</f>
        <v>0</v>
      </c>
      <c r="W14" s="1039"/>
      <c r="X14" s="1039"/>
      <c r="Y14" s="1039"/>
      <c r="Z14" s="1039"/>
      <c r="AA14" s="1039"/>
      <c r="AB14" s="1040">
        <f>IFERROR(SUM(W14:AA14),0)</f>
        <v>0</v>
      </c>
      <c r="AC14" s="287"/>
      <c r="AD14" s="287"/>
      <c r="AE14" s="287"/>
      <c r="AF14" s="287"/>
      <c r="AG14" s="287"/>
      <c r="AH14" s="306">
        <f>IFERROR(SUM(AC14:AG14),0)</f>
        <v>0</v>
      </c>
      <c r="AI14" s="287"/>
      <c r="AJ14" s="287"/>
      <c r="AK14" s="287"/>
      <c r="AL14" s="287"/>
      <c r="AM14" s="287"/>
      <c r="AN14" s="306">
        <f>IFERROR(SUM(AI14:AM14),0)</f>
        <v>0</v>
      </c>
      <c r="AO14" s="1039"/>
      <c r="AP14" s="1039"/>
      <c r="AQ14" s="1039"/>
      <c r="AR14" s="1039"/>
      <c r="AS14" s="1039"/>
      <c r="AT14" s="1040">
        <f>IFERROR(SUM(AO14:AS14),0)</f>
        <v>0</v>
      </c>
      <c r="AU14" s="1039"/>
      <c r="AV14" s="1039"/>
      <c r="AW14" s="1039"/>
      <c r="AX14" s="1039"/>
      <c r="AY14" s="1039"/>
      <c r="AZ14" s="1046">
        <f>IFERROR(SUM(AU14:AY14),0)</f>
        <v>0</v>
      </c>
      <c r="BA14" s="12"/>
      <c r="BB14" s="326" t="s">
        <v>5621</v>
      </c>
      <c r="BC14" s="12"/>
      <c r="BD14" s="326" t="s">
        <v>5622</v>
      </c>
      <c r="BE14" s="9"/>
      <c r="BF14" s="9"/>
      <c r="BG14" s="9"/>
      <c r="BH14" s="294" t="s">
        <v>5620</v>
      </c>
      <c r="BI14" s="286" t="s">
        <v>167</v>
      </c>
      <c r="BJ14" s="286">
        <v>3</v>
      </c>
      <c r="BK14" s="309" t="s">
        <v>5623</v>
      </c>
      <c r="BL14" s="309" t="s">
        <v>5624</v>
      </c>
      <c r="BM14" s="309" t="s">
        <v>5625</v>
      </c>
      <c r="BN14" s="309" t="s">
        <v>5626</v>
      </c>
      <c r="BO14" s="309" t="s">
        <v>5627</v>
      </c>
      <c r="BP14" s="306" t="s">
        <v>5628</v>
      </c>
      <c r="BQ14" s="309" t="s">
        <v>5629</v>
      </c>
      <c r="BR14" s="309" t="s">
        <v>5630</v>
      </c>
      <c r="BS14" s="309" t="s">
        <v>5631</v>
      </c>
      <c r="BT14" s="309" t="s">
        <v>5632</v>
      </c>
      <c r="BU14" s="309" t="s">
        <v>5633</v>
      </c>
      <c r="BV14" s="306" t="s">
        <v>5634</v>
      </c>
      <c r="BW14" s="309" t="s">
        <v>5623</v>
      </c>
      <c r="BX14" s="309" t="s">
        <v>5624</v>
      </c>
      <c r="BY14" s="309" t="s">
        <v>5625</v>
      </c>
      <c r="BZ14" s="309" t="s">
        <v>5626</v>
      </c>
      <c r="CA14" s="309" t="s">
        <v>5627</v>
      </c>
      <c r="CB14" s="306" t="s">
        <v>5628</v>
      </c>
      <c r="CC14" s="309" t="s">
        <v>5629</v>
      </c>
      <c r="CD14" s="309" t="s">
        <v>5630</v>
      </c>
      <c r="CE14" s="309" t="s">
        <v>5631</v>
      </c>
      <c r="CF14" s="309" t="s">
        <v>5632</v>
      </c>
      <c r="CG14" s="309" t="s">
        <v>5633</v>
      </c>
      <c r="CH14" s="306" t="s">
        <v>5634</v>
      </c>
      <c r="CI14" s="309" t="s">
        <v>5623</v>
      </c>
      <c r="CJ14" s="309" t="s">
        <v>5624</v>
      </c>
      <c r="CK14" s="309" t="s">
        <v>5625</v>
      </c>
      <c r="CL14" s="309" t="s">
        <v>5626</v>
      </c>
      <c r="CM14" s="309" t="s">
        <v>5627</v>
      </c>
      <c r="CN14" s="306" t="s">
        <v>5628</v>
      </c>
      <c r="CO14" s="309" t="s">
        <v>5629</v>
      </c>
      <c r="CP14" s="309" t="s">
        <v>5630</v>
      </c>
      <c r="CQ14" s="309" t="s">
        <v>5631</v>
      </c>
      <c r="CR14" s="309" t="s">
        <v>5632</v>
      </c>
      <c r="CS14" s="309" t="s">
        <v>5633</v>
      </c>
      <c r="CT14" s="306" t="s">
        <v>5634</v>
      </c>
      <c r="CU14" s="309" t="s">
        <v>5623</v>
      </c>
      <c r="CV14" s="309" t="s">
        <v>5624</v>
      </c>
      <c r="CW14" s="309" t="s">
        <v>5625</v>
      </c>
      <c r="CX14" s="309" t="s">
        <v>5626</v>
      </c>
      <c r="CY14" s="309" t="s">
        <v>5627</v>
      </c>
      <c r="CZ14" s="306" t="s">
        <v>5628</v>
      </c>
      <c r="DA14" s="309" t="s">
        <v>5629</v>
      </c>
      <c r="DB14" s="309" t="s">
        <v>5630</v>
      </c>
      <c r="DC14" s="309" t="s">
        <v>5631</v>
      </c>
      <c r="DD14" s="309" t="s">
        <v>5632</v>
      </c>
      <c r="DE14" s="309" t="s">
        <v>5633</v>
      </c>
      <c r="DF14" s="307" t="s">
        <v>5634</v>
      </c>
      <c r="DG14" s="12"/>
      <c r="DH14" s="9"/>
    </row>
    <row r="15" spans="1:112" customFormat="1" ht="20.25" customHeight="1" x14ac:dyDescent="0.2">
      <c r="A15" s="9"/>
      <c r="B15" s="294" t="s">
        <v>5635</v>
      </c>
      <c r="C15" s="286" t="s">
        <v>167</v>
      </c>
      <c r="D15" s="286">
        <v>3</v>
      </c>
      <c r="E15" s="1039"/>
      <c r="F15" s="1039"/>
      <c r="G15" s="1039"/>
      <c r="H15" s="1039"/>
      <c r="I15" s="1039"/>
      <c r="J15" s="1040">
        <f>IFERROR(SUM(E15:I15),0)</f>
        <v>0</v>
      </c>
      <c r="K15" s="1039"/>
      <c r="L15" s="1039"/>
      <c r="M15" s="1039"/>
      <c r="N15" s="1039"/>
      <c r="O15" s="1039"/>
      <c r="P15" s="1040">
        <f>IFERROR(SUM(K15:O15),0)</f>
        <v>0</v>
      </c>
      <c r="Q15" s="1039"/>
      <c r="R15" s="1039"/>
      <c r="S15" s="1039"/>
      <c r="T15" s="1039"/>
      <c r="U15" s="1039"/>
      <c r="V15" s="1040">
        <f>IFERROR(SUM(Q15:U15),0)</f>
        <v>0</v>
      </c>
      <c r="W15" s="1039"/>
      <c r="X15" s="1039"/>
      <c r="Y15" s="1039"/>
      <c r="Z15" s="1039"/>
      <c r="AA15" s="1039"/>
      <c r="AB15" s="1040">
        <f>IFERROR(SUM(W15:AA15),0)</f>
        <v>0</v>
      </c>
      <c r="AC15" s="287"/>
      <c r="AD15" s="287"/>
      <c r="AE15" s="287"/>
      <c r="AF15" s="287"/>
      <c r="AG15" s="287"/>
      <c r="AH15" s="306">
        <f>IFERROR(SUM(AC15:AG15),0)</f>
        <v>0</v>
      </c>
      <c r="AI15" s="287"/>
      <c r="AJ15" s="287"/>
      <c r="AK15" s="287"/>
      <c r="AL15" s="287"/>
      <c r="AM15" s="287"/>
      <c r="AN15" s="306">
        <f>IFERROR(SUM(AI15:AM15),0)</f>
        <v>0</v>
      </c>
      <c r="AO15" s="1039"/>
      <c r="AP15" s="1039"/>
      <c r="AQ15" s="1039"/>
      <c r="AR15" s="1039"/>
      <c r="AS15" s="1039"/>
      <c r="AT15" s="1040">
        <f>IFERROR(SUM(AO15:AS15),0)</f>
        <v>0</v>
      </c>
      <c r="AU15" s="1039"/>
      <c r="AV15" s="1039"/>
      <c r="AW15" s="1039"/>
      <c r="AX15" s="1039"/>
      <c r="AY15" s="1039"/>
      <c r="AZ15" s="1046">
        <f>IFERROR(SUM(AU15:AY15),0)</f>
        <v>0</v>
      </c>
      <c r="BA15" s="12"/>
      <c r="BB15" s="326" t="s">
        <v>5636</v>
      </c>
      <c r="BC15" s="12"/>
      <c r="BD15" s="326" t="s">
        <v>5637</v>
      </c>
      <c r="BE15" s="9"/>
      <c r="BF15" s="9"/>
      <c r="BG15" s="9"/>
      <c r="BH15" s="294" t="s">
        <v>5635</v>
      </c>
      <c r="BI15" s="286" t="s">
        <v>167</v>
      </c>
      <c r="BJ15" s="286">
        <v>3</v>
      </c>
      <c r="BK15" s="309" t="s">
        <v>5638</v>
      </c>
      <c r="BL15" s="309" t="s">
        <v>5639</v>
      </c>
      <c r="BM15" s="309" t="s">
        <v>5640</v>
      </c>
      <c r="BN15" s="309" t="s">
        <v>5641</v>
      </c>
      <c r="BO15" s="309" t="s">
        <v>5642</v>
      </c>
      <c r="BP15" s="306" t="s">
        <v>5643</v>
      </c>
      <c r="BQ15" s="309" t="s">
        <v>5644</v>
      </c>
      <c r="BR15" s="309" t="s">
        <v>5645</v>
      </c>
      <c r="BS15" s="309" t="s">
        <v>5646</v>
      </c>
      <c r="BT15" s="309" t="s">
        <v>5647</v>
      </c>
      <c r="BU15" s="309" t="s">
        <v>5648</v>
      </c>
      <c r="BV15" s="306" t="s">
        <v>5649</v>
      </c>
      <c r="BW15" s="309" t="s">
        <v>5638</v>
      </c>
      <c r="BX15" s="309" t="s">
        <v>5639</v>
      </c>
      <c r="BY15" s="309" t="s">
        <v>5640</v>
      </c>
      <c r="BZ15" s="309" t="s">
        <v>5641</v>
      </c>
      <c r="CA15" s="309" t="s">
        <v>5642</v>
      </c>
      <c r="CB15" s="306" t="s">
        <v>5643</v>
      </c>
      <c r="CC15" s="309" t="s">
        <v>5644</v>
      </c>
      <c r="CD15" s="309" t="s">
        <v>5645</v>
      </c>
      <c r="CE15" s="309" t="s">
        <v>5646</v>
      </c>
      <c r="CF15" s="309" t="s">
        <v>5647</v>
      </c>
      <c r="CG15" s="309" t="s">
        <v>5648</v>
      </c>
      <c r="CH15" s="306" t="s">
        <v>5649</v>
      </c>
      <c r="CI15" s="309" t="s">
        <v>5638</v>
      </c>
      <c r="CJ15" s="309" t="s">
        <v>5639</v>
      </c>
      <c r="CK15" s="309" t="s">
        <v>5640</v>
      </c>
      <c r="CL15" s="309" t="s">
        <v>5641</v>
      </c>
      <c r="CM15" s="309" t="s">
        <v>5642</v>
      </c>
      <c r="CN15" s="306" t="s">
        <v>5643</v>
      </c>
      <c r="CO15" s="309" t="s">
        <v>5644</v>
      </c>
      <c r="CP15" s="309" t="s">
        <v>5645</v>
      </c>
      <c r="CQ15" s="309" t="s">
        <v>5646</v>
      </c>
      <c r="CR15" s="309" t="s">
        <v>5647</v>
      </c>
      <c r="CS15" s="309" t="s">
        <v>5648</v>
      </c>
      <c r="CT15" s="306" t="s">
        <v>5649</v>
      </c>
      <c r="CU15" s="309" t="s">
        <v>5638</v>
      </c>
      <c r="CV15" s="309" t="s">
        <v>5639</v>
      </c>
      <c r="CW15" s="309" t="s">
        <v>5640</v>
      </c>
      <c r="CX15" s="309" t="s">
        <v>5641</v>
      </c>
      <c r="CY15" s="309" t="s">
        <v>5642</v>
      </c>
      <c r="CZ15" s="306" t="s">
        <v>5643</v>
      </c>
      <c r="DA15" s="309" t="s">
        <v>5644</v>
      </c>
      <c r="DB15" s="309" t="s">
        <v>5645</v>
      </c>
      <c r="DC15" s="309" t="s">
        <v>5646</v>
      </c>
      <c r="DD15" s="309" t="s">
        <v>5647</v>
      </c>
      <c r="DE15" s="309" t="s">
        <v>5648</v>
      </c>
      <c r="DF15" s="307" t="s">
        <v>5649</v>
      </c>
      <c r="DG15" s="12"/>
      <c r="DH15" s="9"/>
    </row>
    <row r="16" spans="1:112" customFormat="1" ht="20.25" customHeight="1" x14ac:dyDescent="0.2">
      <c r="A16" s="9"/>
      <c r="B16" s="294" t="s">
        <v>5650</v>
      </c>
      <c r="C16" s="286" t="s">
        <v>167</v>
      </c>
      <c r="D16" s="286">
        <v>3</v>
      </c>
      <c r="E16" s="1040">
        <f t="shared" ref="E16:AZ16" si="1">IFERROR(E14+E15,0)</f>
        <v>0</v>
      </c>
      <c r="F16" s="1040">
        <f t="shared" si="1"/>
        <v>0</v>
      </c>
      <c r="G16" s="1040">
        <f t="shared" si="1"/>
        <v>0</v>
      </c>
      <c r="H16" s="1040">
        <f t="shared" si="1"/>
        <v>0</v>
      </c>
      <c r="I16" s="1040">
        <f t="shared" si="1"/>
        <v>0</v>
      </c>
      <c r="J16" s="1040">
        <f t="shared" si="1"/>
        <v>0</v>
      </c>
      <c r="K16" s="1040">
        <f t="shared" si="1"/>
        <v>0</v>
      </c>
      <c r="L16" s="1040">
        <f t="shared" si="1"/>
        <v>0</v>
      </c>
      <c r="M16" s="1040">
        <f t="shared" si="1"/>
        <v>0</v>
      </c>
      <c r="N16" s="1040">
        <f t="shared" si="1"/>
        <v>0</v>
      </c>
      <c r="O16" s="1040">
        <f t="shared" si="1"/>
        <v>0</v>
      </c>
      <c r="P16" s="1040">
        <f t="shared" si="1"/>
        <v>0</v>
      </c>
      <c r="Q16" s="1040">
        <f t="shared" si="1"/>
        <v>0</v>
      </c>
      <c r="R16" s="1040">
        <f t="shared" si="1"/>
        <v>0</v>
      </c>
      <c r="S16" s="1040">
        <f t="shared" si="1"/>
        <v>0</v>
      </c>
      <c r="T16" s="1040">
        <f t="shared" si="1"/>
        <v>0</v>
      </c>
      <c r="U16" s="1040">
        <f t="shared" si="1"/>
        <v>0</v>
      </c>
      <c r="V16" s="1040">
        <f t="shared" si="1"/>
        <v>0</v>
      </c>
      <c r="W16" s="1040">
        <f t="shared" si="1"/>
        <v>0</v>
      </c>
      <c r="X16" s="1040">
        <f t="shared" si="1"/>
        <v>0</v>
      </c>
      <c r="Y16" s="1040">
        <f t="shared" si="1"/>
        <v>0</v>
      </c>
      <c r="Z16" s="1040">
        <f t="shared" si="1"/>
        <v>0</v>
      </c>
      <c r="AA16" s="1040">
        <f t="shared" si="1"/>
        <v>0</v>
      </c>
      <c r="AB16" s="1040">
        <f t="shared" si="1"/>
        <v>0</v>
      </c>
      <c r="AC16" s="306">
        <f t="shared" si="1"/>
        <v>0</v>
      </c>
      <c r="AD16" s="306">
        <f t="shared" si="1"/>
        <v>0</v>
      </c>
      <c r="AE16" s="306">
        <f t="shared" si="1"/>
        <v>0</v>
      </c>
      <c r="AF16" s="306">
        <f t="shared" si="1"/>
        <v>0</v>
      </c>
      <c r="AG16" s="306">
        <f t="shared" si="1"/>
        <v>0</v>
      </c>
      <c r="AH16" s="306">
        <f t="shared" si="1"/>
        <v>0</v>
      </c>
      <c r="AI16" s="306">
        <f t="shared" si="1"/>
        <v>0</v>
      </c>
      <c r="AJ16" s="306">
        <f t="shared" si="1"/>
        <v>0</v>
      </c>
      <c r="AK16" s="306">
        <f t="shared" si="1"/>
        <v>0</v>
      </c>
      <c r="AL16" s="306">
        <f t="shared" si="1"/>
        <v>0</v>
      </c>
      <c r="AM16" s="306">
        <f t="shared" si="1"/>
        <v>0</v>
      </c>
      <c r="AN16" s="306">
        <f t="shared" si="1"/>
        <v>0</v>
      </c>
      <c r="AO16" s="1040">
        <f t="shared" si="1"/>
        <v>0</v>
      </c>
      <c r="AP16" s="1040">
        <f t="shared" si="1"/>
        <v>0</v>
      </c>
      <c r="AQ16" s="1040">
        <f t="shared" si="1"/>
        <v>0</v>
      </c>
      <c r="AR16" s="1040">
        <f t="shared" si="1"/>
        <v>0</v>
      </c>
      <c r="AS16" s="1040">
        <f t="shared" si="1"/>
        <v>0</v>
      </c>
      <c r="AT16" s="1040">
        <f t="shared" si="1"/>
        <v>0</v>
      </c>
      <c r="AU16" s="1040">
        <f t="shared" si="1"/>
        <v>0</v>
      </c>
      <c r="AV16" s="1040">
        <f t="shared" si="1"/>
        <v>0</v>
      </c>
      <c r="AW16" s="1040">
        <f t="shared" si="1"/>
        <v>0</v>
      </c>
      <c r="AX16" s="1040">
        <f t="shared" si="1"/>
        <v>0</v>
      </c>
      <c r="AY16" s="1040">
        <f t="shared" si="1"/>
        <v>0</v>
      </c>
      <c r="AZ16" s="1046">
        <f t="shared" si="1"/>
        <v>0</v>
      </c>
      <c r="BA16" s="12"/>
      <c r="BB16" s="326" t="s">
        <v>5651</v>
      </c>
      <c r="BC16" s="12"/>
      <c r="BD16" s="326" t="s">
        <v>5652</v>
      </c>
      <c r="BE16" s="9"/>
      <c r="BF16" s="9"/>
      <c r="BG16" s="9"/>
      <c r="BH16" s="294" t="s">
        <v>5650</v>
      </c>
      <c r="BI16" s="286" t="s">
        <v>167</v>
      </c>
      <c r="BJ16" s="286">
        <v>3</v>
      </c>
      <c r="BK16" s="306" t="s">
        <v>5653</v>
      </c>
      <c r="BL16" s="306" t="s">
        <v>5654</v>
      </c>
      <c r="BM16" s="306" t="s">
        <v>5655</v>
      </c>
      <c r="BN16" s="306" t="s">
        <v>5656</v>
      </c>
      <c r="BO16" s="306" t="s">
        <v>5657</v>
      </c>
      <c r="BP16" s="306" t="s">
        <v>5658</v>
      </c>
      <c r="BQ16" s="306" t="s">
        <v>5659</v>
      </c>
      <c r="BR16" s="306" t="s">
        <v>5660</v>
      </c>
      <c r="BS16" s="306" t="s">
        <v>5661</v>
      </c>
      <c r="BT16" s="306" t="s">
        <v>5662</v>
      </c>
      <c r="BU16" s="306" t="s">
        <v>5663</v>
      </c>
      <c r="BV16" s="306" t="s">
        <v>5664</v>
      </c>
      <c r="BW16" s="306" t="s">
        <v>5653</v>
      </c>
      <c r="BX16" s="306" t="s">
        <v>5654</v>
      </c>
      <c r="BY16" s="306" t="s">
        <v>5655</v>
      </c>
      <c r="BZ16" s="306" t="s">
        <v>5656</v>
      </c>
      <c r="CA16" s="306" t="s">
        <v>5657</v>
      </c>
      <c r="CB16" s="306" t="s">
        <v>5658</v>
      </c>
      <c r="CC16" s="306" t="s">
        <v>5659</v>
      </c>
      <c r="CD16" s="306" t="s">
        <v>5660</v>
      </c>
      <c r="CE16" s="306" t="s">
        <v>5661</v>
      </c>
      <c r="CF16" s="306" t="s">
        <v>5662</v>
      </c>
      <c r="CG16" s="306" t="s">
        <v>5663</v>
      </c>
      <c r="CH16" s="306" t="s">
        <v>5664</v>
      </c>
      <c r="CI16" s="306" t="s">
        <v>5653</v>
      </c>
      <c r="CJ16" s="306" t="s">
        <v>5654</v>
      </c>
      <c r="CK16" s="306" t="s">
        <v>5655</v>
      </c>
      <c r="CL16" s="306" t="s">
        <v>5656</v>
      </c>
      <c r="CM16" s="306" t="s">
        <v>5657</v>
      </c>
      <c r="CN16" s="306" t="s">
        <v>5658</v>
      </c>
      <c r="CO16" s="306" t="s">
        <v>5659</v>
      </c>
      <c r="CP16" s="306" t="s">
        <v>5660</v>
      </c>
      <c r="CQ16" s="306" t="s">
        <v>5661</v>
      </c>
      <c r="CR16" s="306" t="s">
        <v>5662</v>
      </c>
      <c r="CS16" s="306" t="s">
        <v>5663</v>
      </c>
      <c r="CT16" s="306" t="s">
        <v>5664</v>
      </c>
      <c r="CU16" s="306" t="s">
        <v>5653</v>
      </c>
      <c r="CV16" s="306" t="s">
        <v>5654</v>
      </c>
      <c r="CW16" s="306" t="s">
        <v>5655</v>
      </c>
      <c r="CX16" s="306" t="s">
        <v>5656</v>
      </c>
      <c r="CY16" s="306" t="s">
        <v>5657</v>
      </c>
      <c r="CZ16" s="306" t="s">
        <v>5658</v>
      </c>
      <c r="DA16" s="306" t="s">
        <v>5659</v>
      </c>
      <c r="DB16" s="306" t="s">
        <v>5660</v>
      </c>
      <c r="DC16" s="306" t="s">
        <v>5661</v>
      </c>
      <c r="DD16" s="306" t="s">
        <v>5662</v>
      </c>
      <c r="DE16" s="306" t="s">
        <v>5663</v>
      </c>
      <c r="DF16" s="307" t="s">
        <v>5664</v>
      </c>
      <c r="DG16" s="12"/>
      <c r="DH16" s="9"/>
    </row>
    <row r="17" spans="1:112" customFormat="1" ht="20.25" customHeight="1" x14ac:dyDescent="0.2">
      <c r="A17" s="9"/>
      <c r="B17" s="294" t="s">
        <v>5665</v>
      </c>
      <c r="C17" s="286" t="s">
        <v>167</v>
      </c>
      <c r="D17" s="286">
        <v>3</v>
      </c>
      <c r="E17" s="1039"/>
      <c r="F17" s="1039"/>
      <c r="G17" s="1039"/>
      <c r="H17" s="1039"/>
      <c r="I17" s="1039"/>
      <c r="J17" s="1040">
        <f>IFERROR(SUM(E17:I17),0)</f>
        <v>0</v>
      </c>
      <c r="K17" s="1039"/>
      <c r="L17" s="1039"/>
      <c r="M17" s="1039"/>
      <c r="N17" s="1039"/>
      <c r="O17" s="1039"/>
      <c r="P17" s="1040">
        <f>IFERROR(SUM(K17:O17),0)</f>
        <v>0</v>
      </c>
      <c r="Q17" s="1039"/>
      <c r="R17" s="1039"/>
      <c r="S17" s="1039"/>
      <c r="T17" s="1039"/>
      <c r="U17" s="1039"/>
      <c r="V17" s="1040">
        <f>IFERROR(SUM(Q17:U17),0)</f>
        <v>0</v>
      </c>
      <c r="W17" s="1039"/>
      <c r="X17" s="1039"/>
      <c r="Y17" s="1039"/>
      <c r="Z17" s="1039"/>
      <c r="AA17" s="1039"/>
      <c r="AB17" s="1040">
        <f>IFERROR(SUM(W17:AA17),0)</f>
        <v>0</v>
      </c>
      <c r="AC17" s="287"/>
      <c r="AD17" s="287"/>
      <c r="AE17" s="287"/>
      <c r="AF17" s="287"/>
      <c r="AG17" s="287"/>
      <c r="AH17" s="306">
        <f>IFERROR(SUM(AC17:AG17),0)</f>
        <v>0</v>
      </c>
      <c r="AI17" s="287"/>
      <c r="AJ17" s="287"/>
      <c r="AK17" s="287"/>
      <c r="AL17" s="287"/>
      <c r="AM17" s="287"/>
      <c r="AN17" s="306">
        <f>IFERROR(SUM(AI17:AM17),0)</f>
        <v>0</v>
      </c>
      <c r="AO17" s="1039"/>
      <c r="AP17" s="1039"/>
      <c r="AQ17" s="1039"/>
      <c r="AR17" s="1039"/>
      <c r="AS17" s="1039"/>
      <c r="AT17" s="1040">
        <f>IFERROR(SUM(AO17:AS17),0)</f>
        <v>0</v>
      </c>
      <c r="AU17" s="1039"/>
      <c r="AV17" s="1039"/>
      <c r="AW17" s="1039"/>
      <c r="AX17" s="1039"/>
      <c r="AY17" s="1039"/>
      <c r="AZ17" s="1046">
        <f>IFERROR(SUM(AU17:AY17),0)</f>
        <v>0</v>
      </c>
      <c r="BA17" s="12"/>
      <c r="BB17" s="326" t="s">
        <v>5666</v>
      </c>
      <c r="BC17" s="12"/>
      <c r="BD17" s="326" t="s">
        <v>5667</v>
      </c>
      <c r="BE17" s="9"/>
      <c r="BF17" s="9"/>
      <c r="BG17" s="9"/>
      <c r="BH17" s="294" t="s">
        <v>5665</v>
      </c>
      <c r="BI17" s="286" t="s">
        <v>167</v>
      </c>
      <c r="BJ17" s="286">
        <v>3</v>
      </c>
      <c r="BK17" s="309" t="s">
        <v>5668</v>
      </c>
      <c r="BL17" s="309" t="s">
        <v>5669</v>
      </c>
      <c r="BM17" s="309" t="s">
        <v>5670</v>
      </c>
      <c r="BN17" s="309" t="s">
        <v>5671</v>
      </c>
      <c r="BO17" s="309" t="s">
        <v>5672</v>
      </c>
      <c r="BP17" s="306" t="s">
        <v>5673</v>
      </c>
      <c r="BQ17" s="309" t="s">
        <v>5674</v>
      </c>
      <c r="BR17" s="309" t="s">
        <v>5675</v>
      </c>
      <c r="BS17" s="309" t="s">
        <v>5676</v>
      </c>
      <c r="BT17" s="309" t="s">
        <v>5677</v>
      </c>
      <c r="BU17" s="309" t="s">
        <v>5678</v>
      </c>
      <c r="BV17" s="306" t="s">
        <v>5679</v>
      </c>
      <c r="BW17" s="309" t="s">
        <v>5668</v>
      </c>
      <c r="BX17" s="309" t="s">
        <v>5669</v>
      </c>
      <c r="BY17" s="309" t="s">
        <v>5670</v>
      </c>
      <c r="BZ17" s="309" t="s">
        <v>5671</v>
      </c>
      <c r="CA17" s="309" t="s">
        <v>5672</v>
      </c>
      <c r="CB17" s="306" t="s">
        <v>5673</v>
      </c>
      <c r="CC17" s="309" t="s">
        <v>5674</v>
      </c>
      <c r="CD17" s="309" t="s">
        <v>5675</v>
      </c>
      <c r="CE17" s="309" t="s">
        <v>5676</v>
      </c>
      <c r="CF17" s="309" t="s">
        <v>5677</v>
      </c>
      <c r="CG17" s="309" t="s">
        <v>5678</v>
      </c>
      <c r="CH17" s="306" t="s">
        <v>5679</v>
      </c>
      <c r="CI17" s="309" t="s">
        <v>5668</v>
      </c>
      <c r="CJ17" s="309" t="s">
        <v>5669</v>
      </c>
      <c r="CK17" s="309" t="s">
        <v>5670</v>
      </c>
      <c r="CL17" s="309" t="s">
        <v>5671</v>
      </c>
      <c r="CM17" s="309" t="s">
        <v>5672</v>
      </c>
      <c r="CN17" s="306" t="s">
        <v>5673</v>
      </c>
      <c r="CO17" s="309" t="s">
        <v>5674</v>
      </c>
      <c r="CP17" s="309" t="s">
        <v>5675</v>
      </c>
      <c r="CQ17" s="309" t="s">
        <v>5676</v>
      </c>
      <c r="CR17" s="309" t="s">
        <v>5677</v>
      </c>
      <c r="CS17" s="309" t="s">
        <v>5678</v>
      </c>
      <c r="CT17" s="306" t="s">
        <v>5679</v>
      </c>
      <c r="CU17" s="309" t="s">
        <v>5668</v>
      </c>
      <c r="CV17" s="309" t="s">
        <v>5669</v>
      </c>
      <c r="CW17" s="309" t="s">
        <v>5670</v>
      </c>
      <c r="CX17" s="309" t="s">
        <v>5671</v>
      </c>
      <c r="CY17" s="309" t="s">
        <v>5672</v>
      </c>
      <c r="CZ17" s="306" t="s">
        <v>5673</v>
      </c>
      <c r="DA17" s="309" t="s">
        <v>5674</v>
      </c>
      <c r="DB17" s="309" t="s">
        <v>5675</v>
      </c>
      <c r="DC17" s="309" t="s">
        <v>5676</v>
      </c>
      <c r="DD17" s="309" t="s">
        <v>5677</v>
      </c>
      <c r="DE17" s="309" t="s">
        <v>5678</v>
      </c>
      <c r="DF17" s="307" t="s">
        <v>5679</v>
      </c>
      <c r="DG17" s="12"/>
      <c r="DH17" s="9"/>
    </row>
    <row r="18" spans="1:112" customFormat="1" ht="20.25" customHeight="1" x14ac:dyDescent="0.2">
      <c r="A18" s="324"/>
      <c r="B18" s="294" t="s">
        <v>5680</v>
      </c>
      <c r="C18" s="286" t="s">
        <v>167</v>
      </c>
      <c r="D18" s="286">
        <v>3</v>
      </c>
      <c r="E18" s="1039"/>
      <c r="F18" s="1039"/>
      <c r="G18" s="1039"/>
      <c r="H18" s="1039"/>
      <c r="I18" s="1039"/>
      <c r="J18" s="1040">
        <f>IFERROR(SUM(E18:I18),0)</f>
        <v>0</v>
      </c>
      <c r="K18" s="1039"/>
      <c r="L18" s="1039"/>
      <c r="M18" s="1039"/>
      <c r="N18" s="1039"/>
      <c r="O18" s="1039"/>
      <c r="P18" s="1040">
        <f>IFERROR(SUM(K18:O18),0)</f>
        <v>0</v>
      </c>
      <c r="Q18" s="1039"/>
      <c r="R18" s="1039"/>
      <c r="S18" s="1039"/>
      <c r="T18" s="1039"/>
      <c r="U18" s="1039"/>
      <c r="V18" s="1040">
        <f>IFERROR(SUM(Q18:U18),0)</f>
        <v>0</v>
      </c>
      <c r="W18" s="1039"/>
      <c r="X18" s="1039"/>
      <c r="Y18" s="1039"/>
      <c r="Z18" s="1039"/>
      <c r="AA18" s="1039"/>
      <c r="AB18" s="1040">
        <f>IFERROR(SUM(W18:AA18),0)</f>
        <v>0</v>
      </c>
      <c r="AC18" s="287"/>
      <c r="AD18" s="287"/>
      <c r="AE18" s="287"/>
      <c r="AF18" s="287"/>
      <c r="AG18" s="287"/>
      <c r="AH18" s="306">
        <f>IFERROR(SUM(AC18:AG18),0)</f>
        <v>0</v>
      </c>
      <c r="AI18" s="287"/>
      <c r="AJ18" s="287"/>
      <c r="AK18" s="287"/>
      <c r="AL18" s="287"/>
      <c r="AM18" s="287"/>
      <c r="AN18" s="306">
        <f>IFERROR(SUM(AI18:AM18),0)</f>
        <v>0</v>
      </c>
      <c r="AO18" s="1039"/>
      <c r="AP18" s="1039"/>
      <c r="AQ18" s="1039"/>
      <c r="AR18" s="1039"/>
      <c r="AS18" s="1039"/>
      <c r="AT18" s="1040">
        <f>IFERROR(SUM(AO18:AS18),0)</f>
        <v>0</v>
      </c>
      <c r="AU18" s="1039"/>
      <c r="AV18" s="1039"/>
      <c r="AW18" s="1039"/>
      <c r="AX18" s="1039"/>
      <c r="AY18" s="1039"/>
      <c r="AZ18" s="1046">
        <f>IFERROR(SUM(AU18:AY18),0)</f>
        <v>0</v>
      </c>
      <c r="BA18" s="12"/>
      <c r="BB18" s="326" t="s">
        <v>5681</v>
      </c>
      <c r="BC18" s="12"/>
      <c r="BD18" s="326" t="s">
        <v>5682</v>
      </c>
      <c r="BE18" s="324"/>
      <c r="BF18" s="324"/>
      <c r="BG18" s="324"/>
      <c r="BH18" s="294" t="s">
        <v>5680</v>
      </c>
      <c r="BI18" s="286" t="s">
        <v>167</v>
      </c>
      <c r="BJ18" s="286">
        <v>3</v>
      </c>
      <c r="BK18" s="309" t="s">
        <v>5683</v>
      </c>
      <c r="BL18" s="309" t="s">
        <v>5684</v>
      </c>
      <c r="BM18" s="309" t="s">
        <v>5685</v>
      </c>
      <c r="BN18" s="309" t="s">
        <v>5686</v>
      </c>
      <c r="BO18" s="309" t="s">
        <v>5687</v>
      </c>
      <c r="BP18" s="306" t="s">
        <v>5688</v>
      </c>
      <c r="BQ18" s="309" t="s">
        <v>5689</v>
      </c>
      <c r="BR18" s="309" t="s">
        <v>5690</v>
      </c>
      <c r="BS18" s="309" t="s">
        <v>5691</v>
      </c>
      <c r="BT18" s="309" t="s">
        <v>5692</v>
      </c>
      <c r="BU18" s="309" t="s">
        <v>5693</v>
      </c>
      <c r="BV18" s="306" t="s">
        <v>5694</v>
      </c>
      <c r="BW18" s="309" t="s">
        <v>5683</v>
      </c>
      <c r="BX18" s="309" t="s">
        <v>5684</v>
      </c>
      <c r="BY18" s="309" t="s">
        <v>5685</v>
      </c>
      <c r="BZ18" s="309" t="s">
        <v>5686</v>
      </c>
      <c r="CA18" s="309" t="s">
        <v>5687</v>
      </c>
      <c r="CB18" s="306" t="s">
        <v>5688</v>
      </c>
      <c r="CC18" s="309" t="s">
        <v>5689</v>
      </c>
      <c r="CD18" s="309" t="s">
        <v>5690</v>
      </c>
      <c r="CE18" s="309" t="s">
        <v>5691</v>
      </c>
      <c r="CF18" s="309" t="s">
        <v>5692</v>
      </c>
      <c r="CG18" s="309" t="s">
        <v>5693</v>
      </c>
      <c r="CH18" s="306" t="s">
        <v>5694</v>
      </c>
      <c r="CI18" s="309" t="s">
        <v>5683</v>
      </c>
      <c r="CJ18" s="309" t="s">
        <v>5684</v>
      </c>
      <c r="CK18" s="309" t="s">
        <v>5685</v>
      </c>
      <c r="CL18" s="309" t="s">
        <v>5686</v>
      </c>
      <c r="CM18" s="309" t="s">
        <v>5687</v>
      </c>
      <c r="CN18" s="306" t="s">
        <v>5688</v>
      </c>
      <c r="CO18" s="309" t="s">
        <v>5689</v>
      </c>
      <c r="CP18" s="309" t="s">
        <v>5690</v>
      </c>
      <c r="CQ18" s="309" t="s">
        <v>5691</v>
      </c>
      <c r="CR18" s="309" t="s">
        <v>5692</v>
      </c>
      <c r="CS18" s="309" t="s">
        <v>5693</v>
      </c>
      <c r="CT18" s="306" t="s">
        <v>5694</v>
      </c>
      <c r="CU18" s="309" t="s">
        <v>5683</v>
      </c>
      <c r="CV18" s="309" t="s">
        <v>5684</v>
      </c>
      <c r="CW18" s="309" t="s">
        <v>5685</v>
      </c>
      <c r="CX18" s="309" t="s">
        <v>5686</v>
      </c>
      <c r="CY18" s="309" t="s">
        <v>5687</v>
      </c>
      <c r="CZ18" s="306" t="s">
        <v>5688</v>
      </c>
      <c r="DA18" s="309" t="s">
        <v>5689</v>
      </c>
      <c r="DB18" s="309" t="s">
        <v>5690</v>
      </c>
      <c r="DC18" s="309" t="s">
        <v>5691</v>
      </c>
      <c r="DD18" s="309" t="s">
        <v>5692</v>
      </c>
      <c r="DE18" s="309" t="s">
        <v>5693</v>
      </c>
      <c r="DF18" s="307" t="s">
        <v>5694</v>
      </c>
      <c r="DG18" s="12"/>
      <c r="DH18" s="324"/>
    </row>
    <row r="19" spans="1:112" customFormat="1" ht="20.25" customHeight="1" x14ac:dyDescent="0.2">
      <c r="A19" s="324"/>
      <c r="B19" s="294" t="s">
        <v>5695</v>
      </c>
      <c r="C19" s="286" t="s">
        <v>167</v>
      </c>
      <c r="D19" s="286">
        <v>3</v>
      </c>
      <c r="E19" s="1040">
        <f t="shared" ref="E19:AZ19" si="2">IFERROR(E17+E18,0)</f>
        <v>0</v>
      </c>
      <c r="F19" s="1040">
        <f t="shared" si="2"/>
        <v>0</v>
      </c>
      <c r="G19" s="1040">
        <f t="shared" si="2"/>
        <v>0</v>
      </c>
      <c r="H19" s="1040">
        <f t="shared" si="2"/>
        <v>0</v>
      </c>
      <c r="I19" s="1040">
        <f t="shared" si="2"/>
        <v>0</v>
      </c>
      <c r="J19" s="1040">
        <f t="shared" si="2"/>
        <v>0</v>
      </c>
      <c r="K19" s="1040">
        <f t="shared" si="2"/>
        <v>0</v>
      </c>
      <c r="L19" s="1040">
        <f t="shared" si="2"/>
        <v>0</v>
      </c>
      <c r="M19" s="1040">
        <f t="shared" si="2"/>
        <v>0</v>
      </c>
      <c r="N19" s="1040">
        <f t="shared" si="2"/>
        <v>0</v>
      </c>
      <c r="O19" s="1040">
        <f t="shared" si="2"/>
        <v>0</v>
      </c>
      <c r="P19" s="1040">
        <f t="shared" si="2"/>
        <v>0</v>
      </c>
      <c r="Q19" s="1040">
        <f t="shared" si="2"/>
        <v>0</v>
      </c>
      <c r="R19" s="1040">
        <f t="shared" si="2"/>
        <v>0</v>
      </c>
      <c r="S19" s="1040">
        <f t="shared" si="2"/>
        <v>0</v>
      </c>
      <c r="T19" s="1040">
        <f t="shared" si="2"/>
        <v>0</v>
      </c>
      <c r="U19" s="1040">
        <f t="shared" si="2"/>
        <v>0</v>
      </c>
      <c r="V19" s="1040">
        <f t="shared" si="2"/>
        <v>0</v>
      </c>
      <c r="W19" s="1040">
        <f t="shared" si="2"/>
        <v>0</v>
      </c>
      <c r="X19" s="1040">
        <f t="shared" si="2"/>
        <v>0</v>
      </c>
      <c r="Y19" s="1040">
        <f t="shared" si="2"/>
        <v>0</v>
      </c>
      <c r="Z19" s="1040">
        <f t="shared" si="2"/>
        <v>0</v>
      </c>
      <c r="AA19" s="1040">
        <f t="shared" si="2"/>
        <v>0</v>
      </c>
      <c r="AB19" s="1040">
        <f t="shared" si="2"/>
        <v>0</v>
      </c>
      <c r="AC19" s="306">
        <f t="shared" si="2"/>
        <v>0</v>
      </c>
      <c r="AD19" s="306">
        <f t="shared" si="2"/>
        <v>0</v>
      </c>
      <c r="AE19" s="306">
        <f t="shared" si="2"/>
        <v>0</v>
      </c>
      <c r="AF19" s="306">
        <f t="shared" si="2"/>
        <v>0</v>
      </c>
      <c r="AG19" s="306">
        <f t="shared" si="2"/>
        <v>0</v>
      </c>
      <c r="AH19" s="306">
        <f t="shared" si="2"/>
        <v>0</v>
      </c>
      <c r="AI19" s="306">
        <f t="shared" si="2"/>
        <v>0</v>
      </c>
      <c r="AJ19" s="306">
        <f t="shared" si="2"/>
        <v>0</v>
      </c>
      <c r="AK19" s="306">
        <f t="shared" si="2"/>
        <v>0</v>
      </c>
      <c r="AL19" s="306">
        <f t="shared" si="2"/>
        <v>0</v>
      </c>
      <c r="AM19" s="306">
        <f t="shared" si="2"/>
        <v>0</v>
      </c>
      <c r="AN19" s="306">
        <f t="shared" si="2"/>
        <v>0</v>
      </c>
      <c r="AO19" s="1040">
        <f t="shared" si="2"/>
        <v>0</v>
      </c>
      <c r="AP19" s="1040">
        <f t="shared" si="2"/>
        <v>0</v>
      </c>
      <c r="AQ19" s="1040">
        <f t="shared" si="2"/>
        <v>0</v>
      </c>
      <c r="AR19" s="1040">
        <f t="shared" si="2"/>
        <v>0</v>
      </c>
      <c r="AS19" s="1040">
        <f t="shared" si="2"/>
        <v>0</v>
      </c>
      <c r="AT19" s="1040">
        <f t="shared" si="2"/>
        <v>0</v>
      </c>
      <c r="AU19" s="1040">
        <f t="shared" si="2"/>
        <v>0</v>
      </c>
      <c r="AV19" s="1040">
        <f t="shared" si="2"/>
        <v>0</v>
      </c>
      <c r="AW19" s="1040">
        <f t="shared" si="2"/>
        <v>0</v>
      </c>
      <c r="AX19" s="1040">
        <f t="shared" si="2"/>
        <v>0</v>
      </c>
      <c r="AY19" s="1040">
        <f t="shared" si="2"/>
        <v>0</v>
      </c>
      <c r="AZ19" s="1046">
        <f t="shared" si="2"/>
        <v>0</v>
      </c>
      <c r="BA19" s="12"/>
      <c r="BB19" s="326" t="s">
        <v>5696</v>
      </c>
      <c r="BC19" s="12"/>
      <c r="BD19" s="326" t="s">
        <v>5697</v>
      </c>
      <c r="BE19" s="324"/>
      <c r="BF19" s="324"/>
      <c r="BG19" s="324"/>
      <c r="BH19" s="294" t="s">
        <v>5695</v>
      </c>
      <c r="BI19" s="286" t="s">
        <v>167</v>
      </c>
      <c r="BJ19" s="286">
        <v>3</v>
      </c>
      <c r="BK19" s="306" t="s">
        <v>5698</v>
      </c>
      <c r="BL19" s="306" t="s">
        <v>5699</v>
      </c>
      <c r="BM19" s="306" t="s">
        <v>5700</v>
      </c>
      <c r="BN19" s="306" t="s">
        <v>5701</v>
      </c>
      <c r="BO19" s="306" t="s">
        <v>5702</v>
      </c>
      <c r="BP19" s="306" t="s">
        <v>5703</v>
      </c>
      <c r="BQ19" s="306" t="s">
        <v>5704</v>
      </c>
      <c r="BR19" s="306" t="s">
        <v>5705</v>
      </c>
      <c r="BS19" s="306" t="s">
        <v>5706</v>
      </c>
      <c r="BT19" s="306" t="s">
        <v>5707</v>
      </c>
      <c r="BU19" s="306" t="s">
        <v>5708</v>
      </c>
      <c r="BV19" s="306" t="s">
        <v>5709</v>
      </c>
      <c r="BW19" s="306" t="s">
        <v>5698</v>
      </c>
      <c r="BX19" s="306" t="s">
        <v>5699</v>
      </c>
      <c r="BY19" s="306" t="s">
        <v>5700</v>
      </c>
      <c r="BZ19" s="306" t="s">
        <v>5701</v>
      </c>
      <c r="CA19" s="306" t="s">
        <v>5702</v>
      </c>
      <c r="CB19" s="306" t="s">
        <v>5703</v>
      </c>
      <c r="CC19" s="306" t="s">
        <v>5704</v>
      </c>
      <c r="CD19" s="306" t="s">
        <v>5705</v>
      </c>
      <c r="CE19" s="306" t="s">
        <v>5706</v>
      </c>
      <c r="CF19" s="306" t="s">
        <v>5707</v>
      </c>
      <c r="CG19" s="306" t="s">
        <v>5708</v>
      </c>
      <c r="CH19" s="306" t="s">
        <v>5709</v>
      </c>
      <c r="CI19" s="306" t="s">
        <v>5698</v>
      </c>
      <c r="CJ19" s="306" t="s">
        <v>5699</v>
      </c>
      <c r="CK19" s="306" t="s">
        <v>5700</v>
      </c>
      <c r="CL19" s="306" t="s">
        <v>5701</v>
      </c>
      <c r="CM19" s="306" t="s">
        <v>5702</v>
      </c>
      <c r="CN19" s="306" t="s">
        <v>5703</v>
      </c>
      <c r="CO19" s="306" t="s">
        <v>5704</v>
      </c>
      <c r="CP19" s="306" t="s">
        <v>5705</v>
      </c>
      <c r="CQ19" s="306" t="s">
        <v>5706</v>
      </c>
      <c r="CR19" s="306" t="s">
        <v>5707</v>
      </c>
      <c r="CS19" s="306" t="s">
        <v>5708</v>
      </c>
      <c r="CT19" s="306" t="s">
        <v>5709</v>
      </c>
      <c r="CU19" s="306" t="s">
        <v>5698</v>
      </c>
      <c r="CV19" s="306" t="s">
        <v>5699</v>
      </c>
      <c r="CW19" s="306" t="s">
        <v>5700</v>
      </c>
      <c r="CX19" s="306" t="s">
        <v>5701</v>
      </c>
      <c r="CY19" s="306" t="s">
        <v>5702</v>
      </c>
      <c r="CZ19" s="306" t="s">
        <v>5703</v>
      </c>
      <c r="DA19" s="306" t="s">
        <v>5704</v>
      </c>
      <c r="DB19" s="306" t="s">
        <v>5705</v>
      </c>
      <c r="DC19" s="306" t="s">
        <v>5706</v>
      </c>
      <c r="DD19" s="306" t="s">
        <v>5707</v>
      </c>
      <c r="DE19" s="306" t="s">
        <v>5708</v>
      </c>
      <c r="DF19" s="307" t="s">
        <v>5709</v>
      </c>
      <c r="DG19" s="12"/>
      <c r="DH19" s="324"/>
    </row>
    <row r="20" spans="1:112" customFormat="1" ht="20.25" customHeight="1" x14ac:dyDescent="0.2">
      <c r="A20" s="324"/>
      <c r="B20" s="294" t="s">
        <v>5710</v>
      </c>
      <c r="C20" s="286" t="s">
        <v>167</v>
      </c>
      <c r="D20" s="286">
        <v>3</v>
      </c>
      <c r="E20" s="1039"/>
      <c r="F20" s="1039"/>
      <c r="G20" s="1039"/>
      <c r="H20" s="1039"/>
      <c r="I20" s="1039"/>
      <c r="J20" s="1040">
        <f>IFERROR(SUM(E20:I20),0)</f>
        <v>0</v>
      </c>
      <c r="K20" s="1039"/>
      <c r="L20" s="1039"/>
      <c r="M20" s="1039"/>
      <c r="N20" s="1039"/>
      <c r="O20" s="1039"/>
      <c r="P20" s="1040">
        <f>IFERROR(SUM(K20:O20),0)</f>
        <v>0</v>
      </c>
      <c r="Q20" s="1039"/>
      <c r="R20" s="1039"/>
      <c r="S20" s="1039"/>
      <c r="T20" s="1039"/>
      <c r="U20" s="1039"/>
      <c r="V20" s="1040">
        <f>IFERROR(SUM(Q20:U20),0)</f>
        <v>0</v>
      </c>
      <c r="W20" s="1039"/>
      <c r="X20" s="1039"/>
      <c r="Y20" s="1039"/>
      <c r="Z20" s="1039"/>
      <c r="AA20" s="1039"/>
      <c r="AB20" s="1040">
        <f>IFERROR(SUM(W20:AA20),0)</f>
        <v>0</v>
      </c>
      <c r="AC20" s="287"/>
      <c r="AD20" s="287"/>
      <c r="AE20" s="287"/>
      <c r="AF20" s="287"/>
      <c r="AG20" s="287"/>
      <c r="AH20" s="306">
        <f>IFERROR(SUM(AC20:AG20),0)</f>
        <v>0</v>
      </c>
      <c r="AI20" s="287"/>
      <c r="AJ20" s="287"/>
      <c r="AK20" s="287"/>
      <c r="AL20" s="287"/>
      <c r="AM20" s="287"/>
      <c r="AN20" s="306">
        <f>IFERROR(SUM(AI20:AM20),0)</f>
        <v>0</v>
      </c>
      <c r="AO20" s="1039"/>
      <c r="AP20" s="1039"/>
      <c r="AQ20" s="1039"/>
      <c r="AR20" s="1039"/>
      <c r="AS20" s="1039"/>
      <c r="AT20" s="1040">
        <f>IFERROR(SUM(AO20:AS20),0)</f>
        <v>0</v>
      </c>
      <c r="AU20" s="1039"/>
      <c r="AV20" s="1039"/>
      <c r="AW20" s="1039"/>
      <c r="AX20" s="1039"/>
      <c r="AY20" s="1039"/>
      <c r="AZ20" s="1046">
        <f>IFERROR(SUM(AU20:AY20),0)</f>
        <v>0</v>
      </c>
      <c r="BA20" s="12"/>
      <c r="BB20" s="326" t="s">
        <v>5711</v>
      </c>
      <c r="BC20" s="12"/>
      <c r="BD20" s="326" t="s">
        <v>5712</v>
      </c>
      <c r="BE20" s="324"/>
      <c r="BF20" s="324"/>
      <c r="BG20" s="324"/>
      <c r="BH20" s="294" t="s">
        <v>5710</v>
      </c>
      <c r="BI20" s="286" t="s">
        <v>167</v>
      </c>
      <c r="BJ20" s="286">
        <v>3</v>
      </c>
      <c r="BK20" s="309" t="s">
        <v>5713</v>
      </c>
      <c r="BL20" s="309" t="s">
        <v>5714</v>
      </c>
      <c r="BM20" s="309" t="s">
        <v>5715</v>
      </c>
      <c r="BN20" s="309" t="s">
        <v>5716</v>
      </c>
      <c r="BO20" s="309" t="s">
        <v>5717</v>
      </c>
      <c r="BP20" s="306" t="s">
        <v>5718</v>
      </c>
      <c r="BQ20" s="309" t="s">
        <v>5719</v>
      </c>
      <c r="BR20" s="309" t="s">
        <v>5720</v>
      </c>
      <c r="BS20" s="309" t="s">
        <v>5721</v>
      </c>
      <c r="BT20" s="309" t="s">
        <v>5722</v>
      </c>
      <c r="BU20" s="309" t="s">
        <v>5723</v>
      </c>
      <c r="BV20" s="306" t="s">
        <v>5724</v>
      </c>
      <c r="BW20" s="309" t="s">
        <v>5713</v>
      </c>
      <c r="BX20" s="309" t="s">
        <v>5714</v>
      </c>
      <c r="BY20" s="309" t="s">
        <v>5715</v>
      </c>
      <c r="BZ20" s="309" t="s">
        <v>5716</v>
      </c>
      <c r="CA20" s="309" t="s">
        <v>5717</v>
      </c>
      <c r="CB20" s="306" t="s">
        <v>5718</v>
      </c>
      <c r="CC20" s="309" t="s">
        <v>5719</v>
      </c>
      <c r="CD20" s="309" t="s">
        <v>5720</v>
      </c>
      <c r="CE20" s="309" t="s">
        <v>5721</v>
      </c>
      <c r="CF20" s="309" t="s">
        <v>5722</v>
      </c>
      <c r="CG20" s="309" t="s">
        <v>5723</v>
      </c>
      <c r="CH20" s="306" t="s">
        <v>5724</v>
      </c>
      <c r="CI20" s="309" t="s">
        <v>5713</v>
      </c>
      <c r="CJ20" s="309" t="s">
        <v>5714</v>
      </c>
      <c r="CK20" s="309" t="s">
        <v>5715</v>
      </c>
      <c r="CL20" s="309" t="s">
        <v>5716</v>
      </c>
      <c r="CM20" s="309" t="s">
        <v>5717</v>
      </c>
      <c r="CN20" s="306" t="s">
        <v>5718</v>
      </c>
      <c r="CO20" s="309" t="s">
        <v>5719</v>
      </c>
      <c r="CP20" s="309" t="s">
        <v>5720</v>
      </c>
      <c r="CQ20" s="309" t="s">
        <v>5721</v>
      </c>
      <c r="CR20" s="309" t="s">
        <v>5722</v>
      </c>
      <c r="CS20" s="309" t="s">
        <v>5723</v>
      </c>
      <c r="CT20" s="306" t="s">
        <v>5724</v>
      </c>
      <c r="CU20" s="309" t="s">
        <v>5713</v>
      </c>
      <c r="CV20" s="309" t="s">
        <v>5714</v>
      </c>
      <c r="CW20" s="309" t="s">
        <v>5715</v>
      </c>
      <c r="CX20" s="309" t="s">
        <v>5716</v>
      </c>
      <c r="CY20" s="309" t="s">
        <v>5717</v>
      </c>
      <c r="CZ20" s="306" t="s">
        <v>5718</v>
      </c>
      <c r="DA20" s="309" t="s">
        <v>5719</v>
      </c>
      <c r="DB20" s="309" t="s">
        <v>5720</v>
      </c>
      <c r="DC20" s="309" t="s">
        <v>5721</v>
      </c>
      <c r="DD20" s="309" t="s">
        <v>5722</v>
      </c>
      <c r="DE20" s="309" t="s">
        <v>5723</v>
      </c>
      <c r="DF20" s="307" t="s">
        <v>5724</v>
      </c>
      <c r="DG20" s="12"/>
      <c r="DH20" s="324"/>
    </row>
    <row r="21" spans="1:112" customFormat="1" ht="20.25" customHeight="1" x14ac:dyDescent="0.2">
      <c r="A21" s="324"/>
      <c r="B21" s="294" t="s">
        <v>5725</v>
      </c>
      <c r="C21" s="286" t="s">
        <v>167</v>
      </c>
      <c r="D21" s="286">
        <v>3</v>
      </c>
      <c r="E21" s="1039"/>
      <c r="F21" s="1039"/>
      <c r="G21" s="1039"/>
      <c r="H21" s="1039"/>
      <c r="I21" s="1039"/>
      <c r="J21" s="1040">
        <f>IFERROR(SUM(E21:I21),0)</f>
        <v>0</v>
      </c>
      <c r="K21" s="1039"/>
      <c r="L21" s="1039"/>
      <c r="M21" s="1039"/>
      <c r="N21" s="1039"/>
      <c r="O21" s="1039"/>
      <c r="P21" s="1040">
        <f>IFERROR(SUM(K21:O21),0)</f>
        <v>0</v>
      </c>
      <c r="Q21" s="1039"/>
      <c r="R21" s="1039"/>
      <c r="S21" s="1039"/>
      <c r="T21" s="1039"/>
      <c r="U21" s="1039"/>
      <c r="V21" s="1040">
        <f>IFERROR(SUM(Q21:U21),0)</f>
        <v>0</v>
      </c>
      <c r="W21" s="1039"/>
      <c r="X21" s="1039"/>
      <c r="Y21" s="1039"/>
      <c r="Z21" s="1039"/>
      <c r="AA21" s="1039"/>
      <c r="AB21" s="1040">
        <f>IFERROR(SUM(W21:AA21),0)</f>
        <v>0</v>
      </c>
      <c r="AC21" s="287"/>
      <c r="AD21" s="287"/>
      <c r="AE21" s="287"/>
      <c r="AF21" s="287"/>
      <c r="AG21" s="287"/>
      <c r="AH21" s="306">
        <f>IFERROR(SUM(AC21:AG21),0)</f>
        <v>0</v>
      </c>
      <c r="AI21" s="287"/>
      <c r="AJ21" s="287"/>
      <c r="AK21" s="287"/>
      <c r="AL21" s="287"/>
      <c r="AM21" s="287"/>
      <c r="AN21" s="306">
        <f>IFERROR(SUM(AI21:AM21),0)</f>
        <v>0</v>
      </c>
      <c r="AO21" s="1039"/>
      <c r="AP21" s="1039"/>
      <c r="AQ21" s="1039"/>
      <c r="AR21" s="1039"/>
      <c r="AS21" s="1039"/>
      <c r="AT21" s="1040">
        <f>IFERROR(SUM(AO21:AS21),0)</f>
        <v>0</v>
      </c>
      <c r="AU21" s="1039"/>
      <c r="AV21" s="1039"/>
      <c r="AW21" s="1039"/>
      <c r="AX21" s="1039"/>
      <c r="AY21" s="1039"/>
      <c r="AZ21" s="1046">
        <f>IFERROR(SUM(AU21:AY21),0)</f>
        <v>0</v>
      </c>
      <c r="BA21" s="12"/>
      <c r="BB21" s="326" t="s">
        <v>5726</v>
      </c>
      <c r="BC21" s="12"/>
      <c r="BD21" s="326" t="s">
        <v>5727</v>
      </c>
      <c r="BE21" s="324"/>
      <c r="BF21" s="324"/>
      <c r="BG21" s="324"/>
      <c r="BH21" s="294" t="s">
        <v>5725</v>
      </c>
      <c r="BI21" s="286" t="s">
        <v>167</v>
      </c>
      <c r="BJ21" s="286">
        <v>3</v>
      </c>
      <c r="BK21" s="309" t="s">
        <v>5728</v>
      </c>
      <c r="BL21" s="309" t="s">
        <v>5729</v>
      </c>
      <c r="BM21" s="309" t="s">
        <v>5730</v>
      </c>
      <c r="BN21" s="309" t="s">
        <v>5731</v>
      </c>
      <c r="BO21" s="309" t="s">
        <v>5732</v>
      </c>
      <c r="BP21" s="306" t="s">
        <v>5733</v>
      </c>
      <c r="BQ21" s="309" t="s">
        <v>5734</v>
      </c>
      <c r="BR21" s="309" t="s">
        <v>5735</v>
      </c>
      <c r="BS21" s="309" t="s">
        <v>5736</v>
      </c>
      <c r="BT21" s="309" t="s">
        <v>5737</v>
      </c>
      <c r="BU21" s="309" t="s">
        <v>5738</v>
      </c>
      <c r="BV21" s="306" t="s">
        <v>5739</v>
      </c>
      <c r="BW21" s="309" t="s">
        <v>5728</v>
      </c>
      <c r="BX21" s="309" t="s">
        <v>5729</v>
      </c>
      <c r="BY21" s="309" t="s">
        <v>5730</v>
      </c>
      <c r="BZ21" s="309" t="s">
        <v>5731</v>
      </c>
      <c r="CA21" s="309" t="s">
        <v>5732</v>
      </c>
      <c r="CB21" s="306" t="s">
        <v>5733</v>
      </c>
      <c r="CC21" s="309" t="s">
        <v>5734</v>
      </c>
      <c r="CD21" s="309" t="s">
        <v>5735</v>
      </c>
      <c r="CE21" s="309" t="s">
        <v>5736</v>
      </c>
      <c r="CF21" s="309" t="s">
        <v>5737</v>
      </c>
      <c r="CG21" s="309" t="s">
        <v>5738</v>
      </c>
      <c r="CH21" s="306" t="s">
        <v>5739</v>
      </c>
      <c r="CI21" s="309" t="s">
        <v>5728</v>
      </c>
      <c r="CJ21" s="309" t="s">
        <v>5729</v>
      </c>
      <c r="CK21" s="309" t="s">
        <v>5730</v>
      </c>
      <c r="CL21" s="309" t="s">
        <v>5731</v>
      </c>
      <c r="CM21" s="309" t="s">
        <v>5732</v>
      </c>
      <c r="CN21" s="306" t="s">
        <v>5733</v>
      </c>
      <c r="CO21" s="309" t="s">
        <v>5734</v>
      </c>
      <c r="CP21" s="309" t="s">
        <v>5735</v>
      </c>
      <c r="CQ21" s="309" t="s">
        <v>5736</v>
      </c>
      <c r="CR21" s="309" t="s">
        <v>5737</v>
      </c>
      <c r="CS21" s="309" t="s">
        <v>5738</v>
      </c>
      <c r="CT21" s="306" t="s">
        <v>5739</v>
      </c>
      <c r="CU21" s="309" t="s">
        <v>5728</v>
      </c>
      <c r="CV21" s="309" t="s">
        <v>5729</v>
      </c>
      <c r="CW21" s="309" t="s">
        <v>5730</v>
      </c>
      <c r="CX21" s="309" t="s">
        <v>5731</v>
      </c>
      <c r="CY21" s="309" t="s">
        <v>5732</v>
      </c>
      <c r="CZ21" s="306" t="s">
        <v>5733</v>
      </c>
      <c r="DA21" s="309" t="s">
        <v>5734</v>
      </c>
      <c r="DB21" s="309" t="s">
        <v>5735</v>
      </c>
      <c r="DC21" s="309" t="s">
        <v>5736</v>
      </c>
      <c r="DD21" s="309" t="s">
        <v>5737</v>
      </c>
      <c r="DE21" s="309" t="s">
        <v>5738</v>
      </c>
      <c r="DF21" s="307" t="s">
        <v>5739</v>
      </c>
      <c r="DG21" s="12"/>
      <c r="DH21" s="324"/>
    </row>
    <row r="22" spans="1:112" customFormat="1" ht="20.25" customHeight="1" x14ac:dyDescent="0.2">
      <c r="A22" s="324"/>
      <c r="B22" s="294" t="s">
        <v>5740</v>
      </c>
      <c r="C22" s="286" t="s">
        <v>167</v>
      </c>
      <c r="D22" s="286">
        <v>3</v>
      </c>
      <c r="E22" s="1040">
        <f t="shared" ref="E22:AZ22" si="3">IFERROR(E20+E21,0)</f>
        <v>0</v>
      </c>
      <c r="F22" s="1040">
        <f t="shared" si="3"/>
        <v>0</v>
      </c>
      <c r="G22" s="1040">
        <f t="shared" si="3"/>
        <v>0</v>
      </c>
      <c r="H22" s="1040">
        <f t="shared" si="3"/>
        <v>0</v>
      </c>
      <c r="I22" s="1040">
        <f t="shared" si="3"/>
        <v>0</v>
      </c>
      <c r="J22" s="1040">
        <f t="shared" si="3"/>
        <v>0</v>
      </c>
      <c r="K22" s="1040">
        <f t="shared" si="3"/>
        <v>0</v>
      </c>
      <c r="L22" s="1040">
        <f t="shared" si="3"/>
        <v>0</v>
      </c>
      <c r="M22" s="1040">
        <f t="shared" si="3"/>
        <v>0</v>
      </c>
      <c r="N22" s="1040">
        <f t="shared" si="3"/>
        <v>0</v>
      </c>
      <c r="O22" s="1040">
        <f t="shared" si="3"/>
        <v>0</v>
      </c>
      <c r="P22" s="1040">
        <f t="shared" si="3"/>
        <v>0</v>
      </c>
      <c r="Q22" s="1040">
        <f t="shared" si="3"/>
        <v>0</v>
      </c>
      <c r="R22" s="1040">
        <f t="shared" si="3"/>
        <v>0</v>
      </c>
      <c r="S22" s="1040">
        <f t="shared" si="3"/>
        <v>0</v>
      </c>
      <c r="T22" s="1040">
        <f t="shared" si="3"/>
        <v>0</v>
      </c>
      <c r="U22" s="1040">
        <f t="shared" si="3"/>
        <v>0</v>
      </c>
      <c r="V22" s="1040">
        <f t="shared" si="3"/>
        <v>0</v>
      </c>
      <c r="W22" s="1040">
        <f t="shared" si="3"/>
        <v>0</v>
      </c>
      <c r="X22" s="1040">
        <f t="shared" si="3"/>
        <v>0</v>
      </c>
      <c r="Y22" s="1040">
        <f t="shared" si="3"/>
        <v>0</v>
      </c>
      <c r="Z22" s="1040">
        <f t="shared" si="3"/>
        <v>0</v>
      </c>
      <c r="AA22" s="1040">
        <f t="shared" si="3"/>
        <v>0</v>
      </c>
      <c r="AB22" s="1040">
        <f t="shared" si="3"/>
        <v>0</v>
      </c>
      <c r="AC22" s="306">
        <f t="shared" si="3"/>
        <v>0</v>
      </c>
      <c r="AD22" s="306">
        <f t="shared" si="3"/>
        <v>0</v>
      </c>
      <c r="AE22" s="306">
        <f t="shared" si="3"/>
        <v>0</v>
      </c>
      <c r="AF22" s="306">
        <f t="shared" si="3"/>
        <v>0</v>
      </c>
      <c r="AG22" s="306">
        <f t="shared" si="3"/>
        <v>0</v>
      </c>
      <c r="AH22" s="306">
        <f t="shared" si="3"/>
        <v>0</v>
      </c>
      <c r="AI22" s="306">
        <f t="shared" si="3"/>
        <v>0</v>
      </c>
      <c r="AJ22" s="306">
        <f t="shared" si="3"/>
        <v>0</v>
      </c>
      <c r="AK22" s="306">
        <f t="shared" si="3"/>
        <v>0</v>
      </c>
      <c r="AL22" s="306">
        <f t="shared" si="3"/>
        <v>0</v>
      </c>
      <c r="AM22" s="306">
        <f t="shared" si="3"/>
        <v>0</v>
      </c>
      <c r="AN22" s="306">
        <f t="shared" si="3"/>
        <v>0</v>
      </c>
      <c r="AO22" s="1040">
        <f t="shared" si="3"/>
        <v>0</v>
      </c>
      <c r="AP22" s="1040">
        <f t="shared" si="3"/>
        <v>0</v>
      </c>
      <c r="AQ22" s="1040">
        <f t="shared" si="3"/>
        <v>0</v>
      </c>
      <c r="AR22" s="1040">
        <f t="shared" si="3"/>
        <v>0</v>
      </c>
      <c r="AS22" s="1040">
        <f t="shared" si="3"/>
        <v>0</v>
      </c>
      <c r="AT22" s="1040">
        <f t="shared" si="3"/>
        <v>0</v>
      </c>
      <c r="AU22" s="1040">
        <f t="shared" si="3"/>
        <v>0</v>
      </c>
      <c r="AV22" s="1040">
        <f t="shared" si="3"/>
        <v>0</v>
      </c>
      <c r="AW22" s="1040">
        <f t="shared" si="3"/>
        <v>0</v>
      </c>
      <c r="AX22" s="1040">
        <f t="shared" si="3"/>
        <v>0</v>
      </c>
      <c r="AY22" s="1040">
        <f t="shared" si="3"/>
        <v>0</v>
      </c>
      <c r="AZ22" s="1046">
        <f t="shared" si="3"/>
        <v>0</v>
      </c>
      <c r="BA22" s="12"/>
      <c r="BB22" s="326" t="s">
        <v>5741</v>
      </c>
      <c r="BC22" s="12"/>
      <c r="BD22" s="326" t="s">
        <v>5742</v>
      </c>
      <c r="BE22" s="324"/>
      <c r="BF22" s="324"/>
      <c r="BG22" s="324"/>
      <c r="BH22" s="294" t="s">
        <v>5740</v>
      </c>
      <c r="BI22" s="286" t="s">
        <v>167</v>
      </c>
      <c r="BJ22" s="286">
        <v>3</v>
      </c>
      <c r="BK22" s="306" t="s">
        <v>5743</v>
      </c>
      <c r="BL22" s="306" t="s">
        <v>5744</v>
      </c>
      <c r="BM22" s="306" t="s">
        <v>5745</v>
      </c>
      <c r="BN22" s="306" t="s">
        <v>5746</v>
      </c>
      <c r="BO22" s="306" t="s">
        <v>5747</v>
      </c>
      <c r="BP22" s="306" t="s">
        <v>5748</v>
      </c>
      <c r="BQ22" s="306" t="s">
        <v>5749</v>
      </c>
      <c r="BR22" s="306" t="s">
        <v>5750</v>
      </c>
      <c r="BS22" s="306" t="s">
        <v>5751</v>
      </c>
      <c r="BT22" s="306" t="s">
        <v>5752</v>
      </c>
      <c r="BU22" s="306" t="s">
        <v>5753</v>
      </c>
      <c r="BV22" s="306" t="s">
        <v>5754</v>
      </c>
      <c r="BW22" s="306" t="s">
        <v>5743</v>
      </c>
      <c r="BX22" s="306" t="s">
        <v>5744</v>
      </c>
      <c r="BY22" s="306" t="s">
        <v>5745</v>
      </c>
      <c r="BZ22" s="306" t="s">
        <v>5746</v>
      </c>
      <c r="CA22" s="306" t="s">
        <v>5747</v>
      </c>
      <c r="CB22" s="306" t="s">
        <v>5748</v>
      </c>
      <c r="CC22" s="306" t="s">
        <v>5749</v>
      </c>
      <c r="CD22" s="306" t="s">
        <v>5750</v>
      </c>
      <c r="CE22" s="306" t="s">
        <v>5751</v>
      </c>
      <c r="CF22" s="306" t="s">
        <v>5752</v>
      </c>
      <c r="CG22" s="306" t="s">
        <v>5753</v>
      </c>
      <c r="CH22" s="306" t="s">
        <v>5754</v>
      </c>
      <c r="CI22" s="306" t="s">
        <v>5743</v>
      </c>
      <c r="CJ22" s="306" t="s">
        <v>5744</v>
      </c>
      <c r="CK22" s="306" t="s">
        <v>5745</v>
      </c>
      <c r="CL22" s="306" t="s">
        <v>5746</v>
      </c>
      <c r="CM22" s="306" t="s">
        <v>5747</v>
      </c>
      <c r="CN22" s="306" t="s">
        <v>5748</v>
      </c>
      <c r="CO22" s="306" t="s">
        <v>5749</v>
      </c>
      <c r="CP22" s="306" t="s">
        <v>5750</v>
      </c>
      <c r="CQ22" s="306" t="s">
        <v>5751</v>
      </c>
      <c r="CR22" s="306" t="s">
        <v>5752</v>
      </c>
      <c r="CS22" s="306" t="s">
        <v>5753</v>
      </c>
      <c r="CT22" s="306" t="s">
        <v>5754</v>
      </c>
      <c r="CU22" s="306" t="s">
        <v>5743</v>
      </c>
      <c r="CV22" s="306" t="s">
        <v>5744</v>
      </c>
      <c r="CW22" s="306" t="s">
        <v>5745</v>
      </c>
      <c r="CX22" s="306" t="s">
        <v>5746</v>
      </c>
      <c r="CY22" s="306" t="s">
        <v>5747</v>
      </c>
      <c r="CZ22" s="306" t="s">
        <v>5748</v>
      </c>
      <c r="DA22" s="306" t="s">
        <v>5749</v>
      </c>
      <c r="DB22" s="306" t="s">
        <v>5750</v>
      </c>
      <c r="DC22" s="306" t="s">
        <v>5751</v>
      </c>
      <c r="DD22" s="306" t="s">
        <v>5752</v>
      </c>
      <c r="DE22" s="306" t="s">
        <v>5753</v>
      </c>
      <c r="DF22" s="307" t="s">
        <v>5754</v>
      </c>
      <c r="DG22" s="12"/>
      <c r="DH22" s="324"/>
    </row>
    <row r="23" spans="1:112" customFormat="1" ht="20.25" customHeight="1" x14ac:dyDescent="0.2">
      <c r="A23" s="324"/>
      <c r="B23" s="294" t="s">
        <v>5755</v>
      </c>
      <c r="C23" s="286" t="s">
        <v>167</v>
      </c>
      <c r="D23" s="286">
        <v>3</v>
      </c>
      <c r="E23" s="1040">
        <f t="shared" ref="E23:AZ23" si="4">IFERROR(E11+E14+E17+E20,0)</f>
        <v>0</v>
      </c>
      <c r="F23" s="1040">
        <f t="shared" si="4"/>
        <v>0</v>
      </c>
      <c r="G23" s="1040">
        <f t="shared" si="4"/>
        <v>0</v>
      </c>
      <c r="H23" s="1040">
        <f t="shared" si="4"/>
        <v>0</v>
      </c>
      <c r="I23" s="1040">
        <f t="shared" si="4"/>
        <v>0</v>
      </c>
      <c r="J23" s="1040">
        <f t="shared" si="4"/>
        <v>0</v>
      </c>
      <c r="K23" s="1040">
        <f t="shared" si="4"/>
        <v>0</v>
      </c>
      <c r="L23" s="1040">
        <f t="shared" si="4"/>
        <v>0</v>
      </c>
      <c r="M23" s="1040">
        <f t="shared" si="4"/>
        <v>0</v>
      </c>
      <c r="N23" s="1040">
        <f t="shared" si="4"/>
        <v>0</v>
      </c>
      <c r="O23" s="1040">
        <f t="shared" si="4"/>
        <v>0</v>
      </c>
      <c r="P23" s="1040">
        <f t="shared" si="4"/>
        <v>0</v>
      </c>
      <c r="Q23" s="1040">
        <f t="shared" si="4"/>
        <v>0</v>
      </c>
      <c r="R23" s="1040">
        <f t="shared" si="4"/>
        <v>0</v>
      </c>
      <c r="S23" s="1040">
        <f t="shared" si="4"/>
        <v>0</v>
      </c>
      <c r="T23" s="1040">
        <f t="shared" si="4"/>
        <v>0</v>
      </c>
      <c r="U23" s="1040">
        <f t="shared" si="4"/>
        <v>0</v>
      </c>
      <c r="V23" s="1040">
        <f t="shared" si="4"/>
        <v>0</v>
      </c>
      <c r="W23" s="1040">
        <f t="shared" si="4"/>
        <v>0</v>
      </c>
      <c r="X23" s="1040">
        <f t="shared" si="4"/>
        <v>0</v>
      </c>
      <c r="Y23" s="1040">
        <f t="shared" si="4"/>
        <v>0</v>
      </c>
      <c r="Z23" s="1040">
        <f t="shared" si="4"/>
        <v>0</v>
      </c>
      <c r="AA23" s="1040">
        <f t="shared" si="4"/>
        <v>0</v>
      </c>
      <c r="AB23" s="1040">
        <f t="shared" si="4"/>
        <v>0</v>
      </c>
      <c r="AC23" s="306">
        <f t="shared" si="4"/>
        <v>0</v>
      </c>
      <c r="AD23" s="306">
        <f t="shared" si="4"/>
        <v>0</v>
      </c>
      <c r="AE23" s="306">
        <f t="shared" si="4"/>
        <v>0</v>
      </c>
      <c r="AF23" s="306">
        <f t="shared" si="4"/>
        <v>0</v>
      </c>
      <c r="AG23" s="306">
        <f t="shared" si="4"/>
        <v>0</v>
      </c>
      <c r="AH23" s="306">
        <f t="shared" si="4"/>
        <v>0</v>
      </c>
      <c r="AI23" s="306">
        <f t="shared" si="4"/>
        <v>0</v>
      </c>
      <c r="AJ23" s="306">
        <f t="shared" si="4"/>
        <v>0</v>
      </c>
      <c r="AK23" s="306">
        <f t="shared" si="4"/>
        <v>0</v>
      </c>
      <c r="AL23" s="306">
        <f t="shared" si="4"/>
        <v>0</v>
      </c>
      <c r="AM23" s="306">
        <f t="shared" si="4"/>
        <v>0</v>
      </c>
      <c r="AN23" s="306">
        <f t="shared" si="4"/>
        <v>0</v>
      </c>
      <c r="AO23" s="1040">
        <f t="shared" si="4"/>
        <v>0</v>
      </c>
      <c r="AP23" s="1040">
        <f t="shared" si="4"/>
        <v>0</v>
      </c>
      <c r="AQ23" s="1040">
        <f t="shared" si="4"/>
        <v>0</v>
      </c>
      <c r="AR23" s="1040">
        <f t="shared" si="4"/>
        <v>0</v>
      </c>
      <c r="AS23" s="1040">
        <f t="shared" si="4"/>
        <v>0</v>
      </c>
      <c r="AT23" s="1040">
        <f t="shared" si="4"/>
        <v>0</v>
      </c>
      <c r="AU23" s="1040">
        <f t="shared" si="4"/>
        <v>0</v>
      </c>
      <c r="AV23" s="1040">
        <f t="shared" si="4"/>
        <v>0</v>
      </c>
      <c r="AW23" s="1040">
        <f t="shared" si="4"/>
        <v>0</v>
      </c>
      <c r="AX23" s="1040">
        <f t="shared" si="4"/>
        <v>0</v>
      </c>
      <c r="AY23" s="1040">
        <f t="shared" si="4"/>
        <v>0</v>
      </c>
      <c r="AZ23" s="1046">
        <f t="shared" si="4"/>
        <v>0</v>
      </c>
      <c r="BA23" s="12"/>
      <c r="BB23" s="326" t="s">
        <v>5756</v>
      </c>
      <c r="BC23" s="12"/>
      <c r="BD23" s="326" t="s">
        <v>5757</v>
      </c>
      <c r="BE23" s="324"/>
      <c r="BF23" s="324"/>
      <c r="BG23" s="324"/>
      <c r="BH23" s="294" t="s">
        <v>5755</v>
      </c>
      <c r="BI23" s="286" t="s">
        <v>167</v>
      </c>
      <c r="BJ23" s="286">
        <v>3</v>
      </c>
      <c r="BK23" s="306" t="s">
        <v>5758</v>
      </c>
      <c r="BL23" s="306" t="s">
        <v>5759</v>
      </c>
      <c r="BM23" s="306" t="s">
        <v>5760</v>
      </c>
      <c r="BN23" s="306" t="s">
        <v>5761</v>
      </c>
      <c r="BO23" s="306" t="s">
        <v>5762</v>
      </c>
      <c r="BP23" s="306" t="s">
        <v>5763</v>
      </c>
      <c r="BQ23" s="306" t="s">
        <v>5764</v>
      </c>
      <c r="BR23" s="306" t="s">
        <v>5765</v>
      </c>
      <c r="BS23" s="306" t="s">
        <v>5766</v>
      </c>
      <c r="BT23" s="306" t="s">
        <v>5767</v>
      </c>
      <c r="BU23" s="306" t="s">
        <v>5768</v>
      </c>
      <c r="BV23" s="306" t="s">
        <v>5769</v>
      </c>
      <c r="BW23" s="306" t="s">
        <v>5758</v>
      </c>
      <c r="BX23" s="306" t="s">
        <v>5759</v>
      </c>
      <c r="BY23" s="306" t="s">
        <v>5760</v>
      </c>
      <c r="BZ23" s="306" t="s">
        <v>5761</v>
      </c>
      <c r="CA23" s="306" t="s">
        <v>5762</v>
      </c>
      <c r="CB23" s="306" t="s">
        <v>5763</v>
      </c>
      <c r="CC23" s="306" t="s">
        <v>5764</v>
      </c>
      <c r="CD23" s="306" t="s">
        <v>5765</v>
      </c>
      <c r="CE23" s="306" t="s">
        <v>5766</v>
      </c>
      <c r="CF23" s="306" t="s">
        <v>5767</v>
      </c>
      <c r="CG23" s="306" t="s">
        <v>5768</v>
      </c>
      <c r="CH23" s="306" t="s">
        <v>5769</v>
      </c>
      <c r="CI23" s="306" t="s">
        <v>5758</v>
      </c>
      <c r="CJ23" s="306" t="s">
        <v>5759</v>
      </c>
      <c r="CK23" s="306" t="s">
        <v>5760</v>
      </c>
      <c r="CL23" s="306" t="s">
        <v>5761</v>
      </c>
      <c r="CM23" s="306" t="s">
        <v>5762</v>
      </c>
      <c r="CN23" s="306" t="s">
        <v>5763</v>
      </c>
      <c r="CO23" s="306" t="s">
        <v>5764</v>
      </c>
      <c r="CP23" s="306" t="s">
        <v>5765</v>
      </c>
      <c r="CQ23" s="306" t="s">
        <v>5766</v>
      </c>
      <c r="CR23" s="306" t="s">
        <v>5767</v>
      </c>
      <c r="CS23" s="306" t="s">
        <v>5768</v>
      </c>
      <c r="CT23" s="306" t="s">
        <v>5769</v>
      </c>
      <c r="CU23" s="306" t="s">
        <v>5758</v>
      </c>
      <c r="CV23" s="306" t="s">
        <v>5759</v>
      </c>
      <c r="CW23" s="306" t="s">
        <v>5760</v>
      </c>
      <c r="CX23" s="306" t="s">
        <v>5761</v>
      </c>
      <c r="CY23" s="306" t="s">
        <v>5762</v>
      </c>
      <c r="CZ23" s="306" t="s">
        <v>5763</v>
      </c>
      <c r="DA23" s="306" t="s">
        <v>5764</v>
      </c>
      <c r="DB23" s="306" t="s">
        <v>5765</v>
      </c>
      <c r="DC23" s="306" t="s">
        <v>5766</v>
      </c>
      <c r="DD23" s="306" t="s">
        <v>5767</v>
      </c>
      <c r="DE23" s="306" t="s">
        <v>5768</v>
      </c>
      <c r="DF23" s="307" t="s">
        <v>5769</v>
      </c>
      <c r="DG23" s="12"/>
      <c r="DH23" s="324"/>
    </row>
    <row r="24" spans="1:112" customFormat="1" ht="20.25" customHeight="1" x14ac:dyDescent="0.2">
      <c r="A24" s="324"/>
      <c r="B24" s="294" t="s">
        <v>5770</v>
      </c>
      <c r="C24" s="286" t="s">
        <v>167</v>
      </c>
      <c r="D24" s="286">
        <v>3</v>
      </c>
      <c r="E24" s="1040">
        <f t="shared" ref="E24:AZ24" si="5">IFERROR(E12+E15+E18+E21,0)</f>
        <v>0</v>
      </c>
      <c r="F24" s="1040">
        <f t="shared" si="5"/>
        <v>0</v>
      </c>
      <c r="G24" s="1040">
        <f t="shared" si="5"/>
        <v>0</v>
      </c>
      <c r="H24" s="1040">
        <f t="shared" si="5"/>
        <v>0</v>
      </c>
      <c r="I24" s="1040">
        <f t="shared" si="5"/>
        <v>0</v>
      </c>
      <c r="J24" s="1040">
        <f t="shared" si="5"/>
        <v>0</v>
      </c>
      <c r="K24" s="1040">
        <f t="shared" si="5"/>
        <v>0</v>
      </c>
      <c r="L24" s="1040">
        <f t="shared" si="5"/>
        <v>0</v>
      </c>
      <c r="M24" s="1040">
        <f t="shared" si="5"/>
        <v>0</v>
      </c>
      <c r="N24" s="1040">
        <f t="shared" si="5"/>
        <v>0</v>
      </c>
      <c r="O24" s="1040">
        <f t="shared" si="5"/>
        <v>0</v>
      </c>
      <c r="P24" s="1040">
        <f t="shared" si="5"/>
        <v>0</v>
      </c>
      <c r="Q24" s="1040">
        <f t="shared" si="5"/>
        <v>0</v>
      </c>
      <c r="R24" s="1040">
        <f t="shared" si="5"/>
        <v>0</v>
      </c>
      <c r="S24" s="1040">
        <f t="shared" si="5"/>
        <v>0</v>
      </c>
      <c r="T24" s="1040">
        <f t="shared" si="5"/>
        <v>0</v>
      </c>
      <c r="U24" s="1040">
        <f t="shared" si="5"/>
        <v>0</v>
      </c>
      <c r="V24" s="1040">
        <f t="shared" si="5"/>
        <v>0</v>
      </c>
      <c r="W24" s="1040">
        <f t="shared" si="5"/>
        <v>0</v>
      </c>
      <c r="X24" s="1040">
        <f t="shared" si="5"/>
        <v>0</v>
      </c>
      <c r="Y24" s="1040">
        <f t="shared" si="5"/>
        <v>0</v>
      </c>
      <c r="Z24" s="1040">
        <f t="shared" si="5"/>
        <v>0</v>
      </c>
      <c r="AA24" s="1040">
        <f t="shared" si="5"/>
        <v>0</v>
      </c>
      <c r="AB24" s="1040">
        <f t="shared" si="5"/>
        <v>0</v>
      </c>
      <c r="AC24" s="306">
        <f t="shared" si="5"/>
        <v>0</v>
      </c>
      <c r="AD24" s="306">
        <f t="shared" si="5"/>
        <v>0</v>
      </c>
      <c r="AE24" s="306">
        <f t="shared" si="5"/>
        <v>0</v>
      </c>
      <c r="AF24" s="306">
        <f t="shared" si="5"/>
        <v>0</v>
      </c>
      <c r="AG24" s="306">
        <f t="shared" si="5"/>
        <v>0</v>
      </c>
      <c r="AH24" s="306">
        <f t="shared" si="5"/>
        <v>0</v>
      </c>
      <c r="AI24" s="306">
        <f t="shared" si="5"/>
        <v>0</v>
      </c>
      <c r="AJ24" s="306">
        <f t="shared" si="5"/>
        <v>0</v>
      </c>
      <c r="AK24" s="306">
        <f t="shared" si="5"/>
        <v>0</v>
      </c>
      <c r="AL24" s="306">
        <f t="shared" si="5"/>
        <v>0</v>
      </c>
      <c r="AM24" s="306">
        <f t="shared" si="5"/>
        <v>0</v>
      </c>
      <c r="AN24" s="306">
        <f t="shared" si="5"/>
        <v>0</v>
      </c>
      <c r="AO24" s="1040">
        <f t="shared" si="5"/>
        <v>0</v>
      </c>
      <c r="AP24" s="1040">
        <f t="shared" si="5"/>
        <v>0</v>
      </c>
      <c r="AQ24" s="1040">
        <f t="shared" si="5"/>
        <v>0</v>
      </c>
      <c r="AR24" s="1040">
        <f t="shared" si="5"/>
        <v>0</v>
      </c>
      <c r="AS24" s="1040">
        <f t="shared" si="5"/>
        <v>0</v>
      </c>
      <c r="AT24" s="1040">
        <f t="shared" si="5"/>
        <v>0</v>
      </c>
      <c r="AU24" s="1040">
        <f t="shared" si="5"/>
        <v>0</v>
      </c>
      <c r="AV24" s="1040">
        <f t="shared" si="5"/>
        <v>0</v>
      </c>
      <c r="AW24" s="1040">
        <f t="shared" si="5"/>
        <v>0</v>
      </c>
      <c r="AX24" s="1040">
        <f t="shared" si="5"/>
        <v>0</v>
      </c>
      <c r="AY24" s="1040">
        <f t="shared" si="5"/>
        <v>0</v>
      </c>
      <c r="AZ24" s="1046">
        <f t="shared" si="5"/>
        <v>0</v>
      </c>
      <c r="BA24" s="12"/>
      <c r="BB24" s="326" t="s">
        <v>5771</v>
      </c>
      <c r="BC24" s="12"/>
      <c r="BD24" s="326" t="s">
        <v>5772</v>
      </c>
      <c r="BE24" s="324"/>
      <c r="BF24" s="324"/>
      <c r="BG24" s="324"/>
      <c r="BH24" s="294" t="s">
        <v>5770</v>
      </c>
      <c r="BI24" s="286" t="s">
        <v>167</v>
      </c>
      <c r="BJ24" s="286">
        <v>3</v>
      </c>
      <c r="BK24" s="306" t="s">
        <v>5773</v>
      </c>
      <c r="BL24" s="306" t="s">
        <v>5774</v>
      </c>
      <c r="BM24" s="306" t="s">
        <v>5775</v>
      </c>
      <c r="BN24" s="306" t="s">
        <v>5776</v>
      </c>
      <c r="BO24" s="306" t="s">
        <v>5777</v>
      </c>
      <c r="BP24" s="306" t="s">
        <v>5778</v>
      </c>
      <c r="BQ24" s="306" t="s">
        <v>5779</v>
      </c>
      <c r="BR24" s="306" t="s">
        <v>5780</v>
      </c>
      <c r="BS24" s="306" t="s">
        <v>5781</v>
      </c>
      <c r="BT24" s="306" t="s">
        <v>5782</v>
      </c>
      <c r="BU24" s="306" t="s">
        <v>5783</v>
      </c>
      <c r="BV24" s="306" t="s">
        <v>5784</v>
      </c>
      <c r="BW24" s="306" t="s">
        <v>5773</v>
      </c>
      <c r="BX24" s="306" t="s">
        <v>5774</v>
      </c>
      <c r="BY24" s="306" t="s">
        <v>5775</v>
      </c>
      <c r="BZ24" s="306" t="s">
        <v>5776</v>
      </c>
      <c r="CA24" s="306" t="s">
        <v>5777</v>
      </c>
      <c r="CB24" s="306" t="s">
        <v>5778</v>
      </c>
      <c r="CC24" s="306" t="s">
        <v>5779</v>
      </c>
      <c r="CD24" s="306" t="s">
        <v>5780</v>
      </c>
      <c r="CE24" s="306" t="s">
        <v>5781</v>
      </c>
      <c r="CF24" s="306" t="s">
        <v>5782</v>
      </c>
      <c r="CG24" s="306" t="s">
        <v>5783</v>
      </c>
      <c r="CH24" s="306" t="s">
        <v>5784</v>
      </c>
      <c r="CI24" s="306" t="s">
        <v>5773</v>
      </c>
      <c r="CJ24" s="306" t="s">
        <v>5774</v>
      </c>
      <c r="CK24" s="306" t="s">
        <v>5775</v>
      </c>
      <c r="CL24" s="306" t="s">
        <v>5776</v>
      </c>
      <c r="CM24" s="306" t="s">
        <v>5777</v>
      </c>
      <c r="CN24" s="306" t="s">
        <v>5778</v>
      </c>
      <c r="CO24" s="306" t="s">
        <v>5779</v>
      </c>
      <c r="CP24" s="306" t="s">
        <v>5780</v>
      </c>
      <c r="CQ24" s="306" t="s">
        <v>5781</v>
      </c>
      <c r="CR24" s="306" t="s">
        <v>5782</v>
      </c>
      <c r="CS24" s="306" t="s">
        <v>5783</v>
      </c>
      <c r="CT24" s="306" t="s">
        <v>5784</v>
      </c>
      <c r="CU24" s="306" t="s">
        <v>5773</v>
      </c>
      <c r="CV24" s="306" t="s">
        <v>5774</v>
      </c>
      <c r="CW24" s="306" t="s">
        <v>5775</v>
      </c>
      <c r="CX24" s="306" t="s">
        <v>5776</v>
      </c>
      <c r="CY24" s="306" t="s">
        <v>5777</v>
      </c>
      <c r="CZ24" s="306" t="s">
        <v>5778</v>
      </c>
      <c r="DA24" s="306" t="s">
        <v>5779</v>
      </c>
      <c r="DB24" s="306" t="s">
        <v>5780</v>
      </c>
      <c r="DC24" s="306" t="s">
        <v>5781</v>
      </c>
      <c r="DD24" s="306" t="s">
        <v>5782</v>
      </c>
      <c r="DE24" s="306" t="s">
        <v>5783</v>
      </c>
      <c r="DF24" s="307" t="s">
        <v>5784</v>
      </c>
      <c r="DG24" s="12"/>
      <c r="DH24" s="324"/>
    </row>
    <row r="25" spans="1:112" customFormat="1" ht="20.25" customHeight="1" thickBot="1" x14ac:dyDescent="0.25">
      <c r="A25" s="324"/>
      <c r="B25" s="295" t="s">
        <v>5785</v>
      </c>
      <c r="C25" s="296" t="s">
        <v>167</v>
      </c>
      <c r="D25" s="296">
        <v>3</v>
      </c>
      <c r="E25" s="1041">
        <f t="shared" ref="E25:AZ25" si="6">IFERROR(E23+E24,0)</f>
        <v>0</v>
      </c>
      <c r="F25" s="1041">
        <f t="shared" si="6"/>
        <v>0</v>
      </c>
      <c r="G25" s="1041">
        <f t="shared" si="6"/>
        <v>0</v>
      </c>
      <c r="H25" s="1041">
        <f t="shared" si="6"/>
        <v>0</v>
      </c>
      <c r="I25" s="1041">
        <f t="shared" si="6"/>
        <v>0</v>
      </c>
      <c r="J25" s="1041">
        <f t="shared" si="6"/>
        <v>0</v>
      </c>
      <c r="K25" s="1041">
        <f t="shared" si="6"/>
        <v>0</v>
      </c>
      <c r="L25" s="1041">
        <f t="shared" si="6"/>
        <v>0</v>
      </c>
      <c r="M25" s="1041">
        <f t="shared" si="6"/>
        <v>0</v>
      </c>
      <c r="N25" s="1041">
        <f t="shared" si="6"/>
        <v>0</v>
      </c>
      <c r="O25" s="1041">
        <f t="shared" si="6"/>
        <v>0</v>
      </c>
      <c r="P25" s="1041">
        <f t="shared" si="6"/>
        <v>0</v>
      </c>
      <c r="Q25" s="1041">
        <f t="shared" si="6"/>
        <v>0</v>
      </c>
      <c r="R25" s="1041">
        <f t="shared" si="6"/>
        <v>0</v>
      </c>
      <c r="S25" s="1041">
        <f t="shared" si="6"/>
        <v>0</v>
      </c>
      <c r="T25" s="1041">
        <f t="shared" si="6"/>
        <v>0</v>
      </c>
      <c r="U25" s="1041">
        <f t="shared" si="6"/>
        <v>0</v>
      </c>
      <c r="V25" s="1041">
        <f t="shared" si="6"/>
        <v>0</v>
      </c>
      <c r="W25" s="1041">
        <f t="shared" si="6"/>
        <v>0</v>
      </c>
      <c r="X25" s="1041">
        <f t="shared" si="6"/>
        <v>0</v>
      </c>
      <c r="Y25" s="1041">
        <f t="shared" si="6"/>
        <v>0</v>
      </c>
      <c r="Z25" s="1041">
        <f t="shared" si="6"/>
        <v>0</v>
      </c>
      <c r="AA25" s="1041">
        <f t="shared" si="6"/>
        <v>0</v>
      </c>
      <c r="AB25" s="1041">
        <f t="shared" si="6"/>
        <v>0</v>
      </c>
      <c r="AC25" s="312">
        <f t="shared" si="6"/>
        <v>0</v>
      </c>
      <c r="AD25" s="312">
        <f t="shared" si="6"/>
        <v>0</v>
      </c>
      <c r="AE25" s="312">
        <f t="shared" si="6"/>
        <v>0</v>
      </c>
      <c r="AF25" s="312">
        <f t="shared" si="6"/>
        <v>0</v>
      </c>
      <c r="AG25" s="312">
        <f t="shared" si="6"/>
        <v>0</v>
      </c>
      <c r="AH25" s="312">
        <f t="shared" si="6"/>
        <v>0</v>
      </c>
      <c r="AI25" s="312">
        <f t="shared" si="6"/>
        <v>0</v>
      </c>
      <c r="AJ25" s="312">
        <f t="shared" si="6"/>
        <v>0</v>
      </c>
      <c r="AK25" s="312">
        <f t="shared" si="6"/>
        <v>0</v>
      </c>
      <c r="AL25" s="312">
        <f t="shared" si="6"/>
        <v>0</v>
      </c>
      <c r="AM25" s="312">
        <f t="shared" si="6"/>
        <v>0</v>
      </c>
      <c r="AN25" s="312">
        <f t="shared" si="6"/>
        <v>0</v>
      </c>
      <c r="AO25" s="1041">
        <f t="shared" si="6"/>
        <v>0</v>
      </c>
      <c r="AP25" s="1041">
        <f t="shared" si="6"/>
        <v>0</v>
      </c>
      <c r="AQ25" s="1041">
        <f t="shared" si="6"/>
        <v>0</v>
      </c>
      <c r="AR25" s="1041">
        <f t="shared" si="6"/>
        <v>0</v>
      </c>
      <c r="AS25" s="1041">
        <f t="shared" si="6"/>
        <v>0</v>
      </c>
      <c r="AT25" s="1041">
        <f t="shared" si="6"/>
        <v>0</v>
      </c>
      <c r="AU25" s="1041">
        <f t="shared" si="6"/>
        <v>0</v>
      </c>
      <c r="AV25" s="1041">
        <f t="shared" si="6"/>
        <v>0</v>
      </c>
      <c r="AW25" s="1041">
        <f t="shared" si="6"/>
        <v>0</v>
      </c>
      <c r="AX25" s="1041">
        <f t="shared" si="6"/>
        <v>0</v>
      </c>
      <c r="AY25" s="1041">
        <f t="shared" si="6"/>
        <v>0</v>
      </c>
      <c r="AZ25" s="1047">
        <f t="shared" si="6"/>
        <v>0</v>
      </c>
      <c r="BA25" s="12"/>
      <c r="BB25" s="327" t="s">
        <v>5786</v>
      </c>
      <c r="BC25" s="12"/>
      <c r="BD25" s="327" t="s">
        <v>5787</v>
      </c>
      <c r="BE25" s="324"/>
      <c r="BF25" s="324"/>
      <c r="BG25" s="324"/>
      <c r="BH25" s="295" t="s">
        <v>5785</v>
      </c>
      <c r="BI25" s="296" t="s">
        <v>167</v>
      </c>
      <c r="BJ25" s="296">
        <v>3</v>
      </c>
      <c r="BK25" s="312" t="s">
        <v>5788</v>
      </c>
      <c r="BL25" s="312" t="s">
        <v>5789</v>
      </c>
      <c r="BM25" s="312" t="s">
        <v>5790</v>
      </c>
      <c r="BN25" s="312" t="s">
        <v>5791</v>
      </c>
      <c r="BO25" s="312" t="s">
        <v>5792</v>
      </c>
      <c r="BP25" s="312" t="s">
        <v>5793</v>
      </c>
      <c r="BQ25" s="312" t="s">
        <v>5794</v>
      </c>
      <c r="BR25" s="312" t="s">
        <v>5795</v>
      </c>
      <c r="BS25" s="312" t="s">
        <v>5796</v>
      </c>
      <c r="BT25" s="312" t="s">
        <v>5797</v>
      </c>
      <c r="BU25" s="312" t="s">
        <v>5798</v>
      </c>
      <c r="BV25" s="312" t="s">
        <v>5799</v>
      </c>
      <c r="BW25" s="312" t="s">
        <v>5788</v>
      </c>
      <c r="BX25" s="312" t="s">
        <v>5789</v>
      </c>
      <c r="BY25" s="312" t="s">
        <v>5790</v>
      </c>
      <c r="BZ25" s="312" t="s">
        <v>5791</v>
      </c>
      <c r="CA25" s="312" t="s">
        <v>5792</v>
      </c>
      <c r="CB25" s="312" t="s">
        <v>5793</v>
      </c>
      <c r="CC25" s="312" t="s">
        <v>5794</v>
      </c>
      <c r="CD25" s="312" t="s">
        <v>5795</v>
      </c>
      <c r="CE25" s="312" t="s">
        <v>5796</v>
      </c>
      <c r="CF25" s="312" t="s">
        <v>5797</v>
      </c>
      <c r="CG25" s="312" t="s">
        <v>5798</v>
      </c>
      <c r="CH25" s="312" t="s">
        <v>5799</v>
      </c>
      <c r="CI25" s="312" t="s">
        <v>5788</v>
      </c>
      <c r="CJ25" s="312" t="s">
        <v>5789</v>
      </c>
      <c r="CK25" s="312" t="s">
        <v>5790</v>
      </c>
      <c r="CL25" s="312" t="s">
        <v>5791</v>
      </c>
      <c r="CM25" s="312" t="s">
        <v>5792</v>
      </c>
      <c r="CN25" s="312" t="s">
        <v>5793</v>
      </c>
      <c r="CO25" s="312" t="s">
        <v>5794</v>
      </c>
      <c r="CP25" s="312" t="s">
        <v>5795</v>
      </c>
      <c r="CQ25" s="312" t="s">
        <v>5796</v>
      </c>
      <c r="CR25" s="312" t="s">
        <v>5797</v>
      </c>
      <c r="CS25" s="312" t="s">
        <v>5798</v>
      </c>
      <c r="CT25" s="312" t="s">
        <v>5799</v>
      </c>
      <c r="CU25" s="312" t="s">
        <v>5788</v>
      </c>
      <c r="CV25" s="312" t="s">
        <v>5789</v>
      </c>
      <c r="CW25" s="312" t="s">
        <v>5790</v>
      </c>
      <c r="CX25" s="312" t="s">
        <v>5791</v>
      </c>
      <c r="CY25" s="312" t="s">
        <v>5792</v>
      </c>
      <c r="CZ25" s="312" t="s">
        <v>5793</v>
      </c>
      <c r="DA25" s="312" t="s">
        <v>5794</v>
      </c>
      <c r="DB25" s="312" t="s">
        <v>5795</v>
      </c>
      <c r="DC25" s="312" t="s">
        <v>5796</v>
      </c>
      <c r="DD25" s="312" t="s">
        <v>5797</v>
      </c>
      <c r="DE25" s="312" t="s">
        <v>5798</v>
      </c>
      <c r="DF25" s="313" t="s">
        <v>5799</v>
      </c>
      <c r="DG25" s="12"/>
      <c r="DH25" s="324"/>
    </row>
    <row r="26" spans="1:112" ht="20.25" customHeight="1" thickTop="1" x14ac:dyDescent="0.2"/>
  </sheetData>
  <mergeCells count="85">
    <mergeCell ref="CU8:DF8"/>
    <mergeCell ref="E6:E7"/>
    <mergeCell ref="CP6:CS6"/>
    <mergeCell ref="BI5:BI8"/>
    <mergeCell ref="B2:BE2"/>
    <mergeCell ref="AC6:AC7"/>
    <mergeCell ref="BL6:BO6"/>
    <mergeCell ref="AO6:AO7"/>
    <mergeCell ref="BX6:CA6"/>
    <mergeCell ref="BK6:BK7"/>
    <mergeCell ref="CU6:CU7"/>
    <mergeCell ref="AT6:AT7"/>
    <mergeCell ref="BQ6:BQ7"/>
    <mergeCell ref="B3:BE3"/>
    <mergeCell ref="Q6:Q7"/>
    <mergeCell ref="DB6:DE6"/>
    <mergeCell ref="BH3:DH3"/>
    <mergeCell ref="B5:B8"/>
    <mergeCell ref="K5:P5"/>
    <mergeCell ref="AU5:AZ5"/>
    <mergeCell ref="E5:J5"/>
    <mergeCell ref="W5:AB5"/>
    <mergeCell ref="AN6:AN7"/>
    <mergeCell ref="AZ6:AZ7"/>
    <mergeCell ref="CZ6:CZ7"/>
    <mergeCell ref="AC5:AH5"/>
    <mergeCell ref="J6:J7"/>
    <mergeCell ref="AC8:AN8"/>
    <mergeCell ref="V6:V7"/>
    <mergeCell ref="C5:C8"/>
    <mergeCell ref="CV6:CY6"/>
    <mergeCell ref="CI6:CI7"/>
    <mergeCell ref="CO6:CO7"/>
    <mergeCell ref="DA6:DA7"/>
    <mergeCell ref="BK5:BP5"/>
    <mergeCell ref="F6:I6"/>
    <mergeCell ref="AI5:AN5"/>
    <mergeCell ref="CI5:CN5"/>
    <mergeCell ref="BP6:BP7"/>
    <mergeCell ref="CU5:CZ5"/>
    <mergeCell ref="CC6:CC7"/>
    <mergeCell ref="Q5:V5"/>
    <mergeCell ref="P6:P7"/>
    <mergeCell ref="AO5:AT5"/>
    <mergeCell ref="BB5:BB8"/>
    <mergeCell ref="BD5:BD8"/>
    <mergeCell ref="AH6:AH7"/>
    <mergeCell ref="BW5:CB5"/>
    <mergeCell ref="D5:D8"/>
    <mergeCell ref="AB6:AB7"/>
    <mergeCell ref="CB6:CB7"/>
    <mergeCell ref="CN6:CN7"/>
    <mergeCell ref="BJ5:BJ8"/>
    <mergeCell ref="K6:K7"/>
    <mergeCell ref="AD6:AG6"/>
    <mergeCell ref="BV6:BV7"/>
    <mergeCell ref="AO8:AZ8"/>
    <mergeCell ref="X6:AA6"/>
    <mergeCell ref="Q8:AB8"/>
    <mergeCell ref="BR6:BU6"/>
    <mergeCell ref="AU6:AU7"/>
    <mergeCell ref="CD6:CG6"/>
    <mergeCell ref="CI8:CT8"/>
    <mergeCell ref="BK8:BV8"/>
    <mergeCell ref="BH1:DH1"/>
    <mergeCell ref="AJ6:AM6"/>
    <mergeCell ref="W6:W7"/>
    <mergeCell ref="CJ6:CM6"/>
    <mergeCell ref="BW6:BW7"/>
    <mergeCell ref="DF6:DF7"/>
    <mergeCell ref="B1:BE1"/>
    <mergeCell ref="BQ5:BV5"/>
    <mergeCell ref="DA5:DF5"/>
    <mergeCell ref="AP6:AS6"/>
    <mergeCell ref="CH6:CH7"/>
    <mergeCell ref="CT6:CT7"/>
    <mergeCell ref="L6:O6"/>
    <mergeCell ref="AV6:AY6"/>
    <mergeCell ref="AI6:AI7"/>
    <mergeCell ref="CO5:CT5"/>
    <mergeCell ref="BH5:BH8"/>
    <mergeCell ref="BW8:CH8"/>
    <mergeCell ref="CC5:CH5"/>
    <mergeCell ref="R6:U6"/>
    <mergeCell ref="E8:P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157">
    <tabColor rgb="FF0070C0"/>
  </sheetPr>
  <dimension ref="A1:FD27"/>
  <sheetViews>
    <sheetView zoomScale="40" zoomScaleNormal="40" workbookViewId="0">
      <pane xSplit="4" ySplit="8" topLeftCell="AM9" activePane="bottomRight" state="frozen"/>
      <selection pane="topRight" activeCell="J19" sqref="J19"/>
      <selection pane="bottomLeft" activeCell="J19" sqref="J19"/>
      <selection pane="bottomRight" activeCell="J19" sqref="J19"/>
    </sheetView>
  </sheetViews>
  <sheetFormatPr defaultColWidth="9" defaultRowHeight="20.25" customHeight="1" x14ac:dyDescent="0.2"/>
  <cols>
    <col min="1" max="1" width="1.625" style="54" customWidth="1"/>
    <col min="2" max="2" width="47.5" style="54" bestFit="1" customWidth="1"/>
    <col min="3" max="3" width="5.5" style="54" customWidth="1"/>
    <col min="4" max="4" width="5.375" style="54" customWidth="1"/>
    <col min="5" max="76" width="12.625" style="54" customWidth="1"/>
    <col min="77" max="77" width="1.625" style="54" customWidth="1"/>
    <col min="78" max="78" width="10" style="54" customWidth="1"/>
    <col min="79" max="79" width="1.625" style="54" customWidth="1"/>
    <col min="80" max="80" width="9.625" style="54" customWidth="1"/>
    <col min="81" max="83" width="9" style="54"/>
    <col min="84" max="84" width="47.5" style="54" bestFit="1" customWidth="1"/>
    <col min="85" max="16384" width="9" style="54"/>
  </cols>
  <sheetData>
    <row r="1" spans="1:160" s="103" customFormat="1" ht="20.25" customHeight="1" x14ac:dyDescent="0.25">
      <c r="A1" s="102"/>
      <c r="B1" s="1403" t="s">
        <v>54</v>
      </c>
      <c r="C1" s="1404"/>
      <c r="D1" s="1404"/>
      <c r="E1" s="1404"/>
      <c r="F1" s="1404"/>
      <c r="G1" s="1404"/>
      <c r="H1" s="1404"/>
      <c r="I1" s="1404"/>
      <c r="J1" s="1404"/>
      <c r="K1" s="1404"/>
      <c r="L1" s="1404"/>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c r="AN1" s="1404"/>
      <c r="AO1" s="1404"/>
      <c r="AP1" s="1404"/>
      <c r="AQ1" s="1404"/>
      <c r="AR1" s="1404"/>
      <c r="AS1" s="1404"/>
      <c r="AT1" s="1404"/>
      <c r="AU1" s="1404"/>
      <c r="AV1" s="1404"/>
      <c r="AW1" s="1404"/>
      <c r="AX1" s="1404"/>
      <c r="AY1" s="1404"/>
      <c r="AZ1" s="1404"/>
      <c r="BA1" s="1404"/>
      <c r="BB1" s="1404"/>
      <c r="BC1" s="1404"/>
      <c r="BD1" s="1404"/>
      <c r="BE1" s="1404"/>
      <c r="BF1" s="1404"/>
      <c r="BG1" s="1404"/>
      <c r="BH1" s="1404"/>
      <c r="BI1" s="1404"/>
      <c r="BJ1" s="1404"/>
      <c r="BK1" s="1404"/>
      <c r="BL1" s="1404"/>
      <c r="BM1" s="1404"/>
      <c r="BN1" s="1404"/>
      <c r="BO1" s="1404"/>
      <c r="BP1" s="1404"/>
      <c r="BQ1" s="1404"/>
      <c r="BR1" s="1404"/>
      <c r="BS1" s="1404"/>
      <c r="BT1" s="1404"/>
      <c r="BU1" s="1404"/>
      <c r="BV1" s="1404"/>
      <c r="BW1" s="1404"/>
      <c r="BX1" s="1404"/>
      <c r="BY1" s="1404"/>
      <c r="BZ1" s="1404"/>
      <c r="CA1" s="1404"/>
      <c r="CB1" s="1404"/>
      <c r="CC1" s="1404"/>
      <c r="CD1" s="102"/>
      <c r="CE1" s="102"/>
      <c r="CF1" s="1403" t="s">
        <v>146</v>
      </c>
      <c r="CG1" s="1404"/>
      <c r="CH1" s="1404"/>
      <c r="CI1" s="1404"/>
      <c r="CJ1" s="1404"/>
      <c r="CK1" s="1404"/>
      <c r="CL1" s="1404"/>
      <c r="CM1" s="1404"/>
      <c r="CN1" s="1404"/>
      <c r="CO1" s="1404"/>
      <c r="CP1" s="1404"/>
      <c r="CQ1" s="1404"/>
      <c r="CR1" s="1404"/>
      <c r="CS1" s="1404"/>
      <c r="CT1" s="1404"/>
      <c r="CU1" s="1404"/>
      <c r="CV1" s="1404"/>
      <c r="CW1" s="1404"/>
      <c r="CX1" s="1404"/>
      <c r="CY1" s="1404"/>
      <c r="CZ1" s="1404"/>
      <c r="DA1" s="1404"/>
      <c r="DB1" s="1404"/>
      <c r="DC1" s="1404"/>
      <c r="DD1" s="1404"/>
      <c r="DE1" s="1404"/>
      <c r="DF1" s="1404"/>
      <c r="DG1" s="1404"/>
      <c r="DH1" s="1404"/>
      <c r="DI1" s="1404"/>
      <c r="DJ1" s="1404"/>
      <c r="DK1" s="1404"/>
      <c r="DL1" s="1404"/>
      <c r="DM1" s="1404"/>
      <c r="DN1" s="1404"/>
      <c r="DO1" s="1404"/>
      <c r="DP1" s="1404"/>
      <c r="DQ1" s="1404"/>
      <c r="DR1" s="1404"/>
      <c r="DS1" s="1404"/>
      <c r="DT1" s="1404"/>
      <c r="DU1" s="1404"/>
      <c r="DV1" s="1404"/>
      <c r="DW1" s="1404"/>
      <c r="DX1" s="1404"/>
      <c r="DY1" s="1404"/>
      <c r="DZ1" s="1404"/>
      <c r="EA1" s="1404"/>
      <c r="EB1" s="1404"/>
      <c r="EC1" s="1404"/>
      <c r="ED1" s="1404"/>
      <c r="EE1" s="1404"/>
      <c r="EF1" s="1404"/>
      <c r="EG1" s="1404"/>
      <c r="EH1" s="1404"/>
      <c r="EI1" s="1404"/>
      <c r="EJ1" s="1404"/>
      <c r="EK1" s="1404"/>
      <c r="EL1" s="1404"/>
      <c r="EM1" s="1404"/>
      <c r="EN1" s="1404"/>
      <c r="EO1" s="1404"/>
      <c r="EP1" s="1404"/>
      <c r="EQ1" s="1404"/>
      <c r="ER1" s="1404"/>
      <c r="ES1" s="1404"/>
      <c r="ET1" s="1404"/>
      <c r="EU1" s="1404"/>
      <c r="EV1" s="1404"/>
      <c r="EW1" s="1404"/>
      <c r="EX1" s="1404"/>
      <c r="EY1" s="1404"/>
      <c r="EZ1" s="1404"/>
      <c r="FA1" s="1404"/>
      <c r="FB1" s="1404"/>
      <c r="FC1" s="1404"/>
      <c r="FD1" s="1404"/>
    </row>
    <row r="2" spans="1:160" s="103" customFormat="1" ht="20.25" customHeight="1" x14ac:dyDescent="0.25">
      <c r="A2" s="102"/>
      <c r="B2" s="1403" t="str">
        <f ca="1">INDIRECT("Validation!B5")</f>
        <v>Anglian Water</v>
      </c>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c r="DI2" s="102"/>
      <c r="DJ2" s="102"/>
      <c r="DK2" s="102"/>
      <c r="DL2" s="102"/>
      <c r="DM2" s="102"/>
      <c r="DN2" s="102"/>
      <c r="DO2" s="102"/>
      <c r="DP2" s="102"/>
      <c r="DQ2" s="102"/>
      <c r="DR2" s="102"/>
      <c r="DS2" s="102"/>
      <c r="DT2" s="102"/>
      <c r="DU2" s="102"/>
      <c r="DV2" s="102"/>
      <c r="DW2" s="102"/>
      <c r="DX2" s="102"/>
      <c r="DY2" s="102"/>
      <c r="DZ2" s="102"/>
      <c r="EA2" s="102"/>
      <c r="EB2" s="102"/>
      <c r="EC2" s="102"/>
      <c r="ED2" s="102"/>
      <c r="EE2" s="102"/>
      <c r="EF2" s="102"/>
      <c r="EG2" s="102"/>
      <c r="EH2" s="102"/>
      <c r="EI2" s="102"/>
      <c r="EJ2" s="102"/>
      <c r="EK2" s="102"/>
      <c r="EL2" s="102"/>
      <c r="EM2" s="102"/>
      <c r="EN2" s="102"/>
      <c r="EO2" s="102"/>
      <c r="EP2" s="102"/>
      <c r="EQ2" s="102"/>
      <c r="ER2" s="102"/>
      <c r="ES2" s="102"/>
      <c r="ET2" s="102"/>
      <c r="EU2" s="102"/>
      <c r="EV2" s="102"/>
      <c r="EW2" s="102"/>
      <c r="EX2" s="102"/>
      <c r="EY2" s="102"/>
      <c r="EZ2" s="102"/>
      <c r="FA2" s="102"/>
      <c r="FB2" s="102"/>
      <c r="FC2" s="102"/>
      <c r="FD2" s="102"/>
    </row>
    <row r="3" spans="1:160" s="103" customFormat="1" ht="30" customHeight="1" x14ac:dyDescent="0.3">
      <c r="A3" s="102"/>
      <c r="B3" s="1383" t="s">
        <v>55</v>
      </c>
      <c r="C3" s="1404"/>
      <c r="D3" s="1404"/>
      <c r="E3" s="1404"/>
      <c r="F3" s="1404"/>
      <c r="G3" s="1404"/>
      <c r="H3" s="1404"/>
      <c r="I3" s="1404"/>
      <c r="J3" s="1404"/>
      <c r="K3" s="1404"/>
      <c r="L3" s="1404"/>
      <c r="M3" s="1404"/>
      <c r="N3" s="1404"/>
      <c r="O3" s="1404"/>
      <c r="P3" s="1404"/>
      <c r="Q3" s="1404"/>
      <c r="R3" s="1404"/>
      <c r="S3" s="1404"/>
      <c r="T3" s="1404"/>
      <c r="U3" s="1404"/>
      <c r="V3" s="1404"/>
      <c r="W3" s="1404"/>
      <c r="X3" s="1404"/>
      <c r="Y3" s="1404"/>
      <c r="Z3" s="1404"/>
      <c r="AA3" s="1404"/>
      <c r="AB3" s="1404"/>
      <c r="AC3" s="1404"/>
      <c r="AD3" s="1404"/>
      <c r="AE3" s="1404"/>
      <c r="AF3" s="1404"/>
      <c r="AG3" s="1404"/>
      <c r="AH3" s="1404"/>
      <c r="AI3" s="1404"/>
      <c r="AJ3" s="1404"/>
      <c r="AK3" s="1404"/>
      <c r="AL3" s="1404"/>
      <c r="AM3" s="1404"/>
      <c r="AN3" s="1404"/>
      <c r="AO3" s="1404"/>
      <c r="AP3" s="1404"/>
      <c r="AQ3" s="1404"/>
      <c r="AR3" s="1404"/>
      <c r="AS3" s="1404"/>
      <c r="AT3" s="1404"/>
      <c r="AU3" s="1404"/>
      <c r="AV3" s="1404"/>
      <c r="AW3" s="1404"/>
      <c r="AX3" s="1404"/>
      <c r="AY3" s="1404"/>
      <c r="AZ3" s="1404"/>
      <c r="BA3" s="1404"/>
      <c r="BB3" s="1404"/>
      <c r="BC3" s="1404"/>
      <c r="BD3" s="1404"/>
      <c r="BE3" s="1404"/>
      <c r="BF3" s="1404"/>
      <c r="BG3" s="1404"/>
      <c r="BH3" s="1404"/>
      <c r="BI3" s="1404"/>
      <c r="BJ3" s="1404"/>
      <c r="BK3" s="1404"/>
      <c r="BL3" s="1404"/>
      <c r="BM3" s="1404"/>
      <c r="BN3" s="1404"/>
      <c r="BO3" s="1404"/>
      <c r="BP3" s="1404"/>
      <c r="BQ3" s="1404"/>
      <c r="BR3" s="1404"/>
      <c r="BS3" s="1404"/>
      <c r="BT3" s="1404"/>
      <c r="BU3" s="1404"/>
      <c r="BV3" s="1404"/>
      <c r="BW3" s="1404"/>
      <c r="BX3" s="1404"/>
      <c r="BY3" s="1404"/>
      <c r="BZ3" s="1404"/>
      <c r="CA3" s="1404"/>
      <c r="CB3" s="1404"/>
      <c r="CC3" s="1404"/>
      <c r="CD3" s="102"/>
      <c r="CE3" s="102"/>
      <c r="CF3" s="1408" t="s">
        <v>55</v>
      </c>
      <c r="CG3" s="1404"/>
      <c r="CH3" s="1404"/>
      <c r="CI3" s="1404"/>
      <c r="CJ3" s="1404"/>
      <c r="CK3" s="1404"/>
      <c r="CL3" s="1404"/>
      <c r="CM3" s="1404"/>
      <c r="CN3" s="1404"/>
      <c r="CO3" s="1404"/>
      <c r="CP3" s="1404"/>
      <c r="CQ3" s="1404"/>
      <c r="CR3" s="1404"/>
      <c r="CS3" s="1404"/>
      <c r="CT3" s="1404"/>
      <c r="CU3" s="1404"/>
      <c r="CV3" s="1404"/>
      <c r="CW3" s="1404"/>
      <c r="CX3" s="1404"/>
      <c r="CY3" s="1404"/>
      <c r="CZ3" s="1404"/>
      <c r="DA3" s="1404"/>
      <c r="DB3" s="1404"/>
      <c r="DC3" s="1404"/>
      <c r="DD3" s="1404"/>
      <c r="DE3" s="1404"/>
      <c r="DF3" s="1404"/>
      <c r="DG3" s="1404"/>
      <c r="DH3" s="1404"/>
      <c r="DI3" s="1404"/>
      <c r="DJ3" s="1404"/>
      <c r="DK3" s="1404"/>
      <c r="DL3" s="1404"/>
      <c r="DM3" s="1404"/>
      <c r="DN3" s="1404"/>
      <c r="DO3" s="1404"/>
      <c r="DP3" s="1404"/>
      <c r="DQ3" s="1404"/>
      <c r="DR3" s="1404"/>
      <c r="DS3" s="1404"/>
      <c r="DT3" s="1404"/>
      <c r="DU3" s="1404"/>
      <c r="DV3" s="1404"/>
      <c r="DW3" s="1404"/>
      <c r="DX3" s="1404"/>
      <c r="DY3" s="1404"/>
      <c r="DZ3" s="1404"/>
      <c r="EA3" s="1404"/>
      <c r="EB3" s="1404"/>
      <c r="EC3" s="1404"/>
      <c r="ED3" s="1404"/>
      <c r="EE3" s="1404"/>
      <c r="EF3" s="1404"/>
      <c r="EG3" s="1404"/>
      <c r="EH3" s="1404"/>
      <c r="EI3" s="1404"/>
      <c r="EJ3" s="1404"/>
      <c r="EK3" s="1404"/>
      <c r="EL3" s="1404"/>
      <c r="EM3" s="1404"/>
      <c r="EN3" s="1404"/>
      <c r="EO3" s="1404"/>
      <c r="EP3" s="1404"/>
      <c r="EQ3" s="1404"/>
      <c r="ER3" s="1404"/>
      <c r="ES3" s="1404"/>
      <c r="ET3" s="1404"/>
      <c r="EU3" s="1404"/>
      <c r="EV3" s="1404"/>
      <c r="EW3" s="1404"/>
      <c r="EX3" s="1404"/>
      <c r="EY3" s="1404"/>
      <c r="EZ3" s="1404"/>
      <c r="FA3" s="1404"/>
      <c r="FB3" s="1404"/>
      <c r="FC3" s="1404"/>
      <c r="FD3" s="1404"/>
    </row>
    <row r="4" spans="1:160" s="3" customFormat="1" ht="20.25" customHeight="1" thickBot="1" x14ac:dyDescent="0.25">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row>
    <row r="5" spans="1:160" s="3" customFormat="1" ht="20.25" customHeight="1" thickTop="1" x14ac:dyDescent="0.2">
      <c r="A5" s="7"/>
      <c r="B5" s="1444" t="s">
        <v>376</v>
      </c>
      <c r="C5" s="1416" t="s">
        <v>148</v>
      </c>
      <c r="D5" s="1416" t="s">
        <v>149</v>
      </c>
      <c r="E5" s="1441" t="s">
        <v>5572</v>
      </c>
      <c r="F5" s="1396"/>
      <c r="G5" s="1396"/>
      <c r="H5" s="1396"/>
      <c r="I5" s="1396"/>
      <c r="J5" s="1396"/>
      <c r="K5" s="1396"/>
      <c r="L5" s="1396"/>
      <c r="M5" s="1397"/>
      <c r="N5" s="1441" t="s">
        <v>5573</v>
      </c>
      <c r="O5" s="1396"/>
      <c r="P5" s="1396"/>
      <c r="Q5" s="1396"/>
      <c r="R5" s="1396"/>
      <c r="S5" s="1396"/>
      <c r="T5" s="1396"/>
      <c r="U5" s="1396"/>
      <c r="V5" s="1397"/>
      <c r="W5" s="1441" t="s">
        <v>5572</v>
      </c>
      <c r="X5" s="1396"/>
      <c r="Y5" s="1396"/>
      <c r="Z5" s="1396"/>
      <c r="AA5" s="1396"/>
      <c r="AB5" s="1396"/>
      <c r="AC5" s="1396"/>
      <c r="AD5" s="1396"/>
      <c r="AE5" s="1397"/>
      <c r="AF5" s="1441" t="s">
        <v>5573</v>
      </c>
      <c r="AG5" s="1396"/>
      <c r="AH5" s="1396"/>
      <c r="AI5" s="1396"/>
      <c r="AJ5" s="1396"/>
      <c r="AK5" s="1396"/>
      <c r="AL5" s="1396"/>
      <c r="AM5" s="1396"/>
      <c r="AN5" s="1397"/>
      <c r="AO5" s="1441" t="s">
        <v>5572</v>
      </c>
      <c r="AP5" s="1396"/>
      <c r="AQ5" s="1396"/>
      <c r="AR5" s="1396"/>
      <c r="AS5" s="1396"/>
      <c r="AT5" s="1396"/>
      <c r="AU5" s="1396"/>
      <c r="AV5" s="1396"/>
      <c r="AW5" s="1397"/>
      <c r="AX5" s="1441" t="s">
        <v>5573</v>
      </c>
      <c r="AY5" s="1396"/>
      <c r="AZ5" s="1396"/>
      <c r="BA5" s="1396"/>
      <c r="BB5" s="1396"/>
      <c r="BC5" s="1396"/>
      <c r="BD5" s="1396"/>
      <c r="BE5" s="1396"/>
      <c r="BF5" s="1397"/>
      <c r="BG5" s="1441" t="s">
        <v>5572</v>
      </c>
      <c r="BH5" s="1396"/>
      <c r="BI5" s="1396"/>
      <c r="BJ5" s="1396"/>
      <c r="BK5" s="1396"/>
      <c r="BL5" s="1396"/>
      <c r="BM5" s="1396"/>
      <c r="BN5" s="1396"/>
      <c r="BO5" s="1397"/>
      <c r="BP5" s="1442" t="s">
        <v>5573</v>
      </c>
      <c r="BQ5" s="1396"/>
      <c r="BR5" s="1396"/>
      <c r="BS5" s="1396"/>
      <c r="BT5" s="1396"/>
      <c r="BU5" s="1396"/>
      <c r="BV5" s="1396"/>
      <c r="BW5" s="1396"/>
      <c r="BX5" s="1419"/>
      <c r="BY5" s="20"/>
      <c r="BZ5" s="1415" t="s">
        <v>155</v>
      </c>
      <c r="CA5" s="20"/>
      <c r="CB5" s="1415" t="s">
        <v>156</v>
      </c>
      <c r="CC5" s="7"/>
      <c r="CD5" s="7"/>
      <c r="CE5" s="7"/>
      <c r="CF5" s="1444" t="s">
        <v>376</v>
      </c>
      <c r="CG5" s="1416" t="s">
        <v>148</v>
      </c>
      <c r="CH5" s="1416" t="s">
        <v>149</v>
      </c>
      <c r="CI5" s="1441" t="s">
        <v>5572</v>
      </c>
      <c r="CJ5" s="1396"/>
      <c r="CK5" s="1396"/>
      <c r="CL5" s="1396"/>
      <c r="CM5" s="1396"/>
      <c r="CN5" s="1396"/>
      <c r="CO5" s="1396"/>
      <c r="CP5" s="1396"/>
      <c r="CQ5" s="1397"/>
      <c r="CR5" s="1441" t="s">
        <v>5573</v>
      </c>
      <c r="CS5" s="1396"/>
      <c r="CT5" s="1396"/>
      <c r="CU5" s="1396"/>
      <c r="CV5" s="1396"/>
      <c r="CW5" s="1396"/>
      <c r="CX5" s="1396"/>
      <c r="CY5" s="1396"/>
      <c r="CZ5" s="1397"/>
      <c r="DA5" s="1441" t="s">
        <v>5572</v>
      </c>
      <c r="DB5" s="1396"/>
      <c r="DC5" s="1396"/>
      <c r="DD5" s="1396"/>
      <c r="DE5" s="1396"/>
      <c r="DF5" s="1396"/>
      <c r="DG5" s="1396"/>
      <c r="DH5" s="1396"/>
      <c r="DI5" s="1397"/>
      <c r="DJ5" s="1441" t="s">
        <v>5573</v>
      </c>
      <c r="DK5" s="1396"/>
      <c r="DL5" s="1396"/>
      <c r="DM5" s="1396"/>
      <c r="DN5" s="1396"/>
      <c r="DO5" s="1396"/>
      <c r="DP5" s="1396"/>
      <c r="DQ5" s="1396"/>
      <c r="DR5" s="1397"/>
      <c r="DS5" s="1441" t="s">
        <v>5572</v>
      </c>
      <c r="DT5" s="1396"/>
      <c r="DU5" s="1396"/>
      <c r="DV5" s="1396"/>
      <c r="DW5" s="1396"/>
      <c r="DX5" s="1396"/>
      <c r="DY5" s="1396"/>
      <c r="DZ5" s="1396"/>
      <c r="EA5" s="1397"/>
      <c r="EB5" s="1441" t="s">
        <v>5573</v>
      </c>
      <c r="EC5" s="1396"/>
      <c r="ED5" s="1396"/>
      <c r="EE5" s="1396"/>
      <c r="EF5" s="1396"/>
      <c r="EG5" s="1396"/>
      <c r="EH5" s="1396"/>
      <c r="EI5" s="1396"/>
      <c r="EJ5" s="1397"/>
      <c r="EK5" s="1441" t="s">
        <v>5572</v>
      </c>
      <c r="EL5" s="1396"/>
      <c r="EM5" s="1396"/>
      <c r="EN5" s="1396"/>
      <c r="EO5" s="1396"/>
      <c r="EP5" s="1396"/>
      <c r="EQ5" s="1396"/>
      <c r="ER5" s="1396"/>
      <c r="ES5" s="1397"/>
      <c r="ET5" s="1442" t="s">
        <v>5573</v>
      </c>
      <c r="EU5" s="1396"/>
      <c r="EV5" s="1396"/>
      <c r="EW5" s="1396"/>
      <c r="EX5" s="1396"/>
      <c r="EY5" s="1396"/>
      <c r="EZ5" s="1396"/>
      <c r="FA5" s="1396"/>
      <c r="FB5" s="1419"/>
      <c r="FC5" s="20"/>
      <c r="FD5" s="7"/>
    </row>
    <row r="6" spans="1:160" s="3" customFormat="1" ht="20.25" customHeight="1" x14ac:dyDescent="0.2">
      <c r="A6" s="7"/>
      <c r="B6" s="1431"/>
      <c r="C6" s="1391"/>
      <c r="D6" s="1391"/>
      <c r="E6" s="1440" t="s">
        <v>2335</v>
      </c>
      <c r="F6" s="1435"/>
      <c r="G6" s="1435"/>
      <c r="H6" s="1435"/>
      <c r="I6" s="1436"/>
      <c r="J6" s="1440" t="s">
        <v>205</v>
      </c>
      <c r="K6" s="1435"/>
      <c r="L6" s="1436"/>
      <c r="M6" s="1440" t="s">
        <v>152</v>
      </c>
      <c r="N6" s="1440" t="s">
        <v>2335</v>
      </c>
      <c r="O6" s="1435"/>
      <c r="P6" s="1435"/>
      <c r="Q6" s="1435"/>
      <c r="R6" s="1436"/>
      <c r="S6" s="1440" t="s">
        <v>205</v>
      </c>
      <c r="T6" s="1435"/>
      <c r="U6" s="1436"/>
      <c r="V6" s="1440" t="s">
        <v>152</v>
      </c>
      <c r="W6" s="1440" t="s">
        <v>2335</v>
      </c>
      <c r="X6" s="1435"/>
      <c r="Y6" s="1435"/>
      <c r="Z6" s="1435"/>
      <c r="AA6" s="1436"/>
      <c r="AB6" s="1440" t="s">
        <v>205</v>
      </c>
      <c r="AC6" s="1435"/>
      <c r="AD6" s="1436"/>
      <c r="AE6" s="1440" t="s">
        <v>152</v>
      </c>
      <c r="AF6" s="1440" t="s">
        <v>2335</v>
      </c>
      <c r="AG6" s="1435"/>
      <c r="AH6" s="1435"/>
      <c r="AI6" s="1435"/>
      <c r="AJ6" s="1436"/>
      <c r="AK6" s="1440" t="s">
        <v>205</v>
      </c>
      <c r="AL6" s="1435"/>
      <c r="AM6" s="1436"/>
      <c r="AN6" s="1440" t="s">
        <v>152</v>
      </c>
      <c r="AO6" s="1440" t="s">
        <v>2335</v>
      </c>
      <c r="AP6" s="1435"/>
      <c r="AQ6" s="1435"/>
      <c r="AR6" s="1435"/>
      <c r="AS6" s="1436"/>
      <c r="AT6" s="1440" t="s">
        <v>205</v>
      </c>
      <c r="AU6" s="1435"/>
      <c r="AV6" s="1436"/>
      <c r="AW6" s="1440" t="s">
        <v>152</v>
      </c>
      <c r="AX6" s="1440" t="s">
        <v>2335</v>
      </c>
      <c r="AY6" s="1435"/>
      <c r="AZ6" s="1435"/>
      <c r="BA6" s="1435"/>
      <c r="BB6" s="1436"/>
      <c r="BC6" s="1440" t="s">
        <v>205</v>
      </c>
      <c r="BD6" s="1435"/>
      <c r="BE6" s="1436"/>
      <c r="BF6" s="1440" t="s">
        <v>152</v>
      </c>
      <c r="BG6" s="1440" t="s">
        <v>2335</v>
      </c>
      <c r="BH6" s="1435"/>
      <c r="BI6" s="1435"/>
      <c r="BJ6" s="1435"/>
      <c r="BK6" s="1436"/>
      <c r="BL6" s="1440" t="s">
        <v>205</v>
      </c>
      <c r="BM6" s="1435"/>
      <c r="BN6" s="1436"/>
      <c r="BO6" s="1440" t="s">
        <v>152</v>
      </c>
      <c r="BP6" s="1440" t="s">
        <v>2335</v>
      </c>
      <c r="BQ6" s="1435"/>
      <c r="BR6" s="1435"/>
      <c r="BS6" s="1435"/>
      <c r="BT6" s="1436"/>
      <c r="BU6" s="1440" t="s">
        <v>205</v>
      </c>
      <c r="BV6" s="1435"/>
      <c r="BW6" s="1436"/>
      <c r="BX6" s="1443" t="s">
        <v>152</v>
      </c>
      <c r="BY6" s="21"/>
      <c r="BZ6" s="1386"/>
      <c r="CA6" s="21"/>
      <c r="CB6" s="1386"/>
      <c r="CC6" s="7"/>
      <c r="CD6" s="7"/>
      <c r="CE6" s="7"/>
      <c r="CF6" s="1431"/>
      <c r="CG6" s="1391"/>
      <c r="CH6" s="1391"/>
      <c r="CI6" s="1440" t="s">
        <v>2335</v>
      </c>
      <c r="CJ6" s="1435"/>
      <c r="CK6" s="1435"/>
      <c r="CL6" s="1435"/>
      <c r="CM6" s="1436"/>
      <c r="CN6" s="1440" t="s">
        <v>205</v>
      </c>
      <c r="CO6" s="1435"/>
      <c r="CP6" s="1436"/>
      <c r="CQ6" s="1440" t="s">
        <v>152</v>
      </c>
      <c r="CR6" s="1440" t="s">
        <v>2335</v>
      </c>
      <c r="CS6" s="1435"/>
      <c r="CT6" s="1435"/>
      <c r="CU6" s="1435"/>
      <c r="CV6" s="1436"/>
      <c r="CW6" s="1440" t="s">
        <v>205</v>
      </c>
      <c r="CX6" s="1435"/>
      <c r="CY6" s="1436"/>
      <c r="CZ6" s="1440" t="s">
        <v>152</v>
      </c>
      <c r="DA6" s="1440" t="s">
        <v>2335</v>
      </c>
      <c r="DB6" s="1435"/>
      <c r="DC6" s="1435"/>
      <c r="DD6" s="1435"/>
      <c r="DE6" s="1436"/>
      <c r="DF6" s="1440" t="s">
        <v>205</v>
      </c>
      <c r="DG6" s="1435"/>
      <c r="DH6" s="1436"/>
      <c r="DI6" s="1440" t="s">
        <v>152</v>
      </c>
      <c r="DJ6" s="1440" t="s">
        <v>2335</v>
      </c>
      <c r="DK6" s="1435"/>
      <c r="DL6" s="1435"/>
      <c r="DM6" s="1435"/>
      <c r="DN6" s="1436"/>
      <c r="DO6" s="1440" t="s">
        <v>205</v>
      </c>
      <c r="DP6" s="1435"/>
      <c r="DQ6" s="1436"/>
      <c r="DR6" s="1440" t="s">
        <v>152</v>
      </c>
      <c r="DS6" s="1440" t="s">
        <v>2335</v>
      </c>
      <c r="DT6" s="1435"/>
      <c r="DU6" s="1435"/>
      <c r="DV6" s="1435"/>
      <c r="DW6" s="1436"/>
      <c r="DX6" s="1440" t="s">
        <v>205</v>
      </c>
      <c r="DY6" s="1435"/>
      <c r="DZ6" s="1436"/>
      <c r="EA6" s="1440" t="s">
        <v>152</v>
      </c>
      <c r="EB6" s="1440" t="s">
        <v>2335</v>
      </c>
      <c r="EC6" s="1435"/>
      <c r="ED6" s="1435"/>
      <c r="EE6" s="1435"/>
      <c r="EF6" s="1436"/>
      <c r="EG6" s="1440" t="s">
        <v>205</v>
      </c>
      <c r="EH6" s="1435"/>
      <c r="EI6" s="1436"/>
      <c r="EJ6" s="1440" t="s">
        <v>152</v>
      </c>
      <c r="EK6" s="1440" t="s">
        <v>2335</v>
      </c>
      <c r="EL6" s="1435"/>
      <c r="EM6" s="1435"/>
      <c r="EN6" s="1435"/>
      <c r="EO6" s="1436"/>
      <c r="EP6" s="1440" t="s">
        <v>205</v>
      </c>
      <c r="EQ6" s="1435"/>
      <c r="ER6" s="1436"/>
      <c r="ES6" s="1440" t="s">
        <v>152</v>
      </c>
      <c r="ET6" s="1440" t="s">
        <v>2335</v>
      </c>
      <c r="EU6" s="1435"/>
      <c r="EV6" s="1435"/>
      <c r="EW6" s="1435"/>
      <c r="EX6" s="1436"/>
      <c r="EY6" s="1440" t="s">
        <v>205</v>
      </c>
      <c r="EZ6" s="1435"/>
      <c r="FA6" s="1436"/>
      <c r="FB6" s="1443" t="s">
        <v>152</v>
      </c>
      <c r="FC6" s="21"/>
      <c r="FD6" s="7"/>
    </row>
    <row r="7" spans="1:160" s="3" customFormat="1" ht="111.75" customHeight="1" x14ac:dyDescent="0.2">
      <c r="A7" s="7"/>
      <c r="B7" s="1431"/>
      <c r="C7" s="1391"/>
      <c r="D7" s="1391"/>
      <c r="E7" s="83" t="s">
        <v>2336</v>
      </c>
      <c r="F7" s="83" t="s">
        <v>2337</v>
      </c>
      <c r="G7" s="83" t="s">
        <v>2338</v>
      </c>
      <c r="H7" s="83" t="s">
        <v>2339</v>
      </c>
      <c r="I7" s="83" t="s">
        <v>2340</v>
      </c>
      <c r="J7" s="83" t="s">
        <v>5800</v>
      </c>
      <c r="K7" s="83" t="s">
        <v>5801</v>
      </c>
      <c r="L7" s="83" t="s">
        <v>5802</v>
      </c>
      <c r="M7" s="1389"/>
      <c r="N7" s="83" t="s">
        <v>2336</v>
      </c>
      <c r="O7" s="83" t="s">
        <v>2337</v>
      </c>
      <c r="P7" s="83" t="s">
        <v>2338</v>
      </c>
      <c r="Q7" s="83" t="s">
        <v>2339</v>
      </c>
      <c r="R7" s="83" t="s">
        <v>2340</v>
      </c>
      <c r="S7" s="83" t="s">
        <v>5800</v>
      </c>
      <c r="T7" s="83" t="s">
        <v>5801</v>
      </c>
      <c r="U7" s="83" t="s">
        <v>5802</v>
      </c>
      <c r="V7" s="1389"/>
      <c r="W7" s="83" t="s">
        <v>2336</v>
      </c>
      <c r="X7" s="83" t="s">
        <v>2337</v>
      </c>
      <c r="Y7" s="83" t="s">
        <v>2338</v>
      </c>
      <c r="Z7" s="83" t="s">
        <v>2339</v>
      </c>
      <c r="AA7" s="83" t="s">
        <v>2340</v>
      </c>
      <c r="AB7" s="83" t="s">
        <v>5800</v>
      </c>
      <c r="AC7" s="83" t="s">
        <v>5801</v>
      </c>
      <c r="AD7" s="83" t="s">
        <v>5802</v>
      </c>
      <c r="AE7" s="1389"/>
      <c r="AF7" s="83" t="s">
        <v>2336</v>
      </c>
      <c r="AG7" s="83" t="s">
        <v>2337</v>
      </c>
      <c r="AH7" s="83" t="s">
        <v>2338</v>
      </c>
      <c r="AI7" s="83" t="s">
        <v>2339</v>
      </c>
      <c r="AJ7" s="83" t="s">
        <v>2340</v>
      </c>
      <c r="AK7" s="83" t="s">
        <v>5800</v>
      </c>
      <c r="AL7" s="83" t="s">
        <v>5801</v>
      </c>
      <c r="AM7" s="83" t="s">
        <v>5802</v>
      </c>
      <c r="AN7" s="1389"/>
      <c r="AO7" s="83" t="s">
        <v>2336</v>
      </c>
      <c r="AP7" s="83" t="s">
        <v>2337</v>
      </c>
      <c r="AQ7" s="83" t="s">
        <v>2338</v>
      </c>
      <c r="AR7" s="83" t="s">
        <v>2339</v>
      </c>
      <c r="AS7" s="83" t="s">
        <v>2340</v>
      </c>
      <c r="AT7" s="83" t="s">
        <v>5800</v>
      </c>
      <c r="AU7" s="83" t="s">
        <v>5801</v>
      </c>
      <c r="AV7" s="83" t="s">
        <v>5802</v>
      </c>
      <c r="AW7" s="1389"/>
      <c r="AX7" s="83" t="s">
        <v>2336</v>
      </c>
      <c r="AY7" s="83" t="s">
        <v>2337</v>
      </c>
      <c r="AZ7" s="83" t="s">
        <v>2338</v>
      </c>
      <c r="BA7" s="83" t="s">
        <v>2339</v>
      </c>
      <c r="BB7" s="83" t="s">
        <v>2340</v>
      </c>
      <c r="BC7" s="83" t="s">
        <v>5800</v>
      </c>
      <c r="BD7" s="83" t="s">
        <v>5801</v>
      </c>
      <c r="BE7" s="83" t="s">
        <v>5802</v>
      </c>
      <c r="BF7" s="1389"/>
      <c r="BG7" s="83" t="s">
        <v>2336</v>
      </c>
      <c r="BH7" s="83" t="s">
        <v>2337</v>
      </c>
      <c r="BI7" s="83" t="s">
        <v>2338</v>
      </c>
      <c r="BJ7" s="83" t="s">
        <v>2339</v>
      </c>
      <c r="BK7" s="83" t="s">
        <v>2340</v>
      </c>
      <c r="BL7" s="83" t="s">
        <v>5800</v>
      </c>
      <c r="BM7" s="83" t="s">
        <v>5801</v>
      </c>
      <c r="BN7" s="83" t="s">
        <v>5802</v>
      </c>
      <c r="BO7" s="1389"/>
      <c r="BP7" s="83" t="s">
        <v>2336</v>
      </c>
      <c r="BQ7" s="83" t="s">
        <v>2337</v>
      </c>
      <c r="BR7" s="83" t="s">
        <v>2338</v>
      </c>
      <c r="BS7" s="83" t="s">
        <v>2339</v>
      </c>
      <c r="BT7" s="83" t="s">
        <v>2340</v>
      </c>
      <c r="BU7" s="83" t="s">
        <v>5800</v>
      </c>
      <c r="BV7" s="83" t="s">
        <v>5801</v>
      </c>
      <c r="BW7" s="83" t="s">
        <v>5802</v>
      </c>
      <c r="BX7" s="1402"/>
      <c r="BY7" s="21"/>
      <c r="BZ7" s="1386"/>
      <c r="CA7" s="21"/>
      <c r="CB7" s="1386"/>
      <c r="CC7" s="7"/>
      <c r="CD7" s="7"/>
      <c r="CE7" s="7"/>
      <c r="CF7" s="1431"/>
      <c r="CG7" s="1391"/>
      <c r="CH7" s="1391"/>
      <c r="CI7" s="83" t="s">
        <v>2336</v>
      </c>
      <c r="CJ7" s="83" t="s">
        <v>2337</v>
      </c>
      <c r="CK7" s="83" t="s">
        <v>2338</v>
      </c>
      <c r="CL7" s="83" t="s">
        <v>2339</v>
      </c>
      <c r="CM7" s="83" t="s">
        <v>2340</v>
      </c>
      <c r="CN7" s="83" t="s">
        <v>5800</v>
      </c>
      <c r="CO7" s="83" t="s">
        <v>5801</v>
      </c>
      <c r="CP7" s="83" t="s">
        <v>5802</v>
      </c>
      <c r="CQ7" s="1389"/>
      <c r="CR7" s="83" t="s">
        <v>2336</v>
      </c>
      <c r="CS7" s="83" t="s">
        <v>2337</v>
      </c>
      <c r="CT7" s="83" t="s">
        <v>2338</v>
      </c>
      <c r="CU7" s="83" t="s">
        <v>2339</v>
      </c>
      <c r="CV7" s="83" t="s">
        <v>2340</v>
      </c>
      <c r="CW7" s="83" t="s">
        <v>5800</v>
      </c>
      <c r="CX7" s="83" t="s">
        <v>5801</v>
      </c>
      <c r="CY7" s="83" t="s">
        <v>5802</v>
      </c>
      <c r="CZ7" s="1389"/>
      <c r="DA7" s="83" t="s">
        <v>2336</v>
      </c>
      <c r="DB7" s="83" t="s">
        <v>2337</v>
      </c>
      <c r="DC7" s="83" t="s">
        <v>2338</v>
      </c>
      <c r="DD7" s="83" t="s">
        <v>2339</v>
      </c>
      <c r="DE7" s="83" t="s">
        <v>2340</v>
      </c>
      <c r="DF7" s="83" t="s">
        <v>5800</v>
      </c>
      <c r="DG7" s="83" t="s">
        <v>5801</v>
      </c>
      <c r="DH7" s="83" t="s">
        <v>5802</v>
      </c>
      <c r="DI7" s="1389"/>
      <c r="DJ7" s="83" t="s">
        <v>2336</v>
      </c>
      <c r="DK7" s="83" t="s">
        <v>2337</v>
      </c>
      <c r="DL7" s="83" t="s">
        <v>2338</v>
      </c>
      <c r="DM7" s="83" t="s">
        <v>2339</v>
      </c>
      <c r="DN7" s="83" t="s">
        <v>2340</v>
      </c>
      <c r="DO7" s="83" t="s">
        <v>5800</v>
      </c>
      <c r="DP7" s="83" t="s">
        <v>5801</v>
      </c>
      <c r="DQ7" s="83" t="s">
        <v>5802</v>
      </c>
      <c r="DR7" s="1389"/>
      <c r="DS7" s="83" t="s">
        <v>2336</v>
      </c>
      <c r="DT7" s="83" t="s">
        <v>2337</v>
      </c>
      <c r="DU7" s="83" t="s">
        <v>2338</v>
      </c>
      <c r="DV7" s="83" t="s">
        <v>2339</v>
      </c>
      <c r="DW7" s="83" t="s">
        <v>2340</v>
      </c>
      <c r="DX7" s="83" t="s">
        <v>5800</v>
      </c>
      <c r="DY7" s="83" t="s">
        <v>5801</v>
      </c>
      <c r="DZ7" s="83" t="s">
        <v>5802</v>
      </c>
      <c r="EA7" s="1389"/>
      <c r="EB7" s="83" t="s">
        <v>2336</v>
      </c>
      <c r="EC7" s="83" t="s">
        <v>2337</v>
      </c>
      <c r="ED7" s="83" t="s">
        <v>2338</v>
      </c>
      <c r="EE7" s="83" t="s">
        <v>2339</v>
      </c>
      <c r="EF7" s="83" t="s">
        <v>2340</v>
      </c>
      <c r="EG7" s="83" t="s">
        <v>5800</v>
      </c>
      <c r="EH7" s="83" t="s">
        <v>5801</v>
      </c>
      <c r="EI7" s="83" t="s">
        <v>5802</v>
      </c>
      <c r="EJ7" s="1389"/>
      <c r="EK7" s="83" t="s">
        <v>2336</v>
      </c>
      <c r="EL7" s="83" t="s">
        <v>2337</v>
      </c>
      <c r="EM7" s="83" t="s">
        <v>2338</v>
      </c>
      <c r="EN7" s="83" t="s">
        <v>2339</v>
      </c>
      <c r="EO7" s="83" t="s">
        <v>2340</v>
      </c>
      <c r="EP7" s="83" t="s">
        <v>5800</v>
      </c>
      <c r="EQ7" s="83" t="s">
        <v>5801</v>
      </c>
      <c r="ER7" s="83" t="s">
        <v>5802</v>
      </c>
      <c r="ES7" s="1389"/>
      <c r="ET7" s="83" t="s">
        <v>2336</v>
      </c>
      <c r="EU7" s="83" t="s">
        <v>2337</v>
      </c>
      <c r="EV7" s="83" t="s">
        <v>2338</v>
      </c>
      <c r="EW7" s="83" t="s">
        <v>2339</v>
      </c>
      <c r="EX7" s="83" t="s">
        <v>2340</v>
      </c>
      <c r="EY7" s="83" t="s">
        <v>5800</v>
      </c>
      <c r="EZ7" s="83" t="s">
        <v>5801</v>
      </c>
      <c r="FA7" s="83" t="s">
        <v>5802</v>
      </c>
      <c r="FB7" s="1402"/>
      <c r="FC7" s="21"/>
      <c r="FD7" s="7"/>
    </row>
    <row r="8" spans="1:160" s="3" customFormat="1" ht="20.25" customHeight="1" thickBot="1" x14ac:dyDescent="0.25">
      <c r="A8" s="7"/>
      <c r="B8" s="1432"/>
      <c r="C8" s="1392"/>
      <c r="D8" s="1392"/>
      <c r="E8" s="1428" t="s">
        <v>157</v>
      </c>
      <c r="F8" s="1399"/>
      <c r="G8" s="1399"/>
      <c r="H8" s="1399"/>
      <c r="I8" s="1399"/>
      <c r="J8" s="1399"/>
      <c r="K8" s="1399"/>
      <c r="L8" s="1399"/>
      <c r="M8" s="1399"/>
      <c r="N8" s="1399"/>
      <c r="O8" s="1399"/>
      <c r="P8" s="1399"/>
      <c r="Q8" s="1399"/>
      <c r="R8" s="1399"/>
      <c r="S8" s="1399"/>
      <c r="T8" s="1399"/>
      <c r="U8" s="1399"/>
      <c r="V8" s="1400"/>
      <c r="W8" s="1428" t="s">
        <v>158</v>
      </c>
      <c r="X8" s="1399"/>
      <c r="Y8" s="1399"/>
      <c r="Z8" s="1399"/>
      <c r="AA8" s="1399"/>
      <c r="AB8" s="1399"/>
      <c r="AC8" s="1399"/>
      <c r="AD8" s="1399"/>
      <c r="AE8" s="1399"/>
      <c r="AF8" s="1399"/>
      <c r="AG8" s="1399"/>
      <c r="AH8" s="1399"/>
      <c r="AI8" s="1399"/>
      <c r="AJ8" s="1399"/>
      <c r="AK8" s="1399"/>
      <c r="AL8" s="1399"/>
      <c r="AM8" s="1399"/>
      <c r="AN8" s="1400"/>
      <c r="AO8" s="1428" t="s">
        <v>159</v>
      </c>
      <c r="AP8" s="1399"/>
      <c r="AQ8" s="1399"/>
      <c r="AR8" s="1399"/>
      <c r="AS8" s="1399"/>
      <c r="AT8" s="1399"/>
      <c r="AU8" s="1399"/>
      <c r="AV8" s="1399"/>
      <c r="AW8" s="1399"/>
      <c r="AX8" s="1399"/>
      <c r="AY8" s="1399"/>
      <c r="AZ8" s="1399"/>
      <c r="BA8" s="1399"/>
      <c r="BB8" s="1399"/>
      <c r="BC8" s="1399"/>
      <c r="BD8" s="1399"/>
      <c r="BE8" s="1399"/>
      <c r="BF8" s="1400"/>
      <c r="BG8" s="1429" t="s">
        <v>160</v>
      </c>
      <c r="BH8" s="1399"/>
      <c r="BI8" s="1399"/>
      <c r="BJ8" s="1399"/>
      <c r="BK8" s="1399"/>
      <c r="BL8" s="1399"/>
      <c r="BM8" s="1399"/>
      <c r="BN8" s="1399"/>
      <c r="BO8" s="1399"/>
      <c r="BP8" s="1399"/>
      <c r="BQ8" s="1399"/>
      <c r="BR8" s="1399"/>
      <c r="BS8" s="1399"/>
      <c r="BT8" s="1399"/>
      <c r="BU8" s="1399"/>
      <c r="BV8" s="1399"/>
      <c r="BW8" s="1399"/>
      <c r="BX8" s="1406"/>
      <c r="BY8" s="37"/>
      <c r="BZ8" s="1387"/>
      <c r="CA8" s="37"/>
      <c r="CB8" s="1387"/>
      <c r="CC8" s="7"/>
      <c r="CD8" s="7"/>
      <c r="CE8" s="7"/>
      <c r="CF8" s="1432"/>
      <c r="CG8" s="1392"/>
      <c r="CH8" s="1392"/>
      <c r="CI8" s="1428" t="s">
        <v>157</v>
      </c>
      <c r="CJ8" s="1399"/>
      <c r="CK8" s="1399"/>
      <c r="CL8" s="1399"/>
      <c r="CM8" s="1399"/>
      <c r="CN8" s="1399"/>
      <c r="CO8" s="1399"/>
      <c r="CP8" s="1399"/>
      <c r="CQ8" s="1399"/>
      <c r="CR8" s="1399"/>
      <c r="CS8" s="1399"/>
      <c r="CT8" s="1399"/>
      <c r="CU8" s="1399"/>
      <c r="CV8" s="1399"/>
      <c r="CW8" s="1399"/>
      <c r="CX8" s="1399"/>
      <c r="CY8" s="1399"/>
      <c r="CZ8" s="1400"/>
      <c r="DA8" s="1428" t="s">
        <v>158</v>
      </c>
      <c r="DB8" s="1399"/>
      <c r="DC8" s="1399"/>
      <c r="DD8" s="1399"/>
      <c r="DE8" s="1399"/>
      <c r="DF8" s="1399"/>
      <c r="DG8" s="1399"/>
      <c r="DH8" s="1399"/>
      <c r="DI8" s="1399"/>
      <c r="DJ8" s="1399"/>
      <c r="DK8" s="1399"/>
      <c r="DL8" s="1399"/>
      <c r="DM8" s="1399"/>
      <c r="DN8" s="1399"/>
      <c r="DO8" s="1399"/>
      <c r="DP8" s="1399"/>
      <c r="DQ8" s="1399"/>
      <c r="DR8" s="1400"/>
      <c r="DS8" s="1428" t="s">
        <v>159</v>
      </c>
      <c r="DT8" s="1399"/>
      <c r="DU8" s="1399"/>
      <c r="DV8" s="1399"/>
      <c r="DW8" s="1399"/>
      <c r="DX8" s="1399"/>
      <c r="DY8" s="1399"/>
      <c r="DZ8" s="1399"/>
      <c r="EA8" s="1399"/>
      <c r="EB8" s="1399"/>
      <c r="EC8" s="1399"/>
      <c r="ED8" s="1399"/>
      <c r="EE8" s="1399"/>
      <c r="EF8" s="1399"/>
      <c r="EG8" s="1399"/>
      <c r="EH8" s="1399"/>
      <c r="EI8" s="1399"/>
      <c r="EJ8" s="1400"/>
      <c r="EK8" s="1429" t="s">
        <v>160</v>
      </c>
      <c r="EL8" s="1399"/>
      <c r="EM8" s="1399"/>
      <c r="EN8" s="1399"/>
      <c r="EO8" s="1399"/>
      <c r="EP8" s="1399"/>
      <c r="EQ8" s="1399"/>
      <c r="ER8" s="1399"/>
      <c r="ES8" s="1399"/>
      <c r="ET8" s="1399"/>
      <c r="EU8" s="1399"/>
      <c r="EV8" s="1399"/>
      <c r="EW8" s="1399"/>
      <c r="EX8" s="1399"/>
      <c r="EY8" s="1399"/>
      <c r="EZ8" s="1399"/>
      <c r="FA8" s="1399"/>
      <c r="FB8" s="1406"/>
      <c r="FC8" s="37"/>
      <c r="FD8" s="7"/>
    </row>
    <row r="9" spans="1:160" s="3" customFormat="1" ht="20.25" customHeight="1" thickTop="1" thickBot="1" x14ac:dyDescent="0.25">
      <c r="A9" s="7"/>
      <c r="B9" s="37"/>
      <c r="C9" s="37"/>
      <c r="D9" s="37"/>
      <c r="E9" s="345"/>
      <c r="F9" s="345"/>
      <c r="G9" s="345"/>
      <c r="H9" s="345"/>
      <c r="I9" s="345"/>
      <c r="J9" s="345"/>
      <c r="K9" s="345"/>
      <c r="L9" s="345"/>
      <c r="M9" s="345"/>
      <c r="N9" s="345"/>
      <c r="O9" s="345"/>
      <c r="P9" s="345"/>
      <c r="Q9" s="345"/>
      <c r="R9" s="345"/>
      <c r="S9" s="345"/>
      <c r="T9" s="345"/>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5"/>
      <c r="BU9" s="345"/>
      <c r="BV9" s="345"/>
      <c r="BW9" s="345"/>
      <c r="BX9" s="345"/>
      <c r="BY9" s="37"/>
      <c r="BZ9" s="37"/>
      <c r="CA9" s="37"/>
      <c r="CB9" s="37"/>
      <c r="CC9" s="7"/>
      <c r="CD9" s="7"/>
      <c r="CE9" s="7"/>
      <c r="CF9" s="37"/>
      <c r="CG9" s="37"/>
      <c r="CH9" s="37"/>
      <c r="CI9" s="345"/>
      <c r="CJ9" s="345"/>
      <c r="CK9" s="345"/>
      <c r="CL9" s="345"/>
      <c r="CM9" s="345"/>
      <c r="CN9" s="345"/>
      <c r="CO9" s="345"/>
      <c r="CP9" s="345"/>
      <c r="CQ9" s="345"/>
      <c r="CR9" s="345"/>
      <c r="CS9" s="345"/>
      <c r="CT9" s="345"/>
      <c r="CU9" s="345"/>
      <c r="CV9" s="345"/>
      <c r="CW9" s="345"/>
      <c r="CX9" s="345"/>
      <c r="CY9" s="345"/>
      <c r="CZ9" s="345"/>
      <c r="DA9" s="345"/>
      <c r="DB9" s="345"/>
      <c r="DC9" s="345"/>
      <c r="DD9" s="345"/>
      <c r="DE9" s="345"/>
      <c r="DF9" s="345"/>
      <c r="DG9" s="345"/>
      <c r="DH9" s="345"/>
      <c r="DI9" s="345"/>
      <c r="DJ9" s="345"/>
      <c r="DK9" s="345"/>
      <c r="DL9" s="345"/>
      <c r="DM9" s="345"/>
      <c r="DN9" s="345"/>
      <c r="DO9" s="345"/>
      <c r="DP9" s="345"/>
      <c r="DQ9" s="345"/>
      <c r="DR9" s="345"/>
      <c r="DS9" s="345"/>
      <c r="DT9" s="345"/>
      <c r="DU9" s="345"/>
      <c r="DV9" s="345"/>
      <c r="DW9" s="345"/>
      <c r="DX9" s="345"/>
      <c r="DY9" s="345"/>
      <c r="DZ9" s="345"/>
      <c r="EA9" s="345"/>
      <c r="EB9" s="345"/>
      <c r="EC9" s="345"/>
      <c r="ED9" s="345"/>
      <c r="EE9" s="345"/>
      <c r="EF9" s="345"/>
      <c r="EG9" s="345"/>
      <c r="EH9" s="345"/>
      <c r="EI9" s="345"/>
      <c r="EJ9" s="345"/>
      <c r="EK9" s="345"/>
      <c r="EL9" s="345"/>
      <c r="EM9" s="345"/>
      <c r="EN9" s="345"/>
      <c r="EO9" s="345"/>
      <c r="EP9" s="345"/>
      <c r="EQ9" s="345"/>
      <c r="ER9" s="345"/>
      <c r="ES9" s="345"/>
      <c r="ET9" s="345"/>
      <c r="EU9" s="345"/>
      <c r="EV9" s="345"/>
      <c r="EW9" s="345"/>
      <c r="EX9" s="345"/>
      <c r="EY9" s="345"/>
      <c r="EZ9" s="345"/>
      <c r="FA9" s="345"/>
      <c r="FB9" s="345"/>
      <c r="FC9" s="37"/>
      <c r="FD9" s="7"/>
    </row>
    <row r="10" spans="1:160" s="3" customFormat="1" ht="20.25" customHeight="1" thickTop="1" thickBot="1" x14ac:dyDescent="0.25">
      <c r="A10" s="7"/>
      <c r="B10" s="24" t="s">
        <v>5574</v>
      </c>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7"/>
      <c r="CD10" s="7"/>
      <c r="CE10" s="7"/>
      <c r="CF10" s="24" t="s">
        <v>5574</v>
      </c>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7"/>
    </row>
    <row r="11" spans="1:160" s="3" customFormat="1" ht="20.25" customHeight="1" thickTop="1" x14ac:dyDescent="0.2">
      <c r="A11" s="7"/>
      <c r="B11" s="27" t="s">
        <v>5575</v>
      </c>
      <c r="C11" s="28" t="s">
        <v>167</v>
      </c>
      <c r="D11" s="28">
        <v>3</v>
      </c>
      <c r="E11" s="1137"/>
      <c r="F11" s="1137"/>
      <c r="G11" s="1137"/>
      <c r="H11" s="1137"/>
      <c r="I11" s="1137"/>
      <c r="J11" s="1137"/>
      <c r="K11" s="1137"/>
      <c r="L11" s="1137"/>
      <c r="M11" s="1138">
        <f>IFERROR(SUM(E11:L11),0)</f>
        <v>0</v>
      </c>
      <c r="N11" s="1137"/>
      <c r="O11" s="1137"/>
      <c r="P11" s="1137"/>
      <c r="Q11" s="1137"/>
      <c r="R11" s="1137"/>
      <c r="S11" s="1137"/>
      <c r="T11" s="1137"/>
      <c r="U11" s="1137"/>
      <c r="V11" s="1138">
        <f>IFERROR(SUM(N11:U11),0)</f>
        <v>0</v>
      </c>
      <c r="W11" s="1137"/>
      <c r="X11" s="1137"/>
      <c r="Y11" s="1137"/>
      <c r="Z11" s="1137"/>
      <c r="AA11" s="1137"/>
      <c r="AB11" s="1137"/>
      <c r="AC11" s="1137"/>
      <c r="AD11" s="1137"/>
      <c r="AE11" s="1138">
        <f>IFERROR(SUM(W11:AD11),0)</f>
        <v>0</v>
      </c>
      <c r="AF11" s="1137"/>
      <c r="AG11" s="1137"/>
      <c r="AH11" s="1137"/>
      <c r="AI11" s="1137"/>
      <c r="AJ11" s="1137"/>
      <c r="AK11" s="1137"/>
      <c r="AL11" s="1137"/>
      <c r="AM11" s="1137"/>
      <c r="AN11" s="1138">
        <f>IFERROR(SUM(AF11:AM11),0)</f>
        <v>0</v>
      </c>
      <c r="AO11" s="61"/>
      <c r="AP11" s="61"/>
      <c r="AQ11" s="61"/>
      <c r="AR11" s="61"/>
      <c r="AS11" s="61"/>
      <c r="AT11" s="61"/>
      <c r="AU11" s="61"/>
      <c r="AV11" s="61"/>
      <c r="AW11" s="62">
        <f>IFERROR(SUM(AO11:AV11),0)</f>
        <v>0</v>
      </c>
      <c r="AX11" s="61"/>
      <c r="AY11" s="61"/>
      <c r="AZ11" s="61"/>
      <c r="BA11" s="61"/>
      <c r="BB11" s="61"/>
      <c r="BC11" s="61"/>
      <c r="BD11" s="61"/>
      <c r="BE11" s="61"/>
      <c r="BF11" s="62">
        <f>IFERROR(SUM(AX11:BE11),0)</f>
        <v>0</v>
      </c>
      <c r="BG11" s="1137"/>
      <c r="BH11" s="1137"/>
      <c r="BI11" s="1137"/>
      <c r="BJ11" s="1137"/>
      <c r="BK11" s="1137"/>
      <c r="BL11" s="1137"/>
      <c r="BM11" s="1137"/>
      <c r="BN11" s="1137"/>
      <c r="BO11" s="1138">
        <f>IFERROR(SUM(BG11:BN11),0)</f>
        <v>0</v>
      </c>
      <c r="BP11" s="1137"/>
      <c r="BQ11" s="1137"/>
      <c r="BR11" s="1137"/>
      <c r="BS11" s="1137"/>
      <c r="BT11" s="1137"/>
      <c r="BU11" s="1137"/>
      <c r="BV11" s="1137"/>
      <c r="BW11" s="1137"/>
      <c r="BX11" s="1142">
        <f>IFERROR(SUM(BP11:BW11),0)</f>
        <v>0</v>
      </c>
      <c r="BY11" s="37"/>
      <c r="BZ11" s="105" t="s">
        <v>5803</v>
      </c>
      <c r="CA11" s="37"/>
      <c r="CB11" s="105" t="s">
        <v>5804</v>
      </c>
      <c r="CC11" s="7"/>
      <c r="CD11" s="7"/>
      <c r="CE11" s="7"/>
      <c r="CF11" s="27" t="s">
        <v>5575</v>
      </c>
      <c r="CG11" s="28" t="s">
        <v>167</v>
      </c>
      <c r="CH11" s="28">
        <v>3</v>
      </c>
      <c r="CI11" s="64" t="s">
        <v>5805</v>
      </c>
      <c r="CJ11" s="64" t="s">
        <v>5806</v>
      </c>
      <c r="CK11" s="64" t="s">
        <v>5807</v>
      </c>
      <c r="CL11" s="64" t="s">
        <v>5808</v>
      </c>
      <c r="CM11" s="64" t="s">
        <v>5809</v>
      </c>
      <c r="CN11" s="64" t="s">
        <v>5810</v>
      </c>
      <c r="CO11" s="64" t="s">
        <v>5811</v>
      </c>
      <c r="CP11" s="64" t="s">
        <v>5812</v>
      </c>
      <c r="CQ11" s="62" t="s">
        <v>5813</v>
      </c>
      <c r="CR11" s="64" t="s">
        <v>5814</v>
      </c>
      <c r="CS11" s="64" t="s">
        <v>5815</v>
      </c>
      <c r="CT11" s="64" t="s">
        <v>5816</v>
      </c>
      <c r="CU11" s="64" t="s">
        <v>5817</v>
      </c>
      <c r="CV11" s="64" t="s">
        <v>5818</v>
      </c>
      <c r="CW11" s="64" t="s">
        <v>5819</v>
      </c>
      <c r="CX11" s="64" t="s">
        <v>5820</v>
      </c>
      <c r="CY11" s="64" t="s">
        <v>5821</v>
      </c>
      <c r="CZ11" s="62" t="s">
        <v>5822</v>
      </c>
      <c r="DA11" s="64" t="s">
        <v>5805</v>
      </c>
      <c r="DB11" s="64" t="s">
        <v>5806</v>
      </c>
      <c r="DC11" s="64" t="s">
        <v>5807</v>
      </c>
      <c r="DD11" s="64" t="s">
        <v>5808</v>
      </c>
      <c r="DE11" s="64" t="s">
        <v>5809</v>
      </c>
      <c r="DF11" s="64" t="s">
        <v>5810</v>
      </c>
      <c r="DG11" s="64" t="s">
        <v>5811</v>
      </c>
      <c r="DH11" s="64" t="s">
        <v>5812</v>
      </c>
      <c r="DI11" s="62" t="s">
        <v>5813</v>
      </c>
      <c r="DJ11" s="64" t="s">
        <v>5814</v>
      </c>
      <c r="DK11" s="64" t="s">
        <v>5815</v>
      </c>
      <c r="DL11" s="64" t="s">
        <v>5816</v>
      </c>
      <c r="DM11" s="64" t="s">
        <v>5817</v>
      </c>
      <c r="DN11" s="64" t="s">
        <v>5818</v>
      </c>
      <c r="DO11" s="64" t="s">
        <v>5819</v>
      </c>
      <c r="DP11" s="64" t="s">
        <v>5820</v>
      </c>
      <c r="DQ11" s="64" t="s">
        <v>5821</v>
      </c>
      <c r="DR11" s="62" t="s">
        <v>5822</v>
      </c>
      <c r="DS11" s="64" t="s">
        <v>5805</v>
      </c>
      <c r="DT11" s="64" t="s">
        <v>5806</v>
      </c>
      <c r="DU11" s="64" t="s">
        <v>5807</v>
      </c>
      <c r="DV11" s="64" t="s">
        <v>5808</v>
      </c>
      <c r="DW11" s="64" t="s">
        <v>5809</v>
      </c>
      <c r="DX11" s="64" t="s">
        <v>5810</v>
      </c>
      <c r="DY11" s="64" t="s">
        <v>5811</v>
      </c>
      <c r="DZ11" s="64" t="s">
        <v>5812</v>
      </c>
      <c r="EA11" s="62" t="s">
        <v>5813</v>
      </c>
      <c r="EB11" s="64" t="s">
        <v>5814</v>
      </c>
      <c r="EC11" s="64" t="s">
        <v>5815</v>
      </c>
      <c r="ED11" s="64" t="s">
        <v>5816</v>
      </c>
      <c r="EE11" s="64" t="s">
        <v>5817</v>
      </c>
      <c r="EF11" s="64" t="s">
        <v>5818</v>
      </c>
      <c r="EG11" s="64" t="s">
        <v>5819</v>
      </c>
      <c r="EH11" s="64" t="s">
        <v>5820</v>
      </c>
      <c r="EI11" s="64" t="s">
        <v>5821</v>
      </c>
      <c r="EJ11" s="62" t="s">
        <v>5822</v>
      </c>
      <c r="EK11" s="64" t="s">
        <v>5805</v>
      </c>
      <c r="EL11" s="64" t="s">
        <v>5806</v>
      </c>
      <c r="EM11" s="64" t="s">
        <v>5807</v>
      </c>
      <c r="EN11" s="64" t="s">
        <v>5808</v>
      </c>
      <c r="EO11" s="64" t="s">
        <v>5809</v>
      </c>
      <c r="EP11" s="64" t="s">
        <v>5810</v>
      </c>
      <c r="EQ11" s="64" t="s">
        <v>5811</v>
      </c>
      <c r="ER11" s="64" t="s">
        <v>5812</v>
      </c>
      <c r="ES11" s="62" t="s">
        <v>5813</v>
      </c>
      <c r="ET11" s="64" t="s">
        <v>5814</v>
      </c>
      <c r="EU11" s="64" t="s">
        <v>5815</v>
      </c>
      <c r="EV11" s="64" t="s">
        <v>5816</v>
      </c>
      <c r="EW11" s="64" t="s">
        <v>5817</v>
      </c>
      <c r="EX11" s="64" t="s">
        <v>5818</v>
      </c>
      <c r="EY11" s="64" t="s">
        <v>5819</v>
      </c>
      <c r="EZ11" s="64" t="s">
        <v>5820</v>
      </c>
      <c r="FA11" s="64" t="s">
        <v>5821</v>
      </c>
      <c r="FB11" s="63" t="s">
        <v>5822</v>
      </c>
      <c r="FC11" s="37"/>
      <c r="FD11" s="7"/>
    </row>
    <row r="12" spans="1:160" s="3" customFormat="1" ht="20.25" customHeight="1" x14ac:dyDescent="0.2">
      <c r="A12" s="7"/>
      <c r="B12" s="30" t="s">
        <v>5590</v>
      </c>
      <c r="C12" s="31" t="s">
        <v>167</v>
      </c>
      <c r="D12" s="31">
        <v>3</v>
      </c>
      <c r="E12" s="1139"/>
      <c r="F12" s="1139"/>
      <c r="G12" s="1139"/>
      <c r="H12" s="1139"/>
      <c r="I12" s="1139"/>
      <c r="J12" s="1139"/>
      <c r="K12" s="1139"/>
      <c r="L12" s="1139"/>
      <c r="M12" s="1140">
        <f>IFERROR(SUM(E12:L12),0)</f>
        <v>0</v>
      </c>
      <c r="N12" s="1139"/>
      <c r="O12" s="1139"/>
      <c r="P12" s="1139"/>
      <c r="Q12" s="1139"/>
      <c r="R12" s="1139"/>
      <c r="S12" s="1139"/>
      <c r="T12" s="1139"/>
      <c r="U12" s="1139"/>
      <c r="V12" s="1140">
        <f>IFERROR(SUM(N12:U12),0)</f>
        <v>0</v>
      </c>
      <c r="W12" s="1139"/>
      <c r="X12" s="1139"/>
      <c r="Y12" s="1139"/>
      <c r="Z12" s="1139"/>
      <c r="AA12" s="1139"/>
      <c r="AB12" s="1139"/>
      <c r="AC12" s="1139"/>
      <c r="AD12" s="1139"/>
      <c r="AE12" s="1140">
        <f>IFERROR(SUM(W12:AD12),0)</f>
        <v>0</v>
      </c>
      <c r="AF12" s="1139"/>
      <c r="AG12" s="1139"/>
      <c r="AH12" s="1139"/>
      <c r="AI12" s="1139"/>
      <c r="AJ12" s="1139"/>
      <c r="AK12" s="1139"/>
      <c r="AL12" s="1139"/>
      <c r="AM12" s="1139"/>
      <c r="AN12" s="1140">
        <f>IFERROR(SUM(AF12:AM12),0)</f>
        <v>0</v>
      </c>
      <c r="AO12" s="65"/>
      <c r="AP12" s="65"/>
      <c r="AQ12" s="65"/>
      <c r="AR12" s="65"/>
      <c r="AS12" s="65"/>
      <c r="AT12" s="65"/>
      <c r="AU12" s="65"/>
      <c r="AV12" s="65"/>
      <c r="AW12" s="66">
        <f>IFERROR(SUM(AO12:AV12),0)</f>
        <v>0</v>
      </c>
      <c r="AX12" s="65"/>
      <c r="AY12" s="65"/>
      <c r="AZ12" s="65"/>
      <c r="BA12" s="65"/>
      <c r="BB12" s="65"/>
      <c r="BC12" s="65"/>
      <c r="BD12" s="65"/>
      <c r="BE12" s="65"/>
      <c r="BF12" s="66">
        <f>IFERROR(SUM(AX12:BE12),0)</f>
        <v>0</v>
      </c>
      <c r="BG12" s="1139"/>
      <c r="BH12" s="1139"/>
      <c r="BI12" s="1139"/>
      <c r="BJ12" s="1139"/>
      <c r="BK12" s="1139"/>
      <c r="BL12" s="1139"/>
      <c r="BM12" s="1139"/>
      <c r="BN12" s="1139"/>
      <c r="BO12" s="1140">
        <f>IFERROR(SUM(BG12:BN12),0)</f>
        <v>0</v>
      </c>
      <c r="BP12" s="1139"/>
      <c r="BQ12" s="1139"/>
      <c r="BR12" s="1139"/>
      <c r="BS12" s="1139"/>
      <c r="BT12" s="1139"/>
      <c r="BU12" s="1139"/>
      <c r="BV12" s="1139"/>
      <c r="BW12" s="1139"/>
      <c r="BX12" s="1143">
        <f>IFERROR(SUM(BP12:BW12),0)</f>
        <v>0</v>
      </c>
      <c r="BY12" s="37"/>
      <c r="BZ12" s="106" t="s">
        <v>5823</v>
      </c>
      <c r="CA12" s="37"/>
      <c r="CB12" s="106" t="s">
        <v>5824</v>
      </c>
      <c r="CC12" s="7"/>
      <c r="CD12" s="7"/>
      <c r="CE12" s="7"/>
      <c r="CF12" s="30" t="s">
        <v>5590</v>
      </c>
      <c r="CG12" s="31" t="s">
        <v>167</v>
      </c>
      <c r="CH12" s="31">
        <v>3</v>
      </c>
      <c r="CI12" s="68" t="s">
        <v>5825</v>
      </c>
      <c r="CJ12" s="68" t="s">
        <v>5826</v>
      </c>
      <c r="CK12" s="68" t="s">
        <v>5827</v>
      </c>
      <c r="CL12" s="68" t="s">
        <v>5828</v>
      </c>
      <c r="CM12" s="68" t="s">
        <v>5829</v>
      </c>
      <c r="CN12" s="68" t="s">
        <v>5830</v>
      </c>
      <c r="CO12" s="68" t="s">
        <v>5831</v>
      </c>
      <c r="CP12" s="68" t="s">
        <v>5832</v>
      </c>
      <c r="CQ12" s="66" t="s">
        <v>5833</v>
      </c>
      <c r="CR12" s="68" t="s">
        <v>5834</v>
      </c>
      <c r="CS12" s="68" t="s">
        <v>5835</v>
      </c>
      <c r="CT12" s="68" t="s">
        <v>5836</v>
      </c>
      <c r="CU12" s="68" t="s">
        <v>5837</v>
      </c>
      <c r="CV12" s="68" t="s">
        <v>5838</v>
      </c>
      <c r="CW12" s="68" t="s">
        <v>5839</v>
      </c>
      <c r="CX12" s="68" t="s">
        <v>5840</v>
      </c>
      <c r="CY12" s="68" t="s">
        <v>5841</v>
      </c>
      <c r="CZ12" s="66" t="s">
        <v>5842</v>
      </c>
      <c r="DA12" s="68" t="s">
        <v>5825</v>
      </c>
      <c r="DB12" s="68" t="s">
        <v>5826</v>
      </c>
      <c r="DC12" s="68" t="s">
        <v>5827</v>
      </c>
      <c r="DD12" s="68" t="s">
        <v>5828</v>
      </c>
      <c r="DE12" s="68" t="s">
        <v>5829</v>
      </c>
      <c r="DF12" s="68" t="s">
        <v>5830</v>
      </c>
      <c r="DG12" s="68" t="s">
        <v>5831</v>
      </c>
      <c r="DH12" s="68" t="s">
        <v>5832</v>
      </c>
      <c r="DI12" s="66" t="s">
        <v>5833</v>
      </c>
      <c r="DJ12" s="68" t="s">
        <v>5834</v>
      </c>
      <c r="DK12" s="68" t="s">
        <v>5835</v>
      </c>
      <c r="DL12" s="68" t="s">
        <v>5836</v>
      </c>
      <c r="DM12" s="68" t="s">
        <v>5837</v>
      </c>
      <c r="DN12" s="68" t="s">
        <v>5838</v>
      </c>
      <c r="DO12" s="68" t="s">
        <v>5839</v>
      </c>
      <c r="DP12" s="68" t="s">
        <v>5840</v>
      </c>
      <c r="DQ12" s="68" t="s">
        <v>5841</v>
      </c>
      <c r="DR12" s="66" t="s">
        <v>5842</v>
      </c>
      <c r="DS12" s="68" t="s">
        <v>5825</v>
      </c>
      <c r="DT12" s="68" t="s">
        <v>5826</v>
      </c>
      <c r="DU12" s="68" t="s">
        <v>5827</v>
      </c>
      <c r="DV12" s="68" t="s">
        <v>5828</v>
      </c>
      <c r="DW12" s="68" t="s">
        <v>5829</v>
      </c>
      <c r="DX12" s="68" t="s">
        <v>5830</v>
      </c>
      <c r="DY12" s="68" t="s">
        <v>5831</v>
      </c>
      <c r="DZ12" s="68" t="s">
        <v>5832</v>
      </c>
      <c r="EA12" s="66" t="s">
        <v>5833</v>
      </c>
      <c r="EB12" s="68" t="s">
        <v>5834</v>
      </c>
      <c r="EC12" s="68" t="s">
        <v>5835</v>
      </c>
      <c r="ED12" s="68" t="s">
        <v>5836</v>
      </c>
      <c r="EE12" s="68" t="s">
        <v>5837</v>
      </c>
      <c r="EF12" s="68" t="s">
        <v>5838</v>
      </c>
      <c r="EG12" s="68" t="s">
        <v>5839</v>
      </c>
      <c r="EH12" s="68" t="s">
        <v>5840</v>
      </c>
      <c r="EI12" s="68" t="s">
        <v>5841</v>
      </c>
      <c r="EJ12" s="66" t="s">
        <v>5842</v>
      </c>
      <c r="EK12" s="68" t="s">
        <v>5825</v>
      </c>
      <c r="EL12" s="68" t="s">
        <v>5826</v>
      </c>
      <c r="EM12" s="68" t="s">
        <v>5827</v>
      </c>
      <c r="EN12" s="68" t="s">
        <v>5828</v>
      </c>
      <c r="EO12" s="68" t="s">
        <v>5829</v>
      </c>
      <c r="EP12" s="68" t="s">
        <v>5830</v>
      </c>
      <c r="EQ12" s="68" t="s">
        <v>5831</v>
      </c>
      <c r="ER12" s="68" t="s">
        <v>5832</v>
      </c>
      <c r="ES12" s="66" t="s">
        <v>5833</v>
      </c>
      <c r="ET12" s="68" t="s">
        <v>5834</v>
      </c>
      <c r="EU12" s="68" t="s">
        <v>5835</v>
      </c>
      <c r="EV12" s="68" t="s">
        <v>5836</v>
      </c>
      <c r="EW12" s="68" t="s">
        <v>5837</v>
      </c>
      <c r="EX12" s="68" t="s">
        <v>5838</v>
      </c>
      <c r="EY12" s="68" t="s">
        <v>5839</v>
      </c>
      <c r="EZ12" s="68" t="s">
        <v>5840</v>
      </c>
      <c r="FA12" s="68" t="s">
        <v>5841</v>
      </c>
      <c r="FB12" s="67" t="s">
        <v>5842</v>
      </c>
      <c r="FC12" s="37"/>
      <c r="FD12" s="7"/>
    </row>
    <row r="13" spans="1:160" s="3" customFormat="1" ht="20.25" customHeight="1" x14ac:dyDescent="0.2">
      <c r="A13" s="7"/>
      <c r="B13" s="30" t="s">
        <v>5605</v>
      </c>
      <c r="C13" s="31" t="s">
        <v>167</v>
      </c>
      <c r="D13" s="31">
        <v>3</v>
      </c>
      <c r="E13" s="1140">
        <f t="shared" ref="E13:AJ13" si="0">IFERROR(E11+E12,0)</f>
        <v>0</v>
      </c>
      <c r="F13" s="1140">
        <f t="shared" si="0"/>
        <v>0</v>
      </c>
      <c r="G13" s="1140">
        <f t="shared" si="0"/>
        <v>0</v>
      </c>
      <c r="H13" s="1140">
        <f t="shared" si="0"/>
        <v>0</v>
      </c>
      <c r="I13" s="1140">
        <f t="shared" si="0"/>
        <v>0</v>
      </c>
      <c r="J13" s="1140">
        <f t="shared" si="0"/>
        <v>0</v>
      </c>
      <c r="K13" s="1140">
        <f t="shared" si="0"/>
        <v>0</v>
      </c>
      <c r="L13" s="1140">
        <f t="shared" si="0"/>
        <v>0</v>
      </c>
      <c r="M13" s="1140">
        <f t="shared" si="0"/>
        <v>0</v>
      </c>
      <c r="N13" s="1140">
        <f t="shared" si="0"/>
        <v>0</v>
      </c>
      <c r="O13" s="1140">
        <f t="shared" si="0"/>
        <v>0</v>
      </c>
      <c r="P13" s="1140">
        <f t="shared" si="0"/>
        <v>0</v>
      </c>
      <c r="Q13" s="1140">
        <f t="shared" si="0"/>
        <v>0</v>
      </c>
      <c r="R13" s="1140">
        <f t="shared" si="0"/>
        <v>0</v>
      </c>
      <c r="S13" s="1140">
        <f t="shared" si="0"/>
        <v>0</v>
      </c>
      <c r="T13" s="1140">
        <f t="shared" si="0"/>
        <v>0</v>
      </c>
      <c r="U13" s="1140">
        <f t="shared" si="0"/>
        <v>0</v>
      </c>
      <c r="V13" s="1140">
        <f t="shared" si="0"/>
        <v>0</v>
      </c>
      <c r="W13" s="1140">
        <f t="shared" si="0"/>
        <v>0</v>
      </c>
      <c r="X13" s="1140">
        <f t="shared" si="0"/>
        <v>0</v>
      </c>
      <c r="Y13" s="1140">
        <f t="shared" si="0"/>
        <v>0</v>
      </c>
      <c r="Z13" s="1140">
        <f t="shared" si="0"/>
        <v>0</v>
      </c>
      <c r="AA13" s="1140">
        <f t="shared" si="0"/>
        <v>0</v>
      </c>
      <c r="AB13" s="1140">
        <f t="shared" si="0"/>
        <v>0</v>
      </c>
      <c r="AC13" s="1140">
        <f t="shared" si="0"/>
        <v>0</v>
      </c>
      <c r="AD13" s="1140">
        <f t="shared" si="0"/>
        <v>0</v>
      </c>
      <c r="AE13" s="1140">
        <f t="shared" si="0"/>
        <v>0</v>
      </c>
      <c r="AF13" s="1140">
        <f t="shared" si="0"/>
        <v>0</v>
      </c>
      <c r="AG13" s="1140">
        <f t="shared" si="0"/>
        <v>0</v>
      </c>
      <c r="AH13" s="1140">
        <f t="shared" si="0"/>
        <v>0</v>
      </c>
      <c r="AI13" s="1140">
        <f t="shared" si="0"/>
        <v>0</v>
      </c>
      <c r="AJ13" s="1140">
        <f t="shared" si="0"/>
        <v>0</v>
      </c>
      <c r="AK13" s="1140">
        <f t="shared" ref="AK13:BP13" si="1">IFERROR(AK11+AK12,0)</f>
        <v>0</v>
      </c>
      <c r="AL13" s="1140">
        <f t="shared" si="1"/>
        <v>0</v>
      </c>
      <c r="AM13" s="1140">
        <f t="shared" si="1"/>
        <v>0</v>
      </c>
      <c r="AN13" s="1140">
        <f t="shared" si="1"/>
        <v>0</v>
      </c>
      <c r="AO13" s="66">
        <f t="shared" si="1"/>
        <v>0</v>
      </c>
      <c r="AP13" s="66">
        <f t="shared" si="1"/>
        <v>0</v>
      </c>
      <c r="AQ13" s="66">
        <f t="shared" si="1"/>
        <v>0</v>
      </c>
      <c r="AR13" s="66">
        <f t="shared" si="1"/>
        <v>0</v>
      </c>
      <c r="AS13" s="66">
        <f t="shared" si="1"/>
        <v>0</v>
      </c>
      <c r="AT13" s="66">
        <f t="shared" si="1"/>
        <v>0</v>
      </c>
      <c r="AU13" s="66">
        <f t="shared" si="1"/>
        <v>0</v>
      </c>
      <c r="AV13" s="66">
        <f t="shared" si="1"/>
        <v>0</v>
      </c>
      <c r="AW13" s="66">
        <f t="shared" si="1"/>
        <v>0</v>
      </c>
      <c r="AX13" s="66">
        <f t="shared" si="1"/>
        <v>0</v>
      </c>
      <c r="AY13" s="66">
        <f t="shared" si="1"/>
        <v>0</v>
      </c>
      <c r="AZ13" s="66">
        <f t="shared" si="1"/>
        <v>0</v>
      </c>
      <c r="BA13" s="66">
        <f t="shared" si="1"/>
        <v>0</v>
      </c>
      <c r="BB13" s="66">
        <f t="shared" si="1"/>
        <v>0</v>
      </c>
      <c r="BC13" s="66">
        <f t="shared" si="1"/>
        <v>0</v>
      </c>
      <c r="BD13" s="66">
        <f t="shared" si="1"/>
        <v>0</v>
      </c>
      <c r="BE13" s="66">
        <f t="shared" si="1"/>
        <v>0</v>
      </c>
      <c r="BF13" s="66">
        <f t="shared" si="1"/>
        <v>0</v>
      </c>
      <c r="BG13" s="1140">
        <f t="shared" si="1"/>
        <v>0</v>
      </c>
      <c r="BH13" s="1140">
        <f t="shared" si="1"/>
        <v>0</v>
      </c>
      <c r="BI13" s="1140">
        <f t="shared" si="1"/>
        <v>0</v>
      </c>
      <c r="BJ13" s="1140">
        <f t="shared" si="1"/>
        <v>0</v>
      </c>
      <c r="BK13" s="1140">
        <f t="shared" si="1"/>
        <v>0</v>
      </c>
      <c r="BL13" s="1140">
        <f t="shared" si="1"/>
        <v>0</v>
      </c>
      <c r="BM13" s="1140">
        <f t="shared" si="1"/>
        <v>0</v>
      </c>
      <c r="BN13" s="1140">
        <f t="shared" si="1"/>
        <v>0</v>
      </c>
      <c r="BO13" s="1140">
        <f t="shared" si="1"/>
        <v>0</v>
      </c>
      <c r="BP13" s="1140">
        <f t="shared" si="1"/>
        <v>0</v>
      </c>
      <c r="BQ13" s="1140">
        <f t="shared" ref="BQ13:BX13" si="2">IFERROR(BQ11+BQ12,0)</f>
        <v>0</v>
      </c>
      <c r="BR13" s="1140">
        <f t="shared" si="2"/>
        <v>0</v>
      </c>
      <c r="BS13" s="1140">
        <f t="shared" si="2"/>
        <v>0</v>
      </c>
      <c r="BT13" s="1140">
        <f t="shared" si="2"/>
        <v>0</v>
      </c>
      <c r="BU13" s="1140">
        <f t="shared" si="2"/>
        <v>0</v>
      </c>
      <c r="BV13" s="1140">
        <f t="shared" si="2"/>
        <v>0</v>
      </c>
      <c r="BW13" s="1140">
        <f t="shared" si="2"/>
        <v>0</v>
      </c>
      <c r="BX13" s="1143">
        <f t="shared" si="2"/>
        <v>0</v>
      </c>
      <c r="BY13" s="37"/>
      <c r="BZ13" s="106" t="s">
        <v>5843</v>
      </c>
      <c r="CA13" s="37"/>
      <c r="CB13" s="106" t="s">
        <v>5844</v>
      </c>
      <c r="CC13" s="7"/>
      <c r="CD13" s="7"/>
      <c r="CE13" s="7"/>
      <c r="CF13" s="30" t="s">
        <v>5605</v>
      </c>
      <c r="CG13" s="31" t="s">
        <v>167</v>
      </c>
      <c r="CH13" s="31">
        <v>3</v>
      </c>
      <c r="CI13" s="66" t="s">
        <v>5845</v>
      </c>
      <c r="CJ13" s="66" t="s">
        <v>5846</v>
      </c>
      <c r="CK13" s="66" t="s">
        <v>5847</v>
      </c>
      <c r="CL13" s="66" t="s">
        <v>5848</v>
      </c>
      <c r="CM13" s="66" t="s">
        <v>5849</v>
      </c>
      <c r="CN13" s="66" t="s">
        <v>5850</v>
      </c>
      <c r="CO13" s="66" t="s">
        <v>5851</v>
      </c>
      <c r="CP13" s="66" t="s">
        <v>5852</v>
      </c>
      <c r="CQ13" s="66" t="s">
        <v>5853</v>
      </c>
      <c r="CR13" s="66" t="s">
        <v>5854</v>
      </c>
      <c r="CS13" s="66" t="s">
        <v>5855</v>
      </c>
      <c r="CT13" s="66" t="s">
        <v>5856</v>
      </c>
      <c r="CU13" s="66" t="s">
        <v>5857</v>
      </c>
      <c r="CV13" s="66" t="s">
        <v>5858</v>
      </c>
      <c r="CW13" s="66" t="s">
        <v>5859</v>
      </c>
      <c r="CX13" s="66" t="s">
        <v>5860</v>
      </c>
      <c r="CY13" s="66" t="s">
        <v>5861</v>
      </c>
      <c r="CZ13" s="66" t="s">
        <v>5862</v>
      </c>
      <c r="DA13" s="66" t="s">
        <v>5845</v>
      </c>
      <c r="DB13" s="66" t="s">
        <v>5846</v>
      </c>
      <c r="DC13" s="66" t="s">
        <v>5847</v>
      </c>
      <c r="DD13" s="66" t="s">
        <v>5848</v>
      </c>
      <c r="DE13" s="66" t="s">
        <v>5849</v>
      </c>
      <c r="DF13" s="66" t="s">
        <v>5850</v>
      </c>
      <c r="DG13" s="66" t="s">
        <v>5851</v>
      </c>
      <c r="DH13" s="66" t="s">
        <v>5852</v>
      </c>
      <c r="DI13" s="66" t="s">
        <v>5853</v>
      </c>
      <c r="DJ13" s="66" t="s">
        <v>5854</v>
      </c>
      <c r="DK13" s="66" t="s">
        <v>5855</v>
      </c>
      <c r="DL13" s="66" t="s">
        <v>5856</v>
      </c>
      <c r="DM13" s="66" t="s">
        <v>5857</v>
      </c>
      <c r="DN13" s="66" t="s">
        <v>5858</v>
      </c>
      <c r="DO13" s="66" t="s">
        <v>5859</v>
      </c>
      <c r="DP13" s="66" t="s">
        <v>5860</v>
      </c>
      <c r="DQ13" s="66" t="s">
        <v>5861</v>
      </c>
      <c r="DR13" s="66" t="s">
        <v>5862</v>
      </c>
      <c r="DS13" s="66" t="s">
        <v>5845</v>
      </c>
      <c r="DT13" s="66" t="s">
        <v>5846</v>
      </c>
      <c r="DU13" s="66" t="s">
        <v>5847</v>
      </c>
      <c r="DV13" s="66" t="s">
        <v>5848</v>
      </c>
      <c r="DW13" s="66" t="s">
        <v>5849</v>
      </c>
      <c r="DX13" s="66" t="s">
        <v>5850</v>
      </c>
      <c r="DY13" s="66" t="s">
        <v>5851</v>
      </c>
      <c r="DZ13" s="66" t="s">
        <v>5852</v>
      </c>
      <c r="EA13" s="66" t="s">
        <v>5853</v>
      </c>
      <c r="EB13" s="66" t="s">
        <v>5854</v>
      </c>
      <c r="EC13" s="66" t="s">
        <v>5855</v>
      </c>
      <c r="ED13" s="66" t="s">
        <v>5856</v>
      </c>
      <c r="EE13" s="66" t="s">
        <v>5857</v>
      </c>
      <c r="EF13" s="66" t="s">
        <v>5858</v>
      </c>
      <c r="EG13" s="66" t="s">
        <v>5859</v>
      </c>
      <c r="EH13" s="66" t="s">
        <v>5860</v>
      </c>
      <c r="EI13" s="66" t="s">
        <v>5861</v>
      </c>
      <c r="EJ13" s="66" t="s">
        <v>5862</v>
      </c>
      <c r="EK13" s="66" t="s">
        <v>5845</v>
      </c>
      <c r="EL13" s="66" t="s">
        <v>5846</v>
      </c>
      <c r="EM13" s="66" t="s">
        <v>5847</v>
      </c>
      <c r="EN13" s="66" t="s">
        <v>5848</v>
      </c>
      <c r="EO13" s="66" t="s">
        <v>5849</v>
      </c>
      <c r="EP13" s="66" t="s">
        <v>5850</v>
      </c>
      <c r="EQ13" s="66" t="s">
        <v>5851</v>
      </c>
      <c r="ER13" s="66" t="s">
        <v>5852</v>
      </c>
      <c r="ES13" s="66" t="s">
        <v>5853</v>
      </c>
      <c r="ET13" s="66" t="s">
        <v>5854</v>
      </c>
      <c r="EU13" s="66" t="s">
        <v>5855</v>
      </c>
      <c r="EV13" s="66" t="s">
        <v>5856</v>
      </c>
      <c r="EW13" s="66" t="s">
        <v>5857</v>
      </c>
      <c r="EX13" s="66" t="s">
        <v>5858</v>
      </c>
      <c r="EY13" s="66" t="s">
        <v>5859</v>
      </c>
      <c r="EZ13" s="66" t="s">
        <v>5860</v>
      </c>
      <c r="FA13" s="66" t="s">
        <v>5861</v>
      </c>
      <c r="FB13" s="67" t="s">
        <v>5862</v>
      </c>
      <c r="FC13" s="37"/>
      <c r="FD13" s="7"/>
    </row>
    <row r="14" spans="1:160" s="3" customFormat="1" ht="20.25" customHeight="1" x14ac:dyDescent="0.2">
      <c r="A14" s="7"/>
      <c r="B14" s="30" t="s">
        <v>5620</v>
      </c>
      <c r="C14" s="31" t="s">
        <v>167</v>
      </c>
      <c r="D14" s="31">
        <v>3</v>
      </c>
      <c r="E14" s="1139"/>
      <c r="F14" s="1139"/>
      <c r="G14" s="1139"/>
      <c r="H14" s="1139"/>
      <c r="I14" s="1139"/>
      <c r="J14" s="1139"/>
      <c r="K14" s="1139"/>
      <c r="L14" s="1139"/>
      <c r="M14" s="1140">
        <f>IFERROR(SUM(E14:L14),0)</f>
        <v>0</v>
      </c>
      <c r="N14" s="1139"/>
      <c r="O14" s="1139"/>
      <c r="P14" s="1139"/>
      <c r="Q14" s="1139"/>
      <c r="R14" s="1139"/>
      <c r="S14" s="1139"/>
      <c r="T14" s="1139"/>
      <c r="U14" s="1139"/>
      <c r="V14" s="1140">
        <f>IFERROR(SUM(N14:U14),0)</f>
        <v>0</v>
      </c>
      <c r="W14" s="1139"/>
      <c r="X14" s="1139"/>
      <c r="Y14" s="1139"/>
      <c r="Z14" s="1139"/>
      <c r="AA14" s="1139"/>
      <c r="AB14" s="1139"/>
      <c r="AC14" s="1139"/>
      <c r="AD14" s="1139"/>
      <c r="AE14" s="1140">
        <f>IFERROR(SUM(W14:AD14),0)</f>
        <v>0</v>
      </c>
      <c r="AF14" s="1139"/>
      <c r="AG14" s="1139"/>
      <c r="AH14" s="1139"/>
      <c r="AI14" s="1139"/>
      <c r="AJ14" s="1139"/>
      <c r="AK14" s="1139"/>
      <c r="AL14" s="1139"/>
      <c r="AM14" s="1139"/>
      <c r="AN14" s="1140">
        <f>IFERROR(SUM(AF14:AM14),0)</f>
        <v>0</v>
      </c>
      <c r="AO14" s="65"/>
      <c r="AP14" s="65"/>
      <c r="AQ14" s="65"/>
      <c r="AR14" s="65"/>
      <c r="AS14" s="65"/>
      <c r="AT14" s="65"/>
      <c r="AU14" s="65"/>
      <c r="AV14" s="65"/>
      <c r="AW14" s="66">
        <f>IFERROR(SUM(AO14:AV14),0)</f>
        <v>0</v>
      </c>
      <c r="AX14" s="65"/>
      <c r="AY14" s="65"/>
      <c r="AZ14" s="65"/>
      <c r="BA14" s="65"/>
      <c r="BB14" s="65"/>
      <c r="BC14" s="65"/>
      <c r="BD14" s="65"/>
      <c r="BE14" s="65"/>
      <c r="BF14" s="66">
        <f>IFERROR(SUM(AX14:BE14),0)</f>
        <v>0</v>
      </c>
      <c r="BG14" s="1139"/>
      <c r="BH14" s="1139"/>
      <c r="BI14" s="1139"/>
      <c r="BJ14" s="1139"/>
      <c r="BK14" s="1139"/>
      <c r="BL14" s="1139"/>
      <c r="BM14" s="1139"/>
      <c r="BN14" s="1139"/>
      <c r="BO14" s="1140">
        <f>IFERROR(SUM(BG14:BN14),0)</f>
        <v>0</v>
      </c>
      <c r="BP14" s="1139"/>
      <c r="BQ14" s="1139"/>
      <c r="BR14" s="1139"/>
      <c r="BS14" s="1139"/>
      <c r="BT14" s="1139"/>
      <c r="BU14" s="1139"/>
      <c r="BV14" s="1139"/>
      <c r="BW14" s="1139"/>
      <c r="BX14" s="1143">
        <f>IFERROR(SUM(BP14:BW14),0)</f>
        <v>0</v>
      </c>
      <c r="BY14" s="37"/>
      <c r="BZ14" s="106" t="s">
        <v>5863</v>
      </c>
      <c r="CA14" s="37"/>
      <c r="CB14" s="106" t="s">
        <v>5864</v>
      </c>
      <c r="CC14" s="7"/>
      <c r="CD14" s="7"/>
      <c r="CE14" s="7"/>
      <c r="CF14" s="30" t="s">
        <v>5620</v>
      </c>
      <c r="CG14" s="31" t="s">
        <v>167</v>
      </c>
      <c r="CH14" s="31">
        <v>3</v>
      </c>
      <c r="CI14" s="68" t="s">
        <v>5865</v>
      </c>
      <c r="CJ14" s="68" t="s">
        <v>5866</v>
      </c>
      <c r="CK14" s="68" t="s">
        <v>5867</v>
      </c>
      <c r="CL14" s="68" t="s">
        <v>5868</v>
      </c>
      <c r="CM14" s="68" t="s">
        <v>5869</v>
      </c>
      <c r="CN14" s="68" t="s">
        <v>5870</v>
      </c>
      <c r="CO14" s="68" t="s">
        <v>5871</v>
      </c>
      <c r="CP14" s="68" t="s">
        <v>5872</v>
      </c>
      <c r="CQ14" s="66" t="s">
        <v>5873</v>
      </c>
      <c r="CR14" s="68" t="s">
        <v>5874</v>
      </c>
      <c r="CS14" s="68" t="s">
        <v>5875</v>
      </c>
      <c r="CT14" s="68" t="s">
        <v>5876</v>
      </c>
      <c r="CU14" s="68" t="s">
        <v>5877</v>
      </c>
      <c r="CV14" s="68" t="s">
        <v>5878</v>
      </c>
      <c r="CW14" s="68" t="s">
        <v>5879</v>
      </c>
      <c r="CX14" s="68" t="s">
        <v>5880</v>
      </c>
      <c r="CY14" s="68" t="s">
        <v>5881</v>
      </c>
      <c r="CZ14" s="66" t="s">
        <v>5882</v>
      </c>
      <c r="DA14" s="68" t="s">
        <v>5865</v>
      </c>
      <c r="DB14" s="68" t="s">
        <v>5866</v>
      </c>
      <c r="DC14" s="68" t="s">
        <v>5867</v>
      </c>
      <c r="DD14" s="68" t="s">
        <v>5868</v>
      </c>
      <c r="DE14" s="68" t="s">
        <v>5869</v>
      </c>
      <c r="DF14" s="68" t="s">
        <v>5870</v>
      </c>
      <c r="DG14" s="68" t="s">
        <v>5871</v>
      </c>
      <c r="DH14" s="68" t="s">
        <v>5872</v>
      </c>
      <c r="DI14" s="66" t="s">
        <v>5873</v>
      </c>
      <c r="DJ14" s="68" t="s">
        <v>5874</v>
      </c>
      <c r="DK14" s="68" t="s">
        <v>5875</v>
      </c>
      <c r="DL14" s="68" t="s">
        <v>5876</v>
      </c>
      <c r="DM14" s="68" t="s">
        <v>5877</v>
      </c>
      <c r="DN14" s="68" t="s">
        <v>5878</v>
      </c>
      <c r="DO14" s="68" t="s">
        <v>5879</v>
      </c>
      <c r="DP14" s="68" t="s">
        <v>5880</v>
      </c>
      <c r="DQ14" s="68" t="s">
        <v>5881</v>
      </c>
      <c r="DR14" s="66" t="s">
        <v>5882</v>
      </c>
      <c r="DS14" s="68" t="s">
        <v>5865</v>
      </c>
      <c r="DT14" s="68" t="s">
        <v>5866</v>
      </c>
      <c r="DU14" s="68" t="s">
        <v>5867</v>
      </c>
      <c r="DV14" s="68" t="s">
        <v>5868</v>
      </c>
      <c r="DW14" s="68" t="s">
        <v>5869</v>
      </c>
      <c r="DX14" s="68" t="s">
        <v>5870</v>
      </c>
      <c r="DY14" s="68" t="s">
        <v>5871</v>
      </c>
      <c r="DZ14" s="68" t="s">
        <v>5872</v>
      </c>
      <c r="EA14" s="66" t="s">
        <v>5873</v>
      </c>
      <c r="EB14" s="68" t="s">
        <v>5874</v>
      </c>
      <c r="EC14" s="68" t="s">
        <v>5875</v>
      </c>
      <c r="ED14" s="68" t="s">
        <v>5876</v>
      </c>
      <c r="EE14" s="68" t="s">
        <v>5877</v>
      </c>
      <c r="EF14" s="68" t="s">
        <v>5878</v>
      </c>
      <c r="EG14" s="68" t="s">
        <v>5879</v>
      </c>
      <c r="EH14" s="68" t="s">
        <v>5880</v>
      </c>
      <c r="EI14" s="68" t="s">
        <v>5881</v>
      </c>
      <c r="EJ14" s="66" t="s">
        <v>5882</v>
      </c>
      <c r="EK14" s="68" t="s">
        <v>5865</v>
      </c>
      <c r="EL14" s="68" t="s">
        <v>5866</v>
      </c>
      <c r="EM14" s="68" t="s">
        <v>5867</v>
      </c>
      <c r="EN14" s="68" t="s">
        <v>5868</v>
      </c>
      <c r="EO14" s="68" t="s">
        <v>5869</v>
      </c>
      <c r="EP14" s="68" t="s">
        <v>5870</v>
      </c>
      <c r="EQ14" s="68" t="s">
        <v>5871</v>
      </c>
      <c r="ER14" s="68" t="s">
        <v>5872</v>
      </c>
      <c r="ES14" s="66" t="s">
        <v>5873</v>
      </c>
      <c r="ET14" s="68" t="s">
        <v>5874</v>
      </c>
      <c r="EU14" s="68" t="s">
        <v>5875</v>
      </c>
      <c r="EV14" s="68" t="s">
        <v>5876</v>
      </c>
      <c r="EW14" s="68" t="s">
        <v>5877</v>
      </c>
      <c r="EX14" s="68" t="s">
        <v>5878</v>
      </c>
      <c r="EY14" s="68" t="s">
        <v>5879</v>
      </c>
      <c r="EZ14" s="68" t="s">
        <v>5880</v>
      </c>
      <c r="FA14" s="68" t="s">
        <v>5881</v>
      </c>
      <c r="FB14" s="67" t="s">
        <v>5882</v>
      </c>
      <c r="FC14" s="37"/>
      <c r="FD14" s="7"/>
    </row>
    <row r="15" spans="1:160" s="3" customFormat="1" ht="20.25" customHeight="1" x14ac:dyDescent="0.2">
      <c r="A15" s="7"/>
      <c r="B15" s="30" t="s">
        <v>5635</v>
      </c>
      <c r="C15" s="31" t="s">
        <v>167</v>
      </c>
      <c r="D15" s="31">
        <v>3</v>
      </c>
      <c r="E15" s="1139"/>
      <c r="F15" s="1139"/>
      <c r="G15" s="1139"/>
      <c r="H15" s="1139"/>
      <c r="I15" s="1139"/>
      <c r="J15" s="1139"/>
      <c r="K15" s="1139"/>
      <c r="L15" s="1139"/>
      <c r="M15" s="1140">
        <f>IFERROR(SUM(E15:L15),0)</f>
        <v>0</v>
      </c>
      <c r="N15" s="1139"/>
      <c r="O15" s="1139"/>
      <c r="P15" s="1139"/>
      <c r="Q15" s="1139"/>
      <c r="R15" s="1139"/>
      <c r="S15" s="1139"/>
      <c r="T15" s="1139"/>
      <c r="U15" s="1139"/>
      <c r="V15" s="1140">
        <f>IFERROR(SUM(N15:U15),0)</f>
        <v>0</v>
      </c>
      <c r="W15" s="1139"/>
      <c r="X15" s="1139"/>
      <c r="Y15" s="1139"/>
      <c r="Z15" s="1139"/>
      <c r="AA15" s="1139"/>
      <c r="AB15" s="1139"/>
      <c r="AC15" s="1139"/>
      <c r="AD15" s="1139"/>
      <c r="AE15" s="1140">
        <f>IFERROR(SUM(W15:AD15),0)</f>
        <v>0</v>
      </c>
      <c r="AF15" s="1139"/>
      <c r="AG15" s="1139"/>
      <c r="AH15" s="1139"/>
      <c r="AI15" s="1139"/>
      <c r="AJ15" s="1139"/>
      <c r="AK15" s="1139"/>
      <c r="AL15" s="1139"/>
      <c r="AM15" s="1139"/>
      <c r="AN15" s="1140">
        <f>IFERROR(SUM(AF15:AM15),0)</f>
        <v>0</v>
      </c>
      <c r="AO15" s="65"/>
      <c r="AP15" s="65"/>
      <c r="AQ15" s="65"/>
      <c r="AR15" s="65"/>
      <c r="AS15" s="65"/>
      <c r="AT15" s="65"/>
      <c r="AU15" s="65"/>
      <c r="AV15" s="65"/>
      <c r="AW15" s="66">
        <f>IFERROR(SUM(AO15:AV15),0)</f>
        <v>0</v>
      </c>
      <c r="AX15" s="65"/>
      <c r="AY15" s="65"/>
      <c r="AZ15" s="65"/>
      <c r="BA15" s="65"/>
      <c r="BB15" s="65"/>
      <c r="BC15" s="65"/>
      <c r="BD15" s="65"/>
      <c r="BE15" s="65"/>
      <c r="BF15" s="66">
        <f>IFERROR(SUM(AX15:BE15),0)</f>
        <v>0</v>
      </c>
      <c r="BG15" s="1139"/>
      <c r="BH15" s="1139"/>
      <c r="BI15" s="1139"/>
      <c r="BJ15" s="1139"/>
      <c r="BK15" s="1139"/>
      <c r="BL15" s="1139"/>
      <c r="BM15" s="1139"/>
      <c r="BN15" s="1139"/>
      <c r="BO15" s="1140">
        <f>IFERROR(SUM(BG15:BN15),0)</f>
        <v>0</v>
      </c>
      <c r="BP15" s="1139"/>
      <c r="BQ15" s="1139"/>
      <c r="BR15" s="1139"/>
      <c r="BS15" s="1139"/>
      <c r="BT15" s="1139"/>
      <c r="BU15" s="1139"/>
      <c r="BV15" s="1139"/>
      <c r="BW15" s="1139"/>
      <c r="BX15" s="1143">
        <f>IFERROR(SUM(BP15:BW15),0)</f>
        <v>0</v>
      </c>
      <c r="BY15" s="37"/>
      <c r="BZ15" s="106" t="s">
        <v>5883</v>
      </c>
      <c r="CA15" s="37"/>
      <c r="CB15" s="106" t="s">
        <v>5884</v>
      </c>
      <c r="CC15" s="7"/>
      <c r="CD15" s="7"/>
      <c r="CE15" s="7"/>
      <c r="CF15" s="30" t="s">
        <v>5635</v>
      </c>
      <c r="CG15" s="31" t="s">
        <v>167</v>
      </c>
      <c r="CH15" s="31">
        <v>3</v>
      </c>
      <c r="CI15" s="68" t="s">
        <v>5885</v>
      </c>
      <c r="CJ15" s="68" t="s">
        <v>5886</v>
      </c>
      <c r="CK15" s="68" t="s">
        <v>5887</v>
      </c>
      <c r="CL15" s="68" t="s">
        <v>5888</v>
      </c>
      <c r="CM15" s="68" t="s">
        <v>5889</v>
      </c>
      <c r="CN15" s="68" t="s">
        <v>5890</v>
      </c>
      <c r="CO15" s="68" t="s">
        <v>5891</v>
      </c>
      <c r="CP15" s="68" t="s">
        <v>5892</v>
      </c>
      <c r="CQ15" s="66" t="s">
        <v>5893</v>
      </c>
      <c r="CR15" s="68" t="s">
        <v>5894</v>
      </c>
      <c r="CS15" s="68" t="s">
        <v>5895</v>
      </c>
      <c r="CT15" s="68" t="s">
        <v>5896</v>
      </c>
      <c r="CU15" s="68" t="s">
        <v>5897</v>
      </c>
      <c r="CV15" s="68" t="s">
        <v>5898</v>
      </c>
      <c r="CW15" s="68" t="s">
        <v>5899</v>
      </c>
      <c r="CX15" s="68" t="s">
        <v>5900</v>
      </c>
      <c r="CY15" s="68" t="s">
        <v>5901</v>
      </c>
      <c r="CZ15" s="66" t="s">
        <v>5902</v>
      </c>
      <c r="DA15" s="68" t="s">
        <v>5885</v>
      </c>
      <c r="DB15" s="68" t="s">
        <v>5886</v>
      </c>
      <c r="DC15" s="68" t="s">
        <v>5887</v>
      </c>
      <c r="DD15" s="68" t="s">
        <v>5888</v>
      </c>
      <c r="DE15" s="68" t="s">
        <v>5889</v>
      </c>
      <c r="DF15" s="68" t="s">
        <v>5890</v>
      </c>
      <c r="DG15" s="68" t="s">
        <v>5891</v>
      </c>
      <c r="DH15" s="68" t="s">
        <v>5892</v>
      </c>
      <c r="DI15" s="66" t="s">
        <v>5893</v>
      </c>
      <c r="DJ15" s="68" t="s">
        <v>5894</v>
      </c>
      <c r="DK15" s="68" t="s">
        <v>5895</v>
      </c>
      <c r="DL15" s="68" t="s">
        <v>5896</v>
      </c>
      <c r="DM15" s="68" t="s">
        <v>5897</v>
      </c>
      <c r="DN15" s="68" t="s">
        <v>5898</v>
      </c>
      <c r="DO15" s="68" t="s">
        <v>5899</v>
      </c>
      <c r="DP15" s="68" t="s">
        <v>5900</v>
      </c>
      <c r="DQ15" s="68" t="s">
        <v>5901</v>
      </c>
      <c r="DR15" s="66" t="s">
        <v>5902</v>
      </c>
      <c r="DS15" s="68" t="s">
        <v>5885</v>
      </c>
      <c r="DT15" s="68" t="s">
        <v>5886</v>
      </c>
      <c r="DU15" s="68" t="s">
        <v>5887</v>
      </c>
      <c r="DV15" s="68" t="s">
        <v>5888</v>
      </c>
      <c r="DW15" s="68" t="s">
        <v>5889</v>
      </c>
      <c r="DX15" s="68" t="s">
        <v>5890</v>
      </c>
      <c r="DY15" s="68" t="s">
        <v>5891</v>
      </c>
      <c r="DZ15" s="68" t="s">
        <v>5892</v>
      </c>
      <c r="EA15" s="66" t="s">
        <v>5893</v>
      </c>
      <c r="EB15" s="68" t="s">
        <v>5894</v>
      </c>
      <c r="EC15" s="68" t="s">
        <v>5895</v>
      </c>
      <c r="ED15" s="68" t="s">
        <v>5896</v>
      </c>
      <c r="EE15" s="68" t="s">
        <v>5897</v>
      </c>
      <c r="EF15" s="68" t="s">
        <v>5898</v>
      </c>
      <c r="EG15" s="68" t="s">
        <v>5899</v>
      </c>
      <c r="EH15" s="68" t="s">
        <v>5900</v>
      </c>
      <c r="EI15" s="68" t="s">
        <v>5901</v>
      </c>
      <c r="EJ15" s="66" t="s">
        <v>5902</v>
      </c>
      <c r="EK15" s="68" t="s">
        <v>5885</v>
      </c>
      <c r="EL15" s="68" t="s">
        <v>5886</v>
      </c>
      <c r="EM15" s="68" t="s">
        <v>5887</v>
      </c>
      <c r="EN15" s="68" t="s">
        <v>5888</v>
      </c>
      <c r="EO15" s="68" t="s">
        <v>5889</v>
      </c>
      <c r="EP15" s="68" t="s">
        <v>5890</v>
      </c>
      <c r="EQ15" s="68" t="s">
        <v>5891</v>
      </c>
      <c r="ER15" s="68" t="s">
        <v>5892</v>
      </c>
      <c r="ES15" s="66" t="s">
        <v>5893</v>
      </c>
      <c r="ET15" s="68" t="s">
        <v>5894</v>
      </c>
      <c r="EU15" s="68" t="s">
        <v>5895</v>
      </c>
      <c r="EV15" s="68" t="s">
        <v>5896</v>
      </c>
      <c r="EW15" s="68" t="s">
        <v>5897</v>
      </c>
      <c r="EX15" s="68" t="s">
        <v>5898</v>
      </c>
      <c r="EY15" s="68" t="s">
        <v>5899</v>
      </c>
      <c r="EZ15" s="68" t="s">
        <v>5900</v>
      </c>
      <c r="FA15" s="68" t="s">
        <v>5901</v>
      </c>
      <c r="FB15" s="67" t="s">
        <v>5902</v>
      </c>
      <c r="FC15" s="37"/>
      <c r="FD15" s="7"/>
    </row>
    <row r="16" spans="1:160" s="3" customFormat="1" ht="20.25" customHeight="1" x14ac:dyDescent="0.2">
      <c r="A16" s="7"/>
      <c r="B16" s="30" t="s">
        <v>5650</v>
      </c>
      <c r="C16" s="31" t="s">
        <v>167</v>
      </c>
      <c r="D16" s="31">
        <v>3</v>
      </c>
      <c r="E16" s="1140">
        <f t="shared" ref="E16:AJ16" si="3">IFERROR(E14+E15,0)</f>
        <v>0</v>
      </c>
      <c r="F16" s="1140">
        <f t="shared" si="3"/>
        <v>0</v>
      </c>
      <c r="G16" s="1140">
        <f t="shared" si="3"/>
        <v>0</v>
      </c>
      <c r="H16" s="1140">
        <f t="shared" si="3"/>
        <v>0</v>
      </c>
      <c r="I16" s="1140">
        <f t="shared" si="3"/>
        <v>0</v>
      </c>
      <c r="J16" s="1140">
        <f t="shared" si="3"/>
        <v>0</v>
      </c>
      <c r="K16" s="1140">
        <f t="shared" si="3"/>
        <v>0</v>
      </c>
      <c r="L16" s="1140">
        <f t="shared" si="3"/>
        <v>0</v>
      </c>
      <c r="M16" s="1140">
        <f t="shared" si="3"/>
        <v>0</v>
      </c>
      <c r="N16" s="1140">
        <f t="shared" si="3"/>
        <v>0</v>
      </c>
      <c r="O16" s="1140">
        <f t="shared" si="3"/>
        <v>0</v>
      </c>
      <c r="P16" s="1140">
        <f t="shared" si="3"/>
        <v>0</v>
      </c>
      <c r="Q16" s="1140">
        <f t="shared" si="3"/>
        <v>0</v>
      </c>
      <c r="R16" s="1140">
        <f t="shared" si="3"/>
        <v>0</v>
      </c>
      <c r="S16" s="1140">
        <f t="shared" si="3"/>
        <v>0</v>
      </c>
      <c r="T16" s="1140">
        <f t="shared" si="3"/>
        <v>0</v>
      </c>
      <c r="U16" s="1140">
        <f t="shared" si="3"/>
        <v>0</v>
      </c>
      <c r="V16" s="1140">
        <f t="shared" si="3"/>
        <v>0</v>
      </c>
      <c r="W16" s="1140">
        <f t="shared" si="3"/>
        <v>0</v>
      </c>
      <c r="X16" s="1140">
        <f t="shared" si="3"/>
        <v>0</v>
      </c>
      <c r="Y16" s="1140">
        <f t="shared" si="3"/>
        <v>0</v>
      </c>
      <c r="Z16" s="1140">
        <f t="shared" si="3"/>
        <v>0</v>
      </c>
      <c r="AA16" s="1140">
        <f t="shared" si="3"/>
        <v>0</v>
      </c>
      <c r="AB16" s="1140">
        <f t="shared" si="3"/>
        <v>0</v>
      </c>
      <c r="AC16" s="1140">
        <f t="shared" si="3"/>
        <v>0</v>
      </c>
      <c r="AD16" s="1140">
        <f t="shared" si="3"/>
        <v>0</v>
      </c>
      <c r="AE16" s="1140">
        <f t="shared" si="3"/>
        <v>0</v>
      </c>
      <c r="AF16" s="1140">
        <f t="shared" si="3"/>
        <v>0</v>
      </c>
      <c r="AG16" s="1140">
        <f t="shared" si="3"/>
        <v>0</v>
      </c>
      <c r="AH16" s="1140">
        <f t="shared" si="3"/>
        <v>0</v>
      </c>
      <c r="AI16" s="1140">
        <f t="shared" si="3"/>
        <v>0</v>
      </c>
      <c r="AJ16" s="1140">
        <f t="shared" si="3"/>
        <v>0</v>
      </c>
      <c r="AK16" s="1140">
        <f t="shared" ref="AK16:BP16" si="4">IFERROR(AK14+AK15,0)</f>
        <v>0</v>
      </c>
      <c r="AL16" s="1140">
        <f t="shared" si="4"/>
        <v>0</v>
      </c>
      <c r="AM16" s="1140">
        <f t="shared" si="4"/>
        <v>0</v>
      </c>
      <c r="AN16" s="1140">
        <f t="shared" si="4"/>
        <v>0</v>
      </c>
      <c r="AO16" s="66">
        <f t="shared" si="4"/>
        <v>0</v>
      </c>
      <c r="AP16" s="66">
        <f t="shared" si="4"/>
        <v>0</v>
      </c>
      <c r="AQ16" s="66">
        <f t="shared" si="4"/>
        <v>0</v>
      </c>
      <c r="AR16" s="66">
        <f t="shared" si="4"/>
        <v>0</v>
      </c>
      <c r="AS16" s="66">
        <f t="shared" si="4"/>
        <v>0</v>
      </c>
      <c r="AT16" s="66">
        <f t="shared" si="4"/>
        <v>0</v>
      </c>
      <c r="AU16" s="66">
        <f t="shared" si="4"/>
        <v>0</v>
      </c>
      <c r="AV16" s="66">
        <f t="shared" si="4"/>
        <v>0</v>
      </c>
      <c r="AW16" s="66">
        <f t="shared" si="4"/>
        <v>0</v>
      </c>
      <c r="AX16" s="66">
        <f t="shared" si="4"/>
        <v>0</v>
      </c>
      <c r="AY16" s="66">
        <f t="shared" si="4"/>
        <v>0</v>
      </c>
      <c r="AZ16" s="66">
        <f t="shared" si="4"/>
        <v>0</v>
      </c>
      <c r="BA16" s="66">
        <f t="shared" si="4"/>
        <v>0</v>
      </c>
      <c r="BB16" s="66">
        <f t="shared" si="4"/>
        <v>0</v>
      </c>
      <c r="BC16" s="66">
        <f t="shared" si="4"/>
        <v>0</v>
      </c>
      <c r="BD16" s="66">
        <f t="shared" si="4"/>
        <v>0</v>
      </c>
      <c r="BE16" s="66">
        <f t="shared" si="4"/>
        <v>0</v>
      </c>
      <c r="BF16" s="66">
        <f t="shared" si="4"/>
        <v>0</v>
      </c>
      <c r="BG16" s="1140">
        <f t="shared" si="4"/>
        <v>0</v>
      </c>
      <c r="BH16" s="1140">
        <f t="shared" si="4"/>
        <v>0</v>
      </c>
      <c r="BI16" s="1140">
        <f t="shared" si="4"/>
        <v>0</v>
      </c>
      <c r="BJ16" s="1140">
        <f t="shared" si="4"/>
        <v>0</v>
      </c>
      <c r="BK16" s="1140">
        <f t="shared" si="4"/>
        <v>0</v>
      </c>
      <c r="BL16" s="1140">
        <f t="shared" si="4"/>
        <v>0</v>
      </c>
      <c r="BM16" s="1140">
        <f t="shared" si="4"/>
        <v>0</v>
      </c>
      <c r="BN16" s="1140">
        <f t="shared" si="4"/>
        <v>0</v>
      </c>
      <c r="BO16" s="1140">
        <f t="shared" si="4"/>
        <v>0</v>
      </c>
      <c r="BP16" s="1140">
        <f t="shared" si="4"/>
        <v>0</v>
      </c>
      <c r="BQ16" s="1140">
        <f t="shared" ref="BQ16:BX16" si="5">IFERROR(BQ14+BQ15,0)</f>
        <v>0</v>
      </c>
      <c r="BR16" s="1140">
        <f t="shared" si="5"/>
        <v>0</v>
      </c>
      <c r="BS16" s="1140">
        <f t="shared" si="5"/>
        <v>0</v>
      </c>
      <c r="BT16" s="1140">
        <f t="shared" si="5"/>
        <v>0</v>
      </c>
      <c r="BU16" s="1140">
        <f t="shared" si="5"/>
        <v>0</v>
      </c>
      <c r="BV16" s="1140">
        <f t="shared" si="5"/>
        <v>0</v>
      </c>
      <c r="BW16" s="1140">
        <f t="shared" si="5"/>
        <v>0</v>
      </c>
      <c r="BX16" s="1143">
        <f t="shared" si="5"/>
        <v>0</v>
      </c>
      <c r="BY16" s="37"/>
      <c r="BZ16" s="106" t="s">
        <v>5903</v>
      </c>
      <c r="CA16" s="37"/>
      <c r="CB16" s="106" t="s">
        <v>5904</v>
      </c>
      <c r="CC16" s="7"/>
      <c r="CD16" s="7"/>
      <c r="CE16" s="7"/>
      <c r="CF16" s="30" t="s">
        <v>5650</v>
      </c>
      <c r="CG16" s="31" t="s">
        <v>167</v>
      </c>
      <c r="CH16" s="31">
        <v>3</v>
      </c>
      <c r="CI16" s="66" t="s">
        <v>5905</v>
      </c>
      <c r="CJ16" s="66" t="s">
        <v>5906</v>
      </c>
      <c r="CK16" s="66" t="s">
        <v>5907</v>
      </c>
      <c r="CL16" s="66" t="s">
        <v>5908</v>
      </c>
      <c r="CM16" s="66" t="s">
        <v>5909</v>
      </c>
      <c r="CN16" s="66" t="s">
        <v>5910</v>
      </c>
      <c r="CO16" s="66" t="s">
        <v>5911</v>
      </c>
      <c r="CP16" s="66" t="s">
        <v>5912</v>
      </c>
      <c r="CQ16" s="66" t="s">
        <v>5913</v>
      </c>
      <c r="CR16" s="66" t="s">
        <v>5914</v>
      </c>
      <c r="CS16" s="66" t="s">
        <v>5915</v>
      </c>
      <c r="CT16" s="66" t="s">
        <v>5916</v>
      </c>
      <c r="CU16" s="66" t="s">
        <v>5917</v>
      </c>
      <c r="CV16" s="66" t="s">
        <v>5918</v>
      </c>
      <c r="CW16" s="66" t="s">
        <v>5919</v>
      </c>
      <c r="CX16" s="66" t="s">
        <v>5920</v>
      </c>
      <c r="CY16" s="66" t="s">
        <v>5921</v>
      </c>
      <c r="CZ16" s="66" t="s">
        <v>5922</v>
      </c>
      <c r="DA16" s="66" t="s">
        <v>5905</v>
      </c>
      <c r="DB16" s="66" t="s">
        <v>5906</v>
      </c>
      <c r="DC16" s="66" t="s">
        <v>5907</v>
      </c>
      <c r="DD16" s="66" t="s">
        <v>5908</v>
      </c>
      <c r="DE16" s="66" t="s">
        <v>5909</v>
      </c>
      <c r="DF16" s="66" t="s">
        <v>5910</v>
      </c>
      <c r="DG16" s="66" t="s">
        <v>5911</v>
      </c>
      <c r="DH16" s="66" t="s">
        <v>5912</v>
      </c>
      <c r="DI16" s="66" t="s">
        <v>5913</v>
      </c>
      <c r="DJ16" s="66" t="s">
        <v>5914</v>
      </c>
      <c r="DK16" s="66" t="s">
        <v>5915</v>
      </c>
      <c r="DL16" s="66" t="s">
        <v>5916</v>
      </c>
      <c r="DM16" s="66" t="s">
        <v>5917</v>
      </c>
      <c r="DN16" s="66" t="s">
        <v>5918</v>
      </c>
      <c r="DO16" s="66" t="s">
        <v>5919</v>
      </c>
      <c r="DP16" s="66" t="s">
        <v>5920</v>
      </c>
      <c r="DQ16" s="66" t="s">
        <v>5921</v>
      </c>
      <c r="DR16" s="66" t="s">
        <v>5922</v>
      </c>
      <c r="DS16" s="66" t="s">
        <v>5905</v>
      </c>
      <c r="DT16" s="66" t="s">
        <v>5906</v>
      </c>
      <c r="DU16" s="66" t="s">
        <v>5907</v>
      </c>
      <c r="DV16" s="66" t="s">
        <v>5908</v>
      </c>
      <c r="DW16" s="66" t="s">
        <v>5909</v>
      </c>
      <c r="DX16" s="66" t="s">
        <v>5910</v>
      </c>
      <c r="DY16" s="66" t="s">
        <v>5911</v>
      </c>
      <c r="DZ16" s="66" t="s">
        <v>5912</v>
      </c>
      <c r="EA16" s="66" t="s">
        <v>5913</v>
      </c>
      <c r="EB16" s="66" t="s">
        <v>5914</v>
      </c>
      <c r="EC16" s="66" t="s">
        <v>5915</v>
      </c>
      <c r="ED16" s="66" t="s">
        <v>5916</v>
      </c>
      <c r="EE16" s="66" t="s">
        <v>5917</v>
      </c>
      <c r="EF16" s="66" t="s">
        <v>5918</v>
      </c>
      <c r="EG16" s="66" t="s">
        <v>5919</v>
      </c>
      <c r="EH16" s="66" t="s">
        <v>5920</v>
      </c>
      <c r="EI16" s="66" t="s">
        <v>5921</v>
      </c>
      <c r="EJ16" s="66" t="s">
        <v>5922</v>
      </c>
      <c r="EK16" s="66" t="s">
        <v>5905</v>
      </c>
      <c r="EL16" s="66" t="s">
        <v>5906</v>
      </c>
      <c r="EM16" s="66" t="s">
        <v>5907</v>
      </c>
      <c r="EN16" s="66" t="s">
        <v>5908</v>
      </c>
      <c r="EO16" s="66" t="s">
        <v>5909</v>
      </c>
      <c r="EP16" s="66" t="s">
        <v>5910</v>
      </c>
      <c r="EQ16" s="66" t="s">
        <v>5911</v>
      </c>
      <c r="ER16" s="66" t="s">
        <v>5912</v>
      </c>
      <c r="ES16" s="66" t="s">
        <v>5913</v>
      </c>
      <c r="ET16" s="66" t="s">
        <v>5914</v>
      </c>
      <c r="EU16" s="66" t="s">
        <v>5915</v>
      </c>
      <c r="EV16" s="66" t="s">
        <v>5916</v>
      </c>
      <c r="EW16" s="66" t="s">
        <v>5917</v>
      </c>
      <c r="EX16" s="66" t="s">
        <v>5918</v>
      </c>
      <c r="EY16" s="66" t="s">
        <v>5919</v>
      </c>
      <c r="EZ16" s="66" t="s">
        <v>5920</v>
      </c>
      <c r="FA16" s="66" t="s">
        <v>5921</v>
      </c>
      <c r="FB16" s="67" t="s">
        <v>5922</v>
      </c>
      <c r="FC16" s="37"/>
      <c r="FD16" s="7"/>
    </row>
    <row r="17" spans="1:160" s="3" customFormat="1" ht="20.25" customHeight="1" x14ac:dyDescent="0.2">
      <c r="A17" s="7"/>
      <c r="B17" s="30" t="s">
        <v>5665</v>
      </c>
      <c r="C17" s="31" t="s">
        <v>167</v>
      </c>
      <c r="D17" s="31">
        <v>3</v>
      </c>
      <c r="E17" s="1139"/>
      <c r="F17" s="1139"/>
      <c r="G17" s="1139"/>
      <c r="H17" s="1139"/>
      <c r="I17" s="1139"/>
      <c r="J17" s="1139"/>
      <c r="K17" s="1139"/>
      <c r="L17" s="1139"/>
      <c r="M17" s="1140">
        <f>IFERROR(SUM(E17:L17),0)</f>
        <v>0</v>
      </c>
      <c r="N17" s="1139"/>
      <c r="O17" s="1139"/>
      <c r="P17" s="1139"/>
      <c r="Q17" s="1139"/>
      <c r="R17" s="1139"/>
      <c r="S17" s="1139"/>
      <c r="T17" s="1139"/>
      <c r="U17" s="1139"/>
      <c r="V17" s="1140">
        <f>IFERROR(SUM(N17:U17),0)</f>
        <v>0</v>
      </c>
      <c r="W17" s="1139"/>
      <c r="X17" s="1139"/>
      <c r="Y17" s="1139"/>
      <c r="Z17" s="1139"/>
      <c r="AA17" s="1139"/>
      <c r="AB17" s="1139"/>
      <c r="AC17" s="1139"/>
      <c r="AD17" s="1139"/>
      <c r="AE17" s="1140">
        <f>IFERROR(SUM(W17:AD17),0)</f>
        <v>0</v>
      </c>
      <c r="AF17" s="1139"/>
      <c r="AG17" s="1139"/>
      <c r="AH17" s="1139"/>
      <c r="AI17" s="1139"/>
      <c r="AJ17" s="1139"/>
      <c r="AK17" s="1139"/>
      <c r="AL17" s="1139"/>
      <c r="AM17" s="1139"/>
      <c r="AN17" s="1140">
        <f>IFERROR(SUM(AF17:AM17),0)</f>
        <v>0</v>
      </c>
      <c r="AO17" s="65"/>
      <c r="AP17" s="65"/>
      <c r="AQ17" s="65"/>
      <c r="AR17" s="65"/>
      <c r="AS17" s="65"/>
      <c r="AT17" s="65"/>
      <c r="AU17" s="65"/>
      <c r="AV17" s="65"/>
      <c r="AW17" s="66">
        <f>IFERROR(SUM(AO17:AV17),0)</f>
        <v>0</v>
      </c>
      <c r="AX17" s="65"/>
      <c r="AY17" s="65"/>
      <c r="AZ17" s="65"/>
      <c r="BA17" s="65"/>
      <c r="BB17" s="65"/>
      <c r="BC17" s="65"/>
      <c r="BD17" s="65"/>
      <c r="BE17" s="65"/>
      <c r="BF17" s="66">
        <f>IFERROR(SUM(AX17:BE17),0)</f>
        <v>0</v>
      </c>
      <c r="BG17" s="1139"/>
      <c r="BH17" s="1139"/>
      <c r="BI17" s="1139"/>
      <c r="BJ17" s="1139"/>
      <c r="BK17" s="1139"/>
      <c r="BL17" s="1139"/>
      <c r="BM17" s="1139"/>
      <c r="BN17" s="1139"/>
      <c r="BO17" s="1140">
        <f>IFERROR(SUM(BG17:BN17),0)</f>
        <v>0</v>
      </c>
      <c r="BP17" s="1139"/>
      <c r="BQ17" s="1139"/>
      <c r="BR17" s="1139"/>
      <c r="BS17" s="1139"/>
      <c r="BT17" s="1139"/>
      <c r="BU17" s="1139"/>
      <c r="BV17" s="1139"/>
      <c r="BW17" s="1139"/>
      <c r="BX17" s="1143">
        <f>IFERROR(SUM(BP17:BW17),0)</f>
        <v>0</v>
      </c>
      <c r="BY17" s="37"/>
      <c r="BZ17" s="106" t="s">
        <v>5923</v>
      </c>
      <c r="CA17" s="37"/>
      <c r="CB17" s="106" t="s">
        <v>5924</v>
      </c>
      <c r="CC17" s="7"/>
      <c r="CD17" s="7"/>
      <c r="CE17" s="7"/>
      <c r="CF17" s="30" t="s">
        <v>5665</v>
      </c>
      <c r="CG17" s="31" t="s">
        <v>167</v>
      </c>
      <c r="CH17" s="31">
        <v>3</v>
      </c>
      <c r="CI17" s="68" t="s">
        <v>5925</v>
      </c>
      <c r="CJ17" s="68" t="s">
        <v>5926</v>
      </c>
      <c r="CK17" s="68" t="s">
        <v>5927</v>
      </c>
      <c r="CL17" s="68" t="s">
        <v>5928</v>
      </c>
      <c r="CM17" s="68" t="s">
        <v>5929</v>
      </c>
      <c r="CN17" s="68" t="s">
        <v>5930</v>
      </c>
      <c r="CO17" s="68" t="s">
        <v>5931</v>
      </c>
      <c r="CP17" s="68" t="s">
        <v>5932</v>
      </c>
      <c r="CQ17" s="66" t="s">
        <v>5933</v>
      </c>
      <c r="CR17" s="68" t="s">
        <v>5934</v>
      </c>
      <c r="CS17" s="68" t="s">
        <v>5935</v>
      </c>
      <c r="CT17" s="68" t="s">
        <v>5936</v>
      </c>
      <c r="CU17" s="68" t="s">
        <v>5937</v>
      </c>
      <c r="CV17" s="68" t="s">
        <v>5938</v>
      </c>
      <c r="CW17" s="68" t="s">
        <v>5939</v>
      </c>
      <c r="CX17" s="68" t="s">
        <v>5940</v>
      </c>
      <c r="CY17" s="68" t="s">
        <v>5941</v>
      </c>
      <c r="CZ17" s="66" t="s">
        <v>5942</v>
      </c>
      <c r="DA17" s="68" t="s">
        <v>5925</v>
      </c>
      <c r="DB17" s="68" t="s">
        <v>5926</v>
      </c>
      <c r="DC17" s="68" t="s">
        <v>5927</v>
      </c>
      <c r="DD17" s="68" t="s">
        <v>5928</v>
      </c>
      <c r="DE17" s="68" t="s">
        <v>5929</v>
      </c>
      <c r="DF17" s="68" t="s">
        <v>5930</v>
      </c>
      <c r="DG17" s="68" t="s">
        <v>5931</v>
      </c>
      <c r="DH17" s="68" t="s">
        <v>5932</v>
      </c>
      <c r="DI17" s="66" t="s">
        <v>5933</v>
      </c>
      <c r="DJ17" s="68" t="s">
        <v>5934</v>
      </c>
      <c r="DK17" s="68" t="s">
        <v>5935</v>
      </c>
      <c r="DL17" s="68" t="s">
        <v>5936</v>
      </c>
      <c r="DM17" s="68" t="s">
        <v>5937</v>
      </c>
      <c r="DN17" s="68" t="s">
        <v>5938</v>
      </c>
      <c r="DO17" s="68" t="s">
        <v>5939</v>
      </c>
      <c r="DP17" s="68" t="s">
        <v>5940</v>
      </c>
      <c r="DQ17" s="68" t="s">
        <v>5941</v>
      </c>
      <c r="DR17" s="66" t="s">
        <v>5942</v>
      </c>
      <c r="DS17" s="68" t="s">
        <v>5925</v>
      </c>
      <c r="DT17" s="68" t="s">
        <v>5926</v>
      </c>
      <c r="DU17" s="68" t="s">
        <v>5927</v>
      </c>
      <c r="DV17" s="68" t="s">
        <v>5928</v>
      </c>
      <c r="DW17" s="68" t="s">
        <v>5929</v>
      </c>
      <c r="DX17" s="68" t="s">
        <v>5930</v>
      </c>
      <c r="DY17" s="68" t="s">
        <v>5931</v>
      </c>
      <c r="DZ17" s="68" t="s">
        <v>5932</v>
      </c>
      <c r="EA17" s="66" t="s">
        <v>5933</v>
      </c>
      <c r="EB17" s="68" t="s">
        <v>5934</v>
      </c>
      <c r="EC17" s="68" t="s">
        <v>5935</v>
      </c>
      <c r="ED17" s="68" t="s">
        <v>5936</v>
      </c>
      <c r="EE17" s="68" t="s">
        <v>5937</v>
      </c>
      <c r="EF17" s="68" t="s">
        <v>5938</v>
      </c>
      <c r="EG17" s="68" t="s">
        <v>5939</v>
      </c>
      <c r="EH17" s="68" t="s">
        <v>5940</v>
      </c>
      <c r="EI17" s="68" t="s">
        <v>5941</v>
      </c>
      <c r="EJ17" s="66" t="s">
        <v>5942</v>
      </c>
      <c r="EK17" s="68" t="s">
        <v>5925</v>
      </c>
      <c r="EL17" s="68" t="s">
        <v>5926</v>
      </c>
      <c r="EM17" s="68" t="s">
        <v>5927</v>
      </c>
      <c r="EN17" s="68" t="s">
        <v>5928</v>
      </c>
      <c r="EO17" s="68" t="s">
        <v>5929</v>
      </c>
      <c r="EP17" s="68" t="s">
        <v>5930</v>
      </c>
      <c r="EQ17" s="68" t="s">
        <v>5931</v>
      </c>
      <c r="ER17" s="68" t="s">
        <v>5932</v>
      </c>
      <c r="ES17" s="66" t="s">
        <v>5933</v>
      </c>
      <c r="ET17" s="68" t="s">
        <v>5934</v>
      </c>
      <c r="EU17" s="68" t="s">
        <v>5935</v>
      </c>
      <c r="EV17" s="68" t="s">
        <v>5936</v>
      </c>
      <c r="EW17" s="68" t="s">
        <v>5937</v>
      </c>
      <c r="EX17" s="68" t="s">
        <v>5938</v>
      </c>
      <c r="EY17" s="68" t="s">
        <v>5939</v>
      </c>
      <c r="EZ17" s="68" t="s">
        <v>5940</v>
      </c>
      <c r="FA17" s="68" t="s">
        <v>5941</v>
      </c>
      <c r="FB17" s="67" t="s">
        <v>5942</v>
      </c>
      <c r="FC17" s="37"/>
      <c r="FD17" s="7"/>
    </row>
    <row r="18" spans="1:160" s="3" customFormat="1" ht="20.25" customHeight="1" x14ac:dyDescent="0.2">
      <c r="A18" s="7"/>
      <c r="B18" s="30" t="s">
        <v>5680</v>
      </c>
      <c r="C18" s="31" t="s">
        <v>167</v>
      </c>
      <c r="D18" s="31">
        <v>3</v>
      </c>
      <c r="E18" s="1139"/>
      <c r="F18" s="1139"/>
      <c r="G18" s="1139"/>
      <c r="H18" s="1139"/>
      <c r="I18" s="1139"/>
      <c r="J18" s="1139"/>
      <c r="K18" s="1139"/>
      <c r="L18" s="1139"/>
      <c r="M18" s="1140">
        <f>IFERROR(SUM(E18:L18),0)</f>
        <v>0</v>
      </c>
      <c r="N18" s="1139"/>
      <c r="O18" s="1139"/>
      <c r="P18" s="1139"/>
      <c r="Q18" s="1139"/>
      <c r="R18" s="1139"/>
      <c r="S18" s="1139"/>
      <c r="T18" s="1139"/>
      <c r="U18" s="1139"/>
      <c r="V18" s="1140">
        <f>IFERROR(SUM(N18:U18),0)</f>
        <v>0</v>
      </c>
      <c r="W18" s="1139"/>
      <c r="X18" s="1139"/>
      <c r="Y18" s="1139"/>
      <c r="Z18" s="1139"/>
      <c r="AA18" s="1139"/>
      <c r="AB18" s="1139"/>
      <c r="AC18" s="1139"/>
      <c r="AD18" s="1139"/>
      <c r="AE18" s="1140">
        <f>IFERROR(SUM(W18:AD18),0)</f>
        <v>0</v>
      </c>
      <c r="AF18" s="1139"/>
      <c r="AG18" s="1139"/>
      <c r="AH18" s="1139"/>
      <c r="AI18" s="1139"/>
      <c r="AJ18" s="1139"/>
      <c r="AK18" s="1139"/>
      <c r="AL18" s="1139"/>
      <c r="AM18" s="1139"/>
      <c r="AN18" s="1140">
        <f>IFERROR(SUM(AF18:AM18),0)</f>
        <v>0</v>
      </c>
      <c r="AO18" s="65"/>
      <c r="AP18" s="65"/>
      <c r="AQ18" s="65"/>
      <c r="AR18" s="65"/>
      <c r="AS18" s="65"/>
      <c r="AT18" s="65"/>
      <c r="AU18" s="65"/>
      <c r="AV18" s="65"/>
      <c r="AW18" s="66">
        <f>IFERROR(SUM(AO18:AV18),0)</f>
        <v>0</v>
      </c>
      <c r="AX18" s="65"/>
      <c r="AY18" s="65"/>
      <c r="AZ18" s="65"/>
      <c r="BA18" s="65"/>
      <c r="BB18" s="65"/>
      <c r="BC18" s="65"/>
      <c r="BD18" s="65"/>
      <c r="BE18" s="65"/>
      <c r="BF18" s="66">
        <f>IFERROR(SUM(AX18:BE18),0)</f>
        <v>0</v>
      </c>
      <c r="BG18" s="1139"/>
      <c r="BH18" s="1139"/>
      <c r="BI18" s="1139"/>
      <c r="BJ18" s="1139"/>
      <c r="BK18" s="1139"/>
      <c r="BL18" s="1139"/>
      <c r="BM18" s="1139"/>
      <c r="BN18" s="1139"/>
      <c r="BO18" s="1140">
        <f>IFERROR(SUM(BG18:BN18),0)</f>
        <v>0</v>
      </c>
      <c r="BP18" s="1139"/>
      <c r="BQ18" s="1139"/>
      <c r="BR18" s="1139"/>
      <c r="BS18" s="1139"/>
      <c r="BT18" s="1139"/>
      <c r="BU18" s="1139"/>
      <c r="BV18" s="1139"/>
      <c r="BW18" s="1139"/>
      <c r="BX18" s="1143">
        <f>IFERROR(SUM(BP18:BW18),0)</f>
        <v>0</v>
      </c>
      <c r="BY18" s="37"/>
      <c r="BZ18" s="106" t="s">
        <v>5943</v>
      </c>
      <c r="CA18" s="37"/>
      <c r="CB18" s="106" t="s">
        <v>5944</v>
      </c>
      <c r="CC18" s="7"/>
      <c r="CD18" s="7"/>
      <c r="CE18" s="7"/>
      <c r="CF18" s="30" t="s">
        <v>5680</v>
      </c>
      <c r="CG18" s="31" t="s">
        <v>167</v>
      </c>
      <c r="CH18" s="31">
        <v>3</v>
      </c>
      <c r="CI18" s="68" t="s">
        <v>5945</v>
      </c>
      <c r="CJ18" s="68" t="s">
        <v>5946</v>
      </c>
      <c r="CK18" s="68" t="s">
        <v>5947</v>
      </c>
      <c r="CL18" s="68" t="s">
        <v>5948</v>
      </c>
      <c r="CM18" s="68" t="s">
        <v>5949</v>
      </c>
      <c r="CN18" s="68" t="s">
        <v>5950</v>
      </c>
      <c r="CO18" s="68" t="s">
        <v>5951</v>
      </c>
      <c r="CP18" s="68" t="s">
        <v>5952</v>
      </c>
      <c r="CQ18" s="66" t="s">
        <v>5953</v>
      </c>
      <c r="CR18" s="68" t="s">
        <v>5954</v>
      </c>
      <c r="CS18" s="68" t="s">
        <v>5955</v>
      </c>
      <c r="CT18" s="68" t="s">
        <v>5956</v>
      </c>
      <c r="CU18" s="68" t="s">
        <v>5957</v>
      </c>
      <c r="CV18" s="68" t="s">
        <v>5958</v>
      </c>
      <c r="CW18" s="68" t="s">
        <v>5959</v>
      </c>
      <c r="CX18" s="68" t="s">
        <v>5960</v>
      </c>
      <c r="CY18" s="68" t="s">
        <v>5961</v>
      </c>
      <c r="CZ18" s="66" t="s">
        <v>5962</v>
      </c>
      <c r="DA18" s="68" t="s">
        <v>5945</v>
      </c>
      <c r="DB18" s="68" t="s">
        <v>5946</v>
      </c>
      <c r="DC18" s="68" t="s">
        <v>5947</v>
      </c>
      <c r="DD18" s="68" t="s">
        <v>5948</v>
      </c>
      <c r="DE18" s="68" t="s">
        <v>5949</v>
      </c>
      <c r="DF18" s="68" t="s">
        <v>5950</v>
      </c>
      <c r="DG18" s="68" t="s">
        <v>5951</v>
      </c>
      <c r="DH18" s="68" t="s">
        <v>5952</v>
      </c>
      <c r="DI18" s="66" t="s">
        <v>5953</v>
      </c>
      <c r="DJ18" s="68" t="s">
        <v>5954</v>
      </c>
      <c r="DK18" s="68" t="s">
        <v>5955</v>
      </c>
      <c r="DL18" s="68" t="s">
        <v>5956</v>
      </c>
      <c r="DM18" s="68" t="s">
        <v>5957</v>
      </c>
      <c r="DN18" s="68" t="s">
        <v>5958</v>
      </c>
      <c r="DO18" s="68" t="s">
        <v>5959</v>
      </c>
      <c r="DP18" s="68" t="s">
        <v>5960</v>
      </c>
      <c r="DQ18" s="68" t="s">
        <v>5961</v>
      </c>
      <c r="DR18" s="66" t="s">
        <v>5962</v>
      </c>
      <c r="DS18" s="68" t="s">
        <v>5945</v>
      </c>
      <c r="DT18" s="68" t="s">
        <v>5946</v>
      </c>
      <c r="DU18" s="68" t="s">
        <v>5947</v>
      </c>
      <c r="DV18" s="68" t="s">
        <v>5948</v>
      </c>
      <c r="DW18" s="68" t="s">
        <v>5949</v>
      </c>
      <c r="DX18" s="68" t="s">
        <v>5950</v>
      </c>
      <c r="DY18" s="68" t="s">
        <v>5951</v>
      </c>
      <c r="DZ18" s="68" t="s">
        <v>5952</v>
      </c>
      <c r="EA18" s="66" t="s">
        <v>5953</v>
      </c>
      <c r="EB18" s="68" t="s">
        <v>5954</v>
      </c>
      <c r="EC18" s="68" t="s">
        <v>5955</v>
      </c>
      <c r="ED18" s="68" t="s">
        <v>5956</v>
      </c>
      <c r="EE18" s="68" t="s">
        <v>5957</v>
      </c>
      <c r="EF18" s="68" t="s">
        <v>5958</v>
      </c>
      <c r="EG18" s="68" t="s">
        <v>5959</v>
      </c>
      <c r="EH18" s="68" t="s">
        <v>5960</v>
      </c>
      <c r="EI18" s="68" t="s">
        <v>5961</v>
      </c>
      <c r="EJ18" s="66" t="s">
        <v>5962</v>
      </c>
      <c r="EK18" s="68" t="s">
        <v>5945</v>
      </c>
      <c r="EL18" s="68" t="s">
        <v>5946</v>
      </c>
      <c r="EM18" s="68" t="s">
        <v>5947</v>
      </c>
      <c r="EN18" s="68" t="s">
        <v>5948</v>
      </c>
      <c r="EO18" s="68" t="s">
        <v>5949</v>
      </c>
      <c r="EP18" s="68" t="s">
        <v>5950</v>
      </c>
      <c r="EQ18" s="68" t="s">
        <v>5951</v>
      </c>
      <c r="ER18" s="68" t="s">
        <v>5952</v>
      </c>
      <c r="ES18" s="66" t="s">
        <v>5953</v>
      </c>
      <c r="ET18" s="68" t="s">
        <v>5954</v>
      </c>
      <c r="EU18" s="68" t="s">
        <v>5955</v>
      </c>
      <c r="EV18" s="68" t="s">
        <v>5956</v>
      </c>
      <c r="EW18" s="68" t="s">
        <v>5957</v>
      </c>
      <c r="EX18" s="68" t="s">
        <v>5958</v>
      </c>
      <c r="EY18" s="68" t="s">
        <v>5959</v>
      </c>
      <c r="EZ18" s="68" t="s">
        <v>5960</v>
      </c>
      <c r="FA18" s="68" t="s">
        <v>5961</v>
      </c>
      <c r="FB18" s="67" t="s">
        <v>5962</v>
      </c>
      <c r="FC18" s="37"/>
      <c r="FD18" s="7"/>
    </row>
    <row r="19" spans="1:160" s="3" customFormat="1" ht="20.25" customHeight="1" x14ac:dyDescent="0.2">
      <c r="A19" s="7"/>
      <c r="B19" s="30" t="s">
        <v>5695</v>
      </c>
      <c r="C19" s="31" t="s">
        <v>167</v>
      </c>
      <c r="D19" s="31">
        <v>3</v>
      </c>
      <c r="E19" s="1140">
        <f t="shared" ref="E19:AJ19" si="6">IFERROR(E17+E18,0)</f>
        <v>0</v>
      </c>
      <c r="F19" s="1140">
        <f t="shared" si="6"/>
        <v>0</v>
      </c>
      <c r="G19" s="1140">
        <f t="shared" si="6"/>
        <v>0</v>
      </c>
      <c r="H19" s="1140">
        <f t="shared" si="6"/>
        <v>0</v>
      </c>
      <c r="I19" s="1140">
        <f t="shared" si="6"/>
        <v>0</v>
      </c>
      <c r="J19" s="1140">
        <f t="shared" si="6"/>
        <v>0</v>
      </c>
      <c r="K19" s="1140">
        <f t="shared" si="6"/>
        <v>0</v>
      </c>
      <c r="L19" s="1140">
        <f t="shared" si="6"/>
        <v>0</v>
      </c>
      <c r="M19" s="1140">
        <f t="shared" si="6"/>
        <v>0</v>
      </c>
      <c r="N19" s="1140">
        <f t="shared" si="6"/>
        <v>0</v>
      </c>
      <c r="O19" s="1140">
        <f t="shared" si="6"/>
        <v>0</v>
      </c>
      <c r="P19" s="1140">
        <f t="shared" si="6"/>
        <v>0</v>
      </c>
      <c r="Q19" s="1140">
        <f t="shared" si="6"/>
        <v>0</v>
      </c>
      <c r="R19" s="1140">
        <f t="shared" si="6"/>
        <v>0</v>
      </c>
      <c r="S19" s="1140">
        <f t="shared" si="6"/>
        <v>0</v>
      </c>
      <c r="T19" s="1140">
        <f t="shared" si="6"/>
        <v>0</v>
      </c>
      <c r="U19" s="1140">
        <f t="shared" si="6"/>
        <v>0</v>
      </c>
      <c r="V19" s="1140">
        <f t="shared" si="6"/>
        <v>0</v>
      </c>
      <c r="W19" s="1140">
        <f t="shared" si="6"/>
        <v>0</v>
      </c>
      <c r="X19" s="1140">
        <f t="shared" si="6"/>
        <v>0</v>
      </c>
      <c r="Y19" s="1140">
        <f t="shared" si="6"/>
        <v>0</v>
      </c>
      <c r="Z19" s="1140">
        <f t="shared" si="6"/>
        <v>0</v>
      </c>
      <c r="AA19" s="1140">
        <f t="shared" si="6"/>
        <v>0</v>
      </c>
      <c r="AB19" s="1140">
        <f t="shared" si="6"/>
        <v>0</v>
      </c>
      <c r="AC19" s="1140">
        <f t="shared" si="6"/>
        <v>0</v>
      </c>
      <c r="AD19" s="1140">
        <f t="shared" si="6"/>
        <v>0</v>
      </c>
      <c r="AE19" s="1140">
        <f t="shared" si="6"/>
        <v>0</v>
      </c>
      <c r="AF19" s="1140">
        <f t="shared" si="6"/>
        <v>0</v>
      </c>
      <c r="AG19" s="1140">
        <f t="shared" si="6"/>
        <v>0</v>
      </c>
      <c r="AH19" s="1140">
        <f t="shared" si="6"/>
        <v>0</v>
      </c>
      <c r="AI19" s="1140">
        <f t="shared" si="6"/>
        <v>0</v>
      </c>
      <c r="AJ19" s="1140">
        <f t="shared" si="6"/>
        <v>0</v>
      </c>
      <c r="AK19" s="1140">
        <f t="shared" ref="AK19:BP19" si="7">IFERROR(AK17+AK18,0)</f>
        <v>0</v>
      </c>
      <c r="AL19" s="1140">
        <f t="shared" si="7"/>
        <v>0</v>
      </c>
      <c r="AM19" s="1140">
        <f t="shared" si="7"/>
        <v>0</v>
      </c>
      <c r="AN19" s="1140">
        <f t="shared" si="7"/>
        <v>0</v>
      </c>
      <c r="AO19" s="66">
        <f t="shared" si="7"/>
        <v>0</v>
      </c>
      <c r="AP19" s="66">
        <f t="shared" si="7"/>
        <v>0</v>
      </c>
      <c r="AQ19" s="66">
        <f t="shared" si="7"/>
        <v>0</v>
      </c>
      <c r="AR19" s="66">
        <f t="shared" si="7"/>
        <v>0</v>
      </c>
      <c r="AS19" s="66">
        <f t="shared" si="7"/>
        <v>0</v>
      </c>
      <c r="AT19" s="66">
        <f t="shared" si="7"/>
        <v>0</v>
      </c>
      <c r="AU19" s="66">
        <f t="shared" si="7"/>
        <v>0</v>
      </c>
      <c r="AV19" s="66">
        <f t="shared" si="7"/>
        <v>0</v>
      </c>
      <c r="AW19" s="66">
        <f t="shared" si="7"/>
        <v>0</v>
      </c>
      <c r="AX19" s="66">
        <f t="shared" si="7"/>
        <v>0</v>
      </c>
      <c r="AY19" s="66">
        <f t="shared" si="7"/>
        <v>0</v>
      </c>
      <c r="AZ19" s="66">
        <f t="shared" si="7"/>
        <v>0</v>
      </c>
      <c r="BA19" s="66">
        <f t="shared" si="7"/>
        <v>0</v>
      </c>
      <c r="BB19" s="66">
        <f t="shared" si="7"/>
        <v>0</v>
      </c>
      <c r="BC19" s="66">
        <f t="shared" si="7"/>
        <v>0</v>
      </c>
      <c r="BD19" s="66">
        <f t="shared" si="7"/>
        <v>0</v>
      </c>
      <c r="BE19" s="66">
        <f t="shared" si="7"/>
        <v>0</v>
      </c>
      <c r="BF19" s="66">
        <f t="shared" si="7"/>
        <v>0</v>
      </c>
      <c r="BG19" s="1140">
        <f t="shared" si="7"/>
        <v>0</v>
      </c>
      <c r="BH19" s="1140">
        <f t="shared" si="7"/>
        <v>0</v>
      </c>
      <c r="BI19" s="1140">
        <f t="shared" si="7"/>
        <v>0</v>
      </c>
      <c r="BJ19" s="1140">
        <f t="shared" si="7"/>
        <v>0</v>
      </c>
      <c r="BK19" s="1140">
        <f t="shared" si="7"/>
        <v>0</v>
      </c>
      <c r="BL19" s="1140">
        <f t="shared" si="7"/>
        <v>0</v>
      </c>
      <c r="BM19" s="1140">
        <f t="shared" si="7"/>
        <v>0</v>
      </c>
      <c r="BN19" s="1140">
        <f t="shared" si="7"/>
        <v>0</v>
      </c>
      <c r="BO19" s="1140">
        <f t="shared" si="7"/>
        <v>0</v>
      </c>
      <c r="BP19" s="1140">
        <f t="shared" si="7"/>
        <v>0</v>
      </c>
      <c r="BQ19" s="1140">
        <f t="shared" ref="BQ19:BX19" si="8">IFERROR(BQ17+BQ18,0)</f>
        <v>0</v>
      </c>
      <c r="BR19" s="1140">
        <f t="shared" si="8"/>
        <v>0</v>
      </c>
      <c r="BS19" s="1140">
        <f t="shared" si="8"/>
        <v>0</v>
      </c>
      <c r="BT19" s="1140">
        <f t="shared" si="8"/>
        <v>0</v>
      </c>
      <c r="BU19" s="1140">
        <f t="shared" si="8"/>
        <v>0</v>
      </c>
      <c r="BV19" s="1140">
        <f t="shared" si="8"/>
        <v>0</v>
      </c>
      <c r="BW19" s="1140">
        <f t="shared" si="8"/>
        <v>0</v>
      </c>
      <c r="BX19" s="1143">
        <f t="shared" si="8"/>
        <v>0</v>
      </c>
      <c r="BY19" s="37"/>
      <c r="BZ19" s="106" t="s">
        <v>5963</v>
      </c>
      <c r="CA19" s="37"/>
      <c r="CB19" s="106" t="s">
        <v>5964</v>
      </c>
      <c r="CC19" s="7"/>
      <c r="CD19" s="7"/>
      <c r="CE19" s="7"/>
      <c r="CF19" s="30" t="s">
        <v>5695</v>
      </c>
      <c r="CG19" s="31" t="s">
        <v>167</v>
      </c>
      <c r="CH19" s="31">
        <v>3</v>
      </c>
      <c r="CI19" s="66" t="s">
        <v>5965</v>
      </c>
      <c r="CJ19" s="66" t="s">
        <v>5966</v>
      </c>
      <c r="CK19" s="66" t="s">
        <v>5967</v>
      </c>
      <c r="CL19" s="66" t="s">
        <v>5968</v>
      </c>
      <c r="CM19" s="66" t="s">
        <v>5969</v>
      </c>
      <c r="CN19" s="66" t="s">
        <v>5970</v>
      </c>
      <c r="CO19" s="66" t="s">
        <v>5971</v>
      </c>
      <c r="CP19" s="66" t="s">
        <v>5972</v>
      </c>
      <c r="CQ19" s="66" t="s">
        <v>5973</v>
      </c>
      <c r="CR19" s="66" t="s">
        <v>5974</v>
      </c>
      <c r="CS19" s="66" t="s">
        <v>5975</v>
      </c>
      <c r="CT19" s="66" t="s">
        <v>5976</v>
      </c>
      <c r="CU19" s="66" t="s">
        <v>5977</v>
      </c>
      <c r="CV19" s="66" t="s">
        <v>5978</v>
      </c>
      <c r="CW19" s="66" t="s">
        <v>5979</v>
      </c>
      <c r="CX19" s="66" t="s">
        <v>5980</v>
      </c>
      <c r="CY19" s="66" t="s">
        <v>5981</v>
      </c>
      <c r="CZ19" s="66" t="s">
        <v>5982</v>
      </c>
      <c r="DA19" s="66" t="s">
        <v>5965</v>
      </c>
      <c r="DB19" s="66" t="s">
        <v>5966</v>
      </c>
      <c r="DC19" s="66" t="s">
        <v>5967</v>
      </c>
      <c r="DD19" s="66" t="s">
        <v>5968</v>
      </c>
      <c r="DE19" s="66" t="s">
        <v>5969</v>
      </c>
      <c r="DF19" s="66" t="s">
        <v>5970</v>
      </c>
      <c r="DG19" s="66" t="s">
        <v>5971</v>
      </c>
      <c r="DH19" s="66" t="s">
        <v>5972</v>
      </c>
      <c r="DI19" s="66" t="s">
        <v>5973</v>
      </c>
      <c r="DJ19" s="66" t="s">
        <v>5974</v>
      </c>
      <c r="DK19" s="66" t="s">
        <v>5975</v>
      </c>
      <c r="DL19" s="66" t="s">
        <v>5976</v>
      </c>
      <c r="DM19" s="66" t="s">
        <v>5977</v>
      </c>
      <c r="DN19" s="66" t="s">
        <v>5978</v>
      </c>
      <c r="DO19" s="66" t="s">
        <v>5979</v>
      </c>
      <c r="DP19" s="66" t="s">
        <v>5980</v>
      </c>
      <c r="DQ19" s="66" t="s">
        <v>5981</v>
      </c>
      <c r="DR19" s="66" t="s">
        <v>5982</v>
      </c>
      <c r="DS19" s="66" t="s">
        <v>5965</v>
      </c>
      <c r="DT19" s="66" t="s">
        <v>5966</v>
      </c>
      <c r="DU19" s="66" t="s">
        <v>5967</v>
      </c>
      <c r="DV19" s="66" t="s">
        <v>5968</v>
      </c>
      <c r="DW19" s="66" t="s">
        <v>5969</v>
      </c>
      <c r="DX19" s="66" t="s">
        <v>5970</v>
      </c>
      <c r="DY19" s="66" t="s">
        <v>5971</v>
      </c>
      <c r="DZ19" s="66" t="s">
        <v>5972</v>
      </c>
      <c r="EA19" s="66" t="s">
        <v>5973</v>
      </c>
      <c r="EB19" s="66" t="s">
        <v>5974</v>
      </c>
      <c r="EC19" s="66" t="s">
        <v>5975</v>
      </c>
      <c r="ED19" s="66" t="s">
        <v>5976</v>
      </c>
      <c r="EE19" s="66" t="s">
        <v>5977</v>
      </c>
      <c r="EF19" s="66" t="s">
        <v>5978</v>
      </c>
      <c r="EG19" s="66" t="s">
        <v>5979</v>
      </c>
      <c r="EH19" s="66" t="s">
        <v>5980</v>
      </c>
      <c r="EI19" s="66" t="s">
        <v>5981</v>
      </c>
      <c r="EJ19" s="66" t="s">
        <v>5982</v>
      </c>
      <c r="EK19" s="66" t="s">
        <v>5965</v>
      </c>
      <c r="EL19" s="66" t="s">
        <v>5966</v>
      </c>
      <c r="EM19" s="66" t="s">
        <v>5967</v>
      </c>
      <c r="EN19" s="66" t="s">
        <v>5968</v>
      </c>
      <c r="EO19" s="66" t="s">
        <v>5969</v>
      </c>
      <c r="EP19" s="66" t="s">
        <v>5970</v>
      </c>
      <c r="EQ19" s="66" t="s">
        <v>5971</v>
      </c>
      <c r="ER19" s="66" t="s">
        <v>5972</v>
      </c>
      <c r="ES19" s="66" t="s">
        <v>5973</v>
      </c>
      <c r="ET19" s="66" t="s">
        <v>5974</v>
      </c>
      <c r="EU19" s="66" t="s">
        <v>5975</v>
      </c>
      <c r="EV19" s="66" t="s">
        <v>5976</v>
      </c>
      <c r="EW19" s="66" t="s">
        <v>5977</v>
      </c>
      <c r="EX19" s="66" t="s">
        <v>5978</v>
      </c>
      <c r="EY19" s="66" t="s">
        <v>5979</v>
      </c>
      <c r="EZ19" s="66" t="s">
        <v>5980</v>
      </c>
      <c r="FA19" s="66" t="s">
        <v>5981</v>
      </c>
      <c r="FB19" s="67" t="s">
        <v>5982</v>
      </c>
      <c r="FC19" s="37"/>
      <c r="FD19" s="7"/>
    </row>
    <row r="20" spans="1:160" s="3" customFormat="1" ht="20.25" customHeight="1" x14ac:dyDescent="0.2">
      <c r="A20" s="7"/>
      <c r="B20" s="30" t="s">
        <v>5710</v>
      </c>
      <c r="C20" s="31" t="s">
        <v>167</v>
      </c>
      <c r="D20" s="31">
        <v>3</v>
      </c>
      <c r="E20" s="1139"/>
      <c r="F20" s="1139"/>
      <c r="G20" s="1139"/>
      <c r="H20" s="1139"/>
      <c r="I20" s="1139"/>
      <c r="J20" s="1139"/>
      <c r="K20" s="1139"/>
      <c r="L20" s="1139"/>
      <c r="M20" s="1140">
        <f>IFERROR(SUM(E20:L20),0)</f>
        <v>0</v>
      </c>
      <c r="N20" s="1139"/>
      <c r="O20" s="1139"/>
      <c r="P20" s="1139"/>
      <c r="Q20" s="1139"/>
      <c r="R20" s="1139"/>
      <c r="S20" s="1139"/>
      <c r="T20" s="1139"/>
      <c r="U20" s="1139"/>
      <c r="V20" s="1140">
        <f>IFERROR(SUM(N20:U20),0)</f>
        <v>0</v>
      </c>
      <c r="W20" s="1139"/>
      <c r="X20" s="1139"/>
      <c r="Y20" s="1139"/>
      <c r="Z20" s="1139"/>
      <c r="AA20" s="1139"/>
      <c r="AB20" s="1139"/>
      <c r="AC20" s="1139"/>
      <c r="AD20" s="1139"/>
      <c r="AE20" s="1140">
        <f>IFERROR(SUM(W20:AD20),0)</f>
        <v>0</v>
      </c>
      <c r="AF20" s="1139"/>
      <c r="AG20" s="1139"/>
      <c r="AH20" s="1139"/>
      <c r="AI20" s="1139"/>
      <c r="AJ20" s="1139"/>
      <c r="AK20" s="1139"/>
      <c r="AL20" s="1139"/>
      <c r="AM20" s="1139"/>
      <c r="AN20" s="1140">
        <f>IFERROR(SUM(AF20:AM20),0)</f>
        <v>0</v>
      </c>
      <c r="AO20" s="65"/>
      <c r="AP20" s="65"/>
      <c r="AQ20" s="65"/>
      <c r="AR20" s="65"/>
      <c r="AS20" s="65"/>
      <c r="AT20" s="65"/>
      <c r="AU20" s="65"/>
      <c r="AV20" s="65"/>
      <c r="AW20" s="66">
        <f>IFERROR(SUM(AO20:AV20),0)</f>
        <v>0</v>
      </c>
      <c r="AX20" s="65"/>
      <c r="AY20" s="65"/>
      <c r="AZ20" s="65"/>
      <c r="BA20" s="65"/>
      <c r="BB20" s="65"/>
      <c r="BC20" s="65"/>
      <c r="BD20" s="65"/>
      <c r="BE20" s="65"/>
      <c r="BF20" s="66">
        <f>IFERROR(SUM(AX20:BE20),0)</f>
        <v>0</v>
      </c>
      <c r="BG20" s="1139"/>
      <c r="BH20" s="1139"/>
      <c r="BI20" s="1139"/>
      <c r="BJ20" s="1139"/>
      <c r="BK20" s="1139"/>
      <c r="BL20" s="1139"/>
      <c r="BM20" s="1139"/>
      <c r="BN20" s="1139"/>
      <c r="BO20" s="1140">
        <f>IFERROR(SUM(BG20:BN20),0)</f>
        <v>0</v>
      </c>
      <c r="BP20" s="1139"/>
      <c r="BQ20" s="1139"/>
      <c r="BR20" s="1139"/>
      <c r="BS20" s="1139"/>
      <c r="BT20" s="1139"/>
      <c r="BU20" s="1139"/>
      <c r="BV20" s="1139"/>
      <c r="BW20" s="1139"/>
      <c r="BX20" s="1143">
        <f>IFERROR(SUM(BP20:BW20),0)</f>
        <v>0</v>
      </c>
      <c r="BY20" s="37"/>
      <c r="BZ20" s="106" t="s">
        <v>5983</v>
      </c>
      <c r="CA20" s="37"/>
      <c r="CB20" s="106" t="s">
        <v>5984</v>
      </c>
      <c r="CC20" s="7"/>
      <c r="CD20" s="7"/>
      <c r="CE20" s="7"/>
      <c r="CF20" s="30" t="s">
        <v>5710</v>
      </c>
      <c r="CG20" s="31" t="s">
        <v>167</v>
      </c>
      <c r="CH20" s="31">
        <v>3</v>
      </c>
      <c r="CI20" s="68" t="s">
        <v>5985</v>
      </c>
      <c r="CJ20" s="68" t="s">
        <v>5986</v>
      </c>
      <c r="CK20" s="68" t="s">
        <v>5987</v>
      </c>
      <c r="CL20" s="68" t="s">
        <v>5988</v>
      </c>
      <c r="CM20" s="68" t="s">
        <v>5989</v>
      </c>
      <c r="CN20" s="68" t="s">
        <v>5990</v>
      </c>
      <c r="CO20" s="68" t="s">
        <v>5991</v>
      </c>
      <c r="CP20" s="68" t="s">
        <v>5992</v>
      </c>
      <c r="CQ20" s="66" t="s">
        <v>5993</v>
      </c>
      <c r="CR20" s="68" t="s">
        <v>5994</v>
      </c>
      <c r="CS20" s="68" t="s">
        <v>5995</v>
      </c>
      <c r="CT20" s="68" t="s">
        <v>5996</v>
      </c>
      <c r="CU20" s="68" t="s">
        <v>5997</v>
      </c>
      <c r="CV20" s="68" t="s">
        <v>5998</v>
      </c>
      <c r="CW20" s="68" t="s">
        <v>5999</v>
      </c>
      <c r="CX20" s="68" t="s">
        <v>6000</v>
      </c>
      <c r="CY20" s="68" t="s">
        <v>6001</v>
      </c>
      <c r="CZ20" s="66" t="s">
        <v>6002</v>
      </c>
      <c r="DA20" s="68" t="s">
        <v>5985</v>
      </c>
      <c r="DB20" s="68" t="s">
        <v>5986</v>
      </c>
      <c r="DC20" s="68" t="s">
        <v>5987</v>
      </c>
      <c r="DD20" s="68" t="s">
        <v>5988</v>
      </c>
      <c r="DE20" s="68" t="s">
        <v>5989</v>
      </c>
      <c r="DF20" s="68" t="s">
        <v>5990</v>
      </c>
      <c r="DG20" s="68" t="s">
        <v>5991</v>
      </c>
      <c r="DH20" s="68" t="s">
        <v>5992</v>
      </c>
      <c r="DI20" s="66" t="s">
        <v>5993</v>
      </c>
      <c r="DJ20" s="68" t="s">
        <v>5994</v>
      </c>
      <c r="DK20" s="68" t="s">
        <v>5995</v>
      </c>
      <c r="DL20" s="68" t="s">
        <v>5996</v>
      </c>
      <c r="DM20" s="68" t="s">
        <v>5997</v>
      </c>
      <c r="DN20" s="68" t="s">
        <v>5998</v>
      </c>
      <c r="DO20" s="68" t="s">
        <v>5999</v>
      </c>
      <c r="DP20" s="68" t="s">
        <v>6000</v>
      </c>
      <c r="DQ20" s="68" t="s">
        <v>6001</v>
      </c>
      <c r="DR20" s="66" t="s">
        <v>6002</v>
      </c>
      <c r="DS20" s="68" t="s">
        <v>5985</v>
      </c>
      <c r="DT20" s="68" t="s">
        <v>5986</v>
      </c>
      <c r="DU20" s="68" t="s">
        <v>5987</v>
      </c>
      <c r="DV20" s="68" t="s">
        <v>5988</v>
      </c>
      <c r="DW20" s="68" t="s">
        <v>5989</v>
      </c>
      <c r="DX20" s="68" t="s">
        <v>5990</v>
      </c>
      <c r="DY20" s="68" t="s">
        <v>5991</v>
      </c>
      <c r="DZ20" s="68" t="s">
        <v>5992</v>
      </c>
      <c r="EA20" s="66" t="s">
        <v>5993</v>
      </c>
      <c r="EB20" s="68" t="s">
        <v>5994</v>
      </c>
      <c r="EC20" s="68" t="s">
        <v>5995</v>
      </c>
      <c r="ED20" s="68" t="s">
        <v>5996</v>
      </c>
      <c r="EE20" s="68" t="s">
        <v>5997</v>
      </c>
      <c r="EF20" s="68" t="s">
        <v>5998</v>
      </c>
      <c r="EG20" s="68" t="s">
        <v>5999</v>
      </c>
      <c r="EH20" s="68" t="s">
        <v>6000</v>
      </c>
      <c r="EI20" s="68" t="s">
        <v>6001</v>
      </c>
      <c r="EJ20" s="66" t="s">
        <v>6002</v>
      </c>
      <c r="EK20" s="68" t="s">
        <v>5985</v>
      </c>
      <c r="EL20" s="68" t="s">
        <v>5986</v>
      </c>
      <c r="EM20" s="68" t="s">
        <v>5987</v>
      </c>
      <c r="EN20" s="68" t="s">
        <v>5988</v>
      </c>
      <c r="EO20" s="68" t="s">
        <v>5989</v>
      </c>
      <c r="EP20" s="68" t="s">
        <v>5990</v>
      </c>
      <c r="EQ20" s="68" t="s">
        <v>5991</v>
      </c>
      <c r="ER20" s="68" t="s">
        <v>5992</v>
      </c>
      <c r="ES20" s="66" t="s">
        <v>5993</v>
      </c>
      <c r="ET20" s="68" t="s">
        <v>5994</v>
      </c>
      <c r="EU20" s="68" t="s">
        <v>5995</v>
      </c>
      <c r="EV20" s="68" t="s">
        <v>5996</v>
      </c>
      <c r="EW20" s="68" t="s">
        <v>5997</v>
      </c>
      <c r="EX20" s="68" t="s">
        <v>5998</v>
      </c>
      <c r="EY20" s="68" t="s">
        <v>5999</v>
      </c>
      <c r="EZ20" s="68" t="s">
        <v>6000</v>
      </c>
      <c r="FA20" s="68" t="s">
        <v>6001</v>
      </c>
      <c r="FB20" s="67" t="s">
        <v>6002</v>
      </c>
      <c r="FC20" s="37"/>
      <c r="FD20" s="7"/>
    </row>
    <row r="21" spans="1:160" s="3" customFormat="1" ht="20.25" customHeight="1" x14ac:dyDescent="0.2">
      <c r="A21" s="7"/>
      <c r="B21" s="30" t="s">
        <v>5725</v>
      </c>
      <c r="C21" s="31" t="s">
        <v>167</v>
      </c>
      <c r="D21" s="31">
        <v>3</v>
      </c>
      <c r="E21" s="1139"/>
      <c r="F21" s="1139"/>
      <c r="G21" s="1139"/>
      <c r="H21" s="1139"/>
      <c r="I21" s="1139"/>
      <c r="J21" s="1139"/>
      <c r="K21" s="1139"/>
      <c r="L21" s="1139"/>
      <c r="M21" s="1140">
        <f>IFERROR(SUM(E21:L21),0)</f>
        <v>0</v>
      </c>
      <c r="N21" s="1139"/>
      <c r="O21" s="1139"/>
      <c r="P21" s="1139"/>
      <c r="Q21" s="1139"/>
      <c r="R21" s="1139"/>
      <c r="S21" s="1139"/>
      <c r="T21" s="1139"/>
      <c r="U21" s="1139"/>
      <c r="V21" s="1140">
        <f>IFERROR(SUM(N21:U21),0)</f>
        <v>0</v>
      </c>
      <c r="W21" s="1139"/>
      <c r="X21" s="1139"/>
      <c r="Y21" s="1139"/>
      <c r="Z21" s="1139"/>
      <c r="AA21" s="1139"/>
      <c r="AB21" s="1139"/>
      <c r="AC21" s="1139"/>
      <c r="AD21" s="1139"/>
      <c r="AE21" s="1140">
        <f>IFERROR(SUM(W21:AD21),0)</f>
        <v>0</v>
      </c>
      <c r="AF21" s="1139"/>
      <c r="AG21" s="1139"/>
      <c r="AH21" s="1139"/>
      <c r="AI21" s="1139"/>
      <c r="AJ21" s="1139"/>
      <c r="AK21" s="1139"/>
      <c r="AL21" s="1139"/>
      <c r="AM21" s="1139"/>
      <c r="AN21" s="1140">
        <f>IFERROR(SUM(AF21:AM21),0)</f>
        <v>0</v>
      </c>
      <c r="AO21" s="65"/>
      <c r="AP21" s="65"/>
      <c r="AQ21" s="65"/>
      <c r="AR21" s="65"/>
      <c r="AS21" s="65"/>
      <c r="AT21" s="65"/>
      <c r="AU21" s="65"/>
      <c r="AV21" s="65"/>
      <c r="AW21" s="66">
        <f>IFERROR(SUM(AO21:AV21),0)</f>
        <v>0</v>
      </c>
      <c r="AX21" s="65"/>
      <c r="AY21" s="65"/>
      <c r="AZ21" s="65"/>
      <c r="BA21" s="65"/>
      <c r="BB21" s="65"/>
      <c r="BC21" s="65"/>
      <c r="BD21" s="65"/>
      <c r="BE21" s="65"/>
      <c r="BF21" s="66">
        <f>IFERROR(SUM(AX21:BE21),0)</f>
        <v>0</v>
      </c>
      <c r="BG21" s="1139"/>
      <c r="BH21" s="1139"/>
      <c r="BI21" s="1139"/>
      <c r="BJ21" s="1139"/>
      <c r="BK21" s="1139"/>
      <c r="BL21" s="1139"/>
      <c r="BM21" s="1139"/>
      <c r="BN21" s="1139"/>
      <c r="BO21" s="1140">
        <f>IFERROR(SUM(BG21:BN21),0)</f>
        <v>0</v>
      </c>
      <c r="BP21" s="1139"/>
      <c r="BQ21" s="1139"/>
      <c r="BR21" s="1139"/>
      <c r="BS21" s="1139"/>
      <c r="BT21" s="1139"/>
      <c r="BU21" s="1139"/>
      <c r="BV21" s="1139"/>
      <c r="BW21" s="1139"/>
      <c r="BX21" s="1143">
        <f>IFERROR(SUM(BP21:BW21),0)</f>
        <v>0</v>
      </c>
      <c r="BY21" s="37"/>
      <c r="BZ21" s="106" t="s">
        <v>6003</v>
      </c>
      <c r="CA21" s="37"/>
      <c r="CB21" s="106" t="s">
        <v>6004</v>
      </c>
      <c r="CC21" s="7"/>
      <c r="CD21" s="7"/>
      <c r="CE21" s="7"/>
      <c r="CF21" s="30" t="s">
        <v>5725</v>
      </c>
      <c r="CG21" s="31" t="s">
        <v>167</v>
      </c>
      <c r="CH21" s="31">
        <v>3</v>
      </c>
      <c r="CI21" s="68" t="s">
        <v>6005</v>
      </c>
      <c r="CJ21" s="68" t="s">
        <v>6006</v>
      </c>
      <c r="CK21" s="68" t="s">
        <v>6007</v>
      </c>
      <c r="CL21" s="68" t="s">
        <v>6008</v>
      </c>
      <c r="CM21" s="68" t="s">
        <v>6009</v>
      </c>
      <c r="CN21" s="68" t="s">
        <v>6010</v>
      </c>
      <c r="CO21" s="68" t="s">
        <v>6011</v>
      </c>
      <c r="CP21" s="68" t="s">
        <v>6012</v>
      </c>
      <c r="CQ21" s="66" t="s">
        <v>6013</v>
      </c>
      <c r="CR21" s="68" t="s">
        <v>6014</v>
      </c>
      <c r="CS21" s="68" t="s">
        <v>6015</v>
      </c>
      <c r="CT21" s="68" t="s">
        <v>6016</v>
      </c>
      <c r="CU21" s="68" t="s">
        <v>6017</v>
      </c>
      <c r="CV21" s="68" t="s">
        <v>6018</v>
      </c>
      <c r="CW21" s="68" t="s">
        <v>6019</v>
      </c>
      <c r="CX21" s="68" t="s">
        <v>6020</v>
      </c>
      <c r="CY21" s="68" t="s">
        <v>6021</v>
      </c>
      <c r="CZ21" s="66" t="s">
        <v>6022</v>
      </c>
      <c r="DA21" s="68" t="s">
        <v>6005</v>
      </c>
      <c r="DB21" s="68" t="s">
        <v>6006</v>
      </c>
      <c r="DC21" s="68" t="s">
        <v>6007</v>
      </c>
      <c r="DD21" s="68" t="s">
        <v>6008</v>
      </c>
      <c r="DE21" s="68" t="s">
        <v>6009</v>
      </c>
      <c r="DF21" s="68" t="s">
        <v>6010</v>
      </c>
      <c r="DG21" s="68" t="s">
        <v>6011</v>
      </c>
      <c r="DH21" s="68" t="s">
        <v>6012</v>
      </c>
      <c r="DI21" s="66" t="s">
        <v>6013</v>
      </c>
      <c r="DJ21" s="68" t="s">
        <v>6014</v>
      </c>
      <c r="DK21" s="68" t="s">
        <v>6015</v>
      </c>
      <c r="DL21" s="68" t="s">
        <v>6016</v>
      </c>
      <c r="DM21" s="68" t="s">
        <v>6017</v>
      </c>
      <c r="DN21" s="68" t="s">
        <v>6018</v>
      </c>
      <c r="DO21" s="68" t="s">
        <v>6019</v>
      </c>
      <c r="DP21" s="68" t="s">
        <v>6020</v>
      </c>
      <c r="DQ21" s="68" t="s">
        <v>6021</v>
      </c>
      <c r="DR21" s="66" t="s">
        <v>6022</v>
      </c>
      <c r="DS21" s="68" t="s">
        <v>6005</v>
      </c>
      <c r="DT21" s="68" t="s">
        <v>6006</v>
      </c>
      <c r="DU21" s="68" t="s">
        <v>6007</v>
      </c>
      <c r="DV21" s="68" t="s">
        <v>6008</v>
      </c>
      <c r="DW21" s="68" t="s">
        <v>6009</v>
      </c>
      <c r="DX21" s="68" t="s">
        <v>6010</v>
      </c>
      <c r="DY21" s="68" t="s">
        <v>6011</v>
      </c>
      <c r="DZ21" s="68" t="s">
        <v>6012</v>
      </c>
      <c r="EA21" s="66" t="s">
        <v>6013</v>
      </c>
      <c r="EB21" s="68" t="s">
        <v>6014</v>
      </c>
      <c r="EC21" s="68" t="s">
        <v>6015</v>
      </c>
      <c r="ED21" s="68" t="s">
        <v>6016</v>
      </c>
      <c r="EE21" s="68" t="s">
        <v>6017</v>
      </c>
      <c r="EF21" s="68" t="s">
        <v>6018</v>
      </c>
      <c r="EG21" s="68" t="s">
        <v>6019</v>
      </c>
      <c r="EH21" s="68" t="s">
        <v>6020</v>
      </c>
      <c r="EI21" s="68" t="s">
        <v>6021</v>
      </c>
      <c r="EJ21" s="66" t="s">
        <v>6022</v>
      </c>
      <c r="EK21" s="68" t="s">
        <v>6005</v>
      </c>
      <c r="EL21" s="68" t="s">
        <v>6006</v>
      </c>
      <c r="EM21" s="68" t="s">
        <v>6007</v>
      </c>
      <c r="EN21" s="68" t="s">
        <v>6008</v>
      </c>
      <c r="EO21" s="68" t="s">
        <v>6009</v>
      </c>
      <c r="EP21" s="68" t="s">
        <v>6010</v>
      </c>
      <c r="EQ21" s="68" t="s">
        <v>6011</v>
      </c>
      <c r="ER21" s="68" t="s">
        <v>6012</v>
      </c>
      <c r="ES21" s="66" t="s">
        <v>6013</v>
      </c>
      <c r="ET21" s="68" t="s">
        <v>6014</v>
      </c>
      <c r="EU21" s="68" t="s">
        <v>6015</v>
      </c>
      <c r="EV21" s="68" t="s">
        <v>6016</v>
      </c>
      <c r="EW21" s="68" t="s">
        <v>6017</v>
      </c>
      <c r="EX21" s="68" t="s">
        <v>6018</v>
      </c>
      <c r="EY21" s="68" t="s">
        <v>6019</v>
      </c>
      <c r="EZ21" s="68" t="s">
        <v>6020</v>
      </c>
      <c r="FA21" s="68" t="s">
        <v>6021</v>
      </c>
      <c r="FB21" s="67" t="s">
        <v>6022</v>
      </c>
      <c r="FC21" s="37"/>
      <c r="FD21" s="7"/>
    </row>
    <row r="22" spans="1:160" s="3" customFormat="1" ht="20.25" customHeight="1" x14ac:dyDescent="0.2">
      <c r="A22" s="7"/>
      <c r="B22" s="30" t="s">
        <v>5740</v>
      </c>
      <c r="C22" s="31" t="s">
        <v>167</v>
      </c>
      <c r="D22" s="31">
        <v>3</v>
      </c>
      <c r="E22" s="1140">
        <f t="shared" ref="E22:AJ22" si="9">IFERROR(E20+E21,0)</f>
        <v>0</v>
      </c>
      <c r="F22" s="1140">
        <f t="shared" si="9"/>
        <v>0</v>
      </c>
      <c r="G22" s="1140">
        <f t="shared" si="9"/>
        <v>0</v>
      </c>
      <c r="H22" s="1140">
        <f t="shared" si="9"/>
        <v>0</v>
      </c>
      <c r="I22" s="1140">
        <f t="shared" si="9"/>
        <v>0</v>
      </c>
      <c r="J22" s="1140">
        <f t="shared" si="9"/>
        <v>0</v>
      </c>
      <c r="K22" s="1140">
        <f t="shared" si="9"/>
        <v>0</v>
      </c>
      <c r="L22" s="1140">
        <f t="shared" si="9"/>
        <v>0</v>
      </c>
      <c r="M22" s="1140">
        <f t="shared" si="9"/>
        <v>0</v>
      </c>
      <c r="N22" s="1140">
        <f t="shared" si="9"/>
        <v>0</v>
      </c>
      <c r="O22" s="1140">
        <f t="shared" si="9"/>
        <v>0</v>
      </c>
      <c r="P22" s="1140">
        <f t="shared" si="9"/>
        <v>0</v>
      </c>
      <c r="Q22" s="1140">
        <f t="shared" si="9"/>
        <v>0</v>
      </c>
      <c r="R22" s="1140">
        <f t="shared" si="9"/>
        <v>0</v>
      </c>
      <c r="S22" s="1140">
        <f t="shared" si="9"/>
        <v>0</v>
      </c>
      <c r="T22" s="1140">
        <f t="shared" si="9"/>
        <v>0</v>
      </c>
      <c r="U22" s="1140">
        <f t="shared" si="9"/>
        <v>0</v>
      </c>
      <c r="V22" s="1140">
        <f t="shared" si="9"/>
        <v>0</v>
      </c>
      <c r="W22" s="1140">
        <f t="shared" si="9"/>
        <v>0</v>
      </c>
      <c r="X22" s="1140">
        <f t="shared" si="9"/>
        <v>0</v>
      </c>
      <c r="Y22" s="1140">
        <f t="shared" si="9"/>
        <v>0</v>
      </c>
      <c r="Z22" s="1140">
        <f t="shared" si="9"/>
        <v>0</v>
      </c>
      <c r="AA22" s="1140">
        <f t="shared" si="9"/>
        <v>0</v>
      </c>
      <c r="AB22" s="1140">
        <f t="shared" si="9"/>
        <v>0</v>
      </c>
      <c r="AC22" s="1140">
        <f t="shared" si="9"/>
        <v>0</v>
      </c>
      <c r="AD22" s="1140">
        <f t="shared" si="9"/>
        <v>0</v>
      </c>
      <c r="AE22" s="1140">
        <f t="shared" si="9"/>
        <v>0</v>
      </c>
      <c r="AF22" s="1140">
        <f t="shared" si="9"/>
        <v>0</v>
      </c>
      <c r="AG22" s="1140">
        <f t="shared" si="9"/>
        <v>0</v>
      </c>
      <c r="AH22" s="1140">
        <f t="shared" si="9"/>
        <v>0</v>
      </c>
      <c r="AI22" s="1140">
        <f t="shared" si="9"/>
        <v>0</v>
      </c>
      <c r="AJ22" s="1140">
        <f t="shared" si="9"/>
        <v>0</v>
      </c>
      <c r="AK22" s="1140">
        <f t="shared" ref="AK22:BP22" si="10">IFERROR(AK20+AK21,0)</f>
        <v>0</v>
      </c>
      <c r="AL22" s="1140">
        <f t="shared" si="10"/>
        <v>0</v>
      </c>
      <c r="AM22" s="1140">
        <f t="shared" si="10"/>
        <v>0</v>
      </c>
      <c r="AN22" s="1140">
        <f t="shared" si="10"/>
        <v>0</v>
      </c>
      <c r="AO22" s="66">
        <f t="shared" si="10"/>
        <v>0</v>
      </c>
      <c r="AP22" s="66">
        <f t="shared" si="10"/>
        <v>0</v>
      </c>
      <c r="AQ22" s="66">
        <f t="shared" si="10"/>
        <v>0</v>
      </c>
      <c r="AR22" s="66">
        <f t="shared" si="10"/>
        <v>0</v>
      </c>
      <c r="AS22" s="66">
        <f t="shared" si="10"/>
        <v>0</v>
      </c>
      <c r="AT22" s="66">
        <f t="shared" si="10"/>
        <v>0</v>
      </c>
      <c r="AU22" s="66">
        <f t="shared" si="10"/>
        <v>0</v>
      </c>
      <c r="AV22" s="66">
        <f t="shared" si="10"/>
        <v>0</v>
      </c>
      <c r="AW22" s="66">
        <f t="shared" si="10"/>
        <v>0</v>
      </c>
      <c r="AX22" s="66">
        <f t="shared" si="10"/>
        <v>0</v>
      </c>
      <c r="AY22" s="66">
        <f t="shared" si="10"/>
        <v>0</v>
      </c>
      <c r="AZ22" s="66">
        <f t="shared" si="10"/>
        <v>0</v>
      </c>
      <c r="BA22" s="66">
        <f t="shared" si="10"/>
        <v>0</v>
      </c>
      <c r="BB22" s="66">
        <f t="shared" si="10"/>
        <v>0</v>
      </c>
      <c r="BC22" s="66">
        <f t="shared" si="10"/>
        <v>0</v>
      </c>
      <c r="BD22" s="66">
        <f t="shared" si="10"/>
        <v>0</v>
      </c>
      <c r="BE22" s="66">
        <f t="shared" si="10"/>
        <v>0</v>
      </c>
      <c r="BF22" s="66">
        <f t="shared" si="10"/>
        <v>0</v>
      </c>
      <c r="BG22" s="1140">
        <f t="shared" si="10"/>
        <v>0</v>
      </c>
      <c r="BH22" s="1140">
        <f t="shared" si="10"/>
        <v>0</v>
      </c>
      <c r="BI22" s="1140">
        <f t="shared" si="10"/>
        <v>0</v>
      </c>
      <c r="BJ22" s="1140">
        <f t="shared" si="10"/>
        <v>0</v>
      </c>
      <c r="BK22" s="1140">
        <f t="shared" si="10"/>
        <v>0</v>
      </c>
      <c r="BL22" s="1140">
        <f t="shared" si="10"/>
        <v>0</v>
      </c>
      <c r="BM22" s="1140">
        <f t="shared" si="10"/>
        <v>0</v>
      </c>
      <c r="BN22" s="1140">
        <f t="shared" si="10"/>
        <v>0</v>
      </c>
      <c r="BO22" s="1140">
        <f t="shared" si="10"/>
        <v>0</v>
      </c>
      <c r="BP22" s="1140">
        <f t="shared" si="10"/>
        <v>0</v>
      </c>
      <c r="BQ22" s="1140">
        <f t="shared" ref="BQ22:BX22" si="11">IFERROR(BQ20+BQ21,0)</f>
        <v>0</v>
      </c>
      <c r="BR22" s="1140">
        <f t="shared" si="11"/>
        <v>0</v>
      </c>
      <c r="BS22" s="1140">
        <f t="shared" si="11"/>
        <v>0</v>
      </c>
      <c r="BT22" s="1140">
        <f t="shared" si="11"/>
        <v>0</v>
      </c>
      <c r="BU22" s="1140">
        <f t="shared" si="11"/>
        <v>0</v>
      </c>
      <c r="BV22" s="1140">
        <f t="shared" si="11"/>
        <v>0</v>
      </c>
      <c r="BW22" s="1140">
        <f t="shared" si="11"/>
        <v>0</v>
      </c>
      <c r="BX22" s="1143">
        <f t="shared" si="11"/>
        <v>0</v>
      </c>
      <c r="BY22" s="37"/>
      <c r="BZ22" s="106" t="s">
        <v>6023</v>
      </c>
      <c r="CA22" s="37"/>
      <c r="CB22" s="106" t="s">
        <v>6024</v>
      </c>
      <c r="CC22" s="7"/>
      <c r="CD22" s="7"/>
      <c r="CE22" s="7"/>
      <c r="CF22" s="30" t="s">
        <v>5740</v>
      </c>
      <c r="CG22" s="31" t="s">
        <v>167</v>
      </c>
      <c r="CH22" s="31">
        <v>3</v>
      </c>
      <c r="CI22" s="66" t="s">
        <v>6025</v>
      </c>
      <c r="CJ22" s="66" t="s">
        <v>6026</v>
      </c>
      <c r="CK22" s="66" t="s">
        <v>6027</v>
      </c>
      <c r="CL22" s="66" t="s">
        <v>6028</v>
      </c>
      <c r="CM22" s="66" t="s">
        <v>6029</v>
      </c>
      <c r="CN22" s="66" t="s">
        <v>6030</v>
      </c>
      <c r="CO22" s="66" t="s">
        <v>6031</v>
      </c>
      <c r="CP22" s="66" t="s">
        <v>6032</v>
      </c>
      <c r="CQ22" s="66" t="s">
        <v>6033</v>
      </c>
      <c r="CR22" s="66" t="s">
        <v>6034</v>
      </c>
      <c r="CS22" s="66" t="s">
        <v>6035</v>
      </c>
      <c r="CT22" s="66" t="s">
        <v>6036</v>
      </c>
      <c r="CU22" s="66" t="s">
        <v>6037</v>
      </c>
      <c r="CV22" s="66" t="s">
        <v>6038</v>
      </c>
      <c r="CW22" s="66" t="s">
        <v>6039</v>
      </c>
      <c r="CX22" s="66" t="s">
        <v>6040</v>
      </c>
      <c r="CY22" s="66" t="s">
        <v>6041</v>
      </c>
      <c r="CZ22" s="66" t="s">
        <v>6042</v>
      </c>
      <c r="DA22" s="66" t="s">
        <v>6025</v>
      </c>
      <c r="DB22" s="66" t="s">
        <v>6026</v>
      </c>
      <c r="DC22" s="66" t="s">
        <v>6027</v>
      </c>
      <c r="DD22" s="66" t="s">
        <v>6028</v>
      </c>
      <c r="DE22" s="66" t="s">
        <v>6029</v>
      </c>
      <c r="DF22" s="66" t="s">
        <v>6030</v>
      </c>
      <c r="DG22" s="66" t="s">
        <v>6031</v>
      </c>
      <c r="DH22" s="66" t="s">
        <v>6032</v>
      </c>
      <c r="DI22" s="66" t="s">
        <v>6033</v>
      </c>
      <c r="DJ22" s="66" t="s">
        <v>6034</v>
      </c>
      <c r="DK22" s="66" t="s">
        <v>6035</v>
      </c>
      <c r="DL22" s="66" t="s">
        <v>6036</v>
      </c>
      <c r="DM22" s="66" t="s">
        <v>6037</v>
      </c>
      <c r="DN22" s="66" t="s">
        <v>6038</v>
      </c>
      <c r="DO22" s="66" t="s">
        <v>6039</v>
      </c>
      <c r="DP22" s="66" t="s">
        <v>6040</v>
      </c>
      <c r="DQ22" s="66" t="s">
        <v>6041</v>
      </c>
      <c r="DR22" s="66" t="s">
        <v>6042</v>
      </c>
      <c r="DS22" s="66" t="s">
        <v>6025</v>
      </c>
      <c r="DT22" s="66" t="s">
        <v>6026</v>
      </c>
      <c r="DU22" s="66" t="s">
        <v>6027</v>
      </c>
      <c r="DV22" s="66" t="s">
        <v>6028</v>
      </c>
      <c r="DW22" s="66" t="s">
        <v>6029</v>
      </c>
      <c r="DX22" s="66" t="s">
        <v>6030</v>
      </c>
      <c r="DY22" s="66" t="s">
        <v>6031</v>
      </c>
      <c r="DZ22" s="66" t="s">
        <v>6032</v>
      </c>
      <c r="EA22" s="66" t="s">
        <v>6033</v>
      </c>
      <c r="EB22" s="66" t="s">
        <v>6034</v>
      </c>
      <c r="EC22" s="66" t="s">
        <v>6035</v>
      </c>
      <c r="ED22" s="66" t="s">
        <v>6036</v>
      </c>
      <c r="EE22" s="66" t="s">
        <v>6037</v>
      </c>
      <c r="EF22" s="66" t="s">
        <v>6038</v>
      </c>
      <c r="EG22" s="66" t="s">
        <v>6039</v>
      </c>
      <c r="EH22" s="66" t="s">
        <v>6040</v>
      </c>
      <c r="EI22" s="66" t="s">
        <v>6041</v>
      </c>
      <c r="EJ22" s="66" t="s">
        <v>6042</v>
      </c>
      <c r="EK22" s="66" t="s">
        <v>6025</v>
      </c>
      <c r="EL22" s="66" t="s">
        <v>6026</v>
      </c>
      <c r="EM22" s="66" t="s">
        <v>6027</v>
      </c>
      <c r="EN22" s="66" t="s">
        <v>6028</v>
      </c>
      <c r="EO22" s="66" t="s">
        <v>6029</v>
      </c>
      <c r="EP22" s="66" t="s">
        <v>6030</v>
      </c>
      <c r="EQ22" s="66" t="s">
        <v>6031</v>
      </c>
      <c r="ER22" s="66" t="s">
        <v>6032</v>
      </c>
      <c r="ES22" s="66" t="s">
        <v>6033</v>
      </c>
      <c r="ET22" s="66" t="s">
        <v>6034</v>
      </c>
      <c r="EU22" s="66" t="s">
        <v>6035</v>
      </c>
      <c r="EV22" s="66" t="s">
        <v>6036</v>
      </c>
      <c r="EW22" s="66" t="s">
        <v>6037</v>
      </c>
      <c r="EX22" s="66" t="s">
        <v>6038</v>
      </c>
      <c r="EY22" s="66" t="s">
        <v>6039</v>
      </c>
      <c r="EZ22" s="66" t="s">
        <v>6040</v>
      </c>
      <c r="FA22" s="66" t="s">
        <v>6041</v>
      </c>
      <c r="FB22" s="67" t="s">
        <v>6042</v>
      </c>
      <c r="FC22" s="37"/>
      <c r="FD22" s="7"/>
    </row>
    <row r="23" spans="1:160" s="3" customFormat="1" ht="20.25" customHeight="1" x14ac:dyDescent="0.2">
      <c r="A23" s="7"/>
      <c r="B23" s="30" t="s">
        <v>5755</v>
      </c>
      <c r="C23" s="31" t="s">
        <v>167</v>
      </c>
      <c r="D23" s="31">
        <v>3</v>
      </c>
      <c r="E23" s="1140">
        <f t="shared" ref="E23:AJ23" si="12">IFERROR(E11+E14+E17+E20,0)</f>
        <v>0</v>
      </c>
      <c r="F23" s="1140">
        <f t="shared" si="12"/>
        <v>0</v>
      </c>
      <c r="G23" s="1140">
        <f t="shared" si="12"/>
        <v>0</v>
      </c>
      <c r="H23" s="1140">
        <f t="shared" si="12"/>
        <v>0</v>
      </c>
      <c r="I23" s="1140">
        <f t="shared" si="12"/>
        <v>0</v>
      </c>
      <c r="J23" s="1140">
        <f t="shared" si="12"/>
        <v>0</v>
      </c>
      <c r="K23" s="1140">
        <f t="shared" si="12"/>
        <v>0</v>
      </c>
      <c r="L23" s="1140">
        <f t="shared" si="12"/>
        <v>0</v>
      </c>
      <c r="M23" s="1140">
        <f t="shared" si="12"/>
        <v>0</v>
      </c>
      <c r="N23" s="1140">
        <f t="shared" si="12"/>
        <v>0</v>
      </c>
      <c r="O23" s="1140">
        <f t="shared" si="12"/>
        <v>0</v>
      </c>
      <c r="P23" s="1140">
        <f t="shared" si="12"/>
        <v>0</v>
      </c>
      <c r="Q23" s="1140">
        <f t="shared" si="12"/>
        <v>0</v>
      </c>
      <c r="R23" s="1140">
        <f t="shared" si="12"/>
        <v>0</v>
      </c>
      <c r="S23" s="1140">
        <f t="shared" si="12"/>
        <v>0</v>
      </c>
      <c r="T23" s="1140">
        <f t="shared" si="12"/>
        <v>0</v>
      </c>
      <c r="U23" s="1140">
        <f t="shared" si="12"/>
        <v>0</v>
      </c>
      <c r="V23" s="1140">
        <f t="shared" si="12"/>
        <v>0</v>
      </c>
      <c r="W23" s="1140">
        <f t="shared" si="12"/>
        <v>0</v>
      </c>
      <c r="X23" s="1140">
        <f t="shared" si="12"/>
        <v>0</v>
      </c>
      <c r="Y23" s="1140">
        <f t="shared" si="12"/>
        <v>0</v>
      </c>
      <c r="Z23" s="1140">
        <f t="shared" si="12"/>
        <v>0</v>
      </c>
      <c r="AA23" s="1140">
        <f t="shared" si="12"/>
        <v>0</v>
      </c>
      <c r="AB23" s="1140">
        <f t="shared" si="12"/>
        <v>0</v>
      </c>
      <c r="AC23" s="1140">
        <f t="shared" si="12"/>
        <v>0</v>
      </c>
      <c r="AD23" s="1140">
        <f t="shared" si="12"/>
        <v>0</v>
      </c>
      <c r="AE23" s="1140">
        <f t="shared" si="12"/>
        <v>0</v>
      </c>
      <c r="AF23" s="1140">
        <f t="shared" si="12"/>
        <v>0</v>
      </c>
      <c r="AG23" s="1140">
        <f t="shared" si="12"/>
        <v>0</v>
      </c>
      <c r="AH23" s="1140">
        <f t="shared" si="12"/>
        <v>0</v>
      </c>
      <c r="AI23" s="1140">
        <f t="shared" si="12"/>
        <v>0</v>
      </c>
      <c r="AJ23" s="1140">
        <f t="shared" si="12"/>
        <v>0</v>
      </c>
      <c r="AK23" s="1140">
        <f t="shared" ref="AK23:BP23" si="13">IFERROR(AK11+AK14+AK17+AK20,0)</f>
        <v>0</v>
      </c>
      <c r="AL23" s="1140">
        <f t="shared" si="13"/>
        <v>0</v>
      </c>
      <c r="AM23" s="1140">
        <f t="shared" si="13"/>
        <v>0</v>
      </c>
      <c r="AN23" s="1140">
        <f t="shared" si="13"/>
        <v>0</v>
      </c>
      <c r="AO23" s="66">
        <f t="shared" si="13"/>
        <v>0</v>
      </c>
      <c r="AP23" s="66">
        <f t="shared" si="13"/>
        <v>0</v>
      </c>
      <c r="AQ23" s="66">
        <f t="shared" si="13"/>
        <v>0</v>
      </c>
      <c r="AR23" s="66">
        <f t="shared" si="13"/>
        <v>0</v>
      </c>
      <c r="AS23" s="66">
        <f t="shared" si="13"/>
        <v>0</v>
      </c>
      <c r="AT23" s="66">
        <f t="shared" si="13"/>
        <v>0</v>
      </c>
      <c r="AU23" s="66">
        <f t="shared" si="13"/>
        <v>0</v>
      </c>
      <c r="AV23" s="66">
        <f t="shared" si="13"/>
        <v>0</v>
      </c>
      <c r="AW23" s="66">
        <f t="shared" si="13"/>
        <v>0</v>
      </c>
      <c r="AX23" s="66">
        <f t="shared" si="13"/>
        <v>0</v>
      </c>
      <c r="AY23" s="66">
        <f t="shared" si="13"/>
        <v>0</v>
      </c>
      <c r="AZ23" s="66">
        <f t="shared" si="13"/>
        <v>0</v>
      </c>
      <c r="BA23" s="66">
        <f t="shared" si="13"/>
        <v>0</v>
      </c>
      <c r="BB23" s="66">
        <f t="shared" si="13"/>
        <v>0</v>
      </c>
      <c r="BC23" s="66">
        <f t="shared" si="13"/>
        <v>0</v>
      </c>
      <c r="BD23" s="66">
        <f t="shared" si="13"/>
        <v>0</v>
      </c>
      <c r="BE23" s="66">
        <f t="shared" si="13"/>
        <v>0</v>
      </c>
      <c r="BF23" s="66">
        <f t="shared" si="13"/>
        <v>0</v>
      </c>
      <c r="BG23" s="1140">
        <f t="shared" si="13"/>
        <v>0</v>
      </c>
      <c r="BH23" s="1140">
        <f t="shared" si="13"/>
        <v>0</v>
      </c>
      <c r="BI23" s="1140">
        <f t="shared" si="13"/>
        <v>0</v>
      </c>
      <c r="BJ23" s="1140">
        <f t="shared" si="13"/>
        <v>0</v>
      </c>
      <c r="BK23" s="1140">
        <f t="shared" si="13"/>
        <v>0</v>
      </c>
      <c r="BL23" s="1140">
        <f t="shared" si="13"/>
        <v>0</v>
      </c>
      <c r="BM23" s="1140">
        <f t="shared" si="13"/>
        <v>0</v>
      </c>
      <c r="BN23" s="1140">
        <f t="shared" si="13"/>
        <v>0</v>
      </c>
      <c r="BO23" s="1140">
        <f t="shared" si="13"/>
        <v>0</v>
      </c>
      <c r="BP23" s="1140">
        <f t="shared" si="13"/>
        <v>0</v>
      </c>
      <c r="BQ23" s="1140">
        <f t="shared" ref="BQ23:BX23" si="14">IFERROR(BQ11+BQ14+BQ17+BQ20,0)</f>
        <v>0</v>
      </c>
      <c r="BR23" s="1140">
        <f t="shared" si="14"/>
        <v>0</v>
      </c>
      <c r="BS23" s="1140">
        <f t="shared" si="14"/>
        <v>0</v>
      </c>
      <c r="BT23" s="1140">
        <f t="shared" si="14"/>
        <v>0</v>
      </c>
      <c r="BU23" s="1140">
        <f t="shared" si="14"/>
        <v>0</v>
      </c>
      <c r="BV23" s="1140">
        <f t="shared" si="14"/>
        <v>0</v>
      </c>
      <c r="BW23" s="1140">
        <f t="shared" si="14"/>
        <v>0</v>
      </c>
      <c r="BX23" s="1143">
        <f t="shared" si="14"/>
        <v>0</v>
      </c>
      <c r="BY23" s="37"/>
      <c r="BZ23" s="106" t="s">
        <v>6043</v>
      </c>
      <c r="CA23" s="37"/>
      <c r="CB23" s="106" t="s">
        <v>6044</v>
      </c>
      <c r="CC23" s="7"/>
      <c r="CD23" s="7"/>
      <c r="CE23" s="7"/>
      <c r="CF23" s="30" t="s">
        <v>5755</v>
      </c>
      <c r="CG23" s="31" t="s">
        <v>167</v>
      </c>
      <c r="CH23" s="31">
        <v>3</v>
      </c>
      <c r="CI23" s="66" t="s">
        <v>6045</v>
      </c>
      <c r="CJ23" s="66" t="s">
        <v>6046</v>
      </c>
      <c r="CK23" s="66" t="s">
        <v>6047</v>
      </c>
      <c r="CL23" s="66" t="s">
        <v>6048</v>
      </c>
      <c r="CM23" s="66" t="s">
        <v>6049</v>
      </c>
      <c r="CN23" s="66" t="s">
        <v>6050</v>
      </c>
      <c r="CO23" s="66" t="s">
        <v>6051</v>
      </c>
      <c r="CP23" s="66" t="s">
        <v>6052</v>
      </c>
      <c r="CQ23" s="66" t="s">
        <v>6053</v>
      </c>
      <c r="CR23" s="66" t="s">
        <v>6054</v>
      </c>
      <c r="CS23" s="66" t="s">
        <v>6055</v>
      </c>
      <c r="CT23" s="66" t="s">
        <v>6056</v>
      </c>
      <c r="CU23" s="66" t="s">
        <v>6057</v>
      </c>
      <c r="CV23" s="66" t="s">
        <v>6058</v>
      </c>
      <c r="CW23" s="66" t="s">
        <v>6059</v>
      </c>
      <c r="CX23" s="66" t="s">
        <v>6060</v>
      </c>
      <c r="CY23" s="66" t="s">
        <v>6061</v>
      </c>
      <c r="CZ23" s="66" t="s">
        <v>6062</v>
      </c>
      <c r="DA23" s="66" t="s">
        <v>6045</v>
      </c>
      <c r="DB23" s="66" t="s">
        <v>6046</v>
      </c>
      <c r="DC23" s="66" t="s">
        <v>6047</v>
      </c>
      <c r="DD23" s="66" t="s">
        <v>6048</v>
      </c>
      <c r="DE23" s="66" t="s">
        <v>6049</v>
      </c>
      <c r="DF23" s="66" t="s">
        <v>6050</v>
      </c>
      <c r="DG23" s="66" t="s">
        <v>6051</v>
      </c>
      <c r="DH23" s="66" t="s">
        <v>6052</v>
      </c>
      <c r="DI23" s="66" t="s">
        <v>6053</v>
      </c>
      <c r="DJ23" s="66" t="s">
        <v>6054</v>
      </c>
      <c r="DK23" s="66" t="s">
        <v>6055</v>
      </c>
      <c r="DL23" s="66" t="s">
        <v>6056</v>
      </c>
      <c r="DM23" s="66" t="s">
        <v>6057</v>
      </c>
      <c r="DN23" s="66" t="s">
        <v>6058</v>
      </c>
      <c r="DO23" s="66" t="s">
        <v>6059</v>
      </c>
      <c r="DP23" s="66" t="s">
        <v>6060</v>
      </c>
      <c r="DQ23" s="66" t="s">
        <v>6061</v>
      </c>
      <c r="DR23" s="66" t="s">
        <v>6062</v>
      </c>
      <c r="DS23" s="66" t="s">
        <v>6045</v>
      </c>
      <c r="DT23" s="66" t="s">
        <v>6046</v>
      </c>
      <c r="DU23" s="66" t="s">
        <v>6047</v>
      </c>
      <c r="DV23" s="66" t="s">
        <v>6048</v>
      </c>
      <c r="DW23" s="66" t="s">
        <v>6049</v>
      </c>
      <c r="DX23" s="66" t="s">
        <v>6050</v>
      </c>
      <c r="DY23" s="66" t="s">
        <v>6051</v>
      </c>
      <c r="DZ23" s="66" t="s">
        <v>6052</v>
      </c>
      <c r="EA23" s="66" t="s">
        <v>6053</v>
      </c>
      <c r="EB23" s="66" t="s">
        <v>6054</v>
      </c>
      <c r="EC23" s="66" t="s">
        <v>6055</v>
      </c>
      <c r="ED23" s="66" t="s">
        <v>6056</v>
      </c>
      <c r="EE23" s="66" t="s">
        <v>6057</v>
      </c>
      <c r="EF23" s="66" t="s">
        <v>6058</v>
      </c>
      <c r="EG23" s="66" t="s">
        <v>6059</v>
      </c>
      <c r="EH23" s="66" t="s">
        <v>6060</v>
      </c>
      <c r="EI23" s="66" t="s">
        <v>6061</v>
      </c>
      <c r="EJ23" s="66" t="s">
        <v>6062</v>
      </c>
      <c r="EK23" s="66" t="s">
        <v>6045</v>
      </c>
      <c r="EL23" s="66" t="s">
        <v>6046</v>
      </c>
      <c r="EM23" s="66" t="s">
        <v>6047</v>
      </c>
      <c r="EN23" s="66" t="s">
        <v>6048</v>
      </c>
      <c r="EO23" s="66" t="s">
        <v>6049</v>
      </c>
      <c r="EP23" s="66" t="s">
        <v>6050</v>
      </c>
      <c r="EQ23" s="66" t="s">
        <v>6051</v>
      </c>
      <c r="ER23" s="66" t="s">
        <v>6052</v>
      </c>
      <c r="ES23" s="66" t="s">
        <v>6053</v>
      </c>
      <c r="ET23" s="66" t="s">
        <v>6054</v>
      </c>
      <c r="EU23" s="66" t="s">
        <v>6055</v>
      </c>
      <c r="EV23" s="66" t="s">
        <v>6056</v>
      </c>
      <c r="EW23" s="66" t="s">
        <v>6057</v>
      </c>
      <c r="EX23" s="66" t="s">
        <v>6058</v>
      </c>
      <c r="EY23" s="66" t="s">
        <v>6059</v>
      </c>
      <c r="EZ23" s="66" t="s">
        <v>6060</v>
      </c>
      <c r="FA23" s="66" t="s">
        <v>6061</v>
      </c>
      <c r="FB23" s="67" t="s">
        <v>6062</v>
      </c>
      <c r="FC23" s="37"/>
      <c r="FD23" s="7"/>
    </row>
    <row r="24" spans="1:160" s="3" customFormat="1" ht="20.25" customHeight="1" x14ac:dyDescent="0.2">
      <c r="A24" s="7"/>
      <c r="B24" s="30" t="s">
        <v>5770</v>
      </c>
      <c r="C24" s="31" t="s">
        <v>167</v>
      </c>
      <c r="D24" s="31">
        <v>3</v>
      </c>
      <c r="E24" s="1140">
        <f t="shared" ref="E24:AJ24" si="15">IFERROR(E12+E15+E18+E21,0)</f>
        <v>0</v>
      </c>
      <c r="F24" s="1140">
        <f t="shared" si="15"/>
        <v>0</v>
      </c>
      <c r="G24" s="1140">
        <f t="shared" si="15"/>
        <v>0</v>
      </c>
      <c r="H24" s="1140">
        <f t="shared" si="15"/>
        <v>0</v>
      </c>
      <c r="I24" s="1140">
        <f t="shared" si="15"/>
        <v>0</v>
      </c>
      <c r="J24" s="1140">
        <f t="shared" si="15"/>
        <v>0</v>
      </c>
      <c r="K24" s="1140">
        <f t="shared" si="15"/>
        <v>0</v>
      </c>
      <c r="L24" s="1140">
        <f t="shared" si="15"/>
        <v>0</v>
      </c>
      <c r="M24" s="1140">
        <f t="shared" si="15"/>
        <v>0</v>
      </c>
      <c r="N24" s="1140">
        <f t="shared" si="15"/>
        <v>0</v>
      </c>
      <c r="O24" s="1140">
        <f t="shared" si="15"/>
        <v>0</v>
      </c>
      <c r="P24" s="1140">
        <f t="shared" si="15"/>
        <v>0</v>
      </c>
      <c r="Q24" s="1140">
        <f t="shared" si="15"/>
        <v>0</v>
      </c>
      <c r="R24" s="1140">
        <f t="shared" si="15"/>
        <v>0</v>
      </c>
      <c r="S24" s="1140">
        <f t="shared" si="15"/>
        <v>0</v>
      </c>
      <c r="T24" s="1140">
        <f t="shared" si="15"/>
        <v>0</v>
      </c>
      <c r="U24" s="1140">
        <f t="shared" si="15"/>
        <v>0</v>
      </c>
      <c r="V24" s="1140">
        <f t="shared" si="15"/>
        <v>0</v>
      </c>
      <c r="W24" s="1140">
        <f t="shared" si="15"/>
        <v>0</v>
      </c>
      <c r="X24" s="1140">
        <f t="shared" si="15"/>
        <v>0</v>
      </c>
      <c r="Y24" s="1140">
        <f t="shared" si="15"/>
        <v>0</v>
      </c>
      <c r="Z24" s="1140">
        <f t="shared" si="15"/>
        <v>0</v>
      </c>
      <c r="AA24" s="1140">
        <f t="shared" si="15"/>
        <v>0</v>
      </c>
      <c r="AB24" s="1140">
        <f t="shared" si="15"/>
        <v>0</v>
      </c>
      <c r="AC24" s="1140">
        <f t="shared" si="15"/>
        <v>0</v>
      </c>
      <c r="AD24" s="1140">
        <f t="shared" si="15"/>
        <v>0</v>
      </c>
      <c r="AE24" s="1140">
        <f t="shared" si="15"/>
        <v>0</v>
      </c>
      <c r="AF24" s="1140">
        <f t="shared" si="15"/>
        <v>0</v>
      </c>
      <c r="AG24" s="1140">
        <f t="shared" si="15"/>
        <v>0</v>
      </c>
      <c r="AH24" s="1140">
        <f t="shared" si="15"/>
        <v>0</v>
      </c>
      <c r="AI24" s="1140">
        <f t="shared" si="15"/>
        <v>0</v>
      </c>
      <c r="AJ24" s="1140">
        <f t="shared" si="15"/>
        <v>0</v>
      </c>
      <c r="AK24" s="1140">
        <f t="shared" ref="AK24:BP24" si="16">IFERROR(AK12+AK15+AK18+AK21,0)</f>
        <v>0</v>
      </c>
      <c r="AL24" s="1140">
        <f t="shared" si="16"/>
        <v>0</v>
      </c>
      <c r="AM24" s="1140">
        <f t="shared" si="16"/>
        <v>0</v>
      </c>
      <c r="AN24" s="1140">
        <f t="shared" si="16"/>
        <v>0</v>
      </c>
      <c r="AO24" s="66">
        <f t="shared" si="16"/>
        <v>0</v>
      </c>
      <c r="AP24" s="66">
        <f t="shared" si="16"/>
        <v>0</v>
      </c>
      <c r="AQ24" s="66">
        <f t="shared" si="16"/>
        <v>0</v>
      </c>
      <c r="AR24" s="66">
        <f t="shared" si="16"/>
        <v>0</v>
      </c>
      <c r="AS24" s="66">
        <f t="shared" si="16"/>
        <v>0</v>
      </c>
      <c r="AT24" s="66">
        <f t="shared" si="16"/>
        <v>0</v>
      </c>
      <c r="AU24" s="66">
        <f t="shared" si="16"/>
        <v>0</v>
      </c>
      <c r="AV24" s="66">
        <f t="shared" si="16"/>
        <v>0</v>
      </c>
      <c r="AW24" s="66">
        <f t="shared" si="16"/>
        <v>0</v>
      </c>
      <c r="AX24" s="66">
        <f t="shared" si="16"/>
        <v>0</v>
      </c>
      <c r="AY24" s="66">
        <f t="shared" si="16"/>
        <v>0</v>
      </c>
      <c r="AZ24" s="66">
        <f t="shared" si="16"/>
        <v>0</v>
      </c>
      <c r="BA24" s="66">
        <f t="shared" si="16"/>
        <v>0</v>
      </c>
      <c r="BB24" s="66">
        <f t="shared" si="16"/>
        <v>0</v>
      </c>
      <c r="BC24" s="66">
        <f t="shared" si="16"/>
        <v>0</v>
      </c>
      <c r="BD24" s="66">
        <f t="shared" si="16"/>
        <v>0</v>
      </c>
      <c r="BE24" s="66">
        <f t="shared" si="16"/>
        <v>0</v>
      </c>
      <c r="BF24" s="66">
        <f t="shared" si="16"/>
        <v>0</v>
      </c>
      <c r="BG24" s="1140">
        <f t="shared" si="16"/>
        <v>0</v>
      </c>
      <c r="BH24" s="1140">
        <f t="shared" si="16"/>
        <v>0</v>
      </c>
      <c r="BI24" s="1140">
        <f t="shared" si="16"/>
        <v>0</v>
      </c>
      <c r="BJ24" s="1140">
        <f t="shared" si="16"/>
        <v>0</v>
      </c>
      <c r="BK24" s="1140">
        <f t="shared" si="16"/>
        <v>0</v>
      </c>
      <c r="BL24" s="1140">
        <f t="shared" si="16"/>
        <v>0</v>
      </c>
      <c r="BM24" s="1140">
        <f t="shared" si="16"/>
        <v>0</v>
      </c>
      <c r="BN24" s="1140">
        <f t="shared" si="16"/>
        <v>0</v>
      </c>
      <c r="BO24" s="1140">
        <f t="shared" si="16"/>
        <v>0</v>
      </c>
      <c r="BP24" s="1140">
        <f t="shared" si="16"/>
        <v>0</v>
      </c>
      <c r="BQ24" s="1140">
        <f t="shared" ref="BQ24:BX24" si="17">IFERROR(BQ12+BQ15+BQ18+BQ21,0)</f>
        <v>0</v>
      </c>
      <c r="BR24" s="1140">
        <f t="shared" si="17"/>
        <v>0</v>
      </c>
      <c r="BS24" s="1140">
        <f t="shared" si="17"/>
        <v>0</v>
      </c>
      <c r="BT24" s="1140">
        <f t="shared" si="17"/>
        <v>0</v>
      </c>
      <c r="BU24" s="1140">
        <f t="shared" si="17"/>
        <v>0</v>
      </c>
      <c r="BV24" s="1140">
        <f t="shared" si="17"/>
        <v>0</v>
      </c>
      <c r="BW24" s="1140">
        <f t="shared" si="17"/>
        <v>0</v>
      </c>
      <c r="BX24" s="1143">
        <f t="shared" si="17"/>
        <v>0</v>
      </c>
      <c r="BY24" s="37"/>
      <c r="BZ24" s="106" t="s">
        <v>6063</v>
      </c>
      <c r="CA24" s="37"/>
      <c r="CB24" s="106" t="s">
        <v>6064</v>
      </c>
      <c r="CC24" s="7"/>
      <c r="CD24" s="7"/>
      <c r="CE24" s="7"/>
      <c r="CF24" s="30" t="s">
        <v>5770</v>
      </c>
      <c r="CG24" s="31" t="s">
        <v>167</v>
      </c>
      <c r="CH24" s="31">
        <v>3</v>
      </c>
      <c r="CI24" s="66" t="s">
        <v>6065</v>
      </c>
      <c r="CJ24" s="66" t="s">
        <v>6066</v>
      </c>
      <c r="CK24" s="66" t="s">
        <v>6067</v>
      </c>
      <c r="CL24" s="66" t="s">
        <v>6068</v>
      </c>
      <c r="CM24" s="66" t="s">
        <v>6069</v>
      </c>
      <c r="CN24" s="66" t="s">
        <v>6070</v>
      </c>
      <c r="CO24" s="66" t="s">
        <v>6071</v>
      </c>
      <c r="CP24" s="66" t="s">
        <v>6072</v>
      </c>
      <c r="CQ24" s="66" t="s">
        <v>6073</v>
      </c>
      <c r="CR24" s="66" t="s">
        <v>6074</v>
      </c>
      <c r="CS24" s="66" t="s">
        <v>6075</v>
      </c>
      <c r="CT24" s="66" t="s">
        <v>6076</v>
      </c>
      <c r="CU24" s="66" t="s">
        <v>6077</v>
      </c>
      <c r="CV24" s="66" t="s">
        <v>6078</v>
      </c>
      <c r="CW24" s="66" t="s">
        <v>6079</v>
      </c>
      <c r="CX24" s="66" t="s">
        <v>6080</v>
      </c>
      <c r="CY24" s="66" t="s">
        <v>6081</v>
      </c>
      <c r="CZ24" s="66" t="s">
        <v>6082</v>
      </c>
      <c r="DA24" s="66" t="s">
        <v>6065</v>
      </c>
      <c r="DB24" s="66" t="s">
        <v>6066</v>
      </c>
      <c r="DC24" s="66" t="s">
        <v>6067</v>
      </c>
      <c r="DD24" s="66" t="s">
        <v>6068</v>
      </c>
      <c r="DE24" s="66" t="s">
        <v>6069</v>
      </c>
      <c r="DF24" s="66" t="s">
        <v>6070</v>
      </c>
      <c r="DG24" s="66" t="s">
        <v>6071</v>
      </c>
      <c r="DH24" s="66" t="s">
        <v>6072</v>
      </c>
      <c r="DI24" s="66" t="s">
        <v>6073</v>
      </c>
      <c r="DJ24" s="66" t="s">
        <v>6074</v>
      </c>
      <c r="DK24" s="66" t="s">
        <v>6075</v>
      </c>
      <c r="DL24" s="66" t="s">
        <v>6076</v>
      </c>
      <c r="DM24" s="66" t="s">
        <v>6077</v>
      </c>
      <c r="DN24" s="66" t="s">
        <v>6078</v>
      </c>
      <c r="DO24" s="66" t="s">
        <v>6079</v>
      </c>
      <c r="DP24" s="66" t="s">
        <v>6080</v>
      </c>
      <c r="DQ24" s="66" t="s">
        <v>6081</v>
      </c>
      <c r="DR24" s="66" t="s">
        <v>6082</v>
      </c>
      <c r="DS24" s="66" t="s">
        <v>6065</v>
      </c>
      <c r="DT24" s="66" t="s">
        <v>6066</v>
      </c>
      <c r="DU24" s="66" t="s">
        <v>6067</v>
      </c>
      <c r="DV24" s="66" t="s">
        <v>6068</v>
      </c>
      <c r="DW24" s="66" t="s">
        <v>6069</v>
      </c>
      <c r="DX24" s="66" t="s">
        <v>6070</v>
      </c>
      <c r="DY24" s="66" t="s">
        <v>6071</v>
      </c>
      <c r="DZ24" s="66" t="s">
        <v>6072</v>
      </c>
      <c r="EA24" s="66" t="s">
        <v>6073</v>
      </c>
      <c r="EB24" s="66" t="s">
        <v>6074</v>
      </c>
      <c r="EC24" s="66" t="s">
        <v>6075</v>
      </c>
      <c r="ED24" s="66" t="s">
        <v>6076</v>
      </c>
      <c r="EE24" s="66" t="s">
        <v>6077</v>
      </c>
      <c r="EF24" s="66" t="s">
        <v>6078</v>
      </c>
      <c r="EG24" s="66" t="s">
        <v>6079</v>
      </c>
      <c r="EH24" s="66" t="s">
        <v>6080</v>
      </c>
      <c r="EI24" s="66" t="s">
        <v>6081</v>
      </c>
      <c r="EJ24" s="66" t="s">
        <v>6082</v>
      </c>
      <c r="EK24" s="66" t="s">
        <v>6065</v>
      </c>
      <c r="EL24" s="66" t="s">
        <v>6066</v>
      </c>
      <c r="EM24" s="66" t="s">
        <v>6067</v>
      </c>
      <c r="EN24" s="66" t="s">
        <v>6068</v>
      </c>
      <c r="EO24" s="66" t="s">
        <v>6069</v>
      </c>
      <c r="EP24" s="66" t="s">
        <v>6070</v>
      </c>
      <c r="EQ24" s="66" t="s">
        <v>6071</v>
      </c>
      <c r="ER24" s="66" t="s">
        <v>6072</v>
      </c>
      <c r="ES24" s="66" t="s">
        <v>6073</v>
      </c>
      <c r="ET24" s="66" t="s">
        <v>6074</v>
      </c>
      <c r="EU24" s="66" t="s">
        <v>6075</v>
      </c>
      <c r="EV24" s="66" t="s">
        <v>6076</v>
      </c>
      <c r="EW24" s="66" t="s">
        <v>6077</v>
      </c>
      <c r="EX24" s="66" t="s">
        <v>6078</v>
      </c>
      <c r="EY24" s="66" t="s">
        <v>6079</v>
      </c>
      <c r="EZ24" s="66" t="s">
        <v>6080</v>
      </c>
      <c r="FA24" s="66" t="s">
        <v>6081</v>
      </c>
      <c r="FB24" s="67" t="s">
        <v>6082</v>
      </c>
      <c r="FC24" s="37"/>
      <c r="FD24" s="7"/>
    </row>
    <row r="25" spans="1:160" s="3" customFormat="1" ht="20.25" customHeight="1" thickBot="1" x14ac:dyDescent="0.25">
      <c r="A25" s="7"/>
      <c r="B25" s="33" t="s">
        <v>5785</v>
      </c>
      <c r="C25" s="34" t="s">
        <v>167</v>
      </c>
      <c r="D25" s="34">
        <v>3</v>
      </c>
      <c r="E25" s="1141">
        <f t="shared" ref="E25:AJ25" si="18">IFERROR(E23+E24,0)</f>
        <v>0</v>
      </c>
      <c r="F25" s="1141">
        <f t="shared" si="18"/>
        <v>0</v>
      </c>
      <c r="G25" s="1141">
        <f t="shared" si="18"/>
        <v>0</v>
      </c>
      <c r="H25" s="1141">
        <f t="shared" si="18"/>
        <v>0</v>
      </c>
      <c r="I25" s="1141">
        <f t="shared" si="18"/>
        <v>0</v>
      </c>
      <c r="J25" s="1141">
        <f t="shared" si="18"/>
        <v>0</v>
      </c>
      <c r="K25" s="1141">
        <f t="shared" si="18"/>
        <v>0</v>
      </c>
      <c r="L25" s="1141">
        <f t="shared" si="18"/>
        <v>0</v>
      </c>
      <c r="M25" s="1141">
        <f t="shared" si="18"/>
        <v>0</v>
      </c>
      <c r="N25" s="1141">
        <f t="shared" si="18"/>
        <v>0</v>
      </c>
      <c r="O25" s="1141">
        <f t="shared" si="18"/>
        <v>0</v>
      </c>
      <c r="P25" s="1141">
        <f t="shared" si="18"/>
        <v>0</v>
      </c>
      <c r="Q25" s="1141">
        <f t="shared" si="18"/>
        <v>0</v>
      </c>
      <c r="R25" s="1141">
        <f t="shared" si="18"/>
        <v>0</v>
      </c>
      <c r="S25" s="1141">
        <f t="shared" si="18"/>
        <v>0</v>
      </c>
      <c r="T25" s="1141">
        <f t="shared" si="18"/>
        <v>0</v>
      </c>
      <c r="U25" s="1141">
        <f t="shared" si="18"/>
        <v>0</v>
      </c>
      <c r="V25" s="1141">
        <f t="shared" si="18"/>
        <v>0</v>
      </c>
      <c r="W25" s="1141">
        <f t="shared" si="18"/>
        <v>0</v>
      </c>
      <c r="X25" s="1141">
        <f t="shared" si="18"/>
        <v>0</v>
      </c>
      <c r="Y25" s="1141">
        <f t="shared" si="18"/>
        <v>0</v>
      </c>
      <c r="Z25" s="1141">
        <f t="shared" si="18"/>
        <v>0</v>
      </c>
      <c r="AA25" s="1141">
        <f t="shared" si="18"/>
        <v>0</v>
      </c>
      <c r="AB25" s="1141">
        <f t="shared" si="18"/>
        <v>0</v>
      </c>
      <c r="AC25" s="1141">
        <f t="shared" si="18"/>
        <v>0</v>
      </c>
      <c r="AD25" s="1141">
        <f t="shared" si="18"/>
        <v>0</v>
      </c>
      <c r="AE25" s="1141">
        <f t="shared" si="18"/>
        <v>0</v>
      </c>
      <c r="AF25" s="1141">
        <f t="shared" si="18"/>
        <v>0</v>
      </c>
      <c r="AG25" s="1141">
        <f t="shared" si="18"/>
        <v>0</v>
      </c>
      <c r="AH25" s="1141">
        <f t="shared" si="18"/>
        <v>0</v>
      </c>
      <c r="AI25" s="1141">
        <f t="shared" si="18"/>
        <v>0</v>
      </c>
      <c r="AJ25" s="1141">
        <f t="shared" si="18"/>
        <v>0</v>
      </c>
      <c r="AK25" s="1141">
        <f t="shared" ref="AK25:BP25" si="19">IFERROR(AK23+AK24,0)</f>
        <v>0</v>
      </c>
      <c r="AL25" s="1141">
        <f t="shared" si="19"/>
        <v>0</v>
      </c>
      <c r="AM25" s="1141">
        <f t="shared" si="19"/>
        <v>0</v>
      </c>
      <c r="AN25" s="1141">
        <f t="shared" si="19"/>
        <v>0</v>
      </c>
      <c r="AO25" s="69">
        <f t="shared" si="19"/>
        <v>0</v>
      </c>
      <c r="AP25" s="69">
        <f t="shared" si="19"/>
        <v>0</v>
      </c>
      <c r="AQ25" s="69">
        <f t="shared" si="19"/>
        <v>0</v>
      </c>
      <c r="AR25" s="69">
        <f t="shared" si="19"/>
        <v>0</v>
      </c>
      <c r="AS25" s="69">
        <f t="shared" si="19"/>
        <v>0</v>
      </c>
      <c r="AT25" s="69">
        <f t="shared" si="19"/>
        <v>0</v>
      </c>
      <c r="AU25" s="69">
        <f t="shared" si="19"/>
        <v>0</v>
      </c>
      <c r="AV25" s="69">
        <f t="shared" si="19"/>
        <v>0</v>
      </c>
      <c r="AW25" s="69">
        <f t="shared" si="19"/>
        <v>0</v>
      </c>
      <c r="AX25" s="69">
        <f t="shared" si="19"/>
        <v>0</v>
      </c>
      <c r="AY25" s="69">
        <f t="shared" si="19"/>
        <v>0</v>
      </c>
      <c r="AZ25" s="69">
        <f t="shared" si="19"/>
        <v>0</v>
      </c>
      <c r="BA25" s="69">
        <f t="shared" si="19"/>
        <v>0</v>
      </c>
      <c r="BB25" s="69">
        <f t="shared" si="19"/>
        <v>0</v>
      </c>
      <c r="BC25" s="69">
        <f t="shared" si="19"/>
        <v>0</v>
      </c>
      <c r="BD25" s="69">
        <f t="shared" si="19"/>
        <v>0</v>
      </c>
      <c r="BE25" s="69">
        <f t="shared" si="19"/>
        <v>0</v>
      </c>
      <c r="BF25" s="69">
        <f t="shared" si="19"/>
        <v>0</v>
      </c>
      <c r="BG25" s="1141">
        <f t="shared" si="19"/>
        <v>0</v>
      </c>
      <c r="BH25" s="1141">
        <f t="shared" si="19"/>
        <v>0</v>
      </c>
      <c r="BI25" s="1141">
        <f t="shared" si="19"/>
        <v>0</v>
      </c>
      <c r="BJ25" s="1141">
        <f t="shared" si="19"/>
        <v>0</v>
      </c>
      <c r="BK25" s="1141">
        <f t="shared" si="19"/>
        <v>0</v>
      </c>
      <c r="BL25" s="1141">
        <f t="shared" si="19"/>
        <v>0</v>
      </c>
      <c r="BM25" s="1141">
        <f t="shared" si="19"/>
        <v>0</v>
      </c>
      <c r="BN25" s="1141">
        <f t="shared" si="19"/>
        <v>0</v>
      </c>
      <c r="BO25" s="1141">
        <f t="shared" si="19"/>
        <v>0</v>
      </c>
      <c r="BP25" s="1141">
        <f t="shared" si="19"/>
        <v>0</v>
      </c>
      <c r="BQ25" s="1141">
        <f t="shared" ref="BQ25:BX25" si="20">IFERROR(BQ23+BQ24,0)</f>
        <v>0</v>
      </c>
      <c r="BR25" s="1141">
        <f t="shared" si="20"/>
        <v>0</v>
      </c>
      <c r="BS25" s="1141">
        <f t="shared" si="20"/>
        <v>0</v>
      </c>
      <c r="BT25" s="1141">
        <f t="shared" si="20"/>
        <v>0</v>
      </c>
      <c r="BU25" s="1141">
        <f t="shared" si="20"/>
        <v>0</v>
      </c>
      <c r="BV25" s="1141">
        <f t="shared" si="20"/>
        <v>0</v>
      </c>
      <c r="BW25" s="1141">
        <f t="shared" si="20"/>
        <v>0</v>
      </c>
      <c r="BX25" s="1144">
        <f t="shared" si="20"/>
        <v>0</v>
      </c>
      <c r="BY25" s="37"/>
      <c r="BZ25" s="107" t="s">
        <v>6083</v>
      </c>
      <c r="CA25" s="37"/>
      <c r="CB25" s="107" t="s">
        <v>6084</v>
      </c>
      <c r="CC25" s="7"/>
      <c r="CD25" s="7"/>
      <c r="CE25" s="7"/>
      <c r="CF25" s="33" t="s">
        <v>5785</v>
      </c>
      <c r="CG25" s="34" t="s">
        <v>167</v>
      </c>
      <c r="CH25" s="34">
        <v>3</v>
      </c>
      <c r="CI25" s="69" t="s">
        <v>6085</v>
      </c>
      <c r="CJ25" s="69" t="s">
        <v>6086</v>
      </c>
      <c r="CK25" s="69" t="s">
        <v>6087</v>
      </c>
      <c r="CL25" s="69" t="s">
        <v>6088</v>
      </c>
      <c r="CM25" s="69" t="s">
        <v>6089</v>
      </c>
      <c r="CN25" s="69" t="s">
        <v>6090</v>
      </c>
      <c r="CO25" s="69" t="s">
        <v>6091</v>
      </c>
      <c r="CP25" s="69" t="s">
        <v>6092</v>
      </c>
      <c r="CQ25" s="69" t="s">
        <v>6093</v>
      </c>
      <c r="CR25" s="69" t="s">
        <v>6094</v>
      </c>
      <c r="CS25" s="69" t="s">
        <v>6095</v>
      </c>
      <c r="CT25" s="69" t="s">
        <v>6096</v>
      </c>
      <c r="CU25" s="69" t="s">
        <v>6097</v>
      </c>
      <c r="CV25" s="69" t="s">
        <v>6098</v>
      </c>
      <c r="CW25" s="69" t="s">
        <v>6099</v>
      </c>
      <c r="CX25" s="69" t="s">
        <v>6100</v>
      </c>
      <c r="CY25" s="69" t="s">
        <v>6101</v>
      </c>
      <c r="CZ25" s="69" t="s">
        <v>6102</v>
      </c>
      <c r="DA25" s="69" t="s">
        <v>6085</v>
      </c>
      <c r="DB25" s="69" t="s">
        <v>6086</v>
      </c>
      <c r="DC25" s="69" t="s">
        <v>6087</v>
      </c>
      <c r="DD25" s="69" t="s">
        <v>6088</v>
      </c>
      <c r="DE25" s="69" t="s">
        <v>6089</v>
      </c>
      <c r="DF25" s="69" t="s">
        <v>6090</v>
      </c>
      <c r="DG25" s="69" t="s">
        <v>6091</v>
      </c>
      <c r="DH25" s="69" t="s">
        <v>6092</v>
      </c>
      <c r="DI25" s="69" t="s">
        <v>6093</v>
      </c>
      <c r="DJ25" s="69" t="s">
        <v>6094</v>
      </c>
      <c r="DK25" s="69" t="s">
        <v>6095</v>
      </c>
      <c r="DL25" s="69" t="s">
        <v>6096</v>
      </c>
      <c r="DM25" s="69" t="s">
        <v>6097</v>
      </c>
      <c r="DN25" s="69" t="s">
        <v>6098</v>
      </c>
      <c r="DO25" s="69" t="s">
        <v>6099</v>
      </c>
      <c r="DP25" s="69" t="s">
        <v>6100</v>
      </c>
      <c r="DQ25" s="69" t="s">
        <v>6101</v>
      </c>
      <c r="DR25" s="69" t="s">
        <v>6102</v>
      </c>
      <c r="DS25" s="69" t="s">
        <v>6085</v>
      </c>
      <c r="DT25" s="69" t="s">
        <v>6086</v>
      </c>
      <c r="DU25" s="69" t="s">
        <v>6087</v>
      </c>
      <c r="DV25" s="69" t="s">
        <v>6088</v>
      </c>
      <c r="DW25" s="69" t="s">
        <v>6089</v>
      </c>
      <c r="DX25" s="69" t="s">
        <v>6090</v>
      </c>
      <c r="DY25" s="69" t="s">
        <v>6091</v>
      </c>
      <c r="DZ25" s="69" t="s">
        <v>6092</v>
      </c>
      <c r="EA25" s="69" t="s">
        <v>6093</v>
      </c>
      <c r="EB25" s="69" t="s">
        <v>6094</v>
      </c>
      <c r="EC25" s="69" t="s">
        <v>6095</v>
      </c>
      <c r="ED25" s="69" t="s">
        <v>6096</v>
      </c>
      <c r="EE25" s="69" t="s">
        <v>6097</v>
      </c>
      <c r="EF25" s="69" t="s">
        <v>6098</v>
      </c>
      <c r="EG25" s="69" t="s">
        <v>6099</v>
      </c>
      <c r="EH25" s="69" t="s">
        <v>6100</v>
      </c>
      <c r="EI25" s="69" t="s">
        <v>6101</v>
      </c>
      <c r="EJ25" s="69" t="s">
        <v>6102</v>
      </c>
      <c r="EK25" s="69" t="s">
        <v>6085</v>
      </c>
      <c r="EL25" s="69" t="s">
        <v>6086</v>
      </c>
      <c r="EM25" s="69" t="s">
        <v>6087</v>
      </c>
      <c r="EN25" s="69" t="s">
        <v>6088</v>
      </c>
      <c r="EO25" s="69" t="s">
        <v>6089</v>
      </c>
      <c r="EP25" s="69" t="s">
        <v>6090</v>
      </c>
      <c r="EQ25" s="69" t="s">
        <v>6091</v>
      </c>
      <c r="ER25" s="69" t="s">
        <v>6092</v>
      </c>
      <c r="ES25" s="69" t="s">
        <v>6093</v>
      </c>
      <c r="ET25" s="69" t="s">
        <v>6094</v>
      </c>
      <c r="EU25" s="69" t="s">
        <v>6095</v>
      </c>
      <c r="EV25" s="69" t="s">
        <v>6096</v>
      </c>
      <c r="EW25" s="69" t="s">
        <v>6097</v>
      </c>
      <c r="EX25" s="69" t="s">
        <v>6098</v>
      </c>
      <c r="EY25" s="69" t="s">
        <v>6099</v>
      </c>
      <c r="EZ25" s="69" t="s">
        <v>6100</v>
      </c>
      <c r="FA25" s="69" t="s">
        <v>6101</v>
      </c>
      <c r="FB25" s="70" t="s">
        <v>6102</v>
      </c>
      <c r="FC25" s="37"/>
      <c r="FD25" s="7"/>
    </row>
    <row r="26" spans="1:160" s="55" customFormat="1" ht="20.25" customHeight="1" thickTop="1" x14ac:dyDescent="0.2"/>
    <row r="27" spans="1:160" s="55" customFormat="1" ht="20.25" customHeight="1" x14ac:dyDescent="0.2"/>
  </sheetData>
  <mergeCells count="85">
    <mergeCell ref="EP6:ER6"/>
    <mergeCell ref="B1:CC1"/>
    <mergeCell ref="DJ6:DN6"/>
    <mergeCell ref="E8:V8"/>
    <mergeCell ref="CR5:CZ5"/>
    <mergeCell ref="CF1:FD1"/>
    <mergeCell ref="BC6:BE6"/>
    <mergeCell ref="B5:B8"/>
    <mergeCell ref="AN6:AN7"/>
    <mergeCell ref="BF6:BF7"/>
    <mergeCell ref="CZ6:CZ7"/>
    <mergeCell ref="CF5:CF8"/>
    <mergeCell ref="W6:AA6"/>
    <mergeCell ref="CI6:CM6"/>
    <mergeCell ref="V6:V7"/>
    <mergeCell ref="DS6:DW6"/>
    <mergeCell ref="BX6:BX7"/>
    <mergeCell ref="AO5:AW5"/>
    <mergeCell ref="M6:M7"/>
    <mergeCell ref="DF6:DH6"/>
    <mergeCell ref="DA6:DE6"/>
    <mergeCell ref="DA8:DR8"/>
    <mergeCell ref="EK8:FB8"/>
    <mergeCell ref="W5:AE5"/>
    <mergeCell ref="J6:L6"/>
    <mergeCell ref="BL6:BN6"/>
    <mergeCell ref="CH5:CH8"/>
    <mergeCell ref="FB6:FB7"/>
    <mergeCell ref="AW6:AW7"/>
    <mergeCell ref="AF5:AN5"/>
    <mergeCell ref="BO6:BO7"/>
    <mergeCell ref="AK6:AM6"/>
    <mergeCell ref="EB6:EF6"/>
    <mergeCell ref="AX5:BF5"/>
    <mergeCell ref="CR6:CV6"/>
    <mergeCell ref="AE6:AE7"/>
    <mergeCell ref="DX6:DZ6"/>
    <mergeCell ref="B2:CC2"/>
    <mergeCell ref="EK5:ES5"/>
    <mergeCell ref="EK6:EO6"/>
    <mergeCell ref="CN6:CP6"/>
    <mergeCell ref="E5:M5"/>
    <mergeCell ref="N6:R6"/>
    <mergeCell ref="BG5:BO5"/>
    <mergeCell ref="EJ6:EJ7"/>
    <mergeCell ref="BP6:BT6"/>
    <mergeCell ref="DA5:DI5"/>
    <mergeCell ref="CF3:FD3"/>
    <mergeCell ref="DS5:EA5"/>
    <mergeCell ref="C5:C8"/>
    <mergeCell ref="AX6:BB6"/>
    <mergeCell ref="CQ6:CQ7"/>
    <mergeCell ref="DI6:DI7"/>
    <mergeCell ref="B3:CC3"/>
    <mergeCell ref="BZ5:BZ8"/>
    <mergeCell ref="ET5:FB5"/>
    <mergeCell ref="CB5:CB8"/>
    <mergeCell ref="DR6:DR7"/>
    <mergeCell ref="CI5:CQ5"/>
    <mergeCell ref="AB6:AD6"/>
    <mergeCell ref="ES6:ES7"/>
    <mergeCell ref="CG5:CG8"/>
    <mergeCell ref="W8:AN8"/>
    <mergeCell ref="E6:I6"/>
    <mergeCell ref="BG6:BK6"/>
    <mergeCell ref="DS8:EJ8"/>
    <mergeCell ref="D5:D8"/>
    <mergeCell ref="EA6:EA7"/>
    <mergeCell ref="AO8:BF8"/>
    <mergeCell ref="BG8:BX8"/>
    <mergeCell ref="CW6:CY6"/>
    <mergeCell ref="N5:V5"/>
    <mergeCell ref="EY6:FA6"/>
    <mergeCell ref="BP5:BX5"/>
    <mergeCell ref="ET6:EX6"/>
    <mergeCell ref="DJ5:DR5"/>
    <mergeCell ref="S6:U6"/>
    <mergeCell ref="CI8:CZ8"/>
    <mergeCell ref="EB5:EJ5"/>
    <mergeCell ref="BU6:BW6"/>
    <mergeCell ref="DO6:DQ6"/>
    <mergeCell ref="EG6:EI6"/>
    <mergeCell ref="AF6:AJ6"/>
    <mergeCell ref="AT6:AV6"/>
    <mergeCell ref="AO6:AS6"/>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163">
    <tabColor rgb="FF0070C0"/>
    <pageSetUpPr fitToPage="1"/>
  </sheetPr>
  <dimension ref="A1:AE172"/>
  <sheetViews>
    <sheetView zoomScale="40" zoomScaleNormal="40" workbookViewId="0">
      <selection activeCell="J19" sqref="J19"/>
    </sheetView>
  </sheetViews>
  <sheetFormatPr defaultColWidth="9" defaultRowHeight="14.25" outlineLevelRow="1" x14ac:dyDescent="0.2"/>
  <cols>
    <col min="1" max="1" width="3.5" style="54" customWidth="1"/>
    <col min="2" max="2" width="25.75" style="54" customWidth="1"/>
    <col min="3" max="3" width="35.25" style="54" customWidth="1"/>
    <col min="4" max="4" width="13.875" style="54" customWidth="1"/>
    <col min="5" max="6" width="9" style="54"/>
    <col min="7" max="7" width="11.875" style="54" customWidth="1"/>
    <col min="8" max="8" width="2.125" style="54" customWidth="1"/>
    <col min="9" max="10" width="11.875" style="54" customWidth="1"/>
    <col min="11" max="11" width="2.125" style="54" customWidth="1"/>
    <col min="12" max="13" width="11.625" style="54" customWidth="1"/>
    <col min="14" max="14" width="2.125" style="54" customWidth="1"/>
    <col min="15" max="16" width="12.75" style="54" customWidth="1"/>
    <col min="17" max="17" width="2.125" style="54" customWidth="1"/>
    <col min="18" max="19" width="11.625" style="54" customWidth="1"/>
    <col min="20" max="20" width="2.125" style="54" customWidth="1"/>
    <col min="21" max="22" width="11.25" style="54" customWidth="1"/>
    <col min="23" max="23" width="2.625" style="54" customWidth="1"/>
    <col min="24" max="24" width="11.25" style="54" customWidth="1"/>
    <col min="25" max="25" width="2.25" style="54" customWidth="1"/>
    <col min="26" max="26" width="11.375" style="54" customWidth="1"/>
    <col min="27" max="29" width="2.75" style="54" hidden="1" customWidth="1"/>
    <col min="30" max="30" width="9" style="54" hidden="1" customWidth="1"/>
    <col min="31" max="16384" width="9" style="54"/>
  </cols>
  <sheetData>
    <row r="1" spans="1:29" s="1160" customFormat="1" ht="18.75" x14ac:dyDescent="0.25">
      <c r="A1" s="1156"/>
      <c r="B1" s="1159" t="s">
        <v>56</v>
      </c>
      <c r="C1" s="1159"/>
      <c r="D1" s="1156"/>
      <c r="E1" s="1156"/>
      <c r="F1" s="1156"/>
      <c r="G1" s="1156"/>
      <c r="H1" s="1156"/>
      <c r="I1" s="1156"/>
      <c r="J1" s="1156"/>
      <c r="K1" s="1156"/>
      <c r="L1" s="1156"/>
      <c r="M1" s="1156"/>
      <c r="N1" s="1156"/>
      <c r="O1" s="1156"/>
      <c r="P1" s="1156"/>
      <c r="Q1" s="1156"/>
      <c r="R1" s="1156"/>
      <c r="S1" s="1156"/>
      <c r="T1" s="1156"/>
      <c r="U1" s="1156"/>
      <c r="V1" s="1156"/>
      <c r="W1" s="1156"/>
      <c r="X1" s="1156"/>
      <c r="Y1" s="1156"/>
      <c r="Z1" s="1156"/>
      <c r="AA1" s="1156"/>
      <c r="AB1" s="1156"/>
      <c r="AC1" s="1156"/>
    </row>
    <row r="2" spans="1:29" s="1160" customFormat="1" ht="18.75" x14ac:dyDescent="0.25">
      <c r="A2" s="1156"/>
      <c r="B2" s="1159" t="str">
        <f ca="1">INDIRECT("Validation!B5")</f>
        <v>Anglian Water</v>
      </c>
      <c r="C2" s="1159"/>
      <c r="D2" s="1156"/>
      <c r="E2" s="1156"/>
      <c r="F2" s="1156"/>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row>
    <row r="3" spans="1:29" customFormat="1" ht="30" customHeight="1" x14ac:dyDescent="0.2">
      <c r="A3" s="1157"/>
      <c r="B3" s="1450" t="s">
        <v>57</v>
      </c>
      <c r="C3" s="1407"/>
      <c r="D3" s="1407"/>
      <c r="E3" s="1407"/>
      <c r="F3" s="1407"/>
      <c r="G3" s="1407"/>
      <c r="H3" s="1407"/>
      <c r="I3" s="1407"/>
      <c r="J3" s="1407"/>
      <c r="K3" s="1407"/>
      <c r="L3" s="1407"/>
      <c r="M3" s="1407"/>
      <c r="N3" s="1407"/>
      <c r="O3" s="1407"/>
      <c r="P3" s="1407"/>
      <c r="Q3" s="1407"/>
      <c r="R3" s="1407"/>
      <c r="S3" s="1407"/>
      <c r="T3" s="1407"/>
      <c r="U3" s="1407"/>
      <c r="V3" s="1407"/>
      <c r="W3" s="1157"/>
      <c r="X3" s="1157"/>
      <c r="Y3" s="1157"/>
      <c r="Z3" s="1157"/>
      <c r="AA3" s="1"/>
      <c r="AB3" s="1"/>
      <c r="AC3" s="422" t="s">
        <v>6103</v>
      </c>
    </row>
    <row r="4" spans="1:29" ht="23.25" x14ac:dyDescent="0.2">
      <c r="A4" s="1157"/>
      <c r="B4" s="1161"/>
      <c r="C4" s="1161"/>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row>
    <row r="5" spans="1:29" ht="19.5" x14ac:dyDescent="0.3">
      <c r="A5" s="1157"/>
      <c r="B5" s="1185" t="s">
        <v>108</v>
      </c>
      <c r="C5" s="1157"/>
      <c r="D5" s="1157"/>
      <c r="E5" s="1157"/>
      <c r="F5" s="1157"/>
      <c r="G5" s="1157"/>
      <c r="H5" s="1157"/>
      <c r="I5" s="1157"/>
      <c r="J5" s="1157"/>
      <c r="K5" s="1157"/>
      <c r="L5" s="1157"/>
      <c r="M5" s="1157"/>
      <c r="N5" s="1157"/>
      <c r="O5" s="1157"/>
      <c r="P5" s="1157"/>
      <c r="Q5" s="1157"/>
      <c r="R5" s="1157"/>
      <c r="S5" s="1157"/>
      <c r="T5" s="1157"/>
      <c r="U5" s="1157"/>
      <c r="V5" s="1157"/>
      <c r="W5" s="1157"/>
      <c r="X5" s="1157"/>
      <c r="Y5" s="1157"/>
      <c r="Z5" s="1157"/>
      <c r="AA5" s="1157"/>
      <c r="AB5" s="1157"/>
      <c r="AC5" s="1157"/>
    </row>
    <row r="6" spans="1:29" ht="19.5" outlineLevel="1" thickBot="1" x14ac:dyDescent="0.25">
      <c r="A6" s="1157"/>
      <c r="B6" s="1157"/>
      <c r="C6" s="1157"/>
      <c r="D6" s="1157"/>
      <c r="E6" s="1157"/>
      <c r="F6" s="1157"/>
      <c r="G6" s="1162"/>
      <c r="H6" s="1162"/>
      <c r="I6" s="1162"/>
      <c r="J6" s="1162"/>
      <c r="K6" s="1162"/>
      <c r="L6" s="1162"/>
      <c r="M6" s="1162"/>
      <c r="N6" s="1162"/>
      <c r="O6" s="1162"/>
      <c r="P6" s="1162"/>
      <c r="Q6" s="1162"/>
      <c r="R6" s="1162"/>
      <c r="S6" s="1162"/>
      <c r="T6" s="1162"/>
      <c r="U6" s="1162"/>
      <c r="V6" s="1162"/>
      <c r="W6" s="1162"/>
      <c r="X6" s="1162"/>
      <c r="Y6" s="1163"/>
      <c r="Z6" s="1163"/>
      <c r="AA6" s="1163"/>
      <c r="AB6" s="1157"/>
      <c r="AC6" s="1157"/>
    </row>
    <row r="7" spans="1:29" customFormat="1" ht="20.45" customHeight="1" outlineLevel="1" thickTop="1" x14ac:dyDescent="0.2">
      <c r="A7" s="1152"/>
      <c r="B7" s="423" t="s">
        <v>6104</v>
      </c>
      <c r="C7" s="424" t="s">
        <v>6105</v>
      </c>
      <c r="D7" s="1152"/>
      <c r="E7" s="1152"/>
      <c r="F7" s="1152"/>
      <c r="G7" s="1151"/>
      <c r="H7" s="1151"/>
      <c r="I7" s="1151"/>
      <c r="J7" s="1151"/>
      <c r="K7" s="1151"/>
      <c r="L7" s="1151"/>
      <c r="M7" s="1151"/>
      <c r="N7" s="1151"/>
      <c r="O7" s="1151"/>
      <c r="P7" s="1151"/>
      <c r="Q7" s="1151"/>
      <c r="R7" s="1151"/>
      <c r="S7" s="1151"/>
      <c r="T7" s="1151"/>
      <c r="U7" s="1151"/>
      <c r="V7" s="1151"/>
      <c r="W7" s="1151"/>
      <c r="X7" s="1151"/>
      <c r="Y7" s="1153"/>
      <c r="Z7" s="1153"/>
      <c r="AA7" s="418"/>
      <c r="AB7" s="285"/>
      <c r="AC7" s="285"/>
    </row>
    <row r="8" spans="1:29" customFormat="1" ht="45.75" outlineLevel="1" thickBot="1" x14ac:dyDescent="0.25">
      <c r="A8" s="1152"/>
      <c r="B8" s="426" t="s">
        <v>6106</v>
      </c>
      <c r="C8" s="427">
        <v>168.87200000000001</v>
      </c>
      <c r="D8" s="1154"/>
      <c r="E8" s="1154"/>
      <c r="F8" s="1154"/>
      <c r="G8" s="1151"/>
      <c r="H8" s="1151"/>
      <c r="I8" s="1151"/>
      <c r="J8" s="1151"/>
      <c r="K8" s="1151"/>
      <c r="L8" s="1151"/>
      <c r="M8" s="1151"/>
      <c r="N8" s="1151"/>
      <c r="O8" s="1151"/>
      <c r="P8" s="1151"/>
      <c r="Q8" s="1151"/>
      <c r="R8" s="1151"/>
      <c r="S8" s="1151"/>
      <c r="T8" s="1151"/>
      <c r="U8" s="1151"/>
      <c r="V8" s="1151"/>
      <c r="W8" s="1151"/>
      <c r="X8" s="1151"/>
      <c r="Y8" s="1152"/>
      <c r="Z8" s="1152"/>
      <c r="AA8" s="285"/>
      <c r="AB8" s="285"/>
      <c r="AC8" s="428">
        <f>IF( SUM( AE8:AE8 ) = 0, 0, $S$5 )</f>
        <v>0</v>
      </c>
    </row>
    <row r="9" spans="1:29" customFormat="1" ht="16.5" outlineLevel="1" thickTop="1" thickBot="1" x14ac:dyDescent="0.25">
      <c r="A9" s="1152"/>
      <c r="B9" s="1154"/>
      <c r="C9" s="1152"/>
      <c r="D9" s="1154"/>
      <c r="E9" s="1154"/>
      <c r="F9" s="1154"/>
      <c r="G9" s="1151"/>
      <c r="H9" s="1151"/>
      <c r="I9" s="1151"/>
      <c r="J9" s="1151"/>
      <c r="K9" s="1151"/>
      <c r="L9" s="1151"/>
      <c r="M9" s="1151"/>
      <c r="N9" s="1151"/>
      <c r="O9" s="1151"/>
      <c r="P9" s="1151"/>
      <c r="Q9" s="1151"/>
      <c r="R9" s="1151"/>
      <c r="S9" s="1151"/>
      <c r="T9" s="1151"/>
      <c r="U9" s="1151"/>
      <c r="V9" s="1151"/>
      <c r="W9" s="1151"/>
      <c r="X9" s="1151"/>
      <c r="Y9" s="1152"/>
      <c r="Z9" s="1152"/>
      <c r="AA9" s="285"/>
      <c r="AB9" s="285"/>
      <c r="AC9" s="428">
        <f>IF( SUM( AE9:AE9 ) = 0, 0,#REF! )</f>
        <v>0</v>
      </c>
    </row>
    <row r="10" spans="1:29" customFormat="1" ht="16.5" outlineLevel="1" thickTop="1" thickBot="1" x14ac:dyDescent="0.25">
      <c r="A10" s="1152"/>
      <c r="B10" s="1152"/>
      <c r="C10" s="1151"/>
      <c r="D10" s="1151"/>
      <c r="E10" s="1151"/>
      <c r="F10" s="1151"/>
      <c r="G10" s="1151"/>
      <c r="H10" s="1151"/>
      <c r="I10" s="1448" t="s">
        <v>6107</v>
      </c>
      <c r="J10" s="1449"/>
      <c r="K10" s="1151"/>
      <c r="L10" s="1448" t="s">
        <v>157</v>
      </c>
      <c r="M10" s="1449"/>
      <c r="N10" s="1151"/>
      <c r="O10" s="1448" t="s">
        <v>158</v>
      </c>
      <c r="P10" s="1449"/>
      <c r="Q10" s="1151"/>
      <c r="R10" s="1448" t="s">
        <v>159</v>
      </c>
      <c r="S10" s="1449"/>
      <c r="T10" s="1151"/>
      <c r="U10" s="1448" t="s">
        <v>160</v>
      </c>
      <c r="V10" s="1449"/>
      <c r="W10" s="1155"/>
      <c r="X10" s="1155"/>
      <c r="Y10" s="1152"/>
      <c r="Z10" s="1152"/>
      <c r="AA10" s="285"/>
      <c r="AB10" s="285"/>
      <c r="AC10" s="428">
        <f>IF( SUM( AE10:AG10 ) = 0, 0,#REF! )</f>
        <v>0</v>
      </c>
    </row>
    <row r="11" spans="1:29" customFormat="1" ht="46.5" outlineLevel="1" thickTop="1" thickBot="1" x14ac:dyDescent="0.25">
      <c r="A11" s="1152"/>
      <c r="B11" s="1152"/>
      <c r="C11" s="429" t="s">
        <v>81</v>
      </c>
      <c r="D11" s="430" t="s">
        <v>6108</v>
      </c>
      <c r="E11" s="430" t="s">
        <v>6109</v>
      </c>
      <c r="F11" s="430" t="s">
        <v>6110</v>
      </c>
      <c r="G11" s="431" t="s">
        <v>6111</v>
      </c>
      <c r="H11" s="1151"/>
      <c r="I11" s="432" t="s">
        <v>6112</v>
      </c>
      <c r="J11" s="417" t="s">
        <v>6113</v>
      </c>
      <c r="K11" s="1151"/>
      <c r="L11" s="432" t="s">
        <v>6112</v>
      </c>
      <c r="M11" s="417" t="s">
        <v>6113</v>
      </c>
      <c r="N11" s="1151"/>
      <c r="O11" s="432" t="s">
        <v>6112</v>
      </c>
      <c r="P11" s="417" t="s">
        <v>6113</v>
      </c>
      <c r="Q11" s="1151"/>
      <c r="R11" s="432" t="s">
        <v>6112</v>
      </c>
      <c r="S11" s="417" t="s">
        <v>6113</v>
      </c>
      <c r="T11" s="1151"/>
      <c r="U11" s="432" t="s">
        <v>6112</v>
      </c>
      <c r="V11" s="417" t="s">
        <v>6113</v>
      </c>
      <c r="W11" s="1155"/>
      <c r="X11" s="433" t="s">
        <v>155</v>
      </c>
      <c r="Y11" s="1152"/>
      <c r="Z11" s="433" t="s">
        <v>156</v>
      </c>
      <c r="AA11" s="285"/>
      <c r="AB11" s="285"/>
      <c r="AC11" s="428">
        <f>IF( SUM( AE11:AE11 ) = 0, 0, $S$5 )</f>
        <v>0</v>
      </c>
    </row>
    <row r="12" spans="1:29" customFormat="1" ht="15.75" outlineLevel="1" thickTop="1" x14ac:dyDescent="0.2">
      <c r="A12" s="1152"/>
      <c r="B12" s="434" t="s">
        <v>6114</v>
      </c>
      <c r="C12" s="435" t="s">
        <v>6115</v>
      </c>
      <c r="D12" s="436">
        <f>150+5.874</f>
        <v>155.874</v>
      </c>
      <c r="E12" s="435" t="s">
        <v>6116</v>
      </c>
      <c r="F12" s="435">
        <v>0</v>
      </c>
      <c r="G12" s="437">
        <v>48</v>
      </c>
      <c r="H12" s="1151"/>
      <c r="I12" s="1145">
        <v>0</v>
      </c>
      <c r="J12" s="1146">
        <f t="shared" ref="J12:J20" si="0">IFERROR(I12/$G12,0)</f>
        <v>0</v>
      </c>
      <c r="K12" s="1151"/>
      <c r="L12" s="1145">
        <v>0</v>
      </c>
      <c r="M12" s="1146">
        <f t="shared" ref="M12:M20" si="1">L12/$G12</f>
        <v>0</v>
      </c>
      <c r="N12" s="1151"/>
      <c r="O12" s="1145">
        <v>0</v>
      </c>
      <c r="P12" s="1146">
        <f t="shared" ref="P12:P20" si="2">O12/$G12</f>
        <v>0</v>
      </c>
      <c r="Q12" s="1151"/>
      <c r="R12" s="438">
        <v>0</v>
      </c>
      <c r="S12" s="526">
        <f t="shared" ref="S12:S20" si="3">R12/$G12</f>
        <v>0</v>
      </c>
      <c r="T12" s="1151"/>
      <c r="U12" s="1145">
        <v>0</v>
      </c>
      <c r="V12" s="1146">
        <f t="shared" ref="V12:V20" si="4">U12/$G12</f>
        <v>0</v>
      </c>
      <c r="W12" s="1151"/>
      <c r="X12" s="419" t="s">
        <v>6117</v>
      </c>
      <c r="Y12" s="1152"/>
      <c r="Z12" s="419" t="s">
        <v>6118</v>
      </c>
      <c r="AA12" s="285"/>
      <c r="AB12" s="285"/>
      <c r="AC12" s="428">
        <f>IF( SUM( AE12:AE12 ) = 0, 0, $S$5 )</f>
        <v>0</v>
      </c>
    </row>
    <row r="13" spans="1:29" customFormat="1" ht="15" outlineLevel="1" x14ac:dyDescent="0.2">
      <c r="A13" s="1152"/>
      <c r="B13" s="439" t="s">
        <v>6119</v>
      </c>
      <c r="C13" s="440" t="s">
        <v>6120</v>
      </c>
      <c r="D13" s="441">
        <f>3188*220/1000000</f>
        <v>0.70135999999999998</v>
      </c>
      <c r="E13" s="440" t="s">
        <v>6116</v>
      </c>
      <c r="F13" s="440">
        <v>0</v>
      </c>
      <c r="G13" s="442">
        <v>220</v>
      </c>
      <c r="H13" s="1151"/>
      <c r="I13" s="1147">
        <v>0</v>
      </c>
      <c r="J13" s="1148">
        <f t="shared" si="0"/>
        <v>0</v>
      </c>
      <c r="K13" s="1151"/>
      <c r="L13" s="1147">
        <v>0</v>
      </c>
      <c r="M13" s="1148">
        <f t="shared" si="1"/>
        <v>0</v>
      </c>
      <c r="N13" s="1151"/>
      <c r="O13" s="1147">
        <v>0</v>
      </c>
      <c r="P13" s="1148">
        <f t="shared" si="2"/>
        <v>0</v>
      </c>
      <c r="Q13" s="1151"/>
      <c r="R13" s="443">
        <v>0</v>
      </c>
      <c r="S13" s="444">
        <f t="shared" si="3"/>
        <v>0</v>
      </c>
      <c r="T13" s="1151"/>
      <c r="U13" s="1147">
        <v>0</v>
      </c>
      <c r="V13" s="1148">
        <f t="shared" si="4"/>
        <v>0</v>
      </c>
      <c r="W13" s="1151"/>
      <c r="X13" s="420" t="s">
        <v>6121</v>
      </c>
      <c r="Y13" s="1152"/>
      <c r="Z13" s="420" t="s">
        <v>6122</v>
      </c>
      <c r="AA13" s="285"/>
      <c r="AB13" s="285"/>
      <c r="AC13" s="428">
        <f>IF( SUM( AE13:AE13 ) = 0, 0, $S$5 )</f>
        <v>0</v>
      </c>
    </row>
    <row r="14" spans="1:29" customFormat="1" ht="15" outlineLevel="1" x14ac:dyDescent="0.2">
      <c r="A14" s="1152"/>
      <c r="B14" s="439" t="s">
        <v>6123</v>
      </c>
      <c r="C14" s="440" t="s">
        <v>6124</v>
      </c>
      <c r="D14" s="441">
        <f>2978*120/1000000</f>
        <v>0.35736000000000001</v>
      </c>
      <c r="E14" s="440" t="s">
        <v>6116</v>
      </c>
      <c r="F14" s="440">
        <v>0</v>
      </c>
      <c r="G14" s="442">
        <v>120</v>
      </c>
      <c r="H14" s="1151"/>
      <c r="I14" s="1147">
        <v>0</v>
      </c>
      <c r="J14" s="1148">
        <f t="shared" si="0"/>
        <v>0</v>
      </c>
      <c r="K14" s="1151"/>
      <c r="L14" s="1147">
        <v>0</v>
      </c>
      <c r="M14" s="1148">
        <f t="shared" si="1"/>
        <v>0</v>
      </c>
      <c r="N14" s="1151"/>
      <c r="O14" s="1147">
        <v>0</v>
      </c>
      <c r="P14" s="1148">
        <f t="shared" si="2"/>
        <v>0</v>
      </c>
      <c r="Q14" s="1151"/>
      <c r="R14" s="443">
        <v>0</v>
      </c>
      <c r="S14" s="444">
        <f t="shared" si="3"/>
        <v>0</v>
      </c>
      <c r="T14" s="1151"/>
      <c r="U14" s="1147">
        <v>0</v>
      </c>
      <c r="V14" s="1148">
        <f t="shared" si="4"/>
        <v>0</v>
      </c>
      <c r="W14" s="1151"/>
      <c r="X14" s="420" t="s">
        <v>6125</v>
      </c>
      <c r="Y14" s="1152"/>
      <c r="Z14" s="420" t="s">
        <v>6126</v>
      </c>
      <c r="AA14" s="285"/>
      <c r="AB14" s="285"/>
      <c r="AC14" s="428">
        <f>IF( SUM( AE14:AG14 ) = 0, 0,#REF! )</f>
        <v>0</v>
      </c>
    </row>
    <row r="15" spans="1:29" customFormat="1" ht="15" outlineLevel="1" x14ac:dyDescent="0.2">
      <c r="A15" s="1152"/>
      <c r="B15" s="439" t="s">
        <v>6127</v>
      </c>
      <c r="C15" s="440" t="s">
        <v>6128</v>
      </c>
      <c r="D15" s="441">
        <f>8590*92/1000000</f>
        <v>0.79027999999999998</v>
      </c>
      <c r="E15" s="440" t="s">
        <v>6116</v>
      </c>
      <c r="F15" s="440">
        <v>0</v>
      </c>
      <c r="G15" s="442">
        <v>92</v>
      </c>
      <c r="H15" s="1151"/>
      <c r="I15" s="1147">
        <v>0</v>
      </c>
      <c r="J15" s="1148">
        <f t="shared" si="0"/>
        <v>0</v>
      </c>
      <c r="K15" s="1151"/>
      <c r="L15" s="1147">
        <v>0</v>
      </c>
      <c r="M15" s="1148">
        <f t="shared" si="1"/>
        <v>0</v>
      </c>
      <c r="N15" s="1151"/>
      <c r="O15" s="1147">
        <v>0</v>
      </c>
      <c r="P15" s="1148">
        <f t="shared" si="2"/>
        <v>0</v>
      </c>
      <c r="Q15" s="1151"/>
      <c r="R15" s="443">
        <v>0</v>
      </c>
      <c r="S15" s="444">
        <f t="shared" si="3"/>
        <v>0</v>
      </c>
      <c r="T15" s="1151"/>
      <c r="U15" s="1147">
        <v>0</v>
      </c>
      <c r="V15" s="1148">
        <f t="shared" si="4"/>
        <v>0</v>
      </c>
      <c r="W15" s="1151"/>
      <c r="X15" s="420" t="s">
        <v>6129</v>
      </c>
      <c r="Y15" s="1152"/>
      <c r="Z15" s="420" t="s">
        <v>6130</v>
      </c>
      <c r="AA15" s="285"/>
      <c r="AB15" s="285"/>
      <c r="AC15" s="428">
        <f>IF( SUM( AE15:AG15 ) = 0, 0,#REF! )</f>
        <v>0</v>
      </c>
    </row>
    <row r="16" spans="1:29" customFormat="1" ht="15" outlineLevel="1" x14ac:dyDescent="0.2">
      <c r="A16" s="1152"/>
      <c r="B16" s="439" t="s">
        <v>6131</v>
      </c>
      <c r="C16" s="440" t="s">
        <v>6132</v>
      </c>
      <c r="D16" s="441">
        <f>91590*30/1000000</f>
        <v>2.7477</v>
      </c>
      <c r="E16" s="440" t="s">
        <v>6116</v>
      </c>
      <c r="F16" s="440">
        <v>0</v>
      </c>
      <c r="G16" s="442">
        <v>30</v>
      </c>
      <c r="H16" s="1151"/>
      <c r="I16" s="1147">
        <v>0</v>
      </c>
      <c r="J16" s="1148">
        <f t="shared" si="0"/>
        <v>0</v>
      </c>
      <c r="K16" s="1151"/>
      <c r="L16" s="1147">
        <v>0</v>
      </c>
      <c r="M16" s="1148">
        <f t="shared" si="1"/>
        <v>0</v>
      </c>
      <c r="N16" s="1151"/>
      <c r="O16" s="1147">
        <v>0</v>
      </c>
      <c r="P16" s="1148">
        <f t="shared" si="2"/>
        <v>0</v>
      </c>
      <c r="Q16" s="1151"/>
      <c r="R16" s="443">
        <v>0</v>
      </c>
      <c r="S16" s="444">
        <f t="shared" si="3"/>
        <v>0</v>
      </c>
      <c r="T16" s="1151"/>
      <c r="U16" s="1147">
        <v>0</v>
      </c>
      <c r="V16" s="1148">
        <f t="shared" si="4"/>
        <v>0</v>
      </c>
      <c r="W16" s="1151"/>
      <c r="X16" s="420" t="s">
        <v>6133</v>
      </c>
      <c r="Y16" s="1152"/>
      <c r="Z16" s="420" t="s">
        <v>6134</v>
      </c>
      <c r="AA16" s="285"/>
      <c r="AB16" s="285"/>
      <c r="AC16" s="428"/>
    </row>
    <row r="17" spans="1:29" customFormat="1" ht="15" outlineLevel="1" x14ac:dyDescent="0.2">
      <c r="A17" s="1152"/>
      <c r="B17" s="439" t="s">
        <v>6135</v>
      </c>
      <c r="C17" s="440" t="s">
        <v>6136</v>
      </c>
      <c r="D17" s="441">
        <f>0.05*100</f>
        <v>5</v>
      </c>
      <c r="E17" s="440" t="s">
        <v>6116</v>
      </c>
      <c r="F17" s="440">
        <v>0</v>
      </c>
      <c r="G17" s="442">
        <v>100</v>
      </c>
      <c r="H17" s="1151"/>
      <c r="I17" s="1147">
        <v>0</v>
      </c>
      <c r="J17" s="1148">
        <f t="shared" si="0"/>
        <v>0</v>
      </c>
      <c r="K17" s="1151"/>
      <c r="L17" s="1147">
        <v>0</v>
      </c>
      <c r="M17" s="1148">
        <f t="shared" si="1"/>
        <v>0</v>
      </c>
      <c r="N17" s="1151"/>
      <c r="O17" s="1147">
        <v>0</v>
      </c>
      <c r="P17" s="1148">
        <f t="shared" si="2"/>
        <v>0</v>
      </c>
      <c r="Q17" s="1151"/>
      <c r="R17" s="443">
        <v>0</v>
      </c>
      <c r="S17" s="444">
        <f t="shared" si="3"/>
        <v>0</v>
      </c>
      <c r="T17" s="1151"/>
      <c r="U17" s="1147">
        <v>0</v>
      </c>
      <c r="V17" s="1148">
        <f t="shared" si="4"/>
        <v>0</v>
      </c>
      <c r="W17" s="1151"/>
      <c r="X17" s="420" t="s">
        <v>6137</v>
      </c>
      <c r="Y17" s="1152"/>
      <c r="Z17" s="420" t="s">
        <v>6138</v>
      </c>
      <c r="AA17" s="285"/>
      <c r="AB17" s="285"/>
      <c r="AC17" s="428"/>
    </row>
    <row r="18" spans="1:29" customFormat="1" ht="30" outlineLevel="1" x14ac:dyDescent="0.2">
      <c r="A18" s="1152"/>
      <c r="B18" s="439" t="s">
        <v>6139</v>
      </c>
      <c r="C18" s="440" t="s">
        <v>6140</v>
      </c>
      <c r="D18" s="441">
        <f>0.02*25</f>
        <v>0.5</v>
      </c>
      <c r="E18" s="440" t="s">
        <v>6116</v>
      </c>
      <c r="F18" s="440">
        <v>0</v>
      </c>
      <c r="G18" s="442">
        <v>25</v>
      </c>
      <c r="H18" s="1151"/>
      <c r="I18" s="1147">
        <v>0</v>
      </c>
      <c r="J18" s="1148">
        <f t="shared" si="0"/>
        <v>0</v>
      </c>
      <c r="K18" s="1151"/>
      <c r="L18" s="1147">
        <v>0</v>
      </c>
      <c r="M18" s="1148">
        <f t="shared" si="1"/>
        <v>0</v>
      </c>
      <c r="N18" s="1151"/>
      <c r="O18" s="1147">
        <v>0</v>
      </c>
      <c r="P18" s="1148">
        <f t="shared" si="2"/>
        <v>0</v>
      </c>
      <c r="Q18" s="1151"/>
      <c r="R18" s="443">
        <v>0</v>
      </c>
      <c r="S18" s="444">
        <f t="shared" si="3"/>
        <v>0</v>
      </c>
      <c r="T18" s="1151"/>
      <c r="U18" s="1147">
        <v>0</v>
      </c>
      <c r="V18" s="1148">
        <f t="shared" si="4"/>
        <v>0</v>
      </c>
      <c r="W18" s="1151"/>
      <c r="X18" s="420" t="s">
        <v>6141</v>
      </c>
      <c r="Y18" s="1152"/>
      <c r="Z18" s="420" t="s">
        <v>6142</v>
      </c>
      <c r="AA18" s="285"/>
      <c r="AB18" s="285"/>
      <c r="AC18" s="428"/>
    </row>
    <row r="19" spans="1:29" customFormat="1" ht="15" outlineLevel="1" x14ac:dyDescent="0.2">
      <c r="A19" s="1152"/>
      <c r="B19" s="439" t="s">
        <v>6143</v>
      </c>
      <c r="C19" s="440" t="s">
        <v>6144</v>
      </c>
      <c r="D19" s="441">
        <f>1.25*2</f>
        <v>2.5</v>
      </c>
      <c r="E19" s="440" t="s">
        <v>6116</v>
      </c>
      <c r="F19" s="440">
        <v>0</v>
      </c>
      <c r="G19" s="442">
        <v>2</v>
      </c>
      <c r="H19" s="1151"/>
      <c r="I19" s="1147">
        <v>0</v>
      </c>
      <c r="J19" s="1148">
        <f t="shared" si="0"/>
        <v>0</v>
      </c>
      <c r="K19" s="1151"/>
      <c r="L19" s="1147">
        <v>0</v>
      </c>
      <c r="M19" s="1148">
        <f t="shared" si="1"/>
        <v>0</v>
      </c>
      <c r="N19" s="1151"/>
      <c r="O19" s="1147">
        <v>0</v>
      </c>
      <c r="P19" s="1148">
        <f t="shared" si="2"/>
        <v>0</v>
      </c>
      <c r="Q19" s="1151"/>
      <c r="R19" s="443">
        <v>0</v>
      </c>
      <c r="S19" s="444">
        <f t="shared" si="3"/>
        <v>0</v>
      </c>
      <c r="T19" s="1151"/>
      <c r="U19" s="1147">
        <v>0</v>
      </c>
      <c r="V19" s="1148">
        <f t="shared" si="4"/>
        <v>0</v>
      </c>
      <c r="W19" s="1151"/>
      <c r="X19" s="420" t="s">
        <v>6145</v>
      </c>
      <c r="Y19" s="1152"/>
      <c r="Z19" s="420" t="s">
        <v>6146</v>
      </c>
      <c r="AA19" s="285"/>
      <c r="AB19" s="285"/>
      <c r="AC19" s="428"/>
    </row>
    <row r="20" spans="1:29" customFormat="1" ht="15.75" outlineLevel="1" thickBot="1" x14ac:dyDescent="0.25">
      <c r="A20" s="1152"/>
      <c r="B20" s="426" t="s">
        <v>6147</v>
      </c>
      <c r="C20" s="445" t="s">
        <v>6148</v>
      </c>
      <c r="D20" s="446">
        <v>0.4</v>
      </c>
      <c r="E20" s="445" t="s">
        <v>6116</v>
      </c>
      <c r="F20" s="445">
        <v>0</v>
      </c>
      <c r="G20" s="447">
        <v>1</v>
      </c>
      <c r="H20" s="1151"/>
      <c r="I20" s="1149">
        <v>0</v>
      </c>
      <c r="J20" s="1150">
        <f t="shared" si="0"/>
        <v>0</v>
      </c>
      <c r="K20" s="1151"/>
      <c r="L20" s="1149">
        <v>0</v>
      </c>
      <c r="M20" s="1150">
        <f t="shared" si="1"/>
        <v>0</v>
      </c>
      <c r="N20" s="1151"/>
      <c r="O20" s="1149">
        <v>0</v>
      </c>
      <c r="P20" s="1150">
        <f t="shared" si="2"/>
        <v>0</v>
      </c>
      <c r="Q20" s="1151"/>
      <c r="R20" s="448">
        <v>0</v>
      </c>
      <c r="S20" s="449">
        <f t="shared" si="3"/>
        <v>0</v>
      </c>
      <c r="T20" s="1151"/>
      <c r="U20" s="1149">
        <v>0</v>
      </c>
      <c r="V20" s="1150">
        <f t="shared" si="4"/>
        <v>0</v>
      </c>
      <c r="W20" s="1151"/>
      <c r="X20" s="421" t="s">
        <v>6149</v>
      </c>
      <c r="Y20" s="1152"/>
      <c r="Z20" s="421" t="s">
        <v>6150</v>
      </c>
      <c r="AA20" s="285"/>
      <c r="AB20" s="285"/>
      <c r="AC20" s="428"/>
    </row>
    <row r="21" spans="1:29" ht="16.5" outlineLevel="1" thickTop="1" thickBot="1" x14ac:dyDescent="0.25">
      <c r="A21" s="1152"/>
      <c r="B21" s="1152"/>
      <c r="C21" s="1152"/>
      <c r="D21" s="1164"/>
      <c r="E21" s="1152"/>
      <c r="F21" s="1152"/>
      <c r="G21" s="1152"/>
      <c r="H21" s="1152"/>
      <c r="I21" s="1152"/>
      <c r="J21" s="1152"/>
      <c r="K21" s="1152"/>
      <c r="L21" s="1152"/>
      <c r="M21" s="1152"/>
      <c r="N21" s="1152"/>
      <c r="O21" s="1152"/>
      <c r="P21" s="1152"/>
      <c r="Q21" s="1152"/>
      <c r="R21" s="1152"/>
      <c r="S21" s="1152"/>
      <c r="T21" s="1152"/>
      <c r="U21" s="1152"/>
      <c r="V21" s="1152"/>
      <c r="W21" s="1152"/>
      <c r="X21" s="1152"/>
      <c r="Y21" s="1152"/>
      <c r="Z21" s="1152"/>
      <c r="AA21" s="1152"/>
      <c r="AB21" s="1152"/>
      <c r="AC21" s="1165">
        <f t="shared" ref="AC21:AC33" si="5">IF( SUM( AE21:AG21 ) = 0, 0, $S$5 )</f>
        <v>0</v>
      </c>
    </row>
    <row r="22" spans="1:29" customFormat="1" ht="20.45" customHeight="1" outlineLevel="1" thickTop="1" x14ac:dyDescent="0.2">
      <c r="A22" s="1152"/>
      <c r="B22" s="450" t="s">
        <v>6151</v>
      </c>
      <c r="C22" s="451" t="s">
        <v>6105</v>
      </c>
      <c r="D22" s="1152"/>
      <c r="E22" s="1152"/>
      <c r="F22" s="1152"/>
      <c r="G22" s="1151"/>
      <c r="H22" s="1151"/>
      <c r="I22" s="1151"/>
      <c r="J22" s="1151"/>
      <c r="K22" s="1151"/>
      <c r="L22" s="1151"/>
      <c r="M22" s="1151"/>
      <c r="N22" s="1151"/>
      <c r="O22" s="1151"/>
      <c r="P22" s="1151"/>
      <c r="Q22" s="1151"/>
      <c r="R22" s="1151"/>
      <c r="S22" s="1151"/>
      <c r="T22" s="1151"/>
      <c r="U22" s="1151"/>
      <c r="V22" s="1151"/>
      <c r="W22" s="1151"/>
      <c r="X22" s="1152"/>
      <c r="Y22" s="1152"/>
      <c r="Z22" s="1152"/>
      <c r="AA22" s="425"/>
      <c r="AB22" s="285"/>
      <c r="AC22" s="428">
        <f t="shared" si="5"/>
        <v>0</v>
      </c>
    </row>
    <row r="23" spans="1:29" customFormat="1" ht="30.75" outlineLevel="1" thickBot="1" x14ac:dyDescent="0.25">
      <c r="A23" s="1152"/>
      <c r="B23" s="452" t="s">
        <v>6152</v>
      </c>
      <c r="C23" s="453">
        <v>75.674999999999997</v>
      </c>
      <c r="D23" s="1154"/>
      <c r="E23" s="1154"/>
      <c r="F23" s="1154"/>
      <c r="G23" s="1151"/>
      <c r="H23" s="1151"/>
      <c r="I23" s="1151"/>
      <c r="J23" s="1151"/>
      <c r="K23" s="1151"/>
      <c r="L23" s="1151"/>
      <c r="M23" s="1151"/>
      <c r="N23" s="1151"/>
      <c r="O23" s="1151"/>
      <c r="P23" s="1151"/>
      <c r="Q23" s="1151"/>
      <c r="R23" s="1151"/>
      <c r="S23" s="1151"/>
      <c r="T23" s="1151"/>
      <c r="U23" s="1151"/>
      <c r="V23" s="1151"/>
      <c r="W23" s="1151"/>
      <c r="X23" s="1152"/>
      <c r="Y23" s="1152"/>
      <c r="Z23" s="1152"/>
      <c r="AA23" s="425"/>
      <c r="AB23" s="285"/>
      <c r="AC23" s="428">
        <f t="shared" si="5"/>
        <v>0</v>
      </c>
    </row>
    <row r="24" spans="1:29" customFormat="1" ht="16.5" outlineLevel="1" thickTop="1" thickBot="1" x14ac:dyDescent="0.25">
      <c r="A24" s="1152"/>
      <c r="B24" s="1154"/>
      <c r="C24" s="1152"/>
      <c r="D24" s="1154"/>
      <c r="E24" s="1154"/>
      <c r="F24" s="1154"/>
      <c r="G24" s="1151"/>
      <c r="H24" s="1151"/>
      <c r="I24" s="1445" t="s">
        <v>6107</v>
      </c>
      <c r="J24" s="1446"/>
      <c r="K24" s="1151"/>
      <c r="L24" s="1445" t="s">
        <v>157</v>
      </c>
      <c r="M24" s="1446"/>
      <c r="N24" s="1151"/>
      <c r="O24" s="1445" t="s">
        <v>158</v>
      </c>
      <c r="P24" s="1446"/>
      <c r="Q24" s="1151"/>
      <c r="R24" s="1445" t="s">
        <v>159</v>
      </c>
      <c r="S24" s="1447"/>
      <c r="T24" s="1151"/>
      <c r="U24" s="1445" t="s">
        <v>160</v>
      </c>
      <c r="V24" s="1446"/>
      <c r="W24" s="1151"/>
      <c r="X24" s="285"/>
      <c r="Y24" s="1152"/>
      <c r="Z24" s="285"/>
      <c r="AA24" s="425"/>
      <c r="AB24" s="285"/>
      <c r="AC24" s="428">
        <f t="shared" si="5"/>
        <v>0</v>
      </c>
    </row>
    <row r="25" spans="1:29" customFormat="1" ht="46.5" outlineLevel="1" thickTop="1" thickBot="1" x14ac:dyDescent="0.25">
      <c r="A25" s="1152"/>
      <c r="B25" s="1152"/>
      <c r="C25" s="454" t="s">
        <v>81</v>
      </c>
      <c r="D25" s="455" t="s">
        <v>6108</v>
      </c>
      <c r="E25" s="455" t="s">
        <v>6109</v>
      </c>
      <c r="F25" s="455" t="s">
        <v>6110</v>
      </c>
      <c r="G25" s="456" t="s">
        <v>6111</v>
      </c>
      <c r="H25" s="1151"/>
      <c r="I25" s="1170" t="s">
        <v>6112</v>
      </c>
      <c r="J25" s="1171" t="s">
        <v>6113</v>
      </c>
      <c r="K25" s="1151"/>
      <c r="L25" s="457" t="s">
        <v>6112</v>
      </c>
      <c r="M25" s="458" t="s">
        <v>6113</v>
      </c>
      <c r="N25" s="1151"/>
      <c r="O25" s="1172" t="s">
        <v>6112</v>
      </c>
      <c r="P25" s="1173" t="s">
        <v>6113</v>
      </c>
      <c r="Q25" s="1151"/>
      <c r="R25" s="457" t="s">
        <v>6112</v>
      </c>
      <c r="S25" s="458" t="s">
        <v>6113</v>
      </c>
      <c r="T25" s="1151"/>
      <c r="U25" s="457" t="s">
        <v>6112</v>
      </c>
      <c r="V25" s="1171" t="s">
        <v>6113</v>
      </c>
      <c r="W25" s="1151"/>
      <c r="X25" s="459" t="s">
        <v>155</v>
      </c>
      <c r="Y25" s="1152"/>
      <c r="Z25" s="459" t="s">
        <v>156</v>
      </c>
      <c r="AA25" s="285"/>
      <c r="AB25" s="285"/>
      <c r="AC25" s="428">
        <f t="shared" si="5"/>
        <v>0</v>
      </c>
    </row>
    <row r="26" spans="1:29" customFormat="1" ht="31.5" outlineLevel="1" thickTop="1" thickBot="1" x14ac:dyDescent="0.25">
      <c r="A26" s="1152"/>
      <c r="B26" s="460" t="s">
        <v>6114</v>
      </c>
      <c r="C26" s="461" t="s">
        <v>6153</v>
      </c>
      <c r="D26" s="461">
        <v>75.674999999999997</v>
      </c>
      <c r="E26" s="461" t="s">
        <v>6154</v>
      </c>
      <c r="F26" s="461">
        <v>0</v>
      </c>
      <c r="G26" s="462">
        <v>58000</v>
      </c>
      <c r="H26" s="1151"/>
      <c r="I26" s="926">
        <v>0</v>
      </c>
      <c r="J26" s="927">
        <f>IFERROR(I26/$G26,0)</f>
        <v>0</v>
      </c>
      <c r="K26" s="1151"/>
      <c r="L26" s="926">
        <v>0</v>
      </c>
      <c r="M26" s="928">
        <f>L26/$G26</f>
        <v>0</v>
      </c>
      <c r="N26" s="1151"/>
      <c r="O26" s="929">
        <v>0</v>
      </c>
      <c r="P26" s="927">
        <f>O26/$G26</f>
        <v>0</v>
      </c>
      <c r="Q26" s="1151"/>
      <c r="R26" s="463">
        <v>0</v>
      </c>
      <c r="S26" s="464">
        <f>R26/$G26</f>
        <v>0</v>
      </c>
      <c r="T26" s="1151"/>
      <c r="U26" s="926">
        <v>0</v>
      </c>
      <c r="V26" s="930">
        <f>U26/$G26</f>
        <v>0</v>
      </c>
      <c r="W26" s="1151"/>
      <c r="X26" s="465" t="s">
        <v>6155</v>
      </c>
      <c r="Y26" s="1152"/>
      <c r="Z26" s="465" t="s">
        <v>6156</v>
      </c>
      <c r="AA26" s="285"/>
      <c r="AB26" s="285"/>
      <c r="AC26" s="428">
        <f t="shared" si="5"/>
        <v>0</v>
      </c>
    </row>
    <row r="27" spans="1:29" customFormat="1" ht="15.75" outlineLevel="1" thickTop="1" x14ac:dyDescent="0.2">
      <c r="A27" s="1152"/>
      <c r="B27" s="1152"/>
      <c r="C27" s="1152"/>
      <c r="D27" s="1152"/>
      <c r="E27" s="1152"/>
      <c r="F27" s="1152"/>
      <c r="G27" s="1152"/>
      <c r="H27" s="1152"/>
      <c r="I27" s="1152"/>
      <c r="J27" s="1152"/>
      <c r="K27" s="1152"/>
      <c r="L27" s="1152"/>
      <c r="M27" s="1152"/>
      <c r="N27" s="1152"/>
      <c r="O27" s="1152"/>
      <c r="P27" s="1152"/>
      <c r="Q27" s="1152"/>
      <c r="R27" s="1152"/>
      <c r="S27" s="1152"/>
      <c r="T27" s="1152"/>
      <c r="U27" s="1152"/>
      <c r="V27" s="1169"/>
      <c r="W27" s="1152"/>
      <c r="X27" s="1152"/>
      <c r="Y27" s="1152"/>
      <c r="Z27" s="1152"/>
      <c r="AA27" s="285"/>
      <c r="AB27" s="285"/>
      <c r="AC27" s="428">
        <f t="shared" si="5"/>
        <v>0</v>
      </c>
    </row>
    <row r="28" spans="1:29" customFormat="1" ht="15" outlineLevel="1" x14ac:dyDescent="0.2">
      <c r="A28" s="1152"/>
      <c r="B28" s="1152"/>
      <c r="C28" s="1152"/>
      <c r="D28" s="1152"/>
      <c r="E28" s="1152"/>
      <c r="F28" s="1152"/>
      <c r="G28" s="1152"/>
      <c r="H28" s="1152"/>
      <c r="I28" s="1152"/>
      <c r="J28" s="1152"/>
      <c r="K28" s="1152"/>
      <c r="L28" s="1152"/>
      <c r="M28" s="1152"/>
      <c r="N28" s="1152"/>
      <c r="O28" s="1152"/>
      <c r="P28" s="1152"/>
      <c r="Q28" s="1152"/>
      <c r="R28" s="1152"/>
      <c r="S28" s="1152"/>
      <c r="T28" s="1152"/>
      <c r="U28" s="1152"/>
      <c r="V28" s="1152"/>
      <c r="W28" s="1152"/>
      <c r="X28" s="1152"/>
      <c r="Y28" s="1152"/>
      <c r="Z28" s="1152"/>
      <c r="AA28" s="285"/>
      <c r="AB28" s="285"/>
      <c r="AC28" s="428">
        <f t="shared" si="5"/>
        <v>0</v>
      </c>
    </row>
    <row r="29" spans="1:29" customFormat="1" ht="15.75" outlineLevel="1" thickBot="1" x14ac:dyDescent="0.25">
      <c r="A29" s="1152"/>
      <c r="B29" s="1152"/>
      <c r="C29" s="1166"/>
      <c r="D29" s="1152"/>
      <c r="E29" s="1152"/>
      <c r="F29" s="1152"/>
      <c r="G29" s="1152"/>
      <c r="H29" s="1152"/>
      <c r="I29" s="1152"/>
      <c r="J29" s="1152"/>
      <c r="K29" s="1152"/>
      <c r="L29" s="1152"/>
      <c r="M29" s="1152"/>
      <c r="N29" s="1152"/>
      <c r="O29" s="1152"/>
      <c r="P29" s="1152"/>
      <c r="Q29" s="1152"/>
      <c r="R29" s="1152"/>
      <c r="S29" s="1152"/>
      <c r="T29" s="1152"/>
      <c r="U29" s="1152"/>
      <c r="V29" s="1152"/>
      <c r="W29" s="1152"/>
      <c r="X29" s="1152"/>
      <c r="Y29" s="1152"/>
      <c r="Z29" s="1152"/>
      <c r="AA29" s="285"/>
      <c r="AB29" s="285"/>
      <c r="AC29" s="428">
        <f t="shared" si="5"/>
        <v>0</v>
      </c>
    </row>
    <row r="30" spans="1:29" customFormat="1" ht="20.45" customHeight="1" outlineLevel="1" thickTop="1" x14ac:dyDescent="0.2">
      <c r="A30" s="1152"/>
      <c r="B30" s="450" t="s">
        <v>6157</v>
      </c>
      <c r="C30" s="451" t="s">
        <v>6105</v>
      </c>
      <c r="D30" s="1152"/>
      <c r="E30" s="1152"/>
      <c r="F30" s="1152"/>
      <c r="G30" s="1151"/>
      <c r="H30" s="1151"/>
      <c r="I30" s="1151"/>
      <c r="J30" s="1151"/>
      <c r="K30" s="1151"/>
      <c r="L30" s="1151"/>
      <c r="M30" s="1151"/>
      <c r="N30" s="1151"/>
      <c r="O30" s="1151"/>
      <c r="P30" s="1151"/>
      <c r="Q30" s="1151"/>
      <c r="R30" s="1151"/>
      <c r="S30" s="1151"/>
      <c r="T30" s="1151"/>
      <c r="U30" s="1151"/>
      <c r="V30" s="1151"/>
      <c r="W30" s="1151"/>
      <c r="X30" s="1152"/>
      <c r="Y30" s="1152"/>
      <c r="Z30" s="1152"/>
      <c r="AA30" s="285"/>
      <c r="AB30" s="285"/>
      <c r="AC30" s="428">
        <f t="shared" si="5"/>
        <v>0</v>
      </c>
    </row>
    <row r="31" spans="1:29" customFormat="1" ht="15.75" outlineLevel="1" thickBot="1" x14ac:dyDescent="0.25">
      <c r="A31" s="1152"/>
      <c r="B31" s="452" t="s">
        <v>6158</v>
      </c>
      <c r="C31" s="453">
        <v>78.483999999999995</v>
      </c>
      <c r="D31" s="1154"/>
      <c r="E31" s="1154"/>
      <c r="F31" s="1154"/>
      <c r="G31" s="1151"/>
      <c r="H31" s="1151"/>
      <c r="I31" s="1151"/>
      <c r="J31" s="1151"/>
      <c r="K31" s="1151"/>
      <c r="L31" s="1151"/>
      <c r="M31" s="1151"/>
      <c r="N31" s="1151"/>
      <c r="O31" s="1151"/>
      <c r="P31" s="1151"/>
      <c r="Q31" s="1151"/>
      <c r="R31" s="1151"/>
      <c r="S31" s="1151"/>
      <c r="T31" s="1151"/>
      <c r="U31" s="1151"/>
      <c r="V31" s="1151"/>
      <c r="W31" s="1151"/>
      <c r="X31" s="1152"/>
      <c r="Y31" s="1152"/>
      <c r="Z31" s="1152"/>
      <c r="AA31" s="285"/>
      <c r="AB31" s="285"/>
      <c r="AC31" s="428">
        <f t="shared" si="5"/>
        <v>0</v>
      </c>
    </row>
    <row r="32" spans="1:29" customFormat="1" ht="16.5" outlineLevel="1" thickTop="1" thickBot="1" x14ac:dyDescent="0.25">
      <c r="A32" s="1152"/>
      <c r="B32" s="1154"/>
      <c r="C32" s="1152"/>
      <c r="D32" s="1154"/>
      <c r="E32" s="1154"/>
      <c r="F32" s="1154"/>
      <c r="G32" s="1151"/>
      <c r="H32" s="1151"/>
      <c r="I32" s="1445" t="s">
        <v>6107</v>
      </c>
      <c r="J32" s="1446"/>
      <c r="K32" s="1151"/>
      <c r="L32" s="1445" t="s">
        <v>157</v>
      </c>
      <c r="M32" s="1446"/>
      <c r="N32" s="1151"/>
      <c r="O32" s="1445" t="s">
        <v>158</v>
      </c>
      <c r="P32" s="1446"/>
      <c r="Q32" s="1151"/>
      <c r="R32" s="1445" t="s">
        <v>159</v>
      </c>
      <c r="S32" s="1447"/>
      <c r="T32" s="1151"/>
      <c r="U32" s="1445" t="s">
        <v>160</v>
      </c>
      <c r="V32" s="1446"/>
      <c r="W32" s="1151"/>
      <c r="X32" s="285"/>
      <c r="Y32" s="1152"/>
      <c r="Z32" s="285"/>
      <c r="AA32" s="285"/>
      <c r="AB32" s="285"/>
      <c r="AC32" s="428">
        <f t="shared" si="5"/>
        <v>0</v>
      </c>
    </row>
    <row r="33" spans="1:29" customFormat="1" ht="46.5" outlineLevel="1" thickTop="1" thickBot="1" x14ac:dyDescent="0.25">
      <c r="A33" s="1152"/>
      <c r="B33" s="285"/>
      <c r="C33" s="454" t="s">
        <v>81</v>
      </c>
      <c r="D33" s="455" t="s">
        <v>6108</v>
      </c>
      <c r="E33" s="455" t="s">
        <v>6109</v>
      </c>
      <c r="F33" s="455" t="s">
        <v>6110</v>
      </c>
      <c r="G33" s="456" t="s">
        <v>6111</v>
      </c>
      <c r="H33" s="1151"/>
      <c r="I33" s="457" t="s">
        <v>6112</v>
      </c>
      <c r="J33" s="458" t="s">
        <v>6113</v>
      </c>
      <c r="K33" s="1151"/>
      <c r="L33" s="457" t="s">
        <v>6112</v>
      </c>
      <c r="M33" s="458" t="s">
        <v>6113</v>
      </c>
      <c r="N33" s="1151"/>
      <c r="O33" s="457" t="s">
        <v>6112</v>
      </c>
      <c r="P33" s="458" t="s">
        <v>6113</v>
      </c>
      <c r="Q33" s="1151"/>
      <c r="R33" s="457" t="s">
        <v>6112</v>
      </c>
      <c r="S33" s="458" t="s">
        <v>6113</v>
      </c>
      <c r="T33" s="1151"/>
      <c r="U33" s="457" t="s">
        <v>6112</v>
      </c>
      <c r="V33" s="458" t="s">
        <v>6113</v>
      </c>
      <c r="W33" s="1151"/>
      <c r="X33" s="459" t="s">
        <v>155</v>
      </c>
      <c r="Y33" s="1152"/>
      <c r="Z33" s="459" t="s">
        <v>156</v>
      </c>
      <c r="AA33" s="285"/>
      <c r="AB33" s="285"/>
      <c r="AC33" s="428">
        <f t="shared" si="5"/>
        <v>0</v>
      </c>
    </row>
    <row r="34" spans="1:29" customFormat="1" ht="15.75" outlineLevel="1" thickTop="1" x14ac:dyDescent="0.2">
      <c r="A34" s="1152"/>
      <c r="B34" s="466" t="s">
        <v>6114</v>
      </c>
      <c r="C34" s="467" t="s">
        <v>6159</v>
      </c>
      <c r="D34" s="467">
        <v>17.184000000000001</v>
      </c>
      <c r="E34" s="467" t="s">
        <v>6116</v>
      </c>
      <c r="F34" s="467">
        <v>0</v>
      </c>
      <c r="G34" s="468">
        <v>6</v>
      </c>
      <c r="H34" s="1151"/>
      <c r="I34" s="1182">
        <v>0</v>
      </c>
      <c r="J34" s="1175">
        <f t="shared" ref="J34:J45" si="6">IFERROR(I34/$G34,0)</f>
        <v>0</v>
      </c>
      <c r="K34" s="1168"/>
      <c r="L34" s="1182">
        <v>0</v>
      </c>
      <c r="M34" s="1175">
        <f t="shared" ref="M34:M45" si="7">L34/$G34</f>
        <v>0</v>
      </c>
      <c r="N34" s="1168"/>
      <c r="O34" s="1182">
        <v>0</v>
      </c>
      <c r="P34" s="1175">
        <f t="shared" ref="P34:P45" si="8">O34/$G34</f>
        <v>0</v>
      </c>
      <c r="Q34" s="1168"/>
      <c r="R34" s="469">
        <v>0</v>
      </c>
      <c r="S34" s="470">
        <f t="shared" ref="S34:S45" si="9">R34/$G34</f>
        <v>0</v>
      </c>
      <c r="T34" s="1168"/>
      <c r="U34" s="1182">
        <v>0</v>
      </c>
      <c r="V34" s="1175">
        <f t="shared" ref="V34:V45" si="10">U34/$G34</f>
        <v>0</v>
      </c>
      <c r="W34" s="1168"/>
      <c r="X34" s="471" t="s">
        <v>6160</v>
      </c>
      <c r="Y34" s="1152"/>
      <c r="Z34" s="471" t="s">
        <v>6161</v>
      </c>
      <c r="AA34" s="285"/>
      <c r="AB34" s="285"/>
      <c r="AC34" s="428">
        <f>IF( SUM( AE34:AE34 ) = 0, 0,#REF! )</f>
        <v>0</v>
      </c>
    </row>
    <row r="35" spans="1:29" customFormat="1" ht="15" outlineLevel="1" x14ac:dyDescent="0.2">
      <c r="A35" s="1152"/>
      <c r="B35" s="472" t="s">
        <v>6119</v>
      </c>
      <c r="C35" s="473" t="s">
        <v>6162</v>
      </c>
      <c r="D35" s="473">
        <v>6.9930000000000003</v>
      </c>
      <c r="E35" s="473" t="s">
        <v>6116</v>
      </c>
      <c r="F35" s="473">
        <v>0</v>
      </c>
      <c r="G35" s="474">
        <v>2</v>
      </c>
      <c r="H35" s="1151"/>
      <c r="I35" s="1176">
        <v>0</v>
      </c>
      <c r="J35" s="1177">
        <f t="shared" si="6"/>
        <v>0</v>
      </c>
      <c r="K35" s="1168"/>
      <c r="L35" s="1176">
        <v>0</v>
      </c>
      <c r="M35" s="1177">
        <f t="shared" si="7"/>
        <v>0</v>
      </c>
      <c r="N35" s="1168"/>
      <c r="O35" s="1176">
        <v>0</v>
      </c>
      <c r="P35" s="1177">
        <f t="shared" si="8"/>
        <v>0</v>
      </c>
      <c r="Q35" s="1168"/>
      <c r="R35" s="475">
        <v>0</v>
      </c>
      <c r="S35" s="476">
        <f t="shared" si="9"/>
        <v>0</v>
      </c>
      <c r="T35" s="1168"/>
      <c r="U35" s="1176">
        <v>0</v>
      </c>
      <c r="V35" s="1177">
        <f t="shared" si="10"/>
        <v>0</v>
      </c>
      <c r="W35" s="1168"/>
      <c r="X35" s="477" t="s">
        <v>6163</v>
      </c>
      <c r="Y35" s="1152"/>
      <c r="Z35" s="477" t="s">
        <v>6164</v>
      </c>
      <c r="AA35" s="285"/>
      <c r="AB35" s="285"/>
      <c r="AC35" s="428">
        <f>IF( SUM( AE35:AE35 ) = 0, 0,#REF! )</f>
        <v>0</v>
      </c>
    </row>
    <row r="36" spans="1:29" customFormat="1" ht="15" outlineLevel="1" x14ac:dyDescent="0.2">
      <c r="A36" s="1152"/>
      <c r="B36" s="472" t="s">
        <v>6123</v>
      </c>
      <c r="C36" s="473" t="s">
        <v>6165</v>
      </c>
      <c r="D36" s="473">
        <v>4.4710000000000001</v>
      </c>
      <c r="E36" s="473" t="s">
        <v>6116</v>
      </c>
      <c r="F36" s="473">
        <v>0</v>
      </c>
      <c r="G36" s="474">
        <v>5</v>
      </c>
      <c r="H36" s="1151"/>
      <c r="I36" s="1176">
        <v>0</v>
      </c>
      <c r="J36" s="1177">
        <f t="shared" si="6"/>
        <v>0</v>
      </c>
      <c r="K36" s="1168"/>
      <c r="L36" s="1176">
        <v>0</v>
      </c>
      <c r="M36" s="1177">
        <f t="shared" si="7"/>
        <v>0</v>
      </c>
      <c r="N36" s="1168"/>
      <c r="O36" s="1176">
        <v>0</v>
      </c>
      <c r="P36" s="1177">
        <f t="shared" si="8"/>
        <v>0</v>
      </c>
      <c r="Q36" s="1168"/>
      <c r="R36" s="475">
        <v>0</v>
      </c>
      <c r="S36" s="476">
        <f t="shared" si="9"/>
        <v>0</v>
      </c>
      <c r="T36" s="1168"/>
      <c r="U36" s="1176">
        <v>0</v>
      </c>
      <c r="V36" s="1177">
        <f t="shared" si="10"/>
        <v>0</v>
      </c>
      <c r="W36" s="1168"/>
      <c r="X36" s="477" t="s">
        <v>6166</v>
      </c>
      <c r="Y36" s="1152"/>
      <c r="Z36" s="477" t="s">
        <v>6167</v>
      </c>
      <c r="AA36" s="285"/>
      <c r="AB36" s="285"/>
      <c r="AC36" s="428">
        <f>IF( SUM( AE36:AE36 ) = 0, 0,#REF! )</f>
        <v>0</v>
      </c>
    </row>
    <row r="37" spans="1:29" customFormat="1" ht="15" outlineLevel="1" x14ac:dyDescent="0.2">
      <c r="A37" s="1152"/>
      <c r="B37" s="472" t="s">
        <v>6127</v>
      </c>
      <c r="C37" s="473" t="s">
        <v>6168</v>
      </c>
      <c r="D37" s="473">
        <v>0.86899999999999999</v>
      </c>
      <c r="E37" s="473" t="s">
        <v>6116</v>
      </c>
      <c r="F37" s="473">
        <v>0</v>
      </c>
      <c r="G37" s="474">
        <v>2</v>
      </c>
      <c r="H37" s="1151"/>
      <c r="I37" s="1176">
        <v>0</v>
      </c>
      <c r="J37" s="1177">
        <f t="shared" si="6"/>
        <v>0</v>
      </c>
      <c r="K37" s="1168"/>
      <c r="L37" s="1176">
        <v>0</v>
      </c>
      <c r="M37" s="1177">
        <f t="shared" si="7"/>
        <v>0</v>
      </c>
      <c r="N37" s="1168"/>
      <c r="O37" s="1176">
        <v>0</v>
      </c>
      <c r="P37" s="1177">
        <f t="shared" si="8"/>
        <v>0</v>
      </c>
      <c r="Q37" s="1168"/>
      <c r="R37" s="475">
        <v>0</v>
      </c>
      <c r="S37" s="476">
        <f t="shared" si="9"/>
        <v>0</v>
      </c>
      <c r="T37" s="1168"/>
      <c r="U37" s="1176">
        <v>0</v>
      </c>
      <c r="V37" s="1177">
        <f t="shared" si="10"/>
        <v>0</v>
      </c>
      <c r="W37" s="1168"/>
      <c r="X37" s="477" t="s">
        <v>6169</v>
      </c>
      <c r="Y37" s="1152"/>
      <c r="Z37" s="477" t="s">
        <v>6170</v>
      </c>
      <c r="AA37" s="285"/>
      <c r="AB37" s="285"/>
      <c r="AC37" s="428">
        <f>IF( SUM( AE37:AE37 ) = 0, 0,$S$5 )</f>
        <v>0</v>
      </c>
    </row>
    <row r="38" spans="1:29" customFormat="1" ht="15" outlineLevel="1" x14ac:dyDescent="0.2">
      <c r="A38" s="1152"/>
      <c r="B38" s="472" t="s">
        <v>6131</v>
      </c>
      <c r="C38" s="473" t="s">
        <v>6171</v>
      </c>
      <c r="D38" s="478">
        <v>1.81</v>
      </c>
      <c r="E38" s="473" t="s">
        <v>6116</v>
      </c>
      <c r="F38" s="473">
        <v>0</v>
      </c>
      <c r="G38" s="474">
        <v>5</v>
      </c>
      <c r="H38" s="1151"/>
      <c r="I38" s="1176">
        <v>0</v>
      </c>
      <c r="J38" s="1177">
        <f t="shared" si="6"/>
        <v>0</v>
      </c>
      <c r="K38" s="1168"/>
      <c r="L38" s="1176">
        <v>0</v>
      </c>
      <c r="M38" s="1177">
        <f t="shared" si="7"/>
        <v>0</v>
      </c>
      <c r="N38" s="1168"/>
      <c r="O38" s="1176">
        <v>0</v>
      </c>
      <c r="P38" s="1177">
        <f t="shared" si="8"/>
        <v>0</v>
      </c>
      <c r="Q38" s="1168"/>
      <c r="R38" s="475">
        <v>0</v>
      </c>
      <c r="S38" s="476">
        <f t="shared" si="9"/>
        <v>0</v>
      </c>
      <c r="T38" s="1168"/>
      <c r="U38" s="1176">
        <v>0</v>
      </c>
      <c r="V38" s="1177">
        <f t="shared" si="10"/>
        <v>0</v>
      </c>
      <c r="W38" s="1168"/>
      <c r="X38" s="477" t="s">
        <v>6172</v>
      </c>
      <c r="Y38" s="1152"/>
      <c r="Z38" s="477" t="s">
        <v>6173</v>
      </c>
      <c r="AA38" s="285"/>
      <c r="AB38" s="285"/>
      <c r="AC38" s="428">
        <f>IF( SUM( AE38:AE38 ) = 0, 0,#REF! )</f>
        <v>0</v>
      </c>
    </row>
    <row r="39" spans="1:29" customFormat="1" ht="30" outlineLevel="1" x14ac:dyDescent="0.2">
      <c r="A39" s="1152"/>
      <c r="B39" s="472" t="s">
        <v>6135</v>
      </c>
      <c r="C39" s="473" t="s">
        <v>6174</v>
      </c>
      <c r="D39" s="473">
        <v>1.1379999999999999</v>
      </c>
      <c r="E39" s="473" t="s">
        <v>6116</v>
      </c>
      <c r="F39" s="473">
        <v>0</v>
      </c>
      <c r="G39" s="474">
        <v>1</v>
      </c>
      <c r="H39" s="1151"/>
      <c r="I39" s="1176">
        <v>0</v>
      </c>
      <c r="J39" s="1177">
        <f t="shared" si="6"/>
        <v>0</v>
      </c>
      <c r="K39" s="1168"/>
      <c r="L39" s="1176">
        <v>0</v>
      </c>
      <c r="M39" s="1177">
        <f t="shared" si="7"/>
        <v>0</v>
      </c>
      <c r="N39" s="1168"/>
      <c r="O39" s="1176">
        <v>0</v>
      </c>
      <c r="P39" s="1177">
        <f t="shared" si="8"/>
        <v>0</v>
      </c>
      <c r="Q39" s="1168"/>
      <c r="R39" s="475">
        <v>0</v>
      </c>
      <c r="S39" s="476">
        <f t="shared" si="9"/>
        <v>0</v>
      </c>
      <c r="T39" s="1168"/>
      <c r="U39" s="1176">
        <v>0</v>
      </c>
      <c r="V39" s="1177">
        <f t="shared" si="10"/>
        <v>0</v>
      </c>
      <c r="W39" s="1168"/>
      <c r="X39" s="477" t="s">
        <v>6175</v>
      </c>
      <c r="Y39" s="1152"/>
      <c r="Z39" s="477" t="s">
        <v>6176</v>
      </c>
      <c r="AA39" s="285"/>
      <c r="AB39" s="285"/>
      <c r="AC39" s="428">
        <f>IF( SUM( AE39:AE39 ) = 0, 0,#REF! )</f>
        <v>0</v>
      </c>
    </row>
    <row r="40" spans="1:29" customFormat="1" ht="30" outlineLevel="1" x14ac:dyDescent="0.2">
      <c r="A40" s="1152"/>
      <c r="B40" s="472" t="s">
        <v>6139</v>
      </c>
      <c r="C40" s="473" t="s">
        <v>6177</v>
      </c>
      <c r="D40" s="473">
        <v>31.812999999999999</v>
      </c>
      <c r="E40" s="473" t="s">
        <v>6116</v>
      </c>
      <c r="F40" s="473">
        <v>0</v>
      </c>
      <c r="G40" s="474">
        <v>1</v>
      </c>
      <c r="H40" s="1151"/>
      <c r="I40" s="1176">
        <v>0</v>
      </c>
      <c r="J40" s="1177">
        <f t="shared" si="6"/>
        <v>0</v>
      </c>
      <c r="K40" s="1168"/>
      <c r="L40" s="1176">
        <v>0</v>
      </c>
      <c r="M40" s="1177">
        <f t="shared" si="7"/>
        <v>0</v>
      </c>
      <c r="N40" s="1168"/>
      <c r="O40" s="1176">
        <v>0</v>
      </c>
      <c r="P40" s="1177">
        <f t="shared" si="8"/>
        <v>0</v>
      </c>
      <c r="Q40" s="1168"/>
      <c r="R40" s="475">
        <v>0</v>
      </c>
      <c r="S40" s="476">
        <f t="shared" si="9"/>
        <v>0</v>
      </c>
      <c r="T40" s="1168"/>
      <c r="U40" s="1176">
        <v>0</v>
      </c>
      <c r="V40" s="1177">
        <f t="shared" si="10"/>
        <v>0</v>
      </c>
      <c r="W40" s="1168"/>
      <c r="X40" s="477" t="s">
        <v>6178</v>
      </c>
      <c r="Y40" s="1152"/>
      <c r="Z40" s="477" t="s">
        <v>6179</v>
      </c>
      <c r="AA40" s="285"/>
      <c r="AB40" s="285"/>
      <c r="AC40" s="428">
        <f>IF( SUM( AE40:AE40 ) = 0, 0,#REF! )</f>
        <v>0</v>
      </c>
    </row>
    <row r="41" spans="1:29" customFormat="1" ht="30" outlineLevel="1" x14ac:dyDescent="0.2">
      <c r="A41" s="1152"/>
      <c r="B41" s="472" t="s">
        <v>6143</v>
      </c>
      <c r="C41" s="473" t="s">
        <v>6180</v>
      </c>
      <c r="D41" s="478">
        <v>5.26</v>
      </c>
      <c r="E41" s="473" t="s">
        <v>6116</v>
      </c>
      <c r="F41" s="473">
        <v>0</v>
      </c>
      <c r="G41" s="474">
        <v>1</v>
      </c>
      <c r="H41" s="1151"/>
      <c r="I41" s="1176">
        <v>0</v>
      </c>
      <c r="J41" s="1177">
        <f t="shared" si="6"/>
        <v>0</v>
      </c>
      <c r="K41" s="1168"/>
      <c r="L41" s="1176">
        <v>0</v>
      </c>
      <c r="M41" s="1177">
        <f t="shared" si="7"/>
        <v>0</v>
      </c>
      <c r="N41" s="1168"/>
      <c r="O41" s="1176">
        <v>0</v>
      </c>
      <c r="P41" s="1177">
        <f t="shared" si="8"/>
        <v>0</v>
      </c>
      <c r="Q41" s="1168"/>
      <c r="R41" s="475">
        <v>0</v>
      </c>
      <c r="S41" s="476">
        <f t="shared" si="9"/>
        <v>0</v>
      </c>
      <c r="T41" s="1168"/>
      <c r="U41" s="1176">
        <v>0</v>
      </c>
      <c r="V41" s="1177">
        <f t="shared" si="10"/>
        <v>0</v>
      </c>
      <c r="W41" s="1168"/>
      <c r="X41" s="477" t="s">
        <v>6181</v>
      </c>
      <c r="Y41" s="1152"/>
      <c r="Z41" s="477" t="s">
        <v>6182</v>
      </c>
      <c r="AA41" s="285"/>
      <c r="AB41" s="285"/>
      <c r="AC41" s="428">
        <f>IF( SUM( AE41:AE41 ) = 0, 0,#REF! )</f>
        <v>0</v>
      </c>
    </row>
    <row r="42" spans="1:29" customFormat="1" ht="30" outlineLevel="1" x14ac:dyDescent="0.2">
      <c r="A42" s="1152"/>
      <c r="B42" s="472" t="s">
        <v>6147</v>
      </c>
      <c r="C42" s="473" t="s">
        <v>6183</v>
      </c>
      <c r="D42" s="473">
        <v>4.3520000000000003</v>
      </c>
      <c r="E42" s="473" t="s">
        <v>6116</v>
      </c>
      <c r="F42" s="473">
        <v>0</v>
      </c>
      <c r="G42" s="474">
        <v>1</v>
      </c>
      <c r="H42" s="1151"/>
      <c r="I42" s="1176">
        <v>0</v>
      </c>
      <c r="J42" s="1177">
        <f t="shared" si="6"/>
        <v>0</v>
      </c>
      <c r="K42" s="1168"/>
      <c r="L42" s="1176">
        <v>0</v>
      </c>
      <c r="M42" s="1177">
        <f t="shared" si="7"/>
        <v>0</v>
      </c>
      <c r="N42" s="1168"/>
      <c r="O42" s="1176">
        <v>0</v>
      </c>
      <c r="P42" s="1177">
        <f t="shared" si="8"/>
        <v>0</v>
      </c>
      <c r="Q42" s="1168"/>
      <c r="R42" s="475">
        <v>0</v>
      </c>
      <c r="S42" s="476">
        <f t="shared" si="9"/>
        <v>0</v>
      </c>
      <c r="T42" s="1168"/>
      <c r="U42" s="1176">
        <v>0</v>
      </c>
      <c r="V42" s="1177">
        <f t="shared" si="10"/>
        <v>0</v>
      </c>
      <c r="W42" s="1168"/>
      <c r="X42" s="477" t="s">
        <v>6184</v>
      </c>
      <c r="Y42" s="1152"/>
      <c r="Z42" s="477" t="s">
        <v>6185</v>
      </c>
      <c r="AA42" s="285"/>
      <c r="AB42" s="285"/>
      <c r="AC42" s="428">
        <f>IF( SUM( AE42:AE42 ) = 0, 0,#REF! )</f>
        <v>0</v>
      </c>
    </row>
    <row r="43" spans="1:29" customFormat="1" ht="30" outlineLevel="1" x14ac:dyDescent="0.2">
      <c r="A43" s="1152"/>
      <c r="B43" s="472" t="s">
        <v>6186</v>
      </c>
      <c r="C43" s="473" t="s">
        <v>6187</v>
      </c>
      <c r="D43" s="473">
        <v>1.29</v>
      </c>
      <c r="E43" s="473" t="s">
        <v>6116</v>
      </c>
      <c r="F43" s="473">
        <v>0</v>
      </c>
      <c r="G43" s="474">
        <v>1</v>
      </c>
      <c r="H43" s="1151"/>
      <c r="I43" s="1176">
        <v>0</v>
      </c>
      <c r="J43" s="1177">
        <f t="shared" si="6"/>
        <v>0</v>
      </c>
      <c r="K43" s="1168"/>
      <c r="L43" s="1176">
        <v>0</v>
      </c>
      <c r="M43" s="1177">
        <f t="shared" si="7"/>
        <v>0</v>
      </c>
      <c r="N43" s="1168"/>
      <c r="O43" s="1176">
        <v>0</v>
      </c>
      <c r="P43" s="1177">
        <f t="shared" si="8"/>
        <v>0</v>
      </c>
      <c r="Q43" s="1168"/>
      <c r="R43" s="475">
        <v>0</v>
      </c>
      <c r="S43" s="476">
        <f t="shared" si="9"/>
        <v>0</v>
      </c>
      <c r="T43" s="1168"/>
      <c r="U43" s="1176">
        <v>0</v>
      </c>
      <c r="V43" s="1177">
        <f t="shared" si="10"/>
        <v>0</v>
      </c>
      <c r="W43" s="1168"/>
      <c r="X43" s="477" t="s">
        <v>6188</v>
      </c>
      <c r="Y43" s="1152"/>
      <c r="Z43" s="477" t="s">
        <v>6189</v>
      </c>
      <c r="AA43" s="285"/>
      <c r="AB43" s="285"/>
      <c r="AC43" s="428">
        <f>IF( SUM( AE43:AE43 ) = 0, 0,#REF! )</f>
        <v>0</v>
      </c>
    </row>
    <row r="44" spans="1:29" customFormat="1" ht="30" outlineLevel="1" x14ac:dyDescent="0.2">
      <c r="A44" s="1152"/>
      <c r="B44" s="472" t="s">
        <v>6190</v>
      </c>
      <c r="C44" s="479" t="s">
        <v>6191</v>
      </c>
      <c r="D44" s="473">
        <v>1.306</v>
      </c>
      <c r="E44" s="473" t="s">
        <v>6116</v>
      </c>
      <c r="F44" s="473">
        <v>0</v>
      </c>
      <c r="G44" s="474">
        <v>1</v>
      </c>
      <c r="H44" s="1151"/>
      <c r="I44" s="1176">
        <v>0</v>
      </c>
      <c r="J44" s="1177">
        <f t="shared" si="6"/>
        <v>0</v>
      </c>
      <c r="K44" s="1168"/>
      <c r="L44" s="1176">
        <v>0</v>
      </c>
      <c r="M44" s="1177">
        <f t="shared" si="7"/>
        <v>0</v>
      </c>
      <c r="N44" s="1168"/>
      <c r="O44" s="1176">
        <v>0</v>
      </c>
      <c r="P44" s="1177">
        <f t="shared" si="8"/>
        <v>0</v>
      </c>
      <c r="Q44" s="1168"/>
      <c r="R44" s="475">
        <v>0</v>
      </c>
      <c r="S44" s="476">
        <f t="shared" si="9"/>
        <v>0</v>
      </c>
      <c r="T44" s="1168"/>
      <c r="U44" s="1176">
        <v>0</v>
      </c>
      <c r="V44" s="1177">
        <f t="shared" si="10"/>
        <v>0</v>
      </c>
      <c r="W44" s="1168"/>
      <c r="X44" s="477" t="s">
        <v>6192</v>
      </c>
      <c r="Y44" s="1152"/>
      <c r="Z44" s="477" t="s">
        <v>6193</v>
      </c>
      <c r="AA44" s="285"/>
      <c r="AB44" s="285"/>
      <c r="AC44" s="428">
        <f>IF( SUM( AE44:AE44 ) = 0, 0,#REF! )</f>
        <v>0</v>
      </c>
    </row>
    <row r="45" spans="1:29" customFormat="1" ht="45.75" outlineLevel="1" thickBot="1" x14ac:dyDescent="0.25">
      <c r="A45" s="1152"/>
      <c r="B45" s="452" t="s">
        <v>6194</v>
      </c>
      <c r="C45" s="480" t="s">
        <v>6195</v>
      </c>
      <c r="D45" s="481">
        <v>2</v>
      </c>
      <c r="E45" s="480" t="s">
        <v>6116</v>
      </c>
      <c r="F45" s="480">
        <v>0</v>
      </c>
      <c r="G45" s="453">
        <v>1</v>
      </c>
      <c r="H45" s="1151"/>
      <c r="I45" s="1194">
        <v>0</v>
      </c>
      <c r="J45" s="1179">
        <f t="shared" si="6"/>
        <v>0</v>
      </c>
      <c r="K45" s="1168"/>
      <c r="L45" s="1194">
        <v>0</v>
      </c>
      <c r="M45" s="1179">
        <f t="shared" si="7"/>
        <v>0</v>
      </c>
      <c r="N45" s="1168"/>
      <c r="O45" s="1194">
        <v>0</v>
      </c>
      <c r="P45" s="1179">
        <f t="shared" si="8"/>
        <v>0</v>
      </c>
      <c r="Q45" s="1168"/>
      <c r="R45" s="482">
        <v>0</v>
      </c>
      <c r="S45" s="483">
        <f t="shared" si="9"/>
        <v>0</v>
      </c>
      <c r="T45" s="1168"/>
      <c r="U45" s="1194">
        <v>0</v>
      </c>
      <c r="V45" s="1179">
        <f t="shared" si="10"/>
        <v>0</v>
      </c>
      <c r="W45" s="1168"/>
      <c r="X45" s="465" t="s">
        <v>6196</v>
      </c>
      <c r="Y45" s="1152"/>
      <c r="Z45" s="465" t="s">
        <v>6197</v>
      </c>
      <c r="AA45" s="285"/>
      <c r="AB45" s="285"/>
      <c r="AC45" s="428">
        <f>IF( SUM( AE45:AE45 ) = 0, 0,#REF! )</f>
        <v>0</v>
      </c>
    </row>
    <row r="46" spans="1:29" ht="16.5" outlineLevel="1" thickTop="1" thickBot="1" x14ac:dyDescent="0.25">
      <c r="A46" s="1152"/>
      <c r="B46" s="1152"/>
      <c r="C46" s="1152"/>
      <c r="D46" s="1152"/>
      <c r="E46" s="1152"/>
      <c r="F46" s="1152"/>
      <c r="G46" s="1152"/>
      <c r="H46" s="1151"/>
      <c r="I46" s="1152"/>
      <c r="J46" s="1152"/>
      <c r="K46" s="1152"/>
      <c r="L46" s="1152"/>
      <c r="M46" s="1152"/>
      <c r="N46" s="1152"/>
      <c r="O46" s="1152"/>
      <c r="P46" s="1152"/>
      <c r="Q46" s="1152"/>
      <c r="R46" s="1152"/>
      <c r="S46" s="1152"/>
      <c r="T46" s="1152"/>
      <c r="U46" s="1152"/>
      <c r="V46" s="1152"/>
      <c r="W46" s="1152"/>
      <c r="X46" s="1152"/>
      <c r="Y46" s="1152"/>
      <c r="Z46" s="1152"/>
      <c r="AA46" s="1152"/>
      <c r="AB46" s="1152"/>
      <c r="AC46" s="1165">
        <f>IF( SUM( AE46:AE46 ) = 0, 0,#REF! )</f>
        <v>0</v>
      </c>
    </row>
    <row r="47" spans="1:29" customFormat="1" ht="20.45" customHeight="1" outlineLevel="1" thickTop="1" x14ac:dyDescent="0.2">
      <c r="A47" s="1152"/>
      <c r="B47" s="450" t="s">
        <v>6198</v>
      </c>
      <c r="C47" s="451" t="s">
        <v>6105</v>
      </c>
      <c r="D47" s="1152"/>
      <c r="E47" s="1152"/>
      <c r="F47" s="1152"/>
      <c r="G47" s="1151"/>
      <c r="H47" s="1151"/>
      <c r="I47" s="1151"/>
      <c r="J47" s="1151"/>
      <c r="K47" s="1151"/>
      <c r="L47" s="1151"/>
      <c r="M47" s="1151"/>
      <c r="N47" s="1151"/>
      <c r="O47" s="1151"/>
      <c r="P47" s="1151"/>
      <c r="Q47" s="1151"/>
      <c r="R47" s="1151"/>
      <c r="S47" s="1151"/>
      <c r="T47" s="1151"/>
      <c r="U47" s="1151"/>
      <c r="V47" s="1151"/>
      <c r="W47" s="1151"/>
      <c r="X47" s="1152"/>
      <c r="Y47" s="1152"/>
      <c r="Z47" s="1152"/>
      <c r="AA47" s="285"/>
      <c r="AB47" s="285"/>
      <c r="AC47" s="428">
        <f>IF( SUM( AE47:AE47 ) = 0, 0,#REF! )</f>
        <v>0</v>
      </c>
    </row>
    <row r="48" spans="1:29" customFormat="1" ht="30.75" outlineLevel="1" thickBot="1" x14ac:dyDescent="0.25">
      <c r="A48" s="1152"/>
      <c r="B48" s="452" t="s">
        <v>6199</v>
      </c>
      <c r="C48" s="453">
        <v>139.84100000000001</v>
      </c>
      <c r="D48" s="1154"/>
      <c r="E48" s="1154"/>
      <c r="F48" s="1154"/>
      <c r="G48" s="1151"/>
      <c r="H48" s="1151"/>
      <c r="I48" s="1151"/>
      <c r="J48" s="1151"/>
      <c r="K48" s="1151"/>
      <c r="L48" s="1151"/>
      <c r="M48" s="1151"/>
      <c r="N48" s="1151"/>
      <c r="O48" s="1151"/>
      <c r="P48" s="1151"/>
      <c r="Q48" s="1151"/>
      <c r="R48" s="1151"/>
      <c r="S48" s="1151"/>
      <c r="T48" s="1151"/>
      <c r="U48" s="1151"/>
      <c r="V48" s="1151"/>
      <c r="W48" s="1151"/>
      <c r="X48" s="1152"/>
      <c r="Y48" s="1152"/>
      <c r="Z48" s="1152"/>
      <c r="AA48" s="285"/>
      <c r="AB48" s="285"/>
      <c r="AC48" s="428">
        <f>IF( SUM( AE48:AE48 ) = 0, 0,#REF! )</f>
        <v>0</v>
      </c>
    </row>
    <row r="49" spans="1:29" customFormat="1" ht="16.5" outlineLevel="1" thickTop="1" thickBot="1" x14ac:dyDescent="0.25">
      <c r="A49" s="1152"/>
      <c r="B49" s="1154"/>
      <c r="C49" s="1152"/>
      <c r="D49" s="1154"/>
      <c r="E49" s="1154"/>
      <c r="F49" s="1154"/>
      <c r="G49" s="1151"/>
      <c r="H49" s="1151"/>
      <c r="I49" s="1151"/>
      <c r="J49" s="1151"/>
      <c r="K49" s="1151"/>
      <c r="L49" s="1151"/>
      <c r="M49" s="1151"/>
      <c r="N49" s="1151"/>
      <c r="O49" s="1151"/>
      <c r="P49" s="1151"/>
      <c r="Q49" s="1151"/>
      <c r="R49" s="1151"/>
      <c r="S49" s="1151"/>
      <c r="T49" s="1151"/>
      <c r="U49" s="1151"/>
      <c r="V49" s="1151"/>
      <c r="W49" s="1151"/>
      <c r="X49" s="1152"/>
      <c r="Y49" s="1152"/>
      <c r="Z49" s="1152"/>
      <c r="AA49" s="285"/>
      <c r="AB49" s="285"/>
      <c r="AC49" s="428">
        <f>IF( SUM( AE49:AE49 ) = 0, 0,#REF! )</f>
        <v>0</v>
      </c>
    </row>
    <row r="50" spans="1:29" customFormat="1" ht="16.5" outlineLevel="1" thickTop="1" thickBot="1" x14ac:dyDescent="0.25">
      <c r="A50" s="1152"/>
      <c r="B50" s="1152"/>
      <c r="C50" s="1152"/>
      <c r="D50" s="1154"/>
      <c r="E50" s="1154"/>
      <c r="F50" s="1154"/>
      <c r="G50" s="1151"/>
      <c r="H50" s="1151"/>
      <c r="I50" s="1445" t="s">
        <v>6107</v>
      </c>
      <c r="J50" s="1446"/>
      <c r="K50" s="1151"/>
      <c r="L50" s="1445" t="s">
        <v>157</v>
      </c>
      <c r="M50" s="1446"/>
      <c r="N50" s="1151"/>
      <c r="O50" s="1445" t="s">
        <v>158</v>
      </c>
      <c r="P50" s="1446"/>
      <c r="Q50" s="1151"/>
      <c r="R50" s="1445" t="s">
        <v>159</v>
      </c>
      <c r="S50" s="1447"/>
      <c r="T50" s="1151"/>
      <c r="U50" s="1445" t="s">
        <v>160</v>
      </c>
      <c r="V50" s="1446"/>
      <c r="W50" s="1151"/>
      <c r="X50" s="285"/>
      <c r="Y50" s="1152"/>
      <c r="Z50" s="285"/>
      <c r="AA50" s="285"/>
      <c r="AB50" s="285"/>
      <c r="AC50" s="428">
        <f>IF( SUM( AE50:AE50 ) = 0, 0,#REF! )</f>
        <v>0</v>
      </c>
    </row>
    <row r="51" spans="1:29" customFormat="1" ht="46.5" outlineLevel="1" thickTop="1" thickBot="1" x14ac:dyDescent="0.25">
      <c r="A51" s="1152"/>
      <c r="B51" s="285"/>
      <c r="C51" s="454" t="s">
        <v>81</v>
      </c>
      <c r="D51" s="455" t="s">
        <v>6108</v>
      </c>
      <c r="E51" s="455" t="s">
        <v>6109</v>
      </c>
      <c r="F51" s="455" t="s">
        <v>6110</v>
      </c>
      <c r="G51" s="456" t="s">
        <v>6111</v>
      </c>
      <c r="H51" s="1151"/>
      <c r="I51" s="457" t="s">
        <v>6112</v>
      </c>
      <c r="J51" s="458" t="s">
        <v>6113</v>
      </c>
      <c r="K51" s="1151"/>
      <c r="L51" s="457" t="s">
        <v>6112</v>
      </c>
      <c r="M51" s="458" t="s">
        <v>6113</v>
      </c>
      <c r="N51" s="1151"/>
      <c r="O51" s="457" t="s">
        <v>6112</v>
      </c>
      <c r="P51" s="458" t="s">
        <v>6113</v>
      </c>
      <c r="Q51" s="1151"/>
      <c r="R51" s="457" t="s">
        <v>6112</v>
      </c>
      <c r="S51" s="458" t="s">
        <v>6113</v>
      </c>
      <c r="T51" s="1151"/>
      <c r="U51" s="457" t="s">
        <v>6112</v>
      </c>
      <c r="V51" s="458" t="s">
        <v>6113</v>
      </c>
      <c r="W51" s="1151"/>
      <c r="X51" s="459" t="s">
        <v>155</v>
      </c>
      <c r="Y51" s="1152"/>
      <c r="Z51" s="459" t="s">
        <v>156</v>
      </c>
      <c r="AA51" s="285"/>
      <c r="AB51" s="285"/>
      <c r="AC51" s="428">
        <f>IF( SUM( AE51:AE51 ) = 0, 0,#REF! )</f>
        <v>0</v>
      </c>
    </row>
    <row r="52" spans="1:29" customFormat="1" ht="15.75" outlineLevel="1" thickTop="1" x14ac:dyDescent="0.2">
      <c r="A52" s="1152"/>
      <c r="B52" s="466" t="s">
        <v>6114</v>
      </c>
      <c r="C52" s="467" t="s">
        <v>6199</v>
      </c>
      <c r="D52" s="467">
        <f>1598*3000/1000000</f>
        <v>4.7939999999999996</v>
      </c>
      <c r="E52" s="467" t="s">
        <v>6116</v>
      </c>
      <c r="F52" s="467">
        <v>0</v>
      </c>
      <c r="G52" s="468">
        <v>3000</v>
      </c>
      <c r="H52" s="1151"/>
      <c r="I52" s="1182">
        <v>0</v>
      </c>
      <c r="J52" s="1175">
        <f>IFERROR(I52/$G52,0)</f>
        <v>0</v>
      </c>
      <c r="K52" s="1168"/>
      <c r="L52" s="1182">
        <v>0</v>
      </c>
      <c r="M52" s="1175">
        <f>L52/$G52</f>
        <v>0</v>
      </c>
      <c r="N52" s="1168"/>
      <c r="O52" s="1182">
        <v>0</v>
      </c>
      <c r="P52" s="1175">
        <f>O52/$G52</f>
        <v>0</v>
      </c>
      <c r="Q52" s="1168"/>
      <c r="R52" s="469">
        <v>0</v>
      </c>
      <c r="S52" s="484">
        <f>R52/$G52</f>
        <v>0</v>
      </c>
      <c r="T52" s="1168"/>
      <c r="U52" s="1182">
        <v>0</v>
      </c>
      <c r="V52" s="1175">
        <f>U52/$G52</f>
        <v>0</v>
      </c>
      <c r="W52" s="1168"/>
      <c r="X52" s="471" t="s">
        <v>6200</v>
      </c>
      <c r="Y52" s="1152"/>
      <c r="Z52" s="471" t="s">
        <v>6201</v>
      </c>
      <c r="AA52" s="285"/>
      <c r="AB52" s="285"/>
      <c r="AC52" s="428">
        <f>IF( SUM( AE52:AE52 ) = 0, 0,#REF! )</f>
        <v>0</v>
      </c>
    </row>
    <row r="53" spans="1:29" customFormat="1" ht="15.75" outlineLevel="1" thickBot="1" x14ac:dyDescent="0.25">
      <c r="A53" s="1152"/>
      <c r="B53" s="452" t="s">
        <v>6119</v>
      </c>
      <c r="C53" s="480" t="s">
        <v>6202</v>
      </c>
      <c r="D53" s="481">
        <f>135.046</f>
        <v>135.04599999999999</v>
      </c>
      <c r="E53" s="480" t="s">
        <v>5377</v>
      </c>
      <c r="F53" s="480">
        <v>1</v>
      </c>
      <c r="G53" s="485">
        <v>1</v>
      </c>
      <c r="H53" s="1151"/>
      <c r="I53" s="1197">
        <v>0</v>
      </c>
      <c r="J53" s="1179">
        <f>IFERROR(I53/$G53,0)</f>
        <v>0</v>
      </c>
      <c r="K53" s="1168"/>
      <c r="L53" s="1197">
        <v>0</v>
      </c>
      <c r="M53" s="1179">
        <f>L53/$G53</f>
        <v>0</v>
      </c>
      <c r="N53" s="1168"/>
      <c r="O53" s="1197">
        <v>0</v>
      </c>
      <c r="P53" s="1179">
        <f>O53/$G53</f>
        <v>0</v>
      </c>
      <c r="Q53" s="1168"/>
      <c r="R53" s="486">
        <v>0</v>
      </c>
      <c r="S53" s="483">
        <f>R53/$G53</f>
        <v>0</v>
      </c>
      <c r="T53" s="1168"/>
      <c r="U53" s="1197">
        <v>0</v>
      </c>
      <c r="V53" s="1179">
        <f>U53/$G53</f>
        <v>0</v>
      </c>
      <c r="W53" s="1168"/>
      <c r="X53" s="465" t="s">
        <v>6203</v>
      </c>
      <c r="Y53" s="1152"/>
      <c r="Z53" s="465" t="s">
        <v>6204</v>
      </c>
      <c r="AA53" s="285"/>
      <c r="AB53" s="285"/>
      <c r="AC53" s="428">
        <f>IF( SUM( AE53:AE53 ) = 0, 0,#REF! )</f>
        <v>0</v>
      </c>
    </row>
    <row r="54" spans="1:29" s="1200" customFormat="1" ht="16.5" outlineLevel="1" thickTop="1" thickBot="1" x14ac:dyDescent="0.25">
      <c r="A54" s="1158"/>
      <c r="B54" s="1158"/>
      <c r="C54" s="1158"/>
      <c r="D54" s="1198"/>
      <c r="E54" s="1158"/>
      <c r="F54" s="1158"/>
      <c r="G54" s="1199"/>
      <c r="H54" s="1167"/>
      <c r="I54" s="1158"/>
      <c r="J54" s="1158"/>
      <c r="K54" s="1158"/>
      <c r="L54" s="1158"/>
      <c r="M54" s="1158"/>
      <c r="N54" s="1158"/>
      <c r="O54" s="1158"/>
      <c r="P54" s="1158"/>
      <c r="Q54" s="1158"/>
      <c r="R54" s="1158"/>
      <c r="S54" s="1158"/>
      <c r="T54" s="1158"/>
      <c r="U54" s="1158"/>
      <c r="V54" s="1158"/>
      <c r="W54" s="1158"/>
      <c r="X54" s="1158"/>
      <c r="Y54" s="1158"/>
      <c r="Z54" s="1158"/>
      <c r="AA54" s="1158"/>
      <c r="AB54" s="1158"/>
      <c r="AC54" s="1165">
        <f>IF( SUM( AE54:AE54 ) = 0, 0,#REF! )</f>
        <v>0</v>
      </c>
    </row>
    <row r="55" spans="1:29" customFormat="1" ht="20.45" customHeight="1" outlineLevel="1" thickTop="1" x14ac:dyDescent="0.2">
      <c r="A55" s="1152"/>
      <c r="B55" s="450" t="s">
        <v>6205</v>
      </c>
      <c r="C55" s="451" t="s">
        <v>6105</v>
      </c>
      <c r="D55" s="1152"/>
      <c r="E55" s="1152"/>
      <c r="F55" s="1152"/>
      <c r="G55" s="1151"/>
      <c r="H55" s="1151"/>
      <c r="I55" s="1151"/>
      <c r="J55" s="1151"/>
      <c r="K55" s="1151"/>
      <c r="L55" s="1151"/>
      <c r="M55" s="1151"/>
      <c r="N55" s="1151"/>
      <c r="O55" s="1151"/>
      <c r="P55" s="1151"/>
      <c r="Q55" s="1151"/>
      <c r="R55" s="1151"/>
      <c r="S55" s="1151"/>
      <c r="T55" s="1151"/>
      <c r="U55" s="1151"/>
      <c r="V55" s="1151"/>
      <c r="W55" s="1151"/>
      <c r="X55" s="1152"/>
      <c r="Y55" s="1152"/>
      <c r="Z55" s="1152"/>
      <c r="AA55" s="285"/>
      <c r="AB55" s="285"/>
      <c r="AC55" s="428">
        <f>IF( SUM( AE55:AE55 ) = 0, 0,#REF! )</f>
        <v>0</v>
      </c>
    </row>
    <row r="56" spans="1:29" customFormat="1" ht="15.75" outlineLevel="1" thickBot="1" x14ac:dyDescent="0.25">
      <c r="A56" s="1152"/>
      <c r="B56" s="452" t="s">
        <v>6206</v>
      </c>
      <c r="C56" s="487">
        <v>20.12</v>
      </c>
      <c r="D56" s="1154"/>
      <c r="E56" s="1154"/>
      <c r="F56" s="1154"/>
      <c r="G56" s="1151"/>
      <c r="H56" s="1151"/>
      <c r="I56" s="1151"/>
      <c r="J56" s="1151"/>
      <c r="K56" s="1151"/>
      <c r="L56" s="1151"/>
      <c r="M56" s="1151"/>
      <c r="N56" s="1151"/>
      <c r="O56" s="1151"/>
      <c r="P56" s="1151"/>
      <c r="Q56" s="1151"/>
      <c r="R56" s="1151"/>
      <c r="S56" s="1151"/>
      <c r="T56" s="1151"/>
      <c r="U56" s="1151"/>
      <c r="V56" s="1151"/>
      <c r="W56" s="1151"/>
      <c r="X56" s="1152"/>
      <c r="Y56" s="1152"/>
      <c r="Z56" s="1152"/>
      <c r="AA56" s="285"/>
      <c r="AB56" s="285"/>
      <c r="AC56" s="428">
        <f>IF( SUM( AE56:AE56 ) = 0, 0,#REF! )</f>
        <v>0</v>
      </c>
    </row>
    <row r="57" spans="1:29" customFormat="1" ht="16.5" outlineLevel="1" thickTop="1" thickBot="1" x14ac:dyDescent="0.25">
      <c r="A57" s="1152"/>
      <c r="B57" s="1152"/>
      <c r="C57" s="1151"/>
      <c r="D57" s="1151"/>
      <c r="E57" s="1151"/>
      <c r="F57" s="1151"/>
      <c r="G57" s="1151"/>
      <c r="H57" s="1151"/>
      <c r="I57" s="1445" t="s">
        <v>6107</v>
      </c>
      <c r="J57" s="1446"/>
      <c r="K57" s="1151"/>
      <c r="L57" s="1445" t="s">
        <v>157</v>
      </c>
      <c r="M57" s="1446"/>
      <c r="N57" s="1151"/>
      <c r="O57" s="1445" t="s">
        <v>158</v>
      </c>
      <c r="P57" s="1446"/>
      <c r="Q57" s="1151"/>
      <c r="R57" s="1445" t="s">
        <v>159</v>
      </c>
      <c r="S57" s="1447"/>
      <c r="T57" s="1151"/>
      <c r="U57" s="1445" t="s">
        <v>160</v>
      </c>
      <c r="V57" s="1446"/>
      <c r="W57" s="1151"/>
      <c r="X57" s="285"/>
      <c r="Y57" s="1152"/>
      <c r="Z57" s="285"/>
      <c r="AA57" s="285"/>
      <c r="AB57" s="285"/>
      <c r="AC57" s="428">
        <f>IF( SUM( AE57:AE57 ) = 0, 0,#REF! )</f>
        <v>0</v>
      </c>
    </row>
    <row r="58" spans="1:29" customFormat="1" ht="46.5" outlineLevel="1" thickTop="1" thickBot="1" x14ac:dyDescent="0.25">
      <c r="A58" s="1152"/>
      <c r="B58" s="285"/>
      <c r="C58" s="454" t="s">
        <v>81</v>
      </c>
      <c r="D58" s="455" t="s">
        <v>6108</v>
      </c>
      <c r="E58" s="455" t="s">
        <v>6109</v>
      </c>
      <c r="F58" s="455" t="s">
        <v>6110</v>
      </c>
      <c r="G58" s="456" t="s">
        <v>6111</v>
      </c>
      <c r="H58" s="1151"/>
      <c r="I58" s="457" t="s">
        <v>6112</v>
      </c>
      <c r="J58" s="458" t="s">
        <v>6113</v>
      </c>
      <c r="K58" s="1151"/>
      <c r="L58" s="457" t="s">
        <v>6112</v>
      </c>
      <c r="M58" s="458" t="s">
        <v>6113</v>
      </c>
      <c r="N58" s="1151"/>
      <c r="O58" s="457" t="s">
        <v>6112</v>
      </c>
      <c r="P58" s="458" t="s">
        <v>6113</v>
      </c>
      <c r="Q58" s="1151"/>
      <c r="R58" s="457" t="s">
        <v>6112</v>
      </c>
      <c r="S58" s="458" t="s">
        <v>6113</v>
      </c>
      <c r="T58" s="1151"/>
      <c r="U58" s="457" t="s">
        <v>6112</v>
      </c>
      <c r="V58" s="458" t="s">
        <v>6113</v>
      </c>
      <c r="W58" s="1151"/>
      <c r="X58" s="459" t="s">
        <v>155</v>
      </c>
      <c r="Y58" s="1152"/>
      <c r="Z58" s="459" t="s">
        <v>156</v>
      </c>
      <c r="AA58" s="285"/>
      <c r="AB58" s="285"/>
      <c r="AC58" s="428">
        <f>IF( SUM( AE58:AE58 ) = 0, 0,#REF! )</f>
        <v>0</v>
      </c>
    </row>
    <row r="59" spans="1:29" customFormat="1" ht="30.75" outlineLevel="1" thickTop="1" x14ac:dyDescent="0.2">
      <c r="A59" s="1152"/>
      <c r="B59" s="466" t="s">
        <v>6114</v>
      </c>
      <c r="C59" s="467" t="s">
        <v>6207</v>
      </c>
      <c r="D59" s="488">
        <v>15.47023313</v>
      </c>
      <c r="E59" s="467" t="s">
        <v>5466</v>
      </c>
      <c r="F59" s="467">
        <v>3</v>
      </c>
      <c r="G59" s="468">
        <v>66.319000000000003</v>
      </c>
      <c r="H59" s="1151"/>
      <c r="I59" s="1186">
        <v>0</v>
      </c>
      <c r="J59" s="1175">
        <f>IFERROR(I59/$G59,0)</f>
        <v>0</v>
      </c>
      <c r="K59" s="1168"/>
      <c r="L59" s="1186">
        <v>0</v>
      </c>
      <c r="M59" s="1175">
        <f>L59/$G59</f>
        <v>0</v>
      </c>
      <c r="N59" s="1168"/>
      <c r="O59" s="1186">
        <v>0</v>
      </c>
      <c r="P59" s="1175">
        <f>O59/$G59</f>
        <v>0</v>
      </c>
      <c r="Q59" s="1168"/>
      <c r="R59" s="489">
        <v>0</v>
      </c>
      <c r="S59" s="484">
        <f>R59/$G59</f>
        <v>0</v>
      </c>
      <c r="T59" s="1168"/>
      <c r="U59" s="1186">
        <v>0</v>
      </c>
      <c r="V59" s="1175">
        <f>U59/$G59</f>
        <v>0</v>
      </c>
      <c r="W59" s="1168"/>
      <c r="X59" s="471" t="s">
        <v>6208</v>
      </c>
      <c r="Y59" s="1152"/>
      <c r="Z59" s="471" t="s">
        <v>6209</v>
      </c>
      <c r="AA59" s="285"/>
      <c r="AB59" s="285"/>
      <c r="AC59" s="428">
        <f>IF( SUM( AE59:AE59 ) = 0, 0,#REF! )</f>
        <v>0</v>
      </c>
    </row>
    <row r="60" spans="1:29" customFormat="1" ht="30.75" outlineLevel="1" thickBot="1" x14ac:dyDescent="0.25">
      <c r="A60" s="1152"/>
      <c r="B60" s="452" t="s">
        <v>6119</v>
      </c>
      <c r="C60" s="480" t="s">
        <v>6210</v>
      </c>
      <c r="D60" s="481">
        <v>4.6497009</v>
      </c>
      <c r="E60" s="480" t="s">
        <v>5466</v>
      </c>
      <c r="F60" s="480">
        <v>3</v>
      </c>
      <c r="G60" s="487">
        <v>91.01</v>
      </c>
      <c r="H60" s="1151"/>
      <c r="I60" s="1189">
        <v>0</v>
      </c>
      <c r="J60" s="1179">
        <f>IFERROR(I60/$G60,0)</f>
        <v>0</v>
      </c>
      <c r="K60" s="1168"/>
      <c r="L60" s="1189">
        <v>0</v>
      </c>
      <c r="M60" s="1179">
        <f>L60/$G60</f>
        <v>0</v>
      </c>
      <c r="N60" s="1168"/>
      <c r="O60" s="1189">
        <v>0</v>
      </c>
      <c r="P60" s="1179">
        <f>O60/$G60</f>
        <v>0</v>
      </c>
      <c r="Q60" s="1168"/>
      <c r="R60" s="490">
        <v>0</v>
      </c>
      <c r="S60" s="483">
        <f>R60/$G60</f>
        <v>0</v>
      </c>
      <c r="T60" s="1168"/>
      <c r="U60" s="1189">
        <v>0</v>
      </c>
      <c r="V60" s="1179">
        <f>U60/$G60</f>
        <v>0</v>
      </c>
      <c r="W60" s="1168"/>
      <c r="X60" s="465" t="s">
        <v>6211</v>
      </c>
      <c r="Y60" s="1152"/>
      <c r="Z60" s="465" t="s">
        <v>6212</v>
      </c>
      <c r="AA60" s="285"/>
      <c r="AB60" s="285"/>
      <c r="AC60" s="428">
        <f>IF( SUM( AE60:AE60 ) = 0, 0,#REF! )</f>
        <v>0</v>
      </c>
    </row>
    <row r="61" spans="1:29" customFormat="1" ht="16.5" outlineLevel="1" thickTop="1" thickBot="1" x14ac:dyDescent="0.25">
      <c r="A61" s="1152"/>
      <c r="B61" s="1152"/>
      <c r="C61" s="1152"/>
      <c r="D61" s="1196"/>
      <c r="E61" s="1152"/>
      <c r="F61" s="1152"/>
      <c r="G61" s="1152"/>
      <c r="H61" s="1152"/>
      <c r="I61" s="1152"/>
      <c r="J61" s="1152"/>
      <c r="K61" s="1152"/>
      <c r="L61" s="1152"/>
      <c r="M61" s="1152"/>
      <c r="N61" s="1152"/>
      <c r="O61" s="1152"/>
      <c r="P61" s="1152"/>
      <c r="Q61" s="1152"/>
      <c r="R61" s="1152"/>
      <c r="S61" s="1152"/>
      <c r="T61" s="1152"/>
      <c r="U61" s="1152"/>
      <c r="V61" s="1152"/>
      <c r="W61" s="1152"/>
      <c r="X61" s="1152"/>
      <c r="Y61" s="1152"/>
      <c r="Z61" s="1152"/>
      <c r="AA61" s="285"/>
      <c r="AB61" s="285"/>
      <c r="AC61" s="428">
        <f>IF( SUM( AE61:AE61 ) = 0, 0,#REF! )</f>
        <v>0</v>
      </c>
    </row>
    <row r="62" spans="1:29" customFormat="1" ht="20.45" customHeight="1" outlineLevel="1" thickTop="1" x14ac:dyDescent="0.2">
      <c r="A62" s="1152"/>
      <c r="B62" s="450" t="s">
        <v>6213</v>
      </c>
      <c r="C62" s="451" t="s">
        <v>6105</v>
      </c>
      <c r="D62" s="1152"/>
      <c r="E62" s="1152"/>
      <c r="F62" s="1152"/>
      <c r="G62" s="1151"/>
      <c r="H62" s="1151"/>
      <c r="I62" s="1151"/>
      <c r="J62" s="1151"/>
      <c r="K62" s="1151"/>
      <c r="L62" s="1151"/>
      <c r="M62" s="1151"/>
      <c r="N62" s="1151"/>
      <c r="O62" s="1151"/>
      <c r="P62" s="1151"/>
      <c r="Q62" s="1151"/>
      <c r="R62" s="1151"/>
      <c r="S62" s="1151"/>
      <c r="T62" s="1151"/>
      <c r="U62" s="1151"/>
      <c r="V62" s="1151"/>
      <c r="W62" s="1151"/>
      <c r="X62" s="1152"/>
      <c r="Y62" s="1152"/>
      <c r="Z62" s="1152"/>
      <c r="AA62" s="285"/>
      <c r="AB62" s="285"/>
      <c r="AC62" s="428">
        <f>IF( SUM( AE62:AE62 ) = 0, 0,#REF! )</f>
        <v>0</v>
      </c>
    </row>
    <row r="63" spans="1:29" customFormat="1" ht="15.75" outlineLevel="1" thickBot="1" x14ac:dyDescent="0.25">
      <c r="A63" s="1152"/>
      <c r="B63" s="452" t="s">
        <v>6214</v>
      </c>
      <c r="C63" s="487">
        <v>74.626000000000005</v>
      </c>
      <c r="D63" s="1154"/>
      <c r="E63" s="1154"/>
      <c r="F63" s="1154"/>
      <c r="G63" s="1151"/>
      <c r="H63" s="1151"/>
      <c r="I63" s="1151"/>
      <c r="J63" s="1151"/>
      <c r="K63" s="1151"/>
      <c r="L63" s="1151"/>
      <c r="M63" s="1151"/>
      <c r="N63" s="1151"/>
      <c r="O63" s="1151"/>
      <c r="P63" s="1151"/>
      <c r="Q63" s="1151"/>
      <c r="R63" s="1151"/>
      <c r="S63" s="1151"/>
      <c r="T63" s="1151"/>
      <c r="U63" s="1151"/>
      <c r="V63" s="1151"/>
      <c r="W63" s="1151"/>
      <c r="X63" s="1152"/>
      <c r="Y63" s="1152"/>
      <c r="Z63" s="1152"/>
      <c r="AA63" s="285"/>
      <c r="AB63" s="285"/>
      <c r="AC63" s="428">
        <f>IF( SUM( AE63:AE63 ) = 0, 0,#REF! )</f>
        <v>0</v>
      </c>
    </row>
    <row r="64" spans="1:29" customFormat="1" ht="16.5" outlineLevel="1" thickTop="1" thickBot="1" x14ac:dyDescent="0.25">
      <c r="A64" s="1152"/>
      <c r="B64" s="1154"/>
      <c r="C64" s="1152"/>
      <c r="D64" s="1154"/>
      <c r="E64" s="1154"/>
      <c r="F64" s="1154"/>
      <c r="G64" s="1151"/>
      <c r="H64" s="1151"/>
      <c r="I64" s="1151"/>
      <c r="J64" s="1151"/>
      <c r="K64" s="1151"/>
      <c r="L64" s="1151"/>
      <c r="M64" s="1151"/>
      <c r="N64" s="1151"/>
      <c r="O64" s="1151"/>
      <c r="P64" s="1151"/>
      <c r="Q64" s="1151"/>
      <c r="R64" s="1151"/>
      <c r="S64" s="1151"/>
      <c r="T64" s="1151"/>
      <c r="U64" s="1151"/>
      <c r="V64" s="1151"/>
      <c r="W64" s="1151"/>
      <c r="X64" s="1152"/>
      <c r="Y64" s="1152"/>
      <c r="Z64" s="1152"/>
      <c r="AA64" s="285"/>
      <c r="AB64" s="285"/>
      <c r="AC64" s="428">
        <f>IF( SUM( AE64:AE64 ) = 0, 0,#REF! )</f>
        <v>0</v>
      </c>
    </row>
    <row r="65" spans="1:29" customFormat="1" ht="16.5" outlineLevel="1" thickTop="1" thickBot="1" x14ac:dyDescent="0.25">
      <c r="A65" s="1152"/>
      <c r="B65" s="1152"/>
      <c r="C65" s="1152"/>
      <c r="D65" s="1152"/>
      <c r="E65" s="1152"/>
      <c r="F65" s="1152"/>
      <c r="G65" s="1152"/>
      <c r="H65" s="1151"/>
      <c r="I65" s="1445" t="s">
        <v>6107</v>
      </c>
      <c r="J65" s="1446"/>
      <c r="K65" s="1151"/>
      <c r="L65" s="1445" t="s">
        <v>157</v>
      </c>
      <c r="M65" s="1446"/>
      <c r="N65" s="1151"/>
      <c r="O65" s="1445" t="s">
        <v>158</v>
      </c>
      <c r="P65" s="1446"/>
      <c r="Q65" s="1151"/>
      <c r="R65" s="1445" t="s">
        <v>159</v>
      </c>
      <c r="S65" s="1447"/>
      <c r="T65" s="1151"/>
      <c r="U65" s="1445" t="s">
        <v>160</v>
      </c>
      <c r="V65" s="1446"/>
      <c r="W65" s="1151"/>
      <c r="X65" s="285"/>
      <c r="Y65" s="1152"/>
      <c r="Z65" s="285"/>
      <c r="AA65" s="285"/>
      <c r="AB65" s="285"/>
      <c r="AC65" s="428">
        <f>IF( SUM( AE65:AE65 ) = 0, 0,#REF! )</f>
        <v>0</v>
      </c>
    </row>
    <row r="66" spans="1:29" customFormat="1" ht="46.5" outlineLevel="1" thickTop="1" thickBot="1" x14ac:dyDescent="0.25">
      <c r="A66" s="1152"/>
      <c r="B66" s="285"/>
      <c r="C66" s="454" t="s">
        <v>81</v>
      </c>
      <c r="D66" s="455" t="s">
        <v>6108</v>
      </c>
      <c r="E66" s="455" t="s">
        <v>6109</v>
      </c>
      <c r="F66" s="455" t="s">
        <v>6110</v>
      </c>
      <c r="G66" s="456" t="s">
        <v>6111</v>
      </c>
      <c r="H66" s="1151"/>
      <c r="I66" s="457" t="s">
        <v>6112</v>
      </c>
      <c r="J66" s="458" t="s">
        <v>6113</v>
      </c>
      <c r="K66" s="1151"/>
      <c r="L66" s="457" t="s">
        <v>6112</v>
      </c>
      <c r="M66" s="458" t="s">
        <v>6113</v>
      </c>
      <c r="N66" s="1151"/>
      <c r="O66" s="457" t="s">
        <v>6112</v>
      </c>
      <c r="P66" s="458" t="s">
        <v>6113</v>
      </c>
      <c r="Q66" s="1151"/>
      <c r="R66" s="457" t="s">
        <v>6112</v>
      </c>
      <c r="S66" s="458" t="s">
        <v>6113</v>
      </c>
      <c r="T66" s="1151"/>
      <c r="U66" s="457" t="s">
        <v>6112</v>
      </c>
      <c r="V66" s="458" t="s">
        <v>6113</v>
      </c>
      <c r="W66" s="1151"/>
      <c r="X66" s="491" t="s">
        <v>155</v>
      </c>
      <c r="Y66" s="1152"/>
      <c r="Z66" s="459" t="s">
        <v>156</v>
      </c>
      <c r="AA66" s="285"/>
      <c r="AB66" s="285"/>
      <c r="AC66" s="428">
        <f>IF( SUM( AE66:AE66 ) = 0, 0,#REF! )</f>
        <v>0</v>
      </c>
    </row>
    <row r="67" spans="1:29" customFormat="1" ht="76.5" outlineLevel="1" thickTop="1" thickBot="1" x14ac:dyDescent="0.25">
      <c r="A67" s="1152"/>
      <c r="B67" s="460" t="s">
        <v>6114</v>
      </c>
      <c r="C67" s="461" t="s">
        <v>6215</v>
      </c>
      <c r="D67" s="492">
        <f>2870.23*G67/1000000</f>
        <v>74.625979999999998</v>
      </c>
      <c r="E67" s="461" t="s">
        <v>6116</v>
      </c>
      <c r="F67" s="461">
        <v>0</v>
      </c>
      <c r="G67" s="462">
        <v>26000</v>
      </c>
      <c r="H67" s="1151"/>
      <c r="I67" s="1195">
        <v>0</v>
      </c>
      <c r="J67" s="1191">
        <f>IFERROR(I67/$G67,0)</f>
        <v>0</v>
      </c>
      <c r="K67" s="1151"/>
      <c r="L67" s="1195">
        <v>0</v>
      </c>
      <c r="M67" s="1191">
        <f>L67/$G67</f>
        <v>0</v>
      </c>
      <c r="N67" s="1151"/>
      <c r="O67" s="1195">
        <v>0</v>
      </c>
      <c r="P67" s="1191">
        <f>O67/$G67</f>
        <v>0</v>
      </c>
      <c r="Q67" s="1151"/>
      <c r="R67" s="463">
        <v>0</v>
      </c>
      <c r="S67" s="493">
        <f>R67/$G67</f>
        <v>0</v>
      </c>
      <c r="T67" s="1151"/>
      <c r="U67" s="1195">
        <v>0</v>
      </c>
      <c r="V67" s="1191">
        <f>U67/$G67</f>
        <v>0</v>
      </c>
      <c r="W67" s="1151"/>
      <c r="X67" s="494" t="s">
        <v>6216</v>
      </c>
      <c r="Y67" s="1152"/>
      <c r="Z67" s="342" t="s">
        <v>6217</v>
      </c>
      <c r="AA67" s="285"/>
      <c r="AB67" s="285"/>
      <c r="AC67" s="428">
        <f>IF( SUM( AE67:AE67 ) = 0, 0,#REF! )</f>
        <v>0</v>
      </c>
    </row>
    <row r="68" spans="1:29" customFormat="1" ht="16.5" outlineLevel="1" thickTop="1" thickBot="1" x14ac:dyDescent="0.25">
      <c r="A68" s="1152"/>
      <c r="B68" s="1152"/>
      <c r="C68" s="1152"/>
      <c r="D68" s="1152"/>
      <c r="E68" s="1152"/>
      <c r="F68" s="1152"/>
      <c r="G68" s="1152"/>
      <c r="H68" s="1152"/>
      <c r="I68" s="1152"/>
      <c r="J68" s="1152"/>
      <c r="K68" s="1152"/>
      <c r="L68" s="1152"/>
      <c r="M68" s="1152"/>
      <c r="N68" s="1152"/>
      <c r="O68" s="1152"/>
      <c r="P68" s="1152"/>
      <c r="Q68" s="1152"/>
      <c r="R68" s="1152"/>
      <c r="S68" s="1152"/>
      <c r="T68" s="1152"/>
      <c r="U68" s="1152"/>
      <c r="V68" s="1152"/>
      <c r="W68" s="1152"/>
      <c r="X68" s="1152"/>
      <c r="Y68" s="1152"/>
      <c r="Z68" s="1152"/>
      <c r="AA68" s="285"/>
      <c r="AB68" s="285"/>
      <c r="AC68" s="428">
        <f>IF( SUM( AE68:AE68 ) = 0, 0,#REF! )</f>
        <v>0</v>
      </c>
    </row>
    <row r="69" spans="1:29" customFormat="1" ht="20.45" customHeight="1" outlineLevel="1" thickTop="1" x14ac:dyDescent="0.2">
      <c r="A69" s="1152"/>
      <c r="B69" s="450" t="s">
        <v>6218</v>
      </c>
      <c r="C69" s="451" t="s">
        <v>6105</v>
      </c>
      <c r="D69" s="1152"/>
      <c r="E69" s="1152"/>
      <c r="F69" s="1152"/>
      <c r="G69" s="1152"/>
      <c r="H69" s="1152"/>
      <c r="I69" s="1152"/>
      <c r="J69" s="1152"/>
      <c r="K69" s="1152"/>
      <c r="L69" s="1152"/>
      <c r="M69" s="1152"/>
      <c r="N69" s="1152"/>
      <c r="O69" s="1152"/>
      <c r="P69" s="1152"/>
      <c r="Q69" s="1152"/>
      <c r="R69" s="1152"/>
      <c r="S69" s="1152"/>
      <c r="T69" s="1152"/>
      <c r="U69" s="1152"/>
      <c r="V69" s="1152"/>
      <c r="W69" s="1152"/>
      <c r="X69" s="1152"/>
      <c r="Y69" s="1152"/>
      <c r="Z69" s="1152"/>
      <c r="AA69" s="285"/>
      <c r="AB69" s="285"/>
      <c r="AC69" s="428">
        <f>IF( SUM( AE69:AE69 ) = 0, 0,#REF! )</f>
        <v>0</v>
      </c>
    </row>
    <row r="70" spans="1:29" customFormat="1" ht="30.75" outlineLevel="1" thickBot="1" x14ac:dyDescent="0.25">
      <c r="A70" s="1152"/>
      <c r="B70" s="452" t="s">
        <v>6219</v>
      </c>
      <c r="C70" s="487">
        <v>7.93</v>
      </c>
      <c r="D70" s="1152"/>
      <c r="E70" s="1152"/>
      <c r="F70" s="1152"/>
      <c r="G70" s="1152"/>
      <c r="H70" s="1152"/>
      <c r="I70" s="1152"/>
      <c r="J70" s="1152"/>
      <c r="K70" s="1152"/>
      <c r="L70" s="1152"/>
      <c r="M70" s="1152"/>
      <c r="N70" s="1152"/>
      <c r="O70" s="1152"/>
      <c r="P70" s="1152"/>
      <c r="Q70" s="1152"/>
      <c r="R70" s="1152"/>
      <c r="S70" s="1152"/>
      <c r="T70" s="1152"/>
      <c r="U70" s="1152"/>
      <c r="V70" s="1152"/>
      <c r="W70" s="1152"/>
      <c r="X70" s="1152"/>
      <c r="Y70" s="1152"/>
      <c r="Z70" s="1152"/>
      <c r="AA70" s="285"/>
      <c r="AB70" s="285"/>
      <c r="AC70" s="428">
        <f>IF( SUM( AE70:AE70 ) = 0, 0,#REF! )</f>
        <v>0</v>
      </c>
    </row>
    <row r="71" spans="1:29" ht="15.75" outlineLevel="1" thickTop="1" x14ac:dyDescent="0.2">
      <c r="A71" s="1152"/>
      <c r="B71" s="1152"/>
      <c r="C71" s="1152"/>
      <c r="D71" s="1152"/>
      <c r="E71" s="1152"/>
      <c r="F71" s="1152"/>
      <c r="G71" s="1152"/>
      <c r="H71" s="1152"/>
      <c r="I71" s="1152"/>
      <c r="J71" s="1152"/>
      <c r="K71" s="1152"/>
      <c r="L71" s="1152"/>
      <c r="M71" s="1152"/>
      <c r="N71" s="1152"/>
      <c r="O71" s="1152"/>
      <c r="P71" s="1152"/>
      <c r="Q71" s="1152"/>
      <c r="R71" s="1152"/>
      <c r="S71" s="1152"/>
      <c r="T71" s="1152"/>
      <c r="U71" s="1152"/>
      <c r="V71" s="1152"/>
      <c r="W71" s="1152"/>
      <c r="X71" s="1152"/>
      <c r="Y71" s="1152"/>
      <c r="Z71" s="1152"/>
      <c r="AA71" s="1152"/>
      <c r="AB71" s="1152"/>
      <c r="AC71" s="1165">
        <f>IF( SUM( AE71:AE71 ) = 0, 0,#REF! )</f>
        <v>0</v>
      </c>
    </row>
    <row r="72" spans="1:29" ht="15" outlineLevel="1" x14ac:dyDescent="0.2">
      <c r="A72" s="1152"/>
      <c r="B72" s="1152"/>
      <c r="C72" s="1152"/>
      <c r="D72" s="1152"/>
      <c r="E72" s="1152"/>
      <c r="F72" s="1152"/>
      <c r="G72" s="1152"/>
      <c r="H72" s="1152"/>
      <c r="I72" s="1152"/>
      <c r="J72" s="1152"/>
      <c r="K72" s="1152"/>
      <c r="L72" s="1152"/>
      <c r="M72" s="1152"/>
      <c r="N72" s="1152"/>
      <c r="O72" s="1152"/>
      <c r="P72" s="1152"/>
      <c r="Q72" s="1152"/>
      <c r="R72" s="1152"/>
      <c r="S72" s="1152"/>
      <c r="T72" s="1152"/>
      <c r="U72" s="1152"/>
      <c r="V72" s="1152"/>
      <c r="W72" s="1152"/>
      <c r="X72" s="1152"/>
      <c r="Y72" s="1152"/>
      <c r="Z72" s="1152"/>
      <c r="AA72" s="1152"/>
      <c r="AB72" s="1152"/>
      <c r="AC72" s="1165"/>
    </row>
    <row r="73" spans="1:29" x14ac:dyDescent="0.2">
      <c r="A73" s="1157"/>
      <c r="B73" s="1157"/>
      <c r="C73" s="1157"/>
      <c r="D73" s="1157"/>
      <c r="E73" s="1157"/>
      <c r="F73" s="1157"/>
      <c r="G73" s="1157"/>
      <c r="H73" s="1157"/>
      <c r="I73" s="1157"/>
      <c r="J73" s="1157"/>
      <c r="K73" s="1157"/>
      <c r="L73" s="1157"/>
      <c r="M73" s="1157"/>
      <c r="N73" s="1157"/>
      <c r="O73" s="1157"/>
      <c r="P73" s="1157"/>
      <c r="Q73" s="1157"/>
      <c r="R73" s="1157"/>
      <c r="S73" s="1157"/>
      <c r="T73" s="1157"/>
      <c r="U73" s="1157"/>
      <c r="V73" s="1157"/>
      <c r="W73" s="1157"/>
      <c r="X73" s="1157"/>
      <c r="Y73" s="1157"/>
      <c r="Z73" s="1157"/>
      <c r="AA73" s="1157"/>
      <c r="AB73" s="1157"/>
      <c r="AC73" s="1181">
        <f>IF( SUM( AE73:AE73 ) = 0, 0,#REF! )</f>
        <v>0</v>
      </c>
    </row>
    <row r="74" spans="1:29" ht="20.25" thickBot="1" x14ac:dyDescent="0.35">
      <c r="A74" s="1157"/>
      <c r="B74" s="1185" t="s">
        <v>6220</v>
      </c>
      <c r="C74" s="1157"/>
      <c r="D74" s="1157"/>
      <c r="E74" s="1157"/>
      <c r="F74" s="1157"/>
      <c r="G74" s="1157"/>
      <c r="H74" s="1157"/>
      <c r="I74" s="1157"/>
      <c r="J74" s="1157"/>
      <c r="K74" s="1157"/>
      <c r="L74" s="1157"/>
      <c r="M74" s="1157"/>
      <c r="N74" s="1157"/>
      <c r="O74" s="1157"/>
      <c r="P74" s="1157"/>
      <c r="Q74" s="1157"/>
      <c r="R74" s="1157"/>
      <c r="S74" s="1157"/>
      <c r="T74" s="1157"/>
      <c r="U74" s="1157"/>
      <c r="V74" s="1157"/>
      <c r="W74" s="1157"/>
      <c r="X74" s="1157"/>
      <c r="Y74" s="1157"/>
      <c r="Z74" s="1157"/>
      <c r="AA74" s="1157"/>
      <c r="AB74" s="1157"/>
      <c r="AC74" s="1181">
        <f>IF( SUM( AE74:AE74 ) = 0, 0,#REF! )</f>
        <v>0</v>
      </c>
    </row>
    <row r="75" spans="1:29" customFormat="1" ht="20.45" customHeight="1" outlineLevel="1" thickTop="1" x14ac:dyDescent="0.2">
      <c r="A75" s="1152"/>
      <c r="B75" s="450" t="s">
        <v>6104</v>
      </c>
      <c r="C75" s="451" t="s">
        <v>6105</v>
      </c>
      <c r="D75" s="1152"/>
      <c r="E75" s="1152"/>
      <c r="F75" s="1152"/>
      <c r="G75" s="1152"/>
      <c r="H75" s="1152"/>
      <c r="I75" s="1152"/>
      <c r="J75" s="1152"/>
      <c r="K75" s="1152"/>
      <c r="L75" s="1152"/>
      <c r="M75" s="1152"/>
      <c r="N75" s="1152"/>
      <c r="O75" s="1152"/>
      <c r="P75" s="1152"/>
      <c r="Q75" s="1152"/>
      <c r="R75" s="1152"/>
      <c r="S75" s="1152"/>
      <c r="T75" s="1152"/>
      <c r="U75" s="1152"/>
      <c r="V75" s="1152"/>
      <c r="W75" s="1152"/>
      <c r="X75" s="1152"/>
      <c r="Y75" s="1152"/>
      <c r="Z75" s="1152"/>
      <c r="AA75" s="285"/>
      <c r="AB75" s="285"/>
      <c r="AC75" s="428">
        <f>IF( SUM( AE75:AE75 ) = 0, 0,#REF! )</f>
        <v>0</v>
      </c>
    </row>
    <row r="76" spans="1:29" customFormat="1" ht="30.75" outlineLevel="1" thickBot="1" x14ac:dyDescent="0.25">
      <c r="A76" s="1152"/>
      <c r="B76" s="452" t="s">
        <v>6219</v>
      </c>
      <c r="C76" s="487">
        <v>9.6839999999999993</v>
      </c>
      <c r="D76" s="1154"/>
      <c r="E76" s="1154"/>
      <c r="F76" s="1154"/>
      <c r="G76" s="1151"/>
      <c r="H76" s="1151"/>
      <c r="I76" s="1151"/>
      <c r="J76" s="1151"/>
      <c r="K76" s="1151"/>
      <c r="L76" s="1151"/>
      <c r="M76" s="1151"/>
      <c r="N76" s="1151"/>
      <c r="O76" s="1151"/>
      <c r="P76" s="1151"/>
      <c r="Q76" s="1151"/>
      <c r="R76" s="1151"/>
      <c r="S76" s="1151"/>
      <c r="T76" s="1151"/>
      <c r="U76" s="1151"/>
      <c r="V76" s="1151"/>
      <c r="W76" s="1151"/>
      <c r="X76" s="1152"/>
      <c r="Y76" s="1152"/>
      <c r="Z76" s="1152"/>
      <c r="AA76" s="285"/>
      <c r="AB76" s="285"/>
      <c r="AC76" s="428">
        <f>IF( SUM( AE76:AE76 ) = 0, 0,#REF! )</f>
        <v>0</v>
      </c>
    </row>
    <row r="77" spans="1:29" customFormat="1" ht="16.5" outlineLevel="1" thickTop="1" thickBot="1" x14ac:dyDescent="0.25">
      <c r="A77" s="1152"/>
      <c r="B77" s="1154"/>
      <c r="C77" s="1152"/>
      <c r="D77" s="1154"/>
      <c r="E77" s="1154"/>
      <c r="F77" s="1154"/>
      <c r="G77" s="1151"/>
      <c r="H77" s="1151"/>
      <c r="I77" s="1445" t="s">
        <v>6107</v>
      </c>
      <c r="J77" s="1446"/>
      <c r="K77" s="1151"/>
      <c r="L77" s="1445" t="s">
        <v>157</v>
      </c>
      <c r="M77" s="1446"/>
      <c r="N77" s="1151"/>
      <c r="O77" s="1445" t="s">
        <v>158</v>
      </c>
      <c r="P77" s="1446"/>
      <c r="Q77" s="1151"/>
      <c r="R77" s="1445" t="s">
        <v>159</v>
      </c>
      <c r="S77" s="1447"/>
      <c r="T77" s="1151"/>
      <c r="U77" s="1445" t="s">
        <v>160</v>
      </c>
      <c r="V77" s="1446"/>
      <c r="W77" s="1151"/>
      <c r="X77" s="285"/>
      <c r="Y77" s="1152"/>
      <c r="Z77" s="285"/>
      <c r="AA77" s="285"/>
      <c r="AB77" s="285"/>
      <c r="AC77" s="428">
        <f>IF( SUM( AE77:AE77 ) = 0, 0,#REF! )</f>
        <v>0</v>
      </c>
    </row>
    <row r="78" spans="1:29" customFormat="1" ht="46.5" outlineLevel="1" thickTop="1" thickBot="1" x14ac:dyDescent="0.25">
      <c r="A78" s="1152"/>
      <c r="B78" s="285"/>
      <c r="C78" s="454" t="s">
        <v>81</v>
      </c>
      <c r="D78" s="455" t="s">
        <v>6108</v>
      </c>
      <c r="E78" s="455" t="s">
        <v>6109</v>
      </c>
      <c r="F78" s="455" t="s">
        <v>6110</v>
      </c>
      <c r="G78" s="456" t="s">
        <v>6111</v>
      </c>
      <c r="H78" s="1151"/>
      <c r="I78" s="457" t="s">
        <v>6112</v>
      </c>
      <c r="J78" s="458" t="s">
        <v>6113</v>
      </c>
      <c r="K78" s="1151"/>
      <c r="L78" s="457" t="s">
        <v>6112</v>
      </c>
      <c r="M78" s="458" t="s">
        <v>6113</v>
      </c>
      <c r="N78" s="1151"/>
      <c r="O78" s="457" t="s">
        <v>6112</v>
      </c>
      <c r="P78" s="458" t="s">
        <v>6113</v>
      </c>
      <c r="Q78" s="1151"/>
      <c r="R78" s="457" t="s">
        <v>6112</v>
      </c>
      <c r="S78" s="458" t="s">
        <v>6113</v>
      </c>
      <c r="T78" s="1151"/>
      <c r="U78" s="457" t="s">
        <v>6112</v>
      </c>
      <c r="V78" s="458" t="s">
        <v>6113</v>
      </c>
      <c r="W78" s="1151"/>
      <c r="X78" s="491" t="s">
        <v>155</v>
      </c>
      <c r="Y78" s="1152"/>
      <c r="Z78" s="459" t="s">
        <v>156</v>
      </c>
      <c r="AA78" s="285"/>
      <c r="AB78" s="285"/>
      <c r="AC78" s="428">
        <f>IF( SUM( AE78:AE78 ) = 0, 0,#REF! )</f>
        <v>0</v>
      </c>
    </row>
    <row r="79" spans="1:29" customFormat="1" ht="31.5" outlineLevel="1" thickTop="1" thickBot="1" x14ac:dyDescent="0.25">
      <c r="A79" s="1152"/>
      <c r="B79" s="460" t="s">
        <v>6114</v>
      </c>
      <c r="C79" s="461" t="s">
        <v>6219</v>
      </c>
      <c r="D79" s="461">
        <v>9.6839999999999993</v>
      </c>
      <c r="E79" s="461" t="s">
        <v>5377</v>
      </c>
      <c r="F79" s="461">
        <v>0</v>
      </c>
      <c r="G79" s="495">
        <v>1</v>
      </c>
      <c r="H79" s="1151"/>
      <c r="I79" s="1190">
        <v>0</v>
      </c>
      <c r="J79" s="1191">
        <f>IFERROR(I79/$G79,0)</f>
        <v>0</v>
      </c>
      <c r="K79" s="1151"/>
      <c r="L79" s="1190">
        <v>0</v>
      </c>
      <c r="M79" s="1191">
        <f>L79/$G79</f>
        <v>0</v>
      </c>
      <c r="N79" s="1151"/>
      <c r="O79" s="1190">
        <v>0</v>
      </c>
      <c r="P79" s="1191">
        <f>O79/$G79</f>
        <v>0</v>
      </c>
      <c r="Q79" s="1151"/>
      <c r="R79" s="496">
        <v>0</v>
      </c>
      <c r="S79" s="493">
        <f>R79/$G79</f>
        <v>0</v>
      </c>
      <c r="T79" s="1151"/>
      <c r="U79" s="1190">
        <v>0</v>
      </c>
      <c r="V79" s="1191">
        <f>U79/$G79</f>
        <v>0</v>
      </c>
      <c r="W79" s="1151"/>
      <c r="X79" s="494" t="s">
        <v>6221</v>
      </c>
      <c r="Y79" s="1152"/>
      <c r="Z79" s="342" t="s">
        <v>6222</v>
      </c>
      <c r="AA79" s="285"/>
      <c r="AB79" s="285"/>
      <c r="AC79" s="428">
        <f>IF( SUM( AE79:AE79 ) = 0, 0,#REF! )</f>
        <v>0</v>
      </c>
    </row>
    <row r="80" spans="1:29" ht="15.75" outlineLevel="1" thickTop="1" x14ac:dyDescent="0.2">
      <c r="A80" s="1152"/>
      <c r="B80" s="1152"/>
      <c r="C80" s="1152"/>
      <c r="D80" s="1152"/>
      <c r="E80" s="1152"/>
      <c r="F80" s="1152"/>
      <c r="G80" s="1152"/>
      <c r="H80" s="1152"/>
      <c r="I80" s="1152"/>
      <c r="J80" s="1152"/>
      <c r="K80" s="1152"/>
      <c r="L80" s="1152"/>
      <c r="M80" s="1152"/>
      <c r="N80" s="1152"/>
      <c r="O80" s="1152"/>
      <c r="P80" s="1152"/>
      <c r="Q80" s="1152"/>
      <c r="R80" s="1152"/>
      <c r="S80" s="1152"/>
      <c r="T80" s="1152"/>
      <c r="U80" s="1152"/>
      <c r="V80" s="1152"/>
      <c r="W80" s="1152"/>
      <c r="X80" s="1152"/>
      <c r="Y80" s="1152"/>
      <c r="Z80" s="1152"/>
      <c r="AA80" s="1152"/>
      <c r="AB80" s="1152"/>
      <c r="AC80" s="1165">
        <f>IF( SUM( AE80:AE80 ) = 0, 0,#REF! )</f>
        <v>0</v>
      </c>
    </row>
    <row r="81" spans="1:31" ht="15" x14ac:dyDescent="0.2">
      <c r="A81" s="1152"/>
      <c r="B81" s="1152"/>
      <c r="C81" s="1152"/>
      <c r="D81" s="1152"/>
      <c r="E81" s="1152"/>
      <c r="F81" s="1152"/>
      <c r="G81" s="1152"/>
      <c r="H81" s="1152"/>
      <c r="I81" s="1152"/>
      <c r="J81" s="1152"/>
      <c r="K81" s="1152"/>
      <c r="L81" s="1152"/>
      <c r="M81" s="1152"/>
      <c r="N81" s="1152"/>
      <c r="O81" s="1152"/>
      <c r="P81" s="1152"/>
      <c r="Q81" s="1152"/>
      <c r="R81" s="1152"/>
      <c r="S81" s="1152"/>
      <c r="T81" s="1152"/>
      <c r="U81" s="1152"/>
      <c r="V81" s="1152"/>
      <c r="W81" s="1152"/>
      <c r="X81" s="1152"/>
      <c r="Y81" s="1152"/>
      <c r="Z81" s="1152"/>
      <c r="AA81" s="1152"/>
      <c r="AB81" s="1152"/>
      <c r="AC81" s="1165">
        <f>IF( SUM( AE81:AE81 ) = 0, 0,#REF! )</f>
        <v>0</v>
      </c>
    </row>
    <row r="82" spans="1:31" ht="20.25" thickBot="1" x14ac:dyDescent="0.35">
      <c r="A82" s="1157"/>
      <c r="B82" s="1185" t="s">
        <v>117</v>
      </c>
      <c r="C82" s="1157"/>
      <c r="D82" s="1157"/>
      <c r="E82" s="1157"/>
      <c r="F82" s="1157"/>
      <c r="G82" s="1157"/>
      <c r="H82" s="1157"/>
      <c r="I82" s="1157"/>
      <c r="J82" s="1157"/>
      <c r="K82" s="1157"/>
      <c r="L82" s="1157"/>
      <c r="M82" s="1157"/>
      <c r="N82" s="1157"/>
      <c r="O82" s="1157"/>
      <c r="P82" s="1157"/>
      <c r="Q82" s="1157"/>
      <c r="R82" s="1157"/>
      <c r="S82" s="1157"/>
      <c r="T82" s="1157"/>
      <c r="U82" s="1157"/>
      <c r="V82" s="1157"/>
      <c r="W82" s="1157"/>
      <c r="X82" s="1157"/>
      <c r="Y82" s="1157"/>
      <c r="Z82" s="1157"/>
      <c r="AA82" s="1157"/>
      <c r="AB82" s="1157"/>
      <c r="AC82" s="1181">
        <f>IF( SUM( AE82:AE82 ) = 0, 0,#REF! )</f>
        <v>0</v>
      </c>
    </row>
    <row r="83" spans="1:31" customFormat="1" ht="20.45" customHeight="1" outlineLevel="1" thickTop="1" x14ac:dyDescent="0.2">
      <c r="A83" s="1152"/>
      <c r="B83" s="450" t="s">
        <v>6104</v>
      </c>
      <c r="C83" s="451" t="s">
        <v>6105</v>
      </c>
      <c r="D83" s="1152"/>
      <c r="E83" s="1152"/>
      <c r="F83" s="1152"/>
      <c r="G83" s="1152"/>
      <c r="H83" s="1152"/>
      <c r="I83" s="1152"/>
      <c r="J83" s="1152"/>
      <c r="K83" s="1152"/>
      <c r="L83" s="1152"/>
      <c r="M83" s="1152"/>
      <c r="N83" s="1152"/>
      <c r="O83" s="1152"/>
      <c r="P83" s="1152"/>
      <c r="Q83" s="1152"/>
      <c r="R83" s="1152"/>
      <c r="S83" s="1152"/>
      <c r="T83" s="1152"/>
      <c r="U83" s="1152"/>
      <c r="V83" s="1152"/>
      <c r="W83" s="1152"/>
      <c r="X83" s="1152"/>
      <c r="Y83" s="1152"/>
      <c r="Z83" s="1152"/>
      <c r="AA83" s="285"/>
      <c r="AB83" s="285"/>
      <c r="AC83" s="428">
        <f>IF( SUM( AE83:AE83 ) = 0, 0,#REF! )</f>
        <v>0</v>
      </c>
    </row>
    <row r="84" spans="1:31" customFormat="1" ht="15.75" outlineLevel="1" thickBot="1" x14ac:dyDescent="0.25">
      <c r="A84" s="1152"/>
      <c r="B84" s="452" t="s">
        <v>6223</v>
      </c>
      <c r="C84" s="487">
        <v>9</v>
      </c>
      <c r="D84" s="1154"/>
      <c r="E84" s="1154"/>
      <c r="F84" s="1154"/>
      <c r="G84" s="1151"/>
      <c r="H84" s="1151"/>
      <c r="I84" s="1151"/>
      <c r="J84" s="1151"/>
      <c r="K84" s="1151"/>
      <c r="L84" s="1151"/>
      <c r="M84" s="1151"/>
      <c r="N84" s="1151"/>
      <c r="O84" s="1151"/>
      <c r="P84" s="1151"/>
      <c r="Q84" s="1151"/>
      <c r="R84" s="1151"/>
      <c r="S84" s="1151"/>
      <c r="T84" s="1151"/>
      <c r="U84" s="1151"/>
      <c r="V84" s="1151"/>
      <c r="W84" s="1151"/>
      <c r="X84" s="1152"/>
      <c r="Y84" s="1152"/>
      <c r="Z84" s="1152"/>
      <c r="AA84" s="285"/>
      <c r="AB84" s="285"/>
      <c r="AC84" s="428">
        <f>IF( SUM( AE84:AE84 ) = 0, 0,#REF! )</f>
        <v>0</v>
      </c>
    </row>
    <row r="85" spans="1:31" customFormat="1" ht="16.5" outlineLevel="1" thickTop="1" thickBot="1" x14ac:dyDescent="0.25">
      <c r="A85" s="1152"/>
      <c r="B85" s="1154"/>
      <c r="C85" s="1152"/>
      <c r="D85" s="1154"/>
      <c r="E85" s="1154"/>
      <c r="F85" s="1154"/>
      <c r="G85" s="1151"/>
      <c r="H85" s="1151"/>
      <c r="I85" s="1445" t="s">
        <v>6107</v>
      </c>
      <c r="J85" s="1446"/>
      <c r="K85" s="1151"/>
      <c r="L85" s="1445" t="s">
        <v>157</v>
      </c>
      <c r="M85" s="1446"/>
      <c r="N85" s="1151"/>
      <c r="O85" s="1445" t="s">
        <v>158</v>
      </c>
      <c r="P85" s="1446"/>
      <c r="Q85" s="1151"/>
      <c r="R85" s="1445" t="s">
        <v>159</v>
      </c>
      <c r="S85" s="1447"/>
      <c r="T85" s="1151"/>
      <c r="U85" s="1445" t="s">
        <v>160</v>
      </c>
      <c r="V85" s="1446"/>
      <c r="W85" s="1151"/>
      <c r="X85" s="285"/>
      <c r="Y85" s="1152"/>
      <c r="Z85" s="285"/>
      <c r="AA85" s="285"/>
      <c r="AB85" s="285"/>
      <c r="AC85" s="428">
        <f>IF( SUM( AE85:AE85 ) = 0, 0,#REF! )</f>
        <v>0</v>
      </c>
    </row>
    <row r="86" spans="1:31" customFormat="1" ht="46.5" outlineLevel="1" thickTop="1" thickBot="1" x14ac:dyDescent="0.25">
      <c r="A86" s="1152"/>
      <c r="B86" s="285"/>
      <c r="C86" s="454" t="s">
        <v>81</v>
      </c>
      <c r="D86" s="455" t="s">
        <v>6108</v>
      </c>
      <c r="E86" s="455" t="s">
        <v>6109</v>
      </c>
      <c r="F86" s="455" t="s">
        <v>6110</v>
      </c>
      <c r="G86" s="456" t="s">
        <v>6111</v>
      </c>
      <c r="H86" s="1151"/>
      <c r="I86" s="457" t="s">
        <v>6112</v>
      </c>
      <c r="J86" s="458" t="s">
        <v>6113</v>
      </c>
      <c r="K86" s="1151"/>
      <c r="L86" s="457" t="s">
        <v>6112</v>
      </c>
      <c r="M86" s="458" t="s">
        <v>6113</v>
      </c>
      <c r="N86" s="1151"/>
      <c r="O86" s="457" t="s">
        <v>6112</v>
      </c>
      <c r="P86" s="458" t="s">
        <v>6113</v>
      </c>
      <c r="Q86" s="1151"/>
      <c r="R86" s="457" t="s">
        <v>6112</v>
      </c>
      <c r="S86" s="458" t="s">
        <v>6113</v>
      </c>
      <c r="T86" s="1151"/>
      <c r="U86" s="457" t="s">
        <v>6112</v>
      </c>
      <c r="V86" s="458" t="s">
        <v>6113</v>
      </c>
      <c r="W86" s="1151"/>
      <c r="X86" s="459" t="s">
        <v>155</v>
      </c>
      <c r="Y86" s="1152"/>
      <c r="Z86" s="459" t="s">
        <v>156</v>
      </c>
      <c r="AA86" s="285"/>
      <c r="AB86" s="285"/>
      <c r="AC86" s="428">
        <f>IF( SUM( AE86:AE86 ) = 0, 0,#REF! )</f>
        <v>0</v>
      </c>
    </row>
    <row r="87" spans="1:31" customFormat="1" ht="30.75" outlineLevel="1" thickTop="1" x14ac:dyDescent="0.2">
      <c r="A87" s="1152"/>
      <c r="B87" s="466" t="s">
        <v>6114</v>
      </c>
      <c r="C87" s="497" t="s">
        <v>6224</v>
      </c>
      <c r="D87" s="488">
        <f>6300*1000/1000000</f>
        <v>6.3</v>
      </c>
      <c r="E87" s="467" t="s">
        <v>6225</v>
      </c>
      <c r="F87" s="467">
        <v>0</v>
      </c>
      <c r="G87" s="498">
        <v>1000</v>
      </c>
      <c r="H87" s="1151"/>
      <c r="I87" s="1182">
        <v>0</v>
      </c>
      <c r="J87" s="1175">
        <f>IFERROR(I87/$G87,0)</f>
        <v>0</v>
      </c>
      <c r="K87" s="1168"/>
      <c r="L87" s="1182">
        <v>0</v>
      </c>
      <c r="M87" s="1175">
        <f>L87/$G87</f>
        <v>0</v>
      </c>
      <c r="N87" s="1168"/>
      <c r="O87" s="1182">
        <v>0</v>
      </c>
      <c r="P87" s="1175">
        <f>O87/$G87</f>
        <v>0</v>
      </c>
      <c r="Q87" s="1168"/>
      <c r="R87" s="469">
        <v>0</v>
      </c>
      <c r="S87" s="484">
        <f>R87/$G87</f>
        <v>0</v>
      </c>
      <c r="T87" s="1168"/>
      <c r="U87" s="1182">
        <v>0</v>
      </c>
      <c r="V87" s="1192">
        <f>U87/$G87</f>
        <v>0</v>
      </c>
      <c r="W87" s="1168"/>
      <c r="X87" s="471" t="s">
        <v>6226</v>
      </c>
      <c r="Y87" s="1152"/>
      <c r="Z87" s="471" t="s">
        <v>6227</v>
      </c>
      <c r="AA87" s="285"/>
      <c r="AB87" s="285"/>
      <c r="AC87" s="428">
        <f>IF( SUM( AE87:AE87 ) = 0, 0,#REF! )</f>
        <v>0</v>
      </c>
    </row>
    <row r="88" spans="1:31" customFormat="1" ht="30.75" outlineLevel="1" thickBot="1" x14ac:dyDescent="0.25">
      <c r="A88" s="1152"/>
      <c r="B88" s="452" t="s">
        <v>6119</v>
      </c>
      <c r="C88" s="480" t="s">
        <v>6228</v>
      </c>
      <c r="D88" s="481">
        <f>300*9000/1000000</f>
        <v>2.7</v>
      </c>
      <c r="E88" s="480" t="s">
        <v>6225</v>
      </c>
      <c r="F88" s="480">
        <v>0</v>
      </c>
      <c r="G88" s="499">
        <v>9000</v>
      </c>
      <c r="H88" s="1151"/>
      <c r="I88" s="1194">
        <v>0</v>
      </c>
      <c r="J88" s="1179">
        <f>IFERROR(I88/$G88,0)</f>
        <v>0</v>
      </c>
      <c r="K88" s="1168"/>
      <c r="L88" s="1194">
        <v>0</v>
      </c>
      <c r="M88" s="1179">
        <f>L88/$G88</f>
        <v>0</v>
      </c>
      <c r="N88" s="1168"/>
      <c r="O88" s="1194">
        <v>0</v>
      </c>
      <c r="P88" s="1179">
        <f>O88/$G88</f>
        <v>0</v>
      </c>
      <c r="Q88" s="1168"/>
      <c r="R88" s="482">
        <v>0</v>
      </c>
      <c r="S88" s="483">
        <f>R88/$G88</f>
        <v>0</v>
      </c>
      <c r="T88" s="1168"/>
      <c r="U88" s="1193">
        <v>0</v>
      </c>
      <c r="V88" s="1179">
        <f>U88/$G88</f>
        <v>0</v>
      </c>
      <c r="W88" s="1168"/>
      <c r="X88" s="465" t="s">
        <v>6229</v>
      </c>
      <c r="Y88" s="1152"/>
      <c r="Z88" s="465" t="s">
        <v>6230</v>
      </c>
      <c r="AA88" s="285"/>
      <c r="AB88" s="285"/>
      <c r="AC88" s="428">
        <f>IF( SUM( AE88:AE88 ) = 0, 0,#REF! )</f>
        <v>0</v>
      </c>
    </row>
    <row r="89" spans="1:31" customFormat="1" ht="16.5" outlineLevel="1" thickTop="1" thickBot="1" x14ac:dyDescent="0.25">
      <c r="A89" s="1152"/>
      <c r="B89" s="1152"/>
      <c r="C89" s="1152"/>
      <c r="D89" s="1152"/>
      <c r="E89" s="1152"/>
      <c r="F89" s="1152"/>
      <c r="G89" s="1152"/>
      <c r="H89" s="1152"/>
      <c r="I89" s="1152"/>
      <c r="J89" s="1152"/>
      <c r="K89" s="1152"/>
      <c r="L89" s="1152"/>
      <c r="M89" s="1152"/>
      <c r="N89" s="1152"/>
      <c r="O89" s="1152"/>
      <c r="P89" s="1152"/>
      <c r="Q89" s="1152"/>
      <c r="R89" s="1152"/>
      <c r="S89" s="1152"/>
      <c r="T89" s="1152"/>
      <c r="U89" s="1152"/>
      <c r="V89" s="1152"/>
      <c r="W89" s="1152"/>
      <c r="X89" s="1152"/>
      <c r="Y89" s="1152"/>
      <c r="Z89" s="1152"/>
      <c r="AA89" s="1152"/>
      <c r="AB89" s="1152"/>
      <c r="AC89" s="1165">
        <f>IF( SUM( AE89:AE89 ) = 0, 0,#REF! )</f>
        <v>0</v>
      </c>
      <c r="AD89" s="54"/>
      <c r="AE89" s="54"/>
    </row>
    <row r="90" spans="1:31" customFormat="1" ht="20.45" customHeight="1" outlineLevel="1" thickTop="1" x14ac:dyDescent="0.2">
      <c r="A90" s="1152"/>
      <c r="B90" s="450" t="s">
        <v>6151</v>
      </c>
      <c r="C90" s="451" t="s">
        <v>6105</v>
      </c>
      <c r="D90" s="1152"/>
      <c r="E90" s="1152"/>
      <c r="F90" s="1152"/>
      <c r="G90" s="1152"/>
      <c r="H90" s="1152"/>
      <c r="I90" s="1152"/>
      <c r="J90" s="1152"/>
      <c r="K90" s="1152"/>
      <c r="L90" s="1152"/>
      <c r="M90" s="1152"/>
      <c r="N90" s="1152"/>
      <c r="O90" s="1152"/>
      <c r="P90" s="1152"/>
      <c r="Q90" s="1152"/>
      <c r="R90" s="1152"/>
      <c r="S90" s="1152"/>
      <c r="T90" s="1152"/>
      <c r="U90" s="1152"/>
      <c r="V90" s="1152"/>
      <c r="W90" s="1152"/>
      <c r="X90" s="1152"/>
      <c r="Y90" s="1152"/>
      <c r="Z90" s="1152"/>
      <c r="AA90" s="1152"/>
      <c r="AB90" s="1152"/>
      <c r="AC90" s="1165">
        <f>IF( SUM( AE90:AE90 ) = 0, 0,#REF! )</f>
        <v>0</v>
      </c>
      <c r="AD90" s="54"/>
      <c r="AE90" s="54"/>
    </row>
    <row r="91" spans="1:31" customFormat="1" ht="30.75" outlineLevel="1" thickBot="1" x14ac:dyDescent="0.25">
      <c r="A91" s="1152"/>
      <c r="B91" s="452" t="s">
        <v>6231</v>
      </c>
      <c r="C91" s="487">
        <v>24.876999999999999</v>
      </c>
      <c r="D91" s="1154"/>
      <c r="E91" s="1154"/>
      <c r="F91" s="1154"/>
      <c r="G91" s="1151"/>
      <c r="H91" s="1151"/>
      <c r="I91" s="1151"/>
      <c r="J91" s="1151"/>
      <c r="K91" s="1151"/>
      <c r="L91" s="1151"/>
      <c r="M91" s="1151"/>
      <c r="N91" s="1151"/>
      <c r="O91" s="1151"/>
      <c r="P91" s="1151"/>
      <c r="Q91" s="1151"/>
      <c r="R91" s="1151"/>
      <c r="S91" s="1151"/>
      <c r="T91" s="1151"/>
      <c r="U91" s="1151"/>
      <c r="V91" s="1151"/>
      <c r="W91" s="1151"/>
      <c r="X91" s="1152"/>
      <c r="Y91" s="1152"/>
      <c r="Z91" s="1152"/>
      <c r="AA91" s="1152"/>
      <c r="AB91" s="1152"/>
      <c r="AC91" s="1165">
        <f>IF( SUM( AE91:AE91 ) = 0, 0,#REF! )</f>
        <v>0</v>
      </c>
      <c r="AD91" s="54"/>
      <c r="AE91" s="54"/>
    </row>
    <row r="92" spans="1:31" customFormat="1" ht="16.5" outlineLevel="1" thickTop="1" thickBot="1" x14ac:dyDescent="0.25">
      <c r="A92" s="1152"/>
      <c r="B92" s="1154"/>
      <c r="C92" s="1152"/>
      <c r="D92" s="1154"/>
      <c r="E92" s="1154"/>
      <c r="F92" s="1154"/>
      <c r="G92" s="1151"/>
      <c r="H92" s="1151"/>
      <c r="I92" s="1445" t="s">
        <v>6107</v>
      </c>
      <c r="J92" s="1446"/>
      <c r="K92" s="1151"/>
      <c r="L92" s="1445" t="s">
        <v>157</v>
      </c>
      <c r="M92" s="1446"/>
      <c r="N92" s="1151"/>
      <c r="O92" s="1445" t="s">
        <v>158</v>
      </c>
      <c r="P92" s="1446"/>
      <c r="Q92" s="1151"/>
      <c r="R92" s="1445" t="s">
        <v>159</v>
      </c>
      <c r="S92" s="1447"/>
      <c r="T92" s="1151"/>
      <c r="U92" s="1445" t="s">
        <v>160</v>
      </c>
      <c r="V92" s="1446"/>
      <c r="W92" s="1151"/>
      <c r="X92" s="285"/>
      <c r="Y92" s="1152"/>
      <c r="Z92" s="285"/>
      <c r="AA92" s="285"/>
      <c r="AB92" s="285"/>
      <c r="AC92" s="428">
        <f>IF( SUM( AE92:AE92 ) = 0, 0,#REF! )</f>
        <v>0</v>
      </c>
    </row>
    <row r="93" spans="1:31" customFormat="1" ht="46.5" outlineLevel="1" thickTop="1" thickBot="1" x14ac:dyDescent="0.25">
      <c r="A93" s="1152"/>
      <c r="B93" s="285"/>
      <c r="C93" s="454" t="s">
        <v>81</v>
      </c>
      <c r="D93" s="455" t="s">
        <v>6108</v>
      </c>
      <c r="E93" s="455" t="s">
        <v>6109</v>
      </c>
      <c r="F93" s="455" t="s">
        <v>6110</v>
      </c>
      <c r="G93" s="456" t="s">
        <v>6111</v>
      </c>
      <c r="H93" s="1151"/>
      <c r="I93" s="457" t="s">
        <v>6112</v>
      </c>
      <c r="J93" s="458" t="s">
        <v>6113</v>
      </c>
      <c r="K93" s="1151"/>
      <c r="L93" s="457" t="s">
        <v>6112</v>
      </c>
      <c r="M93" s="458" t="s">
        <v>6113</v>
      </c>
      <c r="N93" s="1151"/>
      <c r="O93" s="457" t="s">
        <v>6112</v>
      </c>
      <c r="P93" s="458" t="s">
        <v>6113</v>
      </c>
      <c r="Q93" s="1151"/>
      <c r="R93" s="457" t="s">
        <v>6112</v>
      </c>
      <c r="S93" s="458" t="s">
        <v>6113</v>
      </c>
      <c r="T93" s="1151"/>
      <c r="U93" s="457" t="s">
        <v>6112</v>
      </c>
      <c r="V93" s="458" t="s">
        <v>6113</v>
      </c>
      <c r="W93" s="1151"/>
      <c r="X93" s="459" t="s">
        <v>155</v>
      </c>
      <c r="Y93" s="1152"/>
      <c r="Z93" s="459" t="s">
        <v>156</v>
      </c>
      <c r="AA93" s="285"/>
      <c r="AB93" s="285"/>
      <c r="AC93" s="428">
        <f>IF( SUM( AE93:AE93 ) = 0, 0,#REF! )</f>
        <v>0</v>
      </c>
    </row>
    <row r="94" spans="1:31" customFormat="1" ht="78.75" customHeight="1" outlineLevel="1" thickTop="1" thickBot="1" x14ac:dyDescent="0.25">
      <c r="A94" s="1152"/>
      <c r="B94" s="460" t="s">
        <v>6114</v>
      </c>
      <c r="C94" s="461" t="s">
        <v>6232</v>
      </c>
      <c r="D94" s="461">
        <v>24.876999999999999</v>
      </c>
      <c r="E94" s="461" t="s">
        <v>5377</v>
      </c>
      <c r="F94" s="461">
        <v>0</v>
      </c>
      <c r="G94" s="495">
        <v>1</v>
      </c>
      <c r="H94" s="1151"/>
      <c r="I94" s="1190">
        <v>0</v>
      </c>
      <c r="J94" s="1191">
        <f>IFERROR(I94/$G94,0)</f>
        <v>0</v>
      </c>
      <c r="K94" s="1151"/>
      <c r="L94" s="1190">
        <v>0</v>
      </c>
      <c r="M94" s="1191">
        <f>L94/$G94</f>
        <v>0</v>
      </c>
      <c r="N94" s="1151"/>
      <c r="O94" s="1190">
        <v>0</v>
      </c>
      <c r="P94" s="1191">
        <f>O94/$G94</f>
        <v>0</v>
      </c>
      <c r="Q94" s="1151"/>
      <c r="R94" s="496">
        <v>0</v>
      </c>
      <c r="S94" s="493">
        <f>R94/$G94</f>
        <v>0</v>
      </c>
      <c r="T94" s="1151"/>
      <c r="U94" s="1190">
        <v>0</v>
      </c>
      <c r="V94" s="1191">
        <f>U94/$G94</f>
        <v>0</v>
      </c>
      <c r="W94" s="1151"/>
      <c r="X94" s="342" t="s">
        <v>6233</v>
      </c>
      <c r="Y94" s="1152"/>
      <c r="Z94" s="342" t="s">
        <v>6234</v>
      </c>
      <c r="AA94" s="285"/>
      <c r="AB94" s="285"/>
      <c r="AC94" s="428">
        <f>IF( SUM( AE94:AE94 ) = 0, 0,#REF! )</f>
        <v>0</v>
      </c>
    </row>
    <row r="95" spans="1:31" customFormat="1" ht="16.5" outlineLevel="1" thickTop="1" thickBot="1" x14ac:dyDescent="0.25">
      <c r="A95" s="1152"/>
      <c r="B95" s="1152"/>
      <c r="C95" s="1152"/>
      <c r="D95" s="1152"/>
      <c r="E95" s="1152"/>
      <c r="F95" s="1152"/>
      <c r="G95" s="1152"/>
      <c r="H95" s="1152"/>
      <c r="I95" s="1152"/>
      <c r="J95" s="1152"/>
      <c r="K95" s="1152"/>
      <c r="L95" s="1152"/>
      <c r="M95" s="1152"/>
      <c r="N95" s="1152"/>
      <c r="O95" s="1152"/>
      <c r="P95" s="1152"/>
      <c r="Q95" s="1152"/>
      <c r="R95" s="1152"/>
      <c r="S95" s="1152"/>
      <c r="T95" s="1152"/>
      <c r="U95" s="1152"/>
      <c r="V95" s="1152"/>
      <c r="W95" s="1152"/>
      <c r="X95" s="1152"/>
      <c r="Y95" s="1152"/>
      <c r="Z95" s="1152"/>
      <c r="AA95" s="285"/>
      <c r="AB95" s="285"/>
      <c r="AC95" s="428">
        <f>IF( SUM( AE95:AE95 ) = 0, 0,#REF! )</f>
        <v>0</v>
      </c>
    </row>
    <row r="96" spans="1:31" customFormat="1" ht="20.45" customHeight="1" outlineLevel="1" thickTop="1" x14ac:dyDescent="0.2">
      <c r="A96" s="1152"/>
      <c r="B96" s="450" t="s">
        <v>6157</v>
      </c>
      <c r="C96" s="451" t="s">
        <v>6105</v>
      </c>
      <c r="D96" s="1152"/>
      <c r="E96" s="1152"/>
      <c r="F96" s="1152"/>
      <c r="G96" s="1151"/>
      <c r="H96" s="1151"/>
      <c r="I96" s="1151"/>
      <c r="J96" s="1151"/>
      <c r="K96" s="1151"/>
      <c r="L96" s="1151"/>
      <c r="M96" s="1151"/>
      <c r="N96" s="1151"/>
      <c r="O96" s="1151"/>
      <c r="P96" s="1151"/>
      <c r="Q96" s="1151"/>
      <c r="R96" s="1151"/>
      <c r="S96" s="1151"/>
      <c r="T96" s="1151"/>
      <c r="U96" s="1151"/>
      <c r="V96" s="1151"/>
      <c r="W96" s="1151"/>
      <c r="X96" s="1152"/>
      <c r="Y96" s="1152"/>
      <c r="Z96" s="1152"/>
      <c r="AA96" s="285"/>
      <c r="AB96" s="285"/>
      <c r="AC96" s="428">
        <f>IF( SUM( AE96:AE96 ) = 0, 0,#REF! )</f>
        <v>0</v>
      </c>
    </row>
    <row r="97" spans="1:29" customFormat="1" ht="15.75" outlineLevel="1" thickBot="1" x14ac:dyDescent="0.25">
      <c r="A97" s="1152"/>
      <c r="B97" s="452" t="s">
        <v>6235</v>
      </c>
      <c r="C97" s="453">
        <v>17.401</v>
      </c>
      <c r="D97" s="1154"/>
      <c r="E97" s="1154"/>
      <c r="F97" s="1154"/>
      <c r="G97" s="1151"/>
      <c r="H97" s="1151"/>
      <c r="I97" s="1151"/>
      <c r="J97" s="1151"/>
      <c r="K97" s="1151"/>
      <c r="L97" s="1151"/>
      <c r="M97" s="1151"/>
      <c r="N97" s="1151"/>
      <c r="O97" s="1151"/>
      <c r="P97" s="1151"/>
      <c r="Q97" s="1151"/>
      <c r="R97" s="1151"/>
      <c r="S97" s="1151"/>
      <c r="T97" s="1151"/>
      <c r="U97" s="1151"/>
      <c r="V97" s="1151"/>
      <c r="W97" s="1151"/>
      <c r="X97" s="1152"/>
      <c r="Y97" s="1152"/>
      <c r="Z97" s="1152"/>
      <c r="AA97" s="285"/>
      <c r="AB97" s="285"/>
      <c r="AC97" s="428">
        <f>IF( SUM( AE97:AE97 ) = 0, 0,#REF! )</f>
        <v>0</v>
      </c>
    </row>
    <row r="98" spans="1:29" customFormat="1" ht="16.5" outlineLevel="1" thickTop="1" thickBot="1" x14ac:dyDescent="0.25">
      <c r="A98" s="1152"/>
      <c r="B98" s="1154"/>
      <c r="C98" s="1152"/>
      <c r="D98" s="1154"/>
      <c r="E98" s="1154"/>
      <c r="F98" s="1154"/>
      <c r="G98" s="1151"/>
      <c r="H98" s="1151"/>
      <c r="I98" s="1445" t="s">
        <v>6107</v>
      </c>
      <c r="J98" s="1446"/>
      <c r="K98" s="1151"/>
      <c r="L98" s="1445" t="s">
        <v>157</v>
      </c>
      <c r="M98" s="1446"/>
      <c r="N98" s="1151"/>
      <c r="O98" s="1445" t="s">
        <v>158</v>
      </c>
      <c r="P98" s="1446"/>
      <c r="Q98" s="1151"/>
      <c r="R98" s="1445" t="s">
        <v>159</v>
      </c>
      <c r="S98" s="1447"/>
      <c r="T98" s="1151"/>
      <c r="U98" s="1445" t="s">
        <v>160</v>
      </c>
      <c r="V98" s="1446"/>
      <c r="W98" s="1151"/>
      <c r="X98" s="285"/>
      <c r="Y98" s="1152"/>
      <c r="Z98" s="285"/>
      <c r="AA98" s="285"/>
      <c r="AB98" s="285"/>
      <c r="AC98" s="428">
        <f>IF( SUM( AE98:AE98 ) = 0, 0,#REF! )</f>
        <v>0</v>
      </c>
    </row>
    <row r="99" spans="1:29" customFormat="1" ht="46.5" outlineLevel="1" thickTop="1" thickBot="1" x14ac:dyDescent="0.25">
      <c r="A99" s="1152"/>
      <c r="B99" s="285"/>
      <c r="C99" s="454" t="s">
        <v>81</v>
      </c>
      <c r="D99" s="455" t="s">
        <v>6108</v>
      </c>
      <c r="E99" s="455" t="s">
        <v>6109</v>
      </c>
      <c r="F99" s="455" t="s">
        <v>6110</v>
      </c>
      <c r="G99" s="456" t="s">
        <v>6111</v>
      </c>
      <c r="H99" s="1151"/>
      <c r="I99" s="457" t="s">
        <v>6112</v>
      </c>
      <c r="J99" s="458" t="s">
        <v>6113</v>
      </c>
      <c r="K99" s="1151"/>
      <c r="L99" s="457" t="s">
        <v>6112</v>
      </c>
      <c r="M99" s="458" t="s">
        <v>6113</v>
      </c>
      <c r="N99" s="1151"/>
      <c r="O99" s="457" t="s">
        <v>6112</v>
      </c>
      <c r="P99" s="458" t="s">
        <v>6113</v>
      </c>
      <c r="Q99" s="1151"/>
      <c r="R99" s="457" t="s">
        <v>6112</v>
      </c>
      <c r="S99" s="458" t="s">
        <v>6113</v>
      </c>
      <c r="T99" s="1151"/>
      <c r="U99" s="457" t="s">
        <v>6112</v>
      </c>
      <c r="V99" s="458" t="s">
        <v>6113</v>
      </c>
      <c r="W99" s="1151"/>
      <c r="X99" s="459" t="s">
        <v>155</v>
      </c>
      <c r="Y99" s="1152"/>
      <c r="Z99" s="459" t="s">
        <v>156</v>
      </c>
      <c r="AA99" s="285"/>
      <c r="AB99" s="285"/>
      <c r="AC99" s="428">
        <f>IF( SUM( AE99:AE99 ) = 0, 0,#REF! )</f>
        <v>0</v>
      </c>
    </row>
    <row r="100" spans="1:29" customFormat="1" ht="30.75" outlineLevel="1" thickTop="1" x14ac:dyDescent="0.2">
      <c r="A100" s="1152"/>
      <c r="B100" s="466" t="s">
        <v>6114</v>
      </c>
      <c r="C100" s="467" t="s">
        <v>6236</v>
      </c>
      <c r="D100" s="488">
        <f>23.5*44800/1000000</f>
        <v>1.0528</v>
      </c>
      <c r="E100" s="467" t="s">
        <v>5466</v>
      </c>
      <c r="F100" s="467">
        <v>3</v>
      </c>
      <c r="G100" s="500">
        <v>44.8</v>
      </c>
      <c r="H100" s="1151"/>
      <c r="I100" s="1186">
        <v>0</v>
      </c>
      <c r="J100" s="1175">
        <f t="shared" ref="J100:J105" si="11">IFERROR(I100/$G100,0)</f>
        <v>0</v>
      </c>
      <c r="K100" s="1168"/>
      <c r="L100" s="1186">
        <v>0</v>
      </c>
      <c r="M100" s="1175">
        <f t="shared" ref="M100:M105" si="12">L100/$G100</f>
        <v>0</v>
      </c>
      <c r="N100" s="1168"/>
      <c r="O100" s="1186">
        <v>0</v>
      </c>
      <c r="P100" s="1175">
        <f t="shared" ref="P100:P105" si="13">O100/$G100</f>
        <v>0</v>
      </c>
      <c r="Q100" s="1168"/>
      <c r="R100" s="489">
        <v>0</v>
      </c>
      <c r="S100" s="484">
        <f t="shared" ref="S100:S105" si="14">R100/$G100</f>
        <v>0</v>
      </c>
      <c r="T100" s="1168"/>
      <c r="U100" s="1186">
        <v>0</v>
      </c>
      <c r="V100" s="1175">
        <f t="shared" ref="V100:V105" si="15">U100/$G100</f>
        <v>0</v>
      </c>
      <c r="W100" s="1168"/>
      <c r="X100" s="471" t="s">
        <v>6237</v>
      </c>
      <c r="Y100" s="1152"/>
      <c r="Z100" s="501" t="s">
        <v>6238</v>
      </c>
      <c r="AA100" s="285"/>
      <c r="AB100" s="285"/>
      <c r="AC100" s="428">
        <f>IF( SUM( AE100:AE100 ) = 0, 0,#REF! )</f>
        <v>0</v>
      </c>
    </row>
    <row r="101" spans="1:29" customFormat="1" ht="30" outlineLevel="1" x14ac:dyDescent="0.2">
      <c r="A101" s="1152"/>
      <c r="B101" s="472" t="s">
        <v>6119</v>
      </c>
      <c r="C101" s="473" t="s">
        <v>6239</v>
      </c>
      <c r="D101" s="478">
        <f>66.36*76072/1000000</f>
        <v>5.0481379200000003</v>
      </c>
      <c r="E101" s="473" t="s">
        <v>5466</v>
      </c>
      <c r="F101" s="473">
        <v>3</v>
      </c>
      <c r="G101" s="502">
        <v>76.072000000000003</v>
      </c>
      <c r="H101" s="1151"/>
      <c r="I101" s="1187">
        <v>0</v>
      </c>
      <c r="J101" s="1177">
        <f t="shared" si="11"/>
        <v>0</v>
      </c>
      <c r="K101" s="1168"/>
      <c r="L101" s="1187">
        <v>0</v>
      </c>
      <c r="M101" s="1177">
        <f t="shared" si="12"/>
        <v>0</v>
      </c>
      <c r="N101" s="1168"/>
      <c r="O101" s="1187">
        <v>0</v>
      </c>
      <c r="P101" s="1177">
        <f t="shared" si="13"/>
        <v>0</v>
      </c>
      <c r="Q101" s="1168"/>
      <c r="R101" s="503">
        <v>0</v>
      </c>
      <c r="S101" s="476">
        <f t="shared" si="14"/>
        <v>0</v>
      </c>
      <c r="T101" s="1168"/>
      <c r="U101" s="1187">
        <v>0</v>
      </c>
      <c r="V101" s="1177">
        <f t="shared" si="15"/>
        <v>0</v>
      </c>
      <c r="W101" s="1168"/>
      <c r="X101" s="477" t="s">
        <v>6240</v>
      </c>
      <c r="Y101" s="1152"/>
      <c r="Z101" s="477" t="s">
        <v>6241</v>
      </c>
      <c r="AA101" s="285"/>
      <c r="AB101" s="285"/>
      <c r="AC101" s="428">
        <f>IF( SUM( AE101:AE101 ) = 0, 0,#REF! )</f>
        <v>0</v>
      </c>
    </row>
    <row r="102" spans="1:29" customFormat="1" ht="45" outlineLevel="1" x14ac:dyDescent="0.2">
      <c r="A102" s="1152"/>
      <c r="B102" s="472" t="s">
        <v>6123</v>
      </c>
      <c r="C102" s="473" t="s">
        <v>6242</v>
      </c>
      <c r="D102" s="478">
        <f>1419*5100/1000000</f>
        <v>7.2369000000000003</v>
      </c>
      <c r="E102" s="473" t="s">
        <v>5466</v>
      </c>
      <c r="F102" s="473">
        <v>3</v>
      </c>
      <c r="G102" s="504">
        <v>5.0999999999999996</v>
      </c>
      <c r="H102" s="1151"/>
      <c r="I102" s="1187">
        <v>0</v>
      </c>
      <c r="J102" s="1177">
        <f t="shared" si="11"/>
        <v>0</v>
      </c>
      <c r="K102" s="1168"/>
      <c r="L102" s="1187">
        <v>0</v>
      </c>
      <c r="M102" s="1177">
        <f t="shared" si="12"/>
        <v>0</v>
      </c>
      <c r="N102" s="1168"/>
      <c r="O102" s="1187">
        <v>0</v>
      </c>
      <c r="P102" s="1177">
        <f t="shared" si="13"/>
        <v>0</v>
      </c>
      <c r="Q102" s="1168"/>
      <c r="R102" s="503">
        <v>0</v>
      </c>
      <c r="S102" s="476">
        <f t="shared" si="14"/>
        <v>0</v>
      </c>
      <c r="T102" s="1168"/>
      <c r="U102" s="1187">
        <v>0</v>
      </c>
      <c r="V102" s="1177">
        <f t="shared" si="15"/>
        <v>0</v>
      </c>
      <c r="W102" s="1168"/>
      <c r="X102" s="477" t="s">
        <v>6243</v>
      </c>
      <c r="Y102" s="1152"/>
      <c r="Z102" s="477" t="s">
        <v>6244</v>
      </c>
      <c r="AA102" s="285"/>
      <c r="AB102" s="285"/>
      <c r="AC102" s="428">
        <f>IF( SUM( AE102:AE102 ) = 0, 0,#REF! )</f>
        <v>0</v>
      </c>
    </row>
    <row r="103" spans="1:29" customFormat="1" ht="60" outlineLevel="1" x14ac:dyDescent="0.2">
      <c r="A103" s="1152"/>
      <c r="B103" s="472" t="s">
        <v>6127</v>
      </c>
      <c r="C103" s="473" t="s">
        <v>6245</v>
      </c>
      <c r="D103" s="478">
        <f>1913*1365/1000000</f>
        <v>2.6112449999999998</v>
      </c>
      <c r="E103" s="473" t="s">
        <v>5466</v>
      </c>
      <c r="F103" s="473">
        <v>3</v>
      </c>
      <c r="G103" s="474">
        <v>1.913</v>
      </c>
      <c r="H103" s="1151"/>
      <c r="I103" s="1187">
        <v>0</v>
      </c>
      <c r="J103" s="1177">
        <f t="shared" si="11"/>
        <v>0</v>
      </c>
      <c r="K103" s="1168"/>
      <c r="L103" s="1187">
        <v>0</v>
      </c>
      <c r="M103" s="1177">
        <f t="shared" si="12"/>
        <v>0</v>
      </c>
      <c r="N103" s="1168"/>
      <c r="O103" s="1187">
        <v>0</v>
      </c>
      <c r="P103" s="1177">
        <f t="shared" si="13"/>
        <v>0</v>
      </c>
      <c r="Q103" s="1168"/>
      <c r="R103" s="503">
        <v>0</v>
      </c>
      <c r="S103" s="476">
        <f t="shared" si="14"/>
        <v>0</v>
      </c>
      <c r="T103" s="1168"/>
      <c r="U103" s="1187">
        <v>0</v>
      </c>
      <c r="V103" s="1177">
        <f t="shared" si="15"/>
        <v>0</v>
      </c>
      <c r="W103" s="1168"/>
      <c r="X103" s="477" t="s">
        <v>6246</v>
      </c>
      <c r="Y103" s="1152"/>
      <c r="Z103" s="477" t="s">
        <v>6247</v>
      </c>
      <c r="AA103" s="285"/>
      <c r="AB103" s="285"/>
      <c r="AC103" s="428">
        <f>IF( SUM( AE103:AE103 ) = 0, 0,#REF! )</f>
        <v>0</v>
      </c>
    </row>
    <row r="104" spans="1:29" customFormat="1" ht="30" outlineLevel="1" x14ac:dyDescent="0.2">
      <c r="A104" s="1152"/>
      <c r="B104" s="472" t="s">
        <v>6131</v>
      </c>
      <c r="C104" s="473" t="s">
        <v>6248</v>
      </c>
      <c r="D104" s="478">
        <f>756*752/1000000</f>
        <v>0.56851200000000002</v>
      </c>
      <c r="E104" s="473" t="s">
        <v>5466</v>
      </c>
      <c r="F104" s="473">
        <v>3</v>
      </c>
      <c r="G104" s="474">
        <v>0.752</v>
      </c>
      <c r="H104" s="1151"/>
      <c r="I104" s="1187">
        <v>0</v>
      </c>
      <c r="J104" s="1177">
        <f t="shared" si="11"/>
        <v>0</v>
      </c>
      <c r="K104" s="1168"/>
      <c r="L104" s="1187">
        <v>0</v>
      </c>
      <c r="M104" s="1177">
        <f t="shared" si="12"/>
        <v>0</v>
      </c>
      <c r="N104" s="1168"/>
      <c r="O104" s="1187">
        <v>0</v>
      </c>
      <c r="P104" s="1177">
        <f t="shared" si="13"/>
        <v>0</v>
      </c>
      <c r="Q104" s="1168"/>
      <c r="R104" s="503">
        <v>0</v>
      </c>
      <c r="S104" s="476">
        <f t="shared" si="14"/>
        <v>0</v>
      </c>
      <c r="T104" s="1168"/>
      <c r="U104" s="1187">
        <v>0</v>
      </c>
      <c r="V104" s="1177">
        <f t="shared" si="15"/>
        <v>0</v>
      </c>
      <c r="W104" s="1168"/>
      <c r="X104" s="477" t="s">
        <v>6249</v>
      </c>
      <c r="Y104" s="1152"/>
      <c r="Z104" s="477" t="s">
        <v>6250</v>
      </c>
      <c r="AA104" s="285"/>
      <c r="AB104" s="285"/>
      <c r="AC104" s="428">
        <f>IF( SUM( AE104:AE104 ) = 0, 0,#REF! )</f>
        <v>0</v>
      </c>
    </row>
    <row r="105" spans="1:29" customFormat="1" ht="30.75" outlineLevel="1" thickBot="1" x14ac:dyDescent="0.25">
      <c r="A105" s="1152"/>
      <c r="B105" s="452" t="s">
        <v>6135</v>
      </c>
      <c r="C105" s="480" t="s">
        <v>6251</v>
      </c>
      <c r="D105" s="481">
        <f>1324*635/1000000</f>
        <v>0.84074000000000004</v>
      </c>
      <c r="E105" s="480" t="s">
        <v>5466</v>
      </c>
      <c r="F105" s="480">
        <v>3</v>
      </c>
      <c r="G105" s="453">
        <v>1.3240000000000001</v>
      </c>
      <c r="H105" s="1151"/>
      <c r="I105" s="1189">
        <v>0</v>
      </c>
      <c r="J105" s="1179">
        <f t="shared" si="11"/>
        <v>0</v>
      </c>
      <c r="K105" s="1168"/>
      <c r="L105" s="1189">
        <v>0</v>
      </c>
      <c r="M105" s="1179">
        <f t="shared" si="12"/>
        <v>0</v>
      </c>
      <c r="N105" s="1168"/>
      <c r="O105" s="1189">
        <v>0</v>
      </c>
      <c r="P105" s="1179">
        <f t="shared" si="13"/>
        <v>0</v>
      </c>
      <c r="Q105" s="1168"/>
      <c r="R105" s="490">
        <v>0</v>
      </c>
      <c r="S105" s="483">
        <f t="shared" si="14"/>
        <v>0</v>
      </c>
      <c r="T105" s="1168"/>
      <c r="U105" s="1189">
        <v>0</v>
      </c>
      <c r="V105" s="1179">
        <f t="shared" si="15"/>
        <v>0</v>
      </c>
      <c r="W105" s="1168"/>
      <c r="X105" s="465" t="s">
        <v>6252</v>
      </c>
      <c r="Y105" s="1152"/>
      <c r="Z105" s="465" t="s">
        <v>6253</v>
      </c>
      <c r="AA105" s="285"/>
      <c r="AB105" s="285"/>
      <c r="AC105" s="428">
        <f>IF( SUM( AE105:AE105 ) = 0, 0,#REF! )</f>
        <v>0</v>
      </c>
    </row>
    <row r="106" spans="1:29" ht="16.5" outlineLevel="1" thickTop="1" thickBot="1" x14ac:dyDescent="0.25">
      <c r="A106" s="1152"/>
      <c r="B106" s="1152"/>
      <c r="C106" s="1152"/>
      <c r="D106" s="1180"/>
      <c r="E106" s="1152"/>
      <c r="F106" s="1152"/>
      <c r="G106" s="1152"/>
      <c r="H106" s="1152"/>
      <c r="I106" s="1152"/>
      <c r="J106" s="1152"/>
      <c r="K106" s="1152"/>
      <c r="L106" s="1152"/>
      <c r="M106" s="1152"/>
      <c r="N106" s="1152"/>
      <c r="O106" s="1152"/>
      <c r="P106" s="1152"/>
      <c r="Q106" s="1152"/>
      <c r="R106" s="1152"/>
      <c r="S106" s="1152"/>
      <c r="T106" s="1152"/>
      <c r="U106" s="1152"/>
      <c r="V106" s="1152"/>
      <c r="W106" s="1152"/>
      <c r="X106" s="1152"/>
      <c r="Y106" s="1152"/>
      <c r="Z106" s="1152"/>
      <c r="AA106" s="1152"/>
      <c r="AB106" s="1152"/>
      <c r="AC106" s="1165">
        <f>IF( SUM( AE106:AE106 ) = 0, 0,#REF! )</f>
        <v>0</v>
      </c>
    </row>
    <row r="107" spans="1:29" customFormat="1" ht="20.45" customHeight="1" outlineLevel="1" thickTop="1" x14ac:dyDescent="0.2">
      <c r="A107" s="1152"/>
      <c r="B107" s="450" t="s">
        <v>6198</v>
      </c>
      <c r="C107" s="451" t="s">
        <v>6105</v>
      </c>
      <c r="D107" s="1152"/>
      <c r="E107" s="1152"/>
      <c r="F107" s="1152"/>
      <c r="G107" s="1151"/>
      <c r="H107" s="1151"/>
      <c r="I107" s="1151"/>
      <c r="J107" s="1151"/>
      <c r="K107" s="1151"/>
      <c r="L107" s="1151"/>
      <c r="M107" s="1151"/>
      <c r="N107" s="1151"/>
      <c r="O107" s="1151"/>
      <c r="P107" s="1151"/>
      <c r="Q107" s="1151"/>
      <c r="R107" s="1151"/>
      <c r="S107" s="1151"/>
      <c r="T107" s="1151"/>
      <c r="U107" s="1151"/>
      <c r="V107" s="1151"/>
      <c r="W107" s="1151"/>
      <c r="X107" s="1152"/>
      <c r="Y107" s="1152"/>
      <c r="Z107" s="1152"/>
      <c r="AA107" s="285"/>
      <c r="AB107" s="285"/>
      <c r="AC107" s="428">
        <f>IF( SUM( AE107:AE107 ) = 0, 0,#REF! )</f>
        <v>0</v>
      </c>
    </row>
    <row r="108" spans="1:29" customFormat="1" ht="15.75" outlineLevel="1" thickBot="1" x14ac:dyDescent="0.25">
      <c r="A108" s="1152"/>
      <c r="B108" s="452" t="s">
        <v>6254</v>
      </c>
      <c r="C108" s="453">
        <v>7.6420000000000003</v>
      </c>
      <c r="D108" s="1154"/>
      <c r="E108" s="1154"/>
      <c r="F108" s="1154"/>
      <c r="G108" s="1151"/>
      <c r="H108" s="1151"/>
      <c r="I108" s="1151"/>
      <c r="J108" s="1151"/>
      <c r="K108" s="1151"/>
      <c r="L108" s="1151"/>
      <c r="M108" s="1151"/>
      <c r="N108" s="1151"/>
      <c r="O108" s="1151"/>
      <c r="P108" s="1151"/>
      <c r="Q108" s="1151"/>
      <c r="R108" s="1151"/>
      <c r="S108" s="1151"/>
      <c r="T108" s="1151"/>
      <c r="U108" s="1151"/>
      <c r="V108" s="1151"/>
      <c r="W108" s="1151"/>
      <c r="X108" s="1152"/>
      <c r="Y108" s="1152"/>
      <c r="Z108" s="1152"/>
      <c r="AA108" s="285"/>
      <c r="AB108" s="285"/>
      <c r="AC108" s="428">
        <f>IF( SUM( AE108:AE108 ) = 0, 0,#REF! )</f>
        <v>0</v>
      </c>
    </row>
    <row r="109" spans="1:29" customFormat="1" ht="16.5" outlineLevel="1" thickTop="1" thickBot="1" x14ac:dyDescent="0.25">
      <c r="A109" s="1152"/>
      <c r="B109" s="1154"/>
      <c r="C109" s="1152"/>
      <c r="D109" s="1154"/>
      <c r="E109" s="1154"/>
      <c r="F109" s="1154"/>
      <c r="G109" s="1151"/>
      <c r="H109" s="1151"/>
      <c r="I109" s="1445" t="s">
        <v>6107</v>
      </c>
      <c r="J109" s="1446"/>
      <c r="K109" s="1151"/>
      <c r="L109" s="1445" t="s">
        <v>157</v>
      </c>
      <c r="M109" s="1446"/>
      <c r="N109" s="1151"/>
      <c r="O109" s="1445" t="s">
        <v>158</v>
      </c>
      <c r="P109" s="1446"/>
      <c r="Q109" s="1151"/>
      <c r="R109" s="1445" t="s">
        <v>159</v>
      </c>
      <c r="S109" s="1447"/>
      <c r="T109" s="1151"/>
      <c r="U109" s="1445" t="s">
        <v>160</v>
      </c>
      <c r="V109" s="1446"/>
      <c r="W109" s="1151"/>
      <c r="X109" s="505"/>
      <c r="Y109" s="1152"/>
      <c r="Z109" s="285"/>
      <c r="AA109" s="285"/>
      <c r="AB109" s="285"/>
      <c r="AC109" s="428">
        <f>IF( SUM( AE109:AE109 ) = 0, 0,#REF! )</f>
        <v>0</v>
      </c>
    </row>
    <row r="110" spans="1:29" customFormat="1" ht="46.5" outlineLevel="1" thickTop="1" thickBot="1" x14ac:dyDescent="0.25">
      <c r="A110" s="1152"/>
      <c r="B110" s="285"/>
      <c r="C110" s="454" t="s">
        <v>81</v>
      </c>
      <c r="D110" s="455" t="s">
        <v>6108</v>
      </c>
      <c r="E110" s="455" t="s">
        <v>6109</v>
      </c>
      <c r="F110" s="455" t="s">
        <v>6110</v>
      </c>
      <c r="G110" s="456" t="s">
        <v>6111</v>
      </c>
      <c r="H110" s="1151"/>
      <c r="I110" s="457" t="s">
        <v>6112</v>
      </c>
      <c r="J110" s="458" t="s">
        <v>6113</v>
      </c>
      <c r="K110" s="1151"/>
      <c r="L110" s="457" t="s">
        <v>6112</v>
      </c>
      <c r="M110" s="458" t="s">
        <v>6113</v>
      </c>
      <c r="N110" s="1151"/>
      <c r="O110" s="457" t="s">
        <v>6112</v>
      </c>
      <c r="P110" s="458" t="s">
        <v>6113</v>
      </c>
      <c r="Q110" s="1151"/>
      <c r="R110" s="457" t="s">
        <v>6112</v>
      </c>
      <c r="S110" s="458" t="s">
        <v>6113</v>
      </c>
      <c r="T110" s="1151"/>
      <c r="U110" s="457" t="s">
        <v>6112</v>
      </c>
      <c r="V110" s="458" t="s">
        <v>6113</v>
      </c>
      <c r="W110" s="1151"/>
      <c r="X110" s="459" t="s">
        <v>155</v>
      </c>
      <c r="Y110" s="1152"/>
      <c r="Z110" s="459" t="s">
        <v>156</v>
      </c>
      <c r="AA110" s="285"/>
      <c r="AB110" s="285"/>
      <c r="AC110" s="428">
        <f>IF( SUM( AE110:AE110 ) = 0, 0,#REF! )</f>
        <v>0</v>
      </c>
    </row>
    <row r="111" spans="1:29" customFormat="1" ht="15.75" outlineLevel="1" thickTop="1" x14ac:dyDescent="0.2">
      <c r="A111" s="1152"/>
      <c r="B111" s="466" t="s">
        <v>6114</v>
      </c>
      <c r="C111" s="467" t="s">
        <v>6255</v>
      </c>
      <c r="D111" s="488">
        <f>2317*248/1000000</f>
        <v>0.57461600000000002</v>
      </c>
      <c r="E111" s="467" t="s">
        <v>6116</v>
      </c>
      <c r="F111" s="467">
        <v>0</v>
      </c>
      <c r="G111" s="468">
        <v>248</v>
      </c>
      <c r="H111" s="1151"/>
      <c r="I111" s="1182">
        <v>0</v>
      </c>
      <c r="J111" s="1175">
        <f t="shared" ref="J111:J120" si="16">IFERROR(I111/$G111,0)</f>
        <v>0</v>
      </c>
      <c r="K111" s="1168"/>
      <c r="L111" s="1182">
        <v>0</v>
      </c>
      <c r="M111" s="1175">
        <f t="shared" ref="M111:M120" si="17">L111/$G111</f>
        <v>0</v>
      </c>
      <c r="N111" s="1168"/>
      <c r="O111" s="1182">
        <v>0</v>
      </c>
      <c r="P111" s="1175">
        <f t="shared" ref="P111:P120" si="18">O111/$G111</f>
        <v>0</v>
      </c>
      <c r="Q111" s="1168"/>
      <c r="R111" s="469">
        <v>0</v>
      </c>
      <c r="S111" s="484">
        <f t="shared" ref="S111:S120" si="19">R111/$G111</f>
        <v>0</v>
      </c>
      <c r="T111" s="1168"/>
      <c r="U111" s="1182">
        <v>0</v>
      </c>
      <c r="V111" s="1175">
        <f t="shared" ref="V111:V120" si="20">U111/$G111</f>
        <v>0</v>
      </c>
      <c r="W111" s="1168"/>
      <c r="X111" s="471" t="s">
        <v>6256</v>
      </c>
      <c r="Y111" s="1152"/>
      <c r="Z111" s="471" t="s">
        <v>6257</v>
      </c>
      <c r="AA111" s="285"/>
      <c r="AB111" s="285"/>
      <c r="AC111" s="428">
        <f>IF( SUM( AE111:AE111 ) = 0, 0,#REF! )</f>
        <v>0</v>
      </c>
    </row>
    <row r="112" spans="1:29" customFormat="1" ht="15" outlineLevel="1" x14ac:dyDescent="0.2">
      <c r="A112" s="1152"/>
      <c r="B112" s="472" t="s">
        <v>6119</v>
      </c>
      <c r="C112" s="473" t="s">
        <v>6258</v>
      </c>
      <c r="D112" s="478">
        <f>2926*163/1000000</f>
        <v>0.47693799999999997</v>
      </c>
      <c r="E112" s="473" t="s">
        <v>6116</v>
      </c>
      <c r="F112" s="473">
        <v>0</v>
      </c>
      <c r="G112" s="474">
        <v>163</v>
      </c>
      <c r="H112" s="1151"/>
      <c r="I112" s="1176">
        <v>0</v>
      </c>
      <c r="J112" s="1177">
        <f t="shared" si="16"/>
        <v>0</v>
      </c>
      <c r="K112" s="1168"/>
      <c r="L112" s="1176">
        <v>0</v>
      </c>
      <c r="M112" s="1177">
        <f t="shared" si="17"/>
        <v>0</v>
      </c>
      <c r="N112" s="1168"/>
      <c r="O112" s="1176">
        <v>0</v>
      </c>
      <c r="P112" s="1177">
        <f t="shared" si="18"/>
        <v>0</v>
      </c>
      <c r="Q112" s="1168"/>
      <c r="R112" s="475">
        <v>0</v>
      </c>
      <c r="S112" s="476">
        <f t="shared" si="19"/>
        <v>0</v>
      </c>
      <c r="T112" s="1168"/>
      <c r="U112" s="1176">
        <v>0</v>
      </c>
      <c r="V112" s="1177">
        <f t="shared" si="20"/>
        <v>0</v>
      </c>
      <c r="W112" s="1168"/>
      <c r="X112" s="477" t="s">
        <v>6259</v>
      </c>
      <c r="Y112" s="1152"/>
      <c r="Z112" s="477" t="s">
        <v>6260</v>
      </c>
      <c r="AA112" s="285"/>
      <c r="AB112" s="285"/>
      <c r="AC112" s="428">
        <f>IF( SUM( AE112:AE112 ) = 0, 0,#REF! )</f>
        <v>0</v>
      </c>
    </row>
    <row r="113" spans="1:29" customFormat="1" ht="15" outlineLevel="1" x14ac:dyDescent="0.2">
      <c r="A113" s="1152"/>
      <c r="B113" s="472" t="s">
        <v>6123</v>
      </c>
      <c r="C113" s="473" t="s">
        <v>6261</v>
      </c>
      <c r="D113" s="478">
        <f>100*4950/1000000</f>
        <v>0.495</v>
      </c>
      <c r="E113" s="473" t="s">
        <v>6116</v>
      </c>
      <c r="F113" s="473">
        <v>0</v>
      </c>
      <c r="G113" s="474">
        <v>100</v>
      </c>
      <c r="H113" s="1151"/>
      <c r="I113" s="1176">
        <v>0</v>
      </c>
      <c r="J113" s="1177">
        <f t="shared" si="16"/>
        <v>0</v>
      </c>
      <c r="K113" s="1168"/>
      <c r="L113" s="1176">
        <v>0</v>
      </c>
      <c r="M113" s="1177">
        <f t="shared" si="17"/>
        <v>0</v>
      </c>
      <c r="N113" s="1168"/>
      <c r="O113" s="1176">
        <v>0</v>
      </c>
      <c r="P113" s="1177">
        <f t="shared" si="18"/>
        <v>0</v>
      </c>
      <c r="Q113" s="1168"/>
      <c r="R113" s="475">
        <v>0</v>
      </c>
      <c r="S113" s="476">
        <f t="shared" si="19"/>
        <v>0</v>
      </c>
      <c r="T113" s="1168"/>
      <c r="U113" s="1176">
        <v>0</v>
      </c>
      <c r="V113" s="1177">
        <f t="shared" si="20"/>
        <v>0</v>
      </c>
      <c r="W113" s="1168"/>
      <c r="X113" s="477" t="s">
        <v>6262</v>
      </c>
      <c r="Y113" s="1152"/>
      <c r="Z113" s="477" t="s">
        <v>6263</v>
      </c>
      <c r="AA113" s="285"/>
      <c r="AB113" s="285"/>
      <c r="AC113" s="428">
        <f>IF( SUM( AE113:AE113 ) = 0, 0,#REF! )</f>
        <v>0</v>
      </c>
    </row>
    <row r="114" spans="1:29" customFormat="1" ht="15" outlineLevel="1" x14ac:dyDescent="0.2">
      <c r="A114" s="1152"/>
      <c r="B114" s="472" t="s">
        <v>6127</v>
      </c>
      <c r="C114" s="473" t="s">
        <v>6264</v>
      </c>
      <c r="D114" s="478">
        <f>3250*100/1000000</f>
        <v>0.32500000000000001</v>
      </c>
      <c r="E114" s="473" t="s">
        <v>6116</v>
      </c>
      <c r="F114" s="473">
        <v>0</v>
      </c>
      <c r="G114" s="474">
        <v>100</v>
      </c>
      <c r="H114" s="1151"/>
      <c r="I114" s="1176">
        <v>0</v>
      </c>
      <c r="J114" s="1177">
        <f t="shared" si="16"/>
        <v>0</v>
      </c>
      <c r="K114" s="1168"/>
      <c r="L114" s="1176">
        <v>0</v>
      </c>
      <c r="M114" s="1177">
        <f t="shared" si="17"/>
        <v>0</v>
      </c>
      <c r="N114" s="1168"/>
      <c r="O114" s="1176">
        <v>0</v>
      </c>
      <c r="P114" s="1177">
        <f t="shared" si="18"/>
        <v>0</v>
      </c>
      <c r="Q114" s="1168"/>
      <c r="R114" s="475">
        <v>0</v>
      </c>
      <c r="S114" s="476">
        <f t="shared" si="19"/>
        <v>0</v>
      </c>
      <c r="T114" s="1168"/>
      <c r="U114" s="1176">
        <v>0</v>
      </c>
      <c r="V114" s="1177">
        <f t="shared" si="20"/>
        <v>0</v>
      </c>
      <c r="W114" s="1168"/>
      <c r="X114" s="477" t="s">
        <v>6265</v>
      </c>
      <c r="Y114" s="1152"/>
      <c r="Z114" s="477" t="s">
        <v>6266</v>
      </c>
      <c r="AA114" s="285"/>
      <c r="AB114" s="285"/>
      <c r="AC114" s="428">
        <f>IF( SUM( AE114:AE114 ) = 0, 0,#REF! )</f>
        <v>0</v>
      </c>
    </row>
    <row r="115" spans="1:29" customFormat="1" ht="135" outlineLevel="1" x14ac:dyDescent="0.2">
      <c r="A115" s="1152"/>
      <c r="B115" s="472" t="s">
        <v>6131</v>
      </c>
      <c r="C115" s="473" t="s">
        <v>6267</v>
      </c>
      <c r="D115" s="478">
        <v>0.35</v>
      </c>
      <c r="E115" s="473" t="s">
        <v>5377</v>
      </c>
      <c r="F115" s="473">
        <v>0</v>
      </c>
      <c r="G115" s="506">
        <v>1</v>
      </c>
      <c r="H115" s="1151"/>
      <c r="I115" s="1176">
        <v>0</v>
      </c>
      <c r="J115" s="1177">
        <f t="shared" si="16"/>
        <v>0</v>
      </c>
      <c r="K115" s="1168"/>
      <c r="L115" s="1176">
        <v>0</v>
      </c>
      <c r="M115" s="1177">
        <f t="shared" si="17"/>
        <v>0</v>
      </c>
      <c r="N115" s="1168"/>
      <c r="O115" s="1176">
        <v>0</v>
      </c>
      <c r="P115" s="1177">
        <f t="shared" si="18"/>
        <v>0</v>
      </c>
      <c r="Q115" s="1168"/>
      <c r="R115" s="475">
        <v>0</v>
      </c>
      <c r="S115" s="476">
        <f t="shared" si="19"/>
        <v>0</v>
      </c>
      <c r="T115" s="1168"/>
      <c r="U115" s="1176">
        <v>0</v>
      </c>
      <c r="V115" s="1177">
        <f t="shared" si="20"/>
        <v>0</v>
      </c>
      <c r="W115" s="1168"/>
      <c r="X115" s="477" t="s">
        <v>6268</v>
      </c>
      <c r="Y115" s="1152"/>
      <c r="Z115" s="477" t="s">
        <v>6269</v>
      </c>
      <c r="AA115" s="285"/>
      <c r="AB115" s="285"/>
      <c r="AC115" s="428">
        <f>IF( SUM( AE115:AE115 ) = 0, 0,#REF! )</f>
        <v>0</v>
      </c>
    </row>
    <row r="116" spans="1:29" customFormat="1" ht="30" outlineLevel="1" x14ac:dyDescent="0.2">
      <c r="A116" s="1152"/>
      <c r="B116" s="472" t="s">
        <v>6135</v>
      </c>
      <c r="C116" s="473" t="s">
        <v>6270</v>
      </c>
      <c r="D116" s="478">
        <v>0.25</v>
      </c>
      <c r="E116" s="473" t="s">
        <v>6116</v>
      </c>
      <c r="F116" s="473">
        <v>0</v>
      </c>
      <c r="G116" s="474">
        <v>25</v>
      </c>
      <c r="H116" s="1151"/>
      <c r="I116" s="1176">
        <v>0</v>
      </c>
      <c r="J116" s="1177">
        <f t="shared" si="16"/>
        <v>0</v>
      </c>
      <c r="K116" s="1168"/>
      <c r="L116" s="1176">
        <v>0</v>
      </c>
      <c r="M116" s="1177">
        <f t="shared" si="17"/>
        <v>0</v>
      </c>
      <c r="N116" s="1168"/>
      <c r="O116" s="1176">
        <v>0</v>
      </c>
      <c r="P116" s="1177">
        <f t="shared" si="18"/>
        <v>0</v>
      </c>
      <c r="Q116" s="1168"/>
      <c r="R116" s="475">
        <v>0</v>
      </c>
      <c r="S116" s="476">
        <f t="shared" si="19"/>
        <v>0</v>
      </c>
      <c r="T116" s="1168"/>
      <c r="U116" s="1176">
        <v>0</v>
      </c>
      <c r="V116" s="1177">
        <f t="shared" si="20"/>
        <v>0</v>
      </c>
      <c r="W116" s="1168"/>
      <c r="X116" s="477" t="s">
        <v>6271</v>
      </c>
      <c r="Y116" s="1152"/>
      <c r="Z116" s="477" t="s">
        <v>6272</v>
      </c>
      <c r="AA116" s="285"/>
      <c r="AB116" s="285"/>
      <c r="AC116" s="428">
        <f>IF( SUM( AE116:AE116 ) = 0, 0,#REF! )</f>
        <v>0</v>
      </c>
    </row>
    <row r="117" spans="1:29" customFormat="1" ht="105" outlineLevel="1" x14ac:dyDescent="0.2">
      <c r="A117" s="1152"/>
      <c r="B117" s="472" t="s">
        <v>6139</v>
      </c>
      <c r="C117" s="473" t="s">
        <v>6273</v>
      </c>
      <c r="D117" s="478">
        <v>0.5</v>
      </c>
      <c r="E117" s="473" t="s">
        <v>6116</v>
      </c>
      <c r="F117" s="473">
        <v>0</v>
      </c>
      <c r="G117" s="507">
        <v>1</v>
      </c>
      <c r="H117" s="1151"/>
      <c r="I117" s="1176">
        <v>0</v>
      </c>
      <c r="J117" s="1177">
        <f t="shared" si="16"/>
        <v>0</v>
      </c>
      <c r="K117" s="1168"/>
      <c r="L117" s="1176">
        <v>0</v>
      </c>
      <c r="M117" s="1177">
        <f t="shared" si="17"/>
        <v>0</v>
      </c>
      <c r="N117" s="1168"/>
      <c r="O117" s="1176">
        <v>0</v>
      </c>
      <c r="P117" s="1177">
        <f t="shared" si="18"/>
        <v>0</v>
      </c>
      <c r="Q117" s="1168"/>
      <c r="R117" s="475">
        <v>0</v>
      </c>
      <c r="S117" s="476">
        <f t="shared" si="19"/>
        <v>0</v>
      </c>
      <c r="T117" s="1168"/>
      <c r="U117" s="1176">
        <v>0</v>
      </c>
      <c r="V117" s="1177">
        <f t="shared" si="20"/>
        <v>0</v>
      </c>
      <c r="W117" s="1168"/>
      <c r="X117" s="477" t="s">
        <v>6274</v>
      </c>
      <c r="Y117" s="1152"/>
      <c r="Z117" s="477" t="s">
        <v>6275</v>
      </c>
      <c r="AA117" s="285"/>
      <c r="AB117" s="285"/>
      <c r="AC117" s="428">
        <f>IF( SUM( AE117:AE117 ) = 0, 0,#REF! )</f>
        <v>0</v>
      </c>
    </row>
    <row r="118" spans="1:29" customFormat="1" ht="75" outlineLevel="1" x14ac:dyDescent="0.2">
      <c r="A118" s="1152"/>
      <c r="B118" s="472" t="s">
        <v>6143</v>
      </c>
      <c r="C118" s="508" t="s">
        <v>6276</v>
      </c>
      <c r="D118" s="509">
        <v>0.75</v>
      </c>
      <c r="E118" s="508" t="s">
        <v>5377</v>
      </c>
      <c r="F118" s="508">
        <v>0</v>
      </c>
      <c r="G118" s="507">
        <v>1</v>
      </c>
      <c r="H118" s="1151"/>
      <c r="I118" s="1183">
        <v>0</v>
      </c>
      <c r="J118" s="1177">
        <f t="shared" si="16"/>
        <v>0</v>
      </c>
      <c r="K118" s="1168"/>
      <c r="L118" s="1183">
        <v>0</v>
      </c>
      <c r="M118" s="1177">
        <f t="shared" si="17"/>
        <v>0</v>
      </c>
      <c r="N118" s="1168"/>
      <c r="O118" s="1183">
        <v>0</v>
      </c>
      <c r="P118" s="1177">
        <f t="shared" si="18"/>
        <v>0</v>
      </c>
      <c r="Q118" s="1168"/>
      <c r="R118" s="510">
        <v>0</v>
      </c>
      <c r="S118" s="476">
        <f t="shared" si="19"/>
        <v>0</v>
      </c>
      <c r="T118" s="1168"/>
      <c r="U118" s="1183">
        <v>0</v>
      </c>
      <c r="V118" s="1177">
        <f t="shared" si="20"/>
        <v>0</v>
      </c>
      <c r="W118" s="1168"/>
      <c r="X118" s="477" t="s">
        <v>6277</v>
      </c>
      <c r="Y118" s="1152"/>
      <c r="Z118" s="477" t="s">
        <v>6278</v>
      </c>
      <c r="AA118" s="285"/>
      <c r="AB118" s="285"/>
      <c r="AC118" s="428">
        <f>IF( SUM( AE118:AE118 ) = 0, 0,#REF! )</f>
        <v>0</v>
      </c>
    </row>
    <row r="119" spans="1:29" customFormat="1" ht="60" outlineLevel="1" x14ac:dyDescent="0.2">
      <c r="A119" s="1152"/>
      <c r="B119" s="472" t="s">
        <v>6147</v>
      </c>
      <c r="C119" s="508" t="s">
        <v>6279</v>
      </c>
      <c r="D119" s="509">
        <v>2</v>
      </c>
      <c r="E119" s="508" t="s">
        <v>5377</v>
      </c>
      <c r="F119" s="508">
        <v>0</v>
      </c>
      <c r="G119" s="507">
        <v>1</v>
      </c>
      <c r="H119" s="1151"/>
      <c r="I119" s="1183">
        <v>0</v>
      </c>
      <c r="J119" s="1177">
        <f t="shared" si="16"/>
        <v>0</v>
      </c>
      <c r="K119" s="1168"/>
      <c r="L119" s="1183">
        <v>0</v>
      </c>
      <c r="M119" s="1177">
        <f t="shared" si="17"/>
        <v>0</v>
      </c>
      <c r="N119" s="1168"/>
      <c r="O119" s="1183">
        <v>0</v>
      </c>
      <c r="P119" s="1177">
        <f t="shared" si="18"/>
        <v>0</v>
      </c>
      <c r="Q119" s="1168"/>
      <c r="R119" s="510">
        <v>0</v>
      </c>
      <c r="S119" s="476">
        <f t="shared" si="19"/>
        <v>0</v>
      </c>
      <c r="T119" s="1168"/>
      <c r="U119" s="1183">
        <v>0</v>
      </c>
      <c r="V119" s="1177">
        <f t="shared" si="20"/>
        <v>0</v>
      </c>
      <c r="W119" s="1168"/>
      <c r="X119" s="477" t="s">
        <v>6280</v>
      </c>
      <c r="Y119" s="1152"/>
      <c r="Z119" s="477" t="s">
        <v>6281</v>
      </c>
      <c r="AA119" s="285"/>
      <c r="AB119" s="285"/>
      <c r="AC119" s="428">
        <f>IF( SUM( AE119:AE119 ) = 0, 0,#REF! )</f>
        <v>0</v>
      </c>
    </row>
    <row r="120" spans="1:29" customFormat="1" ht="15.75" outlineLevel="1" thickBot="1" x14ac:dyDescent="0.25">
      <c r="A120" s="1152"/>
      <c r="B120" s="452" t="s">
        <v>6186</v>
      </c>
      <c r="C120" s="480" t="s">
        <v>6282</v>
      </c>
      <c r="D120" s="481">
        <v>1.92</v>
      </c>
      <c r="E120" s="480" t="s">
        <v>6225</v>
      </c>
      <c r="F120" s="480">
        <v>1</v>
      </c>
      <c r="G120" s="453">
        <v>11.5</v>
      </c>
      <c r="H120" s="1151"/>
      <c r="I120" s="1188">
        <v>0</v>
      </c>
      <c r="J120" s="1179">
        <f t="shared" si="16"/>
        <v>0</v>
      </c>
      <c r="K120" s="1168"/>
      <c r="L120" s="1188">
        <v>0</v>
      </c>
      <c r="M120" s="1179">
        <f t="shared" si="17"/>
        <v>0</v>
      </c>
      <c r="N120" s="1168"/>
      <c r="O120" s="1188">
        <v>0</v>
      </c>
      <c r="P120" s="1179">
        <f t="shared" si="18"/>
        <v>0</v>
      </c>
      <c r="Q120" s="1168"/>
      <c r="R120" s="511">
        <v>0</v>
      </c>
      <c r="S120" s="483">
        <f t="shared" si="19"/>
        <v>0</v>
      </c>
      <c r="T120" s="1168"/>
      <c r="U120" s="1188">
        <v>0</v>
      </c>
      <c r="V120" s="1179">
        <f t="shared" si="20"/>
        <v>0</v>
      </c>
      <c r="W120" s="1168"/>
      <c r="X120" s="465" t="s">
        <v>6283</v>
      </c>
      <c r="Y120" s="1152"/>
      <c r="Z120" s="465" t="s">
        <v>6284</v>
      </c>
      <c r="AA120" s="285"/>
      <c r="AB120" s="285"/>
      <c r="AC120" s="428">
        <f>IF( SUM( AE120:AE120 ) = 0, 0,#REF! )</f>
        <v>0</v>
      </c>
    </row>
    <row r="121" spans="1:29" ht="16.5" outlineLevel="1" thickTop="1" thickBot="1" x14ac:dyDescent="0.25">
      <c r="A121" s="1152"/>
      <c r="B121" s="1152"/>
      <c r="C121" s="1152"/>
      <c r="D121" s="1164"/>
      <c r="E121" s="1152"/>
      <c r="F121" s="1152"/>
      <c r="G121" s="1152"/>
      <c r="H121" s="1152"/>
      <c r="I121" s="1152"/>
      <c r="J121" s="1152"/>
      <c r="K121" s="1152"/>
      <c r="L121" s="1152"/>
      <c r="M121" s="1152"/>
      <c r="N121" s="1152"/>
      <c r="O121" s="1152"/>
      <c r="P121" s="1152"/>
      <c r="Q121" s="1152"/>
      <c r="R121" s="1152"/>
      <c r="S121" s="1152"/>
      <c r="T121" s="1152"/>
      <c r="U121" s="1152"/>
      <c r="V121" s="1152"/>
      <c r="W121" s="1152"/>
      <c r="X121" s="1152"/>
      <c r="Y121" s="1152"/>
      <c r="Z121" s="1152"/>
      <c r="AA121" s="1152"/>
      <c r="AB121" s="1152"/>
      <c r="AC121" s="1165">
        <f>IF( SUM( AE121:AE121 ) = 0, 0,#REF! )</f>
        <v>0</v>
      </c>
    </row>
    <row r="122" spans="1:29" customFormat="1" ht="20.45" customHeight="1" outlineLevel="1" thickTop="1" x14ac:dyDescent="0.2">
      <c r="A122" s="1152"/>
      <c r="B122" s="450" t="s">
        <v>6205</v>
      </c>
      <c r="C122" s="451" t="s">
        <v>6105</v>
      </c>
      <c r="D122" s="1152"/>
      <c r="E122" s="1152"/>
      <c r="F122" s="1152"/>
      <c r="G122" s="1151"/>
      <c r="H122" s="1151"/>
      <c r="I122" s="1151"/>
      <c r="J122" s="1151"/>
      <c r="K122" s="1151"/>
      <c r="L122" s="1151"/>
      <c r="M122" s="1151"/>
      <c r="N122" s="1151"/>
      <c r="O122" s="1151"/>
      <c r="P122" s="1151"/>
      <c r="Q122" s="1151"/>
      <c r="R122" s="1151"/>
      <c r="S122" s="1151"/>
      <c r="T122" s="1151"/>
      <c r="U122" s="1151"/>
      <c r="V122" s="1151"/>
      <c r="W122" s="1151"/>
      <c r="X122" s="1152"/>
      <c r="Y122" s="1152"/>
      <c r="Z122" s="1152"/>
      <c r="AA122" s="285"/>
      <c r="AB122" s="285"/>
      <c r="AC122" s="428">
        <f>IF( SUM( AE122:AE122 ) = 0, 0,#REF! )</f>
        <v>0</v>
      </c>
    </row>
    <row r="123" spans="1:29" customFormat="1" ht="30.75" outlineLevel="1" thickBot="1" x14ac:dyDescent="0.25">
      <c r="A123" s="1152"/>
      <c r="B123" s="452" t="s">
        <v>6285</v>
      </c>
      <c r="C123" s="453">
        <v>22.071999999999999</v>
      </c>
      <c r="D123" s="1154"/>
      <c r="E123" s="1154"/>
      <c r="F123" s="1154"/>
      <c r="G123" s="1151"/>
      <c r="H123" s="1151"/>
      <c r="I123" s="1151"/>
      <c r="J123" s="1151"/>
      <c r="K123" s="1151"/>
      <c r="L123" s="1151"/>
      <c r="M123" s="1151"/>
      <c r="N123" s="1151"/>
      <c r="O123" s="1151"/>
      <c r="P123" s="1151"/>
      <c r="Q123" s="1151"/>
      <c r="R123" s="1151"/>
      <c r="S123" s="1151"/>
      <c r="T123" s="1151"/>
      <c r="U123" s="1151"/>
      <c r="V123" s="1151"/>
      <c r="W123" s="1151"/>
      <c r="X123" s="1152"/>
      <c r="Y123" s="1152"/>
      <c r="Z123" s="1152"/>
      <c r="AA123" s="285"/>
      <c r="AB123" s="285"/>
      <c r="AC123" s="428">
        <f>IF( SUM( AE123:AE123 ) = 0, 0,#REF! )</f>
        <v>0</v>
      </c>
    </row>
    <row r="124" spans="1:29" customFormat="1" ht="16.5" outlineLevel="1" thickTop="1" thickBot="1" x14ac:dyDescent="0.25">
      <c r="A124" s="1152"/>
      <c r="B124" s="1154"/>
      <c r="C124" s="1152"/>
      <c r="D124" s="1154"/>
      <c r="E124" s="1154"/>
      <c r="F124" s="1154"/>
      <c r="G124" s="1151"/>
      <c r="H124" s="1151"/>
      <c r="I124" s="1445" t="s">
        <v>6107</v>
      </c>
      <c r="J124" s="1446"/>
      <c r="K124" s="1151"/>
      <c r="L124" s="1445" t="s">
        <v>157</v>
      </c>
      <c r="M124" s="1446"/>
      <c r="N124" s="1151"/>
      <c r="O124" s="1445" t="s">
        <v>158</v>
      </c>
      <c r="P124" s="1446"/>
      <c r="Q124" s="1151"/>
      <c r="R124" s="1445" t="s">
        <v>159</v>
      </c>
      <c r="S124" s="1447"/>
      <c r="T124" s="1151"/>
      <c r="U124" s="1445" t="s">
        <v>160</v>
      </c>
      <c r="V124" s="1446"/>
      <c r="W124" s="1151"/>
      <c r="X124" s="285"/>
      <c r="Y124" s="1152"/>
      <c r="Z124" s="285"/>
      <c r="AA124" s="285"/>
      <c r="AB124" s="285"/>
      <c r="AC124" s="428">
        <f>IF( SUM( AE124:AE124 ) = 0, 0,#REF! )</f>
        <v>0</v>
      </c>
    </row>
    <row r="125" spans="1:29" customFormat="1" ht="46.5" outlineLevel="1" thickTop="1" thickBot="1" x14ac:dyDescent="0.25">
      <c r="A125" s="1152"/>
      <c r="B125" s="285"/>
      <c r="C125" s="454" t="s">
        <v>81</v>
      </c>
      <c r="D125" s="455" t="s">
        <v>6108</v>
      </c>
      <c r="E125" s="455" t="s">
        <v>6109</v>
      </c>
      <c r="F125" s="455" t="s">
        <v>6110</v>
      </c>
      <c r="G125" s="456" t="s">
        <v>6111</v>
      </c>
      <c r="H125" s="1151"/>
      <c r="I125" s="457" t="s">
        <v>6112</v>
      </c>
      <c r="J125" s="458" t="s">
        <v>6113</v>
      </c>
      <c r="K125" s="1151"/>
      <c r="L125" s="457" t="s">
        <v>6112</v>
      </c>
      <c r="M125" s="458" t="s">
        <v>6113</v>
      </c>
      <c r="N125" s="1151"/>
      <c r="O125" s="457" t="s">
        <v>6112</v>
      </c>
      <c r="P125" s="458" t="s">
        <v>6113</v>
      </c>
      <c r="Q125" s="1151"/>
      <c r="R125" s="457" t="s">
        <v>6112</v>
      </c>
      <c r="S125" s="458" t="s">
        <v>6113</v>
      </c>
      <c r="T125" s="1151"/>
      <c r="U125" s="457" t="s">
        <v>6112</v>
      </c>
      <c r="V125" s="458" t="s">
        <v>6113</v>
      </c>
      <c r="W125" s="1151"/>
      <c r="X125" s="491" t="s">
        <v>155</v>
      </c>
      <c r="Y125" s="1152"/>
      <c r="Z125" s="459" t="s">
        <v>156</v>
      </c>
      <c r="AA125" s="285"/>
      <c r="AB125" s="285"/>
      <c r="AC125" s="428">
        <f>IF( SUM( AE125:AE125 ) = 0, 0,#REF! )</f>
        <v>0</v>
      </c>
    </row>
    <row r="126" spans="1:29" customFormat="1" ht="15.75" outlineLevel="1" thickTop="1" x14ac:dyDescent="0.2">
      <c r="A126" s="1152"/>
      <c r="B126" s="466" t="s">
        <v>6114</v>
      </c>
      <c r="C126" s="467" t="s">
        <v>6286</v>
      </c>
      <c r="D126" s="488">
        <v>12.818</v>
      </c>
      <c r="E126" s="467" t="s">
        <v>5377</v>
      </c>
      <c r="F126" s="467">
        <v>0</v>
      </c>
      <c r="G126" s="512">
        <v>1</v>
      </c>
      <c r="H126" s="1151"/>
      <c r="I126" s="1174">
        <v>0</v>
      </c>
      <c r="J126" s="1175">
        <f>IFERROR(I126/$G126,0)</f>
        <v>0</v>
      </c>
      <c r="K126" s="1168"/>
      <c r="L126" s="1174">
        <v>0</v>
      </c>
      <c r="M126" s="1175">
        <f>L126/$G126</f>
        <v>0</v>
      </c>
      <c r="N126" s="1168"/>
      <c r="O126" s="1174">
        <v>0</v>
      </c>
      <c r="P126" s="1175">
        <f>O126/$G126</f>
        <v>0</v>
      </c>
      <c r="Q126" s="1168"/>
      <c r="R126" s="513">
        <v>0</v>
      </c>
      <c r="S126" s="484">
        <f>R126/$G126</f>
        <v>0</v>
      </c>
      <c r="T126" s="1168"/>
      <c r="U126" s="1174">
        <v>0</v>
      </c>
      <c r="V126" s="1175">
        <f>U126/$G126</f>
        <v>0</v>
      </c>
      <c r="W126" s="1168"/>
      <c r="X126" s="344" t="s">
        <v>6287</v>
      </c>
      <c r="Y126" s="1152"/>
      <c r="Z126" s="343" t="s">
        <v>6288</v>
      </c>
      <c r="AA126" s="285"/>
      <c r="AB126" s="285"/>
      <c r="AC126" s="428">
        <f>IF( SUM( AE126:AE126 ) = 0, 0,#REF! )</f>
        <v>0</v>
      </c>
    </row>
    <row r="127" spans="1:29" customFormat="1" ht="15.75" outlineLevel="1" thickBot="1" x14ac:dyDescent="0.25">
      <c r="A127" s="1152"/>
      <c r="B127" s="452" t="s">
        <v>6119</v>
      </c>
      <c r="C127" s="480" t="s">
        <v>6289</v>
      </c>
      <c r="D127" s="481">
        <v>9.8840000000000003</v>
      </c>
      <c r="E127" s="480" t="s">
        <v>5377</v>
      </c>
      <c r="F127" s="480">
        <v>0</v>
      </c>
      <c r="G127" s="514">
        <v>1</v>
      </c>
      <c r="H127" s="1151"/>
      <c r="I127" s="1178">
        <v>0</v>
      </c>
      <c r="J127" s="1179">
        <f>IFERROR(I127/$G127,0)</f>
        <v>0</v>
      </c>
      <c r="K127" s="1168"/>
      <c r="L127" s="1178">
        <v>0</v>
      </c>
      <c r="M127" s="1179">
        <f>L127/$G127</f>
        <v>0</v>
      </c>
      <c r="N127" s="1168"/>
      <c r="O127" s="1178">
        <v>0</v>
      </c>
      <c r="P127" s="1179">
        <f>O127/$G127</f>
        <v>0</v>
      </c>
      <c r="Q127" s="1168"/>
      <c r="R127" s="515">
        <v>0</v>
      </c>
      <c r="S127" s="483">
        <f>R127/$G127</f>
        <v>0</v>
      </c>
      <c r="T127" s="1168"/>
      <c r="U127" s="1178">
        <v>0</v>
      </c>
      <c r="V127" s="1179">
        <f>U127/$G127</f>
        <v>0</v>
      </c>
      <c r="W127" s="1168"/>
      <c r="X127" s="341" t="s">
        <v>6290</v>
      </c>
      <c r="Y127" s="1152"/>
      <c r="Z127" s="341" t="s">
        <v>6291</v>
      </c>
      <c r="AA127" s="285"/>
      <c r="AB127" s="285"/>
      <c r="AC127" s="428">
        <f>IF( SUM( AE127:AE127 ) = 0, 0,#REF! )</f>
        <v>0</v>
      </c>
    </row>
    <row r="128" spans="1:29" ht="15.75" outlineLevel="1" thickTop="1" x14ac:dyDescent="0.2">
      <c r="A128" s="1152"/>
      <c r="B128" s="1152"/>
      <c r="C128" s="1152"/>
      <c r="D128" s="1152"/>
      <c r="E128" s="1152"/>
      <c r="F128" s="1152"/>
      <c r="G128" s="1152"/>
      <c r="H128" s="1152"/>
      <c r="I128" s="1152"/>
      <c r="J128" s="1152"/>
      <c r="K128" s="1152"/>
      <c r="L128" s="1152"/>
      <c r="M128" s="1152"/>
      <c r="N128" s="1152"/>
      <c r="O128" s="1152"/>
      <c r="P128" s="1152"/>
      <c r="Q128" s="1152"/>
      <c r="R128" s="1152"/>
      <c r="S128" s="1152"/>
      <c r="T128" s="1152"/>
      <c r="U128" s="1152"/>
      <c r="V128" s="1152"/>
      <c r="W128" s="1152"/>
      <c r="X128" s="1152"/>
      <c r="Y128" s="1152"/>
      <c r="Z128" s="1152"/>
      <c r="AA128" s="1152"/>
      <c r="AB128" s="1152"/>
      <c r="AC128" s="1165">
        <f>IF( SUM( AE128:AE128 ) = 0, 0,#REF! )</f>
        <v>0</v>
      </c>
    </row>
    <row r="129" spans="1:29" x14ac:dyDescent="0.2">
      <c r="A129" s="1157"/>
      <c r="B129" s="1157"/>
      <c r="C129" s="1157"/>
      <c r="D129" s="1157"/>
      <c r="E129" s="1157"/>
      <c r="F129" s="1157"/>
      <c r="G129" s="1157"/>
      <c r="H129" s="1157"/>
      <c r="I129" s="1157"/>
      <c r="J129" s="1157"/>
      <c r="K129" s="1157"/>
      <c r="L129" s="1157"/>
      <c r="M129" s="1157"/>
      <c r="N129" s="1157"/>
      <c r="O129" s="1157"/>
      <c r="P129" s="1157"/>
      <c r="Q129" s="1157"/>
      <c r="R129" s="1157"/>
      <c r="S129" s="1157"/>
      <c r="T129" s="1157"/>
      <c r="U129" s="1157"/>
      <c r="V129" s="1157"/>
      <c r="W129" s="1157"/>
      <c r="X129" s="1157"/>
      <c r="Y129" s="1157"/>
      <c r="Z129" s="1157"/>
      <c r="AA129" s="1157"/>
      <c r="AB129" s="1157"/>
      <c r="AC129" s="1181">
        <f>IF( SUM( AE129:AE129 ) = 0, 0,#REF! )</f>
        <v>0</v>
      </c>
    </row>
    <row r="130" spans="1:29" ht="20.25" thickBot="1" x14ac:dyDescent="0.35">
      <c r="A130" s="1157"/>
      <c r="B130" s="1185" t="s">
        <v>131</v>
      </c>
      <c r="C130" s="1157"/>
      <c r="D130" s="1157"/>
      <c r="E130" s="1157"/>
      <c r="F130" s="1157"/>
      <c r="G130" s="1157"/>
      <c r="H130" s="1157"/>
      <c r="I130" s="1157"/>
      <c r="J130" s="1157"/>
      <c r="K130" s="1157"/>
      <c r="L130" s="1157"/>
      <c r="M130" s="1157"/>
      <c r="N130" s="1157"/>
      <c r="O130" s="1157"/>
      <c r="P130" s="1157"/>
      <c r="Q130" s="1157"/>
      <c r="R130" s="1157"/>
      <c r="S130" s="1157"/>
      <c r="T130" s="1157"/>
      <c r="U130" s="1157"/>
      <c r="V130" s="1157"/>
      <c r="W130" s="1157"/>
      <c r="X130" s="1157"/>
      <c r="Y130" s="1157"/>
      <c r="Z130" s="1157"/>
      <c r="AA130" s="1157"/>
      <c r="AB130" s="1157"/>
      <c r="AC130" s="1181">
        <f>IF( SUM( AE130:AE130 ) = 0, 0,#REF! )</f>
        <v>0</v>
      </c>
    </row>
    <row r="131" spans="1:29" customFormat="1" ht="20.45" customHeight="1" outlineLevel="1" thickTop="1" x14ac:dyDescent="0.2">
      <c r="A131" s="1152"/>
      <c r="B131" s="450" t="s">
        <v>6104</v>
      </c>
      <c r="C131" s="451" t="s">
        <v>6105</v>
      </c>
      <c r="D131" s="1152"/>
      <c r="E131" s="1152"/>
      <c r="F131" s="1152"/>
      <c r="G131" s="1151"/>
      <c r="H131" s="1151"/>
      <c r="I131" s="1151"/>
      <c r="J131" s="1151"/>
      <c r="K131" s="1151"/>
      <c r="L131" s="1151"/>
      <c r="M131" s="1151"/>
      <c r="N131" s="1151"/>
      <c r="O131" s="1151"/>
      <c r="P131" s="1151"/>
      <c r="Q131" s="1151"/>
      <c r="R131" s="1151"/>
      <c r="S131" s="1151"/>
      <c r="T131" s="1151"/>
      <c r="U131" s="1151"/>
      <c r="V131" s="1151"/>
      <c r="W131" s="1151"/>
      <c r="X131" s="1152"/>
      <c r="Y131" s="1152"/>
      <c r="Z131" s="1152"/>
      <c r="AA131" s="285"/>
      <c r="AB131" s="285"/>
      <c r="AC131" s="428">
        <f>IF( SUM( AE131:AE131 ) = 0, 0,#REF! )</f>
        <v>0</v>
      </c>
    </row>
    <row r="132" spans="1:29" customFormat="1" ht="15.75" outlineLevel="1" thickBot="1" x14ac:dyDescent="0.25">
      <c r="A132" s="1152"/>
      <c r="B132" s="452" t="s">
        <v>6292</v>
      </c>
      <c r="C132" s="453">
        <v>71.917000000000002</v>
      </c>
      <c r="D132" s="1154"/>
      <c r="E132" s="1154"/>
      <c r="F132" s="1154"/>
      <c r="G132" s="1151"/>
      <c r="H132" s="1151"/>
      <c r="I132" s="1151"/>
      <c r="J132" s="1151"/>
      <c r="K132" s="1151"/>
      <c r="L132" s="1151"/>
      <c r="M132" s="1151"/>
      <c r="N132" s="1151"/>
      <c r="O132" s="1151"/>
      <c r="P132" s="1151"/>
      <c r="Q132" s="1151"/>
      <c r="R132" s="1151"/>
      <c r="S132" s="1151"/>
      <c r="T132" s="1151"/>
      <c r="U132" s="1151"/>
      <c r="V132" s="1151"/>
      <c r="W132" s="1151"/>
      <c r="X132" s="1152"/>
      <c r="Y132" s="1152"/>
      <c r="Z132" s="1152"/>
      <c r="AA132" s="285"/>
      <c r="AB132" s="285"/>
      <c r="AC132" s="428">
        <f>IF( SUM( AE132:AE132 ) = 0, 0,#REF! )</f>
        <v>0</v>
      </c>
    </row>
    <row r="133" spans="1:29" customFormat="1" ht="16.5" outlineLevel="1" thickTop="1" thickBot="1" x14ac:dyDescent="0.25">
      <c r="A133" s="1152"/>
      <c r="B133" s="1154"/>
      <c r="C133" s="285"/>
      <c r="D133" s="1154"/>
      <c r="E133" s="1154"/>
      <c r="F133" s="1154"/>
      <c r="G133" s="1151"/>
      <c r="H133" s="1151"/>
      <c r="I133" s="1445" t="s">
        <v>6107</v>
      </c>
      <c r="J133" s="1446"/>
      <c r="K133" s="1151"/>
      <c r="L133" s="1445" t="s">
        <v>157</v>
      </c>
      <c r="M133" s="1446"/>
      <c r="N133" s="1151"/>
      <c r="O133" s="1445" t="s">
        <v>158</v>
      </c>
      <c r="P133" s="1446"/>
      <c r="Q133" s="1151"/>
      <c r="R133" s="1445" t="s">
        <v>159</v>
      </c>
      <c r="S133" s="1447"/>
      <c r="T133" s="1151"/>
      <c r="U133" s="1445" t="s">
        <v>160</v>
      </c>
      <c r="V133" s="1446"/>
      <c r="W133" s="1151"/>
      <c r="X133" s="285"/>
      <c r="Y133" s="1152"/>
      <c r="Z133" s="285"/>
      <c r="AA133" s="285"/>
      <c r="AB133" s="285"/>
      <c r="AC133" s="428">
        <f>IF( SUM( AE133:AE133 ) = 0, 0,#REF! )</f>
        <v>0</v>
      </c>
    </row>
    <row r="134" spans="1:29" customFormat="1" ht="46.5" outlineLevel="1" thickTop="1" thickBot="1" x14ac:dyDescent="0.25">
      <c r="A134" s="1152"/>
      <c r="B134" s="1152"/>
      <c r="C134" s="454" t="s">
        <v>81</v>
      </c>
      <c r="D134" s="455" t="s">
        <v>6108</v>
      </c>
      <c r="E134" s="455" t="s">
        <v>6109</v>
      </c>
      <c r="F134" s="455" t="s">
        <v>6110</v>
      </c>
      <c r="G134" s="456" t="s">
        <v>6111</v>
      </c>
      <c r="H134" s="1151"/>
      <c r="I134" s="457" t="s">
        <v>6112</v>
      </c>
      <c r="J134" s="458" t="s">
        <v>6113</v>
      </c>
      <c r="K134" s="1151"/>
      <c r="L134" s="457" t="s">
        <v>6112</v>
      </c>
      <c r="M134" s="458" t="s">
        <v>6113</v>
      </c>
      <c r="N134" s="1151"/>
      <c r="O134" s="457" t="s">
        <v>6112</v>
      </c>
      <c r="P134" s="458" t="s">
        <v>6113</v>
      </c>
      <c r="Q134" s="1151"/>
      <c r="R134" s="457" t="s">
        <v>6112</v>
      </c>
      <c r="S134" s="458" t="s">
        <v>6113</v>
      </c>
      <c r="T134" s="1151"/>
      <c r="U134" s="457" t="s">
        <v>6112</v>
      </c>
      <c r="V134" s="458" t="s">
        <v>6113</v>
      </c>
      <c r="W134" s="1151"/>
      <c r="X134" s="459" t="s">
        <v>155</v>
      </c>
      <c r="Y134" s="1152"/>
      <c r="Z134" s="459" t="s">
        <v>156</v>
      </c>
      <c r="AA134" s="285"/>
      <c r="AB134" s="285"/>
      <c r="AC134" s="428">
        <f>IF( SUM( AE134:AE134 ) = 0, 0,#REF! )</f>
        <v>0</v>
      </c>
    </row>
    <row r="135" spans="1:29" customFormat="1" ht="45.75" outlineLevel="1" thickTop="1" x14ac:dyDescent="0.2">
      <c r="A135" s="1152"/>
      <c r="B135" s="466" t="s">
        <v>6114</v>
      </c>
      <c r="C135" s="467" t="s">
        <v>6293</v>
      </c>
      <c r="D135" s="488">
        <f>296.61*200000/1000000</f>
        <v>59.322000000000003</v>
      </c>
      <c r="E135" s="467" t="s">
        <v>5466</v>
      </c>
      <c r="F135" s="467">
        <v>3</v>
      </c>
      <c r="G135" s="500">
        <v>200</v>
      </c>
      <c r="H135" s="1151"/>
      <c r="I135" s="1186">
        <v>0</v>
      </c>
      <c r="J135" s="1175">
        <f>IFERROR(I135/$G135,0)</f>
        <v>0</v>
      </c>
      <c r="K135" s="1168"/>
      <c r="L135" s="1186">
        <v>0</v>
      </c>
      <c r="M135" s="1175">
        <f>L135/$G135</f>
        <v>0</v>
      </c>
      <c r="N135" s="1168"/>
      <c r="O135" s="1186">
        <v>0</v>
      </c>
      <c r="P135" s="1175">
        <f>O135/$G135</f>
        <v>0</v>
      </c>
      <c r="Q135" s="1168"/>
      <c r="R135" s="489">
        <v>0</v>
      </c>
      <c r="S135" s="484">
        <f>R135/$G135</f>
        <v>0</v>
      </c>
      <c r="T135" s="1168"/>
      <c r="U135" s="1186">
        <v>0</v>
      </c>
      <c r="V135" s="1175">
        <f>U135/$G135</f>
        <v>0</v>
      </c>
      <c r="W135" s="1168"/>
      <c r="X135" s="471" t="s">
        <v>6294</v>
      </c>
      <c r="Y135" s="1152"/>
      <c r="Z135" s="471" t="s">
        <v>6295</v>
      </c>
      <c r="AA135" s="285"/>
      <c r="AB135" s="285"/>
      <c r="AC135" s="428">
        <f>IF( SUM( AE135:AE135 ) = 0, 0,#REF! )</f>
        <v>0</v>
      </c>
    </row>
    <row r="136" spans="1:29" customFormat="1" ht="30" outlineLevel="1" x14ac:dyDescent="0.2">
      <c r="A136" s="1152"/>
      <c r="B136" s="472" t="s">
        <v>6119</v>
      </c>
      <c r="C136" s="473" t="s">
        <v>6296</v>
      </c>
      <c r="D136" s="509">
        <f>59.37*3000/1000000</f>
        <v>0.17810999999999999</v>
      </c>
      <c r="E136" s="516" t="s">
        <v>5466</v>
      </c>
      <c r="F136" s="508">
        <v>3</v>
      </c>
      <c r="G136" s="517">
        <v>3</v>
      </c>
      <c r="H136" s="1151"/>
      <c r="I136" s="1187">
        <v>0</v>
      </c>
      <c r="J136" s="1177">
        <f>IFERROR(I136/$G136,0)</f>
        <v>0</v>
      </c>
      <c r="K136" s="1168"/>
      <c r="L136" s="1187">
        <v>0</v>
      </c>
      <c r="M136" s="1177">
        <f>L136/$G136</f>
        <v>0</v>
      </c>
      <c r="N136" s="1168"/>
      <c r="O136" s="1187">
        <v>0</v>
      </c>
      <c r="P136" s="1177">
        <f>O136/$G136</f>
        <v>0</v>
      </c>
      <c r="Q136" s="1168"/>
      <c r="R136" s="503">
        <v>0</v>
      </c>
      <c r="S136" s="476">
        <f>R136/$G136</f>
        <v>0</v>
      </c>
      <c r="T136" s="1168"/>
      <c r="U136" s="1187">
        <v>0</v>
      </c>
      <c r="V136" s="1177">
        <f>U136/$G136</f>
        <v>0</v>
      </c>
      <c r="W136" s="1168"/>
      <c r="X136" s="518" t="s">
        <v>6297</v>
      </c>
      <c r="Y136" s="1152"/>
      <c r="Z136" s="518" t="s">
        <v>6298</v>
      </c>
      <c r="AA136" s="285"/>
      <c r="AB136" s="285"/>
      <c r="AC136" s="428">
        <f>IF( SUM( AE136:AE136 ) = 0, 0,#REF! )</f>
        <v>0</v>
      </c>
    </row>
    <row r="137" spans="1:29" customFormat="1" ht="30" outlineLevel="1" x14ac:dyDescent="0.2">
      <c r="A137" s="1152"/>
      <c r="B137" s="472" t="s">
        <v>6127</v>
      </c>
      <c r="C137" s="473" t="s">
        <v>6299</v>
      </c>
      <c r="D137" s="509">
        <f>581.35*1500/1000000</f>
        <v>0.87202500000000005</v>
      </c>
      <c r="E137" s="516" t="s">
        <v>5466</v>
      </c>
      <c r="F137" s="508">
        <v>3</v>
      </c>
      <c r="G137" s="517">
        <v>1.5</v>
      </c>
      <c r="H137" s="1151"/>
      <c r="I137" s="1187">
        <v>0</v>
      </c>
      <c r="J137" s="1177">
        <f>IFERROR(I137/$G137,0)</f>
        <v>0</v>
      </c>
      <c r="K137" s="1168"/>
      <c r="L137" s="1187">
        <v>0</v>
      </c>
      <c r="M137" s="1177">
        <f>L137/$G137</f>
        <v>0</v>
      </c>
      <c r="N137" s="1168"/>
      <c r="O137" s="1187">
        <v>0</v>
      </c>
      <c r="P137" s="1177">
        <f>O137/$G137</f>
        <v>0</v>
      </c>
      <c r="Q137" s="1168"/>
      <c r="R137" s="503">
        <v>0</v>
      </c>
      <c r="S137" s="476">
        <f>R137/$G137</f>
        <v>0</v>
      </c>
      <c r="T137" s="1168"/>
      <c r="U137" s="1187">
        <v>0</v>
      </c>
      <c r="V137" s="1177">
        <f>U137/$G137</f>
        <v>0</v>
      </c>
      <c r="W137" s="1168"/>
      <c r="X137" s="518" t="s">
        <v>6300</v>
      </c>
      <c r="Y137" s="1152"/>
      <c r="Z137" s="518" t="s">
        <v>6301</v>
      </c>
      <c r="AA137" s="285"/>
      <c r="AB137" s="285"/>
      <c r="AC137" s="428">
        <f>IF( SUM( AE137:AE137 ) = 0, 0,#REF! )</f>
        <v>0</v>
      </c>
    </row>
    <row r="138" spans="1:29" customFormat="1" ht="30" outlineLevel="1" x14ac:dyDescent="0.2">
      <c r="A138" s="1152"/>
      <c r="B138" s="472" t="s">
        <v>6135</v>
      </c>
      <c r="C138" s="473" t="s">
        <v>6302</v>
      </c>
      <c r="D138" s="509">
        <f>2724.52*200/1000000</f>
        <v>0.54490400000000005</v>
      </c>
      <c r="E138" s="516" t="s">
        <v>5466</v>
      </c>
      <c r="F138" s="508">
        <v>3</v>
      </c>
      <c r="G138" s="502">
        <f>200/1000</f>
        <v>0.2</v>
      </c>
      <c r="H138" s="1151"/>
      <c r="I138" s="1187">
        <v>0</v>
      </c>
      <c r="J138" s="1177">
        <f>IFERROR(I138/$G138,0)</f>
        <v>0</v>
      </c>
      <c r="K138" s="1168"/>
      <c r="L138" s="1187">
        <v>0</v>
      </c>
      <c r="M138" s="1177">
        <f>L138/$G138</f>
        <v>0</v>
      </c>
      <c r="N138" s="1168"/>
      <c r="O138" s="1187">
        <v>0</v>
      </c>
      <c r="P138" s="1177">
        <f>O138/$G138</f>
        <v>0</v>
      </c>
      <c r="Q138" s="1168"/>
      <c r="R138" s="503">
        <v>0</v>
      </c>
      <c r="S138" s="476">
        <f>R138/$G138</f>
        <v>0</v>
      </c>
      <c r="T138" s="1168"/>
      <c r="U138" s="1187">
        <v>0</v>
      </c>
      <c r="V138" s="1177">
        <f>U138/$G138</f>
        <v>0</v>
      </c>
      <c r="W138" s="1168"/>
      <c r="X138" s="518" t="s">
        <v>6303</v>
      </c>
      <c r="Y138" s="1152"/>
      <c r="Z138" s="518" t="s">
        <v>6304</v>
      </c>
      <c r="AA138" s="285"/>
      <c r="AB138" s="285"/>
      <c r="AC138" s="428">
        <f>IF( SUM( AE138:AE138 ) = 0, 0,#REF! )</f>
        <v>0</v>
      </c>
    </row>
    <row r="139" spans="1:29" customFormat="1" ht="75.75" outlineLevel="1" thickBot="1" x14ac:dyDescent="0.25">
      <c r="A139" s="1152"/>
      <c r="B139" s="452" t="s">
        <v>6143</v>
      </c>
      <c r="C139" s="480" t="s">
        <v>6305</v>
      </c>
      <c r="D139" s="481">
        <v>11</v>
      </c>
      <c r="E139" s="480" t="s">
        <v>5377</v>
      </c>
      <c r="F139" s="480">
        <v>0</v>
      </c>
      <c r="G139" s="514">
        <v>0.96</v>
      </c>
      <c r="H139" s="1151"/>
      <c r="I139" s="1178">
        <v>0</v>
      </c>
      <c r="J139" s="1179">
        <f>IFERROR(I139/$G139,0)</f>
        <v>0</v>
      </c>
      <c r="K139" s="1168"/>
      <c r="L139" s="1178">
        <v>0</v>
      </c>
      <c r="M139" s="1179">
        <f>L139/$G139</f>
        <v>0</v>
      </c>
      <c r="N139" s="1168"/>
      <c r="O139" s="1178">
        <v>0</v>
      </c>
      <c r="P139" s="1179">
        <f>O139/$G139</f>
        <v>0</v>
      </c>
      <c r="Q139" s="1168"/>
      <c r="R139" s="515">
        <v>0</v>
      </c>
      <c r="S139" s="483">
        <f>R139/$G139</f>
        <v>0</v>
      </c>
      <c r="T139" s="1168"/>
      <c r="U139" s="1178">
        <v>0</v>
      </c>
      <c r="V139" s="1179">
        <f>U139/$G139</f>
        <v>0</v>
      </c>
      <c r="W139" s="1168"/>
      <c r="X139" s="465" t="s">
        <v>6306</v>
      </c>
      <c r="Y139" s="1152"/>
      <c r="Z139" s="465" t="s">
        <v>6307</v>
      </c>
      <c r="AA139" s="285"/>
      <c r="AB139" s="285"/>
      <c r="AC139" s="428">
        <f>IF( SUM( AE139:AE139 ) = 0, 0,#REF! )</f>
        <v>0</v>
      </c>
    </row>
    <row r="140" spans="1:29" ht="15.75" outlineLevel="1" thickTop="1" x14ac:dyDescent="0.2">
      <c r="A140" s="1152"/>
      <c r="B140" s="1152"/>
      <c r="C140" s="1152"/>
      <c r="D140" s="1180"/>
      <c r="E140" s="1152"/>
      <c r="F140" s="1152"/>
      <c r="G140" s="1152"/>
      <c r="H140" s="1152"/>
      <c r="I140" s="1152"/>
      <c r="J140" s="1152"/>
      <c r="K140" s="1152"/>
      <c r="L140" s="1152"/>
      <c r="M140" s="1152"/>
      <c r="N140" s="1152"/>
      <c r="O140" s="1152"/>
      <c r="P140" s="1152"/>
      <c r="Q140" s="1152"/>
      <c r="R140" s="1152"/>
      <c r="S140" s="1152"/>
      <c r="T140" s="1152"/>
      <c r="U140" s="1152"/>
      <c r="V140" s="1152"/>
      <c r="W140" s="1152"/>
      <c r="X140" s="1152"/>
      <c r="Y140" s="1152"/>
      <c r="Z140" s="1152"/>
      <c r="AA140" s="1152"/>
      <c r="AB140" s="1152"/>
      <c r="AC140" s="1165">
        <f>IF( SUM( AE140:AE140 ) = 0, 0,#REF! )</f>
        <v>0</v>
      </c>
    </row>
    <row r="141" spans="1:29" ht="15" outlineLevel="1" x14ac:dyDescent="0.2">
      <c r="A141" s="1152"/>
      <c r="B141" s="1152"/>
      <c r="C141" s="1152"/>
      <c r="D141" s="1152"/>
      <c r="E141" s="1152"/>
      <c r="F141" s="1152"/>
      <c r="G141" s="1152"/>
      <c r="H141" s="1152"/>
      <c r="I141" s="1152"/>
      <c r="J141" s="1152"/>
      <c r="K141" s="1152"/>
      <c r="L141" s="1152"/>
      <c r="M141" s="1152"/>
      <c r="N141" s="1152"/>
      <c r="O141" s="1152"/>
      <c r="P141" s="1152"/>
      <c r="Q141" s="1152"/>
      <c r="R141" s="1152"/>
      <c r="S141" s="1152"/>
      <c r="T141" s="1152"/>
      <c r="U141" s="1152"/>
      <c r="V141" s="1152"/>
      <c r="W141" s="1152"/>
      <c r="X141" s="1152"/>
      <c r="Y141" s="1152"/>
      <c r="Z141" s="1152"/>
      <c r="AA141" s="1152"/>
      <c r="AB141" s="1152"/>
      <c r="AC141" s="1165">
        <f>IF( SUM( AE141:AE141 ) = 0, 0,#REF! )</f>
        <v>0</v>
      </c>
    </row>
    <row r="142" spans="1:29" ht="15" outlineLevel="1" x14ac:dyDescent="0.2">
      <c r="A142" s="1152"/>
      <c r="B142" s="1152"/>
      <c r="C142" s="1152"/>
      <c r="D142" s="1152"/>
      <c r="E142" s="1152"/>
      <c r="F142" s="1152"/>
      <c r="G142" s="1152"/>
      <c r="H142" s="1152"/>
      <c r="I142" s="1152"/>
      <c r="J142" s="1152"/>
      <c r="K142" s="1152"/>
      <c r="L142" s="1152"/>
      <c r="M142" s="1152"/>
      <c r="N142" s="1152"/>
      <c r="O142" s="1152"/>
      <c r="P142" s="1152"/>
      <c r="Q142" s="1152"/>
      <c r="R142" s="1152"/>
      <c r="S142" s="1152"/>
      <c r="T142" s="1152"/>
      <c r="U142" s="1152"/>
      <c r="V142" s="1152"/>
      <c r="W142" s="1152"/>
      <c r="X142" s="1152"/>
      <c r="Y142" s="1152"/>
      <c r="Z142" s="1152"/>
      <c r="AA142" s="1152"/>
      <c r="AB142" s="1152"/>
      <c r="AC142" s="1165">
        <f>IF( SUM( AE142:AE142 ) = 0, 0,#REF! )</f>
        <v>0</v>
      </c>
    </row>
    <row r="143" spans="1:29" ht="15" x14ac:dyDescent="0.2">
      <c r="A143" s="1152"/>
      <c r="B143" s="1152"/>
      <c r="C143" s="1152"/>
      <c r="D143" s="1152"/>
      <c r="E143" s="1152"/>
      <c r="F143" s="1152"/>
      <c r="G143" s="1152"/>
      <c r="H143" s="1152"/>
      <c r="I143" s="1152"/>
      <c r="J143" s="1152"/>
      <c r="K143" s="1152"/>
      <c r="L143" s="1152"/>
      <c r="M143" s="1152"/>
      <c r="N143" s="1152"/>
      <c r="O143" s="1152"/>
      <c r="P143" s="1152"/>
      <c r="Q143" s="1152"/>
      <c r="R143" s="1152"/>
      <c r="S143" s="1152"/>
      <c r="T143" s="1152"/>
      <c r="U143" s="1152"/>
      <c r="V143" s="1152"/>
      <c r="W143" s="1152"/>
      <c r="X143" s="1152"/>
      <c r="Y143" s="1152"/>
      <c r="Z143" s="1152"/>
      <c r="AA143" s="1152"/>
      <c r="AB143" s="1152"/>
      <c r="AC143" s="1165">
        <f>IF( SUM( AE143:AE143 ) = 0, 0,#REF! )</f>
        <v>0</v>
      </c>
    </row>
    <row r="144" spans="1:29" ht="20.25" thickBot="1" x14ac:dyDescent="0.35">
      <c r="A144" s="1157"/>
      <c r="B144" s="1185" t="s">
        <v>6308</v>
      </c>
      <c r="C144" s="1157"/>
      <c r="D144" s="1157"/>
      <c r="E144" s="1157"/>
      <c r="F144" s="1157"/>
      <c r="G144" s="1157"/>
      <c r="H144" s="1157"/>
      <c r="I144" s="1157"/>
      <c r="J144" s="1157"/>
      <c r="K144" s="1157"/>
      <c r="L144" s="1157"/>
      <c r="M144" s="1157"/>
      <c r="N144" s="1157"/>
      <c r="O144" s="1157"/>
      <c r="P144" s="1157"/>
      <c r="Q144" s="1157"/>
      <c r="R144" s="1157"/>
      <c r="S144" s="1157"/>
      <c r="T144" s="1157"/>
      <c r="U144" s="1157"/>
      <c r="V144" s="1157"/>
      <c r="W144" s="1157"/>
      <c r="X144" s="1157"/>
      <c r="Y144" s="1157"/>
      <c r="Z144" s="1157"/>
      <c r="AA144" s="1157"/>
      <c r="AB144" s="1157"/>
      <c r="AC144" s="1181">
        <f>IF( SUM( AE144:AE144 ) = 0, 0,#REF! )</f>
        <v>0</v>
      </c>
    </row>
    <row r="145" spans="1:29" customFormat="1" ht="20.45" customHeight="1" outlineLevel="1" thickTop="1" x14ac:dyDescent="0.2">
      <c r="A145" s="1152"/>
      <c r="B145" s="450" t="s">
        <v>6104</v>
      </c>
      <c r="C145" s="451" t="s">
        <v>6105</v>
      </c>
      <c r="D145" s="1152"/>
      <c r="E145" s="1152"/>
      <c r="F145" s="1152"/>
      <c r="G145" s="1151"/>
      <c r="H145" s="1151"/>
      <c r="I145" s="1151"/>
      <c r="J145" s="1151"/>
      <c r="K145" s="1151"/>
      <c r="L145" s="1151"/>
      <c r="M145" s="1151"/>
      <c r="N145" s="1151"/>
      <c r="O145" s="1151"/>
      <c r="P145" s="1151"/>
      <c r="Q145" s="1151"/>
      <c r="R145" s="1151"/>
      <c r="S145" s="1151"/>
      <c r="T145" s="1151"/>
      <c r="U145" s="1151"/>
      <c r="V145" s="1151"/>
      <c r="W145" s="1151"/>
      <c r="X145" s="1152"/>
      <c r="Y145" s="1152"/>
      <c r="Z145" s="1152"/>
      <c r="AA145" s="285"/>
      <c r="AB145" s="285"/>
      <c r="AC145" s="428">
        <f>IF( SUM( AE145:AE145 ) = 0, 0,#REF! )</f>
        <v>0</v>
      </c>
    </row>
    <row r="146" spans="1:29" customFormat="1" ht="30.75" outlineLevel="1" thickBot="1" x14ac:dyDescent="0.25">
      <c r="A146" s="1152"/>
      <c r="B146" s="452" t="s">
        <v>6309</v>
      </c>
      <c r="C146" s="453">
        <v>14.943</v>
      </c>
      <c r="D146" s="1154"/>
      <c r="E146" s="1154"/>
      <c r="F146" s="1154"/>
      <c r="G146" s="1151"/>
      <c r="H146" s="1151"/>
      <c r="I146" s="1151"/>
      <c r="J146" s="1151"/>
      <c r="K146" s="1151"/>
      <c r="L146" s="1151"/>
      <c r="M146" s="1151"/>
      <c r="N146" s="1151"/>
      <c r="O146" s="1151"/>
      <c r="P146" s="1151"/>
      <c r="Q146" s="1151"/>
      <c r="R146" s="1151"/>
      <c r="S146" s="1151"/>
      <c r="T146" s="1151"/>
      <c r="U146" s="1151"/>
      <c r="V146" s="1151"/>
      <c r="W146" s="1151"/>
      <c r="X146" s="1152"/>
      <c r="Y146" s="1152"/>
      <c r="Z146" s="1152"/>
      <c r="AA146" s="285"/>
      <c r="AB146" s="285"/>
      <c r="AC146" s="428">
        <f>IF( SUM( AE146:AE146 ) = 0, 0,#REF! )</f>
        <v>0</v>
      </c>
    </row>
    <row r="147" spans="1:29" customFormat="1" ht="16.5" outlineLevel="1" thickTop="1" thickBot="1" x14ac:dyDescent="0.25">
      <c r="A147" s="1152"/>
      <c r="B147" s="1154"/>
      <c r="C147" s="285"/>
      <c r="D147" s="1154"/>
      <c r="E147" s="1154"/>
      <c r="F147" s="1154"/>
      <c r="G147" s="1151"/>
      <c r="H147" s="1151"/>
      <c r="I147" s="1445" t="s">
        <v>6107</v>
      </c>
      <c r="J147" s="1446"/>
      <c r="K147" s="1151"/>
      <c r="L147" s="1445" t="s">
        <v>157</v>
      </c>
      <c r="M147" s="1446"/>
      <c r="N147" s="1151"/>
      <c r="O147" s="1445" t="s">
        <v>158</v>
      </c>
      <c r="P147" s="1446"/>
      <c r="Q147" s="1151"/>
      <c r="R147" s="1445" t="s">
        <v>159</v>
      </c>
      <c r="S147" s="1447"/>
      <c r="T147" s="1151"/>
      <c r="U147" s="1445" t="s">
        <v>160</v>
      </c>
      <c r="V147" s="1446"/>
      <c r="W147" s="1151"/>
      <c r="X147" s="285"/>
      <c r="Y147" s="1152"/>
      <c r="Z147" s="285"/>
      <c r="AA147" s="285"/>
      <c r="AB147" s="285"/>
      <c r="AC147" s="428">
        <f>IF( SUM( AE147:AE147 ) = 0, 0,#REF! )</f>
        <v>0</v>
      </c>
    </row>
    <row r="148" spans="1:29" customFormat="1" ht="46.5" outlineLevel="1" thickTop="1" thickBot="1" x14ac:dyDescent="0.25">
      <c r="A148" s="1152"/>
      <c r="B148" s="1152"/>
      <c r="C148" s="454" t="s">
        <v>81</v>
      </c>
      <c r="D148" s="455" t="s">
        <v>6108</v>
      </c>
      <c r="E148" s="455" t="s">
        <v>6109</v>
      </c>
      <c r="F148" s="455" t="s">
        <v>6110</v>
      </c>
      <c r="G148" s="456" t="s">
        <v>6111</v>
      </c>
      <c r="H148" s="1151"/>
      <c r="I148" s="457" t="s">
        <v>6112</v>
      </c>
      <c r="J148" s="458" t="s">
        <v>6113</v>
      </c>
      <c r="K148" s="1151"/>
      <c r="L148" s="457" t="s">
        <v>6112</v>
      </c>
      <c r="M148" s="458" t="s">
        <v>6113</v>
      </c>
      <c r="N148" s="1151"/>
      <c r="O148" s="457" t="s">
        <v>6112</v>
      </c>
      <c r="P148" s="458" t="s">
        <v>6113</v>
      </c>
      <c r="Q148" s="1151"/>
      <c r="R148" s="457" t="s">
        <v>6112</v>
      </c>
      <c r="S148" s="458" t="s">
        <v>6113</v>
      </c>
      <c r="T148" s="1151"/>
      <c r="U148" s="457" t="s">
        <v>6112</v>
      </c>
      <c r="V148" s="458" t="s">
        <v>6113</v>
      </c>
      <c r="W148" s="1151"/>
      <c r="X148" s="459" t="s">
        <v>156</v>
      </c>
      <c r="Y148" s="1152"/>
      <c r="Z148" s="459" t="s">
        <v>156</v>
      </c>
      <c r="AA148" s="285"/>
      <c r="AB148" s="285"/>
      <c r="AC148" s="428">
        <f>IF( SUM( AE148:AE148 ) = 0, 0,#REF! )</f>
        <v>0</v>
      </c>
    </row>
    <row r="149" spans="1:29" customFormat="1" ht="45.75" outlineLevel="1" thickTop="1" x14ac:dyDescent="0.2">
      <c r="A149" s="1152"/>
      <c r="B149" s="466" t="s">
        <v>6114</v>
      </c>
      <c r="C149" s="467" t="s">
        <v>6310</v>
      </c>
      <c r="D149" s="488">
        <v>1.091</v>
      </c>
      <c r="E149" s="467" t="s">
        <v>6311</v>
      </c>
      <c r="F149" s="467">
        <v>0</v>
      </c>
      <c r="G149" s="498">
        <f>D149*1000000/1000</f>
        <v>1091</v>
      </c>
      <c r="H149" s="1151"/>
      <c r="I149" s="1182">
        <v>0</v>
      </c>
      <c r="J149" s="1175">
        <f>IFERROR(I149/$G149,0)</f>
        <v>0</v>
      </c>
      <c r="K149" s="1168"/>
      <c r="L149" s="1182">
        <v>0</v>
      </c>
      <c r="M149" s="1175">
        <f>L149/$G149</f>
        <v>0</v>
      </c>
      <c r="N149" s="1168"/>
      <c r="O149" s="1182">
        <v>0</v>
      </c>
      <c r="P149" s="1175">
        <f>O149/$G149</f>
        <v>0</v>
      </c>
      <c r="Q149" s="1168"/>
      <c r="R149" s="469">
        <v>0</v>
      </c>
      <c r="S149" s="484">
        <f>R149/$G149</f>
        <v>0</v>
      </c>
      <c r="T149" s="1168"/>
      <c r="U149" s="1182">
        <v>0</v>
      </c>
      <c r="V149" s="1175">
        <f>U149/$G149</f>
        <v>0</v>
      </c>
      <c r="W149" s="1168"/>
      <c r="X149" s="471" t="s">
        <v>6312</v>
      </c>
      <c r="Y149" s="1152"/>
      <c r="Z149" s="471" t="s">
        <v>6312</v>
      </c>
      <c r="AA149" s="285"/>
      <c r="AB149" s="285"/>
      <c r="AC149" s="428">
        <f>IF( SUM( AE149:AE149 ) = 0, 0,#REF! )</f>
        <v>0</v>
      </c>
    </row>
    <row r="150" spans="1:29" customFormat="1" ht="45" outlineLevel="1" x14ac:dyDescent="0.2">
      <c r="A150" s="1152"/>
      <c r="B150" s="472" t="s">
        <v>6119</v>
      </c>
      <c r="C150" s="473" t="s">
        <v>6313</v>
      </c>
      <c r="D150" s="509">
        <v>1.819</v>
      </c>
      <c r="E150" s="516" t="s">
        <v>5377</v>
      </c>
      <c r="F150" s="508">
        <v>0</v>
      </c>
      <c r="G150" s="519">
        <v>1</v>
      </c>
      <c r="H150" s="1151"/>
      <c r="I150" s="1183">
        <v>0</v>
      </c>
      <c r="J150" s="1177">
        <f>IFERROR(I150/$G150,0)</f>
        <v>0</v>
      </c>
      <c r="K150" s="1168"/>
      <c r="L150" s="1183">
        <v>0</v>
      </c>
      <c r="M150" s="1177">
        <f>L150/$G150</f>
        <v>0</v>
      </c>
      <c r="N150" s="1168"/>
      <c r="O150" s="1183">
        <v>0</v>
      </c>
      <c r="P150" s="1177">
        <f>O150/$G150</f>
        <v>0</v>
      </c>
      <c r="Q150" s="1168"/>
      <c r="R150" s="510">
        <v>0</v>
      </c>
      <c r="S150" s="476">
        <f>R150/$G150</f>
        <v>0</v>
      </c>
      <c r="T150" s="1168"/>
      <c r="U150" s="1183">
        <v>0</v>
      </c>
      <c r="V150" s="1177">
        <f>U150/$G150</f>
        <v>0</v>
      </c>
      <c r="W150" s="1168"/>
      <c r="X150" s="518" t="s">
        <v>6314</v>
      </c>
      <c r="Y150" s="1152"/>
      <c r="Z150" s="518" t="s">
        <v>6314</v>
      </c>
      <c r="AA150" s="285"/>
      <c r="AB150" s="285"/>
      <c r="AC150" s="428">
        <f>IF( SUM( AE150:AE150 ) = 0, 0,#REF! )</f>
        <v>0</v>
      </c>
    </row>
    <row r="151" spans="1:29" customFormat="1" ht="15" outlineLevel="1" x14ac:dyDescent="0.2">
      <c r="A151" s="1152"/>
      <c r="B151" s="472" t="s">
        <v>6123</v>
      </c>
      <c r="C151" s="473" t="s">
        <v>6315</v>
      </c>
      <c r="D151" s="509">
        <v>0.72299999999999998</v>
      </c>
      <c r="E151" s="516" t="s">
        <v>6116</v>
      </c>
      <c r="F151" s="508">
        <v>0</v>
      </c>
      <c r="G151" s="520">
        <f>D151*1000000/2411</f>
        <v>299.87557030277895</v>
      </c>
      <c r="H151" s="1151"/>
      <c r="I151" s="1176">
        <v>0</v>
      </c>
      <c r="J151" s="1177">
        <f>IFERROR(I151/$G151,0)</f>
        <v>0</v>
      </c>
      <c r="K151" s="1168"/>
      <c r="L151" s="1176">
        <v>0</v>
      </c>
      <c r="M151" s="1177">
        <f>L151/$G151</f>
        <v>0</v>
      </c>
      <c r="N151" s="1168"/>
      <c r="O151" s="1176">
        <v>0</v>
      </c>
      <c r="P151" s="1177">
        <f>O151/$G151</f>
        <v>0</v>
      </c>
      <c r="Q151" s="1168"/>
      <c r="R151" s="475">
        <v>0</v>
      </c>
      <c r="S151" s="476">
        <f>R151/$G151</f>
        <v>0</v>
      </c>
      <c r="T151" s="1168"/>
      <c r="U151" s="1176">
        <v>0</v>
      </c>
      <c r="V151" s="1177">
        <f>U151/$G151</f>
        <v>0</v>
      </c>
      <c r="W151" s="1168"/>
      <c r="X151" s="518" t="s">
        <v>6316</v>
      </c>
      <c r="Y151" s="1152"/>
      <c r="Z151" s="518" t="s">
        <v>6316</v>
      </c>
      <c r="AA151" s="285"/>
      <c r="AB151" s="285"/>
      <c r="AC151" s="428">
        <f>IF( SUM( AE151:AE151 ) = 0, 0,#REF! )</f>
        <v>0</v>
      </c>
    </row>
    <row r="152" spans="1:29" customFormat="1" ht="15" outlineLevel="1" x14ac:dyDescent="0.2">
      <c r="A152" s="1152"/>
      <c r="B152" s="472" t="s">
        <v>6127</v>
      </c>
      <c r="C152" s="473" t="s">
        <v>6317</v>
      </c>
      <c r="D152" s="509">
        <v>2.2530000000000001</v>
      </c>
      <c r="E152" s="516" t="s">
        <v>6225</v>
      </c>
      <c r="F152" s="508">
        <v>1</v>
      </c>
      <c r="G152" s="521">
        <f>2.253*1000000/901</f>
        <v>2500.554938956715</v>
      </c>
      <c r="H152" s="1151"/>
      <c r="I152" s="1184">
        <v>0</v>
      </c>
      <c r="J152" s="1177">
        <f>IFERROR(I152/$G152,0)</f>
        <v>0</v>
      </c>
      <c r="K152" s="1168"/>
      <c r="L152" s="1184">
        <v>0</v>
      </c>
      <c r="M152" s="1177">
        <f>L152/$G152</f>
        <v>0</v>
      </c>
      <c r="N152" s="1168"/>
      <c r="O152" s="1184">
        <v>0</v>
      </c>
      <c r="P152" s="1177">
        <f>O152/$G152</f>
        <v>0</v>
      </c>
      <c r="Q152" s="1168"/>
      <c r="R152" s="522">
        <v>0</v>
      </c>
      <c r="S152" s="476">
        <f>R152/$G152</f>
        <v>0</v>
      </c>
      <c r="T152" s="1168"/>
      <c r="U152" s="1184">
        <v>0</v>
      </c>
      <c r="V152" s="1177">
        <f>U152/$G152</f>
        <v>0</v>
      </c>
      <c r="W152" s="1168"/>
      <c r="X152" s="518" t="s">
        <v>6318</v>
      </c>
      <c r="Y152" s="1152"/>
      <c r="Z152" s="518" t="s">
        <v>6318</v>
      </c>
      <c r="AA152" s="285"/>
      <c r="AB152" s="285"/>
      <c r="AC152" s="428">
        <f>IF( SUM( AE152:AE152 ) = 0, 0,#REF! )</f>
        <v>0</v>
      </c>
    </row>
    <row r="153" spans="1:29" customFormat="1" ht="30.75" outlineLevel="1" thickBot="1" x14ac:dyDescent="0.25">
      <c r="A153" s="1152"/>
      <c r="B153" s="452" t="s">
        <v>6131</v>
      </c>
      <c r="C153" s="480" t="s">
        <v>6319</v>
      </c>
      <c r="D153" s="481">
        <v>9.0570000000000004</v>
      </c>
      <c r="E153" s="480" t="s">
        <v>5377</v>
      </c>
      <c r="F153" s="480">
        <v>0</v>
      </c>
      <c r="G153" s="514">
        <v>1</v>
      </c>
      <c r="H153" s="1151"/>
      <c r="I153" s="1178">
        <v>0</v>
      </c>
      <c r="J153" s="1179">
        <f>IFERROR(I153/$G153,0)</f>
        <v>0</v>
      </c>
      <c r="K153" s="1168"/>
      <c r="L153" s="1178">
        <v>0</v>
      </c>
      <c r="M153" s="1179">
        <f>L153/$G153</f>
        <v>0</v>
      </c>
      <c r="N153" s="1168"/>
      <c r="O153" s="1178">
        <v>0</v>
      </c>
      <c r="P153" s="1179">
        <f>O153/$G153</f>
        <v>0</v>
      </c>
      <c r="Q153" s="1168"/>
      <c r="R153" s="515">
        <v>0</v>
      </c>
      <c r="S153" s="483">
        <f>R153/$G153</f>
        <v>0</v>
      </c>
      <c r="T153" s="1168"/>
      <c r="U153" s="1178">
        <v>0</v>
      </c>
      <c r="V153" s="1179">
        <f>U153/$G153</f>
        <v>0</v>
      </c>
      <c r="W153" s="1168"/>
      <c r="X153" s="465" t="s">
        <v>6320</v>
      </c>
      <c r="Y153" s="1152"/>
      <c r="Z153" s="465" t="s">
        <v>6320</v>
      </c>
      <c r="AA153" s="285"/>
      <c r="AB153" s="285"/>
      <c r="AC153" s="428">
        <f>IF( SUM( AE153:AE153 ) = 0, 0,#REF! )</f>
        <v>0</v>
      </c>
    </row>
    <row r="154" spans="1:29" ht="15.75" outlineLevel="1" thickTop="1" x14ac:dyDescent="0.2">
      <c r="A154" s="1152"/>
      <c r="B154" s="1152"/>
      <c r="C154" s="1152"/>
      <c r="D154" s="1180"/>
      <c r="E154" s="1152"/>
      <c r="F154" s="1152"/>
      <c r="G154" s="1152"/>
      <c r="H154" s="1152"/>
      <c r="I154" s="1152"/>
      <c r="J154" s="1152"/>
      <c r="K154" s="1152"/>
      <c r="L154" s="1152"/>
      <c r="M154" s="1152"/>
      <c r="N154" s="1152"/>
      <c r="O154" s="1152"/>
      <c r="P154" s="1152"/>
      <c r="Q154" s="1152"/>
      <c r="R154" s="1152"/>
      <c r="S154" s="1152"/>
      <c r="T154" s="1152"/>
      <c r="U154" s="1152"/>
      <c r="V154" s="1152"/>
      <c r="W154" s="1152"/>
      <c r="X154" s="1152"/>
      <c r="Y154" s="1152"/>
      <c r="Z154" s="1152"/>
      <c r="AA154" s="1152"/>
      <c r="AB154" s="1152"/>
      <c r="AC154" s="1165">
        <f>IF( SUM( AE154:AE154 ) = 0, 0,#REF! )</f>
        <v>0</v>
      </c>
    </row>
    <row r="155" spans="1:29" ht="15" outlineLevel="1" x14ac:dyDescent="0.2">
      <c r="A155" s="1152"/>
      <c r="B155" s="1152"/>
      <c r="C155" s="1152"/>
      <c r="D155" s="1152"/>
      <c r="E155" s="1152"/>
      <c r="F155" s="1152"/>
      <c r="G155" s="1152"/>
      <c r="H155" s="1152"/>
      <c r="I155" s="1152"/>
      <c r="J155" s="1152"/>
      <c r="K155" s="1152"/>
      <c r="L155" s="1152"/>
      <c r="M155" s="1152"/>
      <c r="N155" s="1152"/>
      <c r="O155" s="1152"/>
      <c r="P155" s="1152"/>
      <c r="Q155" s="1152"/>
      <c r="R155" s="1152"/>
      <c r="S155" s="1152"/>
      <c r="T155" s="1152"/>
      <c r="U155" s="1152"/>
      <c r="V155" s="1152"/>
      <c r="W155" s="1152"/>
      <c r="X155" s="1152"/>
      <c r="Y155" s="1152"/>
      <c r="Z155" s="1152"/>
      <c r="AA155" s="1152"/>
      <c r="AB155" s="1152"/>
      <c r="AC155" s="1165">
        <f>IF( SUM( AE155:AE155 ) = 0, 0,#REF! )</f>
        <v>0</v>
      </c>
    </row>
    <row r="156" spans="1:29" ht="15" outlineLevel="1" x14ac:dyDescent="0.2">
      <c r="A156" s="1152"/>
      <c r="B156" s="1152"/>
      <c r="C156" s="1152"/>
      <c r="D156" s="1152"/>
      <c r="E156" s="1152"/>
      <c r="F156" s="1152"/>
      <c r="G156" s="1152"/>
      <c r="H156" s="1152"/>
      <c r="I156" s="1152"/>
      <c r="J156" s="1152"/>
      <c r="K156" s="1152"/>
      <c r="L156" s="1152"/>
      <c r="M156" s="1152"/>
      <c r="N156" s="1152"/>
      <c r="O156" s="1152"/>
      <c r="P156" s="1152"/>
      <c r="Q156" s="1152"/>
      <c r="R156" s="1152"/>
      <c r="S156" s="1152"/>
      <c r="T156" s="1152"/>
      <c r="U156" s="1152"/>
      <c r="V156" s="1152"/>
      <c r="W156" s="1152"/>
      <c r="X156" s="1152"/>
      <c r="Y156" s="1152"/>
      <c r="Z156" s="1152"/>
      <c r="AA156" s="1152"/>
      <c r="AB156" s="1152"/>
      <c r="AC156" s="1165">
        <f>IF( SUM( AE156:AE156 ) = 0, 0,#REF! )</f>
        <v>0</v>
      </c>
    </row>
    <row r="157" spans="1:29" ht="15.75" outlineLevel="1" thickBot="1" x14ac:dyDescent="0.25">
      <c r="A157" s="1152"/>
      <c r="B157" s="1152"/>
      <c r="C157" s="1152"/>
      <c r="D157" s="1152"/>
      <c r="E157" s="1152"/>
      <c r="F157" s="1152"/>
      <c r="G157" s="1152"/>
      <c r="H157" s="1152"/>
      <c r="I157" s="1152"/>
      <c r="J157" s="1152"/>
      <c r="K157" s="1152"/>
      <c r="L157" s="1152"/>
      <c r="M157" s="1152"/>
      <c r="N157" s="1152"/>
      <c r="O157" s="1152"/>
      <c r="P157" s="1152"/>
      <c r="Q157" s="1152"/>
      <c r="R157" s="1152"/>
      <c r="S157" s="1152"/>
      <c r="T157" s="1152"/>
      <c r="U157" s="1152"/>
      <c r="V157" s="1152"/>
      <c r="W157" s="1152"/>
      <c r="X157" s="1152"/>
      <c r="Y157" s="1152"/>
      <c r="Z157" s="1152"/>
      <c r="AA157" s="1152"/>
      <c r="AB157" s="1152"/>
      <c r="AC157" s="1165">
        <f>IF( SUM( AE157:AE157 ) = 0, 0,#REF! )</f>
        <v>0</v>
      </c>
    </row>
    <row r="158" spans="1:29" customFormat="1" ht="20.45" customHeight="1" outlineLevel="1" thickTop="1" x14ac:dyDescent="0.2">
      <c r="A158" s="1152"/>
      <c r="B158" s="450" t="s">
        <v>6151</v>
      </c>
      <c r="C158" s="451" t="s">
        <v>6105</v>
      </c>
      <c r="D158" s="1152"/>
      <c r="E158" s="1152"/>
      <c r="F158" s="1152"/>
      <c r="G158" s="1151"/>
      <c r="H158" s="1151"/>
      <c r="I158" s="1151"/>
      <c r="J158" s="1151"/>
      <c r="K158" s="1151"/>
      <c r="L158" s="1151"/>
      <c r="M158" s="1151"/>
      <c r="N158" s="1151"/>
      <c r="O158" s="1151"/>
      <c r="P158" s="1151"/>
      <c r="Q158" s="1151"/>
      <c r="R158" s="1151"/>
      <c r="S158" s="1151"/>
      <c r="T158" s="1151"/>
      <c r="U158" s="1151"/>
      <c r="V158" s="1151"/>
      <c r="W158" s="1151"/>
      <c r="X158" s="1152"/>
      <c r="Y158" s="1152"/>
      <c r="Z158" s="1152"/>
      <c r="AA158" s="285"/>
      <c r="AB158" s="285"/>
      <c r="AC158" s="428">
        <f>IF( SUM( AE158:AE158 ) = 0, 0,#REF! )</f>
        <v>0</v>
      </c>
    </row>
    <row r="159" spans="1:29" customFormat="1" ht="30.75" outlineLevel="1" thickBot="1" x14ac:dyDescent="0.25">
      <c r="A159" s="1152"/>
      <c r="B159" s="452" t="s">
        <v>6321</v>
      </c>
      <c r="C159" s="487">
        <v>44.06</v>
      </c>
      <c r="D159" s="1154"/>
      <c r="E159" s="1154"/>
      <c r="F159" s="1154"/>
      <c r="G159" s="1151"/>
      <c r="H159" s="1151"/>
      <c r="I159" s="1151"/>
      <c r="J159" s="1151"/>
      <c r="K159" s="1151"/>
      <c r="L159" s="1151"/>
      <c r="M159" s="1151"/>
      <c r="N159" s="1151"/>
      <c r="O159" s="1151"/>
      <c r="P159" s="1151"/>
      <c r="Q159" s="1151"/>
      <c r="R159" s="1151"/>
      <c r="S159" s="1151"/>
      <c r="T159" s="1151"/>
      <c r="U159" s="1151"/>
      <c r="V159" s="1151"/>
      <c r="W159" s="1151"/>
      <c r="X159" s="1152"/>
      <c r="Y159" s="1152"/>
      <c r="Z159" s="1152"/>
      <c r="AA159" s="285"/>
      <c r="AB159" s="285"/>
      <c r="AC159" s="428">
        <f>IF( SUM( AE159:AE159 ) = 0, 0,#REF! )</f>
        <v>0</v>
      </c>
    </row>
    <row r="160" spans="1:29" customFormat="1" ht="16.5" outlineLevel="1" thickTop="1" thickBot="1" x14ac:dyDescent="0.25">
      <c r="A160" s="1152"/>
      <c r="B160" s="1154"/>
      <c r="C160" s="285"/>
      <c r="D160" s="1154"/>
      <c r="E160" s="1154"/>
      <c r="F160" s="1154"/>
      <c r="G160" s="1151"/>
      <c r="H160" s="1151"/>
      <c r="I160" s="1445" t="s">
        <v>6107</v>
      </c>
      <c r="J160" s="1446"/>
      <c r="K160" s="1151"/>
      <c r="L160" s="1445" t="s">
        <v>157</v>
      </c>
      <c r="M160" s="1446"/>
      <c r="N160" s="1151"/>
      <c r="O160" s="1445" t="s">
        <v>158</v>
      </c>
      <c r="P160" s="1446"/>
      <c r="Q160" s="1151"/>
      <c r="R160" s="1445" t="s">
        <v>159</v>
      </c>
      <c r="S160" s="1447"/>
      <c r="T160" s="1151"/>
      <c r="U160" s="1445" t="s">
        <v>160</v>
      </c>
      <c r="V160" s="1446"/>
      <c r="W160" s="1151"/>
      <c r="X160" s="285"/>
      <c r="Y160" s="1152"/>
      <c r="Z160" s="285"/>
      <c r="AA160" s="285"/>
      <c r="AB160" s="285"/>
      <c r="AC160" s="428">
        <f>IF( SUM( AE160:AE160 ) = 0, 0,#REF! )</f>
        <v>0</v>
      </c>
    </row>
    <row r="161" spans="1:29" customFormat="1" ht="46.5" outlineLevel="1" thickTop="1" thickBot="1" x14ac:dyDescent="0.25">
      <c r="A161" s="1152"/>
      <c r="B161" s="1152"/>
      <c r="C161" s="454" t="s">
        <v>81</v>
      </c>
      <c r="D161" s="455" t="s">
        <v>6108</v>
      </c>
      <c r="E161" s="455" t="s">
        <v>6109</v>
      </c>
      <c r="F161" s="455" t="s">
        <v>6110</v>
      </c>
      <c r="G161" s="456" t="s">
        <v>6111</v>
      </c>
      <c r="H161" s="1151"/>
      <c r="I161" s="457" t="s">
        <v>6112</v>
      </c>
      <c r="J161" s="458" t="s">
        <v>6113</v>
      </c>
      <c r="K161" s="1151"/>
      <c r="L161" s="457" t="s">
        <v>6112</v>
      </c>
      <c r="M161" s="458" t="s">
        <v>6113</v>
      </c>
      <c r="N161" s="1151"/>
      <c r="O161" s="457" t="s">
        <v>6112</v>
      </c>
      <c r="P161" s="458" t="s">
        <v>6113</v>
      </c>
      <c r="Q161" s="1151"/>
      <c r="R161" s="457" t="s">
        <v>6112</v>
      </c>
      <c r="S161" s="458" t="s">
        <v>6113</v>
      </c>
      <c r="T161" s="1151"/>
      <c r="U161" s="457" t="s">
        <v>6112</v>
      </c>
      <c r="V161" s="458" t="s">
        <v>6113</v>
      </c>
      <c r="W161" s="1151"/>
      <c r="X161" s="459" t="s">
        <v>156</v>
      </c>
      <c r="Y161" s="1152"/>
      <c r="Z161" s="523" t="s">
        <v>156</v>
      </c>
      <c r="AA161" s="285"/>
      <c r="AB161" s="285"/>
      <c r="AC161" s="428">
        <f>IF( SUM( AE161:AE161 ) = 0, 0,#REF! )</f>
        <v>0</v>
      </c>
    </row>
    <row r="162" spans="1:29" customFormat="1" ht="31.5" outlineLevel="1" thickTop="1" thickBot="1" x14ac:dyDescent="0.25">
      <c r="A162" s="1152"/>
      <c r="B162" s="466" t="s">
        <v>6114</v>
      </c>
      <c r="C162" s="467" t="s">
        <v>6322</v>
      </c>
      <c r="D162" s="488">
        <v>32.090000000000003</v>
      </c>
      <c r="E162" s="467" t="s">
        <v>5377</v>
      </c>
      <c r="F162" s="467">
        <v>0</v>
      </c>
      <c r="G162" s="524">
        <v>1</v>
      </c>
      <c r="H162" s="1151"/>
      <c r="I162" s="1174">
        <v>0</v>
      </c>
      <c r="J162" s="1175">
        <f>IFERROR(I162/$G162,0)</f>
        <v>0</v>
      </c>
      <c r="K162" s="1168"/>
      <c r="L162" s="1174">
        <v>0</v>
      </c>
      <c r="M162" s="1175">
        <f>L162/$G162</f>
        <v>0</v>
      </c>
      <c r="N162" s="1168"/>
      <c r="O162" s="1174">
        <v>0</v>
      </c>
      <c r="P162" s="1175">
        <f>O162/$G162</f>
        <v>0</v>
      </c>
      <c r="Q162" s="1168"/>
      <c r="R162" s="513">
        <v>0</v>
      </c>
      <c r="S162" s="484">
        <f>R162/$G162</f>
        <v>0</v>
      </c>
      <c r="T162" s="1168"/>
      <c r="U162" s="1174">
        <v>0</v>
      </c>
      <c r="V162" s="1175">
        <f>U162/$G162</f>
        <v>0</v>
      </c>
      <c r="W162" s="1168"/>
      <c r="X162" s="342" t="s">
        <v>6323</v>
      </c>
      <c r="Y162" s="1152"/>
      <c r="Z162" s="471" t="s">
        <v>6323</v>
      </c>
      <c r="AA162" s="285"/>
      <c r="AB162" s="285"/>
      <c r="AC162" s="428">
        <f>IF( SUM( AE162:AE162 ) = 0, 0,#REF! )</f>
        <v>0</v>
      </c>
    </row>
    <row r="163" spans="1:29" customFormat="1" ht="31.5" outlineLevel="1" thickTop="1" thickBot="1" x14ac:dyDescent="0.25">
      <c r="A163" s="1152"/>
      <c r="B163" s="452" t="s">
        <v>6119</v>
      </c>
      <c r="C163" s="480" t="s">
        <v>6324</v>
      </c>
      <c r="D163" s="481">
        <v>11.97</v>
      </c>
      <c r="E163" s="480" t="s">
        <v>5377</v>
      </c>
      <c r="F163" s="480">
        <v>0</v>
      </c>
      <c r="G163" s="514">
        <v>1</v>
      </c>
      <c r="H163" s="1151"/>
      <c r="I163" s="1178">
        <v>0</v>
      </c>
      <c r="J163" s="1179">
        <f>IFERROR(I163/$G163,0)</f>
        <v>0</v>
      </c>
      <c r="K163" s="1168"/>
      <c r="L163" s="1178">
        <v>0</v>
      </c>
      <c r="M163" s="1179">
        <f>L163/$G163</f>
        <v>0</v>
      </c>
      <c r="N163" s="1168"/>
      <c r="O163" s="1178">
        <v>0</v>
      </c>
      <c r="P163" s="1179">
        <f>O163/$G163</f>
        <v>0</v>
      </c>
      <c r="Q163" s="1168"/>
      <c r="R163" s="515">
        <v>0</v>
      </c>
      <c r="S163" s="483">
        <f>R163/$G163</f>
        <v>0</v>
      </c>
      <c r="T163" s="1168"/>
      <c r="U163" s="1178">
        <v>0</v>
      </c>
      <c r="V163" s="1179">
        <f>U163/$G163</f>
        <v>0</v>
      </c>
      <c r="W163" s="1168"/>
      <c r="X163" s="494" t="s">
        <v>6325</v>
      </c>
      <c r="Y163" s="1152"/>
      <c r="Z163" s="518" t="s">
        <v>6325</v>
      </c>
      <c r="AA163" s="285"/>
      <c r="AB163" s="285"/>
      <c r="AC163" s="428">
        <f>IF( SUM( AE163:AE163 ) = 0, 0,#REF! )</f>
        <v>0</v>
      </c>
    </row>
    <row r="164" spans="1:29" ht="16.5" outlineLevel="1" thickTop="1" thickBot="1" x14ac:dyDescent="0.25">
      <c r="A164" s="1152"/>
      <c r="B164" s="1152"/>
      <c r="C164" s="1152"/>
      <c r="D164" s="1152"/>
      <c r="E164" s="1152"/>
      <c r="F164" s="1152"/>
      <c r="G164" s="1152"/>
      <c r="H164" s="1152"/>
      <c r="I164" s="1152"/>
      <c r="J164" s="1152"/>
      <c r="K164" s="1152"/>
      <c r="L164" s="1152"/>
      <c r="M164" s="1152"/>
      <c r="N164" s="1152"/>
      <c r="O164" s="1152"/>
      <c r="P164" s="1152"/>
      <c r="Q164" s="1152"/>
      <c r="R164" s="1152"/>
      <c r="S164" s="1152"/>
      <c r="T164" s="1152"/>
      <c r="U164" s="1152"/>
      <c r="V164" s="1152"/>
      <c r="W164" s="1152"/>
      <c r="X164" s="1152"/>
      <c r="Y164" s="1152"/>
      <c r="Z164" s="1169"/>
      <c r="AA164" s="1152"/>
      <c r="AB164" s="1152"/>
      <c r="AC164" s="1165">
        <f>IF( SUM( AE164:AE164 ) = 0, 0,#REF! )</f>
        <v>0</v>
      </c>
    </row>
    <row r="165" spans="1:29" customFormat="1" ht="20.45" customHeight="1" outlineLevel="1" thickTop="1" x14ac:dyDescent="0.2">
      <c r="A165" s="1152"/>
      <c r="B165" s="450" t="s">
        <v>6157</v>
      </c>
      <c r="C165" s="451" t="s">
        <v>6105</v>
      </c>
      <c r="D165" s="1152"/>
      <c r="E165" s="1152"/>
      <c r="F165" s="1152"/>
      <c r="G165" s="1151"/>
      <c r="H165" s="1151"/>
      <c r="I165" s="1151"/>
      <c r="J165" s="1151"/>
      <c r="K165" s="1151"/>
      <c r="L165" s="1151"/>
      <c r="M165" s="1152"/>
      <c r="N165" s="1151"/>
      <c r="O165" s="1151"/>
      <c r="P165" s="1152"/>
      <c r="Q165" s="1151"/>
      <c r="R165" s="1151"/>
      <c r="S165" s="1152"/>
      <c r="T165" s="1151"/>
      <c r="U165" s="1151"/>
      <c r="V165" s="1152"/>
      <c r="W165" s="1152"/>
      <c r="X165" s="1152"/>
      <c r="Y165" s="1152"/>
      <c r="Z165" s="1152"/>
      <c r="AA165" s="285"/>
      <c r="AB165" s="285"/>
      <c r="AC165" s="428">
        <f>IF( SUM( AE165:AE165 ) = 0, 0,#REF! )</f>
        <v>0</v>
      </c>
    </row>
    <row r="166" spans="1:29" customFormat="1" ht="15.75" outlineLevel="1" thickBot="1" x14ac:dyDescent="0.25">
      <c r="A166" s="1152"/>
      <c r="B166" s="452" t="s">
        <v>6326</v>
      </c>
      <c r="C166" s="453">
        <v>5.399</v>
      </c>
      <c r="D166" s="1154"/>
      <c r="E166" s="1154"/>
      <c r="F166" s="1154"/>
      <c r="G166" s="1151"/>
      <c r="H166" s="1151"/>
      <c r="I166" s="1151"/>
      <c r="J166" s="1151"/>
      <c r="K166" s="1151"/>
      <c r="L166" s="1151"/>
      <c r="M166" s="1152"/>
      <c r="N166" s="1151"/>
      <c r="O166" s="1151"/>
      <c r="P166" s="1152"/>
      <c r="Q166" s="1151"/>
      <c r="R166" s="1151"/>
      <c r="S166" s="1152"/>
      <c r="T166" s="1151"/>
      <c r="U166" s="1151"/>
      <c r="V166" s="1152"/>
      <c r="W166" s="1152"/>
      <c r="X166" s="1152"/>
      <c r="Y166" s="1152"/>
      <c r="Z166" s="1152"/>
      <c r="AA166" s="285"/>
      <c r="AB166" s="285"/>
      <c r="AC166" s="428">
        <f>IF( SUM( AE166:AE166 ) = 0, 0,#REF! )</f>
        <v>0</v>
      </c>
    </row>
    <row r="167" spans="1:29" customFormat="1" ht="16.5" outlineLevel="1" thickTop="1" thickBot="1" x14ac:dyDescent="0.25">
      <c r="A167" s="1152"/>
      <c r="B167" s="1154"/>
      <c r="C167" s="1152"/>
      <c r="D167" s="1154"/>
      <c r="E167" s="1154"/>
      <c r="F167" s="1154"/>
      <c r="G167" s="1151"/>
      <c r="H167" s="1151"/>
      <c r="I167" s="1445" t="s">
        <v>6107</v>
      </c>
      <c r="J167" s="1446"/>
      <c r="K167" s="1151"/>
      <c r="L167" s="1445" t="s">
        <v>157</v>
      </c>
      <c r="M167" s="1446"/>
      <c r="N167" s="1151"/>
      <c r="O167" s="1445" t="s">
        <v>158</v>
      </c>
      <c r="P167" s="1446"/>
      <c r="Q167" s="1151"/>
      <c r="R167" s="1445" t="s">
        <v>159</v>
      </c>
      <c r="S167" s="1447"/>
      <c r="T167" s="1151"/>
      <c r="U167" s="1445" t="s">
        <v>160</v>
      </c>
      <c r="V167" s="1446"/>
      <c r="W167" s="1151"/>
      <c r="X167" s="285"/>
      <c r="Y167" s="1152"/>
      <c r="Z167" s="285"/>
      <c r="AA167" s="285"/>
      <c r="AB167" s="285"/>
      <c r="AC167" s="428">
        <f>IF( SUM( AE167:AE167 ) = 0, 0,#REF! )</f>
        <v>0</v>
      </c>
    </row>
    <row r="168" spans="1:29" customFormat="1" ht="46.5" outlineLevel="1" thickTop="1" thickBot="1" x14ac:dyDescent="0.25">
      <c r="A168" s="1152"/>
      <c r="B168" s="285"/>
      <c r="C168" s="454" t="s">
        <v>81</v>
      </c>
      <c r="D168" s="455" t="s">
        <v>6108</v>
      </c>
      <c r="E168" s="455" t="s">
        <v>6109</v>
      </c>
      <c r="F168" s="455" t="s">
        <v>6110</v>
      </c>
      <c r="G168" s="456" t="s">
        <v>6111</v>
      </c>
      <c r="H168" s="1151"/>
      <c r="I168" s="457" t="s">
        <v>6112</v>
      </c>
      <c r="J168" s="458" t="s">
        <v>6113</v>
      </c>
      <c r="K168" s="1151"/>
      <c r="L168" s="457" t="s">
        <v>6112</v>
      </c>
      <c r="M168" s="458" t="s">
        <v>6113</v>
      </c>
      <c r="N168" s="1151"/>
      <c r="O168" s="457" t="s">
        <v>6112</v>
      </c>
      <c r="P168" s="458" t="s">
        <v>6113</v>
      </c>
      <c r="Q168" s="1151"/>
      <c r="R168" s="457" t="s">
        <v>6112</v>
      </c>
      <c r="S168" s="458" t="s">
        <v>6113</v>
      </c>
      <c r="T168" s="1151"/>
      <c r="U168" s="457" t="s">
        <v>6112</v>
      </c>
      <c r="V168" s="458" t="s">
        <v>6113</v>
      </c>
      <c r="W168" s="1151"/>
      <c r="X168" s="459" t="s">
        <v>156</v>
      </c>
      <c r="Y168" s="1152"/>
      <c r="Z168" s="459" t="s">
        <v>156</v>
      </c>
      <c r="AA168" s="285"/>
      <c r="AB168" s="285"/>
      <c r="AC168" s="428">
        <f>IF( SUM( AE168:AE168 ) = 0, 0,#REF! )</f>
        <v>0</v>
      </c>
    </row>
    <row r="169" spans="1:29" customFormat="1" ht="15.75" outlineLevel="1" thickTop="1" x14ac:dyDescent="0.2">
      <c r="A169" s="1152"/>
      <c r="B169" s="466" t="s">
        <v>6114</v>
      </c>
      <c r="C169" s="467" t="s">
        <v>6327</v>
      </c>
      <c r="D169" s="488">
        <v>3.8879999999999999</v>
      </c>
      <c r="E169" s="467" t="s">
        <v>5377</v>
      </c>
      <c r="F169" s="467">
        <v>0</v>
      </c>
      <c r="G169" s="524">
        <v>1</v>
      </c>
      <c r="H169" s="1151"/>
      <c r="I169" s="1174">
        <v>0</v>
      </c>
      <c r="J169" s="1175">
        <f>IFERROR(I169/$G169,0)</f>
        <v>0</v>
      </c>
      <c r="K169" s="1168"/>
      <c r="L169" s="1174">
        <v>0</v>
      </c>
      <c r="M169" s="1175">
        <f>L169/$G169</f>
        <v>0</v>
      </c>
      <c r="N169" s="1168"/>
      <c r="O169" s="1174">
        <v>0</v>
      </c>
      <c r="P169" s="1175">
        <f>O169/$G169</f>
        <v>0</v>
      </c>
      <c r="Q169" s="1168"/>
      <c r="R169" s="513">
        <v>0</v>
      </c>
      <c r="S169" s="484">
        <f>R169/$G169</f>
        <v>0</v>
      </c>
      <c r="T169" s="1168"/>
      <c r="U169" s="1174">
        <v>0</v>
      </c>
      <c r="V169" s="1175">
        <f>U169/$G169</f>
        <v>0</v>
      </c>
      <c r="W169" s="1168"/>
      <c r="X169" s="471" t="s">
        <v>6328</v>
      </c>
      <c r="Y169" s="1152"/>
      <c r="Z169" s="471" t="s">
        <v>6328</v>
      </c>
      <c r="AA169" s="285"/>
      <c r="AB169" s="285"/>
      <c r="AC169" s="428">
        <f>IF( SUM( AE169:AE169 ) = 0, 0,#REF! )</f>
        <v>0</v>
      </c>
    </row>
    <row r="170" spans="1:29" customFormat="1" ht="30" outlineLevel="1" x14ac:dyDescent="0.2">
      <c r="A170" s="1152"/>
      <c r="B170" s="472" t="s">
        <v>6119</v>
      </c>
      <c r="C170" s="473" t="s">
        <v>6329</v>
      </c>
      <c r="D170" s="509">
        <f>0.493117*2</f>
        <v>0.98623400000000006</v>
      </c>
      <c r="E170" s="516" t="s">
        <v>6116</v>
      </c>
      <c r="F170" s="508">
        <v>0</v>
      </c>
      <c r="G170" s="525">
        <v>2</v>
      </c>
      <c r="H170" s="1151"/>
      <c r="I170" s="1176">
        <v>0</v>
      </c>
      <c r="J170" s="1177">
        <f>IFERROR(I170/$G170,0)</f>
        <v>0</v>
      </c>
      <c r="K170" s="1168"/>
      <c r="L170" s="1176">
        <v>0</v>
      </c>
      <c r="M170" s="1177">
        <f>L170/$G170</f>
        <v>0</v>
      </c>
      <c r="N170" s="1168"/>
      <c r="O170" s="1176">
        <v>0</v>
      </c>
      <c r="P170" s="1177">
        <f>O170/$G170</f>
        <v>0</v>
      </c>
      <c r="Q170" s="1168"/>
      <c r="R170" s="475">
        <v>0</v>
      </c>
      <c r="S170" s="476">
        <f>R170/$G170</f>
        <v>0</v>
      </c>
      <c r="T170" s="1168"/>
      <c r="U170" s="1176">
        <v>0</v>
      </c>
      <c r="V170" s="1177">
        <f>U170/$G170</f>
        <v>0</v>
      </c>
      <c r="W170" s="1168"/>
      <c r="X170" s="518" t="s">
        <v>6330</v>
      </c>
      <c r="Y170" s="1152"/>
      <c r="Z170" s="518" t="s">
        <v>6330</v>
      </c>
      <c r="AA170" s="285"/>
      <c r="AB170" s="285"/>
      <c r="AC170" s="428">
        <f>IF( SUM( AE170:AE170 ) = 0, 0,#REF! )</f>
        <v>0</v>
      </c>
    </row>
    <row r="171" spans="1:29" customFormat="1" ht="30.75" outlineLevel="1" thickBot="1" x14ac:dyDescent="0.25">
      <c r="A171" s="1152"/>
      <c r="B171" s="452" t="s">
        <v>6123</v>
      </c>
      <c r="C171" s="480" t="s">
        <v>6331</v>
      </c>
      <c r="D171" s="481">
        <v>0.52509899999999998</v>
      </c>
      <c r="E171" s="480" t="s">
        <v>6116</v>
      </c>
      <c r="F171" s="480">
        <v>0</v>
      </c>
      <c r="G171" s="514">
        <v>1</v>
      </c>
      <c r="H171" s="1151"/>
      <c r="I171" s="1178">
        <v>0</v>
      </c>
      <c r="J171" s="1179">
        <f>IFERROR(I171/$G171,0)</f>
        <v>0</v>
      </c>
      <c r="K171" s="1168"/>
      <c r="L171" s="1178">
        <v>0</v>
      </c>
      <c r="M171" s="1179">
        <f>L171/$G171</f>
        <v>0</v>
      </c>
      <c r="N171" s="1168"/>
      <c r="O171" s="1178">
        <v>0</v>
      </c>
      <c r="P171" s="1179">
        <f>O171/$G171</f>
        <v>0</v>
      </c>
      <c r="Q171" s="1168"/>
      <c r="R171" s="515">
        <v>0</v>
      </c>
      <c r="S171" s="483">
        <f>R171/$G171</f>
        <v>0</v>
      </c>
      <c r="T171" s="1168"/>
      <c r="U171" s="1178">
        <v>0</v>
      </c>
      <c r="V171" s="1179">
        <f>U171/$G171</f>
        <v>0</v>
      </c>
      <c r="W171" s="1168"/>
      <c r="X171" s="465" t="s">
        <v>6332</v>
      </c>
      <c r="Y171" s="1152"/>
      <c r="Z171" s="465" t="s">
        <v>6332</v>
      </c>
      <c r="AA171" s="285"/>
      <c r="AB171" s="285"/>
      <c r="AC171" s="428">
        <f>IF( SUM( AE171:AE171 ) = 0, 0,#REF! )</f>
        <v>0</v>
      </c>
    </row>
    <row r="172" spans="1:29" ht="15" outlineLevel="1" thickTop="1" x14ac:dyDescent="0.2"/>
  </sheetData>
  <mergeCells count="81">
    <mergeCell ref="B3:V3"/>
    <mergeCell ref="O10:P10"/>
    <mergeCell ref="O24:P24"/>
    <mergeCell ref="I85:J85"/>
    <mergeCell ref="R24:S24"/>
    <mergeCell ref="U24:V24"/>
    <mergeCell ref="I10:J10"/>
    <mergeCell ref="U10:V10"/>
    <mergeCell ref="U50:V50"/>
    <mergeCell ref="L32:M32"/>
    <mergeCell ref="U77:V77"/>
    <mergeCell ref="L24:M24"/>
    <mergeCell ref="O32:P32"/>
    <mergeCell ref="U57:V57"/>
    <mergeCell ref="R32:S32"/>
    <mergeCell ref="U32:V32"/>
    <mergeCell ref="I167:J167"/>
    <mergeCell ref="U92:V92"/>
    <mergeCell ref="U133:V133"/>
    <mergeCell ref="L167:M167"/>
    <mergeCell ref="O85:P85"/>
    <mergeCell ref="L133:M133"/>
    <mergeCell ref="I92:J92"/>
    <mergeCell ref="O133:P133"/>
    <mergeCell ref="I109:J109"/>
    <mergeCell ref="I124:J124"/>
    <mergeCell ref="O92:P92"/>
    <mergeCell ref="O109:P109"/>
    <mergeCell ref="I160:J160"/>
    <mergeCell ref="U109:V109"/>
    <mergeCell ref="R92:S92"/>
    <mergeCell ref="O167:P167"/>
    <mergeCell ref="I24:J24"/>
    <mergeCell ref="R109:S109"/>
    <mergeCell ref="L85:M85"/>
    <mergeCell ref="I98:J98"/>
    <mergeCell ref="R85:S85"/>
    <mergeCell ref="R77:S77"/>
    <mergeCell ref="I50:J50"/>
    <mergeCell ref="L77:M77"/>
    <mergeCell ref="I65:J65"/>
    <mergeCell ref="O57:P57"/>
    <mergeCell ref="R65:S65"/>
    <mergeCell ref="O50:P50"/>
    <mergeCell ref="R50:S50"/>
    <mergeCell ref="O77:P77"/>
    <mergeCell ref="R57:S57"/>
    <mergeCell ref="L50:M50"/>
    <mergeCell ref="I57:J57"/>
    <mergeCell ref="I32:J32"/>
    <mergeCell ref="O147:P147"/>
    <mergeCell ref="O65:P65"/>
    <mergeCell ref="L92:M92"/>
    <mergeCell ref="L124:M124"/>
    <mergeCell ref="L65:M65"/>
    <mergeCell ref="O98:P98"/>
    <mergeCell ref="I147:J147"/>
    <mergeCell ref="I133:J133"/>
    <mergeCell ref="I77:J77"/>
    <mergeCell ref="O124:P124"/>
    <mergeCell ref="L147:M147"/>
    <mergeCell ref="L109:M109"/>
    <mergeCell ref="L160:M160"/>
    <mergeCell ref="L98:M98"/>
    <mergeCell ref="U124:V124"/>
    <mergeCell ref="O160:P160"/>
    <mergeCell ref="U160:V160"/>
    <mergeCell ref="U147:V147"/>
    <mergeCell ref="U167:V167"/>
    <mergeCell ref="U98:V98"/>
    <mergeCell ref="R167:S167"/>
    <mergeCell ref="R160:S160"/>
    <mergeCell ref="R147:S147"/>
    <mergeCell ref="R133:S133"/>
    <mergeCell ref="U85:V85"/>
    <mergeCell ref="R98:S98"/>
    <mergeCell ref="L10:M10"/>
    <mergeCell ref="R10:S10"/>
    <mergeCell ref="R124:S124"/>
    <mergeCell ref="U65:V65"/>
    <mergeCell ref="L57:M57"/>
  </mergeCells>
  <conditionalFormatting sqref="AC8:AC171">
    <cfRule type="cellIs" dxfId="16" priority="1" operator="equal">
      <formula>0</formula>
    </cfRule>
  </conditionalFormatting>
  <pageMargins left="0.7" right="0.7" top="0.75" bottom="0.75" header="0.3" footer="0.3"/>
  <pageSetup paperSize="8" scale="44" fitToHeight="0" orientation="portrait" r:id="rId1"/>
  <rowBreaks count="1" manualBreakCount="1">
    <brk id="68" min="1" max="24"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169">
    <tabColor theme="1"/>
    <pageSetUpPr fitToPage="1"/>
  </sheetPr>
  <dimension ref="A1"/>
  <sheetViews>
    <sheetView zoomScale="40" zoomScaleNormal="40" workbookViewId="0">
      <selection activeCell="J19" sqref="J19"/>
    </sheetView>
  </sheetViews>
  <sheetFormatPr defaultColWidth="9" defaultRowHeight="20.25" customHeight="1" x14ac:dyDescent="0.2"/>
  <sheetData/>
  <pageMargins left="0.7" right="0.7" top="0.75" bottom="0.75" header="0.3" footer="0.3"/>
  <pageSetup paperSize="8" fitToHeight="0" orientation="portrait"/>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170">
    <tabColor rgb="FF0070C0"/>
  </sheetPr>
  <dimension ref="A1:BI57"/>
  <sheetViews>
    <sheetView zoomScale="70" zoomScaleNormal="70" workbookViewId="0">
      <pane xSplit="4" ySplit="5" topLeftCell="E36" activePane="bottomRight" state="frozen"/>
      <selection pane="topRight" activeCell="J19" sqref="J19"/>
      <selection pane="bottomLeft" activeCell="J19" sqref="J19"/>
      <selection pane="bottomRight" activeCell="R56" sqref="R56"/>
    </sheetView>
  </sheetViews>
  <sheetFormatPr defaultColWidth="8.75" defaultRowHeight="20.25" customHeight="1" x14ac:dyDescent="0.2"/>
  <cols>
    <col min="1" max="1" width="1.625" style="54" customWidth="1"/>
    <col min="2" max="2" width="59.625" style="54" customWidth="1"/>
    <col min="3" max="3" width="7" style="54" customWidth="1"/>
    <col min="4" max="4" width="8.125" style="54" customWidth="1"/>
    <col min="5" max="11" width="9.125" style="54" customWidth="1"/>
    <col min="12" max="12" width="9.625" style="54" customWidth="1"/>
    <col min="13" max="15" width="9.125" style="54" customWidth="1"/>
    <col min="16" max="16" width="9.75" style="54" customWidth="1"/>
    <col min="17" max="17" width="9.625" style="54" bestFit="1" customWidth="1"/>
    <col min="18" max="28" width="9.125" style="54" customWidth="1"/>
    <col min="29" max="29" width="3.125" style="54" customWidth="1"/>
    <col min="30" max="30" width="11.625" style="54" customWidth="1"/>
    <col min="31" max="32" width="8.75" style="54"/>
    <col min="33" max="33" width="56.125" style="54" bestFit="1" customWidth="1"/>
    <col min="34" max="34" width="7" style="54" customWidth="1"/>
    <col min="35" max="35" width="8.125" style="54" customWidth="1"/>
    <col min="36" max="42" width="12.25" style="54" bestFit="1" customWidth="1"/>
    <col min="43" max="59" width="14.75" style="54" bestFit="1" customWidth="1"/>
    <col min="60" max="60" width="3.125" style="54" customWidth="1"/>
    <col min="61" max="61" width="11.625" style="54" customWidth="1"/>
    <col min="62" max="16384" width="8.75" style="54"/>
  </cols>
  <sheetData>
    <row r="1" spans="1:61" customFormat="1" ht="20.25" customHeight="1" x14ac:dyDescent="0.2">
      <c r="A1" s="54"/>
      <c r="B1" s="1240" t="s">
        <v>7</v>
      </c>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G1" s="1242" t="s">
        <v>146</v>
      </c>
    </row>
    <row r="2" spans="1:61" customFormat="1" ht="18.75" customHeight="1" x14ac:dyDescent="0.25">
      <c r="A2" s="54"/>
      <c r="B2" s="1241" t="str">
        <f ca="1">INDIRECT("Validation!B5")</f>
        <v>Anglian Water</v>
      </c>
      <c r="C2" s="1160"/>
      <c r="D2" s="1160"/>
      <c r="E2" s="1160"/>
      <c r="F2" s="1160"/>
      <c r="G2" s="1160"/>
      <c r="H2" s="1160"/>
      <c r="I2" s="1160"/>
      <c r="J2" s="1160"/>
      <c r="K2" s="1160"/>
      <c r="L2" s="1160"/>
      <c r="M2" s="1160"/>
      <c r="N2" s="1160"/>
      <c r="O2" s="1160"/>
      <c r="P2" s="54"/>
      <c r="Q2" s="54"/>
      <c r="R2" s="54"/>
      <c r="S2" s="54"/>
      <c r="T2" s="54"/>
      <c r="U2" s="54"/>
      <c r="V2" s="54"/>
      <c r="W2" s="54"/>
      <c r="X2" s="54"/>
      <c r="Y2" s="54"/>
      <c r="Z2" s="54"/>
      <c r="AA2" s="54"/>
      <c r="AB2" s="54"/>
      <c r="AC2" s="54"/>
      <c r="AD2" s="54"/>
    </row>
    <row r="3" spans="1:61" s="215" customFormat="1" ht="30" customHeight="1" x14ac:dyDescent="0.2">
      <c r="A3" s="218"/>
      <c r="B3" s="221" t="s">
        <v>6333</v>
      </c>
      <c r="C3" s="220"/>
      <c r="D3" s="220"/>
      <c r="E3" s="220"/>
      <c r="F3" s="220"/>
      <c r="G3" s="220"/>
      <c r="H3" s="220"/>
      <c r="I3" s="220"/>
      <c r="J3" s="220"/>
      <c r="K3" s="220"/>
      <c r="L3" s="220"/>
      <c r="M3" s="220"/>
      <c r="N3" s="220"/>
      <c r="O3" s="220"/>
      <c r="P3" s="220"/>
      <c r="Q3" s="220"/>
      <c r="R3" s="220"/>
      <c r="S3" s="220"/>
      <c r="T3" s="220"/>
      <c r="U3" s="220"/>
      <c r="V3" s="220"/>
      <c r="W3" s="219"/>
      <c r="X3" s="219"/>
      <c r="Y3" s="219"/>
      <c r="Z3" s="219"/>
      <c r="AA3" s="219"/>
      <c r="AB3" s="219"/>
      <c r="AC3" s="219"/>
      <c r="AD3" s="219"/>
      <c r="AE3" s="222"/>
      <c r="AF3" s="222"/>
      <c r="AG3" s="221" t="s">
        <v>6333</v>
      </c>
      <c r="AH3" s="220"/>
      <c r="AI3" s="220"/>
      <c r="AJ3" s="220"/>
      <c r="AK3" s="220"/>
      <c r="AL3" s="220"/>
      <c r="AM3" s="220"/>
      <c r="AN3" s="220"/>
      <c r="AO3" s="220"/>
      <c r="AP3" s="220"/>
      <c r="AQ3" s="220"/>
      <c r="AR3" s="220"/>
      <c r="AS3" s="220"/>
      <c r="AT3" s="220"/>
      <c r="AU3" s="220"/>
      <c r="AV3" s="220"/>
      <c r="AW3" s="220"/>
      <c r="AX3" s="220"/>
      <c r="AY3" s="220"/>
      <c r="AZ3" s="220"/>
      <c r="BA3" s="220"/>
      <c r="BB3" s="219"/>
      <c r="BC3" s="219"/>
      <c r="BD3" s="219"/>
      <c r="BE3" s="219"/>
      <c r="BF3" s="219"/>
      <c r="BG3" s="219"/>
      <c r="BH3" s="219"/>
      <c r="BI3" s="219"/>
    </row>
    <row r="4" spans="1:61" s="215" customFormat="1" ht="15" customHeight="1" thickBot="1" x14ac:dyDescent="0.25">
      <c r="A4" s="218"/>
      <c r="B4" s="217"/>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6"/>
      <c r="AE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I4" s="216"/>
    </row>
    <row r="5" spans="1:61" s="117" customFormat="1" ht="30.75" customHeight="1" thickTop="1" thickBot="1" x14ac:dyDescent="0.25">
      <c r="A5" s="136"/>
      <c r="B5" s="1236" t="s">
        <v>5358</v>
      </c>
      <c r="C5" s="1237" t="s">
        <v>148</v>
      </c>
      <c r="D5" s="1237" t="s">
        <v>149</v>
      </c>
      <c r="E5" s="1238" t="s">
        <v>6334</v>
      </c>
      <c r="F5" s="1238" t="s">
        <v>6335</v>
      </c>
      <c r="G5" s="1238" t="s">
        <v>6336</v>
      </c>
      <c r="H5" s="1238" t="s">
        <v>6337</v>
      </c>
      <c r="I5" s="1238" t="s">
        <v>6338</v>
      </c>
      <c r="J5" s="1238" t="s">
        <v>6339</v>
      </c>
      <c r="K5" s="1238" t="s">
        <v>6340</v>
      </c>
      <c r="L5" s="1238" t="s">
        <v>6341</v>
      </c>
      <c r="M5" s="1238" t="s">
        <v>6342</v>
      </c>
      <c r="N5" s="1238" t="s">
        <v>6343</v>
      </c>
      <c r="O5" s="1238" t="s">
        <v>6107</v>
      </c>
      <c r="P5" s="1238" t="s">
        <v>157</v>
      </c>
      <c r="Q5" s="1238" t="s">
        <v>158</v>
      </c>
      <c r="R5" s="1237" t="s">
        <v>159</v>
      </c>
      <c r="S5" s="1237" t="s">
        <v>160</v>
      </c>
      <c r="T5" s="1237" t="s">
        <v>161</v>
      </c>
      <c r="U5" s="1237" t="s">
        <v>162</v>
      </c>
      <c r="V5" s="1237" t="s">
        <v>163</v>
      </c>
      <c r="W5" s="1237" t="s">
        <v>164</v>
      </c>
      <c r="X5" s="1237" t="s">
        <v>6344</v>
      </c>
      <c r="Y5" s="1237" t="s">
        <v>6345</v>
      </c>
      <c r="Z5" s="1237" t="s">
        <v>6346</v>
      </c>
      <c r="AA5" s="1237" t="s">
        <v>6347</v>
      </c>
      <c r="AB5" s="1239" t="s">
        <v>6348</v>
      </c>
      <c r="AC5" s="126"/>
      <c r="AD5" s="211" t="s">
        <v>155</v>
      </c>
      <c r="AE5" s="126"/>
      <c r="AG5" s="214" t="s">
        <v>5358</v>
      </c>
      <c r="AH5" s="213" t="s">
        <v>148</v>
      </c>
      <c r="AI5" s="213" t="s">
        <v>149</v>
      </c>
      <c r="AJ5" s="213" t="s">
        <v>6334</v>
      </c>
      <c r="AK5" s="213" t="s">
        <v>6335</v>
      </c>
      <c r="AL5" s="213" t="s">
        <v>6336</v>
      </c>
      <c r="AM5" s="213" t="s">
        <v>6337</v>
      </c>
      <c r="AN5" s="213" t="s">
        <v>6338</v>
      </c>
      <c r="AO5" s="213" t="s">
        <v>6339</v>
      </c>
      <c r="AP5" s="213" t="s">
        <v>6340</v>
      </c>
      <c r="AQ5" s="213" t="s">
        <v>6341</v>
      </c>
      <c r="AR5" s="213" t="s">
        <v>6342</v>
      </c>
      <c r="AS5" s="213" t="s">
        <v>6343</v>
      </c>
      <c r="AT5" s="213" t="s">
        <v>6107</v>
      </c>
      <c r="AU5" s="213" t="s">
        <v>157</v>
      </c>
      <c r="AV5" s="213" t="s">
        <v>158</v>
      </c>
      <c r="AW5" s="213" t="s">
        <v>159</v>
      </c>
      <c r="AX5" s="213" t="s">
        <v>160</v>
      </c>
      <c r="AY5" s="213" t="s">
        <v>161</v>
      </c>
      <c r="AZ5" s="213" t="s">
        <v>162</v>
      </c>
      <c r="BA5" s="213" t="s">
        <v>163</v>
      </c>
      <c r="BB5" s="213" t="s">
        <v>164</v>
      </c>
      <c r="BC5" s="213" t="s">
        <v>6344</v>
      </c>
      <c r="BD5" s="213" t="s">
        <v>6345</v>
      </c>
      <c r="BE5" s="213" t="s">
        <v>6346</v>
      </c>
      <c r="BF5" s="213" t="s">
        <v>6347</v>
      </c>
      <c r="BG5" s="212" t="s">
        <v>6348</v>
      </c>
      <c r="BI5" s="211" t="s">
        <v>155</v>
      </c>
    </row>
    <row r="6" spans="1:61" s="117" customFormat="1" ht="15" customHeight="1" thickTop="1" thickBot="1" x14ac:dyDescent="0.25">
      <c r="A6" s="13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I6" s="126"/>
    </row>
    <row r="7" spans="1:61" s="117" customFormat="1" ht="20.25" customHeight="1" thickTop="1" thickBot="1" x14ac:dyDescent="0.25">
      <c r="A7" s="136"/>
      <c r="B7" s="137" t="s">
        <v>6349</v>
      </c>
      <c r="C7" s="126"/>
      <c r="D7" s="126"/>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E7" s="126"/>
      <c r="AG7" s="137" t="s">
        <v>6349</v>
      </c>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row>
    <row r="8" spans="1:61" s="117" customFormat="1" ht="20.25" customHeight="1" thickTop="1" x14ac:dyDescent="0.2">
      <c r="A8" s="136"/>
      <c r="B8" s="171" t="s">
        <v>6350</v>
      </c>
      <c r="C8" s="170" t="s">
        <v>5494</v>
      </c>
      <c r="D8" s="170">
        <v>0</v>
      </c>
      <c r="E8" s="972"/>
      <c r="F8" s="972"/>
      <c r="G8" s="972"/>
      <c r="H8" s="972"/>
      <c r="I8" s="972"/>
      <c r="J8" s="972"/>
      <c r="K8" s="972"/>
      <c r="L8" s="972"/>
      <c r="M8" s="972"/>
      <c r="N8" s="972"/>
      <c r="O8" s="972"/>
      <c r="P8" s="972"/>
      <c r="Q8" s="972"/>
      <c r="R8" s="203">
        <f t="shared" ref="R8" si="0">COUNT(R9:R20)</f>
        <v>12</v>
      </c>
      <c r="S8" s="972"/>
      <c r="T8" s="972"/>
      <c r="U8" s="972"/>
      <c r="V8" s="972"/>
      <c r="W8" s="972"/>
      <c r="X8" s="972"/>
      <c r="Y8" s="972"/>
      <c r="Z8" s="972"/>
      <c r="AA8" s="972"/>
      <c r="AB8" s="1006"/>
      <c r="AC8" s="126"/>
      <c r="AD8" s="165" t="s">
        <v>6351</v>
      </c>
      <c r="AE8" s="126"/>
      <c r="AG8" s="171" t="s">
        <v>6350</v>
      </c>
      <c r="AH8" s="170" t="s">
        <v>5494</v>
      </c>
      <c r="AI8" s="170">
        <v>0</v>
      </c>
      <c r="AJ8" s="200" t="s">
        <v>6352</v>
      </c>
      <c r="AK8" s="200" t="s">
        <v>6352</v>
      </c>
      <c r="AL8" s="200" t="s">
        <v>6352</v>
      </c>
      <c r="AM8" s="200" t="s">
        <v>6352</v>
      </c>
      <c r="AN8" s="200" t="s">
        <v>6352</v>
      </c>
      <c r="AO8" s="200" t="s">
        <v>6352</v>
      </c>
      <c r="AP8" s="200" t="s">
        <v>6352</v>
      </c>
      <c r="AQ8" s="200" t="s">
        <v>6352</v>
      </c>
      <c r="AR8" s="200" t="s">
        <v>6352</v>
      </c>
      <c r="AS8" s="200" t="s">
        <v>6352</v>
      </c>
      <c r="AT8" s="200" t="s">
        <v>6352</v>
      </c>
      <c r="AU8" s="200" t="s">
        <v>6352</v>
      </c>
      <c r="AV8" s="200" t="s">
        <v>6352</v>
      </c>
      <c r="AW8" s="200" t="s">
        <v>6352</v>
      </c>
      <c r="AX8" s="210" t="s">
        <v>6352</v>
      </c>
      <c r="AY8" s="210" t="s">
        <v>6352</v>
      </c>
      <c r="AZ8" s="210" t="s">
        <v>6352</v>
      </c>
      <c r="BA8" s="210" t="s">
        <v>6352</v>
      </c>
      <c r="BB8" s="210" t="s">
        <v>6352</v>
      </c>
      <c r="BC8" s="210" t="s">
        <v>6352</v>
      </c>
      <c r="BD8" s="210" t="s">
        <v>6352</v>
      </c>
      <c r="BE8" s="210" t="s">
        <v>6352</v>
      </c>
      <c r="BF8" s="210" t="s">
        <v>6352</v>
      </c>
      <c r="BG8" s="209" t="s">
        <v>6352</v>
      </c>
      <c r="BI8" s="165" t="s">
        <v>6351</v>
      </c>
    </row>
    <row r="9" spans="1:61" s="117" customFormat="1" ht="20.25" customHeight="1" x14ac:dyDescent="0.2">
      <c r="A9" s="136"/>
      <c r="B9" s="162" t="s">
        <v>6353</v>
      </c>
      <c r="C9" s="161" t="s">
        <v>5494</v>
      </c>
      <c r="D9" s="161">
        <v>1</v>
      </c>
      <c r="E9" s="976"/>
      <c r="F9" s="976"/>
      <c r="G9" s="976"/>
      <c r="H9" s="976"/>
      <c r="I9" s="976"/>
      <c r="J9" s="976"/>
      <c r="K9" s="976"/>
      <c r="L9" s="976"/>
      <c r="M9" s="976"/>
      <c r="N9" s="976"/>
      <c r="O9" s="976"/>
      <c r="P9" s="976"/>
      <c r="Q9" s="973"/>
      <c r="R9" s="1263">
        <v>385</v>
      </c>
      <c r="S9" s="973"/>
      <c r="T9" s="973"/>
      <c r="U9" s="973"/>
      <c r="V9" s="973"/>
      <c r="W9" s="973"/>
      <c r="X9" s="973"/>
      <c r="Y9" s="973"/>
      <c r="Z9" s="973"/>
      <c r="AA9" s="973"/>
      <c r="AB9" s="1003"/>
      <c r="AC9" s="126"/>
      <c r="AD9" s="156" t="s">
        <v>6354</v>
      </c>
      <c r="AE9" s="126"/>
      <c r="AG9" s="162" t="s">
        <v>6353</v>
      </c>
      <c r="AH9" s="161" t="s">
        <v>5494</v>
      </c>
      <c r="AI9" s="161">
        <v>1</v>
      </c>
      <c r="AJ9" s="879" t="s">
        <v>6355</v>
      </c>
      <c r="AK9" s="879" t="s">
        <v>6355</v>
      </c>
      <c r="AL9" s="879" t="s">
        <v>6355</v>
      </c>
      <c r="AM9" s="879" t="s">
        <v>6355</v>
      </c>
      <c r="AN9" s="879" t="s">
        <v>6355</v>
      </c>
      <c r="AO9" s="879" t="s">
        <v>6355</v>
      </c>
      <c r="AP9" s="879" t="s">
        <v>6355</v>
      </c>
      <c r="AQ9" s="879" t="s">
        <v>6355</v>
      </c>
      <c r="AR9" s="879" t="s">
        <v>6355</v>
      </c>
      <c r="AS9" s="879" t="s">
        <v>6355</v>
      </c>
      <c r="AT9" s="879" t="s">
        <v>6355</v>
      </c>
      <c r="AU9" s="880" t="s">
        <v>6355</v>
      </c>
      <c r="AV9" s="197" t="s">
        <v>6355</v>
      </c>
      <c r="AW9" s="197" t="s">
        <v>6355</v>
      </c>
      <c r="AX9" s="208" t="s">
        <v>6355</v>
      </c>
      <c r="AY9" s="208" t="s">
        <v>6355</v>
      </c>
      <c r="AZ9" s="208" t="s">
        <v>6355</v>
      </c>
      <c r="BA9" s="208" t="s">
        <v>6355</v>
      </c>
      <c r="BB9" s="208" t="s">
        <v>6355</v>
      </c>
      <c r="BC9" s="208" t="s">
        <v>6355</v>
      </c>
      <c r="BD9" s="208" t="s">
        <v>6355</v>
      </c>
      <c r="BE9" s="208" t="s">
        <v>6355</v>
      </c>
      <c r="BF9" s="208" t="s">
        <v>6355</v>
      </c>
      <c r="BG9" s="207" t="s">
        <v>6355</v>
      </c>
      <c r="BI9" s="156" t="s">
        <v>6354</v>
      </c>
    </row>
    <row r="10" spans="1:61" s="117" customFormat="1" ht="20.25" customHeight="1" x14ac:dyDescent="0.2">
      <c r="A10" s="136"/>
      <c r="B10" s="162" t="s">
        <v>6356</v>
      </c>
      <c r="C10" s="161" t="s">
        <v>5494</v>
      </c>
      <c r="D10" s="161">
        <v>1</v>
      </c>
      <c r="E10" s="976"/>
      <c r="F10" s="976"/>
      <c r="G10" s="976"/>
      <c r="H10" s="976"/>
      <c r="I10" s="976"/>
      <c r="J10" s="976"/>
      <c r="K10" s="976"/>
      <c r="L10" s="976"/>
      <c r="M10" s="976"/>
      <c r="N10" s="976"/>
      <c r="O10" s="976"/>
      <c r="P10" s="976"/>
      <c r="Q10" s="973"/>
      <c r="R10" s="1263">
        <v>386.4</v>
      </c>
      <c r="S10" s="973"/>
      <c r="T10" s="973"/>
      <c r="U10" s="973"/>
      <c r="V10" s="973"/>
      <c r="W10" s="973"/>
      <c r="X10" s="973"/>
      <c r="Y10" s="973"/>
      <c r="Z10" s="973"/>
      <c r="AA10" s="973"/>
      <c r="AB10" s="1003"/>
      <c r="AC10" s="126"/>
      <c r="AD10" s="156" t="s">
        <v>6357</v>
      </c>
      <c r="AE10" s="126"/>
      <c r="AG10" s="162" t="s">
        <v>6356</v>
      </c>
      <c r="AH10" s="161" t="s">
        <v>5494</v>
      </c>
      <c r="AI10" s="161">
        <v>1</v>
      </c>
      <c r="AJ10" s="879" t="s">
        <v>6358</v>
      </c>
      <c r="AK10" s="879" t="s">
        <v>6358</v>
      </c>
      <c r="AL10" s="879" t="s">
        <v>6358</v>
      </c>
      <c r="AM10" s="879" t="s">
        <v>6358</v>
      </c>
      <c r="AN10" s="879" t="s">
        <v>6358</v>
      </c>
      <c r="AO10" s="879" t="s">
        <v>6358</v>
      </c>
      <c r="AP10" s="879" t="s">
        <v>6358</v>
      </c>
      <c r="AQ10" s="879" t="s">
        <v>6358</v>
      </c>
      <c r="AR10" s="879" t="s">
        <v>6358</v>
      </c>
      <c r="AS10" s="879" t="s">
        <v>6358</v>
      </c>
      <c r="AT10" s="879" t="s">
        <v>6358</v>
      </c>
      <c r="AU10" s="880" t="s">
        <v>6358</v>
      </c>
      <c r="AV10" s="197" t="s">
        <v>6358</v>
      </c>
      <c r="AW10" s="197" t="s">
        <v>6358</v>
      </c>
      <c r="AX10" s="208" t="s">
        <v>6358</v>
      </c>
      <c r="AY10" s="208" t="s">
        <v>6358</v>
      </c>
      <c r="AZ10" s="208" t="s">
        <v>6358</v>
      </c>
      <c r="BA10" s="208" t="s">
        <v>6358</v>
      </c>
      <c r="BB10" s="208" t="s">
        <v>6358</v>
      </c>
      <c r="BC10" s="208" t="s">
        <v>6358</v>
      </c>
      <c r="BD10" s="208" t="s">
        <v>6358</v>
      </c>
      <c r="BE10" s="208" t="s">
        <v>6358</v>
      </c>
      <c r="BF10" s="208" t="s">
        <v>6358</v>
      </c>
      <c r="BG10" s="207" t="s">
        <v>6358</v>
      </c>
      <c r="BI10" s="156" t="s">
        <v>6357</v>
      </c>
    </row>
    <row r="11" spans="1:61" s="117" customFormat="1" ht="20.25" customHeight="1" x14ac:dyDescent="0.2">
      <c r="A11" s="136"/>
      <c r="B11" s="162" t="s">
        <v>6359</v>
      </c>
      <c r="C11" s="161" t="s">
        <v>5494</v>
      </c>
      <c r="D11" s="161">
        <v>1</v>
      </c>
      <c r="E11" s="976"/>
      <c r="F11" s="976"/>
      <c r="G11" s="976"/>
      <c r="H11" s="976"/>
      <c r="I11" s="976"/>
      <c r="J11" s="976"/>
      <c r="K11" s="976"/>
      <c r="L11" s="976"/>
      <c r="M11" s="976"/>
      <c r="N11" s="976"/>
      <c r="O11" s="976"/>
      <c r="P11" s="976"/>
      <c r="Q11" s="973"/>
      <c r="R11" s="1263">
        <v>387.3</v>
      </c>
      <c r="S11" s="973"/>
      <c r="T11" s="973"/>
      <c r="U11" s="973"/>
      <c r="V11" s="973"/>
      <c r="W11" s="973"/>
      <c r="X11" s="973"/>
      <c r="Y11" s="973"/>
      <c r="Z11" s="973"/>
      <c r="AA11" s="973"/>
      <c r="AB11" s="1003"/>
      <c r="AC11" s="126"/>
      <c r="AD11" s="156" t="s">
        <v>6360</v>
      </c>
      <c r="AE11" s="126"/>
      <c r="AG11" s="162" t="s">
        <v>6359</v>
      </c>
      <c r="AH11" s="161" t="s">
        <v>5494</v>
      </c>
      <c r="AI11" s="161">
        <v>1</v>
      </c>
      <c r="AJ11" s="879" t="s">
        <v>6361</v>
      </c>
      <c r="AK11" s="879" t="s">
        <v>6361</v>
      </c>
      <c r="AL11" s="879" t="s">
        <v>6361</v>
      </c>
      <c r="AM11" s="879" t="s">
        <v>6361</v>
      </c>
      <c r="AN11" s="879" t="s">
        <v>6361</v>
      </c>
      <c r="AO11" s="879" t="s">
        <v>6361</v>
      </c>
      <c r="AP11" s="879" t="s">
        <v>6361</v>
      </c>
      <c r="AQ11" s="879" t="s">
        <v>6361</v>
      </c>
      <c r="AR11" s="879" t="s">
        <v>6361</v>
      </c>
      <c r="AS11" s="879" t="s">
        <v>6361</v>
      </c>
      <c r="AT11" s="879" t="s">
        <v>6361</v>
      </c>
      <c r="AU11" s="880" t="s">
        <v>6361</v>
      </c>
      <c r="AV11" s="197" t="s">
        <v>6361</v>
      </c>
      <c r="AW11" s="197" t="s">
        <v>6361</v>
      </c>
      <c r="AX11" s="208" t="s">
        <v>6361</v>
      </c>
      <c r="AY11" s="208" t="s">
        <v>6361</v>
      </c>
      <c r="AZ11" s="208" t="s">
        <v>6361</v>
      </c>
      <c r="BA11" s="208" t="s">
        <v>6361</v>
      </c>
      <c r="BB11" s="208" t="s">
        <v>6361</v>
      </c>
      <c r="BC11" s="208" t="s">
        <v>6361</v>
      </c>
      <c r="BD11" s="208" t="s">
        <v>6361</v>
      </c>
      <c r="BE11" s="208" t="s">
        <v>6361</v>
      </c>
      <c r="BF11" s="208" t="s">
        <v>6361</v>
      </c>
      <c r="BG11" s="207" t="s">
        <v>6361</v>
      </c>
      <c r="BI11" s="156" t="s">
        <v>6360</v>
      </c>
    </row>
    <row r="12" spans="1:61" s="117" customFormat="1" ht="20.25" customHeight="1" x14ac:dyDescent="0.2">
      <c r="A12" s="136"/>
      <c r="B12" s="162" t="s">
        <v>6362</v>
      </c>
      <c r="C12" s="161" t="s">
        <v>5494</v>
      </c>
      <c r="D12" s="161">
        <v>1</v>
      </c>
      <c r="E12" s="976"/>
      <c r="F12" s="976"/>
      <c r="G12" s="976"/>
      <c r="H12" s="976"/>
      <c r="I12" s="976"/>
      <c r="J12" s="976"/>
      <c r="K12" s="976"/>
      <c r="L12" s="976"/>
      <c r="M12" s="976"/>
      <c r="N12" s="976"/>
      <c r="O12" s="976"/>
      <c r="P12" s="976"/>
      <c r="Q12" s="973"/>
      <c r="R12" s="1263">
        <v>387.5</v>
      </c>
      <c r="S12" s="973"/>
      <c r="T12" s="973"/>
      <c r="U12" s="973"/>
      <c r="V12" s="973"/>
      <c r="W12" s="973"/>
      <c r="X12" s="973"/>
      <c r="Y12" s="973"/>
      <c r="Z12" s="973"/>
      <c r="AA12" s="973"/>
      <c r="AB12" s="1003"/>
      <c r="AC12" s="126"/>
      <c r="AD12" s="156" t="s">
        <v>6363</v>
      </c>
      <c r="AE12" s="126"/>
      <c r="AG12" s="162" t="s">
        <v>6362</v>
      </c>
      <c r="AH12" s="161" t="s">
        <v>5494</v>
      </c>
      <c r="AI12" s="161">
        <v>1</v>
      </c>
      <c r="AJ12" s="879" t="s">
        <v>6364</v>
      </c>
      <c r="AK12" s="879" t="s">
        <v>6364</v>
      </c>
      <c r="AL12" s="879" t="s">
        <v>6364</v>
      </c>
      <c r="AM12" s="879" t="s">
        <v>6364</v>
      </c>
      <c r="AN12" s="879" t="s">
        <v>6364</v>
      </c>
      <c r="AO12" s="879" t="s">
        <v>6364</v>
      </c>
      <c r="AP12" s="879" t="s">
        <v>6364</v>
      </c>
      <c r="AQ12" s="879" t="s">
        <v>6364</v>
      </c>
      <c r="AR12" s="879" t="s">
        <v>6364</v>
      </c>
      <c r="AS12" s="879" t="s">
        <v>6364</v>
      </c>
      <c r="AT12" s="879" t="s">
        <v>6364</v>
      </c>
      <c r="AU12" s="880" t="s">
        <v>6364</v>
      </c>
      <c r="AV12" s="197" t="s">
        <v>6364</v>
      </c>
      <c r="AW12" s="197" t="s">
        <v>6364</v>
      </c>
      <c r="AX12" s="208" t="s">
        <v>6364</v>
      </c>
      <c r="AY12" s="208" t="s">
        <v>6364</v>
      </c>
      <c r="AZ12" s="208" t="s">
        <v>6364</v>
      </c>
      <c r="BA12" s="208" t="s">
        <v>6364</v>
      </c>
      <c r="BB12" s="208" t="s">
        <v>6364</v>
      </c>
      <c r="BC12" s="208" t="s">
        <v>6364</v>
      </c>
      <c r="BD12" s="208" t="s">
        <v>6364</v>
      </c>
      <c r="BE12" s="208" t="s">
        <v>6364</v>
      </c>
      <c r="BF12" s="208" t="s">
        <v>6364</v>
      </c>
      <c r="BG12" s="207" t="s">
        <v>6364</v>
      </c>
      <c r="BI12" s="156" t="s">
        <v>6363</v>
      </c>
    </row>
    <row r="13" spans="1:61" s="117" customFormat="1" ht="20.25" customHeight="1" x14ac:dyDescent="0.2">
      <c r="A13" s="136"/>
      <c r="B13" s="162" t="s">
        <v>6365</v>
      </c>
      <c r="C13" s="161" t="s">
        <v>5494</v>
      </c>
      <c r="D13" s="161">
        <v>1</v>
      </c>
      <c r="E13" s="976"/>
      <c r="F13" s="976"/>
      <c r="G13" s="976"/>
      <c r="H13" s="976"/>
      <c r="I13" s="976"/>
      <c r="J13" s="976"/>
      <c r="K13" s="976"/>
      <c r="L13" s="976"/>
      <c r="M13" s="976"/>
      <c r="N13" s="976"/>
      <c r="O13" s="976"/>
      <c r="P13" s="976"/>
      <c r="Q13" s="973"/>
      <c r="R13" s="1263">
        <v>389.9</v>
      </c>
      <c r="S13" s="973"/>
      <c r="T13" s="973"/>
      <c r="U13" s="973"/>
      <c r="V13" s="973"/>
      <c r="W13" s="973"/>
      <c r="X13" s="973"/>
      <c r="Y13" s="973"/>
      <c r="Z13" s="973"/>
      <c r="AA13" s="973"/>
      <c r="AB13" s="1003"/>
      <c r="AC13" s="126"/>
      <c r="AD13" s="156" t="s">
        <v>6366</v>
      </c>
      <c r="AE13" s="126"/>
      <c r="AG13" s="162" t="s">
        <v>6365</v>
      </c>
      <c r="AH13" s="161" t="s">
        <v>5494</v>
      </c>
      <c r="AI13" s="161">
        <v>1</v>
      </c>
      <c r="AJ13" s="879" t="s">
        <v>6367</v>
      </c>
      <c r="AK13" s="879" t="s">
        <v>6367</v>
      </c>
      <c r="AL13" s="879" t="s">
        <v>6367</v>
      </c>
      <c r="AM13" s="879" t="s">
        <v>6367</v>
      </c>
      <c r="AN13" s="879" t="s">
        <v>6367</v>
      </c>
      <c r="AO13" s="879" t="s">
        <v>6367</v>
      </c>
      <c r="AP13" s="879" t="s">
        <v>6367</v>
      </c>
      <c r="AQ13" s="879" t="s">
        <v>6367</v>
      </c>
      <c r="AR13" s="879" t="s">
        <v>6367</v>
      </c>
      <c r="AS13" s="879" t="s">
        <v>6367</v>
      </c>
      <c r="AT13" s="879" t="s">
        <v>6367</v>
      </c>
      <c r="AU13" s="880" t="s">
        <v>6367</v>
      </c>
      <c r="AV13" s="197" t="s">
        <v>6367</v>
      </c>
      <c r="AW13" s="197" t="s">
        <v>6367</v>
      </c>
      <c r="AX13" s="208" t="s">
        <v>6367</v>
      </c>
      <c r="AY13" s="208" t="s">
        <v>6367</v>
      </c>
      <c r="AZ13" s="208" t="s">
        <v>6367</v>
      </c>
      <c r="BA13" s="208" t="s">
        <v>6367</v>
      </c>
      <c r="BB13" s="208" t="s">
        <v>6367</v>
      </c>
      <c r="BC13" s="208" t="s">
        <v>6367</v>
      </c>
      <c r="BD13" s="208" t="s">
        <v>6367</v>
      </c>
      <c r="BE13" s="208" t="s">
        <v>6367</v>
      </c>
      <c r="BF13" s="208" t="s">
        <v>6367</v>
      </c>
      <c r="BG13" s="207" t="s">
        <v>6367</v>
      </c>
      <c r="BI13" s="156" t="s">
        <v>6366</v>
      </c>
    </row>
    <row r="14" spans="1:61" s="117" customFormat="1" ht="20.25" customHeight="1" x14ac:dyDescent="0.2">
      <c r="A14" s="136"/>
      <c r="B14" s="162" t="s">
        <v>6368</v>
      </c>
      <c r="C14" s="161" t="s">
        <v>5494</v>
      </c>
      <c r="D14" s="161">
        <v>1</v>
      </c>
      <c r="E14" s="976"/>
      <c r="F14" s="976"/>
      <c r="G14" s="976"/>
      <c r="H14" s="976"/>
      <c r="I14" s="976"/>
      <c r="J14" s="976"/>
      <c r="K14" s="976"/>
      <c r="L14" s="976"/>
      <c r="M14" s="976"/>
      <c r="N14" s="976"/>
      <c r="O14" s="976"/>
      <c r="P14" s="976"/>
      <c r="Q14" s="973"/>
      <c r="R14" s="1263">
        <v>388.6</v>
      </c>
      <c r="S14" s="973"/>
      <c r="T14" s="973"/>
      <c r="U14" s="973"/>
      <c r="V14" s="973"/>
      <c r="W14" s="973"/>
      <c r="X14" s="973"/>
      <c r="Y14" s="973"/>
      <c r="Z14" s="973"/>
      <c r="AA14" s="973"/>
      <c r="AB14" s="1003"/>
      <c r="AC14" s="126"/>
      <c r="AD14" s="156" t="s">
        <v>6369</v>
      </c>
      <c r="AE14" s="126"/>
      <c r="AG14" s="162" t="s">
        <v>6368</v>
      </c>
      <c r="AH14" s="161" t="s">
        <v>5494</v>
      </c>
      <c r="AI14" s="161">
        <v>1</v>
      </c>
      <c r="AJ14" s="879" t="s">
        <v>6370</v>
      </c>
      <c r="AK14" s="879" t="s">
        <v>6370</v>
      </c>
      <c r="AL14" s="879" t="s">
        <v>6370</v>
      </c>
      <c r="AM14" s="879" t="s">
        <v>6370</v>
      </c>
      <c r="AN14" s="879" t="s">
        <v>6370</v>
      </c>
      <c r="AO14" s="879" t="s">
        <v>6370</v>
      </c>
      <c r="AP14" s="879" t="s">
        <v>6370</v>
      </c>
      <c r="AQ14" s="879" t="s">
        <v>6370</v>
      </c>
      <c r="AR14" s="879" t="s">
        <v>6370</v>
      </c>
      <c r="AS14" s="879" t="s">
        <v>6370</v>
      </c>
      <c r="AT14" s="879" t="s">
        <v>6370</v>
      </c>
      <c r="AU14" s="880" t="s">
        <v>6370</v>
      </c>
      <c r="AV14" s="197" t="s">
        <v>6370</v>
      </c>
      <c r="AW14" s="197" t="s">
        <v>6370</v>
      </c>
      <c r="AX14" s="208" t="s">
        <v>6370</v>
      </c>
      <c r="AY14" s="208" t="s">
        <v>6370</v>
      </c>
      <c r="AZ14" s="208" t="s">
        <v>6370</v>
      </c>
      <c r="BA14" s="208" t="s">
        <v>6370</v>
      </c>
      <c r="BB14" s="208" t="s">
        <v>6370</v>
      </c>
      <c r="BC14" s="208" t="s">
        <v>6370</v>
      </c>
      <c r="BD14" s="208" t="s">
        <v>6370</v>
      </c>
      <c r="BE14" s="208" t="s">
        <v>6370</v>
      </c>
      <c r="BF14" s="208" t="s">
        <v>6370</v>
      </c>
      <c r="BG14" s="207" t="s">
        <v>6370</v>
      </c>
      <c r="BI14" s="156" t="s">
        <v>6369</v>
      </c>
    </row>
    <row r="15" spans="1:61" s="117" customFormat="1" ht="20.25" customHeight="1" x14ac:dyDescent="0.2">
      <c r="A15" s="136"/>
      <c r="B15" s="162" t="s">
        <v>6371</v>
      </c>
      <c r="C15" s="161" t="s">
        <v>5494</v>
      </c>
      <c r="D15" s="161">
        <v>1</v>
      </c>
      <c r="E15" s="976"/>
      <c r="F15" s="976"/>
      <c r="G15" s="976"/>
      <c r="H15" s="976"/>
      <c r="I15" s="976"/>
      <c r="J15" s="976"/>
      <c r="K15" s="976"/>
      <c r="L15" s="976"/>
      <c r="M15" s="976"/>
      <c r="N15" s="976"/>
      <c r="O15" s="976"/>
      <c r="P15" s="976"/>
      <c r="Q15" s="973"/>
      <c r="R15" s="1263">
        <v>390.7</v>
      </c>
      <c r="S15" s="973"/>
      <c r="T15" s="973"/>
      <c r="U15" s="973"/>
      <c r="V15" s="973"/>
      <c r="W15" s="973"/>
      <c r="X15" s="973"/>
      <c r="Y15" s="973"/>
      <c r="Z15" s="973"/>
      <c r="AA15" s="973"/>
      <c r="AB15" s="1003"/>
      <c r="AC15" s="126"/>
      <c r="AD15" s="156" t="s">
        <v>6372</v>
      </c>
      <c r="AE15" s="126"/>
      <c r="AG15" s="162" t="s">
        <v>6371</v>
      </c>
      <c r="AH15" s="161" t="s">
        <v>5494</v>
      </c>
      <c r="AI15" s="161">
        <v>1</v>
      </c>
      <c r="AJ15" s="879" t="s">
        <v>6373</v>
      </c>
      <c r="AK15" s="879" t="s">
        <v>6373</v>
      </c>
      <c r="AL15" s="879" t="s">
        <v>6373</v>
      </c>
      <c r="AM15" s="879" t="s">
        <v>6373</v>
      </c>
      <c r="AN15" s="879" t="s">
        <v>6373</v>
      </c>
      <c r="AO15" s="879" t="s">
        <v>6373</v>
      </c>
      <c r="AP15" s="879" t="s">
        <v>6373</v>
      </c>
      <c r="AQ15" s="879" t="s">
        <v>6373</v>
      </c>
      <c r="AR15" s="879" t="s">
        <v>6373</v>
      </c>
      <c r="AS15" s="879" t="s">
        <v>6373</v>
      </c>
      <c r="AT15" s="879" t="s">
        <v>6373</v>
      </c>
      <c r="AU15" s="880" t="s">
        <v>6373</v>
      </c>
      <c r="AV15" s="197" t="s">
        <v>6373</v>
      </c>
      <c r="AW15" s="197" t="s">
        <v>6373</v>
      </c>
      <c r="AX15" s="208" t="s">
        <v>6373</v>
      </c>
      <c r="AY15" s="208" t="s">
        <v>6373</v>
      </c>
      <c r="AZ15" s="208" t="s">
        <v>6373</v>
      </c>
      <c r="BA15" s="208" t="s">
        <v>6373</v>
      </c>
      <c r="BB15" s="208" t="s">
        <v>6373</v>
      </c>
      <c r="BC15" s="208" t="s">
        <v>6373</v>
      </c>
      <c r="BD15" s="208" t="s">
        <v>6373</v>
      </c>
      <c r="BE15" s="208" t="s">
        <v>6373</v>
      </c>
      <c r="BF15" s="208" t="s">
        <v>6373</v>
      </c>
      <c r="BG15" s="207" t="s">
        <v>6373</v>
      </c>
      <c r="BI15" s="156" t="s">
        <v>6372</v>
      </c>
    </row>
    <row r="16" spans="1:61" s="117" customFormat="1" ht="20.25" customHeight="1" x14ac:dyDescent="0.2">
      <c r="A16" s="136"/>
      <c r="B16" s="162" t="s">
        <v>6374</v>
      </c>
      <c r="C16" s="161" t="s">
        <v>5494</v>
      </c>
      <c r="D16" s="161">
        <v>1</v>
      </c>
      <c r="E16" s="976"/>
      <c r="F16" s="976"/>
      <c r="G16" s="976"/>
      <c r="H16" s="976"/>
      <c r="I16" s="976"/>
      <c r="J16" s="976"/>
      <c r="K16" s="976"/>
      <c r="L16" s="976"/>
      <c r="M16" s="976"/>
      <c r="N16" s="976"/>
      <c r="O16" s="976"/>
      <c r="P16" s="976"/>
      <c r="Q16" s="973"/>
      <c r="R16" s="1263">
        <v>390.9</v>
      </c>
      <c r="S16" s="973"/>
      <c r="T16" s="973"/>
      <c r="U16" s="973"/>
      <c r="V16" s="973"/>
      <c r="W16" s="973"/>
      <c r="X16" s="973"/>
      <c r="Y16" s="973"/>
      <c r="Z16" s="973"/>
      <c r="AA16" s="973"/>
      <c r="AB16" s="1003"/>
      <c r="AC16" s="126"/>
      <c r="AD16" s="156" t="s">
        <v>6375</v>
      </c>
      <c r="AE16" s="126"/>
      <c r="AG16" s="162" t="s">
        <v>6374</v>
      </c>
      <c r="AH16" s="161" t="s">
        <v>5494</v>
      </c>
      <c r="AI16" s="161">
        <v>1</v>
      </c>
      <c r="AJ16" s="879" t="s">
        <v>6376</v>
      </c>
      <c r="AK16" s="879" t="s">
        <v>6376</v>
      </c>
      <c r="AL16" s="879" t="s">
        <v>6376</v>
      </c>
      <c r="AM16" s="879" t="s">
        <v>6376</v>
      </c>
      <c r="AN16" s="879" t="s">
        <v>6376</v>
      </c>
      <c r="AO16" s="879" t="s">
        <v>6376</v>
      </c>
      <c r="AP16" s="879" t="s">
        <v>6376</v>
      </c>
      <c r="AQ16" s="879" t="s">
        <v>6376</v>
      </c>
      <c r="AR16" s="879" t="s">
        <v>6376</v>
      </c>
      <c r="AS16" s="879" t="s">
        <v>6376</v>
      </c>
      <c r="AT16" s="879" t="s">
        <v>6376</v>
      </c>
      <c r="AU16" s="880" t="s">
        <v>6376</v>
      </c>
      <c r="AV16" s="197" t="s">
        <v>6376</v>
      </c>
      <c r="AW16" s="197" t="s">
        <v>6376</v>
      </c>
      <c r="AX16" s="208" t="s">
        <v>6376</v>
      </c>
      <c r="AY16" s="208" t="s">
        <v>6376</v>
      </c>
      <c r="AZ16" s="208" t="s">
        <v>6376</v>
      </c>
      <c r="BA16" s="208" t="s">
        <v>6376</v>
      </c>
      <c r="BB16" s="208" t="s">
        <v>6376</v>
      </c>
      <c r="BC16" s="208" t="s">
        <v>6376</v>
      </c>
      <c r="BD16" s="208" t="s">
        <v>6376</v>
      </c>
      <c r="BE16" s="208" t="s">
        <v>6376</v>
      </c>
      <c r="BF16" s="208" t="s">
        <v>6376</v>
      </c>
      <c r="BG16" s="207" t="s">
        <v>6376</v>
      </c>
      <c r="BI16" s="156" t="s">
        <v>6375</v>
      </c>
    </row>
    <row r="17" spans="1:61" s="117" customFormat="1" ht="20.25" customHeight="1" x14ac:dyDescent="0.2">
      <c r="A17" s="136"/>
      <c r="B17" s="162" t="s">
        <v>6377</v>
      </c>
      <c r="C17" s="161" t="s">
        <v>5494</v>
      </c>
      <c r="D17" s="161">
        <v>1</v>
      </c>
      <c r="E17" s="976"/>
      <c r="F17" s="976"/>
      <c r="G17" s="976"/>
      <c r="H17" s="976"/>
      <c r="I17" s="976"/>
      <c r="J17" s="976"/>
      <c r="K17" s="976"/>
      <c r="L17" s="976"/>
      <c r="M17" s="976"/>
      <c r="N17" s="976"/>
      <c r="O17" s="976"/>
      <c r="P17" s="976"/>
      <c r="Q17" s="973"/>
      <c r="R17" s="1263">
        <v>392.1</v>
      </c>
      <c r="S17" s="973"/>
      <c r="T17" s="973"/>
      <c r="U17" s="973"/>
      <c r="V17" s="973"/>
      <c r="W17" s="973"/>
      <c r="X17" s="973"/>
      <c r="Y17" s="973"/>
      <c r="Z17" s="973"/>
      <c r="AA17" s="973"/>
      <c r="AB17" s="1003"/>
      <c r="AC17" s="126"/>
      <c r="AD17" s="156" t="s">
        <v>6378</v>
      </c>
      <c r="AE17" s="126"/>
      <c r="AG17" s="162" t="s">
        <v>6377</v>
      </c>
      <c r="AH17" s="161" t="s">
        <v>5494</v>
      </c>
      <c r="AI17" s="161">
        <v>1</v>
      </c>
      <c r="AJ17" s="879" t="s">
        <v>6379</v>
      </c>
      <c r="AK17" s="879" t="s">
        <v>6379</v>
      </c>
      <c r="AL17" s="879" t="s">
        <v>6379</v>
      </c>
      <c r="AM17" s="879" t="s">
        <v>6379</v>
      </c>
      <c r="AN17" s="879" t="s">
        <v>6379</v>
      </c>
      <c r="AO17" s="879" t="s">
        <v>6379</v>
      </c>
      <c r="AP17" s="879" t="s">
        <v>6379</v>
      </c>
      <c r="AQ17" s="879" t="s">
        <v>6379</v>
      </c>
      <c r="AR17" s="879" t="s">
        <v>6379</v>
      </c>
      <c r="AS17" s="879" t="s">
        <v>6379</v>
      </c>
      <c r="AT17" s="879" t="s">
        <v>6379</v>
      </c>
      <c r="AU17" s="880" t="s">
        <v>6379</v>
      </c>
      <c r="AV17" s="197" t="s">
        <v>6379</v>
      </c>
      <c r="AW17" s="197" t="s">
        <v>6379</v>
      </c>
      <c r="AX17" s="208" t="s">
        <v>6379</v>
      </c>
      <c r="AY17" s="208" t="s">
        <v>6379</v>
      </c>
      <c r="AZ17" s="208" t="s">
        <v>6379</v>
      </c>
      <c r="BA17" s="208" t="s">
        <v>6379</v>
      </c>
      <c r="BB17" s="208" t="s">
        <v>6379</v>
      </c>
      <c r="BC17" s="208" t="s">
        <v>6379</v>
      </c>
      <c r="BD17" s="208" t="s">
        <v>6379</v>
      </c>
      <c r="BE17" s="208" t="s">
        <v>6379</v>
      </c>
      <c r="BF17" s="208" t="s">
        <v>6379</v>
      </c>
      <c r="BG17" s="207" t="s">
        <v>6379</v>
      </c>
      <c r="BI17" s="156" t="s">
        <v>6378</v>
      </c>
    </row>
    <row r="18" spans="1:61" s="117" customFormat="1" ht="20.25" customHeight="1" x14ac:dyDescent="0.2">
      <c r="A18" s="136"/>
      <c r="B18" s="162" t="s">
        <v>6380</v>
      </c>
      <c r="C18" s="161" t="s">
        <v>5494</v>
      </c>
      <c r="D18" s="161">
        <v>1</v>
      </c>
      <c r="E18" s="976"/>
      <c r="F18" s="976"/>
      <c r="G18" s="976"/>
      <c r="H18" s="976"/>
      <c r="I18" s="976"/>
      <c r="J18" s="976"/>
      <c r="K18" s="976"/>
      <c r="L18" s="976"/>
      <c r="M18" s="976"/>
      <c r="N18" s="976"/>
      <c r="O18" s="976"/>
      <c r="P18" s="976"/>
      <c r="Q18" s="973"/>
      <c r="R18" s="1263">
        <v>391.7</v>
      </c>
      <c r="S18" s="973"/>
      <c r="T18" s="973"/>
      <c r="U18" s="973"/>
      <c r="V18" s="973"/>
      <c r="W18" s="973"/>
      <c r="X18" s="973"/>
      <c r="Y18" s="973"/>
      <c r="Z18" s="973"/>
      <c r="AA18" s="973"/>
      <c r="AB18" s="1003"/>
      <c r="AC18" s="126"/>
      <c r="AD18" s="156" t="s">
        <v>6381</v>
      </c>
      <c r="AE18" s="126"/>
      <c r="AG18" s="162" t="s">
        <v>6380</v>
      </c>
      <c r="AH18" s="161" t="s">
        <v>5494</v>
      </c>
      <c r="AI18" s="161">
        <v>1</v>
      </c>
      <c r="AJ18" s="879" t="s">
        <v>6382</v>
      </c>
      <c r="AK18" s="879" t="s">
        <v>6382</v>
      </c>
      <c r="AL18" s="879" t="s">
        <v>6382</v>
      </c>
      <c r="AM18" s="879" t="s">
        <v>6382</v>
      </c>
      <c r="AN18" s="879" t="s">
        <v>6382</v>
      </c>
      <c r="AO18" s="879" t="s">
        <v>6382</v>
      </c>
      <c r="AP18" s="879" t="s">
        <v>6382</v>
      </c>
      <c r="AQ18" s="879" t="s">
        <v>6382</v>
      </c>
      <c r="AR18" s="879" t="s">
        <v>6382</v>
      </c>
      <c r="AS18" s="879" t="s">
        <v>6382</v>
      </c>
      <c r="AT18" s="879" t="s">
        <v>6382</v>
      </c>
      <c r="AU18" s="880" t="s">
        <v>6382</v>
      </c>
      <c r="AV18" s="197" t="s">
        <v>6382</v>
      </c>
      <c r="AW18" s="197" t="s">
        <v>6382</v>
      </c>
      <c r="AX18" s="208" t="s">
        <v>6382</v>
      </c>
      <c r="AY18" s="208" t="s">
        <v>6382</v>
      </c>
      <c r="AZ18" s="208" t="s">
        <v>6382</v>
      </c>
      <c r="BA18" s="208" t="s">
        <v>6382</v>
      </c>
      <c r="BB18" s="208" t="s">
        <v>6382</v>
      </c>
      <c r="BC18" s="208" t="s">
        <v>6382</v>
      </c>
      <c r="BD18" s="208" t="s">
        <v>6382</v>
      </c>
      <c r="BE18" s="208" t="s">
        <v>6382</v>
      </c>
      <c r="BF18" s="208" t="s">
        <v>6382</v>
      </c>
      <c r="BG18" s="207" t="s">
        <v>6382</v>
      </c>
      <c r="BI18" s="156" t="s">
        <v>6381</v>
      </c>
    </row>
    <row r="19" spans="1:61" s="117" customFormat="1" ht="20.25" customHeight="1" x14ac:dyDescent="0.2">
      <c r="A19" s="136"/>
      <c r="B19" s="162" t="s">
        <v>6383</v>
      </c>
      <c r="C19" s="161" t="s">
        <v>5494</v>
      </c>
      <c r="D19" s="161">
        <v>1</v>
      </c>
      <c r="E19" s="976"/>
      <c r="F19" s="976"/>
      <c r="G19" s="976"/>
      <c r="H19" s="976"/>
      <c r="I19" s="976"/>
      <c r="J19" s="976"/>
      <c r="K19" s="976"/>
      <c r="L19" s="976"/>
      <c r="M19" s="976"/>
      <c r="N19" s="976"/>
      <c r="O19" s="976"/>
      <c r="P19" s="976"/>
      <c r="Q19" s="973"/>
      <c r="R19" s="1263">
        <v>394</v>
      </c>
      <c r="S19" s="973"/>
      <c r="T19" s="973"/>
      <c r="U19" s="973"/>
      <c r="V19" s="973"/>
      <c r="W19" s="973"/>
      <c r="X19" s="973"/>
      <c r="Y19" s="973"/>
      <c r="Z19" s="973"/>
      <c r="AA19" s="973"/>
      <c r="AB19" s="1003"/>
      <c r="AC19" s="126"/>
      <c r="AD19" s="156" t="s">
        <v>6384</v>
      </c>
      <c r="AE19" s="126"/>
      <c r="AG19" s="162" t="s">
        <v>6383</v>
      </c>
      <c r="AH19" s="161" t="s">
        <v>5494</v>
      </c>
      <c r="AI19" s="161">
        <v>1</v>
      </c>
      <c r="AJ19" s="879" t="s">
        <v>6385</v>
      </c>
      <c r="AK19" s="879" t="s">
        <v>6385</v>
      </c>
      <c r="AL19" s="879" t="s">
        <v>6385</v>
      </c>
      <c r="AM19" s="879" t="s">
        <v>6385</v>
      </c>
      <c r="AN19" s="879" t="s">
        <v>6385</v>
      </c>
      <c r="AO19" s="879" t="s">
        <v>6385</v>
      </c>
      <c r="AP19" s="879" t="s">
        <v>6385</v>
      </c>
      <c r="AQ19" s="879" t="s">
        <v>6385</v>
      </c>
      <c r="AR19" s="879" t="s">
        <v>6385</v>
      </c>
      <c r="AS19" s="879" t="s">
        <v>6385</v>
      </c>
      <c r="AT19" s="879" t="s">
        <v>6385</v>
      </c>
      <c r="AU19" s="880" t="s">
        <v>6385</v>
      </c>
      <c r="AV19" s="197" t="s">
        <v>6385</v>
      </c>
      <c r="AW19" s="197" t="s">
        <v>6385</v>
      </c>
      <c r="AX19" s="208" t="s">
        <v>6385</v>
      </c>
      <c r="AY19" s="208" t="s">
        <v>6385</v>
      </c>
      <c r="AZ19" s="208" t="s">
        <v>6385</v>
      </c>
      <c r="BA19" s="208" t="s">
        <v>6385</v>
      </c>
      <c r="BB19" s="208" t="s">
        <v>6385</v>
      </c>
      <c r="BC19" s="208" t="s">
        <v>6385</v>
      </c>
      <c r="BD19" s="208" t="s">
        <v>6385</v>
      </c>
      <c r="BE19" s="208" t="s">
        <v>6385</v>
      </c>
      <c r="BF19" s="208" t="s">
        <v>6385</v>
      </c>
      <c r="BG19" s="207" t="s">
        <v>6385</v>
      </c>
      <c r="BI19" s="156" t="s">
        <v>6384</v>
      </c>
    </row>
    <row r="20" spans="1:61" s="117" customFormat="1" ht="20.25" customHeight="1" thickBot="1" x14ac:dyDescent="0.25">
      <c r="A20" s="136"/>
      <c r="B20" s="125" t="s">
        <v>6386</v>
      </c>
      <c r="C20" s="124" t="s">
        <v>5494</v>
      </c>
      <c r="D20" s="124">
        <v>1</v>
      </c>
      <c r="E20" s="977"/>
      <c r="F20" s="977"/>
      <c r="G20" s="977"/>
      <c r="H20" s="977"/>
      <c r="I20" s="977"/>
      <c r="J20" s="977"/>
      <c r="K20" s="977"/>
      <c r="L20" s="977"/>
      <c r="M20" s="977"/>
      <c r="N20" s="977"/>
      <c r="O20" s="977"/>
      <c r="P20" s="977"/>
      <c r="Q20" s="974"/>
      <c r="R20" s="1264">
        <v>395.3</v>
      </c>
      <c r="S20" s="974"/>
      <c r="T20" s="974"/>
      <c r="U20" s="974"/>
      <c r="V20" s="974"/>
      <c r="W20" s="974"/>
      <c r="X20" s="974"/>
      <c r="Y20" s="974"/>
      <c r="Z20" s="974"/>
      <c r="AA20" s="974"/>
      <c r="AB20" s="1000"/>
      <c r="AC20" s="126"/>
      <c r="AD20" s="118" t="s">
        <v>6387</v>
      </c>
      <c r="AE20" s="126"/>
      <c r="AG20" s="125" t="s">
        <v>6386</v>
      </c>
      <c r="AH20" s="124" t="s">
        <v>5494</v>
      </c>
      <c r="AI20" s="124">
        <v>1</v>
      </c>
      <c r="AJ20" s="881" t="s">
        <v>6388</v>
      </c>
      <c r="AK20" s="881" t="s">
        <v>6388</v>
      </c>
      <c r="AL20" s="881" t="s">
        <v>6388</v>
      </c>
      <c r="AM20" s="881" t="s">
        <v>6388</v>
      </c>
      <c r="AN20" s="881" t="s">
        <v>6388</v>
      </c>
      <c r="AO20" s="881" t="s">
        <v>6388</v>
      </c>
      <c r="AP20" s="881" t="s">
        <v>6388</v>
      </c>
      <c r="AQ20" s="881" t="s">
        <v>6388</v>
      </c>
      <c r="AR20" s="881" t="s">
        <v>6388</v>
      </c>
      <c r="AS20" s="881" t="s">
        <v>6388</v>
      </c>
      <c r="AT20" s="881" t="s">
        <v>6388</v>
      </c>
      <c r="AU20" s="882" t="s">
        <v>6388</v>
      </c>
      <c r="AV20" s="194" t="s">
        <v>6388</v>
      </c>
      <c r="AW20" s="194" t="s">
        <v>6388</v>
      </c>
      <c r="AX20" s="206" t="s">
        <v>6388</v>
      </c>
      <c r="AY20" s="206" t="s">
        <v>6388</v>
      </c>
      <c r="AZ20" s="206" t="s">
        <v>6388</v>
      </c>
      <c r="BA20" s="206" t="s">
        <v>6388</v>
      </c>
      <c r="BB20" s="206" t="s">
        <v>6388</v>
      </c>
      <c r="BC20" s="206" t="s">
        <v>6388</v>
      </c>
      <c r="BD20" s="206" t="s">
        <v>6388</v>
      </c>
      <c r="BE20" s="206" t="s">
        <v>6388</v>
      </c>
      <c r="BF20" s="206" t="s">
        <v>6388</v>
      </c>
      <c r="BG20" s="205" t="s">
        <v>6388</v>
      </c>
      <c r="BI20" s="118" t="s">
        <v>6387</v>
      </c>
    </row>
    <row r="21" spans="1:61" s="117" customFormat="1" ht="15" customHeight="1" thickTop="1" thickBot="1" x14ac:dyDescent="0.25">
      <c r="A21" s="136"/>
      <c r="B21" s="126"/>
      <c r="C21" s="126"/>
      <c r="D21" s="126"/>
      <c r="E21" s="126"/>
      <c r="F21" s="126"/>
      <c r="G21" s="126"/>
      <c r="H21" s="126"/>
      <c r="I21" s="126"/>
      <c r="J21" s="126"/>
      <c r="K21" s="178"/>
      <c r="L21" s="958"/>
      <c r="M21" s="178"/>
      <c r="N21" s="178"/>
      <c r="O21" s="178"/>
      <c r="P21" s="178"/>
      <c r="Q21" s="178"/>
      <c r="R21" s="178"/>
      <c r="S21" s="178"/>
      <c r="T21" s="178"/>
      <c r="U21" s="178"/>
      <c r="V21" s="178"/>
      <c r="W21" s="178"/>
      <c r="X21" s="178"/>
      <c r="Y21" s="178"/>
      <c r="Z21" s="178"/>
      <c r="AA21" s="178"/>
      <c r="AB21" s="178"/>
      <c r="AC21" s="126"/>
      <c r="AD21" s="126"/>
      <c r="AE21" s="126"/>
      <c r="AG21" s="126"/>
      <c r="AH21" s="126"/>
      <c r="AI21" s="126"/>
      <c r="AJ21" s="122"/>
      <c r="AK21" s="122"/>
      <c r="AL21" s="122"/>
      <c r="AM21" s="122"/>
      <c r="AN21" s="122"/>
      <c r="AO21" s="122"/>
      <c r="AP21" s="185"/>
      <c r="AQ21" s="204"/>
      <c r="AR21" s="185"/>
      <c r="AS21" s="185"/>
      <c r="AT21" s="185"/>
      <c r="AU21" s="185"/>
      <c r="AV21" s="185"/>
      <c r="AW21" s="185"/>
      <c r="AX21" s="185"/>
      <c r="AY21" s="185"/>
      <c r="AZ21" s="185"/>
      <c r="BA21" s="185"/>
      <c r="BB21" s="185"/>
      <c r="BC21" s="185"/>
      <c r="BD21" s="185"/>
      <c r="BE21" s="185"/>
      <c r="BF21" s="185"/>
      <c r="BG21" s="185"/>
      <c r="BI21" s="126"/>
    </row>
    <row r="22" spans="1:61" s="117" customFormat="1" ht="20.25" customHeight="1" thickTop="1" thickBot="1" x14ac:dyDescent="0.25">
      <c r="A22" s="136"/>
      <c r="B22" s="137" t="s">
        <v>6389</v>
      </c>
      <c r="C22" s="126"/>
      <c r="D22" s="126"/>
      <c r="E22" s="126"/>
      <c r="F22" s="126"/>
      <c r="G22" s="126"/>
      <c r="H22" s="126"/>
      <c r="I22" s="126"/>
      <c r="J22" s="126"/>
      <c r="K22" s="178"/>
      <c r="L22" s="178"/>
      <c r="M22" s="178"/>
      <c r="N22" s="178"/>
      <c r="O22" s="178"/>
      <c r="P22" s="178"/>
      <c r="Q22" s="178"/>
      <c r="R22" s="178"/>
      <c r="S22" s="178"/>
      <c r="T22" s="178"/>
      <c r="U22" s="178"/>
      <c r="V22" s="178"/>
      <c r="W22" s="178"/>
      <c r="X22" s="178"/>
      <c r="Y22" s="178"/>
      <c r="Z22" s="178"/>
      <c r="AA22" s="178"/>
      <c r="AB22" s="178"/>
      <c r="AC22" s="126"/>
      <c r="AE22" s="126"/>
      <c r="AG22" s="137" t="s">
        <v>6389</v>
      </c>
      <c r="AH22" s="126"/>
      <c r="AI22" s="126"/>
      <c r="AJ22" s="122"/>
      <c r="AK22" s="122"/>
      <c r="AL22" s="122"/>
      <c r="AM22" s="122"/>
      <c r="AN22" s="122"/>
      <c r="AO22" s="122"/>
      <c r="AP22" s="185"/>
      <c r="AQ22" s="185"/>
      <c r="AR22" s="185"/>
      <c r="AS22" s="185"/>
      <c r="AT22" s="185"/>
      <c r="AU22" s="185"/>
      <c r="AV22" s="185"/>
      <c r="AW22" s="185"/>
      <c r="AX22" s="185"/>
      <c r="AY22" s="185"/>
      <c r="AZ22" s="185"/>
      <c r="BA22" s="185"/>
      <c r="BB22" s="185"/>
      <c r="BC22" s="185"/>
      <c r="BD22" s="185"/>
      <c r="BE22" s="185"/>
      <c r="BF22" s="185"/>
      <c r="BG22" s="185"/>
    </row>
    <row r="23" spans="1:61" s="117" customFormat="1" ht="20.25" customHeight="1" thickTop="1" x14ac:dyDescent="0.2">
      <c r="A23" s="136"/>
      <c r="B23" s="171" t="s">
        <v>6390</v>
      </c>
      <c r="C23" s="170" t="s">
        <v>5494</v>
      </c>
      <c r="D23" s="170">
        <v>0</v>
      </c>
      <c r="E23" s="972"/>
      <c r="F23" s="972"/>
      <c r="G23" s="972"/>
      <c r="H23" s="972"/>
      <c r="I23" s="972"/>
      <c r="J23" s="972"/>
      <c r="K23" s="972"/>
      <c r="L23" s="972"/>
      <c r="M23" s="972"/>
      <c r="N23" s="972"/>
      <c r="O23" s="972"/>
      <c r="P23" s="972"/>
      <c r="Q23" s="975"/>
      <c r="R23" s="203">
        <f t="shared" ref="R23:AB23" si="1">COUNT(R24:R35)</f>
        <v>12</v>
      </c>
      <c r="S23" s="203">
        <f>COUNT(S24:S35)</f>
        <v>0</v>
      </c>
      <c r="T23" s="203">
        <f>COUNT(T24:T35)</f>
        <v>0</v>
      </c>
      <c r="U23" s="203">
        <f t="shared" si="1"/>
        <v>0</v>
      </c>
      <c r="V23" s="203">
        <f t="shared" si="1"/>
        <v>0</v>
      </c>
      <c r="W23" s="203">
        <f t="shared" si="1"/>
        <v>0</v>
      </c>
      <c r="X23" s="203">
        <f t="shared" si="1"/>
        <v>0</v>
      </c>
      <c r="Y23" s="203">
        <f t="shared" si="1"/>
        <v>0</v>
      </c>
      <c r="Z23" s="203">
        <f t="shared" si="1"/>
        <v>0</v>
      </c>
      <c r="AA23" s="203">
        <f t="shared" si="1"/>
        <v>0</v>
      </c>
      <c r="AB23" s="202">
        <f t="shared" si="1"/>
        <v>0</v>
      </c>
      <c r="AC23" s="126"/>
      <c r="AD23" s="201" t="s">
        <v>6391</v>
      </c>
      <c r="AE23" s="126"/>
      <c r="AG23" s="171" t="s">
        <v>6390</v>
      </c>
      <c r="AH23" s="170" t="s">
        <v>5494</v>
      </c>
      <c r="AI23" s="170">
        <v>0</v>
      </c>
      <c r="AJ23" s="200" t="s">
        <v>6392</v>
      </c>
      <c r="AK23" s="200" t="s">
        <v>6392</v>
      </c>
      <c r="AL23" s="200" t="s">
        <v>6392</v>
      </c>
      <c r="AM23" s="200" t="s">
        <v>6392</v>
      </c>
      <c r="AN23" s="200" t="s">
        <v>6392</v>
      </c>
      <c r="AO23" s="200" t="s">
        <v>6392</v>
      </c>
      <c r="AP23" s="200" t="s">
        <v>6392</v>
      </c>
      <c r="AQ23" s="200" t="s">
        <v>6392</v>
      </c>
      <c r="AR23" s="200" t="s">
        <v>6392</v>
      </c>
      <c r="AS23" s="200" t="s">
        <v>6392</v>
      </c>
      <c r="AT23" s="200" t="s">
        <v>6392</v>
      </c>
      <c r="AU23" s="200" t="s">
        <v>6392</v>
      </c>
      <c r="AV23" s="200" t="s">
        <v>6392</v>
      </c>
      <c r="AW23" s="200" t="s">
        <v>6392</v>
      </c>
      <c r="AX23" s="200" t="s">
        <v>6392</v>
      </c>
      <c r="AY23" s="200" t="s">
        <v>6392</v>
      </c>
      <c r="AZ23" s="200" t="s">
        <v>6392</v>
      </c>
      <c r="BA23" s="200" t="s">
        <v>6392</v>
      </c>
      <c r="BB23" s="200" t="s">
        <v>6392</v>
      </c>
      <c r="BC23" s="200" t="s">
        <v>6392</v>
      </c>
      <c r="BD23" s="200" t="s">
        <v>6392</v>
      </c>
      <c r="BE23" s="200" t="s">
        <v>6392</v>
      </c>
      <c r="BF23" s="200" t="s">
        <v>6392</v>
      </c>
      <c r="BG23" s="199" t="s">
        <v>6392</v>
      </c>
      <c r="BI23" s="165" t="s">
        <v>6391</v>
      </c>
    </row>
    <row r="24" spans="1:61" s="117" customFormat="1" ht="20.25" customHeight="1" x14ac:dyDescent="0.2">
      <c r="A24" s="127"/>
      <c r="B24" s="162" t="s">
        <v>6393</v>
      </c>
      <c r="C24" s="161" t="s">
        <v>5494</v>
      </c>
      <c r="D24" s="161">
        <v>1</v>
      </c>
      <c r="E24" s="976"/>
      <c r="F24" s="976"/>
      <c r="G24" s="976"/>
      <c r="H24" s="976"/>
      <c r="I24" s="976"/>
      <c r="J24" s="976"/>
      <c r="K24" s="976"/>
      <c r="L24" s="976"/>
      <c r="M24" s="976"/>
      <c r="N24" s="976"/>
      <c r="O24" s="976"/>
      <c r="P24" s="976"/>
      <c r="Q24" s="973"/>
      <c r="R24" s="1263">
        <v>132.19999999999999</v>
      </c>
      <c r="S24" s="1001"/>
      <c r="T24" s="1001"/>
      <c r="U24" s="1001"/>
      <c r="V24" s="1001"/>
      <c r="W24" s="1001"/>
      <c r="X24" s="1001"/>
      <c r="Y24" s="1001"/>
      <c r="Z24" s="1001"/>
      <c r="AA24" s="1001"/>
      <c r="AB24" s="1002"/>
      <c r="AC24" s="126"/>
      <c r="AD24" s="198" t="s">
        <v>6394</v>
      </c>
      <c r="AE24" s="126"/>
      <c r="AG24" s="162" t="s">
        <v>6393</v>
      </c>
      <c r="AH24" s="161" t="s">
        <v>5494</v>
      </c>
      <c r="AI24" s="161">
        <v>1</v>
      </c>
      <c r="AJ24" s="879" t="s">
        <v>6395</v>
      </c>
      <c r="AK24" s="879" t="s">
        <v>6395</v>
      </c>
      <c r="AL24" s="879" t="s">
        <v>6395</v>
      </c>
      <c r="AM24" s="879" t="s">
        <v>6395</v>
      </c>
      <c r="AN24" s="879" t="s">
        <v>6395</v>
      </c>
      <c r="AO24" s="879" t="s">
        <v>6395</v>
      </c>
      <c r="AP24" s="879" t="s">
        <v>6395</v>
      </c>
      <c r="AQ24" s="879" t="s">
        <v>6395</v>
      </c>
      <c r="AR24" s="879" t="s">
        <v>6395</v>
      </c>
      <c r="AS24" s="879" t="s">
        <v>6395</v>
      </c>
      <c r="AT24" s="879" t="s">
        <v>6395</v>
      </c>
      <c r="AU24" s="880" t="s">
        <v>6395</v>
      </c>
      <c r="AV24" s="197" t="s">
        <v>6395</v>
      </c>
      <c r="AW24" s="197" t="s">
        <v>6395</v>
      </c>
      <c r="AX24" s="197" t="s">
        <v>6395</v>
      </c>
      <c r="AY24" s="197" t="s">
        <v>6395</v>
      </c>
      <c r="AZ24" s="197" t="s">
        <v>6395</v>
      </c>
      <c r="BA24" s="197" t="s">
        <v>6395</v>
      </c>
      <c r="BB24" s="197" t="s">
        <v>6395</v>
      </c>
      <c r="BC24" s="197" t="s">
        <v>6395</v>
      </c>
      <c r="BD24" s="197" t="s">
        <v>6395</v>
      </c>
      <c r="BE24" s="197" t="s">
        <v>6395</v>
      </c>
      <c r="BF24" s="197" t="s">
        <v>6395</v>
      </c>
      <c r="BG24" s="196" t="s">
        <v>6395</v>
      </c>
      <c r="BI24" s="156" t="s">
        <v>6394</v>
      </c>
    </row>
    <row r="25" spans="1:61" s="117" customFormat="1" ht="20.25" customHeight="1" x14ac:dyDescent="0.2">
      <c r="A25" s="127"/>
      <c r="B25" s="162" t="s">
        <v>6396</v>
      </c>
      <c r="C25" s="161" t="s">
        <v>5494</v>
      </c>
      <c r="D25" s="161">
        <v>1</v>
      </c>
      <c r="E25" s="976"/>
      <c r="F25" s="976"/>
      <c r="G25" s="976"/>
      <c r="H25" s="976"/>
      <c r="I25" s="976"/>
      <c r="J25" s="976"/>
      <c r="K25" s="976"/>
      <c r="L25" s="976"/>
      <c r="M25" s="976"/>
      <c r="N25" s="976"/>
      <c r="O25" s="976"/>
      <c r="P25" s="976"/>
      <c r="Q25" s="973"/>
      <c r="R25" s="1263">
        <v>132.69999999999999</v>
      </c>
      <c r="S25" s="973"/>
      <c r="T25" s="973"/>
      <c r="U25" s="973"/>
      <c r="V25" s="973"/>
      <c r="W25" s="973"/>
      <c r="X25" s="973"/>
      <c r="Y25" s="973"/>
      <c r="Z25" s="973"/>
      <c r="AA25" s="973"/>
      <c r="AB25" s="1003"/>
      <c r="AC25" s="126"/>
      <c r="AD25" s="198" t="s">
        <v>6397</v>
      </c>
      <c r="AE25" s="126"/>
      <c r="AG25" s="162" t="s">
        <v>6396</v>
      </c>
      <c r="AH25" s="161" t="s">
        <v>5494</v>
      </c>
      <c r="AI25" s="161">
        <v>1</v>
      </c>
      <c r="AJ25" s="879" t="s">
        <v>6398</v>
      </c>
      <c r="AK25" s="879" t="s">
        <v>6398</v>
      </c>
      <c r="AL25" s="879" t="s">
        <v>6398</v>
      </c>
      <c r="AM25" s="879" t="s">
        <v>6398</v>
      </c>
      <c r="AN25" s="879" t="s">
        <v>6398</v>
      </c>
      <c r="AO25" s="879" t="s">
        <v>6398</v>
      </c>
      <c r="AP25" s="879" t="s">
        <v>6398</v>
      </c>
      <c r="AQ25" s="879" t="s">
        <v>6398</v>
      </c>
      <c r="AR25" s="879" t="s">
        <v>6398</v>
      </c>
      <c r="AS25" s="879" t="s">
        <v>6398</v>
      </c>
      <c r="AT25" s="879" t="s">
        <v>6398</v>
      </c>
      <c r="AU25" s="880" t="s">
        <v>6398</v>
      </c>
      <c r="AV25" s="197" t="s">
        <v>6398</v>
      </c>
      <c r="AW25" s="197" t="s">
        <v>6398</v>
      </c>
      <c r="AX25" s="197" t="s">
        <v>6398</v>
      </c>
      <c r="AY25" s="197" t="s">
        <v>6398</v>
      </c>
      <c r="AZ25" s="197" t="s">
        <v>6398</v>
      </c>
      <c r="BA25" s="197" t="s">
        <v>6398</v>
      </c>
      <c r="BB25" s="197" t="s">
        <v>6398</v>
      </c>
      <c r="BC25" s="197" t="s">
        <v>6398</v>
      </c>
      <c r="BD25" s="197" t="s">
        <v>6398</v>
      </c>
      <c r="BE25" s="197" t="s">
        <v>6398</v>
      </c>
      <c r="BF25" s="197" t="s">
        <v>6398</v>
      </c>
      <c r="BG25" s="196" t="s">
        <v>6398</v>
      </c>
      <c r="BI25" s="156" t="s">
        <v>6397</v>
      </c>
    </row>
    <row r="26" spans="1:61" s="117" customFormat="1" ht="20.25" customHeight="1" x14ac:dyDescent="0.2">
      <c r="A26" s="127"/>
      <c r="B26" s="162" t="s">
        <v>6399</v>
      </c>
      <c r="C26" s="161" t="s">
        <v>5494</v>
      </c>
      <c r="D26" s="161">
        <v>1</v>
      </c>
      <c r="E26" s="976"/>
      <c r="F26" s="976"/>
      <c r="G26" s="976"/>
      <c r="H26" s="976"/>
      <c r="I26" s="976"/>
      <c r="J26" s="976"/>
      <c r="K26" s="976"/>
      <c r="L26" s="976"/>
      <c r="M26" s="976"/>
      <c r="N26" s="976"/>
      <c r="O26" s="976"/>
      <c r="P26" s="976"/>
      <c r="Q26" s="973"/>
      <c r="R26" s="1263">
        <v>133</v>
      </c>
      <c r="S26" s="973"/>
      <c r="T26" s="973"/>
      <c r="U26" s="973"/>
      <c r="V26" s="973"/>
      <c r="W26" s="973"/>
      <c r="X26" s="973"/>
      <c r="Y26" s="973"/>
      <c r="Z26" s="973"/>
      <c r="AA26" s="973"/>
      <c r="AB26" s="1003"/>
      <c r="AC26" s="126"/>
      <c r="AD26" s="198" t="s">
        <v>6400</v>
      </c>
      <c r="AE26" s="126"/>
      <c r="AG26" s="162" t="s">
        <v>6399</v>
      </c>
      <c r="AH26" s="161" t="s">
        <v>5494</v>
      </c>
      <c r="AI26" s="161">
        <v>1</v>
      </c>
      <c r="AJ26" s="879" t="s">
        <v>6401</v>
      </c>
      <c r="AK26" s="879" t="s">
        <v>6401</v>
      </c>
      <c r="AL26" s="879" t="s">
        <v>6401</v>
      </c>
      <c r="AM26" s="879" t="s">
        <v>6401</v>
      </c>
      <c r="AN26" s="879" t="s">
        <v>6401</v>
      </c>
      <c r="AO26" s="879" t="s">
        <v>6401</v>
      </c>
      <c r="AP26" s="879" t="s">
        <v>6401</v>
      </c>
      <c r="AQ26" s="879" t="s">
        <v>6401</v>
      </c>
      <c r="AR26" s="879" t="s">
        <v>6401</v>
      </c>
      <c r="AS26" s="879" t="s">
        <v>6401</v>
      </c>
      <c r="AT26" s="879" t="s">
        <v>6401</v>
      </c>
      <c r="AU26" s="880" t="s">
        <v>6401</v>
      </c>
      <c r="AV26" s="197" t="s">
        <v>6401</v>
      </c>
      <c r="AW26" s="197" t="s">
        <v>6401</v>
      </c>
      <c r="AX26" s="197" t="s">
        <v>6401</v>
      </c>
      <c r="AY26" s="197" t="s">
        <v>6401</v>
      </c>
      <c r="AZ26" s="197" t="s">
        <v>6401</v>
      </c>
      <c r="BA26" s="197" t="s">
        <v>6401</v>
      </c>
      <c r="BB26" s="197" t="s">
        <v>6401</v>
      </c>
      <c r="BC26" s="197" t="s">
        <v>6401</v>
      </c>
      <c r="BD26" s="197" t="s">
        <v>6401</v>
      </c>
      <c r="BE26" s="197" t="s">
        <v>6401</v>
      </c>
      <c r="BF26" s="197" t="s">
        <v>6401</v>
      </c>
      <c r="BG26" s="196" t="s">
        <v>6401</v>
      </c>
      <c r="BI26" s="156" t="s">
        <v>6400</v>
      </c>
    </row>
    <row r="27" spans="1:61" s="117" customFormat="1" ht="20.25" customHeight="1" x14ac:dyDescent="0.2">
      <c r="A27" s="127"/>
      <c r="B27" s="162" t="s">
        <v>6402</v>
      </c>
      <c r="C27" s="161" t="s">
        <v>5494</v>
      </c>
      <c r="D27" s="161">
        <v>1</v>
      </c>
      <c r="E27" s="976"/>
      <c r="F27" s="976"/>
      <c r="G27" s="976"/>
      <c r="H27" s="976"/>
      <c r="I27" s="976"/>
      <c r="J27" s="976"/>
      <c r="K27" s="976"/>
      <c r="L27" s="976"/>
      <c r="M27" s="976"/>
      <c r="N27" s="976"/>
      <c r="O27" s="976"/>
      <c r="P27" s="976"/>
      <c r="Q27" s="973"/>
      <c r="R27" s="1263">
        <v>132.9</v>
      </c>
      <c r="S27" s="973"/>
      <c r="T27" s="973"/>
      <c r="U27" s="973"/>
      <c r="V27" s="973"/>
      <c r="W27" s="973"/>
      <c r="X27" s="973"/>
      <c r="Y27" s="973"/>
      <c r="Z27" s="973"/>
      <c r="AA27" s="973"/>
      <c r="AB27" s="1003"/>
      <c r="AC27" s="126"/>
      <c r="AD27" s="198" t="s">
        <v>6403</v>
      </c>
      <c r="AE27" s="126"/>
      <c r="AG27" s="162" t="s">
        <v>6402</v>
      </c>
      <c r="AH27" s="161" t="s">
        <v>5494</v>
      </c>
      <c r="AI27" s="161">
        <v>1</v>
      </c>
      <c r="AJ27" s="879" t="s">
        <v>6404</v>
      </c>
      <c r="AK27" s="879" t="s">
        <v>6404</v>
      </c>
      <c r="AL27" s="879" t="s">
        <v>6404</v>
      </c>
      <c r="AM27" s="879" t="s">
        <v>6404</v>
      </c>
      <c r="AN27" s="879" t="s">
        <v>6404</v>
      </c>
      <c r="AO27" s="879" t="s">
        <v>6404</v>
      </c>
      <c r="AP27" s="879" t="s">
        <v>6404</v>
      </c>
      <c r="AQ27" s="879" t="s">
        <v>6404</v>
      </c>
      <c r="AR27" s="879" t="s">
        <v>6404</v>
      </c>
      <c r="AS27" s="879" t="s">
        <v>6404</v>
      </c>
      <c r="AT27" s="879" t="s">
        <v>6404</v>
      </c>
      <c r="AU27" s="880" t="s">
        <v>6404</v>
      </c>
      <c r="AV27" s="197" t="s">
        <v>6404</v>
      </c>
      <c r="AW27" s="197" t="s">
        <v>6404</v>
      </c>
      <c r="AX27" s="197" t="s">
        <v>6404</v>
      </c>
      <c r="AY27" s="197" t="s">
        <v>6404</v>
      </c>
      <c r="AZ27" s="197" t="s">
        <v>6404</v>
      </c>
      <c r="BA27" s="197" t="s">
        <v>6404</v>
      </c>
      <c r="BB27" s="197" t="s">
        <v>6404</v>
      </c>
      <c r="BC27" s="197" t="s">
        <v>6404</v>
      </c>
      <c r="BD27" s="197" t="s">
        <v>6404</v>
      </c>
      <c r="BE27" s="197" t="s">
        <v>6404</v>
      </c>
      <c r="BF27" s="197" t="s">
        <v>6404</v>
      </c>
      <c r="BG27" s="196" t="s">
        <v>6404</v>
      </c>
      <c r="BI27" s="156" t="s">
        <v>6403</v>
      </c>
    </row>
    <row r="28" spans="1:61" s="117" customFormat="1" ht="20.25" customHeight="1" x14ac:dyDescent="0.2">
      <c r="A28" s="127"/>
      <c r="B28" s="162" t="s">
        <v>6405</v>
      </c>
      <c r="C28" s="161" t="s">
        <v>5494</v>
      </c>
      <c r="D28" s="161">
        <v>1</v>
      </c>
      <c r="E28" s="976"/>
      <c r="F28" s="976"/>
      <c r="G28" s="976"/>
      <c r="H28" s="976"/>
      <c r="I28" s="976"/>
      <c r="J28" s="976"/>
      <c r="K28" s="976"/>
      <c r="L28" s="976"/>
      <c r="M28" s="976"/>
      <c r="N28" s="976"/>
      <c r="O28" s="976"/>
      <c r="P28" s="976"/>
      <c r="Q28" s="973"/>
      <c r="R28" s="1263">
        <v>133.4</v>
      </c>
      <c r="S28" s="973"/>
      <c r="T28" s="973"/>
      <c r="U28" s="973"/>
      <c r="V28" s="973"/>
      <c r="W28" s="973"/>
      <c r="X28" s="973"/>
      <c r="Y28" s="973"/>
      <c r="Z28" s="973"/>
      <c r="AA28" s="973"/>
      <c r="AB28" s="1003"/>
      <c r="AC28" s="126"/>
      <c r="AD28" s="198" t="s">
        <v>6406</v>
      </c>
      <c r="AE28" s="126"/>
      <c r="AG28" s="162" t="s">
        <v>6405</v>
      </c>
      <c r="AH28" s="161" t="s">
        <v>5494</v>
      </c>
      <c r="AI28" s="161">
        <v>1</v>
      </c>
      <c r="AJ28" s="879" t="s">
        <v>6407</v>
      </c>
      <c r="AK28" s="879" t="s">
        <v>6407</v>
      </c>
      <c r="AL28" s="879" t="s">
        <v>6407</v>
      </c>
      <c r="AM28" s="879" t="s">
        <v>6407</v>
      </c>
      <c r="AN28" s="879" t="s">
        <v>6407</v>
      </c>
      <c r="AO28" s="879" t="s">
        <v>6407</v>
      </c>
      <c r="AP28" s="879" t="s">
        <v>6407</v>
      </c>
      <c r="AQ28" s="879" t="s">
        <v>6407</v>
      </c>
      <c r="AR28" s="879" t="s">
        <v>6407</v>
      </c>
      <c r="AS28" s="879" t="s">
        <v>6407</v>
      </c>
      <c r="AT28" s="879" t="s">
        <v>6407</v>
      </c>
      <c r="AU28" s="880" t="s">
        <v>6407</v>
      </c>
      <c r="AV28" s="197" t="s">
        <v>6407</v>
      </c>
      <c r="AW28" s="197" t="s">
        <v>6407</v>
      </c>
      <c r="AX28" s="197" t="s">
        <v>6407</v>
      </c>
      <c r="AY28" s="197" t="s">
        <v>6407</v>
      </c>
      <c r="AZ28" s="197" t="s">
        <v>6407</v>
      </c>
      <c r="BA28" s="197" t="s">
        <v>6407</v>
      </c>
      <c r="BB28" s="197" t="s">
        <v>6407</v>
      </c>
      <c r="BC28" s="197" t="s">
        <v>6407</v>
      </c>
      <c r="BD28" s="197" t="s">
        <v>6407</v>
      </c>
      <c r="BE28" s="197" t="s">
        <v>6407</v>
      </c>
      <c r="BF28" s="197" t="s">
        <v>6407</v>
      </c>
      <c r="BG28" s="196" t="s">
        <v>6407</v>
      </c>
      <c r="BI28" s="156" t="s">
        <v>6406</v>
      </c>
    </row>
    <row r="29" spans="1:61" s="117" customFormat="1" ht="20.25" customHeight="1" x14ac:dyDescent="0.2">
      <c r="A29" s="127"/>
      <c r="B29" s="162" t="s">
        <v>6408</v>
      </c>
      <c r="C29" s="161" t="s">
        <v>5494</v>
      </c>
      <c r="D29" s="161">
        <v>1</v>
      </c>
      <c r="E29" s="976"/>
      <c r="F29" s="976"/>
      <c r="G29" s="976"/>
      <c r="H29" s="976"/>
      <c r="I29" s="976"/>
      <c r="J29" s="976"/>
      <c r="K29" s="976"/>
      <c r="L29" s="976"/>
      <c r="M29" s="976"/>
      <c r="N29" s="976"/>
      <c r="O29" s="976"/>
      <c r="P29" s="976"/>
      <c r="Q29" s="973"/>
      <c r="R29" s="1263">
        <v>133.5</v>
      </c>
      <c r="S29" s="973"/>
      <c r="T29" s="973"/>
      <c r="U29" s="973"/>
      <c r="V29" s="973"/>
      <c r="W29" s="973"/>
      <c r="X29" s="973"/>
      <c r="Y29" s="973"/>
      <c r="Z29" s="973"/>
      <c r="AA29" s="973"/>
      <c r="AB29" s="1003"/>
      <c r="AC29" s="126"/>
      <c r="AD29" s="198" t="s">
        <v>6409</v>
      </c>
      <c r="AE29" s="126"/>
      <c r="AG29" s="162" t="s">
        <v>6408</v>
      </c>
      <c r="AH29" s="161" t="s">
        <v>5494</v>
      </c>
      <c r="AI29" s="161">
        <v>1</v>
      </c>
      <c r="AJ29" s="879" t="s">
        <v>6410</v>
      </c>
      <c r="AK29" s="879" t="s">
        <v>6410</v>
      </c>
      <c r="AL29" s="879" t="s">
        <v>6410</v>
      </c>
      <c r="AM29" s="879" t="s">
        <v>6410</v>
      </c>
      <c r="AN29" s="879" t="s">
        <v>6410</v>
      </c>
      <c r="AO29" s="879" t="s">
        <v>6410</v>
      </c>
      <c r="AP29" s="879" t="s">
        <v>6410</v>
      </c>
      <c r="AQ29" s="879" t="s">
        <v>6410</v>
      </c>
      <c r="AR29" s="879" t="s">
        <v>6410</v>
      </c>
      <c r="AS29" s="879" t="s">
        <v>6410</v>
      </c>
      <c r="AT29" s="879" t="s">
        <v>6410</v>
      </c>
      <c r="AU29" s="880" t="s">
        <v>6410</v>
      </c>
      <c r="AV29" s="197" t="s">
        <v>6410</v>
      </c>
      <c r="AW29" s="197" t="s">
        <v>6410</v>
      </c>
      <c r="AX29" s="197" t="s">
        <v>6410</v>
      </c>
      <c r="AY29" s="197" t="s">
        <v>6410</v>
      </c>
      <c r="AZ29" s="197" t="s">
        <v>6410</v>
      </c>
      <c r="BA29" s="197" t="s">
        <v>6410</v>
      </c>
      <c r="BB29" s="197" t="s">
        <v>6410</v>
      </c>
      <c r="BC29" s="197" t="s">
        <v>6410</v>
      </c>
      <c r="BD29" s="197" t="s">
        <v>6410</v>
      </c>
      <c r="BE29" s="197" t="s">
        <v>6410</v>
      </c>
      <c r="BF29" s="197" t="s">
        <v>6410</v>
      </c>
      <c r="BG29" s="196" t="s">
        <v>6410</v>
      </c>
      <c r="BI29" s="156" t="s">
        <v>6409</v>
      </c>
    </row>
    <row r="30" spans="1:61" s="117" customFormat="1" ht="20.25" customHeight="1" x14ac:dyDescent="0.2">
      <c r="A30" s="127"/>
      <c r="B30" s="162" t="s">
        <v>6411</v>
      </c>
      <c r="C30" s="161" t="s">
        <v>5494</v>
      </c>
      <c r="D30" s="161">
        <v>1</v>
      </c>
      <c r="E30" s="976"/>
      <c r="F30" s="976"/>
      <c r="G30" s="976"/>
      <c r="H30" s="976"/>
      <c r="I30" s="976"/>
      <c r="J30" s="976"/>
      <c r="K30" s="976"/>
      <c r="L30" s="976"/>
      <c r="M30" s="976"/>
      <c r="N30" s="976"/>
      <c r="O30" s="976"/>
      <c r="P30" s="976"/>
      <c r="Q30" s="973"/>
      <c r="R30" s="1263">
        <v>134.30000000000001</v>
      </c>
      <c r="S30" s="973"/>
      <c r="T30" s="973"/>
      <c r="U30" s="973"/>
      <c r="V30" s="973"/>
      <c r="W30" s="973"/>
      <c r="X30" s="973"/>
      <c r="Y30" s="973"/>
      <c r="Z30" s="973"/>
      <c r="AA30" s="973"/>
      <c r="AB30" s="1003"/>
      <c r="AC30" s="126"/>
      <c r="AD30" s="198" t="s">
        <v>6412</v>
      </c>
      <c r="AE30" s="126"/>
      <c r="AG30" s="162" t="s">
        <v>6411</v>
      </c>
      <c r="AH30" s="161" t="s">
        <v>5494</v>
      </c>
      <c r="AI30" s="161">
        <v>1</v>
      </c>
      <c r="AJ30" s="879" t="s">
        <v>6413</v>
      </c>
      <c r="AK30" s="879" t="s">
        <v>6413</v>
      </c>
      <c r="AL30" s="879" t="s">
        <v>6413</v>
      </c>
      <c r="AM30" s="879" t="s">
        <v>6413</v>
      </c>
      <c r="AN30" s="879" t="s">
        <v>6413</v>
      </c>
      <c r="AO30" s="879" t="s">
        <v>6413</v>
      </c>
      <c r="AP30" s="879" t="s">
        <v>6413</v>
      </c>
      <c r="AQ30" s="879" t="s">
        <v>6413</v>
      </c>
      <c r="AR30" s="879" t="s">
        <v>6413</v>
      </c>
      <c r="AS30" s="879" t="s">
        <v>6413</v>
      </c>
      <c r="AT30" s="879" t="s">
        <v>6413</v>
      </c>
      <c r="AU30" s="880" t="s">
        <v>6413</v>
      </c>
      <c r="AV30" s="197" t="s">
        <v>6413</v>
      </c>
      <c r="AW30" s="197" t="s">
        <v>6413</v>
      </c>
      <c r="AX30" s="197" t="s">
        <v>6413</v>
      </c>
      <c r="AY30" s="197" t="s">
        <v>6413</v>
      </c>
      <c r="AZ30" s="197" t="s">
        <v>6413</v>
      </c>
      <c r="BA30" s="197" t="s">
        <v>6413</v>
      </c>
      <c r="BB30" s="197" t="s">
        <v>6413</v>
      </c>
      <c r="BC30" s="197" t="s">
        <v>6413</v>
      </c>
      <c r="BD30" s="197" t="s">
        <v>6413</v>
      </c>
      <c r="BE30" s="197" t="s">
        <v>6413</v>
      </c>
      <c r="BF30" s="197" t="s">
        <v>6413</v>
      </c>
      <c r="BG30" s="196" t="s">
        <v>6413</v>
      </c>
      <c r="BI30" s="156" t="s">
        <v>6412</v>
      </c>
    </row>
    <row r="31" spans="1:61" s="117" customFormat="1" ht="20.25" customHeight="1" x14ac:dyDescent="0.2">
      <c r="A31" s="127"/>
      <c r="B31" s="162" t="s">
        <v>6414</v>
      </c>
      <c r="C31" s="161" t="s">
        <v>5494</v>
      </c>
      <c r="D31" s="161">
        <v>1</v>
      </c>
      <c r="E31" s="976"/>
      <c r="F31" s="976"/>
      <c r="G31" s="976"/>
      <c r="H31" s="976"/>
      <c r="I31" s="976"/>
      <c r="J31" s="976"/>
      <c r="K31" s="976"/>
      <c r="L31" s="976"/>
      <c r="M31" s="976"/>
      <c r="N31" s="976"/>
      <c r="O31" s="976"/>
      <c r="P31" s="976"/>
      <c r="Q31" s="973"/>
      <c r="R31" s="1263">
        <v>134.6</v>
      </c>
      <c r="S31" s="973"/>
      <c r="T31" s="973"/>
      <c r="U31" s="973"/>
      <c r="V31" s="973"/>
      <c r="W31" s="973"/>
      <c r="X31" s="973"/>
      <c r="Y31" s="973"/>
      <c r="Z31" s="973"/>
      <c r="AA31" s="973"/>
      <c r="AB31" s="1003"/>
      <c r="AC31" s="126"/>
      <c r="AD31" s="198" t="s">
        <v>6415</v>
      </c>
      <c r="AE31" s="126"/>
      <c r="AG31" s="162" t="s">
        <v>6414</v>
      </c>
      <c r="AH31" s="161" t="s">
        <v>5494</v>
      </c>
      <c r="AI31" s="161">
        <v>1</v>
      </c>
      <c r="AJ31" s="879" t="s">
        <v>6416</v>
      </c>
      <c r="AK31" s="879" t="s">
        <v>6416</v>
      </c>
      <c r="AL31" s="879" t="s">
        <v>6416</v>
      </c>
      <c r="AM31" s="879" t="s">
        <v>6416</v>
      </c>
      <c r="AN31" s="879" t="s">
        <v>6416</v>
      </c>
      <c r="AO31" s="879" t="s">
        <v>6416</v>
      </c>
      <c r="AP31" s="879" t="s">
        <v>6416</v>
      </c>
      <c r="AQ31" s="879" t="s">
        <v>6416</v>
      </c>
      <c r="AR31" s="879" t="s">
        <v>6416</v>
      </c>
      <c r="AS31" s="879" t="s">
        <v>6416</v>
      </c>
      <c r="AT31" s="879" t="s">
        <v>6416</v>
      </c>
      <c r="AU31" s="880" t="s">
        <v>6416</v>
      </c>
      <c r="AV31" s="197" t="s">
        <v>6416</v>
      </c>
      <c r="AW31" s="197" t="s">
        <v>6416</v>
      </c>
      <c r="AX31" s="197" t="s">
        <v>6416</v>
      </c>
      <c r="AY31" s="197" t="s">
        <v>6416</v>
      </c>
      <c r="AZ31" s="197" t="s">
        <v>6416</v>
      </c>
      <c r="BA31" s="197" t="s">
        <v>6416</v>
      </c>
      <c r="BB31" s="197" t="s">
        <v>6416</v>
      </c>
      <c r="BC31" s="197" t="s">
        <v>6416</v>
      </c>
      <c r="BD31" s="197" t="s">
        <v>6416</v>
      </c>
      <c r="BE31" s="197" t="s">
        <v>6416</v>
      </c>
      <c r="BF31" s="197" t="s">
        <v>6416</v>
      </c>
      <c r="BG31" s="196" t="s">
        <v>6416</v>
      </c>
      <c r="BI31" s="156" t="s">
        <v>6415</v>
      </c>
    </row>
    <row r="32" spans="1:61" s="117" customFormat="1" ht="20.25" customHeight="1" x14ac:dyDescent="0.2">
      <c r="A32" s="127"/>
      <c r="B32" s="162" t="s">
        <v>6417</v>
      </c>
      <c r="C32" s="161" t="s">
        <v>5494</v>
      </c>
      <c r="D32" s="161">
        <v>1</v>
      </c>
      <c r="E32" s="976"/>
      <c r="F32" s="976"/>
      <c r="G32" s="976"/>
      <c r="H32" s="976"/>
      <c r="I32" s="976"/>
      <c r="J32" s="976"/>
      <c r="K32" s="976"/>
      <c r="L32" s="976"/>
      <c r="M32" s="976"/>
      <c r="N32" s="976"/>
      <c r="O32" s="976"/>
      <c r="P32" s="976"/>
      <c r="Q32" s="973"/>
      <c r="R32" s="1263">
        <v>135.1</v>
      </c>
      <c r="S32" s="973"/>
      <c r="T32" s="973"/>
      <c r="U32" s="973"/>
      <c r="V32" s="973"/>
      <c r="W32" s="973"/>
      <c r="X32" s="973"/>
      <c r="Y32" s="973"/>
      <c r="Z32" s="973"/>
      <c r="AA32" s="973"/>
      <c r="AB32" s="1003"/>
      <c r="AC32" s="126"/>
      <c r="AD32" s="198" t="s">
        <v>6418</v>
      </c>
      <c r="AE32" s="126"/>
      <c r="AG32" s="162" t="s">
        <v>6417</v>
      </c>
      <c r="AH32" s="161" t="s">
        <v>5494</v>
      </c>
      <c r="AI32" s="161">
        <v>1</v>
      </c>
      <c r="AJ32" s="879" t="s">
        <v>6419</v>
      </c>
      <c r="AK32" s="879" t="s">
        <v>6419</v>
      </c>
      <c r="AL32" s="879" t="s">
        <v>6419</v>
      </c>
      <c r="AM32" s="879" t="s">
        <v>6419</v>
      </c>
      <c r="AN32" s="879" t="s">
        <v>6419</v>
      </c>
      <c r="AO32" s="879" t="s">
        <v>6419</v>
      </c>
      <c r="AP32" s="879" t="s">
        <v>6419</v>
      </c>
      <c r="AQ32" s="879" t="s">
        <v>6419</v>
      </c>
      <c r="AR32" s="879" t="s">
        <v>6419</v>
      </c>
      <c r="AS32" s="879" t="s">
        <v>6419</v>
      </c>
      <c r="AT32" s="879" t="s">
        <v>6419</v>
      </c>
      <c r="AU32" s="880" t="s">
        <v>6419</v>
      </c>
      <c r="AV32" s="197" t="s">
        <v>6419</v>
      </c>
      <c r="AW32" s="197" t="s">
        <v>6419</v>
      </c>
      <c r="AX32" s="197" t="s">
        <v>6419</v>
      </c>
      <c r="AY32" s="197" t="s">
        <v>6419</v>
      </c>
      <c r="AZ32" s="197" t="s">
        <v>6419</v>
      </c>
      <c r="BA32" s="197" t="s">
        <v>6419</v>
      </c>
      <c r="BB32" s="197" t="s">
        <v>6419</v>
      </c>
      <c r="BC32" s="197" t="s">
        <v>6419</v>
      </c>
      <c r="BD32" s="197" t="s">
        <v>6419</v>
      </c>
      <c r="BE32" s="197" t="s">
        <v>6419</v>
      </c>
      <c r="BF32" s="197" t="s">
        <v>6419</v>
      </c>
      <c r="BG32" s="196" t="s">
        <v>6419</v>
      </c>
      <c r="BI32" s="156" t="s">
        <v>6418</v>
      </c>
    </row>
    <row r="33" spans="1:61" s="117" customFormat="1" ht="20.25" customHeight="1" x14ac:dyDescent="0.2">
      <c r="A33" s="127"/>
      <c r="B33" s="162" t="s">
        <v>6420</v>
      </c>
      <c r="C33" s="161" t="s">
        <v>5494</v>
      </c>
      <c r="D33" s="161">
        <v>1</v>
      </c>
      <c r="E33" s="976"/>
      <c r="F33" s="976"/>
      <c r="G33" s="976"/>
      <c r="H33" s="976"/>
      <c r="I33" s="976"/>
      <c r="J33" s="976"/>
      <c r="K33" s="976"/>
      <c r="L33" s="976"/>
      <c r="M33" s="976"/>
      <c r="N33" s="976"/>
      <c r="O33" s="976"/>
      <c r="P33" s="976"/>
      <c r="Q33" s="973"/>
      <c r="R33" s="1263">
        <v>135.1</v>
      </c>
      <c r="S33" s="973"/>
      <c r="T33" s="973"/>
      <c r="U33" s="973"/>
      <c r="V33" s="973"/>
      <c r="W33" s="973"/>
      <c r="X33" s="973"/>
      <c r="Y33" s="973"/>
      <c r="Z33" s="973"/>
      <c r="AA33" s="973"/>
      <c r="AB33" s="1003"/>
      <c r="AC33" s="126"/>
      <c r="AD33" s="198" t="s">
        <v>6421</v>
      </c>
      <c r="AE33" s="126"/>
      <c r="AG33" s="162" t="s">
        <v>6420</v>
      </c>
      <c r="AH33" s="161" t="s">
        <v>5494</v>
      </c>
      <c r="AI33" s="161">
        <v>1</v>
      </c>
      <c r="AJ33" s="879" t="s">
        <v>6422</v>
      </c>
      <c r="AK33" s="879" t="s">
        <v>6422</v>
      </c>
      <c r="AL33" s="879" t="s">
        <v>6422</v>
      </c>
      <c r="AM33" s="879" t="s">
        <v>6422</v>
      </c>
      <c r="AN33" s="879" t="s">
        <v>6422</v>
      </c>
      <c r="AO33" s="879" t="s">
        <v>6422</v>
      </c>
      <c r="AP33" s="879" t="s">
        <v>6422</v>
      </c>
      <c r="AQ33" s="879" t="s">
        <v>6422</v>
      </c>
      <c r="AR33" s="879" t="s">
        <v>6422</v>
      </c>
      <c r="AS33" s="879" t="s">
        <v>6422</v>
      </c>
      <c r="AT33" s="879" t="s">
        <v>6422</v>
      </c>
      <c r="AU33" s="880" t="s">
        <v>6422</v>
      </c>
      <c r="AV33" s="197" t="s">
        <v>6422</v>
      </c>
      <c r="AW33" s="197" t="s">
        <v>6422</v>
      </c>
      <c r="AX33" s="197" t="s">
        <v>6422</v>
      </c>
      <c r="AY33" s="197" t="s">
        <v>6422</v>
      </c>
      <c r="AZ33" s="197" t="s">
        <v>6422</v>
      </c>
      <c r="BA33" s="197" t="s">
        <v>6422</v>
      </c>
      <c r="BB33" s="197" t="s">
        <v>6422</v>
      </c>
      <c r="BC33" s="197" t="s">
        <v>6422</v>
      </c>
      <c r="BD33" s="197" t="s">
        <v>6422</v>
      </c>
      <c r="BE33" s="197" t="s">
        <v>6422</v>
      </c>
      <c r="BF33" s="197" t="s">
        <v>6422</v>
      </c>
      <c r="BG33" s="196" t="s">
        <v>6422</v>
      </c>
      <c r="BI33" s="156" t="s">
        <v>6421</v>
      </c>
    </row>
    <row r="34" spans="1:61" s="117" customFormat="1" ht="20.25" customHeight="1" x14ac:dyDescent="0.2">
      <c r="A34" s="127"/>
      <c r="B34" s="162" t="s">
        <v>6423</v>
      </c>
      <c r="C34" s="161" t="s">
        <v>5494</v>
      </c>
      <c r="D34" s="161">
        <v>1</v>
      </c>
      <c r="E34" s="976"/>
      <c r="F34" s="976"/>
      <c r="G34" s="976"/>
      <c r="H34" s="976"/>
      <c r="I34" s="976"/>
      <c r="J34" s="976"/>
      <c r="K34" s="976"/>
      <c r="L34" s="976"/>
      <c r="M34" s="976"/>
      <c r="N34" s="976"/>
      <c r="O34" s="976"/>
      <c r="P34" s="976"/>
      <c r="Q34" s="973"/>
      <c r="R34" s="1263">
        <v>135.6</v>
      </c>
      <c r="S34" s="1004"/>
      <c r="T34" s="1004"/>
      <c r="U34" s="1004"/>
      <c r="V34" s="1004"/>
      <c r="W34" s="1004"/>
      <c r="X34" s="1004"/>
      <c r="Y34" s="1004"/>
      <c r="Z34" s="1004"/>
      <c r="AA34" s="1004"/>
      <c r="AB34" s="1005"/>
      <c r="AC34" s="126"/>
      <c r="AD34" s="198" t="s">
        <v>6424</v>
      </c>
      <c r="AE34" s="126"/>
      <c r="AG34" s="162" t="s">
        <v>6423</v>
      </c>
      <c r="AH34" s="161" t="s">
        <v>5494</v>
      </c>
      <c r="AI34" s="161">
        <v>1</v>
      </c>
      <c r="AJ34" s="879" t="s">
        <v>6425</v>
      </c>
      <c r="AK34" s="879" t="s">
        <v>6425</v>
      </c>
      <c r="AL34" s="879" t="s">
        <v>6425</v>
      </c>
      <c r="AM34" s="879" t="s">
        <v>6425</v>
      </c>
      <c r="AN34" s="879" t="s">
        <v>6425</v>
      </c>
      <c r="AO34" s="879" t="s">
        <v>6425</v>
      </c>
      <c r="AP34" s="879" t="s">
        <v>6425</v>
      </c>
      <c r="AQ34" s="879" t="s">
        <v>6425</v>
      </c>
      <c r="AR34" s="879" t="s">
        <v>6425</v>
      </c>
      <c r="AS34" s="879" t="s">
        <v>6425</v>
      </c>
      <c r="AT34" s="879" t="s">
        <v>6425</v>
      </c>
      <c r="AU34" s="880" t="s">
        <v>6425</v>
      </c>
      <c r="AV34" s="197" t="s">
        <v>6425</v>
      </c>
      <c r="AW34" s="197" t="s">
        <v>6425</v>
      </c>
      <c r="AX34" s="197" t="s">
        <v>6425</v>
      </c>
      <c r="AY34" s="197" t="s">
        <v>6425</v>
      </c>
      <c r="AZ34" s="197" t="s">
        <v>6425</v>
      </c>
      <c r="BA34" s="197" t="s">
        <v>6425</v>
      </c>
      <c r="BB34" s="197" t="s">
        <v>6425</v>
      </c>
      <c r="BC34" s="197" t="s">
        <v>6425</v>
      </c>
      <c r="BD34" s="197" t="s">
        <v>6425</v>
      </c>
      <c r="BE34" s="197" t="s">
        <v>6425</v>
      </c>
      <c r="BF34" s="197" t="s">
        <v>6425</v>
      </c>
      <c r="BG34" s="196" t="s">
        <v>6425</v>
      </c>
      <c r="BI34" s="156" t="s">
        <v>6424</v>
      </c>
    </row>
    <row r="35" spans="1:61" s="117" customFormat="1" ht="20.25" customHeight="1" thickBot="1" x14ac:dyDescent="0.25">
      <c r="A35" s="127"/>
      <c r="B35" s="125" t="s">
        <v>6426</v>
      </c>
      <c r="C35" s="124" t="s">
        <v>5494</v>
      </c>
      <c r="D35" s="124">
        <v>1</v>
      </c>
      <c r="E35" s="977"/>
      <c r="F35" s="977"/>
      <c r="G35" s="977"/>
      <c r="H35" s="977"/>
      <c r="I35" s="977"/>
      <c r="J35" s="977"/>
      <c r="K35" s="977"/>
      <c r="L35" s="977"/>
      <c r="M35" s="977"/>
      <c r="N35" s="977"/>
      <c r="O35" s="977"/>
      <c r="P35" s="977"/>
      <c r="Q35" s="974"/>
      <c r="R35" s="1264">
        <v>136.1</v>
      </c>
      <c r="S35" s="974"/>
      <c r="T35" s="974"/>
      <c r="U35" s="974"/>
      <c r="V35" s="974"/>
      <c r="W35" s="974"/>
      <c r="X35" s="974"/>
      <c r="Y35" s="974"/>
      <c r="Z35" s="974"/>
      <c r="AA35" s="974"/>
      <c r="AB35" s="1000"/>
      <c r="AC35" s="126"/>
      <c r="AD35" s="195" t="s">
        <v>6427</v>
      </c>
      <c r="AE35" s="126"/>
      <c r="AG35" s="125" t="s">
        <v>6426</v>
      </c>
      <c r="AH35" s="124" t="s">
        <v>5494</v>
      </c>
      <c r="AI35" s="124">
        <v>1</v>
      </c>
      <c r="AJ35" s="881" t="s">
        <v>6428</v>
      </c>
      <c r="AK35" s="881" t="s">
        <v>6428</v>
      </c>
      <c r="AL35" s="881" t="s">
        <v>6428</v>
      </c>
      <c r="AM35" s="881" t="s">
        <v>6428</v>
      </c>
      <c r="AN35" s="881" t="s">
        <v>6428</v>
      </c>
      <c r="AO35" s="881" t="s">
        <v>6428</v>
      </c>
      <c r="AP35" s="881" t="s">
        <v>6428</v>
      </c>
      <c r="AQ35" s="881" t="s">
        <v>6428</v>
      </c>
      <c r="AR35" s="881" t="s">
        <v>6428</v>
      </c>
      <c r="AS35" s="881" t="s">
        <v>6428</v>
      </c>
      <c r="AT35" s="881" t="s">
        <v>6428</v>
      </c>
      <c r="AU35" s="882" t="s">
        <v>6428</v>
      </c>
      <c r="AV35" s="194" t="s">
        <v>6428</v>
      </c>
      <c r="AW35" s="194" t="s">
        <v>6428</v>
      </c>
      <c r="AX35" s="194" t="s">
        <v>6428</v>
      </c>
      <c r="AY35" s="194" t="s">
        <v>6428</v>
      </c>
      <c r="AZ35" s="194" t="s">
        <v>6428</v>
      </c>
      <c r="BA35" s="194" t="s">
        <v>6428</v>
      </c>
      <c r="BB35" s="194" t="s">
        <v>6428</v>
      </c>
      <c r="BC35" s="194" t="s">
        <v>6428</v>
      </c>
      <c r="BD35" s="194" t="s">
        <v>6428</v>
      </c>
      <c r="BE35" s="194" t="s">
        <v>6428</v>
      </c>
      <c r="BF35" s="194" t="s">
        <v>6428</v>
      </c>
      <c r="BG35" s="193" t="s">
        <v>6428</v>
      </c>
      <c r="BI35" s="118" t="s">
        <v>6427</v>
      </c>
    </row>
    <row r="36" spans="1:61" s="117" customFormat="1" ht="15" customHeight="1" thickTop="1" thickBot="1" x14ac:dyDescent="0.25">
      <c r="A36" s="136"/>
      <c r="B36" s="126"/>
      <c r="C36" s="126"/>
      <c r="D36" s="126"/>
      <c r="E36" s="126"/>
      <c r="F36" s="126"/>
      <c r="G36" s="126"/>
      <c r="H36" s="126"/>
      <c r="I36" s="126"/>
      <c r="J36" s="126"/>
      <c r="K36" s="178"/>
      <c r="L36" s="178"/>
      <c r="M36" s="178"/>
      <c r="N36" s="178"/>
      <c r="O36" s="178"/>
      <c r="P36" s="178"/>
      <c r="Q36" s="178"/>
      <c r="R36" s="178"/>
      <c r="S36" s="178"/>
      <c r="T36" s="178"/>
      <c r="U36" s="178"/>
      <c r="V36" s="178"/>
      <c r="W36" s="178"/>
      <c r="X36" s="178"/>
      <c r="Y36" s="178"/>
      <c r="Z36" s="178"/>
      <c r="AA36" s="178"/>
      <c r="AB36" s="178"/>
      <c r="AC36" s="178"/>
      <c r="AD36" s="126"/>
      <c r="AE36" s="126"/>
      <c r="AG36" s="126"/>
      <c r="AH36" s="126"/>
      <c r="AI36" s="126"/>
      <c r="AJ36" s="122"/>
      <c r="AK36" s="122"/>
      <c r="AL36" s="122"/>
      <c r="AM36" s="122"/>
      <c r="AN36" s="122"/>
      <c r="AO36" s="122"/>
      <c r="AP36" s="185"/>
      <c r="AQ36" s="185"/>
      <c r="AR36" s="185"/>
      <c r="AS36" s="185"/>
      <c r="AT36" s="185"/>
      <c r="AU36" s="185"/>
      <c r="AV36" s="185"/>
      <c r="AW36" s="185"/>
      <c r="AX36" s="185"/>
      <c r="AY36" s="185"/>
      <c r="AZ36" s="185"/>
      <c r="BA36" s="185"/>
      <c r="BB36" s="185"/>
      <c r="BC36" s="185"/>
      <c r="BD36" s="185"/>
      <c r="BE36" s="185"/>
      <c r="BF36" s="185"/>
      <c r="BG36" s="185"/>
      <c r="BI36" s="126"/>
    </row>
    <row r="37" spans="1:61" s="117" customFormat="1" ht="20.25" customHeight="1" thickTop="1" thickBot="1" x14ac:dyDescent="0.25">
      <c r="A37" s="136"/>
      <c r="B37" s="137" t="s">
        <v>6429</v>
      </c>
      <c r="C37" s="126"/>
      <c r="D37" s="126"/>
      <c r="E37" s="126"/>
      <c r="F37" s="126"/>
      <c r="G37" s="126"/>
      <c r="H37" s="126"/>
      <c r="I37" s="126"/>
      <c r="J37" s="126"/>
      <c r="K37" s="178"/>
      <c r="L37" s="178"/>
      <c r="M37" s="178"/>
      <c r="N37" s="178"/>
      <c r="O37" s="178"/>
      <c r="P37" s="178"/>
      <c r="Q37" s="178"/>
      <c r="R37" s="178"/>
      <c r="S37" s="178"/>
      <c r="T37" s="178"/>
      <c r="U37" s="178"/>
      <c r="V37" s="178"/>
      <c r="W37" s="178"/>
      <c r="X37" s="178"/>
      <c r="Y37" s="178"/>
      <c r="Z37" s="178"/>
      <c r="AA37" s="178"/>
      <c r="AB37" s="178"/>
      <c r="AC37" s="126"/>
      <c r="AE37" s="126"/>
      <c r="AG37" s="137" t="s">
        <v>6429</v>
      </c>
      <c r="AH37" s="126"/>
      <c r="AI37" s="126"/>
      <c r="AJ37" s="122"/>
      <c r="AK37" s="122"/>
      <c r="AL37" s="122"/>
      <c r="AM37" s="122"/>
      <c r="AN37" s="122"/>
      <c r="AO37" s="122"/>
      <c r="AP37" s="185"/>
      <c r="AQ37" s="185"/>
      <c r="AR37" s="185"/>
      <c r="AS37" s="185"/>
      <c r="AT37" s="185"/>
      <c r="AU37" s="185"/>
      <c r="AV37" s="185"/>
      <c r="AW37" s="185"/>
      <c r="AX37" s="185"/>
      <c r="AY37" s="185"/>
      <c r="AZ37" s="185"/>
      <c r="BA37" s="185"/>
      <c r="BB37" s="185"/>
      <c r="BC37" s="185"/>
      <c r="BD37" s="185"/>
      <c r="BE37" s="185"/>
      <c r="BF37" s="185"/>
      <c r="BG37" s="185"/>
    </row>
    <row r="38" spans="1:61" s="117" customFormat="1" ht="20.25" customHeight="1" thickTop="1" x14ac:dyDescent="0.2">
      <c r="A38" s="136"/>
      <c r="B38" s="192" t="s">
        <v>6430</v>
      </c>
      <c r="C38" s="170" t="s">
        <v>5377</v>
      </c>
      <c r="D38" s="169">
        <v>2</v>
      </c>
      <c r="E38" s="126"/>
      <c r="F38" s="126"/>
      <c r="G38" s="126"/>
      <c r="H38" s="126"/>
      <c r="I38" s="126"/>
      <c r="J38" s="126"/>
      <c r="K38" s="178"/>
      <c r="L38" s="978"/>
      <c r="M38" s="979"/>
      <c r="N38" s="979"/>
      <c r="O38" s="979"/>
      <c r="P38" s="979"/>
      <c r="Q38" s="979"/>
      <c r="R38" s="1265">
        <v>4.0599999999999997E-2</v>
      </c>
      <c r="S38" s="998"/>
      <c r="T38" s="998"/>
      <c r="U38" s="998"/>
      <c r="V38" s="998"/>
      <c r="W38" s="998"/>
      <c r="X38" s="998"/>
      <c r="Y38" s="998"/>
      <c r="Z38" s="998"/>
      <c r="AA38" s="998"/>
      <c r="AB38" s="999"/>
      <c r="AC38" s="126"/>
      <c r="AD38" s="165" t="s">
        <v>6431</v>
      </c>
      <c r="AE38" s="187"/>
      <c r="AG38" s="192" t="s">
        <v>6430</v>
      </c>
      <c r="AH38" s="170" t="s">
        <v>5377</v>
      </c>
      <c r="AI38" s="169">
        <v>2</v>
      </c>
      <c r="AJ38" s="122"/>
      <c r="AK38" s="122"/>
      <c r="AL38" s="122"/>
      <c r="AM38" s="122"/>
      <c r="AN38" s="122"/>
      <c r="AO38" s="122"/>
      <c r="AP38" s="185"/>
      <c r="AQ38" s="191" t="s">
        <v>6432</v>
      </c>
      <c r="AR38" s="190" t="s">
        <v>6432</v>
      </c>
      <c r="AS38" s="190" t="s">
        <v>6432</v>
      </c>
      <c r="AT38" s="190" t="s">
        <v>6432</v>
      </c>
      <c r="AU38" s="190" t="s">
        <v>6432</v>
      </c>
      <c r="AV38" s="190" t="s">
        <v>6432</v>
      </c>
      <c r="AW38" s="190" t="s">
        <v>6432</v>
      </c>
      <c r="AX38" s="190" t="s">
        <v>6432</v>
      </c>
      <c r="AY38" s="190" t="s">
        <v>6432</v>
      </c>
      <c r="AZ38" s="190" t="s">
        <v>6432</v>
      </c>
      <c r="BA38" s="190" t="s">
        <v>6432</v>
      </c>
      <c r="BB38" s="190" t="s">
        <v>6432</v>
      </c>
      <c r="BC38" s="190" t="s">
        <v>6432</v>
      </c>
      <c r="BD38" s="190" t="s">
        <v>6432</v>
      </c>
      <c r="BE38" s="190" t="s">
        <v>6432</v>
      </c>
      <c r="BF38" s="190" t="s">
        <v>6432</v>
      </c>
      <c r="BG38" s="189" t="s">
        <v>6432</v>
      </c>
      <c r="BI38" s="165" t="s">
        <v>6431</v>
      </c>
    </row>
    <row r="39" spans="1:61" s="117" customFormat="1" ht="20.25" customHeight="1" thickBot="1" x14ac:dyDescent="0.25">
      <c r="A39" s="136"/>
      <c r="B39" s="186" t="s">
        <v>6433</v>
      </c>
      <c r="C39" s="124" t="s">
        <v>5377</v>
      </c>
      <c r="D39" s="123">
        <v>2</v>
      </c>
      <c r="E39" s="126"/>
      <c r="F39" s="126"/>
      <c r="G39" s="126"/>
      <c r="H39" s="126"/>
      <c r="I39" s="126"/>
      <c r="J39" s="126"/>
      <c r="K39" s="178"/>
      <c r="L39" s="980"/>
      <c r="M39" s="981"/>
      <c r="N39" s="981"/>
      <c r="O39" s="981"/>
      <c r="P39" s="981"/>
      <c r="Q39" s="981"/>
      <c r="R39" s="1266">
        <v>4.0599999999999997E-2</v>
      </c>
      <c r="S39" s="974"/>
      <c r="T39" s="974"/>
      <c r="U39" s="974"/>
      <c r="V39" s="974"/>
      <c r="W39" s="974"/>
      <c r="X39" s="974"/>
      <c r="Y39" s="974"/>
      <c r="Z39" s="974"/>
      <c r="AA39" s="974"/>
      <c r="AB39" s="1000"/>
      <c r="AC39" s="126"/>
      <c r="AD39" s="188" t="s">
        <v>6434</v>
      </c>
      <c r="AE39" s="187"/>
      <c r="AG39" s="186" t="s">
        <v>6433</v>
      </c>
      <c r="AH39" s="124" t="s">
        <v>5377</v>
      </c>
      <c r="AI39" s="123">
        <v>2</v>
      </c>
      <c r="AJ39" s="122"/>
      <c r="AK39" s="122"/>
      <c r="AL39" s="122"/>
      <c r="AM39" s="122"/>
      <c r="AN39" s="122"/>
      <c r="AO39" s="122"/>
      <c r="AP39" s="185"/>
      <c r="AQ39" s="121" t="s">
        <v>6435</v>
      </c>
      <c r="AR39" s="120" t="s">
        <v>6435</v>
      </c>
      <c r="AS39" s="120" t="s">
        <v>6435</v>
      </c>
      <c r="AT39" s="120" t="s">
        <v>6435</v>
      </c>
      <c r="AU39" s="120" t="s">
        <v>6435</v>
      </c>
      <c r="AV39" s="120" t="s">
        <v>6435</v>
      </c>
      <c r="AW39" s="120" t="s">
        <v>6435</v>
      </c>
      <c r="AX39" s="120" t="s">
        <v>6435</v>
      </c>
      <c r="AY39" s="120" t="s">
        <v>6435</v>
      </c>
      <c r="AZ39" s="120" t="s">
        <v>6435</v>
      </c>
      <c r="BA39" s="120" t="s">
        <v>6435</v>
      </c>
      <c r="BB39" s="120" t="s">
        <v>6435</v>
      </c>
      <c r="BC39" s="120" t="s">
        <v>6435</v>
      </c>
      <c r="BD39" s="120" t="s">
        <v>6435</v>
      </c>
      <c r="BE39" s="120" t="s">
        <v>6435</v>
      </c>
      <c r="BF39" s="120" t="s">
        <v>6435</v>
      </c>
      <c r="BG39" s="119" t="s">
        <v>6435</v>
      </c>
      <c r="BI39" s="118" t="s">
        <v>6434</v>
      </c>
    </row>
    <row r="40" spans="1:61" s="117" customFormat="1" ht="15" customHeight="1" thickTop="1" thickBot="1" x14ac:dyDescent="0.25">
      <c r="A40" s="136"/>
      <c r="B40" s="126"/>
      <c r="C40" s="126"/>
      <c r="D40" s="126"/>
      <c r="E40" s="126"/>
      <c r="F40" s="126"/>
      <c r="G40" s="126"/>
      <c r="H40" s="126"/>
      <c r="I40" s="126"/>
      <c r="J40" s="126"/>
      <c r="K40" s="178"/>
      <c r="L40" s="178"/>
      <c r="M40" s="178"/>
      <c r="N40" s="178"/>
      <c r="O40" s="178"/>
      <c r="P40" s="178"/>
      <c r="Q40" s="178"/>
      <c r="R40" s="178"/>
      <c r="S40" s="178"/>
      <c r="T40" s="178"/>
      <c r="U40" s="178"/>
      <c r="V40" s="178"/>
      <c r="W40" s="178"/>
      <c r="X40" s="178"/>
      <c r="Y40" s="178"/>
      <c r="Z40" s="178"/>
      <c r="AA40" s="178"/>
      <c r="AB40" s="178"/>
      <c r="AC40" s="126"/>
      <c r="AD40" s="126"/>
      <c r="AE40" s="126"/>
      <c r="AG40" s="126"/>
      <c r="AH40" s="126"/>
      <c r="AI40" s="126"/>
      <c r="AJ40" s="122"/>
      <c r="AK40" s="122"/>
      <c r="AL40" s="122"/>
      <c r="AM40" s="122"/>
      <c r="AN40" s="122"/>
      <c r="AO40" s="122"/>
      <c r="AP40" s="185"/>
      <c r="AQ40" s="185"/>
      <c r="AR40" s="185"/>
      <c r="AS40" s="185"/>
      <c r="AT40" s="185"/>
      <c r="AU40" s="185"/>
      <c r="AV40" s="185"/>
      <c r="AW40" s="185"/>
      <c r="AX40" s="185"/>
      <c r="AY40" s="185"/>
      <c r="AZ40" s="185"/>
      <c r="BA40" s="185"/>
      <c r="BB40" s="185"/>
      <c r="BC40" s="185"/>
      <c r="BD40" s="185"/>
      <c r="BE40" s="185"/>
      <c r="BF40" s="185"/>
      <c r="BG40" s="185"/>
      <c r="BI40" s="126"/>
    </row>
    <row r="41" spans="1:61" s="117" customFormat="1" ht="20.25" customHeight="1" thickTop="1" thickBot="1" x14ac:dyDescent="0.25">
      <c r="A41" s="136"/>
      <c r="B41" s="137" t="s">
        <v>6436</v>
      </c>
      <c r="C41" s="126"/>
      <c r="D41" s="126"/>
      <c r="E41" s="126"/>
      <c r="F41" s="126"/>
      <c r="G41" s="126"/>
      <c r="H41" s="126"/>
      <c r="I41" s="126"/>
      <c r="J41" s="126"/>
      <c r="K41" s="178"/>
      <c r="L41" s="178"/>
      <c r="M41" s="178"/>
      <c r="N41" s="178"/>
      <c r="O41" s="178"/>
      <c r="P41" s="178"/>
      <c r="Q41" s="178"/>
      <c r="R41" s="178"/>
      <c r="S41" s="178"/>
      <c r="T41" s="178"/>
      <c r="U41" s="178"/>
      <c r="V41" s="178"/>
      <c r="W41" s="178"/>
      <c r="X41" s="178"/>
      <c r="Y41" s="178"/>
      <c r="Z41" s="178"/>
      <c r="AA41" s="178"/>
      <c r="AB41" s="178"/>
      <c r="AC41" s="126"/>
      <c r="AE41" s="126"/>
      <c r="AG41" s="137" t="s">
        <v>6436</v>
      </c>
      <c r="AH41" s="126"/>
      <c r="AI41" s="126"/>
      <c r="AJ41" s="122"/>
      <c r="AK41" s="122"/>
      <c r="AL41" s="122"/>
      <c r="AM41" s="122"/>
      <c r="AN41" s="122"/>
      <c r="AO41" s="122"/>
      <c r="AP41" s="185"/>
      <c r="AQ41" s="185"/>
      <c r="AR41" s="185"/>
      <c r="AS41" s="185"/>
      <c r="AT41" s="185"/>
      <c r="AU41" s="185"/>
      <c r="AV41" s="185"/>
      <c r="AW41" s="185"/>
      <c r="AX41" s="185"/>
      <c r="AY41" s="185"/>
      <c r="AZ41" s="185"/>
      <c r="BA41" s="185"/>
      <c r="BB41" s="185"/>
      <c r="BC41" s="185"/>
      <c r="BD41" s="185"/>
      <c r="BE41" s="185"/>
      <c r="BF41" s="185"/>
      <c r="BG41" s="185"/>
    </row>
    <row r="42" spans="1:61" s="117" customFormat="1" ht="20.25" customHeight="1" thickTop="1" x14ac:dyDescent="0.2">
      <c r="A42" s="136"/>
      <c r="B42" s="171" t="s">
        <v>6437</v>
      </c>
      <c r="C42" s="170" t="s">
        <v>5494</v>
      </c>
      <c r="D42" s="170">
        <v>1</v>
      </c>
      <c r="E42" s="982"/>
      <c r="F42" s="982"/>
      <c r="G42" s="982"/>
      <c r="H42" s="982"/>
      <c r="I42" s="982"/>
      <c r="J42" s="982"/>
      <c r="K42" s="982"/>
      <c r="L42" s="983"/>
      <c r="M42" s="983"/>
      <c r="N42" s="983"/>
      <c r="O42" s="983"/>
      <c r="P42" s="983"/>
      <c r="Q42" s="983"/>
      <c r="R42" s="184">
        <f t="shared" ref="R42:AB42" si="2">IFERROR(AVERAGE(R9:R20),0)</f>
        <v>389.95</v>
      </c>
      <c r="S42" s="184">
        <f t="shared" si="2"/>
        <v>0</v>
      </c>
      <c r="T42" s="184">
        <f t="shared" si="2"/>
        <v>0</v>
      </c>
      <c r="U42" s="184">
        <f t="shared" si="2"/>
        <v>0</v>
      </c>
      <c r="V42" s="184">
        <f t="shared" si="2"/>
        <v>0</v>
      </c>
      <c r="W42" s="184">
        <f t="shared" si="2"/>
        <v>0</v>
      </c>
      <c r="X42" s="184">
        <f t="shared" si="2"/>
        <v>0</v>
      </c>
      <c r="Y42" s="184">
        <f t="shared" si="2"/>
        <v>0</v>
      </c>
      <c r="Z42" s="184">
        <f t="shared" si="2"/>
        <v>0</v>
      </c>
      <c r="AA42" s="184">
        <f t="shared" si="2"/>
        <v>0</v>
      </c>
      <c r="AB42" s="183">
        <f t="shared" si="2"/>
        <v>0</v>
      </c>
      <c r="AC42" s="126"/>
      <c r="AD42" s="165" t="s">
        <v>6438</v>
      </c>
      <c r="AE42" s="126"/>
      <c r="AG42" s="171" t="s">
        <v>6437</v>
      </c>
      <c r="AH42" s="170" t="s">
        <v>5494</v>
      </c>
      <c r="AI42" s="170">
        <v>1</v>
      </c>
      <c r="AJ42" s="182" t="s">
        <v>6439</v>
      </c>
      <c r="AK42" s="182" t="s">
        <v>6439</v>
      </c>
      <c r="AL42" s="182" t="s">
        <v>6439</v>
      </c>
      <c r="AM42" s="182" t="s">
        <v>6439</v>
      </c>
      <c r="AN42" s="182" t="s">
        <v>6439</v>
      </c>
      <c r="AO42" s="182" t="s">
        <v>6439</v>
      </c>
      <c r="AP42" s="182" t="s">
        <v>6439</v>
      </c>
      <c r="AQ42" s="182" t="s">
        <v>6439</v>
      </c>
      <c r="AR42" s="182" t="s">
        <v>6439</v>
      </c>
      <c r="AS42" s="182" t="s">
        <v>6439</v>
      </c>
      <c r="AT42" s="182" t="s">
        <v>6439</v>
      </c>
      <c r="AU42" s="182" t="s">
        <v>6439</v>
      </c>
      <c r="AV42" s="182" t="s">
        <v>6439</v>
      </c>
      <c r="AW42" s="182" t="s">
        <v>6439</v>
      </c>
      <c r="AX42" s="182" t="s">
        <v>6439</v>
      </c>
      <c r="AY42" s="182" t="s">
        <v>6439</v>
      </c>
      <c r="AZ42" s="182" t="s">
        <v>6439</v>
      </c>
      <c r="BA42" s="182" t="s">
        <v>6439</v>
      </c>
      <c r="BB42" s="182" t="s">
        <v>6439</v>
      </c>
      <c r="BC42" s="182" t="s">
        <v>6439</v>
      </c>
      <c r="BD42" s="182" t="s">
        <v>6439</v>
      </c>
      <c r="BE42" s="182" t="s">
        <v>6439</v>
      </c>
      <c r="BF42" s="182" t="s">
        <v>6439</v>
      </c>
      <c r="BG42" s="181" t="s">
        <v>6439</v>
      </c>
      <c r="BI42" s="165" t="s">
        <v>6438</v>
      </c>
    </row>
    <row r="43" spans="1:61" s="117" customFormat="1" ht="20.25" customHeight="1" thickBot="1" x14ac:dyDescent="0.25">
      <c r="A43" s="136"/>
      <c r="B43" s="125" t="s">
        <v>6440</v>
      </c>
      <c r="C43" s="124" t="s">
        <v>5494</v>
      </c>
      <c r="D43" s="124">
        <v>1</v>
      </c>
      <c r="E43" s="977"/>
      <c r="F43" s="977"/>
      <c r="G43" s="977"/>
      <c r="H43" s="977"/>
      <c r="I43" s="977"/>
      <c r="J43" s="977"/>
      <c r="K43" s="977"/>
      <c r="L43" s="984"/>
      <c r="M43" s="984"/>
      <c r="N43" s="984"/>
      <c r="O43" s="984"/>
      <c r="P43" s="984"/>
      <c r="Q43" s="984"/>
      <c r="R43" s="180">
        <f t="shared" ref="R43:AB43" si="3">IFERROR(AVERAGE(R24:R35),0)</f>
        <v>134.04166666666663</v>
      </c>
      <c r="S43" s="180">
        <f>IFERROR(AVERAGE(S24:S35),0)</f>
        <v>0</v>
      </c>
      <c r="T43" s="180">
        <f>IFERROR(AVERAGE(T24:T35),0)</f>
        <v>0</v>
      </c>
      <c r="U43" s="180">
        <f t="shared" si="3"/>
        <v>0</v>
      </c>
      <c r="V43" s="180">
        <f t="shared" si="3"/>
        <v>0</v>
      </c>
      <c r="W43" s="180">
        <f t="shared" si="3"/>
        <v>0</v>
      </c>
      <c r="X43" s="180">
        <f t="shared" si="3"/>
        <v>0</v>
      </c>
      <c r="Y43" s="180">
        <f t="shared" si="3"/>
        <v>0</v>
      </c>
      <c r="Z43" s="180">
        <f t="shared" si="3"/>
        <v>0</v>
      </c>
      <c r="AA43" s="180">
        <f t="shared" si="3"/>
        <v>0</v>
      </c>
      <c r="AB43" s="179">
        <f t="shared" si="3"/>
        <v>0</v>
      </c>
      <c r="AC43" s="178"/>
      <c r="AD43" s="118" t="s">
        <v>6441</v>
      </c>
      <c r="AE43" s="126"/>
      <c r="AG43" s="125" t="s">
        <v>6440</v>
      </c>
      <c r="AH43" s="124" t="s">
        <v>5494</v>
      </c>
      <c r="AI43" s="124">
        <v>1</v>
      </c>
      <c r="AJ43" s="177" t="s">
        <v>6442</v>
      </c>
      <c r="AK43" s="177" t="s">
        <v>6442</v>
      </c>
      <c r="AL43" s="177" t="s">
        <v>6442</v>
      </c>
      <c r="AM43" s="177" t="s">
        <v>6442</v>
      </c>
      <c r="AN43" s="177" t="s">
        <v>6442</v>
      </c>
      <c r="AO43" s="177" t="s">
        <v>6442</v>
      </c>
      <c r="AP43" s="177" t="s">
        <v>6442</v>
      </c>
      <c r="AQ43" s="177" t="s">
        <v>6442</v>
      </c>
      <c r="AR43" s="177" t="s">
        <v>6442</v>
      </c>
      <c r="AS43" s="177" t="s">
        <v>6442</v>
      </c>
      <c r="AT43" s="177" t="s">
        <v>6442</v>
      </c>
      <c r="AU43" s="177" t="s">
        <v>6442</v>
      </c>
      <c r="AV43" s="177" t="s">
        <v>6442</v>
      </c>
      <c r="AW43" s="177" t="s">
        <v>6442</v>
      </c>
      <c r="AX43" s="177" t="s">
        <v>6442</v>
      </c>
      <c r="AY43" s="177" t="s">
        <v>6442</v>
      </c>
      <c r="AZ43" s="177" t="s">
        <v>6442</v>
      </c>
      <c r="BA43" s="177" t="s">
        <v>6442</v>
      </c>
      <c r="BB43" s="177" t="s">
        <v>6442</v>
      </c>
      <c r="BC43" s="177" t="s">
        <v>6442</v>
      </c>
      <c r="BD43" s="177" t="s">
        <v>6442</v>
      </c>
      <c r="BE43" s="177" t="s">
        <v>6442</v>
      </c>
      <c r="BF43" s="177" t="s">
        <v>6442</v>
      </c>
      <c r="BG43" s="176" t="s">
        <v>6442</v>
      </c>
      <c r="BI43" s="118" t="s">
        <v>6441</v>
      </c>
    </row>
    <row r="44" spans="1:61" s="117" customFormat="1" ht="15" customHeight="1" thickTop="1" thickBot="1" x14ac:dyDescent="0.25">
      <c r="A44" s="136"/>
      <c r="B44" s="126"/>
      <c r="C44" s="126"/>
      <c r="D44" s="126"/>
      <c r="E44" s="126"/>
      <c r="F44" s="959"/>
      <c r="G44" s="126"/>
      <c r="H44" s="126"/>
      <c r="I44" s="126"/>
      <c r="J44" s="126"/>
      <c r="K44" s="126"/>
      <c r="L44" s="174"/>
      <c r="M44" s="174"/>
      <c r="N44" s="174"/>
      <c r="O44" s="174"/>
      <c r="P44" s="174"/>
      <c r="Q44" s="174"/>
      <c r="R44" s="174"/>
      <c r="S44" s="174"/>
      <c r="T44" s="174"/>
      <c r="U44" s="174"/>
      <c r="V44" s="174"/>
      <c r="W44" s="174"/>
      <c r="X44" s="174"/>
      <c r="Y44" s="174"/>
      <c r="Z44" s="174"/>
      <c r="AA44" s="174"/>
      <c r="AB44" s="174"/>
      <c r="AC44" s="126"/>
      <c r="AD44" s="126"/>
      <c r="AE44" s="126"/>
      <c r="AG44" s="126"/>
      <c r="AH44" s="126"/>
      <c r="AI44" s="126"/>
      <c r="AJ44" s="122"/>
      <c r="AK44" s="175"/>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I44" s="126"/>
    </row>
    <row r="45" spans="1:61" s="117" customFormat="1" ht="20.25" customHeight="1" thickTop="1" thickBot="1" x14ac:dyDescent="0.25">
      <c r="A45" s="136"/>
      <c r="B45" s="137" t="s">
        <v>6443</v>
      </c>
      <c r="C45" s="126"/>
      <c r="D45" s="126"/>
      <c r="E45" s="126"/>
      <c r="F45" s="126"/>
      <c r="G45" s="126"/>
      <c r="H45" s="126"/>
      <c r="I45" s="126"/>
      <c r="J45" s="126"/>
      <c r="K45" s="126"/>
      <c r="L45" s="174"/>
      <c r="M45" s="174"/>
      <c r="N45" s="174"/>
      <c r="O45" s="174"/>
      <c r="P45" s="174"/>
      <c r="Q45" s="174"/>
      <c r="R45" s="174"/>
      <c r="S45" s="174"/>
      <c r="T45" s="174"/>
      <c r="U45" s="174"/>
      <c r="V45" s="174"/>
      <c r="W45" s="174"/>
      <c r="X45" s="174"/>
      <c r="Y45" s="174"/>
      <c r="Z45" s="174"/>
      <c r="AA45" s="174"/>
      <c r="AB45" s="174"/>
      <c r="AC45" s="126"/>
      <c r="AE45" s="126"/>
      <c r="AG45" s="137" t="s">
        <v>6443</v>
      </c>
      <c r="AH45" s="126"/>
      <c r="AI45" s="126"/>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row>
    <row r="46" spans="1:61" s="117" customFormat="1" ht="20.25" customHeight="1" thickTop="1" x14ac:dyDescent="0.2">
      <c r="A46" s="136"/>
      <c r="B46" s="171" t="s">
        <v>6444</v>
      </c>
      <c r="C46" s="170" t="s">
        <v>5377</v>
      </c>
      <c r="D46" s="169">
        <v>2</v>
      </c>
      <c r="E46" s="126"/>
      <c r="F46" s="985"/>
      <c r="G46" s="986"/>
      <c r="H46" s="986"/>
      <c r="I46" s="986"/>
      <c r="J46" s="986"/>
      <c r="K46" s="986"/>
      <c r="L46" s="987"/>
      <c r="M46" s="987"/>
      <c r="N46" s="987"/>
      <c r="O46" s="987"/>
      <c r="P46" s="987"/>
      <c r="Q46" s="987"/>
      <c r="R46" s="173">
        <f t="shared" ref="R46:AB46" si="4">IF(Q16=0,0,R16 / Q16 -1)</f>
        <v>0</v>
      </c>
      <c r="S46" s="173">
        <f t="shared" si="4"/>
        <v>-1</v>
      </c>
      <c r="T46" s="173">
        <f t="shared" si="4"/>
        <v>0</v>
      </c>
      <c r="U46" s="173">
        <f t="shared" si="4"/>
        <v>0</v>
      </c>
      <c r="V46" s="173">
        <f t="shared" si="4"/>
        <v>0</v>
      </c>
      <c r="W46" s="173">
        <f t="shared" si="4"/>
        <v>0</v>
      </c>
      <c r="X46" s="173">
        <f t="shared" si="4"/>
        <v>0</v>
      </c>
      <c r="Y46" s="173">
        <f t="shared" si="4"/>
        <v>0</v>
      </c>
      <c r="Z46" s="173">
        <f t="shared" si="4"/>
        <v>0</v>
      </c>
      <c r="AA46" s="173">
        <f t="shared" si="4"/>
        <v>0</v>
      </c>
      <c r="AB46" s="172">
        <f t="shared" si="4"/>
        <v>0</v>
      </c>
      <c r="AC46" s="126"/>
      <c r="AD46" s="165" t="s">
        <v>6445</v>
      </c>
      <c r="AE46" s="126"/>
      <c r="AG46" s="171" t="s">
        <v>6444</v>
      </c>
      <c r="AH46" s="170" t="s">
        <v>5377</v>
      </c>
      <c r="AI46" s="169">
        <v>2</v>
      </c>
      <c r="AJ46" s="122"/>
      <c r="AK46" s="168" t="s">
        <v>6446</v>
      </c>
      <c r="AL46" s="167" t="s">
        <v>6446</v>
      </c>
      <c r="AM46" s="167" t="s">
        <v>6446</v>
      </c>
      <c r="AN46" s="167" t="s">
        <v>6446</v>
      </c>
      <c r="AO46" s="167" t="s">
        <v>6446</v>
      </c>
      <c r="AP46" s="167" t="s">
        <v>6446</v>
      </c>
      <c r="AQ46" s="167" t="s">
        <v>6446</v>
      </c>
      <c r="AR46" s="167" t="s">
        <v>6446</v>
      </c>
      <c r="AS46" s="167" t="s">
        <v>6446</v>
      </c>
      <c r="AT46" s="167" t="s">
        <v>6446</v>
      </c>
      <c r="AU46" s="167" t="s">
        <v>6446</v>
      </c>
      <c r="AV46" s="167" t="s">
        <v>6446</v>
      </c>
      <c r="AW46" s="167" t="s">
        <v>6446</v>
      </c>
      <c r="AX46" s="167" t="s">
        <v>6446</v>
      </c>
      <c r="AY46" s="167" t="s">
        <v>6446</v>
      </c>
      <c r="AZ46" s="167" t="s">
        <v>6446</v>
      </c>
      <c r="BA46" s="167" t="s">
        <v>6446</v>
      </c>
      <c r="BB46" s="167" t="s">
        <v>6446</v>
      </c>
      <c r="BC46" s="167" t="s">
        <v>6446</v>
      </c>
      <c r="BD46" s="167" t="s">
        <v>6446</v>
      </c>
      <c r="BE46" s="167" t="s">
        <v>6446</v>
      </c>
      <c r="BF46" s="167" t="s">
        <v>6446</v>
      </c>
      <c r="BG46" s="166" t="s">
        <v>6446</v>
      </c>
      <c r="BI46" s="165" t="s">
        <v>6445</v>
      </c>
    </row>
    <row r="47" spans="1:61" s="117" customFormat="1" ht="20.25" customHeight="1" x14ac:dyDescent="0.2">
      <c r="A47" s="136"/>
      <c r="B47" s="162" t="s">
        <v>6447</v>
      </c>
      <c r="C47" s="161" t="s">
        <v>5377</v>
      </c>
      <c r="D47" s="160">
        <v>2</v>
      </c>
      <c r="E47" s="126"/>
      <c r="F47" s="988"/>
      <c r="G47" s="989"/>
      <c r="H47" s="989"/>
      <c r="I47" s="989"/>
      <c r="J47" s="989"/>
      <c r="K47" s="989"/>
      <c r="L47" s="990"/>
      <c r="M47" s="990"/>
      <c r="N47" s="990"/>
      <c r="O47" s="990"/>
      <c r="P47" s="990"/>
      <c r="Q47" s="990"/>
      <c r="R47" s="164">
        <f t="shared" ref="R47:AB47" si="5">IF(Q42=0,0,R42 / Q42 -1)</f>
        <v>0</v>
      </c>
      <c r="S47" s="164">
        <f t="shared" si="5"/>
        <v>-1</v>
      </c>
      <c r="T47" s="164">
        <f t="shared" si="5"/>
        <v>0</v>
      </c>
      <c r="U47" s="164">
        <f t="shared" si="5"/>
        <v>0</v>
      </c>
      <c r="V47" s="164">
        <f t="shared" si="5"/>
        <v>0</v>
      </c>
      <c r="W47" s="164">
        <f t="shared" si="5"/>
        <v>0</v>
      </c>
      <c r="X47" s="164">
        <f t="shared" si="5"/>
        <v>0</v>
      </c>
      <c r="Y47" s="164">
        <f t="shared" si="5"/>
        <v>0</v>
      </c>
      <c r="Z47" s="164">
        <f t="shared" si="5"/>
        <v>0</v>
      </c>
      <c r="AA47" s="164">
        <f t="shared" si="5"/>
        <v>0</v>
      </c>
      <c r="AB47" s="163">
        <f t="shared" si="5"/>
        <v>0</v>
      </c>
      <c r="AC47" s="126"/>
      <c r="AD47" s="156" t="s">
        <v>6448</v>
      </c>
      <c r="AE47" s="126"/>
      <c r="AG47" s="162" t="s">
        <v>6447</v>
      </c>
      <c r="AH47" s="161" t="s">
        <v>5377</v>
      </c>
      <c r="AI47" s="160">
        <v>2</v>
      </c>
      <c r="AJ47" s="122"/>
      <c r="AK47" s="159" t="s">
        <v>6449</v>
      </c>
      <c r="AL47" s="158" t="s">
        <v>6449</v>
      </c>
      <c r="AM47" s="158" t="s">
        <v>6449</v>
      </c>
      <c r="AN47" s="158" t="s">
        <v>6449</v>
      </c>
      <c r="AO47" s="158" t="s">
        <v>6449</v>
      </c>
      <c r="AP47" s="158" t="s">
        <v>6449</v>
      </c>
      <c r="AQ47" s="158" t="s">
        <v>6449</v>
      </c>
      <c r="AR47" s="158" t="s">
        <v>6449</v>
      </c>
      <c r="AS47" s="158" t="s">
        <v>6449</v>
      </c>
      <c r="AT47" s="158" t="s">
        <v>6449</v>
      </c>
      <c r="AU47" s="158" t="s">
        <v>6449</v>
      </c>
      <c r="AV47" s="158" t="s">
        <v>6449</v>
      </c>
      <c r="AW47" s="158" t="s">
        <v>6449</v>
      </c>
      <c r="AX47" s="158" t="s">
        <v>6449</v>
      </c>
      <c r="AY47" s="158" t="s">
        <v>6449</v>
      </c>
      <c r="AZ47" s="158" t="s">
        <v>6449</v>
      </c>
      <c r="BA47" s="158" t="s">
        <v>6449</v>
      </c>
      <c r="BB47" s="158" t="s">
        <v>6449</v>
      </c>
      <c r="BC47" s="158" t="s">
        <v>6449</v>
      </c>
      <c r="BD47" s="158" t="s">
        <v>6449</v>
      </c>
      <c r="BE47" s="158" t="s">
        <v>6449</v>
      </c>
      <c r="BF47" s="158" t="s">
        <v>6449</v>
      </c>
      <c r="BG47" s="157" t="s">
        <v>6449</v>
      </c>
      <c r="BI47" s="156" t="s">
        <v>6448</v>
      </c>
    </row>
    <row r="48" spans="1:61" s="117" customFormat="1" ht="20.25" customHeight="1" x14ac:dyDescent="0.2">
      <c r="A48" s="136"/>
      <c r="B48" s="162" t="s">
        <v>6450</v>
      </c>
      <c r="C48" s="161" t="s">
        <v>5377</v>
      </c>
      <c r="D48" s="160">
        <v>2</v>
      </c>
      <c r="E48" s="126"/>
      <c r="F48" s="988"/>
      <c r="G48" s="989"/>
      <c r="H48" s="989"/>
      <c r="I48" s="989"/>
      <c r="J48" s="989"/>
      <c r="K48" s="989"/>
      <c r="L48" s="990"/>
      <c r="M48" s="990"/>
      <c r="N48" s="990"/>
      <c r="O48" s="990"/>
      <c r="P48" s="990"/>
      <c r="Q48" s="990"/>
      <c r="R48" s="164">
        <f t="shared" ref="R48:AB48" si="6">IF(Q20=0,0,R20 / Q20 -1)</f>
        <v>0</v>
      </c>
      <c r="S48" s="164">
        <f t="shared" si="6"/>
        <v>-1</v>
      </c>
      <c r="T48" s="164">
        <f t="shared" si="6"/>
        <v>0</v>
      </c>
      <c r="U48" s="164">
        <f t="shared" si="6"/>
        <v>0</v>
      </c>
      <c r="V48" s="164">
        <f t="shared" si="6"/>
        <v>0</v>
      </c>
      <c r="W48" s="164">
        <f t="shared" si="6"/>
        <v>0</v>
      </c>
      <c r="X48" s="164">
        <f t="shared" si="6"/>
        <v>0</v>
      </c>
      <c r="Y48" s="164">
        <f t="shared" si="6"/>
        <v>0</v>
      </c>
      <c r="Z48" s="164">
        <f t="shared" si="6"/>
        <v>0</v>
      </c>
      <c r="AA48" s="164">
        <f t="shared" si="6"/>
        <v>0</v>
      </c>
      <c r="AB48" s="163">
        <f t="shared" si="6"/>
        <v>0</v>
      </c>
      <c r="AC48" s="126"/>
      <c r="AD48" s="156" t="s">
        <v>6451</v>
      </c>
      <c r="AE48" s="126"/>
      <c r="AG48" s="162" t="s">
        <v>6450</v>
      </c>
      <c r="AH48" s="161" t="s">
        <v>5377</v>
      </c>
      <c r="AI48" s="160">
        <v>2</v>
      </c>
      <c r="AJ48" s="122"/>
      <c r="AK48" s="159" t="s">
        <v>6452</v>
      </c>
      <c r="AL48" s="158" t="s">
        <v>6452</v>
      </c>
      <c r="AM48" s="158" t="s">
        <v>6452</v>
      </c>
      <c r="AN48" s="158" t="s">
        <v>6452</v>
      </c>
      <c r="AO48" s="158" t="s">
        <v>6452</v>
      </c>
      <c r="AP48" s="158" t="s">
        <v>6452</v>
      </c>
      <c r="AQ48" s="158" t="s">
        <v>6452</v>
      </c>
      <c r="AR48" s="158" t="s">
        <v>6452</v>
      </c>
      <c r="AS48" s="158" t="s">
        <v>6452</v>
      </c>
      <c r="AT48" s="158" t="s">
        <v>6452</v>
      </c>
      <c r="AU48" s="158" t="s">
        <v>6452</v>
      </c>
      <c r="AV48" s="158" t="s">
        <v>6452</v>
      </c>
      <c r="AW48" s="158" t="s">
        <v>6452</v>
      </c>
      <c r="AX48" s="158" t="s">
        <v>6452</v>
      </c>
      <c r="AY48" s="158" t="s">
        <v>6452</v>
      </c>
      <c r="AZ48" s="158" t="s">
        <v>6452</v>
      </c>
      <c r="BA48" s="158" t="s">
        <v>6452</v>
      </c>
      <c r="BB48" s="158" t="s">
        <v>6452</v>
      </c>
      <c r="BC48" s="158" t="s">
        <v>6452</v>
      </c>
      <c r="BD48" s="158" t="s">
        <v>6452</v>
      </c>
      <c r="BE48" s="158" t="s">
        <v>6452</v>
      </c>
      <c r="BF48" s="158" t="s">
        <v>6452</v>
      </c>
      <c r="BG48" s="157" t="s">
        <v>6452</v>
      </c>
      <c r="BI48" s="156" t="s">
        <v>6451</v>
      </c>
    </row>
    <row r="49" spans="1:61" s="117" customFormat="1" ht="20.25" customHeight="1" x14ac:dyDescent="0.2">
      <c r="A49" s="136"/>
      <c r="B49" s="162" t="s">
        <v>6453</v>
      </c>
      <c r="C49" s="161" t="s">
        <v>5377</v>
      </c>
      <c r="D49" s="160">
        <v>2</v>
      </c>
      <c r="E49" s="126"/>
      <c r="F49" s="988"/>
      <c r="G49" s="989"/>
      <c r="H49" s="989"/>
      <c r="I49" s="989"/>
      <c r="J49" s="989"/>
      <c r="K49" s="989"/>
      <c r="L49" s="990"/>
      <c r="M49" s="990"/>
      <c r="N49" s="990"/>
      <c r="O49" s="990"/>
      <c r="P49" s="990"/>
      <c r="Q49" s="990"/>
      <c r="R49" s="164">
        <f t="shared" ref="R49:AB49" si="7">IF(Q31=0,0,R31 / Q31 -1)</f>
        <v>0</v>
      </c>
      <c r="S49" s="164">
        <f t="shared" si="7"/>
        <v>-1</v>
      </c>
      <c r="T49" s="164">
        <f t="shared" si="7"/>
        <v>0</v>
      </c>
      <c r="U49" s="164">
        <f t="shared" si="7"/>
        <v>0</v>
      </c>
      <c r="V49" s="164">
        <f t="shared" si="7"/>
        <v>0</v>
      </c>
      <c r="W49" s="164">
        <f t="shared" si="7"/>
        <v>0</v>
      </c>
      <c r="X49" s="164">
        <f t="shared" si="7"/>
        <v>0</v>
      </c>
      <c r="Y49" s="164">
        <f t="shared" si="7"/>
        <v>0</v>
      </c>
      <c r="Z49" s="164">
        <f t="shared" si="7"/>
        <v>0</v>
      </c>
      <c r="AA49" s="164">
        <f t="shared" si="7"/>
        <v>0</v>
      </c>
      <c r="AB49" s="163">
        <f t="shared" si="7"/>
        <v>0</v>
      </c>
      <c r="AC49" s="126"/>
      <c r="AD49" s="156" t="s">
        <v>6454</v>
      </c>
      <c r="AE49" s="126"/>
      <c r="AG49" s="162" t="s">
        <v>6453</v>
      </c>
      <c r="AH49" s="161" t="s">
        <v>5377</v>
      </c>
      <c r="AI49" s="160">
        <v>2</v>
      </c>
      <c r="AJ49" s="122"/>
      <c r="AK49" s="159" t="s">
        <v>6455</v>
      </c>
      <c r="AL49" s="158" t="s">
        <v>6455</v>
      </c>
      <c r="AM49" s="158" t="s">
        <v>6455</v>
      </c>
      <c r="AN49" s="158" t="s">
        <v>6455</v>
      </c>
      <c r="AO49" s="158" t="s">
        <v>6455</v>
      </c>
      <c r="AP49" s="158" t="s">
        <v>6455</v>
      </c>
      <c r="AQ49" s="158" t="s">
        <v>6455</v>
      </c>
      <c r="AR49" s="158" t="s">
        <v>6455</v>
      </c>
      <c r="AS49" s="158" t="s">
        <v>6455</v>
      </c>
      <c r="AT49" s="158" t="s">
        <v>6455</v>
      </c>
      <c r="AU49" s="158" t="s">
        <v>6455</v>
      </c>
      <c r="AV49" s="158" t="s">
        <v>6455</v>
      </c>
      <c r="AW49" s="158" t="s">
        <v>6455</v>
      </c>
      <c r="AX49" s="158" t="s">
        <v>6455</v>
      </c>
      <c r="AY49" s="158" t="s">
        <v>6455</v>
      </c>
      <c r="AZ49" s="158" t="s">
        <v>6455</v>
      </c>
      <c r="BA49" s="158" t="s">
        <v>6455</v>
      </c>
      <c r="BB49" s="158" t="s">
        <v>6455</v>
      </c>
      <c r="BC49" s="158" t="s">
        <v>6455</v>
      </c>
      <c r="BD49" s="158" t="s">
        <v>6455</v>
      </c>
      <c r="BE49" s="158" t="s">
        <v>6455</v>
      </c>
      <c r="BF49" s="158" t="s">
        <v>6455</v>
      </c>
      <c r="BG49" s="157" t="s">
        <v>6455</v>
      </c>
      <c r="BI49" s="156" t="s">
        <v>6454</v>
      </c>
    </row>
    <row r="50" spans="1:61" s="117" customFormat="1" ht="20.25" customHeight="1" x14ac:dyDescent="0.2">
      <c r="A50" s="127"/>
      <c r="B50" s="162" t="s">
        <v>6456</v>
      </c>
      <c r="C50" s="161" t="s">
        <v>5377</v>
      </c>
      <c r="D50" s="160">
        <v>2</v>
      </c>
      <c r="E50" s="126"/>
      <c r="F50" s="988"/>
      <c r="G50" s="989"/>
      <c r="H50" s="989"/>
      <c r="I50" s="989"/>
      <c r="J50" s="989"/>
      <c r="K50" s="989"/>
      <c r="L50" s="990"/>
      <c r="M50" s="990"/>
      <c r="N50" s="990"/>
      <c r="O50" s="990"/>
      <c r="P50" s="990"/>
      <c r="Q50" s="990"/>
      <c r="R50" s="164">
        <f t="shared" ref="R50:AB50" si="8">IF(Q43=0,0,R43 / Q43 -1)</f>
        <v>0</v>
      </c>
      <c r="S50" s="164">
        <f t="shared" si="8"/>
        <v>-1</v>
      </c>
      <c r="T50" s="164">
        <f t="shared" si="8"/>
        <v>0</v>
      </c>
      <c r="U50" s="164">
        <f t="shared" si="8"/>
        <v>0</v>
      </c>
      <c r="V50" s="164">
        <f t="shared" si="8"/>
        <v>0</v>
      </c>
      <c r="W50" s="164">
        <f t="shared" si="8"/>
        <v>0</v>
      </c>
      <c r="X50" s="164">
        <f t="shared" si="8"/>
        <v>0</v>
      </c>
      <c r="Y50" s="164">
        <f t="shared" si="8"/>
        <v>0</v>
      </c>
      <c r="Z50" s="164">
        <f t="shared" si="8"/>
        <v>0</v>
      </c>
      <c r="AA50" s="164">
        <f t="shared" si="8"/>
        <v>0</v>
      </c>
      <c r="AB50" s="163">
        <f t="shared" si="8"/>
        <v>0</v>
      </c>
      <c r="AC50" s="126"/>
      <c r="AD50" s="156" t="s">
        <v>6457</v>
      </c>
      <c r="AE50" s="126"/>
      <c r="AG50" s="162" t="s">
        <v>6456</v>
      </c>
      <c r="AH50" s="161" t="s">
        <v>5377</v>
      </c>
      <c r="AI50" s="160">
        <v>2</v>
      </c>
      <c r="AJ50" s="122"/>
      <c r="AK50" s="159" t="s">
        <v>6458</v>
      </c>
      <c r="AL50" s="158" t="s">
        <v>6458</v>
      </c>
      <c r="AM50" s="158" t="s">
        <v>6458</v>
      </c>
      <c r="AN50" s="158" t="s">
        <v>6458</v>
      </c>
      <c r="AO50" s="158" t="s">
        <v>6458</v>
      </c>
      <c r="AP50" s="158" t="s">
        <v>6458</v>
      </c>
      <c r="AQ50" s="158" t="s">
        <v>6458</v>
      </c>
      <c r="AR50" s="158" t="s">
        <v>6458</v>
      </c>
      <c r="AS50" s="158" t="s">
        <v>6458</v>
      </c>
      <c r="AT50" s="158" t="s">
        <v>6458</v>
      </c>
      <c r="AU50" s="158" t="s">
        <v>6458</v>
      </c>
      <c r="AV50" s="158" t="s">
        <v>6458</v>
      </c>
      <c r="AW50" s="158" t="s">
        <v>6458</v>
      </c>
      <c r="AX50" s="158" t="s">
        <v>6458</v>
      </c>
      <c r="AY50" s="158" t="s">
        <v>6458</v>
      </c>
      <c r="AZ50" s="158" t="s">
        <v>6458</v>
      </c>
      <c r="BA50" s="158" t="s">
        <v>6458</v>
      </c>
      <c r="BB50" s="158" t="s">
        <v>6458</v>
      </c>
      <c r="BC50" s="158" t="s">
        <v>6458</v>
      </c>
      <c r="BD50" s="158" t="s">
        <v>6458</v>
      </c>
      <c r="BE50" s="158" t="s">
        <v>6458</v>
      </c>
      <c r="BF50" s="158" t="s">
        <v>6458</v>
      </c>
      <c r="BG50" s="157" t="s">
        <v>6458</v>
      </c>
      <c r="BI50" s="156" t="s">
        <v>6457</v>
      </c>
    </row>
    <row r="51" spans="1:61" s="117" customFormat="1" ht="20.25" customHeight="1" thickBot="1" x14ac:dyDescent="0.25">
      <c r="A51" s="136"/>
      <c r="B51" s="153" t="s">
        <v>6459</v>
      </c>
      <c r="C51" s="152" t="s">
        <v>5377</v>
      </c>
      <c r="D51" s="151">
        <v>2</v>
      </c>
      <c r="E51" s="126"/>
      <c r="F51" s="991"/>
      <c r="G51" s="992"/>
      <c r="H51" s="992"/>
      <c r="I51" s="992"/>
      <c r="J51" s="992"/>
      <c r="K51" s="992"/>
      <c r="L51" s="993"/>
      <c r="M51" s="993"/>
      <c r="N51" s="993"/>
      <c r="O51" s="993"/>
      <c r="P51" s="993"/>
      <c r="Q51" s="993"/>
      <c r="R51" s="155">
        <f t="shared" ref="R51:AB51" si="9">IF(Q35=0,0,R35 / Q35 -1)</f>
        <v>0</v>
      </c>
      <c r="S51" s="155">
        <f t="shared" si="9"/>
        <v>-1</v>
      </c>
      <c r="T51" s="155">
        <f t="shared" si="9"/>
        <v>0</v>
      </c>
      <c r="U51" s="155">
        <f t="shared" si="9"/>
        <v>0</v>
      </c>
      <c r="V51" s="155">
        <f t="shared" si="9"/>
        <v>0</v>
      </c>
      <c r="W51" s="155">
        <f t="shared" si="9"/>
        <v>0</v>
      </c>
      <c r="X51" s="155">
        <f t="shared" si="9"/>
        <v>0</v>
      </c>
      <c r="Y51" s="155">
        <f t="shared" si="9"/>
        <v>0</v>
      </c>
      <c r="Z51" s="155">
        <f t="shared" si="9"/>
        <v>0</v>
      </c>
      <c r="AA51" s="155">
        <f t="shared" si="9"/>
        <v>0</v>
      </c>
      <c r="AB51" s="154">
        <f t="shared" si="9"/>
        <v>0</v>
      </c>
      <c r="AC51" s="126"/>
      <c r="AD51" s="147" t="s">
        <v>6460</v>
      </c>
      <c r="AE51" s="126"/>
      <c r="AG51" s="153" t="s">
        <v>6459</v>
      </c>
      <c r="AH51" s="152" t="s">
        <v>5377</v>
      </c>
      <c r="AI51" s="151">
        <v>2</v>
      </c>
      <c r="AJ51" s="122"/>
      <c r="AK51" s="150" t="s">
        <v>6461</v>
      </c>
      <c r="AL51" s="149" t="s">
        <v>6461</v>
      </c>
      <c r="AM51" s="149" t="s">
        <v>6461</v>
      </c>
      <c r="AN51" s="149" t="s">
        <v>6461</v>
      </c>
      <c r="AO51" s="149" t="s">
        <v>6461</v>
      </c>
      <c r="AP51" s="149" t="s">
        <v>6461</v>
      </c>
      <c r="AQ51" s="149" t="s">
        <v>6461</v>
      </c>
      <c r="AR51" s="149" t="s">
        <v>6461</v>
      </c>
      <c r="AS51" s="149" t="s">
        <v>6461</v>
      </c>
      <c r="AT51" s="149" t="s">
        <v>6461</v>
      </c>
      <c r="AU51" s="149" t="s">
        <v>6461</v>
      </c>
      <c r="AV51" s="149" t="s">
        <v>6461</v>
      </c>
      <c r="AW51" s="149" t="s">
        <v>6461</v>
      </c>
      <c r="AX51" s="149" t="s">
        <v>6461</v>
      </c>
      <c r="AY51" s="149" t="s">
        <v>6461</v>
      </c>
      <c r="AZ51" s="149" t="s">
        <v>6461</v>
      </c>
      <c r="BA51" s="149" t="s">
        <v>6461</v>
      </c>
      <c r="BB51" s="149" t="s">
        <v>6461</v>
      </c>
      <c r="BC51" s="149" t="s">
        <v>6461</v>
      </c>
      <c r="BD51" s="149" t="s">
        <v>6461</v>
      </c>
      <c r="BE51" s="149" t="s">
        <v>6461</v>
      </c>
      <c r="BF51" s="149" t="s">
        <v>6461</v>
      </c>
      <c r="BG51" s="148" t="s">
        <v>6461</v>
      </c>
      <c r="BI51" s="147" t="s">
        <v>6460</v>
      </c>
    </row>
    <row r="52" spans="1:61" s="117" customFormat="1" ht="20.25" customHeight="1" thickBot="1" x14ac:dyDescent="0.25">
      <c r="A52" s="136"/>
      <c r="B52" s="144" t="s">
        <v>6462</v>
      </c>
      <c r="C52" s="143" t="s">
        <v>5377</v>
      </c>
      <c r="D52" s="142">
        <v>2</v>
      </c>
      <c r="E52" s="126"/>
      <c r="F52" s="994"/>
      <c r="G52" s="995"/>
      <c r="H52" s="995"/>
      <c r="I52" s="995"/>
      <c r="J52" s="995"/>
      <c r="K52" s="995"/>
      <c r="L52" s="996"/>
      <c r="M52" s="996"/>
      <c r="N52" s="996"/>
      <c r="O52" s="996"/>
      <c r="P52" s="996"/>
      <c r="Q52" s="996"/>
      <c r="R52" s="146">
        <f t="shared" ref="R52:AB52" si="10">R47 - R50</f>
        <v>0</v>
      </c>
      <c r="S52" s="146">
        <f t="shared" si="10"/>
        <v>0</v>
      </c>
      <c r="T52" s="146">
        <f t="shared" si="10"/>
        <v>0</v>
      </c>
      <c r="U52" s="146">
        <f t="shared" si="10"/>
        <v>0</v>
      </c>
      <c r="V52" s="146">
        <f t="shared" si="10"/>
        <v>0</v>
      </c>
      <c r="W52" s="146">
        <f t="shared" si="10"/>
        <v>0</v>
      </c>
      <c r="X52" s="146">
        <f t="shared" si="10"/>
        <v>0</v>
      </c>
      <c r="Y52" s="146">
        <f t="shared" si="10"/>
        <v>0</v>
      </c>
      <c r="Z52" s="146">
        <f t="shared" si="10"/>
        <v>0</v>
      </c>
      <c r="AA52" s="146">
        <f t="shared" si="10"/>
        <v>0</v>
      </c>
      <c r="AB52" s="145">
        <f t="shared" si="10"/>
        <v>0</v>
      </c>
      <c r="AC52" s="126"/>
      <c r="AD52" s="138" t="s">
        <v>6463</v>
      </c>
      <c r="AE52" s="126"/>
      <c r="AG52" s="144" t="s">
        <v>6462</v>
      </c>
      <c r="AH52" s="143" t="s">
        <v>5377</v>
      </c>
      <c r="AI52" s="142">
        <v>2</v>
      </c>
      <c r="AJ52" s="122"/>
      <c r="AK52" s="141" t="s">
        <v>6464</v>
      </c>
      <c r="AL52" s="140" t="s">
        <v>6464</v>
      </c>
      <c r="AM52" s="140" t="s">
        <v>6464</v>
      </c>
      <c r="AN52" s="140" t="s">
        <v>6464</v>
      </c>
      <c r="AO52" s="140" t="s">
        <v>6464</v>
      </c>
      <c r="AP52" s="140" t="s">
        <v>6464</v>
      </c>
      <c r="AQ52" s="140" t="s">
        <v>6464</v>
      </c>
      <c r="AR52" s="140" t="s">
        <v>6464</v>
      </c>
      <c r="AS52" s="140" t="s">
        <v>6464</v>
      </c>
      <c r="AT52" s="140" t="s">
        <v>6464</v>
      </c>
      <c r="AU52" s="140" t="s">
        <v>6464</v>
      </c>
      <c r="AV52" s="140" t="s">
        <v>6464</v>
      </c>
      <c r="AW52" s="140" t="s">
        <v>6464</v>
      </c>
      <c r="AX52" s="140" t="s">
        <v>6464</v>
      </c>
      <c r="AY52" s="140" t="s">
        <v>6464</v>
      </c>
      <c r="AZ52" s="140" t="s">
        <v>6464</v>
      </c>
      <c r="BA52" s="140" t="s">
        <v>6464</v>
      </c>
      <c r="BB52" s="140" t="s">
        <v>6464</v>
      </c>
      <c r="BC52" s="140" t="s">
        <v>6464</v>
      </c>
      <c r="BD52" s="140" t="s">
        <v>6464</v>
      </c>
      <c r="BE52" s="140" t="s">
        <v>6464</v>
      </c>
      <c r="BF52" s="140" t="s">
        <v>6464</v>
      </c>
      <c r="BG52" s="139" t="s">
        <v>6464</v>
      </c>
      <c r="BI52" s="138" t="s">
        <v>6463</v>
      </c>
    </row>
    <row r="53" spans="1:61" s="117" customFormat="1" ht="15" customHeight="1" thickTop="1" thickBot="1" x14ac:dyDescent="0.25">
      <c r="A53" s="136"/>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G53" s="126"/>
      <c r="AH53" s="126"/>
      <c r="AI53" s="126"/>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I53" s="126"/>
    </row>
    <row r="54" spans="1:61" s="117" customFormat="1" ht="20.25" customHeight="1" thickTop="1" thickBot="1" x14ac:dyDescent="0.25">
      <c r="A54" s="136"/>
      <c r="B54" s="137" t="s">
        <v>6465</v>
      </c>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E54" s="126"/>
      <c r="AG54" s="137" t="s">
        <v>6465</v>
      </c>
      <c r="AH54" s="126"/>
      <c r="AI54" s="126"/>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row>
    <row r="55" spans="1:61" s="117" customFormat="1" ht="20.25" customHeight="1" thickTop="1" x14ac:dyDescent="0.2">
      <c r="A55" s="136"/>
      <c r="B55" s="134" t="s">
        <v>6466</v>
      </c>
      <c r="C55" s="133"/>
      <c r="D55" s="132"/>
      <c r="E55" s="126"/>
      <c r="F55" s="126"/>
      <c r="G55" s="126"/>
      <c r="H55" s="126"/>
      <c r="I55" s="126"/>
      <c r="J55" s="126"/>
      <c r="K55" s="126"/>
      <c r="L55" s="126"/>
      <c r="M55" s="126"/>
      <c r="N55" s="951"/>
      <c r="O55" s="952"/>
      <c r="P55" s="952"/>
      <c r="Q55" s="952"/>
      <c r="R55" s="135"/>
      <c r="S55" s="956"/>
      <c r="T55" s="956"/>
      <c r="U55" s="956"/>
      <c r="V55" s="956"/>
      <c r="W55" s="956"/>
      <c r="X55" s="956"/>
      <c r="Y55" s="956"/>
      <c r="Z55" s="956"/>
      <c r="AA55" s="956"/>
      <c r="AB55" s="957"/>
      <c r="AC55" s="126"/>
      <c r="AD55" s="128"/>
      <c r="AE55" s="126"/>
      <c r="AG55" s="134" t="s">
        <v>6466</v>
      </c>
      <c r="AH55" s="133"/>
      <c r="AI55" s="132"/>
      <c r="AJ55" s="122"/>
      <c r="AK55" s="122"/>
      <c r="AL55" s="122"/>
      <c r="AM55" s="122"/>
      <c r="AN55" s="122"/>
      <c r="AO55" s="122"/>
      <c r="AP55" s="122"/>
      <c r="AQ55" s="122"/>
      <c r="AR55" s="122"/>
      <c r="AS55" s="131"/>
      <c r="AT55" s="130"/>
      <c r="AU55" s="130"/>
      <c r="AV55" s="130"/>
      <c r="AW55" s="130"/>
      <c r="AX55" s="130"/>
      <c r="AY55" s="130"/>
      <c r="AZ55" s="130"/>
      <c r="BA55" s="130"/>
      <c r="BB55" s="130"/>
      <c r="BC55" s="130"/>
      <c r="BD55" s="130"/>
      <c r="BE55" s="130"/>
      <c r="BF55" s="130"/>
      <c r="BG55" s="129"/>
      <c r="BI55" s="128"/>
    </row>
    <row r="56" spans="1:61" s="117" customFormat="1" ht="20.25" customHeight="1" thickBot="1" x14ac:dyDescent="0.25">
      <c r="A56" s="127"/>
      <c r="B56" s="125" t="s">
        <v>6467</v>
      </c>
      <c r="C56" s="124" t="s">
        <v>5377</v>
      </c>
      <c r="D56" s="123">
        <v>2</v>
      </c>
      <c r="E56" s="126"/>
      <c r="F56" s="126"/>
      <c r="G56" s="126"/>
      <c r="H56" s="126"/>
      <c r="I56" s="126"/>
      <c r="J56" s="126"/>
      <c r="K56" s="126"/>
      <c r="L56" s="126"/>
      <c r="M56" s="126"/>
      <c r="N56" s="980"/>
      <c r="O56" s="981"/>
      <c r="P56" s="981"/>
      <c r="Q56" s="981"/>
      <c r="R56" s="1266">
        <v>3.2212525667350889E-2</v>
      </c>
      <c r="S56" s="981"/>
      <c r="T56" s="981"/>
      <c r="U56" s="981"/>
      <c r="V56" s="981"/>
      <c r="W56" s="981"/>
      <c r="X56" s="981"/>
      <c r="Y56" s="981"/>
      <c r="Z56" s="981"/>
      <c r="AA56" s="981"/>
      <c r="AB56" s="997"/>
      <c r="AC56" s="126"/>
      <c r="AD56" s="118" t="s">
        <v>6468</v>
      </c>
      <c r="AE56" s="126"/>
      <c r="AG56" s="125" t="s">
        <v>6467</v>
      </c>
      <c r="AH56" s="124" t="s">
        <v>5377</v>
      </c>
      <c r="AI56" s="123">
        <v>2</v>
      </c>
      <c r="AJ56" s="122"/>
      <c r="AK56" s="122"/>
      <c r="AL56" s="122"/>
      <c r="AM56" s="122"/>
      <c r="AN56" s="122"/>
      <c r="AO56" s="122"/>
      <c r="AP56" s="122"/>
      <c r="AQ56" s="122"/>
      <c r="AR56" s="122"/>
      <c r="AS56" s="121" t="s">
        <v>6469</v>
      </c>
      <c r="AT56" s="120" t="s">
        <v>6469</v>
      </c>
      <c r="AU56" s="120" t="s">
        <v>6469</v>
      </c>
      <c r="AV56" s="120" t="s">
        <v>6469</v>
      </c>
      <c r="AW56" s="120" t="s">
        <v>6469</v>
      </c>
      <c r="AX56" s="120" t="s">
        <v>6469</v>
      </c>
      <c r="AY56" s="120" t="s">
        <v>6469</v>
      </c>
      <c r="AZ56" s="120" t="s">
        <v>6469</v>
      </c>
      <c r="BA56" s="120" t="s">
        <v>6469</v>
      </c>
      <c r="BB56" s="120" t="s">
        <v>6469</v>
      </c>
      <c r="BC56" s="120" t="s">
        <v>6469</v>
      </c>
      <c r="BD56" s="120" t="s">
        <v>6469</v>
      </c>
      <c r="BE56" s="120" t="s">
        <v>6469</v>
      </c>
      <c r="BF56" s="120" t="s">
        <v>6469</v>
      </c>
      <c r="BG56" s="119" t="s">
        <v>6469</v>
      </c>
      <c r="BI56" s="118" t="s">
        <v>6468</v>
      </c>
    </row>
    <row r="57" spans="1:61" ht="20.25" customHeight="1" thickTop="1" x14ac:dyDescent="0.2"/>
  </sheetData>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171">
    <tabColor rgb="FF0070C0"/>
    <pageSetUpPr fitToPage="1"/>
  </sheetPr>
  <dimension ref="A1:BV31"/>
  <sheetViews>
    <sheetView zoomScale="40" zoomScaleNormal="40" workbookViewId="0">
      <pane xSplit="2" ySplit="8" topLeftCell="C9" activePane="bottomRight" state="frozen"/>
      <selection pane="topRight" activeCell="J19" sqref="J19"/>
      <selection pane="bottomLeft" activeCell="J19" sqref="J19"/>
      <selection pane="bottomRight" activeCell="AA23" sqref="AA23"/>
    </sheetView>
  </sheetViews>
  <sheetFormatPr defaultColWidth="8.625" defaultRowHeight="20.25" customHeight="1" x14ac:dyDescent="0.2"/>
  <cols>
    <col min="1" max="1" width="1.625" style="54" customWidth="1"/>
    <col min="2" max="2" width="37" style="54" customWidth="1"/>
    <col min="3" max="32" width="13.5" style="54" customWidth="1"/>
    <col min="33" max="33" width="3.125" style="54" customWidth="1"/>
    <col min="34" max="34" width="10.625" style="54" customWidth="1"/>
    <col min="35" max="35" width="3.125" style="54" customWidth="1"/>
    <col min="36" max="36" width="10.625" style="54" customWidth="1"/>
    <col min="37" max="38" width="8.625" style="54" customWidth="1"/>
    <col min="39" max="39" width="37" style="54" customWidth="1"/>
    <col min="40" max="49" width="24.625" style="54" customWidth="1"/>
    <col min="50" max="50" width="21.625" style="54" bestFit="1" customWidth="1"/>
    <col min="51" max="51" width="19.5" style="54" bestFit="1" customWidth="1"/>
    <col min="52" max="52" width="19.25" style="54" bestFit="1" customWidth="1"/>
    <col min="53" max="53" width="19.75" style="54" bestFit="1" customWidth="1"/>
    <col min="54" max="54" width="21" style="54" bestFit="1" customWidth="1"/>
    <col min="55" max="55" width="20" style="54" bestFit="1" customWidth="1"/>
    <col min="56" max="56" width="19.25" style="54" bestFit="1" customWidth="1"/>
    <col min="57" max="57" width="21.5" style="54" bestFit="1" customWidth="1"/>
    <col min="58" max="58" width="18.875" style="54" bestFit="1" customWidth="1"/>
    <col min="59" max="60" width="21.625" style="54" bestFit="1" customWidth="1"/>
    <col min="61" max="61" width="19.5" style="54" bestFit="1" customWidth="1"/>
    <col min="62" max="62" width="19.25" style="54" bestFit="1" customWidth="1"/>
    <col min="63" max="63" width="19.75" style="54" bestFit="1" customWidth="1"/>
    <col min="64" max="64" width="21" style="54" bestFit="1" customWidth="1"/>
    <col min="65" max="65" width="20" style="54" bestFit="1" customWidth="1"/>
    <col min="66" max="66" width="19.25" style="54" bestFit="1" customWidth="1"/>
    <col min="67" max="67" width="21.5" style="54" bestFit="1" customWidth="1"/>
    <col min="68" max="68" width="18.875" style="54" bestFit="1" customWidth="1"/>
    <col min="69" max="69" width="21.625" style="54" bestFit="1" customWidth="1"/>
    <col min="70" max="70" width="3.125" style="54" customWidth="1"/>
    <col min="71" max="71" width="10.625" style="54" customWidth="1"/>
    <col min="72" max="72" width="3.125" style="54" customWidth="1"/>
    <col min="73" max="73" width="10.625" style="54" customWidth="1"/>
    <col min="74" max="74" width="8.625" style="54" customWidth="1"/>
    <col min="75" max="16384" width="8.625" style="54"/>
  </cols>
  <sheetData>
    <row r="1" spans="1:74" ht="20.25" customHeight="1" x14ac:dyDescent="0.35">
      <c r="A1" s="4"/>
      <c r="B1" s="1403" t="s">
        <v>9</v>
      </c>
      <c r="C1" s="1451"/>
      <c r="D1" s="1451"/>
      <c r="E1" s="1451"/>
      <c r="F1" s="1451"/>
      <c r="G1" s="1451"/>
      <c r="H1" s="1451"/>
      <c r="I1" s="1451"/>
      <c r="J1" s="1451"/>
      <c r="K1" s="1451"/>
      <c r="L1" s="1451"/>
      <c r="M1" s="1451"/>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c r="AL1" s="4"/>
      <c r="AM1" s="954" t="s">
        <v>146</v>
      </c>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705"/>
    </row>
    <row r="2" spans="1:74" ht="18.75" customHeight="1" x14ac:dyDescent="0.25">
      <c r="A2" s="4"/>
      <c r="B2" s="1403" t="str">
        <f ca="1">INDIRECT("Validation!B5")</f>
        <v>Anglian Water</v>
      </c>
      <c r="C2" s="1451"/>
      <c r="D2" s="1451"/>
      <c r="E2" s="1451"/>
      <c r="F2" s="1451"/>
      <c r="G2" s="1451"/>
      <c r="H2" s="1451"/>
      <c r="I2" s="1451"/>
      <c r="J2" s="1451"/>
      <c r="K2" s="1451"/>
      <c r="L2" s="1451"/>
      <c r="M2" s="1451"/>
      <c r="N2" s="1451"/>
      <c r="O2" s="1451"/>
      <c r="P2" s="1451"/>
      <c r="Q2" s="1451"/>
      <c r="R2" s="1451"/>
      <c r="S2" s="1451"/>
      <c r="T2" s="1451"/>
      <c r="U2" s="1451"/>
      <c r="V2" s="1451"/>
      <c r="W2" s="1451"/>
      <c r="X2" s="1451"/>
      <c r="Y2" s="1451"/>
      <c r="Z2" s="1451"/>
      <c r="AA2" s="1451"/>
      <c r="AB2" s="1451"/>
      <c r="AC2" s="1451"/>
      <c r="AD2" s="1451"/>
      <c r="AE2" s="1451"/>
      <c r="AF2" s="1451"/>
      <c r="AG2" s="1451"/>
      <c r="AH2" s="1451"/>
      <c r="AI2" s="1451"/>
      <c r="AJ2" s="1451"/>
      <c r="AK2" s="1451"/>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row>
    <row r="3" spans="1:74" ht="30" customHeight="1" x14ac:dyDescent="0.3">
      <c r="A3" s="4"/>
      <c r="B3" s="16" t="s">
        <v>59</v>
      </c>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254"/>
      <c r="AL3" s="4"/>
      <c r="AM3" s="18" t="s">
        <v>59</v>
      </c>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252"/>
    </row>
    <row r="4" spans="1:74" ht="15" customHeight="1" thickBot="1"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row>
    <row r="5" spans="1:74" ht="20.25" customHeight="1" thickTop="1" x14ac:dyDescent="0.2">
      <c r="A5" s="49"/>
      <c r="B5" s="253" t="s">
        <v>148</v>
      </c>
      <c r="C5" s="115" t="s">
        <v>167</v>
      </c>
      <c r="D5" s="115" t="s">
        <v>167</v>
      </c>
      <c r="E5" s="115" t="s">
        <v>167</v>
      </c>
      <c r="F5" s="115" t="s">
        <v>5466</v>
      </c>
      <c r="G5" s="115" t="s">
        <v>5485</v>
      </c>
      <c r="H5" s="115" t="s">
        <v>5485</v>
      </c>
      <c r="I5" s="115" t="s">
        <v>5485</v>
      </c>
      <c r="J5" s="115" t="s">
        <v>5485</v>
      </c>
      <c r="K5" s="115" t="s">
        <v>5377</v>
      </c>
      <c r="L5" s="115" t="s">
        <v>5485</v>
      </c>
      <c r="M5" s="115" t="s">
        <v>167</v>
      </c>
      <c r="N5" s="115" t="s">
        <v>167</v>
      </c>
      <c r="O5" s="115" t="s">
        <v>167</v>
      </c>
      <c r="P5" s="115" t="s">
        <v>5466</v>
      </c>
      <c r="Q5" s="115" t="s">
        <v>5485</v>
      </c>
      <c r="R5" s="115" t="s">
        <v>5485</v>
      </c>
      <c r="S5" s="115" t="s">
        <v>5485</v>
      </c>
      <c r="T5" s="115" t="s">
        <v>5485</v>
      </c>
      <c r="U5" s="115" t="s">
        <v>5377</v>
      </c>
      <c r="V5" s="115" t="s">
        <v>5485</v>
      </c>
      <c r="W5" s="115" t="s">
        <v>167</v>
      </c>
      <c r="X5" s="115" t="s">
        <v>167</v>
      </c>
      <c r="Y5" s="115" t="s">
        <v>167</v>
      </c>
      <c r="Z5" s="115" t="s">
        <v>5466</v>
      </c>
      <c r="AA5" s="115" t="s">
        <v>5485</v>
      </c>
      <c r="AB5" s="115" t="s">
        <v>5485</v>
      </c>
      <c r="AC5" s="115" t="s">
        <v>5485</v>
      </c>
      <c r="AD5" s="115" t="s">
        <v>5485</v>
      </c>
      <c r="AE5" s="115" t="s">
        <v>5377</v>
      </c>
      <c r="AF5" s="116" t="s">
        <v>5485</v>
      </c>
      <c r="AG5" s="49"/>
      <c r="AH5" s="1415" t="s">
        <v>155</v>
      </c>
      <c r="AI5" s="49"/>
      <c r="AJ5" s="1415" t="s">
        <v>156</v>
      </c>
      <c r="AK5" s="15"/>
      <c r="AL5" s="15"/>
      <c r="AM5" s="253" t="s">
        <v>148</v>
      </c>
      <c r="AN5" s="115" t="s">
        <v>167</v>
      </c>
      <c r="AO5" s="115" t="s">
        <v>167</v>
      </c>
      <c r="AP5" s="115" t="s">
        <v>167</v>
      </c>
      <c r="AQ5" s="115" t="s">
        <v>5466</v>
      </c>
      <c r="AR5" s="115" t="s">
        <v>5485</v>
      </c>
      <c r="AS5" s="115" t="s">
        <v>5485</v>
      </c>
      <c r="AT5" s="115" t="s">
        <v>5485</v>
      </c>
      <c r="AU5" s="115" t="s">
        <v>5485</v>
      </c>
      <c r="AV5" s="115" t="s">
        <v>5377</v>
      </c>
      <c r="AW5" s="115" t="s">
        <v>5485</v>
      </c>
      <c r="AX5" s="115" t="s">
        <v>167</v>
      </c>
      <c r="AY5" s="115" t="s">
        <v>167</v>
      </c>
      <c r="AZ5" s="115" t="s">
        <v>167</v>
      </c>
      <c r="BA5" s="115" t="s">
        <v>5466</v>
      </c>
      <c r="BB5" s="115" t="s">
        <v>5485</v>
      </c>
      <c r="BC5" s="115" t="s">
        <v>5485</v>
      </c>
      <c r="BD5" s="115" t="s">
        <v>5485</v>
      </c>
      <c r="BE5" s="115" t="s">
        <v>5485</v>
      </c>
      <c r="BF5" s="115" t="s">
        <v>5377</v>
      </c>
      <c r="BG5" s="115" t="s">
        <v>5485</v>
      </c>
      <c r="BH5" s="115" t="s">
        <v>167</v>
      </c>
      <c r="BI5" s="115" t="s">
        <v>167</v>
      </c>
      <c r="BJ5" s="115" t="s">
        <v>167</v>
      </c>
      <c r="BK5" s="115" t="s">
        <v>5466</v>
      </c>
      <c r="BL5" s="115" t="s">
        <v>5485</v>
      </c>
      <c r="BM5" s="115" t="s">
        <v>5485</v>
      </c>
      <c r="BN5" s="115" t="s">
        <v>5485</v>
      </c>
      <c r="BO5" s="115" t="s">
        <v>5485</v>
      </c>
      <c r="BP5" s="115" t="s">
        <v>5377</v>
      </c>
      <c r="BQ5" s="116" t="s">
        <v>5485</v>
      </c>
      <c r="BR5" s="49"/>
      <c r="BS5" s="1415" t="s">
        <v>155</v>
      </c>
      <c r="BT5" s="49"/>
      <c r="BU5" s="1415" t="s">
        <v>156</v>
      </c>
      <c r="BV5" s="527"/>
    </row>
    <row r="6" spans="1:74" ht="20.25" customHeight="1" x14ac:dyDescent="0.2">
      <c r="A6" s="49"/>
      <c r="B6" s="706" t="s">
        <v>149</v>
      </c>
      <c r="C6" s="58">
        <v>3</v>
      </c>
      <c r="D6" s="58">
        <v>3</v>
      </c>
      <c r="E6" s="58">
        <v>3</v>
      </c>
      <c r="F6" s="58">
        <v>3</v>
      </c>
      <c r="G6" s="58">
        <v>3</v>
      </c>
      <c r="H6" s="58">
        <v>3</v>
      </c>
      <c r="I6" s="58">
        <v>3</v>
      </c>
      <c r="J6" s="58">
        <v>3</v>
      </c>
      <c r="K6" s="58">
        <v>3</v>
      </c>
      <c r="L6" s="58">
        <v>3</v>
      </c>
      <c r="M6" s="58">
        <v>3</v>
      </c>
      <c r="N6" s="58">
        <v>3</v>
      </c>
      <c r="O6" s="58">
        <v>3</v>
      </c>
      <c r="P6" s="58">
        <v>3</v>
      </c>
      <c r="Q6" s="58">
        <v>3</v>
      </c>
      <c r="R6" s="58">
        <v>3</v>
      </c>
      <c r="S6" s="58">
        <v>3</v>
      </c>
      <c r="T6" s="58">
        <v>3</v>
      </c>
      <c r="U6" s="58">
        <v>3</v>
      </c>
      <c r="V6" s="58">
        <v>3</v>
      </c>
      <c r="W6" s="58">
        <v>3</v>
      </c>
      <c r="X6" s="58">
        <v>3</v>
      </c>
      <c r="Y6" s="58">
        <v>3</v>
      </c>
      <c r="Z6" s="58">
        <v>3</v>
      </c>
      <c r="AA6" s="58">
        <v>3</v>
      </c>
      <c r="AB6" s="58">
        <v>3</v>
      </c>
      <c r="AC6" s="58">
        <v>3</v>
      </c>
      <c r="AD6" s="58">
        <v>3</v>
      </c>
      <c r="AE6" s="58">
        <v>3</v>
      </c>
      <c r="AF6" s="689">
        <v>3</v>
      </c>
      <c r="AG6" s="49"/>
      <c r="AH6" s="1386"/>
      <c r="AI6" s="49"/>
      <c r="AJ6" s="1386"/>
      <c r="AK6" s="15"/>
      <c r="AL6" s="15"/>
      <c r="AM6" s="706" t="s">
        <v>149</v>
      </c>
      <c r="AN6" s="58">
        <v>3</v>
      </c>
      <c r="AO6" s="58">
        <v>3</v>
      </c>
      <c r="AP6" s="58">
        <v>3</v>
      </c>
      <c r="AQ6" s="58">
        <v>3</v>
      </c>
      <c r="AR6" s="58">
        <v>3</v>
      </c>
      <c r="AS6" s="58">
        <v>3</v>
      </c>
      <c r="AT6" s="58">
        <v>3</v>
      </c>
      <c r="AU6" s="58">
        <v>3</v>
      </c>
      <c r="AV6" s="58">
        <v>3</v>
      </c>
      <c r="AW6" s="58">
        <v>3</v>
      </c>
      <c r="AX6" s="58">
        <v>3</v>
      </c>
      <c r="AY6" s="58">
        <v>3</v>
      </c>
      <c r="AZ6" s="58">
        <v>3</v>
      </c>
      <c r="BA6" s="58">
        <v>3</v>
      </c>
      <c r="BB6" s="58">
        <v>3</v>
      </c>
      <c r="BC6" s="58">
        <v>3</v>
      </c>
      <c r="BD6" s="58">
        <v>3</v>
      </c>
      <c r="BE6" s="58">
        <v>3</v>
      </c>
      <c r="BF6" s="58">
        <v>3</v>
      </c>
      <c r="BG6" s="58">
        <v>3</v>
      </c>
      <c r="BH6" s="58">
        <v>3</v>
      </c>
      <c r="BI6" s="58">
        <v>3</v>
      </c>
      <c r="BJ6" s="58">
        <v>3</v>
      </c>
      <c r="BK6" s="58">
        <v>3</v>
      </c>
      <c r="BL6" s="58">
        <v>3</v>
      </c>
      <c r="BM6" s="58">
        <v>3</v>
      </c>
      <c r="BN6" s="58">
        <v>3</v>
      </c>
      <c r="BO6" s="58">
        <v>3</v>
      </c>
      <c r="BP6" s="58">
        <v>3</v>
      </c>
      <c r="BQ6" s="689">
        <v>3</v>
      </c>
      <c r="BR6" s="49"/>
      <c r="BS6" s="1386"/>
      <c r="BT6" s="49"/>
      <c r="BU6" s="1386"/>
      <c r="BV6" s="527"/>
    </row>
    <row r="7" spans="1:74" ht="90" customHeight="1" x14ac:dyDescent="0.2">
      <c r="A7" s="49"/>
      <c r="B7" s="1470" t="s">
        <v>5358</v>
      </c>
      <c r="C7" s="58" t="s">
        <v>6470</v>
      </c>
      <c r="D7" s="58" t="s">
        <v>325</v>
      </c>
      <c r="E7" s="58" t="s">
        <v>6471</v>
      </c>
      <c r="F7" s="58" t="s">
        <v>6472</v>
      </c>
      <c r="G7" s="58" t="s">
        <v>6473</v>
      </c>
      <c r="H7" s="58" t="s">
        <v>6474</v>
      </c>
      <c r="I7" s="58" t="s">
        <v>6475</v>
      </c>
      <c r="J7" s="58" t="s">
        <v>6476</v>
      </c>
      <c r="K7" s="58" t="s">
        <v>6477</v>
      </c>
      <c r="L7" s="58" t="s">
        <v>6478</v>
      </c>
      <c r="M7" s="58" t="s">
        <v>6470</v>
      </c>
      <c r="N7" s="58" t="s">
        <v>325</v>
      </c>
      <c r="O7" s="58" t="s">
        <v>6471</v>
      </c>
      <c r="P7" s="58" t="s">
        <v>6472</v>
      </c>
      <c r="Q7" s="58" t="s">
        <v>6473</v>
      </c>
      <c r="R7" s="58" t="s">
        <v>6474</v>
      </c>
      <c r="S7" s="58" t="s">
        <v>6475</v>
      </c>
      <c r="T7" s="58" t="s">
        <v>6476</v>
      </c>
      <c r="U7" s="58" t="s">
        <v>6477</v>
      </c>
      <c r="V7" s="58" t="s">
        <v>6478</v>
      </c>
      <c r="W7" s="58" t="s">
        <v>6470</v>
      </c>
      <c r="X7" s="58" t="s">
        <v>325</v>
      </c>
      <c r="Y7" s="58" t="s">
        <v>6471</v>
      </c>
      <c r="Z7" s="58" t="s">
        <v>6472</v>
      </c>
      <c r="AA7" s="58" t="s">
        <v>6473</v>
      </c>
      <c r="AB7" s="58" t="s">
        <v>6474</v>
      </c>
      <c r="AC7" s="58" t="s">
        <v>6475</v>
      </c>
      <c r="AD7" s="58" t="s">
        <v>6476</v>
      </c>
      <c r="AE7" s="58" t="s">
        <v>6477</v>
      </c>
      <c r="AF7" s="689" t="s">
        <v>6478</v>
      </c>
      <c r="AG7" s="49"/>
      <c r="AH7" s="1386"/>
      <c r="AI7" s="49"/>
      <c r="AJ7" s="1386"/>
      <c r="AK7" s="15"/>
      <c r="AL7" s="15"/>
      <c r="AM7" s="1470" t="s">
        <v>5358</v>
      </c>
      <c r="AN7" s="58" t="s">
        <v>6470</v>
      </c>
      <c r="AO7" s="58" t="s">
        <v>325</v>
      </c>
      <c r="AP7" s="58" t="s">
        <v>6471</v>
      </c>
      <c r="AQ7" s="58" t="s">
        <v>6472</v>
      </c>
      <c r="AR7" s="58" t="s">
        <v>6473</v>
      </c>
      <c r="AS7" s="58" t="s">
        <v>6474</v>
      </c>
      <c r="AT7" s="58" t="s">
        <v>6475</v>
      </c>
      <c r="AU7" s="58" t="s">
        <v>6476</v>
      </c>
      <c r="AV7" s="58" t="s">
        <v>6477</v>
      </c>
      <c r="AW7" s="58" t="s">
        <v>6478</v>
      </c>
      <c r="AX7" s="58" t="s">
        <v>6470</v>
      </c>
      <c r="AY7" s="58" t="s">
        <v>325</v>
      </c>
      <c r="AZ7" s="58" t="s">
        <v>6471</v>
      </c>
      <c r="BA7" s="58" t="s">
        <v>6472</v>
      </c>
      <c r="BB7" s="58" t="s">
        <v>6473</v>
      </c>
      <c r="BC7" s="58" t="s">
        <v>6474</v>
      </c>
      <c r="BD7" s="58" t="s">
        <v>6475</v>
      </c>
      <c r="BE7" s="58" t="s">
        <v>6476</v>
      </c>
      <c r="BF7" s="58" t="s">
        <v>6477</v>
      </c>
      <c r="BG7" s="58" t="s">
        <v>6478</v>
      </c>
      <c r="BH7" s="58" t="s">
        <v>6470</v>
      </c>
      <c r="BI7" s="58" t="s">
        <v>325</v>
      </c>
      <c r="BJ7" s="58" t="s">
        <v>6471</v>
      </c>
      <c r="BK7" s="58" t="s">
        <v>6472</v>
      </c>
      <c r="BL7" s="58" t="s">
        <v>6473</v>
      </c>
      <c r="BM7" s="58" t="s">
        <v>6474</v>
      </c>
      <c r="BN7" s="58" t="s">
        <v>6475</v>
      </c>
      <c r="BO7" s="58" t="s">
        <v>6476</v>
      </c>
      <c r="BP7" s="58" t="s">
        <v>6477</v>
      </c>
      <c r="BQ7" s="689" t="s">
        <v>6478</v>
      </c>
      <c r="BR7" s="49"/>
      <c r="BS7" s="1386"/>
      <c r="BT7" s="49"/>
      <c r="BU7" s="1386"/>
      <c r="BV7" s="527"/>
    </row>
    <row r="8" spans="1:74" ht="20.25" customHeight="1" thickBot="1" x14ac:dyDescent="0.25">
      <c r="A8" s="49"/>
      <c r="B8" s="1395"/>
      <c r="C8" s="1428" t="s">
        <v>157</v>
      </c>
      <c r="D8" s="1399"/>
      <c r="E8" s="1399"/>
      <c r="F8" s="1399"/>
      <c r="G8" s="1399"/>
      <c r="H8" s="1399"/>
      <c r="I8" s="1399"/>
      <c r="J8" s="1399"/>
      <c r="K8" s="1399"/>
      <c r="L8" s="1400"/>
      <c r="M8" s="1428" t="s">
        <v>158</v>
      </c>
      <c r="N8" s="1399"/>
      <c r="O8" s="1399"/>
      <c r="P8" s="1399"/>
      <c r="Q8" s="1399"/>
      <c r="R8" s="1399"/>
      <c r="S8" s="1399"/>
      <c r="T8" s="1399"/>
      <c r="U8" s="1399"/>
      <c r="V8" s="1400"/>
      <c r="W8" s="1429" t="s">
        <v>159</v>
      </c>
      <c r="X8" s="1399"/>
      <c r="Y8" s="1399"/>
      <c r="Z8" s="1399"/>
      <c r="AA8" s="1399"/>
      <c r="AB8" s="1399"/>
      <c r="AC8" s="1399"/>
      <c r="AD8" s="1399"/>
      <c r="AE8" s="1399"/>
      <c r="AF8" s="1406"/>
      <c r="AG8" s="49"/>
      <c r="AH8" s="1387"/>
      <c r="AI8" s="49"/>
      <c r="AJ8" s="1387"/>
      <c r="AK8" s="15"/>
      <c r="AL8" s="15"/>
      <c r="AM8" s="1395"/>
      <c r="AN8" s="1428" t="s">
        <v>157</v>
      </c>
      <c r="AO8" s="1399"/>
      <c r="AP8" s="1399"/>
      <c r="AQ8" s="1399"/>
      <c r="AR8" s="1399"/>
      <c r="AS8" s="1399"/>
      <c r="AT8" s="1399"/>
      <c r="AU8" s="1399"/>
      <c r="AV8" s="1399"/>
      <c r="AW8" s="1400"/>
      <c r="AX8" s="1428" t="s">
        <v>158</v>
      </c>
      <c r="AY8" s="1399"/>
      <c r="AZ8" s="1399"/>
      <c r="BA8" s="1399"/>
      <c r="BB8" s="1399"/>
      <c r="BC8" s="1399"/>
      <c r="BD8" s="1399"/>
      <c r="BE8" s="1399"/>
      <c r="BF8" s="1399"/>
      <c r="BG8" s="1400"/>
      <c r="BH8" s="1429" t="s">
        <v>159</v>
      </c>
      <c r="BI8" s="1399"/>
      <c r="BJ8" s="1399"/>
      <c r="BK8" s="1399"/>
      <c r="BL8" s="1399"/>
      <c r="BM8" s="1399"/>
      <c r="BN8" s="1399"/>
      <c r="BO8" s="1399"/>
      <c r="BP8" s="1399"/>
      <c r="BQ8" s="1406"/>
      <c r="BR8" s="49"/>
      <c r="BS8" s="1387"/>
      <c r="BT8" s="49"/>
      <c r="BU8" s="1387"/>
      <c r="BV8" s="527"/>
    </row>
    <row r="9" spans="1:74" ht="15" customHeight="1" thickTop="1" thickBot="1" x14ac:dyDescent="0.25">
      <c r="A9" s="49"/>
      <c r="B9" s="49"/>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49"/>
      <c r="AH9" s="49"/>
      <c r="AI9" s="49"/>
      <c r="AJ9" s="49"/>
      <c r="AK9" s="15"/>
      <c r="AL9" s="15"/>
      <c r="AM9" s="49"/>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49"/>
      <c r="BS9" s="49"/>
      <c r="BT9" s="49"/>
      <c r="BU9" s="49"/>
      <c r="BV9" s="527"/>
    </row>
    <row r="10" spans="1:74" ht="20.25" customHeight="1" thickTop="1" thickBot="1" x14ac:dyDescent="0.25">
      <c r="A10" s="49"/>
      <c r="B10" s="24" t="s">
        <v>6479</v>
      </c>
      <c r="C10" s="25"/>
      <c r="D10" s="25"/>
      <c r="E10" s="707"/>
      <c r="F10" s="21"/>
      <c r="G10" s="21"/>
      <c r="H10" s="708"/>
      <c r="I10" s="708"/>
      <c r="J10" s="708"/>
      <c r="K10" s="708"/>
      <c r="L10" s="708"/>
      <c r="M10" s="25"/>
      <c r="N10" s="25"/>
      <c r="O10" s="707"/>
      <c r="P10" s="21"/>
      <c r="Q10" s="21"/>
      <c r="R10" s="708"/>
      <c r="S10" s="708"/>
      <c r="T10" s="708"/>
      <c r="U10" s="708"/>
      <c r="V10" s="708"/>
      <c r="W10" s="25"/>
      <c r="X10" s="25"/>
      <c r="Y10" s="707"/>
      <c r="Z10" s="21"/>
      <c r="AA10" s="21"/>
      <c r="AB10" s="708"/>
      <c r="AC10" s="708"/>
      <c r="AD10" s="708"/>
      <c r="AE10" s="708"/>
      <c r="AF10" s="708"/>
      <c r="AG10" s="49"/>
      <c r="AH10" s="96"/>
      <c r="AI10" s="49"/>
      <c r="AJ10" s="96"/>
      <c r="AK10" s="15"/>
      <c r="AL10" s="15"/>
      <c r="AM10" s="24" t="s">
        <v>6479</v>
      </c>
      <c r="AN10" s="25"/>
      <c r="AO10" s="25"/>
      <c r="AP10" s="707"/>
      <c r="AQ10" s="21"/>
      <c r="AR10" s="21"/>
      <c r="AS10" s="708"/>
      <c r="AT10" s="708"/>
      <c r="AU10" s="708"/>
      <c r="AV10" s="708"/>
      <c r="AW10" s="708"/>
      <c r="AX10" s="25"/>
      <c r="AY10" s="25"/>
      <c r="AZ10" s="707"/>
      <c r="BA10" s="21"/>
      <c r="BB10" s="21"/>
      <c r="BC10" s="708"/>
      <c r="BD10" s="708"/>
      <c r="BE10" s="708"/>
      <c r="BF10" s="708"/>
      <c r="BG10" s="708"/>
      <c r="BH10" s="25"/>
      <c r="BI10" s="25"/>
      <c r="BJ10" s="707"/>
      <c r="BK10" s="21"/>
      <c r="BL10" s="21"/>
      <c r="BM10" s="708"/>
      <c r="BN10" s="708"/>
      <c r="BO10" s="708"/>
      <c r="BP10" s="708"/>
      <c r="BQ10" s="708"/>
      <c r="BR10" s="49"/>
      <c r="BS10" s="96"/>
      <c r="BT10" s="49"/>
      <c r="BU10" s="96"/>
      <c r="BV10" s="527"/>
    </row>
    <row r="11" spans="1:74" ht="20.25" customHeight="1" thickTop="1" x14ac:dyDescent="0.2">
      <c r="A11" s="49"/>
      <c r="B11" s="27" t="s">
        <v>6480</v>
      </c>
      <c r="C11" s="920"/>
      <c r="D11" s="920"/>
      <c r="E11" s="914">
        <f>SUM(C11:D11)</f>
        <v>0</v>
      </c>
      <c r="F11" s="920"/>
      <c r="G11" s="914">
        <f>IF(OR(D11=0,F11=0),0,D11/(F11/1000))</f>
        <v>0</v>
      </c>
      <c r="H11" s="920"/>
      <c r="I11" s="920"/>
      <c r="J11" s="914">
        <f>H11 + I11</f>
        <v>0</v>
      </c>
      <c r="K11" s="931"/>
      <c r="L11" s="913"/>
      <c r="M11" s="920"/>
      <c r="N11" s="920"/>
      <c r="O11" s="914">
        <f>SUM(M11:N11)</f>
        <v>0</v>
      </c>
      <c r="P11" s="920"/>
      <c r="Q11" s="914">
        <f>IF(OR(N11=0,P11=0),0,N11/(P11/1000))</f>
        <v>0</v>
      </c>
      <c r="R11" s="920"/>
      <c r="S11" s="920"/>
      <c r="T11" s="914">
        <f>R11 + S11</f>
        <v>0</v>
      </c>
      <c r="U11" s="931"/>
      <c r="V11" s="913"/>
      <c r="W11" s="238"/>
      <c r="X11" s="238"/>
      <c r="Y11" s="62">
        <f>SUM(W11:X11)</f>
        <v>0</v>
      </c>
      <c r="Z11" s="238"/>
      <c r="AA11" s="62">
        <f>IF(OR(X11=0,Z11=0),0,X11/(Z11/1000))</f>
        <v>0</v>
      </c>
      <c r="AB11" s="238"/>
      <c r="AC11" s="238"/>
      <c r="AD11" s="62">
        <f>AB11 + AC11</f>
        <v>0</v>
      </c>
      <c r="AE11" s="709"/>
      <c r="AF11" s="110"/>
      <c r="AG11" s="49"/>
      <c r="AH11" s="29" t="s">
        <v>6481</v>
      </c>
      <c r="AI11" s="49"/>
      <c r="AJ11" s="29" t="s">
        <v>6482</v>
      </c>
      <c r="AK11" s="15"/>
      <c r="AL11" s="15"/>
      <c r="AM11" s="27" t="s">
        <v>6480</v>
      </c>
      <c r="AN11" s="234" t="s">
        <v>6483</v>
      </c>
      <c r="AO11" s="234" t="s">
        <v>6484</v>
      </c>
      <c r="AP11" s="62" t="s">
        <v>6485</v>
      </c>
      <c r="AQ11" s="234" t="s">
        <v>6486</v>
      </c>
      <c r="AR11" s="62" t="s">
        <v>6487</v>
      </c>
      <c r="AS11" s="234" t="s">
        <v>6488</v>
      </c>
      <c r="AT11" s="234" t="s">
        <v>6489</v>
      </c>
      <c r="AU11" s="62" t="s">
        <v>6490</v>
      </c>
      <c r="AV11" s="710" t="s">
        <v>6491</v>
      </c>
      <c r="AW11" s="64" t="s">
        <v>6492</v>
      </c>
      <c r="AX11" s="234" t="s">
        <v>6483</v>
      </c>
      <c r="AY11" s="234" t="s">
        <v>6484</v>
      </c>
      <c r="AZ11" s="62" t="s">
        <v>6485</v>
      </c>
      <c r="BA11" s="234" t="s">
        <v>6486</v>
      </c>
      <c r="BB11" s="62" t="s">
        <v>6487</v>
      </c>
      <c r="BC11" s="234" t="s">
        <v>6488</v>
      </c>
      <c r="BD11" s="234" t="s">
        <v>6489</v>
      </c>
      <c r="BE11" s="62" t="s">
        <v>6490</v>
      </c>
      <c r="BF11" s="710" t="s">
        <v>6491</v>
      </c>
      <c r="BG11" s="64" t="s">
        <v>6492</v>
      </c>
      <c r="BH11" s="234" t="s">
        <v>6483</v>
      </c>
      <c r="BI11" s="234" t="s">
        <v>6484</v>
      </c>
      <c r="BJ11" s="62" t="s">
        <v>6485</v>
      </c>
      <c r="BK11" s="234" t="s">
        <v>6486</v>
      </c>
      <c r="BL11" s="62" t="s">
        <v>6487</v>
      </c>
      <c r="BM11" s="234" t="s">
        <v>6488</v>
      </c>
      <c r="BN11" s="234" t="s">
        <v>6489</v>
      </c>
      <c r="BO11" s="62" t="s">
        <v>6490</v>
      </c>
      <c r="BP11" s="710" t="s">
        <v>6491</v>
      </c>
      <c r="BQ11" s="111" t="s">
        <v>6492</v>
      </c>
      <c r="BR11" s="49"/>
      <c r="BS11" s="29" t="s">
        <v>6481</v>
      </c>
      <c r="BT11" s="49"/>
      <c r="BU11" s="29" t="s">
        <v>6482</v>
      </c>
      <c r="BV11" s="527"/>
    </row>
    <row r="12" spans="1:74" ht="20.25" customHeight="1" x14ac:dyDescent="0.2">
      <c r="A12" s="49"/>
      <c r="B12" s="30" t="s">
        <v>6493</v>
      </c>
      <c r="C12" s="921"/>
      <c r="D12" s="921"/>
      <c r="E12" s="916">
        <f>SUM(C12:D12)</f>
        <v>0</v>
      </c>
      <c r="F12" s="921"/>
      <c r="G12" s="916">
        <f>IF(OR(D12=0,F12=0),0,D12/(F12/1000))</f>
        <v>0</v>
      </c>
      <c r="H12" s="921"/>
      <c r="I12" s="921"/>
      <c r="J12" s="916">
        <f>H12 + I12</f>
        <v>0</v>
      </c>
      <c r="K12" s="932"/>
      <c r="L12" s="915"/>
      <c r="M12" s="971"/>
      <c r="N12" s="921"/>
      <c r="O12" s="916">
        <f>SUM(M12:N12)</f>
        <v>0</v>
      </c>
      <c r="P12" s="921"/>
      <c r="Q12" s="916">
        <f>IF(OR(N12=0,P12=0),0,N12/(P12/1000))</f>
        <v>0</v>
      </c>
      <c r="R12" s="921"/>
      <c r="S12" s="921"/>
      <c r="T12" s="916">
        <f>R12 + S12</f>
        <v>0</v>
      </c>
      <c r="U12" s="932"/>
      <c r="V12" s="915"/>
      <c r="W12" s="232"/>
      <c r="X12" s="232"/>
      <c r="Y12" s="66">
        <f>SUM(W12:X12)</f>
        <v>0</v>
      </c>
      <c r="Z12" s="232"/>
      <c r="AA12" s="66">
        <f>IF(OR(X12=0,Z12=0),0,X12/(Z12/1000))</f>
        <v>0</v>
      </c>
      <c r="AB12" s="232"/>
      <c r="AC12" s="232"/>
      <c r="AD12" s="66">
        <f>AB12 + AC12</f>
        <v>0</v>
      </c>
      <c r="AE12" s="711"/>
      <c r="AF12" s="100"/>
      <c r="AG12" s="49"/>
      <c r="AH12" s="32" t="s">
        <v>6494</v>
      </c>
      <c r="AI12" s="49"/>
      <c r="AJ12" s="32" t="s">
        <v>6495</v>
      </c>
      <c r="AK12" s="15"/>
      <c r="AL12" s="15"/>
      <c r="AM12" s="30" t="s">
        <v>6493</v>
      </c>
      <c r="AN12" s="228" t="s">
        <v>6496</v>
      </c>
      <c r="AO12" s="228" t="s">
        <v>6497</v>
      </c>
      <c r="AP12" s="66" t="s">
        <v>6498</v>
      </c>
      <c r="AQ12" s="228" t="s">
        <v>6499</v>
      </c>
      <c r="AR12" s="66" t="s">
        <v>6500</v>
      </c>
      <c r="AS12" s="228" t="s">
        <v>6501</v>
      </c>
      <c r="AT12" s="228" t="s">
        <v>6502</v>
      </c>
      <c r="AU12" s="66" t="s">
        <v>6503</v>
      </c>
      <c r="AV12" s="712" t="s">
        <v>6504</v>
      </c>
      <c r="AW12" s="68" t="s">
        <v>6505</v>
      </c>
      <c r="AX12" s="228" t="s">
        <v>6496</v>
      </c>
      <c r="AY12" s="228" t="s">
        <v>6497</v>
      </c>
      <c r="AZ12" s="66" t="s">
        <v>6498</v>
      </c>
      <c r="BA12" s="228" t="s">
        <v>6499</v>
      </c>
      <c r="BB12" s="66" t="s">
        <v>6500</v>
      </c>
      <c r="BC12" s="228" t="s">
        <v>6501</v>
      </c>
      <c r="BD12" s="228" t="s">
        <v>6502</v>
      </c>
      <c r="BE12" s="66" t="s">
        <v>6503</v>
      </c>
      <c r="BF12" s="712" t="s">
        <v>6504</v>
      </c>
      <c r="BG12" s="68" t="s">
        <v>6505</v>
      </c>
      <c r="BH12" s="228" t="s">
        <v>6496</v>
      </c>
      <c r="BI12" s="228" t="s">
        <v>6497</v>
      </c>
      <c r="BJ12" s="66" t="s">
        <v>6498</v>
      </c>
      <c r="BK12" s="228" t="s">
        <v>6499</v>
      </c>
      <c r="BL12" s="66" t="s">
        <v>6500</v>
      </c>
      <c r="BM12" s="228" t="s">
        <v>6501</v>
      </c>
      <c r="BN12" s="228" t="s">
        <v>6502</v>
      </c>
      <c r="BO12" s="66" t="s">
        <v>6503</v>
      </c>
      <c r="BP12" s="712" t="s">
        <v>6504</v>
      </c>
      <c r="BQ12" s="101" t="s">
        <v>6505</v>
      </c>
      <c r="BR12" s="49"/>
      <c r="BS12" s="32" t="s">
        <v>6494</v>
      </c>
      <c r="BT12" s="49"/>
      <c r="BU12" s="32" t="s">
        <v>6495</v>
      </c>
      <c r="BV12" s="527"/>
    </row>
    <row r="13" spans="1:74" ht="20.25" customHeight="1" thickBot="1" x14ac:dyDescent="0.25">
      <c r="A13" s="49"/>
      <c r="B13" s="33" t="s">
        <v>6506</v>
      </c>
      <c r="C13" s="917">
        <f t="shared" ref="C13:AF13" si="0">SUM(C11:C12)</f>
        <v>0</v>
      </c>
      <c r="D13" s="917">
        <f t="shared" si="0"/>
        <v>0</v>
      </c>
      <c r="E13" s="917">
        <f t="shared" si="0"/>
        <v>0</v>
      </c>
      <c r="F13" s="917">
        <f t="shared" si="0"/>
        <v>0</v>
      </c>
      <c r="G13" s="917">
        <f t="shared" si="0"/>
        <v>0</v>
      </c>
      <c r="H13" s="917">
        <f t="shared" si="0"/>
        <v>0</v>
      </c>
      <c r="I13" s="917">
        <f t="shared" si="0"/>
        <v>0</v>
      </c>
      <c r="J13" s="917">
        <f t="shared" si="0"/>
        <v>0</v>
      </c>
      <c r="K13" s="933">
        <f t="shared" si="0"/>
        <v>0</v>
      </c>
      <c r="L13" s="917">
        <f t="shared" si="0"/>
        <v>0</v>
      </c>
      <c r="M13" s="917">
        <f t="shared" si="0"/>
        <v>0</v>
      </c>
      <c r="N13" s="917">
        <f t="shared" si="0"/>
        <v>0</v>
      </c>
      <c r="O13" s="917">
        <f t="shared" si="0"/>
        <v>0</v>
      </c>
      <c r="P13" s="917">
        <f t="shared" si="0"/>
        <v>0</v>
      </c>
      <c r="Q13" s="917">
        <f t="shared" si="0"/>
        <v>0</v>
      </c>
      <c r="R13" s="917">
        <f t="shared" si="0"/>
        <v>0</v>
      </c>
      <c r="S13" s="917">
        <f t="shared" si="0"/>
        <v>0</v>
      </c>
      <c r="T13" s="917">
        <f t="shared" si="0"/>
        <v>0</v>
      </c>
      <c r="U13" s="933">
        <f t="shared" si="0"/>
        <v>0</v>
      </c>
      <c r="V13" s="917">
        <f t="shared" si="0"/>
        <v>0</v>
      </c>
      <c r="W13" s="69">
        <f t="shared" si="0"/>
        <v>0</v>
      </c>
      <c r="X13" s="69">
        <f t="shared" si="0"/>
        <v>0</v>
      </c>
      <c r="Y13" s="69">
        <f t="shared" si="0"/>
        <v>0</v>
      </c>
      <c r="Z13" s="69">
        <f t="shared" si="0"/>
        <v>0</v>
      </c>
      <c r="AA13" s="69">
        <f>SUM(AA11:AA12)</f>
        <v>0</v>
      </c>
      <c r="AB13" s="69">
        <f t="shared" si="0"/>
        <v>0</v>
      </c>
      <c r="AC13" s="69">
        <f t="shared" si="0"/>
        <v>0</v>
      </c>
      <c r="AD13" s="69">
        <f t="shared" si="0"/>
        <v>0</v>
      </c>
      <c r="AE13" s="713">
        <f t="shared" si="0"/>
        <v>0</v>
      </c>
      <c r="AF13" s="70">
        <f t="shared" si="0"/>
        <v>0</v>
      </c>
      <c r="AG13" s="49"/>
      <c r="AH13" s="35" t="s">
        <v>6507</v>
      </c>
      <c r="AI13" s="49"/>
      <c r="AJ13" s="35" t="s">
        <v>6508</v>
      </c>
      <c r="AK13" s="15"/>
      <c r="AL13" s="15"/>
      <c r="AM13" s="33" t="s">
        <v>6506</v>
      </c>
      <c r="AN13" s="69" t="s">
        <v>6509</v>
      </c>
      <c r="AO13" s="69" t="s">
        <v>6510</v>
      </c>
      <c r="AP13" s="69" t="s">
        <v>6511</v>
      </c>
      <c r="AQ13" s="69" t="s">
        <v>6512</v>
      </c>
      <c r="AR13" s="69" t="s">
        <v>6513</v>
      </c>
      <c r="AS13" s="69" t="s">
        <v>6514</v>
      </c>
      <c r="AT13" s="69" t="s">
        <v>6515</v>
      </c>
      <c r="AU13" s="69" t="s">
        <v>6516</v>
      </c>
      <c r="AV13" s="713" t="s">
        <v>6517</v>
      </c>
      <c r="AW13" s="69" t="s">
        <v>6518</v>
      </c>
      <c r="AX13" s="69" t="s">
        <v>6509</v>
      </c>
      <c r="AY13" s="69" t="s">
        <v>6510</v>
      </c>
      <c r="AZ13" s="69" t="s">
        <v>6511</v>
      </c>
      <c r="BA13" s="69" t="s">
        <v>6512</v>
      </c>
      <c r="BB13" s="69" t="s">
        <v>6513</v>
      </c>
      <c r="BC13" s="69" t="s">
        <v>6514</v>
      </c>
      <c r="BD13" s="69" t="s">
        <v>6515</v>
      </c>
      <c r="BE13" s="69" t="s">
        <v>6516</v>
      </c>
      <c r="BF13" s="713" t="s">
        <v>6517</v>
      </c>
      <c r="BG13" s="69" t="s">
        <v>6518</v>
      </c>
      <c r="BH13" s="69" t="s">
        <v>6509</v>
      </c>
      <c r="BI13" s="69" t="s">
        <v>6510</v>
      </c>
      <c r="BJ13" s="69" t="s">
        <v>6511</v>
      </c>
      <c r="BK13" s="69" t="s">
        <v>6512</v>
      </c>
      <c r="BL13" s="69" t="s">
        <v>6513</v>
      </c>
      <c r="BM13" s="69" t="s">
        <v>6514</v>
      </c>
      <c r="BN13" s="69" t="s">
        <v>6515</v>
      </c>
      <c r="BO13" s="69" t="s">
        <v>6516</v>
      </c>
      <c r="BP13" s="713" t="s">
        <v>6517</v>
      </c>
      <c r="BQ13" s="70" t="s">
        <v>6518</v>
      </c>
      <c r="BR13" s="49"/>
      <c r="BS13" s="35" t="s">
        <v>6507</v>
      </c>
      <c r="BT13" s="49"/>
      <c r="BU13" s="35" t="s">
        <v>6508</v>
      </c>
      <c r="BV13" s="527"/>
    </row>
    <row r="14" spans="1:74" ht="15" customHeight="1" thickTop="1" thickBot="1" x14ac:dyDescent="0.25">
      <c r="A14" s="49"/>
      <c r="B14" s="714"/>
      <c r="C14" s="960"/>
      <c r="D14" s="960"/>
      <c r="E14" s="960"/>
      <c r="F14" s="960"/>
      <c r="G14" s="960"/>
      <c r="H14" s="961"/>
      <c r="I14" s="961"/>
      <c r="J14" s="961"/>
      <c r="K14" s="961"/>
      <c r="L14" s="961"/>
      <c r="M14" s="960"/>
      <c r="N14" s="960"/>
      <c r="O14" s="960"/>
      <c r="P14" s="960"/>
      <c r="Q14" s="960"/>
      <c r="R14" s="961"/>
      <c r="S14" s="961"/>
      <c r="T14" s="961"/>
      <c r="U14" s="961"/>
      <c r="V14" s="961"/>
      <c r="W14" s="85"/>
      <c r="X14" s="85"/>
      <c r="Y14" s="85"/>
      <c r="Z14" s="85"/>
      <c r="AA14" s="85"/>
      <c r="AB14" s="714"/>
      <c r="AC14" s="714"/>
      <c r="AD14" s="714"/>
      <c r="AE14" s="714"/>
      <c r="AF14" s="714"/>
      <c r="AG14" s="49"/>
      <c r="AH14" s="96"/>
      <c r="AI14" s="49"/>
      <c r="AJ14" s="96"/>
      <c r="AK14" s="15"/>
      <c r="AL14" s="15"/>
      <c r="AM14" s="714"/>
      <c r="AN14" s="85"/>
      <c r="AO14" s="85"/>
      <c r="AP14" s="85"/>
      <c r="AQ14" s="85"/>
      <c r="AR14" s="85"/>
      <c r="AS14" s="714"/>
      <c r="AT14" s="714"/>
      <c r="AU14" s="714"/>
      <c r="AV14" s="714"/>
      <c r="AW14" s="714"/>
      <c r="AX14" s="85"/>
      <c r="AY14" s="85"/>
      <c r="AZ14" s="85"/>
      <c r="BA14" s="85"/>
      <c r="BB14" s="85"/>
      <c r="BC14" s="714"/>
      <c r="BD14" s="714"/>
      <c r="BE14" s="714"/>
      <c r="BF14" s="714"/>
      <c r="BG14" s="714"/>
      <c r="BH14" s="85"/>
      <c r="BI14" s="85"/>
      <c r="BJ14" s="85"/>
      <c r="BK14" s="85"/>
      <c r="BL14" s="85"/>
      <c r="BM14" s="714"/>
      <c r="BN14" s="714"/>
      <c r="BO14" s="714"/>
      <c r="BP14" s="714"/>
      <c r="BQ14" s="714"/>
      <c r="BR14" s="49"/>
      <c r="BS14" s="96"/>
      <c r="BT14" s="49"/>
      <c r="BU14" s="96"/>
      <c r="BV14" s="527"/>
    </row>
    <row r="15" spans="1:74" ht="20.25" customHeight="1" thickTop="1" thickBot="1" x14ac:dyDescent="0.25">
      <c r="A15" s="49"/>
      <c r="B15" s="24" t="s">
        <v>6519</v>
      </c>
      <c r="C15" s="949"/>
      <c r="D15" s="949"/>
      <c r="E15" s="949"/>
      <c r="F15" s="949"/>
      <c r="G15" s="949"/>
      <c r="H15" s="949"/>
      <c r="I15" s="949"/>
      <c r="J15" s="949"/>
      <c r="K15" s="949"/>
      <c r="L15" s="949"/>
      <c r="M15" s="949"/>
      <c r="N15" s="949"/>
      <c r="O15" s="949"/>
      <c r="P15" s="949"/>
      <c r="Q15" s="949"/>
      <c r="R15" s="949"/>
      <c r="S15" s="949"/>
      <c r="T15" s="949"/>
      <c r="U15" s="949"/>
      <c r="V15" s="949"/>
      <c r="W15" s="21"/>
      <c r="X15" s="21"/>
      <c r="Y15" s="21"/>
      <c r="Z15" s="21"/>
      <c r="AA15" s="21"/>
      <c r="AB15" s="21"/>
      <c r="AC15" s="21"/>
      <c r="AD15" s="21"/>
      <c r="AE15" s="21"/>
      <c r="AF15" s="21"/>
      <c r="AG15" s="49"/>
      <c r="AH15" s="96"/>
      <c r="AI15" s="49"/>
      <c r="AJ15" s="96"/>
      <c r="AK15" s="15"/>
      <c r="AL15" s="15"/>
      <c r="AM15" s="24" t="s">
        <v>6519</v>
      </c>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49"/>
      <c r="BS15" s="96"/>
      <c r="BT15" s="49"/>
      <c r="BU15" s="96"/>
      <c r="BV15" s="527"/>
    </row>
    <row r="16" spans="1:74" ht="20.25" customHeight="1" thickTop="1" thickBot="1" x14ac:dyDescent="0.25">
      <c r="A16" s="49"/>
      <c r="B16" s="72" t="s">
        <v>6480</v>
      </c>
      <c r="C16" s="934"/>
      <c r="D16" s="934"/>
      <c r="E16" s="919">
        <f>SUM(C16:D16)</f>
        <v>0</v>
      </c>
      <c r="F16" s="934"/>
      <c r="G16" s="919">
        <f>IF(OR(E16=0,F16=0),0,E16/(F16/1000))</f>
        <v>0</v>
      </c>
      <c r="H16" s="934"/>
      <c r="I16" s="934"/>
      <c r="J16" s="918"/>
      <c r="K16" s="935"/>
      <c r="L16" s="925">
        <f>IFERROR( J16 / F16,0)</f>
        <v>0</v>
      </c>
      <c r="M16" s="934"/>
      <c r="N16" s="934"/>
      <c r="O16" s="919">
        <f>SUM(M16:N16)</f>
        <v>0</v>
      </c>
      <c r="P16" s="934"/>
      <c r="Q16" s="919">
        <f>IF(OR(O16=0,P16=0),0,O16/(P16/1000))</f>
        <v>0</v>
      </c>
      <c r="R16" s="934"/>
      <c r="S16" s="934"/>
      <c r="T16" s="918"/>
      <c r="U16" s="935"/>
      <c r="V16" s="925">
        <f>IFERROR( T16 / P16,0)</f>
        <v>0</v>
      </c>
      <c r="W16" s="247"/>
      <c r="X16" s="247"/>
      <c r="Y16" s="75">
        <f>SUM(W16:X16)</f>
        <v>0</v>
      </c>
      <c r="Z16" s="247"/>
      <c r="AA16" s="75">
        <f>IF(OR(X16=0,Z16=0),0,X16/(Z16/1000))</f>
        <v>0</v>
      </c>
      <c r="AB16" s="247"/>
      <c r="AC16" s="247"/>
      <c r="AD16" s="74"/>
      <c r="AE16" s="715"/>
      <c r="AF16" s="242">
        <f>IFERROR( AD16 / Z16,0)</f>
        <v>0</v>
      </c>
      <c r="AG16" s="49"/>
      <c r="AH16" s="77" t="s">
        <v>6520</v>
      </c>
      <c r="AI16" s="49"/>
      <c r="AJ16" s="77" t="s">
        <v>6521</v>
      </c>
      <c r="AK16" s="15"/>
      <c r="AL16" s="15"/>
      <c r="AM16" s="72" t="s">
        <v>6480</v>
      </c>
      <c r="AN16" s="245" t="s">
        <v>6522</v>
      </c>
      <c r="AO16" s="245" t="s">
        <v>6523</v>
      </c>
      <c r="AP16" s="75" t="s">
        <v>6524</v>
      </c>
      <c r="AQ16" s="245" t="s">
        <v>6525</v>
      </c>
      <c r="AR16" s="75" t="s">
        <v>6526</v>
      </c>
      <c r="AS16" s="245" t="s">
        <v>6527</v>
      </c>
      <c r="AT16" s="245" t="s">
        <v>6528</v>
      </c>
      <c r="AU16" s="78" t="s">
        <v>6529</v>
      </c>
      <c r="AV16" s="716" t="s">
        <v>6530</v>
      </c>
      <c r="AW16" s="243" t="s">
        <v>6531</v>
      </c>
      <c r="AX16" s="245" t="s">
        <v>6522</v>
      </c>
      <c r="AY16" s="245" t="s">
        <v>6523</v>
      </c>
      <c r="AZ16" s="75" t="s">
        <v>6524</v>
      </c>
      <c r="BA16" s="245" t="s">
        <v>6525</v>
      </c>
      <c r="BB16" s="75" t="s">
        <v>6526</v>
      </c>
      <c r="BC16" s="245" t="s">
        <v>6527</v>
      </c>
      <c r="BD16" s="245" t="s">
        <v>6528</v>
      </c>
      <c r="BE16" s="78" t="s">
        <v>6529</v>
      </c>
      <c r="BF16" s="716" t="s">
        <v>6530</v>
      </c>
      <c r="BG16" s="243" t="s">
        <v>6531</v>
      </c>
      <c r="BH16" s="245" t="s">
        <v>6522</v>
      </c>
      <c r="BI16" s="245" t="s">
        <v>6523</v>
      </c>
      <c r="BJ16" s="75" t="s">
        <v>6524</v>
      </c>
      <c r="BK16" s="245" t="s">
        <v>6525</v>
      </c>
      <c r="BL16" s="75" t="s">
        <v>6526</v>
      </c>
      <c r="BM16" s="245" t="s">
        <v>6527</v>
      </c>
      <c r="BN16" s="245" t="s">
        <v>6528</v>
      </c>
      <c r="BO16" s="78" t="s">
        <v>6529</v>
      </c>
      <c r="BP16" s="716" t="s">
        <v>6530</v>
      </c>
      <c r="BQ16" s="242" t="s">
        <v>6531</v>
      </c>
      <c r="BR16" s="49"/>
      <c r="BS16" s="77" t="s">
        <v>6520</v>
      </c>
      <c r="BT16" s="49"/>
      <c r="BU16" s="77" t="s">
        <v>6521</v>
      </c>
      <c r="BV16" s="527"/>
    </row>
    <row r="17" spans="1:74" ht="15" customHeight="1" thickTop="1" thickBot="1" x14ac:dyDescent="0.25">
      <c r="A17" s="49"/>
      <c r="B17" s="714"/>
      <c r="C17" s="960"/>
      <c r="D17" s="960"/>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85"/>
      <c r="AE17" s="85"/>
      <c r="AF17" s="85"/>
      <c r="AG17" s="49"/>
      <c r="AH17" s="96"/>
      <c r="AI17" s="49"/>
      <c r="AJ17" s="96"/>
      <c r="AK17" s="15"/>
      <c r="AL17" s="15"/>
      <c r="AM17" s="714"/>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49"/>
      <c r="BS17" s="96"/>
      <c r="BT17" s="49"/>
      <c r="BU17" s="96"/>
      <c r="BV17" s="527"/>
    </row>
    <row r="18" spans="1:74" ht="20.25" customHeight="1" thickTop="1" thickBot="1" x14ac:dyDescent="0.25">
      <c r="A18" s="49"/>
      <c r="B18" s="53" t="s">
        <v>6532</v>
      </c>
      <c r="C18" s="919">
        <f>C13+C16</f>
        <v>0</v>
      </c>
      <c r="D18" s="919">
        <f>D13+D16</f>
        <v>0</v>
      </c>
      <c r="E18" s="919">
        <f>E13+E16</f>
        <v>0</v>
      </c>
      <c r="F18" s="919">
        <f>F13+F16</f>
        <v>0</v>
      </c>
      <c r="G18" s="919">
        <f>IF(OR(E18=0,F18=0),0,E18/(F18/1000))</f>
        <v>0</v>
      </c>
      <c r="H18" s="919">
        <f>H13+H16</f>
        <v>0</v>
      </c>
      <c r="I18" s="919">
        <f>I13+I16</f>
        <v>0</v>
      </c>
      <c r="J18" s="919">
        <f>H18-I18</f>
        <v>0</v>
      </c>
      <c r="K18" s="936">
        <f>K13+K16</f>
        <v>0</v>
      </c>
      <c r="L18" s="919">
        <f>L13 + L16</f>
        <v>0</v>
      </c>
      <c r="M18" s="919">
        <f>M13+M16</f>
        <v>0</v>
      </c>
      <c r="N18" s="919">
        <f>N13+N16</f>
        <v>0</v>
      </c>
      <c r="O18" s="919">
        <f>O13+O16</f>
        <v>0</v>
      </c>
      <c r="P18" s="919">
        <f>P13+P16</f>
        <v>0</v>
      </c>
      <c r="Q18" s="919">
        <f>IF(OR(O18=0,P18=0),0,O18/(P18/1000))</f>
        <v>0</v>
      </c>
      <c r="R18" s="919">
        <f>R13+R16</f>
        <v>0</v>
      </c>
      <c r="S18" s="919">
        <f>S13+S16</f>
        <v>0</v>
      </c>
      <c r="T18" s="919">
        <f>R18-S18</f>
        <v>0</v>
      </c>
      <c r="U18" s="936">
        <f>U13+U16</f>
        <v>0</v>
      </c>
      <c r="V18" s="919">
        <f>V13 + V16</f>
        <v>0</v>
      </c>
      <c r="W18" s="75">
        <f>W13+W16</f>
        <v>0</v>
      </c>
      <c r="X18" s="75">
        <f>X13+X16</f>
        <v>0</v>
      </c>
      <c r="Y18" s="75">
        <f>Y13+Y16</f>
        <v>0</v>
      </c>
      <c r="Z18" s="75">
        <f>Z13+Z16</f>
        <v>0</v>
      </c>
      <c r="AA18" s="75">
        <f>IF(OR(X18=0,Z18=0),0,X18/(Z18/1000))</f>
        <v>0</v>
      </c>
      <c r="AB18" s="75">
        <f>AB13+AB16</f>
        <v>0</v>
      </c>
      <c r="AC18" s="75">
        <f>AC13+AC16</f>
        <v>0</v>
      </c>
      <c r="AD18" s="75">
        <f>AB18-AC18</f>
        <v>0</v>
      </c>
      <c r="AE18" s="717">
        <f>AE13+AE16</f>
        <v>0</v>
      </c>
      <c r="AF18" s="76">
        <f>AF13 + AF16</f>
        <v>0</v>
      </c>
      <c r="AG18" s="49"/>
      <c r="AH18" s="77" t="s">
        <v>6533</v>
      </c>
      <c r="AI18" s="49"/>
      <c r="AJ18" s="77" t="s">
        <v>6534</v>
      </c>
      <c r="AK18" s="15"/>
      <c r="AL18" s="15"/>
      <c r="AM18" s="53" t="s">
        <v>6532</v>
      </c>
      <c r="AN18" s="75" t="s">
        <v>6535</v>
      </c>
      <c r="AO18" s="75" t="s">
        <v>6536</v>
      </c>
      <c r="AP18" s="75" t="s">
        <v>6537</v>
      </c>
      <c r="AQ18" s="75" t="s">
        <v>6538</v>
      </c>
      <c r="AR18" s="75" t="s">
        <v>6539</v>
      </c>
      <c r="AS18" s="75" t="s">
        <v>6540</v>
      </c>
      <c r="AT18" s="75" t="s">
        <v>6541</v>
      </c>
      <c r="AU18" s="75" t="s">
        <v>6542</v>
      </c>
      <c r="AV18" s="717" t="s">
        <v>6543</v>
      </c>
      <c r="AW18" s="75" t="s">
        <v>6544</v>
      </c>
      <c r="AX18" s="75" t="s">
        <v>6535</v>
      </c>
      <c r="AY18" s="75" t="s">
        <v>6536</v>
      </c>
      <c r="AZ18" s="75" t="s">
        <v>6537</v>
      </c>
      <c r="BA18" s="75" t="s">
        <v>6538</v>
      </c>
      <c r="BB18" s="75" t="s">
        <v>6539</v>
      </c>
      <c r="BC18" s="75" t="s">
        <v>6540</v>
      </c>
      <c r="BD18" s="75" t="s">
        <v>6541</v>
      </c>
      <c r="BE18" s="75" t="s">
        <v>6542</v>
      </c>
      <c r="BF18" s="717" t="s">
        <v>6543</v>
      </c>
      <c r="BG18" s="75" t="s">
        <v>6544</v>
      </c>
      <c r="BH18" s="75" t="s">
        <v>6535</v>
      </c>
      <c r="BI18" s="75" t="s">
        <v>6536</v>
      </c>
      <c r="BJ18" s="75" t="s">
        <v>6537</v>
      </c>
      <c r="BK18" s="75" t="s">
        <v>6538</v>
      </c>
      <c r="BL18" s="75" t="s">
        <v>6539</v>
      </c>
      <c r="BM18" s="75" t="s">
        <v>6540</v>
      </c>
      <c r="BN18" s="75" t="s">
        <v>6541</v>
      </c>
      <c r="BO18" s="75" t="s">
        <v>6542</v>
      </c>
      <c r="BP18" s="717" t="s">
        <v>6543</v>
      </c>
      <c r="BQ18" s="76" t="s">
        <v>6544</v>
      </c>
      <c r="BR18" s="49"/>
      <c r="BS18" s="77" t="s">
        <v>6533</v>
      </c>
      <c r="BT18" s="49"/>
      <c r="BU18" s="77" t="s">
        <v>6534</v>
      </c>
      <c r="BV18" s="527"/>
    </row>
    <row r="19" spans="1:74" ht="15" customHeight="1" thickTop="1" thickBot="1" x14ac:dyDescent="0.25">
      <c r="A19" s="49"/>
      <c r="B19" s="718"/>
      <c r="C19" s="962"/>
      <c r="D19" s="962"/>
      <c r="E19" s="962"/>
      <c r="F19" s="962"/>
      <c r="G19" s="962"/>
      <c r="H19" s="963"/>
      <c r="I19" s="963"/>
      <c r="J19" s="963"/>
      <c r="K19" s="963"/>
      <c r="L19" s="963"/>
      <c r="M19" s="962"/>
      <c r="N19" s="962"/>
      <c r="O19" s="962"/>
      <c r="P19" s="962"/>
      <c r="Q19" s="962"/>
      <c r="R19" s="963"/>
      <c r="S19" s="963"/>
      <c r="T19" s="963"/>
      <c r="U19" s="963"/>
      <c r="V19" s="963"/>
      <c r="W19" s="962"/>
      <c r="X19" s="962"/>
      <c r="Y19" s="962"/>
      <c r="Z19" s="962"/>
      <c r="AA19" s="962"/>
      <c r="AB19" s="963"/>
      <c r="AC19" s="718"/>
      <c r="AD19" s="718"/>
      <c r="AE19" s="718"/>
      <c r="AF19" s="718"/>
      <c r="AG19" s="49"/>
      <c r="AH19" s="96"/>
      <c r="AI19" s="49"/>
      <c r="AJ19" s="96"/>
      <c r="AK19" s="15"/>
      <c r="AL19" s="15"/>
      <c r="AM19" s="718"/>
      <c r="AN19" s="528"/>
      <c r="AO19" s="528"/>
      <c r="AP19" s="528"/>
      <c r="AQ19" s="528"/>
      <c r="AR19" s="528"/>
      <c r="AS19" s="718"/>
      <c r="AT19" s="718"/>
      <c r="AU19" s="718"/>
      <c r="AV19" s="718"/>
      <c r="AW19" s="718"/>
      <c r="AX19" s="528"/>
      <c r="AY19" s="528"/>
      <c r="AZ19" s="528"/>
      <c r="BA19" s="528"/>
      <c r="BB19" s="528"/>
      <c r="BC19" s="718"/>
      <c r="BD19" s="718"/>
      <c r="BE19" s="718"/>
      <c r="BF19" s="718"/>
      <c r="BG19" s="718"/>
      <c r="BH19" s="528"/>
      <c r="BI19" s="528"/>
      <c r="BJ19" s="528"/>
      <c r="BK19" s="528"/>
      <c r="BL19" s="528"/>
      <c r="BM19" s="718"/>
      <c r="BN19" s="718"/>
      <c r="BO19" s="718"/>
      <c r="BP19" s="718"/>
      <c r="BQ19" s="718"/>
      <c r="BR19" s="49"/>
      <c r="BS19" s="96"/>
      <c r="BT19" s="49"/>
      <c r="BU19" s="96"/>
      <c r="BV19" s="527"/>
    </row>
    <row r="20" spans="1:74" ht="20.25" customHeight="1" thickTop="1" thickBot="1" x14ac:dyDescent="0.25">
      <c r="A20" s="49"/>
      <c r="B20" s="24" t="s">
        <v>6545</v>
      </c>
      <c r="C20" s="949"/>
      <c r="D20" s="949"/>
      <c r="E20" s="949"/>
      <c r="F20" s="949"/>
      <c r="G20" s="949"/>
      <c r="H20" s="949"/>
      <c r="I20" s="949"/>
      <c r="J20" s="949"/>
      <c r="K20" s="949"/>
      <c r="L20" s="949"/>
      <c r="M20" s="949"/>
      <c r="N20" s="949"/>
      <c r="O20" s="949"/>
      <c r="P20" s="949"/>
      <c r="Q20" s="949"/>
      <c r="R20" s="949"/>
      <c r="S20" s="949"/>
      <c r="T20" s="949"/>
      <c r="U20" s="949"/>
      <c r="V20" s="949"/>
      <c r="W20" s="949"/>
      <c r="X20" s="949"/>
      <c r="Y20" s="949"/>
      <c r="Z20" s="949"/>
      <c r="AA20" s="949"/>
      <c r="AB20" s="21"/>
      <c r="AC20" s="21"/>
      <c r="AD20" s="21"/>
      <c r="AE20" s="21"/>
      <c r="AF20" s="21"/>
      <c r="AG20" s="49"/>
      <c r="AH20" s="96"/>
      <c r="AI20" s="49"/>
      <c r="AJ20" s="96"/>
      <c r="AK20" s="15"/>
      <c r="AL20" s="15"/>
      <c r="AM20" s="24" t="s">
        <v>6545</v>
      </c>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49"/>
      <c r="BS20" s="96"/>
      <c r="BT20" s="49"/>
      <c r="BU20" s="96"/>
      <c r="BV20" s="527"/>
    </row>
    <row r="21" spans="1:74" ht="20.25" customHeight="1" thickTop="1" thickBot="1" x14ac:dyDescent="0.25">
      <c r="A21" s="49"/>
      <c r="B21" s="72" t="s">
        <v>6546</v>
      </c>
      <c r="C21" s="934"/>
      <c r="D21" s="934"/>
      <c r="E21" s="919">
        <f>SUM(C21:D21)</f>
        <v>0</v>
      </c>
      <c r="F21" s="934"/>
      <c r="G21" s="919">
        <f>IF(OR(E21=0,F21=0),0,E21/(F21/1000))</f>
        <v>0</v>
      </c>
      <c r="H21" s="965"/>
      <c r="I21" s="965"/>
      <c r="J21" s="965"/>
      <c r="K21" s="965"/>
      <c r="L21" s="965"/>
      <c r="M21" s="934"/>
      <c r="N21" s="934"/>
      <c r="O21" s="919">
        <f>SUM(M21:N21)</f>
        <v>0</v>
      </c>
      <c r="P21" s="934"/>
      <c r="Q21" s="919">
        <f>IF(OR(O21=0,P21=0),0,O21/(P21/1000))</f>
        <v>0</v>
      </c>
      <c r="R21" s="965"/>
      <c r="S21" s="965"/>
      <c r="T21" s="965"/>
      <c r="U21" s="965"/>
      <c r="V21" s="965"/>
      <c r="W21" s="247"/>
      <c r="X21" s="247"/>
      <c r="Y21" s="75">
        <f>SUM(W21:X21)</f>
        <v>0</v>
      </c>
      <c r="Z21" s="247"/>
      <c r="AA21" s="75">
        <f>IF(OR(X21=0,Z21=0),0,X21/(Z21/1000))</f>
        <v>0</v>
      </c>
      <c r="AB21" s="686"/>
      <c r="AC21" s="686"/>
      <c r="AD21" s="686"/>
      <c r="AE21" s="686"/>
      <c r="AF21" s="719"/>
      <c r="AG21" s="49"/>
      <c r="AH21" s="77" t="s">
        <v>6547</v>
      </c>
      <c r="AI21" s="49"/>
      <c r="AJ21" s="77" t="s">
        <v>6548</v>
      </c>
      <c r="AK21" s="15"/>
      <c r="AL21" s="15"/>
      <c r="AM21" s="72" t="s">
        <v>6546</v>
      </c>
      <c r="AN21" s="245" t="s">
        <v>6549</v>
      </c>
      <c r="AO21" s="245" t="s">
        <v>6550</v>
      </c>
      <c r="AP21" s="75" t="s">
        <v>6551</v>
      </c>
      <c r="AQ21" s="245" t="s">
        <v>6552</v>
      </c>
      <c r="AR21" s="75" t="s">
        <v>6553</v>
      </c>
      <c r="AS21" s="686"/>
      <c r="AT21" s="686"/>
      <c r="AU21" s="686"/>
      <c r="AV21" s="686"/>
      <c r="AW21" s="686"/>
      <c r="AX21" s="245" t="s">
        <v>6549</v>
      </c>
      <c r="AY21" s="245" t="s">
        <v>6550</v>
      </c>
      <c r="AZ21" s="75" t="s">
        <v>6551</v>
      </c>
      <c r="BA21" s="245" t="s">
        <v>6552</v>
      </c>
      <c r="BB21" s="75" t="s">
        <v>6553</v>
      </c>
      <c r="BC21" s="686"/>
      <c r="BD21" s="686"/>
      <c r="BE21" s="686"/>
      <c r="BF21" s="686"/>
      <c r="BG21" s="686"/>
      <c r="BH21" s="245" t="s">
        <v>6549</v>
      </c>
      <c r="BI21" s="245" t="s">
        <v>6550</v>
      </c>
      <c r="BJ21" s="75" t="s">
        <v>6551</v>
      </c>
      <c r="BK21" s="245" t="s">
        <v>6552</v>
      </c>
      <c r="BL21" s="75" t="s">
        <v>6553</v>
      </c>
      <c r="BM21" s="686"/>
      <c r="BN21" s="686"/>
      <c r="BO21" s="686"/>
      <c r="BP21" s="686"/>
      <c r="BQ21" s="719"/>
      <c r="BR21" s="49"/>
      <c r="BS21" s="77" t="s">
        <v>6547</v>
      </c>
      <c r="BT21" s="49"/>
      <c r="BU21" s="77" t="s">
        <v>6548</v>
      </c>
      <c r="BV21" s="527"/>
    </row>
    <row r="22" spans="1:74" ht="15" customHeight="1" thickTop="1" thickBot="1" x14ac:dyDescent="0.25">
      <c r="A22" s="49"/>
      <c r="B22" s="718"/>
      <c r="C22" s="56"/>
      <c r="D22" s="56"/>
      <c r="E22" s="56"/>
      <c r="F22" s="56"/>
      <c r="G22" s="56"/>
      <c r="H22" s="963"/>
      <c r="I22" s="963"/>
      <c r="J22" s="963"/>
      <c r="K22" s="963"/>
      <c r="L22" s="963"/>
      <c r="M22" s="56"/>
      <c r="N22" s="56"/>
      <c r="O22" s="56"/>
      <c r="P22" s="56"/>
      <c r="Q22" s="56"/>
      <c r="R22" s="963"/>
      <c r="S22" s="963"/>
      <c r="T22" s="963"/>
      <c r="U22" s="963"/>
      <c r="V22" s="963"/>
      <c r="W22" s="56"/>
      <c r="X22" s="56"/>
      <c r="Y22" s="56"/>
      <c r="Z22" s="56"/>
      <c r="AA22" s="56"/>
      <c r="AB22" s="718"/>
      <c r="AC22" s="718"/>
      <c r="AD22" s="718"/>
      <c r="AE22" s="718"/>
      <c r="AF22" s="718"/>
      <c r="AG22" s="49"/>
      <c r="AH22" s="96"/>
      <c r="AI22" s="49"/>
      <c r="AJ22" s="96"/>
      <c r="AK22" s="15"/>
      <c r="AL22" s="15"/>
      <c r="AM22" s="718"/>
      <c r="AN22" s="49"/>
      <c r="AO22" s="49"/>
      <c r="AP22" s="49"/>
      <c r="AQ22" s="49"/>
      <c r="AR22" s="49"/>
      <c r="AS22" s="718"/>
      <c r="AT22" s="718"/>
      <c r="AU22" s="718"/>
      <c r="AV22" s="718"/>
      <c r="AW22" s="718"/>
      <c r="AX22" s="49"/>
      <c r="AY22" s="49"/>
      <c r="AZ22" s="49"/>
      <c r="BA22" s="49"/>
      <c r="BB22" s="49"/>
      <c r="BC22" s="718"/>
      <c r="BD22" s="718"/>
      <c r="BE22" s="718"/>
      <c r="BF22" s="718"/>
      <c r="BG22" s="718"/>
      <c r="BH22" s="49"/>
      <c r="BI22" s="49"/>
      <c r="BJ22" s="49"/>
      <c r="BK22" s="49"/>
      <c r="BL22" s="49"/>
      <c r="BM22" s="718"/>
      <c r="BN22" s="718"/>
      <c r="BO22" s="718"/>
      <c r="BP22" s="718"/>
      <c r="BQ22" s="718"/>
      <c r="BR22" s="49"/>
      <c r="BS22" s="96"/>
      <c r="BT22" s="49"/>
      <c r="BU22" s="96"/>
      <c r="BV22" s="527"/>
    </row>
    <row r="23" spans="1:74" ht="20.25" customHeight="1" thickTop="1" thickBot="1" x14ac:dyDescent="0.25">
      <c r="A23" s="49"/>
      <c r="B23" s="53" t="s">
        <v>152</v>
      </c>
      <c r="C23" s="919">
        <f>C18+C21</f>
        <v>0</v>
      </c>
      <c r="D23" s="919">
        <f>D18+D21</f>
        <v>0</v>
      </c>
      <c r="E23" s="919">
        <f>E18+E21</f>
        <v>0</v>
      </c>
      <c r="F23" s="919">
        <f>F18+F21</f>
        <v>0</v>
      </c>
      <c r="G23" s="919">
        <f>IF(OR(E23=0,F23=0),0,E23/(F23/1000))</f>
        <v>0</v>
      </c>
      <c r="H23" s="965"/>
      <c r="I23" s="965"/>
      <c r="J23" s="965"/>
      <c r="K23" s="965"/>
      <c r="L23" s="965"/>
      <c r="M23" s="919">
        <f>M18+M21</f>
        <v>0</v>
      </c>
      <c r="N23" s="919">
        <f>N18+N21</f>
        <v>0</v>
      </c>
      <c r="O23" s="919">
        <f>O18+O21</f>
        <v>0</v>
      </c>
      <c r="P23" s="919">
        <f>P18+P21</f>
        <v>0</v>
      </c>
      <c r="Q23" s="919">
        <f>IF(OR(O23=0,P23=0),0,O23/(P23/1000))</f>
        <v>0</v>
      </c>
      <c r="R23" s="965"/>
      <c r="S23" s="965"/>
      <c r="T23" s="965"/>
      <c r="U23" s="965"/>
      <c r="V23" s="965"/>
      <c r="W23" s="75">
        <f>W18+W21</f>
        <v>0</v>
      </c>
      <c r="X23" s="75">
        <f>X18+X21</f>
        <v>0</v>
      </c>
      <c r="Y23" s="75">
        <f>Y18+Y21</f>
        <v>0</v>
      </c>
      <c r="Z23" s="75">
        <f>Z18+Z21</f>
        <v>0</v>
      </c>
      <c r="AA23" s="75">
        <f>IF(OR(X23=0,Z23=0),0,X23/(Z23/1000))</f>
        <v>0</v>
      </c>
      <c r="AB23" s="686"/>
      <c r="AC23" s="686"/>
      <c r="AD23" s="686"/>
      <c r="AE23" s="686"/>
      <c r="AF23" s="719"/>
      <c r="AG23" s="49"/>
      <c r="AH23" s="77" t="s">
        <v>6554</v>
      </c>
      <c r="AI23" s="49"/>
      <c r="AJ23" s="77" t="s">
        <v>6555</v>
      </c>
      <c r="AK23" s="15"/>
      <c r="AL23" s="15"/>
      <c r="AM23" s="53" t="s">
        <v>152</v>
      </c>
      <c r="AN23" s="75" t="s">
        <v>6556</v>
      </c>
      <c r="AO23" s="75" t="s">
        <v>6557</v>
      </c>
      <c r="AP23" s="75" t="s">
        <v>6558</v>
      </c>
      <c r="AQ23" s="75" t="s">
        <v>6559</v>
      </c>
      <c r="AR23" s="75" t="s">
        <v>6560</v>
      </c>
      <c r="AS23" s="686"/>
      <c r="AT23" s="686"/>
      <c r="AU23" s="686"/>
      <c r="AV23" s="686"/>
      <c r="AW23" s="686"/>
      <c r="AX23" s="75" t="s">
        <v>6556</v>
      </c>
      <c r="AY23" s="75" t="s">
        <v>6557</v>
      </c>
      <c r="AZ23" s="75" t="s">
        <v>6558</v>
      </c>
      <c r="BA23" s="75" t="s">
        <v>6559</v>
      </c>
      <c r="BB23" s="75" t="s">
        <v>6560</v>
      </c>
      <c r="BC23" s="686"/>
      <c r="BD23" s="686"/>
      <c r="BE23" s="686"/>
      <c r="BF23" s="686"/>
      <c r="BG23" s="686"/>
      <c r="BH23" s="75" t="s">
        <v>6556</v>
      </c>
      <c r="BI23" s="75" t="s">
        <v>6557</v>
      </c>
      <c r="BJ23" s="75" t="s">
        <v>6558</v>
      </c>
      <c r="BK23" s="75" t="s">
        <v>6559</v>
      </c>
      <c r="BL23" s="75" t="s">
        <v>6560</v>
      </c>
      <c r="BM23" s="686"/>
      <c r="BN23" s="686"/>
      <c r="BO23" s="686"/>
      <c r="BP23" s="686"/>
      <c r="BQ23" s="719"/>
      <c r="BR23" s="49"/>
      <c r="BS23" s="77" t="s">
        <v>6554</v>
      </c>
      <c r="BT23" s="49"/>
      <c r="BU23" s="77" t="s">
        <v>6555</v>
      </c>
      <c r="BV23" s="527"/>
    </row>
    <row r="24" spans="1:74" ht="15" customHeight="1" thickTop="1" thickBot="1" x14ac:dyDescent="0.25">
      <c r="A24" s="49"/>
      <c r="B24" s="49"/>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49"/>
      <c r="AC24" s="49"/>
      <c r="AD24" s="49"/>
      <c r="AE24" s="49"/>
      <c r="AF24" s="49"/>
      <c r="AG24" s="49"/>
      <c r="AH24" s="96"/>
      <c r="AI24" s="49"/>
      <c r="AJ24" s="96"/>
      <c r="AK24" s="15"/>
      <c r="AL24" s="15"/>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96"/>
      <c r="BT24" s="49"/>
      <c r="BU24" s="96"/>
      <c r="BV24" s="527"/>
    </row>
    <row r="25" spans="1:74" ht="20.25" customHeight="1" thickTop="1" x14ac:dyDescent="0.2">
      <c r="A25" s="49"/>
      <c r="B25" s="253" t="s">
        <v>148</v>
      </c>
      <c r="C25" s="115" t="s">
        <v>5466</v>
      </c>
      <c r="D25" s="115" t="s">
        <v>5485</v>
      </c>
      <c r="E25" s="1416"/>
      <c r="F25" s="1452"/>
      <c r="G25" s="1452"/>
      <c r="H25" s="1452"/>
      <c r="I25" s="1452"/>
      <c r="J25" s="1452"/>
      <c r="K25" s="1452"/>
      <c r="L25" s="1453"/>
      <c r="M25" s="115" t="s">
        <v>5466</v>
      </c>
      <c r="N25" s="115" t="s">
        <v>5485</v>
      </c>
      <c r="O25" s="1416"/>
      <c r="P25" s="1452"/>
      <c r="Q25" s="1452"/>
      <c r="R25" s="1452"/>
      <c r="S25" s="1452"/>
      <c r="T25" s="1452"/>
      <c r="U25" s="1452"/>
      <c r="V25" s="1453"/>
      <c r="W25" s="115" t="s">
        <v>5466</v>
      </c>
      <c r="X25" s="115" t="s">
        <v>5485</v>
      </c>
      <c r="Y25" s="1466"/>
      <c r="Z25" s="1460"/>
      <c r="AA25" s="1460"/>
      <c r="AB25" s="1460"/>
      <c r="AC25" s="1460"/>
      <c r="AD25" s="1460"/>
      <c r="AE25" s="1460"/>
      <c r="AF25" s="1467"/>
      <c r="AG25" s="49"/>
      <c r="AH25" s="96"/>
      <c r="AI25" s="49"/>
      <c r="AJ25" s="96"/>
      <c r="AK25" s="15"/>
      <c r="AL25" s="15"/>
      <c r="AM25" s="253" t="s">
        <v>148</v>
      </c>
      <c r="AN25" s="115" t="s">
        <v>5466</v>
      </c>
      <c r="AO25" s="115" t="s">
        <v>5485</v>
      </c>
      <c r="AP25" s="1416"/>
      <c r="AQ25" s="1460"/>
      <c r="AR25" s="1460"/>
      <c r="AS25" s="1460"/>
      <c r="AT25" s="1460"/>
      <c r="AU25" s="1460"/>
      <c r="AV25" s="1460"/>
      <c r="AW25" s="1461"/>
      <c r="AX25" s="115" t="s">
        <v>5466</v>
      </c>
      <c r="AY25" s="115" t="s">
        <v>5485</v>
      </c>
      <c r="AZ25" s="1416"/>
      <c r="BA25" s="1460"/>
      <c r="BB25" s="1460"/>
      <c r="BC25" s="1460"/>
      <c r="BD25" s="1460"/>
      <c r="BE25" s="1460"/>
      <c r="BF25" s="1460"/>
      <c r="BG25" s="1461"/>
      <c r="BH25" s="115" t="s">
        <v>5466</v>
      </c>
      <c r="BI25" s="115" t="s">
        <v>5485</v>
      </c>
      <c r="BJ25" s="1466"/>
      <c r="BK25" s="1460"/>
      <c r="BL25" s="1460"/>
      <c r="BM25" s="1460"/>
      <c r="BN25" s="1460"/>
      <c r="BO25" s="1460"/>
      <c r="BP25" s="1460"/>
      <c r="BQ25" s="1467"/>
      <c r="BR25" s="49"/>
      <c r="BS25" s="96"/>
      <c r="BT25" s="49"/>
      <c r="BU25" s="96"/>
      <c r="BV25" s="527"/>
    </row>
    <row r="26" spans="1:74" ht="20.25" customHeight="1" x14ac:dyDescent="0.2">
      <c r="A26" s="49"/>
      <c r="B26" s="706" t="s">
        <v>149</v>
      </c>
      <c r="C26" s="58">
        <v>3</v>
      </c>
      <c r="D26" s="58">
        <v>3</v>
      </c>
      <c r="E26" s="1454"/>
      <c r="F26" s="1455"/>
      <c r="G26" s="1455"/>
      <c r="H26" s="1455"/>
      <c r="I26" s="1455"/>
      <c r="J26" s="1455"/>
      <c r="K26" s="1455"/>
      <c r="L26" s="1456"/>
      <c r="M26" s="58">
        <v>3</v>
      </c>
      <c r="N26" s="58">
        <v>3</v>
      </c>
      <c r="O26" s="1454"/>
      <c r="P26" s="1455"/>
      <c r="Q26" s="1455"/>
      <c r="R26" s="1455"/>
      <c r="S26" s="1455"/>
      <c r="T26" s="1455"/>
      <c r="U26" s="1455"/>
      <c r="V26" s="1456"/>
      <c r="W26" s="58">
        <v>3</v>
      </c>
      <c r="X26" s="58">
        <v>3</v>
      </c>
      <c r="Y26" s="1462"/>
      <c r="Z26" s="1451"/>
      <c r="AA26" s="1451"/>
      <c r="AB26" s="1451"/>
      <c r="AC26" s="1451"/>
      <c r="AD26" s="1451"/>
      <c r="AE26" s="1451"/>
      <c r="AF26" s="1468"/>
      <c r="AG26" s="49"/>
      <c r="AH26" s="96"/>
      <c r="AI26" s="49"/>
      <c r="AJ26" s="96"/>
      <c r="AK26" s="15"/>
      <c r="AL26" s="15"/>
      <c r="AM26" s="706" t="s">
        <v>149</v>
      </c>
      <c r="AN26" s="58">
        <v>3</v>
      </c>
      <c r="AO26" s="58">
        <v>3</v>
      </c>
      <c r="AP26" s="1462"/>
      <c r="AQ26" s="1451"/>
      <c r="AR26" s="1451"/>
      <c r="AS26" s="1451"/>
      <c r="AT26" s="1451"/>
      <c r="AU26" s="1451"/>
      <c r="AV26" s="1451"/>
      <c r="AW26" s="1463"/>
      <c r="AX26" s="58">
        <v>3</v>
      </c>
      <c r="AY26" s="58">
        <v>3</v>
      </c>
      <c r="AZ26" s="1462"/>
      <c r="BA26" s="1451"/>
      <c r="BB26" s="1451"/>
      <c r="BC26" s="1451"/>
      <c r="BD26" s="1451"/>
      <c r="BE26" s="1451"/>
      <c r="BF26" s="1451"/>
      <c r="BG26" s="1463"/>
      <c r="BH26" s="58">
        <v>3</v>
      </c>
      <c r="BI26" s="58">
        <v>3</v>
      </c>
      <c r="BJ26" s="1462"/>
      <c r="BK26" s="1451"/>
      <c r="BL26" s="1451"/>
      <c r="BM26" s="1451"/>
      <c r="BN26" s="1451"/>
      <c r="BO26" s="1451"/>
      <c r="BP26" s="1451"/>
      <c r="BQ26" s="1468"/>
      <c r="BR26" s="49"/>
      <c r="BS26" s="96"/>
      <c r="BT26" s="49"/>
      <c r="BU26" s="96"/>
      <c r="BV26" s="527"/>
    </row>
    <row r="27" spans="1:74" ht="60.4" customHeight="1" thickBot="1" x14ac:dyDescent="0.25">
      <c r="A27" s="49"/>
      <c r="B27" s="720" t="s">
        <v>5358</v>
      </c>
      <c r="C27" s="14" t="s">
        <v>5440</v>
      </c>
      <c r="D27" s="14" t="s">
        <v>6561</v>
      </c>
      <c r="E27" s="1457"/>
      <c r="F27" s="1458"/>
      <c r="G27" s="1458"/>
      <c r="H27" s="1458"/>
      <c r="I27" s="1458"/>
      <c r="J27" s="1458"/>
      <c r="K27" s="1458"/>
      <c r="L27" s="1459"/>
      <c r="M27" s="14" t="s">
        <v>5440</v>
      </c>
      <c r="N27" s="14" t="s">
        <v>6561</v>
      </c>
      <c r="O27" s="1457"/>
      <c r="P27" s="1458"/>
      <c r="Q27" s="1458"/>
      <c r="R27" s="1458"/>
      <c r="S27" s="1458"/>
      <c r="T27" s="1458"/>
      <c r="U27" s="1458"/>
      <c r="V27" s="1459"/>
      <c r="W27" s="14" t="s">
        <v>5440</v>
      </c>
      <c r="X27" s="14" t="s">
        <v>6561</v>
      </c>
      <c r="Y27" s="1423"/>
      <c r="Z27" s="1464"/>
      <c r="AA27" s="1464"/>
      <c r="AB27" s="1464"/>
      <c r="AC27" s="1464"/>
      <c r="AD27" s="1464"/>
      <c r="AE27" s="1464"/>
      <c r="AF27" s="1469"/>
      <c r="AG27" s="49"/>
      <c r="AH27" s="96"/>
      <c r="AI27" s="49"/>
      <c r="AJ27" s="96"/>
      <c r="AK27" s="15"/>
      <c r="AL27" s="15"/>
      <c r="AM27" s="720" t="s">
        <v>5358</v>
      </c>
      <c r="AN27" s="14" t="s">
        <v>5440</v>
      </c>
      <c r="AO27" s="14" t="s">
        <v>6561</v>
      </c>
      <c r="AP27" s="1423"/>
      <c r="AQ27" s="1464"/>
      <c r="AR27" s="1464"/>
      <c r="AS27" s="1464"/>
      <c r="AT27" s="1464"/>
      <c r="AU27" s="1464"/>
      <c r="AV27" s="1464"/>
      <c r="AW27" s="1465"/>
      <c r="AX27" s="14" t="s">
        <v>5440</v>
      </c>
      <c r="AY27" s="14" t="s">
        <v>6561</v>
      </c>
      <c r="AZ27" s="1423"/>
      <c r="BA27" s="1464"/>
      <c r="BB27" s="1464"/>
      <c r="BC27" s="1464"/>
      <c r="BD27" s="1464"/>
      <c r="BE27" s="1464"/>
      <c r="BF27" s="1464"/>
      <c r="BG27" s="1465"/>
      <c r="BH27" s="14" t="s">
        <v>5440</v>
      </c>
      <c r="BI27" s="14" t="s">
        <v>6561</v>
      </c>
      <c r="BJ27" s="1423"/>
      <c r="BK27" s="1464"/>
      <c r="BL27" s="1464"/>
      <c r="BM27" s="1464"/>
      <c r="BN27" s="1464"/>
      <c r="BO27" s="1464"/>
      <c r="BP27" s="1464"/>
      <c r="BQ27" s="1469"/>
      <c r="BR27" s="49"/>
      <c r="BS27" s="96"/>
      <c r="BT27" s="49"/>
      <c r="BU27" s="96"/>
      <c r="BV27" s="527"/>
    </row>
    <row r="28" spans="1:74" ht="15" customHeight="1" thickTop="1" thickBot="1" x14ac:dyDescent="0.25">
      <c r="A28" s="49"/>
      <c r="B28" s="49"/>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49"/>
      <c r="AC28" s="49"/>
      <c r="AD28" s="49"/>
      <c r="AE28" s="49"/>
      <c r="AF28" s="49"/>
      <c r="AG28" s="49"/>
      <c r="AH28" s="96"/>
      <c r="AI28" s="49"/>
      <c r="AJ28" s="96"/>
      <c r="AK28" s="15"/>
      <c r="AL28" s="15"/>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96"/>
      <c r="BT28" s="49"/>
      <c r="BU28" s="96"/>
      <c r="BV28" s="527"/>
    </row>
    <row r="29" spans="1:74" ht="20.25" customHeight="1" thickTop="1" thickBot="1" x14ac:dyDescent="0.25">
      <c r="A29" s="49"/>
      <c r="B29" s="24" t="s">
        <v>6562</v>
      </c>
      <c r="C29" s="949"/>
      <c r="D29" s="949"/>
      <c r="E29" s="949"/>
      <c r="F29" s="949"/>
      <c r="G29" s="949"/>
      <c r="H29" s="964"/>
      <c r="I29" s="964"/>
      <c r="J29" s="964"/>
      <c r="K29" s="964"/>
      <c r="L29" s="964"/>
      <c r="M29" s="949"/>
      <c r="N29" s="949"/>
      <c r="O29" s="949"/>
      <c r="P29" s="949"/>
      <c r="Q29" s="949"/>
      <c r="R29" s="964"/>
      <c r="S29" s="964"/>
      <c r="T29" s="964"/>
      <c r="U29" s="964"/>
      <c r="V29" s="964"/>
      <c r="W29" s="949"/>
      <c r="X29" s="949"/>
      <c r="Y29" s="949"/>
      <c r="Z29" s="949"/>
      <c r="AA29" s="949"/>
      <c r="AB29" s="721"/>
      <c r="AC29" s="721"/>
      <c r="AD29" s="721"/>
      <c r="AE29" s="721"/>
      <c r="AF29" s="721"/>
      <c r="AG29" s="49"/>
      <c r="AH29" s="96"/>
      <c r="AI29" s="49"/>
      <c r="AJ29" s="96"/>
      <c r="AK29" s="15"/>
      <c r="AL29" s="15"/>
      <c r="AM29" s="24" t="s">
        <v>6562</v>
      </c>
      <c r="AN29" s="21"/>
      <c r="AO29" s="21"/>
      <c r="AP29" s="21"/>
      <c r="AQ29" s="21"/>
      <c r="AR29" s="21"/>
      <c r="AS29" s="721"/>
      <c r="AT29" s="721"/>
      <c r="AU29" s="721"/>
      <c r="AV29" s="721"/>
      <c r="AW29" s="721"/>
      <c r="AX29" s="21"/>
      <c r="AY29" s="21"/>
      <c r="AZ29" s="21"/>
      <c r="BA29" s="21"/>
      <c r="BB29" s="21"/>
      <c r="BC29" s="721"/>
      <c r="BD29" s="721"/>
      <c r="BE29" s="721"/>
      <c r="BF29" s="721"/>
      <c r="BG29" s="721"/>
      <c r="BH29" s="21"/>
      <c r="BI29" s="21"/>
      <c r="BJ29" s="21"/>
      <c r="BK29" s="21"/>
      <c r="BL29" s="21"/>
      <c r="BM29" s="721"/>
      <c r="BN29" s="721"/>
      <c r="BO29" s="721"/>
      <c r="BP29" s="721"/>
      <c r="BQ29" s="721"/>
      <c r="BR29" s="49"/>
      <c r="BS29" s="96"/>
      <c r="BT29" s="49"/>
      <c r="BU29" s="96"/>
      <c r="BV29" s="527"/>
    </row>
    <row r="30" spans="1:74" ht="20.25" customHeight="1" thickTop="1" thickBot="1" x14ac:dyDescent="0.25">
      <c r="A30" s="49"/>
      <c r="B30" s="72" t="s">
        <v>152</v>
      </c>
      <c r="C30" s="934"/>
      <c r="D30" s="919">
        <f>IF(OR(E23=0,C30=0),0,E23/(C30/1000))</f>
        <v>0</v>
      </c>
      <c r="E30" s="965"/>
      <c r="F30" s="965"/>
      <c r="G30" s="965"/>
      <c r="H30" s="965"/>
      <c r="I30" s="965"/>
      <c r="J30" s="965"/>
      <c r="K30" s="965"/>
      <c r="L30" s="965"/>
      <c r="M30" s="934"/>
      <c r="N30" s="919">
        <f>IF(OR(O23=0,M30=0),0,O23/(M30/1000))</f>
        <v>0</v>
      </c>
      <c r="O30" s="965"/>
      <c r="P30" s="965"/>
      <c r="Q30" s="965"/>
      <c r="R30" s="965"/>
      <c r="S30" s="965"/>
      <c r="T30" s="965"/>
      <c r="U30" s="965"/>
      <c r="V30" s="965"/>
      <c r="W30" s="247"/>
      <c r="X30" s="75">
        <f>IF(OR(Y23=0,W30=0),0,Y23/(W30/1000))</f>
        <v>0</v>
      </c>
      <c r="Y30" s="686"/>
      <c r="Z30" s="686"/>
      <c r="AA30" s="686"/>
      <c r="AB30" s="686"/>
      <c r="AC30" s="686"/>
      <c r="AD30" s="686"/>
      <c r="AE30" s="686"/>
      <c r="AF30" s="719"/>
      <c r="AG30" s="49"/>
      <c r="AH30" s="77" t="s">
        <v>6563</v>
      </c>
      <c r="AI30" s="49"/>
      <c r="AJ30" s="77" t="s">
        <v>6564</v>
      </c>
      <c r="AK30" s="15"/>
      <c r="AL30" s="15"/>
      <c r="AM30" s="72" t="s">
        <v>152</v>
      </c>
      <c r="AN30" s="245" t="s">
        <v>6565</v>
      </c>
      <c r="AO30" s="75" t="s">
        <v>6566</v>
      </c>
      <c r="AP30" s="686"/>
      <c r="AQ30" s="686"/>
      <c r="AR30" s="686"/>
      <c r="AS30" s="686"/>
      <c r="AT30" s="686"/>
      <c r="AU30" s="686"/>
      <c r="AV30" s="686"/>
      <c r="AW30" s="686"/>
      <c r="AX30" s="245" t="s">
        <v>6565</v>
      </c>
      <c r="AY30" s="75" t="s">
        <v>6566</v>
      </c>
      <c r="AZ30" s="686"/>
      <c r="BA30" s="686"/>
      <c r="BB30" s="686"/>
      <c r="BC30" s="686"/>
      <c r="BD30" s="686"/>
      <c r="BE30" s="686"/>
      <c r="BF30" s="686"/>
      <c r="BG30" s="686"/>
      <c r="BH30" s="245" t="s">
        <v>6565</v>
      </c>
      <c r="BI30" s="75" t="s">
        <v>6566</v>
      </c>
      <c r="BJ30" s="686"/>
      <c r="BK30" s="686"/>
      <c r="BL30" s="686"/>
      <c r="BM30" s="686"/>
      <c r="BN30" s="686"/>
      <c r="BO30" s="686"/>
      <c r="BP30" s="686"/>
      <c r="BQ30" s="719"/>
      <c r="BR30" s="49"/>
      <c r="BS30" s="77" t="s">
        <v>6563</v>
      </c>
      <c r="BT30" s="49"/>
      <c r="BU30" s="77" t="s">
        <v>6564</v>
      </c>
      <c r="BV30" s="527"/>
    </row>
    <row r="31" spans="1:74" ht="20.25" customHeight="1" thickTop="1" x14ac:dyDescent="0.2"/>
  </sheetData>
  <mergeCells count="20">
    <mergeCell ref="BU5:BU8"/>
    <mergeCell ref="Y25:AF27"/>
    <mergeCell ref="BH8:BQ8"/>
    <mergeCell ref="B7:B8"/>
    <mergeCell ref="BS5:BS8"/>
    <mergeCell ref="BJ25:BQ27"/>
    <mergeCell ref="AM7:AM8"/>
    <mergeCell ref="O25:V27"/>
    <mergeCell ref="AZ25:BG27"/>
    <mergeCell ref="AJ5:AJ8"/>
    <mergeCell ref="AX8:BG8"/>
    <mergeCell ref="W8:AF8"/>
    <mergeCell ref="AN8:AW8"/>
    <mergeCell ref="AH5:AH8"/>
    <mergeCell ref="B1:AK1"/>
    <mergeCell ref="E25:L27"/>
    <mergeCell ref="C8:L8"/>
    <mergeCell ref="M8:V8"/>
    <mergeCell ref="AP25:AW27"/>
    <mergeCell ref="B2:AK2"/>
  </mergeCells>
  <pageMargins left="0.7" right="0.7" top="0.75" bottom="0.75" header="0.3" footer="0.3"/>
  <pageSetup paperSize="8" scale="10" fitToHeight="0" orientation="portrait"/>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172">
    <tabColor rgb="FF0070C0"/>
    <pageSetUpPr fitToPage="1"/>
  </sheetPr>
  <dimension ref="A1:CK27"/>
  <sheetViews>
    <sheetView zoomScale="40" zoomScaleNormal="40" workbookViewId="0">
      <pane xSplit="2" ySplit="8" topLeftCell="J9" activePane="bottomRight" state="frozen"/>
      <selection pane="topRight" activeCell="J19" sqref="J19"/>
      <selection pane="bottomLeft" activeCell="J19" sqref="J19"/>
      <selection pane="bottomRight" activeCell="AA17" sqref="AA17"/>
    </sheetView>
  </sheetViews>
  <sheetFormatPr defaultColWidth="8.625" defaultRowHeight="20.25" customHeight="1" x14ac:dyDescent="0.2"/>
  <cols>
    <col min="1" max="1" width="1.625" style="54" customWidth="1"/>
    <col min="2" max="2" width="37" style="54" customWidth="1"/>
    <col min="3" max="32" width="13.5" style="54" customWidth="1"/>
    <col min="33" max="33" width="3.125" style="54" customWidth="1"/>
    <col min="34" max="34" width="10.5" style="54" customWidth="1"/>
    <col min="35" max="35" width="3.125" style="54" customWidth="1"/>
    <col min="36" max="36" width="10.125" style="54" customWidth="1"/>
    <col min="37" max="38" width="8.625" style="54" customWidth="1"/>
    <col min="39" max="39" width="37" style="54" customWidth="1"/>
    <col min="40" max="49" width="24.625" style="54" customWidth="1"/>
    <col min="50" max="50" width="19.25" style="54" bestFit="1" customWidth="1"/>
    <col min="51" max="51" width="19.125" style="54" bestFit="1" customWidth="1"/>
    <col min="52" max="52" width="18.875" style="54" bestFit="1" customWidth="1"/>
    <col min="53" max="53" width="19.25" style="54" bestFit="1" customWidth="1"/>
    <col min="54" max="55" width="22" style="54" bestFit="1" customWidth="1"/>
    <col min="56" max="56" width="19.75" style="54" bestFit="1" customWidth="1"/>
    <col min="57" max="57" width="23.5" style="54" bestFit="1" customWidth="1"/>
    <col min="58" max="58" width="19.375" style="54" bestFit="1" customWidth="1"/>
    <col min="59" max="59" width="22.125" style="54" bestFit="1" customWidth="1"/>
    <col min="60" max="60" width="19.25" style="54" bestFit="1" customWidth="1"/>
    <col min="61" max="61" width="19.125" style="54" bestFit="1" customWidth="1"/>
    <col min="62" max="62" width="18.875" style="54" bestFit="1" customWidth="1"/>
    <col min="63" max="63" width="19.25" style="54" bestFit="1" customWidth="1"/>
    <col min="64" max="65" width="22" style="54" bestFit="1" customWidth="1"/>
    <col min="66" max="66" width="19.75" style="54" bestFit="1" customWidth="1"/>
    <col min="67" max="67" width="23.5" style="54" bestFit="1" customWidth="1"/>
    <col min="68" max="68" width="19.375" style="54" bestFit="1" customWidth="1"/>
    <col min="69" max="69" width="22.125" style="54" bestFit="1" customWidth="1"/>
    <col min="70" max="70" width="3.125" style="54" customWidth="1"/>
    <col min="71" max="71" width="10.5" style="54" customWidth="1"/>
    <col min="72" max="72" width="3.125" style="54" customWidth="1"/>
    <col min="73" max="73" width="10.5" style="54" customWidth="1"/>
    <col min="74" max="74" width="8.625" style="54" customWidth="1"/>
    <col min="75" max="16384" width="8.625" style="54"/>
  </cols>
  <sheetData>
    <row r="1" spans="1:89" ht="20.25" customHeight="1" x14ac:dyDescent="0.25">
      <c r="A1" s="4"/>
      <c r="B1" s="1403" t="s">
        <v>3</v>
      </c>
      <c r="C1" s="1451"/>
      <c r="D1" s="1451"/>
      <c r="E1" s="1451"/>
      <c r="F1" s="1451"/>
      <c r="G1" s="1451"/>
      <c r="H1" s="1451"/>
      <c r="I1" s="1451"/>
      <c r="J1" s="1451"/>
      <c r="K1" s="1451"/>
      <c r="L1" s="1451"/>
      <c r="M1" s="1451"/>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c r="AL1" s="4"/>
      <c r="AM1" s="954" t="s">
        <v>146</v>
      </c>
      <c r="AN1" s="954"/>
      <c r="AO1" s="954"/>
      <c r="AP1" s="954"/>
      <c r="AQ1" s="954"/>
      <c r="AR1" s="954"/>
      <c r="AS1" s="954"/>
      <c r="AT1" s="954"/>
      <c r="AU1" s="954"/>
      <c r="AV1" s="954"/>
      <c r="AW1" s="954"/>
      <c r="AX1" s="954"/>
      <c r="AY1" s="954"/>
      <c r="AZ1" s="954"/>
      <c r="BA1" s="954"/>
      <c r="BB1" s="954"/>
      <c r="BC1" s="954"/>
      <c r="BD1" s="954"/>
      <c r="BE1" s="954"/>
      <c r="BF1" s="954"/>
      <c r="BG1" s="954"/>
      <c r="BH1" s="954"/>
      <c r="BI1" s="954"/>
      <c r="BJ1" s="954"/>
      <c r="BK1" s="954"/>
      <c r="BL1" s="954"/>
      <c r="BM1" s="954"/>
      <c r="BN1" s="954"/>
      <c r="BO1" s="954"/>
      <c r="BP1" s="954"/>
      <c r="BQ1" s="954"/>
      <c r="BR1" s="954"/>
      <c r="BS1" s="954"/>
      <c r="BT1" s="954"/>
      <c r="BU1" s="954"/>
      <c r="BV1" s="1241"/>
    </row>
    <row r="2" spans="1:89" ht="18.75" customHeight="1" x14ac:dyDescent="0.25">
      <c r="A2" s="4"/>
      <c r="B2" s="1403" t="str">
        <f ca="1">INDIRECT("Validation!B5")</f>
        <v>Anglian Water</v>
      </c>
      <c r="C2" s="1451"/>
      <c r="D2" s="1451"/>
      <c r="E2" s="1451"/>
      <c r="F2" s="1451"/>
      <c r="G2" s="1451"/>
      <c r="H2" s="1451"/>
      <c r="I2" s="1451"/>
      <c r="J2" s="1451"/>
      <c r="K2" s="1451"/>
      <c r="L2" s="1451"/>
      <c r="M2" s="1451"/>
      <c r="N2" s="1451"/>
      <c r="O2" s="1451"/>
      <c r="P2" s="1451"/>
      <c r="Q2" s="1451"/>
      <c r="R2" s="1451"/>
      <c r="S2" s="1451"/>
      <c r="T2" s="1451"/>
      <c r="U2" s="1451"/>
      <c r="V2" s="1451"/>
      <c r="W2" s="1451"/>
      <c r="X2" s="1451"/>
      <c r="Y2" s="1451"/>
      <c r="Z2" s="1451"/>
      <c r="AA2" s="1451"/>
      <c r="AB2" s="1451"/>
      <c r="AC2" s="1451"/>
      <c r="AD2" s="1451"/>
      <c r="AE2" s="1451"/>
      <c r="AF2" s="1451"/>
      <c r="AG2" s="1451"/>
      <c r="AH2" s="1451"/>
      <c r="AI2" s="1451"/>
      <c r="AJ2" s="1451"/>
      <c r="AK2" s="1451"/>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row>
    <row r="3" spans="1:89" ht="30" customHeight="1" x14ac:dyDescent="0.3">
      <c r="A3" s="4"/>
      <c r="B3" s="16" t="s">
        <v>60</v>
      </c>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252"/>
      <c r="AL3" s="4"/>
      <c r="AM3" s="18" t="s">
        <v>60</v>
      </c>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252"/>
    </row>
    <row r="4" spans="1:89" ht="15" customHeight="1" thickBot="1" x14ac:dyDescent="0.25">
      <c r="A4" s="4"/>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55"/>
      <c r="BW4" s="55"/>
      <c r="BX4" s="55"/>
      <c r="BY4" s="55"/>
      <c r="BZ4" s="55"/>
      <c r="CA4" s="55"/>
      <c r="CB4" s="55"/>
      <c r="CC4" s="55"/>
      <c r="CD4" s="55"/>
      <c r="CE4" s="55"/>
      <c r="CF4" s="55"/>
      <c r="CG4" s="55"/>
      <c r="CH4" s="55"/>
      <c r="CI4" s="55"/>
      <c r="CJ4" s="55"/>
      <c r="CK4" s="55"/>
    </row>
    <row r="5" spans="1:89" ht="20.25" customHeight="1" thickTop="1" x14ac:dyDescent="0.2">
      <c r="A5" s="651"/>
      <c r="B5" s="253" t="s">
        <v>148</v>
      </c>
      <c r="C5" s="115" t="s">
        <v>167</v>
      </c>
      <c r="D5" s="115" t="s">
        <v>167</v>
      </c>
      <c r="E5" s="115" t="s">
        <v>167</v>
      </c>
      <c r="F5" s="115" t="s">
        <v>5466</v>
      </c>
      <c r="G5" s="115" t="s">
        <v>5485</v>
      </c>
      <c r="H5" s="115" t="s">
        <v>5485</v>
      </c>
      <c r="I5" s="115" t="s">
        <v>5485</v>
      </c>
      <c r="J5" s="115" t="s">
        <v>5485</v>
      </c>
      <c r="K5" s="115" t="s">
        <v>5377</v>
      </c>
      <c r="L5" s="115" t="s">
        <v>5485</v>
      </c>
      <c r="M5" s="115" t="s">
        <v>167</v>
      </c>
      <c r="N5" s="115" t="s">
        <v>167</v>
      </c>
      <c r="O5" s="115" t="s">
        <v>167</v>
      </c>
      <c r="P5" s="115" t="s">
        <v>5466</v>
      </c>
      <c r="Q5" s="115" t="s">
        <v>5485</v>
      </c>
      <c r="R5" s="115" t="s">
        <v>5485</v>
      </c>
      <c r="S5" s="115" t="s">
        <v>5485</v>
      </c>
      <c r="T5" s="115" t="s">
        <v>5485</v>
      </c>
      <c r="U5" s="115" t="s">
        <v>5377</v>
      </c>
      <c r="V5" s="115" t="s">
        <v>5485</v>
      </c>
      <c r="W5" s="115" t="s">
        <v>167</v>
      </c>
      <c r="X5" s="115" t="s">
        <v>167</v>
      </c>
      <c r="Y5" s="115" t="s">
        <v>167</v>
      </c>
      <c r="Z5" s="115" t="s">
        <v>5466</v>
      </c>
      <c r="AA5" s="115" t="s">
        <v>5485</v>
      </c>
      <c r="AB5" s="115" t="s">
        <v>5485</v>
      </c>
      <c r="AC5" s="115" t="s">
        <v>5485</v>
      </c>
      <c r="AD5" s="115" t="s">
        <v>5485</v>
      </c>
      <c r="AE5" s="115" t="s">
        <v>5377</v>
      </c>
      <c r="AF5" s="116" t="s">
        <v>5485</v>
      </c>
      <c r="AG5" s="651"/>
      <c r="AH5" s="1415" t="s">
        <v>155</v>
      </c>
      <c r="AI5" s="651"/>
      <c r="AJ5" s="1415" t="s">
        <v>156</v>
      </c>
      <c r="AK5" s="651"/>
      <c r="AL5" s="651"/>
      <c r="AM5" s="253" t="s">
        <v>148</v>
      </c>
      <c r="AN5" s="115" t="s">
        <v>167</v>
      </c>
      <c r="AO5" s="115" t="s">
        <v>167</v>
      </c>
      <c r="AP5" s="115" t="s">
        <v>167</v>
      </c>
      <c r="AQ5" s="115" t="s">
        <v>5466</v>
      </c>
      <c r="AR5" s="115" t="s">
        <v>5485</v>
      </c>
      <c r="AS5" s="115" t="s">
        <v>5485</v>
      </c>
      <c r="AT5" s="115" t="s">
        <v>5485</v>
      </c>
      <c r="AU5" s="115" t="s">
        <v>5485</v>
      </c>
      <c r="AV5" s="115" t="s">
        <v>5377</v>
      </c>
      <c r="AW5" s="115" t="s">
        <v>5485</v>
      </c>
      <c r="AX5" s="115" t="s">
        <v>167</v>
      </c>
      <c r="AY5" s="115" t="s">
        <v>167</v>
      </c>
      <c r="AZ5" s="115" t="s">
        <v>167</v>
      </c>
      <c r="BA5" s="115" t="s">
        <v>5466</v>
      </c>
      <c r="BB5" s="115" t="s">
        <v>5485</v>
      </c>
      <c r="BC5" s="115" t="s">
        <v>5485</v>
      </c>
      <c r="BD5" s="115" t="s">
        <v>5485</v>
      </c>
      <c r="BE5" s="115" t="s">
        <v>5485</v>
      </c>
      <c r="BF5" s="115" t="s">
        <v>5377</v>
      </c>
      <c r="BG5" s="115" t="s">
        <v>5485</v>
      </c>
      <c r="BH5" s="115" t="s">
        <v>167</v>
      </c>
      <c r="BI5" s="115" t="s">
        <v>167</v>
      </c>
      <c r="BJ5" s="115" t="s">
        <v>167</v>
      </c>
      <c r="BK5" s="115" t="s">
        <v>5466</v>
      </c>
      <c r="BL5" s="115" t="s">
        <v>5485</v>
      </c>
      <c r="BM5" s="115" t="s">
        <v>5485</v>
      </c>
      <c r="BN5" s="115" t="s">
        <v>5485</v>
      </c>
      <c r="BO5" s="115" t="s">
        <v>5485</v>
      </c>
      <c r="BP5" s="115" t="s">
        <v>5377</v>
      </c>
      <c r="BQ5" s="116" t="s">
        <v>5485</v>
      </c>
      <c r="BR5" s="651"/>
      <c r="BS5" s="1415" t="s">
        <v>155</v>
      </c>
      <c r="BT5" s="651"/>
      <c r="BU5" s="1415" t="s">
        <v>156</v>
      </c>
      <c r="BV5" s="722"/>
      <c r="BW5" s="55"/>
      <c r="BX5" s="55"/>
      <c r="BY5" s="55"/>
      <c r="BZ5" s="55"/>
      <c r="CA5" s="55"/>
      <c r="CB5" s="55"/>
      <c r="CC5" s="55"/>
      <c r="CD5" s="55"/>
      <c r="CE5" s="55"/>
      <c r="CF5" s="55"/>
      <c r="CG5" s="55"/>
      <c r="CH5" s="55"/>
      <c r="CI5" s="55"/>
      <c r="CJ5" s="55"/>
      <c r="CK5" s="55"/>
    </row>
    <row r="6" spans="1:89" ht="20.25" customHeight="1" x14ac:dyDescent="0.2">
      <c r="A6" s="15"/>
      <c r="B6" s="706" t="s">
        <v>149</v>
      </c>
      <c r="C6" s="58">
        <v>3</v>
      </c>
      <c r="D6" s="58">
        <v>3</v>
      </c>
      <c r="E6" s="58">
        <v>3</v>
      </c>
      <c r="F6" s="58">
        <v>3</v>
      </c>
      <c r="G6" s="58">
        <v>3</v>
      </c>
      <c r="H6" s="58">
        <v>3</v>
      </c>
      <c r="I6" s="58">
        <v>3</v>
      </c>
      <c r="J6" s="58">
        <v>3</v>
      </c>
      <c r="K6" s="58">
        <v>3</v>
      </c>
      <c r="L6" s="58">
        <v>3</v>
      </c>
      <c r="M6" s="58">
        <v>3</v>
      </c>
      <c r="N6" s="58">
        <v>3</v>
      </c>
      <c r="O6" s="58">
        <v>3</v>
      </c>
      <c r="P6" s="58">
        <v>3</v>
      </c>
      <c r="Q6" s="58">
        <v>3</v>
      </c>
      <c r="R6" s="58">
        <v>3</v>
      </c>
      <c r="S6" s="58">
        <v>3</v>
      </c>
      <c r="T6" s="58">
        <v>3</v>
      </c>
      <c r="U6" s="58">
        <v>3</v>
      </c>
      <c r="V6" s="58">
        <v>3</v>
      </c>
      <c r="W6" s="58">
        <v>3</v>
      </c>
      <c r="X6" s="58">
        <v>3</v>
      </c>
      <c r="Y6" s="58">
        <v>3</v>
      </c>
      <c r="Z6" s="58">
        <v>3</v>
      </c>
      <c r="AA6" s="58">
        <v>3</v>
      </c>
      <c r="AB6" s="58">
        <v>3</v>
      </c>
      <c r="AC6" s="58">
        <v>3</v>
      </c>
      <c r="AD6" s="58">
        <v>3</v>
      </c>
      <c r="AE6" s="58">
        <v>3</v>
      </c>
      <c r="AF6" s="689">
        <v>3</v>
      </c>
      <c r="AG6" s="99"/>
      <c r="AH6" s="1386"/>
      <c r="AI6" s="99"/>
      <c r="AJ6" s="1386"/>
      <c r="AK6" s="49"/>
      <c r="AL6" s="49"/>
      <c r="AM6" s="706" t="s">
        <v>149</v>
      </c>
      <c r="AN6" s="58">
        <v>3</v>
      </c>
      <c r="AO6" s="58">
        <v>3</v>
      </c>
      <c r="AP6" s="58">
        <v>3</v>
      </c>
      <c r="AQ6" s="58">
        <v>3</v>
      </c>
      <c r="AR6" s="58">
        <v>3</v>
      </c>
      <c r="AS6" s="58">
        <v>3</v>
      </c>
      <c r="AT6" s="58">
        <v>3</v>
      </c>
      <c r="AU6" s="58">
        <v>3</v>
      </c>
      <c r="AV6" s="58">
        <v>3</v>
      </c>
      <c r="AW6" s="58">
        <v>3</v>
      </c>
      <c r="AX6" s="58">
        <v>3</v>
      </c>
      <c r="AY6" s="58">
        <v>3</v>
      </c>
      <c r="AZ6" s="58">
        <v>3</v>
      </c>
      <c r="BA6" s="58">
        <v>3</v>
      </c>
      <c r="BB6" s="58">
        <v>3</v>
      </c>
      <c r="BC6" s="58">
        <v>3</v>
      </c>
      <c r="BD6" s="58">
        <v>3</v>
      </c>
      <c r="BE6" s="58">
        <v>3</v>
      </c>
      <c r="BF6" s="58">
        <v>3</v>
      </c>
      <c r="BG6" s="58">
        <v>3</v>
      </c>
      <c r="BH6" s="58">
        <v>3</v>
      </c>
      <c r="BI6" s="58">
        <v>3</v>
      </c>
      <c r="BJ6" s="58">
        <v>3</v>
      </c>
      <c r="BK6" s="58">
        <v>3</v>
      </c>
      <c r="BL6" s="58">
        <v>3</v>
      </c>
      <c r="BM6" s="58">
        <v>3</v>
      </c>
      <c r="BN6" s="58">
        <v>3</v>
      </c>
      <c r="BO6" s="58">
        <v>3</v>
      </c>
      <c r="BP6" s="58">
        <v>3</v>
      </c>
      <c r="BQ6" s="689">
        <v>3</v>
      </c>
      <c r="BR6" s="99"/>
      <c r="BS6" s="1386"/>
      <c r="BT6" s="99"/>
      <c r="BU6" s="1386"/>
      <c r="BV6" s="56"/>
      <c r="BW6" s="55"/>
      <c r="BX6" s="55"/>
      <c r="BY6" s="55"/>
      <c r="BZ6" s="55"/>
      <c r="CA6" s="55"/>
      <c r="CB6" s="55"/>
      <c r="CC6" s="55"/>
      <c r="CD6" s="55"/>
      <c r="CE6" s="55"/>
      <c r="CF6" s="55"/>
      <c r="CG6" s="55"/>
      <c r="CH6" s="55"/>
      <c r="CI6" s="55"/>
      <c r="CJ6" s="55"/>
      <c r="CK6" s="55"/>
    </row>
    <row r="7" spans="1:89" ht="90" customHeight="1" x14ac:dyDescent="0.2">
      <c r="A7" s="49"/>
      <c r="B7" s="1470" t="s">
        <v>5358</v>
      </c>
      <c r="C7" s="58" t="s">
        <v>6470</v>
      </c>
      <c r="D7" s="58" t="s">
        <v>325</v>
      </c>
      <c r="E7" s="58" t="s">
        <v>6471</v>
      </c>
      <c r="F7" s="58" t="s">
        <v>6472</v>
      </c>
      <c r="G7" s="58" t="s">
        <v>6473</v>
      </c>
      <c r="H7" s="58" t="s">
        <v>6474</v>
      </c>
      <c r="I7" s="58" t="s">
        <v>6475</v>
      </c>
      <c r="J7" s="58" t="s">
        <v>6476</v>
      </c>
      <c r="K7" s="58" t="s">
        <v>6477</v>
      </c>
      <c r="L7" s="58" t="s">
        <v>6478</v>
      </c>
      <c r="M7" s="58" t="s">
        <v>6470</v>
      </c>
      <c r="N7" s="58" t="s">
        <v>325</v>
      </c>
      <c r="O7" s="58" t="s">
        <v>6471</v>
      </c>
      <c r="P7" s="58" t="s">
        <v>6472</v>
      </c>
      <c r="Q7" s="58" t="s">
        <v>6473</v>
      </c>
      <c r="R7" s="58" t="s">
        <v>6474</v>
      </c>
      <c r="S7" s="58" t="s">
        <v>6475</v>
      </c>
      <c r="T7" s="58" t="s">
        <v>6476</v>
      </c>
      <c r="U7" s="58" t="s">
        <v>6477</v>
      </c>
      <c r="V7" s="58" t="s">
        <v>6478</v>
      </c>
      <c r="W7" s="58" t="s">
        <v>6470</v>
      </c>
      <c r="X7" s="58" t="s">
        <v>325</v>
      </c>
      <c r="Y7" s="58" t="s">
        <v>6471</v>
      </c>
      <c r="Z7" s="58" t="s">
        <v>6472</v>
      </c>
      <c r="AA7" s="58" t="s">
        <v>6473</v>
      </c>
      <c r="AB7" s="58" t="s">
        <v>6474</v>
      </c>
      <c r="AC7" s="58" t="s">
        <v>6475</v>
      </c>
      <c r="AD7" s="58" t="s">
        <v>6476</v>
      </c>
      <c r="AE7" s="58" t="s">
        <v>6477</v>
      </c>
      <c r="AF7" s="689" t="s">
        <v>6478</v>
      </c>
      <c r="AG7" s="659"/>
      <c r="AH7" s="1386"/>
      <c r="AI7" s="659"/>
      <c r="AJ7" s="1386"/>
      <c r="AK7" s="49"/>
      <c r="AL7" s="49"/>
      <c r="AM7" s="1470" t="s">
        <v>5358</v>
      </c>
      <c r="AN7" s="58" t="s">
        <v>6470</v>
      </c>
      <c r="AO7" s="58" t="s">
        <v>325</v>
      </c>
      <c r="AP7" s="58" t="s">
        <v>6471</v>
      </c>
      <c r="AQ7" s="58" t="s">
        <v>6472</v>
      </c>
      <c r="AR7" s="58" t="s">
        <v>6473</v>
      </c>
      <c r="AS7" s="58" t="s">
        <v>6474</v>
      </c>
      <c r="AT7" s="58" t="s">
        <v>6475</v>
      </c>
      <c r="AU7" s="58" t="s">
        <v>6476</v>
      </c>
      <c r="AV7" s="58" t="s">
        <v>6477</v>
      </c>
      <c r="AW7" s="58" t="s">
        <v>6478</v>
      </c>
      <c r="AX7" s="58" t="s">
        <v>6470</v>
      </c>
      <c r="AY7" s="58" t="s">
        <v>325</v>
      </c>
      <c r="AZ7" s="58" t="s">
        <v>6471</v>
      </c>
      <c r="BA7" s="58" t="s">
        <v>6472</v>
      </c>
      <c r="BB7" s="58" t="s">
        <v>6473</v>
      </c>
      <c r="BC7" s="58" t="s">
        <v>6474</v>
      </c>
      <c r="BD7" s="58" t="s">
        <v>6475</v>
      </c>
      <c r="BE7" s="58" t="s">
        <v>6476</v>
      </c>
      <c r="BF7" s="58" t="s">
        <v>6477</v>
      </c>
      <c r="BG7" s="58" t="s">
        <v>6478</v>
      </c>
      <c r="BH7" s="58" t="s">
        <v>6470</v>
      </c>
      <c r="BI7" s="58" t="s">
        <v>325</v>
      </c>
      <c r="BJ7" s="58" t="s">
        <v>6471</v>
      </c>
      <c r="BK7" s="58" t="s">
        <v>6472</v>
      </c>
      <c r="BL7" s="58" t="s">
        <v>6473</v>
      </c>
      <c r="BM7" s="58" t="s">
        <v>6474</v>
      </c>
      <c r="BN7" s="58" t="s">
        <v>6475</v>
      </c>
      <c r="BO7" s="58" t="s">
        <v>6476</v>
      </c>
      <c r="BP7" s="58" t="s">
        <v>6477</v>
      </c>
      <c r="BQ7" s="689" t="s">
        <v>6478</v>
      </c>
      <c r="BR7" s="659"/>
      <c r="BS7" s="1386"/>
      <c r="BT7" s="659"/>
      <c r="BU7" s="1386"/>
      <c r="BV7" s="56"/>
      <c r="BW7" s="55"/>
      <c r="BX7" s="55"/>
      <c r="BY7" s="55"/>
      <c r="BZ7" s="55"/>
      <c r="CA7" s="55"/>
      <c r="CB7" s="55"/>
      <c r="CC7" s="55"/>
      <c r="CD7" s="55"/>
      <c r="CE7" s="55"/>
      <c r="CF7" s="55"/>
      <c r="CG7" s="55"/>
      <c r="CH7" s="55"/>
      <c r="CI7" s="55"/>
      <c r="CJ7" s="55"/>
      <c r="CK7" s="55"/>
    </row>
    <row r="8" spans="1:89" ht="20.25" customHeight="1" thickBot="1" x14ac:dyDescent="0.25">
      <c r="A8" s="49"/>
      <c r="B8" s="1395"/>
      <c r="C8" s="1428" t="s">
        <v>157</v>
      </c>
      <c r="D8" s="1399"/>
      <c r="E8" s="1399"/>
      <c r="F8" s="1399"/>
      <c r="G8" s="1399"/>
      <c r="H8" s="1399"/>
      <c r="I8" s="1399"/>
      <c r="J8" s="1399"/>
      <c r="K8" s="1399"/>
      <c r="L8" s="1400"/>
      <c r="M8" s="1428" t="s">
        <v>158</v>
      </c>
      <c r="N8" s="1399"/>
      <c r="O8" s="1399"/>
      <c r="P8" s="1399"/>
      <c r="Q8" s="1399"/>
      <c r="R8" s="1399"/>
      <c r="S8" s="1399"/>
      <c r="T8" s="1399"/>
      <c r="U8" s="1399"/>
      <c r="V8" s="1400"/>
      <c r="W8" s="1429" t="s">
        <v>159</v>
      </c>
      <c r="X8" s="1399"/>
      <c r="Y8" s="1399"/>
      <c r="Z8" s="1399"/>
      <c r="AA8" s="1399"/>
      <c r="AB8" s="1399"/>
      <c r="AC8" s="1399"/>
      <c r="AD8" s="1399"/>
      <c r="AE8" s="1399"/>
      <c r="AF8" s="1406"/>
      <c r="AG8" s="676"/>
      <c r="AH8" s="1387"/>
      <c r="AI8" s="676"/>
      <c r="AJ8" s="1387"/>
      <c r="AK8" s="49"/>
      <c r="AL8" s="49"/>
      <c r="AM8" s="1395"/>
      <c r="AN8" s="1428" t="s">
        <v>157</v>
      </c>
      <c r="AO8" s="1399"/>
      <c r="AP8" s="1399"/>
      <c r="AQ8" s="1399"/>
      <c r="AR8" s="1399"/>
      <c r="AS8" s="1399"/>
      <c r="AT8" s="1399"/>
      <c r="AU8" s="1399"/>
      <c r="AV8" s="1399"/>
      <c r="AW8" s="1400"/>
      <c r="AX8" s="1428" t="s">
        <v>158</v>
      </c>
      <c r="AY8" s="1399"/>
      <c r="AZ8" s="1399"/>
      <c r="BA8" s="1399"/>
      <c r="BB8" s="1399"/>
      <c r="BC8" s="1399"/>
      <c r="BD8" s="1399"/>
      <c r="BE8" s="1399"/>
      <c r="BF8" s="1399"/>
      <c r="BG8" s="1400"/>
      <c r="BH8" s="1429" t="s">
        <v>159</v>
      </c>
      <c r="BI8" s="1399"/>
      <c r="BJ8" s="1399"/>
      <c r="BK8" s="1399"/>
      <c r="BL8" s="1399"/>
      <c r="BM8" s="1399"/>
      <c r="BN8" s="1399"/>
      <c r="BO8" s="1399"/>
      <c r="BP8" s="1399"/>
      <c r="BQ8" s="1406"/>
      <c r="BR8" s="676"/>
      <c r="BS8" s="1387"/>
      <c r="BT8" s="676"/>
      <c r="BU8" s="1387"/>
      <c r="BV8" s="56"/>
      <c r="BW8" s="55"/>
      <c r="BX8" s="55"/>
      <c r="BY8" s="55"/>
      <c r="BZ8" s="55"/>
      <c r="CA8" s="55"/>
      <c r="CB8" s="55"/>
      <c r="CC8" s="55"/>
      <c r="CD8" s="55"/>
      <c r="CE8" s="55"/>
      <c r="CF8" s="55"/>
      <c r="CG8" s="55"/>
      <c r="CH8" s="55"/>
      <c r="CI8" s="55"/>
      <c r="CJ8" s="55"/>
      <c r="CK8" s="55"/>
    </row>
    <row r="9" spans="1:89" ht="15" customHeight="1" thickTop="1" thickBot="1" x14ac:dyDescent="0.25">
      <c r="A9" s="49"/>
      <c r="B9" s="707"/>
      <c r="C9" s="345"/>
      <c r="D9" s="345"/>
      <c r="E9" s="345"/>
      <c r="F9" s="345"/>
      <c r="G9" s="345"/>
      <c r="H9" s="345"/>
      <c r="I9" s="345"/>
      <c r="J9" s="345"/>
      <c r="K9" s="345"/>
      <c r="L9" s="345"/>
      <c r="M9" s="345"/>
      <c r="N9" s="345"/>
      <c r="O9" s="345"/>
      <c r="P9" s="345"/>
      <c r="Q9" s="345"/>
      <c r="R9" s="345"/>
      <c r="S9" s="345"/>
      <c r="T9" s="345"/>
      <c r="U9" s="345"/>
      <c r="V9" s="345"/>
      <c r="W9" s="345"/>
      <c r="X9" s="345"/>
      <c r="Y9" s="345"/>
      <c r="Z9" s="345"/>
      <c r="AA9" s="345"/>
      <c r="AB9" s="345"/>
      <c r="AC9" s="345"/>
      <c r="AD9" s="345"/>
      <c r="AE9" s="345"/>
      <c r="AF9" s="345"/>
      <c r="AG9" s="676"/>
      <c r="AH9" s="96"/>
      <c r="AI9" s="676"/>
      <c r="AJ9" s="96"/>
      <c r="AK9" s="49"/>
      <c r="AL9" s="49"/>
      <c r="AM9" s="707"/>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676"/>
      <c r="BS9" s="96"/>
      <c r="BT9" s="676"/>
      <c r="BU9" s="96"/>
      <c r="BV9" s="56"/>
      <c r="BW9" s="55"/>
      <c r="BX9" s="55"/>
      <c r="BY9" s="55"/>
      <c r="BZ9" s="55"/>
      <c r="CA9" s="55"/>
      <c r="CB9" s="55"/>
      <c r="CC9" s="55"/>
      <c r="CD9" s="55"/>
      <c r="CE9" s="55"/>
      <c r="CF9" s="55"/>
      <c r="CG9" s="55"/>
      <c r="CH9" s="55"/>
      <c r="CI9" s="55"/>
      <c r="CJ9" s="55"/>
      <c r="CK9" s="55"/>
    </row>
    <row r="10" spans="1:89" ht="20.25" customHeight="1" thickTop="1" thickBot="1" x14ac:dyDescent="0.25">
      <c r="A10" s="49"/>
      <c r="B10" s="24" t="s">
        <v>6479</v>
      </c>
      <c r="C10" s="25"/>
      <c r="D10" s="25"/>
      <c r="E10" s="707"/>
      <c r="F10" s="21"/>
      <c r="G10" s="21"/>
      <c r="H10" s="708"/>
      <c r="I10" s="708"/>
      <c r="J10" s="708"/>
      <c r="K10" s="708"/>
      <c r="L10" s="49"/>
      <c r="M10" s="25"/>
      <c r="N10" s="25"/>
      <c r="O10" s="707"/>
      <c r="P10" s="21"/>
      <c r="Q10" s="21"/>
      <c r="R10" s="708"/>
      <c r="S10" s="708"/>
      <c r="T10" s="708"/>
      <c r="U10" s="708"/>
      <c r="V10" s="49"/>
      <c r="W10" s="25"/>
      <c r="X10" s="25"/>
      <c r="Y10" s="707"/>
      <c r="Z10" s="21"/>
      <c r="AA10" s="21"/>
      <c r="AB10" s="708"/>
      <c r="AC10" s="708"/>
      <c r="AD10" s="708"/>
      <c r="AE10" s="708"/>
      <c r="AF10" s="49"/>
      <c r="AG10" s="96"/>
      <c r="AH10" s="49"/>
      <c r="AI10" s="96"/>
      <c r="AJ10" s="49"/>
      <c r="AK10" s="49"/>
      <c r="AL10" s="49"/>
      <c r="AM10" s="24" t="s">
        <v>6479</v>
      </c>
      <c r="AN10" s="25"/>
      <c r="AO10" s="25"/>
      <c r="AP10" s="707"/>
      <c r="AQ10" s="21"/>
      <c r="AR10" s="21"/>
      <c r="AS10" s="708"/>
      <c r="AT10" s="708"/>
      <c r="AU10" s="708"/>
      <c r="AV10" s="708"/>
      <c r="AW10" s="49"/>
      <c r="AX10" s="25"/>
      <c r="AY10" s="25"/>
      <c r="AZ10" s="707"/>
      <c r="BA10" s="21"/>
      <c r="BB10" s="21"/>
      <c r="BC10" s="708"/>
      <c r="BD10" s="708"/>
      <c r="BE10" s="708"/>
      <c r="BF10" s="708"/>
      <c r="BG10" s="49"/>
      <c r="BH10" s="25"/>
      <c r="BI10" s="25"/>
      <c r="BJ10" s="707"/>
      <c r="BK10" s="21"/>
      <c r="BL10" s="21"/>
      <c r="BM10" s="708"/>
      <c r="BN10" s="708"/>
      <c r="BO10" s="708"/>
      <c r="BP10" s="708"/>
      <c r="BQ10" s="49"/>
      <c r="BR10" s="96"/>
      <c r="BS10" s="49"/>
      <c r="BT10" s="96"/>
      <c r="BU10" s="49"/>
      <c r="BV10" s="56"/>
      <c r="BW10" s="55"/>
      <c r="BX10" s="55"/>
      <c r="BY10" s="55"/>
      <c r="BZ10" s="55"/>
      <c r="CA10" s="55"/>
      <c r="CB10" s="55"/>
      <c r="CC10" s="55"/>
      <c r="CD10" s="55"/>
      <c r="CE10" s="55"/>
      <c r="CF10" s="55"/>
      <c r="CG10" s="55"/>
      <c r="CH10" s="55"/>
      <c r="CI10" s="55"/>
      <c r="CJ10" s="55"/>
      <c r="CK10" s="55"/>
    </row>
    <row r="11" spans="1:89" ht="20.25" customHeight="1" thickTop="1" x14ac:dyDescent="0.2">
      <c r="A11" s="49"/>
      <c r="B11" s="27" t="s">
        <v>6480</v>
      </c>
      <c r="C11" s="920"/>
      <c r="D11" s="913"/>
      <c r="E11" s="914">
        <f>SUM(C11:D11)</f>
        <v>0</v>
      </c>
      <c r="F11" s="913"/>
      <c r="G11" s="914">
        <f>IF(OR(D11=0,F11=0),0,D11/(F11/1000))</f>
        <v>0</v>
      </c>
      <c r="H11" s="913"/>
      <c r="I11" s="913"/>
      <c r="J11" s="914">
        <f>H11 + I11</f>
        <v>0</v>
      </c>
      <c r="K11" s="937"/>
      <c r="L11" s="913"/>
      <c r="M11" s="920"/>
      <c r="N11" s="913"/>
      <c r="O11" s="914">
        <f>SUM(M11:N11)</f>
        <v>0</v>
      </c>
      <c r="P11" s="913"/>
      <c r="Q11" s="914">
        <f>IF(OR(N11=0,P11=0),0,N11/(P11/1000))</f>
        <v>0</v>
      </c>
      <c r="R11" s="913"/>
      <c r="S11" s="913"/>
      <c r="T11" s="914">
        <f>R11 + S11</f>
        <v>0</v>
      </c>
      <c r="U11" s="937"/>
      <c r="V11" s="913"/>
      <c r="W11" s="945"/>
      <c r="X11" s="946"/>
      <c r="Y11" s="62">
        <f>SUM(W11:X11)</f>
        <v>0</v>
      </c>
      <c r="Z11" s="61"/>
      <c r="AA11" s="62">
        <f>IF(OR(X11=0,Z11=0),0,X11/(Z11/1000))</f>
        <v>0</v>
      </c>
      <c r="AB11" s="61"/>
      <c r="AC11" s="61"/>
      <c r="AD11" s="62">
        <f>AB11 + AC11</f>
        <v>0</v>
      </c>
      <c r="AE11" s="723"/>
      <c r="AF11" s="110"/>
      <c r="AG11" s="89"/>
      <c r="AH11" s="79" t="s">
        <v>6567</v>
      </c>
      <c r="AI11" s="89"/>
      <c r="AJ11" s="79" t="s">
        <v>6568</v>
      </c>
      <c r="AK11" s="49"/>
      <c r="AL11" s="49"/>
      <c r="AM11" s="27" t="s">
        <v>6480</v>
      </c>
      <c r="AN11" s="234" t="s">
        <v>6569</v>
      </c>
      <c r="AO11" s="64" t="s">
        <v>6570</v>
      </c>
      <c r="AP11" s="62" t="s">
        <v>6571</v>
      </c>
      <c r="AQ11" s="64" t="s">
        <v>6572</v>
      </c>
      <c r="AR11" s="62" t="s">
        <v>6573</v>
      </c>
      <c r="AS11" s="64" t="s">
        <v>6574</v>
      </c>
      <c r="AT11" s="64" t="s">
        <v>6575</v>
      </c>
      <c r="AU11" s="62" t="s">
        <v>6576</v>
      </c>
      <c r="AV11" s="724" t="s">
        <v>6577</v>
      </c>
      <c r="AW11" s="64" t="s">
        <v>6578</v>
      </c>
      <c r="AX11" s="234" t="s">
        <v>6569</v>
      </c>
      <c r="AY11" s="64" t="s">
        <v>6570</v>
      </c>
      <c r="AZ11" s="62" t="s">
        <v>6571</v>
      </c>
      <c r="BA11" s="64" t="s">
        <v>6572</v>
      </c>
      <c r="BB11" s="62" t="s">
        <v>6573</v>
      </c>
      <c r="BC11" s="64" t="s">
        <v>6574</v>
      </c>
      <c r="BD11" s="64" t="s">
        <v>6575</v>
      </c>
      <c r="BE11" s="62" t="s">
        <v>6576</v>
      </c>
      <c r="BF11" s="724" t="s">
        <v>6577</v>
      </c>
      <c r="BG11" s="64" t="s">
        <v>6578</v>
      </c>
      <c r="BH11" s="234" t="s">
        <v>6569</v>
      </c>
      <c r="BI11" s="64" t="s">
        <v>6570</v>
      </c>
      <c r="BJ11" s="62" t="s">
        <v>6571</v>
      </c>
      <c r="BK11" s="64" t="s">
        <v>6572</v>
      </c>
      <c r="BL11" s="62" t="s">
        <v>6573</v>
      </c>
      <c r="BM11" s="64" t="s">
        <v>6574</v>
      </c>
      <c r="BN11" s="64" t="s">
        <v>6575</v>
      </c>
      <c r="BO11" s="62" t="s">
        <v>6576</v>
      </c>
      <c r="BP11" s="724" t="s">
        <v>6577</v>
      </c>
      <c r="BQ11" s="111" t="s">
        <v>6578</v>
      </c>
      <c r="BR11" s="89"/>
      <c r="BS11" s="79" t="s">
        <v>6567</v>
      </c>
      <c r="BT11" s="89"/>
      <c r="BU11" s="79" t="s">
        <v>6568</v>
      </c>
      <c r="BV11" s="56"/>
      <c r="BW11" s="55"/>
      <c r="BX11" s="55"/>
      <c r="BY11" s="55"/>
      <c r="BZ11" s="55"/>
      <c r="CA11" s="55"/>
      <c r="CB11" s="55"/>
      <c r="CC11" s="55"/>
      <c r="CD11" s="55"/>
      <c r="CE11" s="55"/>
      <c r="CF11" s="55"/>
      <c r="CG11" s="55"/>
      <c r="CH11" s="55"/>
      <c r="CI11" s="55"/>
      <c r="CJ11" s="55"/>
      <c r="CK11" s="55"/>
    </row>
    <row r="12" spans="1:89" ht="20.25" customHeight="1" x14ac:dyDescent="0.2">
      <c r="A12" s="49"/>
      <c r="B12" s="30" t="s">
        <v>6493</v>
      </c>
      <c r="C12" s="915"/>
      <c r="D12" s="915"/>
      <c r="E12" s="916">
        <f>SUM(C12:D12)</f>
        <v>0</v>
      </c>
      <c r="F12" s="915"/>
      <c r="G12" s="916">
        <f>IF(OR(D12=0,F12=0),0,D12/(F12/1100))</f>
        <v>0</v>
      </c>
      <c r="H12" s="915"/>
      <c r="I12" s="915"/>
      <c r="J12" s="916">
        <f>H12 + I12</f>
        <v>0</v>
      </c>
      <c r="K12" s="938"/>
      <c r="L12" s="915"/>
      <c r="M12" s="915"/>
      <c r="N12" s="915"/>
      <c r="O12" s="916">
        <f>SUM(M12:N12)</f>
        <v>0</v>
      </c>
      <c r="P12" s="915"/>
      <c r="Q12" s="916">
        <f>IF(OR(N12=0,P12=0),0,N12/(P12/1100))</f>
        <v>0</v>
      </c>
      <c r="R12" s="915"/>
      <c r="S12" s="915"/>
      <c r="T12" s="916">
        <f>R12 + S12</f>
        <v>0</v>
      </c>
      <c r="U12" s="938"/>
      <c r="V12" s="915"/>
      <c r="W12" s="947"/>
      <c r="X12" s="947"/>
      <c r="Y12" s="66">
        <f>SUM(W12:X12)</f>
        <v>0</v>
      </c>
      <c r="Z12" s="65"/>
      <c r="AA12" s="66">
        <f>IF(OR(X12=0,Z12=0),0,X12/(Z12/1100))</f>
        <v>0</v>
      </c>
      <c r="AB12" s="65"/>
      <c r="AC12" s="65"/>
      <c r="AD12" s="66">
        <f>AB12 + AC12</f>
        <v>0</v>
      </c>
      <c r="AE12" s="556"/>
      <c r="AF12" s="100"/>
      <c r="AG12" s="89"/>
      <c r="AH12" s="80" t="s">
        <v>6579</v>
      </c>
      <c r="AI12" s="89"/>
      <c r="AJ12" s="80" t="s">
        <v>6580</v>
      </c>
      <c r="AK12" s="49"/>
      <c r="AL12" s="49"/>
      <c r="AM12" s="30" t="s">
        <v>6493</v>
      </c>
      <c r="AN12" s="68" t="s">
        <v>6581</v>
      </c>
      <c r="AO12" s="68" t="s">
        <v>6582</v>
      </c>
      <c r="AP12" s="66" t="s">
        <v>6583</v>
      </c>
      <c r="AQ12" s="68" t="s">
        <v>6584</v>
      </c>
      <c r="AR12" s="66" t="s">
        <v>6585</v>
      </c>
      <c r="AS12" s="68" t="s">
        <v>6586</v>
      </c>
      <c r="AT12" s="68" t="s">
        <v>6587</v>
      </c>
      <c r="AU12" s="66" t="s">
        <v>6588</v>
      </c>
      <c r="AV12" s="725" t="s">
        <v>6589</v>
      </c>
      <c r="AW12" s="68" t="s">
        <v>6590</v>
      </c>
      <c r="AX12" s="68" t="s">
        <v>6581</v>
      </c>
      <c r="AY12" s="68" t="s">
        <v>6582</v>
      </c>
      <c r="AZ12" s="66" t="s">
        <v>6583</v>
      </c>
      <c r="BA12" s="68" t="s">
        <v>6584</v>
      </c>
      <c r="BB12" s="66" t="s">
        <v>6585</v>
      </c>
      <c r="BC12" s="68" t="s">
        <v>6586</v>
      </c>
      <c r="BD12" s="68" t="s">
        <v>6587</v>
      </c>
      <c r="BE12" s="66" t="s">
        <v>6588</v>
      </c>
      <c r="BF12" s="725" t="s">
        <v>6589</v>
      </c>
      <c r="BG12" s="68" t="s">
        <v>6590</v>
      </c>
      <c r="BH12" s="68" t="s">
        <v>6581</v>
      </c>
      <c r="BI12" s="68" t="s">
        <v>6582</v>
      </c>
      <c r="BJ12" s="66" t="s">
        <v>6583</v>
      </c>
      <c r="BK12" s="68" t="s">
        <v>6584</v>
      </c>
      <c r="BL12" s="66" t="s">
        <v>6585</v>
      </c>
      <c r="BM12" s="68" t="s">
        <v>6586</v>
      </c>
      <c r="BN12" s="68" t="s">
        <v>6587</v>
      </c>
      <c r="BO12" s="66" t="s">
        <v>6588</v>
      </c>
      <c r="BP12" s="725" t="s">
        <v>6589</v>
      </c>
      <c r="BQ12" s="101" t="s">
        <v>6590</v>
      </c>
      <c r="BR12" s="89"/>
      <c r="BS12" s="80" t="s">
        <v>6579</v>
      </c>
      <c r="BT12" s="89"/>
      <c r="BU12" s="80" t="s">
        <v>6580</v>
      </c>
      <c r="BV12" s="56"/>
      <c r="BW12" s="55"/>
      <c r="BX12" s="55"/>
      <c r="BY12" s="55"/>
      <c r="BZ12" s="55"/>
      <c r="CA12" s="55"/>
      <c r="CB12" s="55"/>
      <c r="CC12" s="55"/>
      <c r="CD12" s="55"/>
      <c r="CE12" s="55"/>
      <c r="CF12" s="55"/>
      <c r="CG12" s="55"/>
      <c r="CH12" s="55"/>
      <c r="CI12" s="55"/>
      <c r="CJ12" s="55"/>
      <c r="CK12" s="55"/>
    </row>
    <row r="13" spans="1:89" ht="20.25" customHeight="1" x14ac:dyDescent="0.2">
      <c r="A13" s="49"/>
      <c r="B13" s="30" t="s">
        <v>6591</v>
      </c>
      <c r="C13" s="915"/>
      <c r="D13" s="915"/>
      <c r="E13" s="916">
        <f>SUM(C13:D13)</f>
        <v>0</v>
      </c>
      <c r="F13" s="915"/>
      <c r="G13" s="916">
        <f>IF(OR(D13=0,F13=0),0,D13/(F13/1200))</f>
        <v>0</v>
      </c>
      <c r="H13" s="915"/>
      <c r="I13" s="915"/>
      <c r="J13" s="916">
        <f>H13 + I13</f>
        <v>0</v>
      </c>
      <c r="K13" s="938"/>
      <c r="L13" s="915"/>
      <c r="M13" s="915"/>
      <c r="N13" s="915"/>
      <c r="O13" s="916">
        <f>SUM(M13:N13)</f>
        <v>0</v>
      </c>
      <c r="P13" s="915"/>
      <c r="Q13" s="916">
        <f>IF(OR(N13=0,P13=0),0,N13/(P13/1200))</f>
        <v>0</v>
      </c>
      <c r="R13" s="915"/>
      <c r="S13" s="915"/>
      <c r="T13" s="916">
        <f>R13 + S13</f>
        <v>0</v>
      </c>
      <c r="U13" s="938"/>
      <c r="V13" s="915"/>
      <c r="W13" s="947"/>
      <c r="X13" s="947"/>
      <c r="Y13" s="66">
        <f>SUM(W13:X13)</f>
        <v>0</v>
      </c>
      <c r="Z13" s="65"/>
      <c r="AA13" s="66">
        <f>IF(OR(X13=0,Z13=0),0,X13/(Z13/1200))</f>
        <v>0</v>
      </c>
      <c r="AB13" s="65"/>
      <c r="AC13" s="65"/>
      <c r="AD13" s="66">
        <f>AB13 + AC13</f>
        <v>0</v>
      </c>
      <c r="AE13" s="556"/>
      <c r="AF13" s="100"/>
      <c r="AG13" s="96"/>
      <c r="AH13" s="80" t="s">
        <v>6592</v>
      </c>
      <c r="AI13" s="96"/>
      <c r="AJ13" s="80" t="s">
        <v>6593</v>
      </c>
      <c r="AK13" s="49"/>
      <c r="AL13" s="49"/>
      <c r="AM13" s="30" t="s">
        <v>6591</v>
      </c>
      <c r="AN13" s="68" t="s">
        <v>6594</v>
      </c>
      <c r="AO13" s="68" t="s">
        <v>6595</v>
      </c>
      <c r="AP13" s="66" t="s">
        <v>6596</v>
      </c>
      <c r="AQ13" s="68" t="s">
        <v>6597</v>
      </c>
      <c r="AR13" s="66" t="s">
        <v>6598</v>
      </c>
      <c r="AS13" s="68" t="s">
        <v>6599</v>
      </c>
      <c r="AT13" s="68" t="s">
        <v>6600</v>
      </c>
      <c r="AU13" s="66" t="s">
        <v>6601</v>
      </c>
      <c r="AV13" s="725" t="s">
        <v>6602</v>
      </c>
      <c r="AW13" s="68" t="s">
        <v>6603</v>
      </c>
      <c r="AX13" s="68" t="s">
        <v>6594</v>
      </c>
      <c r="AY13" s="68" t="s">
        <v>6595</v>
      </c>
      <c r="AZ13" s="66" t="s">
        <v>6596</v>
      </c>
      <c r="BA13" s="68" t="s">
        <v>6597</v>
      </c>
      <c r="BB13" s="66" t="s">
        <v>6598</v>
      </c>
      <c r="BC13" s="68" t="s">
        <v>6599</v>
      </c>
      <c r="BD13" s="68" t="s">
        <v>6600</v>
      </c>
      <c r="BE13" s="66" t="s">
        <v>6601</v>
      </c>
      <c r="BF13" s="725" t="s">
        <v>6602</v>
      </c>
      <c r="BG13" s="68" t="s">
        <v>6603</v>
      </c>
      <c r="BH13" s="68" t="s">
        <v>6594</v>
      </c>
      <c r="BI13" s="68" t="s">
        <v>6595</v>
      </c>
      <c r="BJ13" s="66" t="s">
        <v>6596</v>
      </c>
      <c r="BK13" s="68" t="s">
        <v>6597</v>
      </c>
      <c r="BL13" s="66" t="s">
        <v>6598</v>
      </c>
      <c r="BM13" s="68" t="s">
        <v>6599</v>
      </c>
      <c r="BN13" s="68" t="s">
        <v>6600</v>
      </c>
      <c r="BO13" s="66" t="s">
        <v>6601</v>
      </c>
      <c r="BP13" s="725" t="s">
        <v>6602</v>
      </c>
      <c r="BQ13" s="101" t="s">
        <v>6603</v>
      </c>
      <c r="BR13" s="96"/>
      <c r="BS13" s="80" t="s">
        <v>6592</v>
      </c>
      <c r="BT13" s="96"/>
      <c r="BU13" s="80" t="s">
        <v>6593</v>
      </c>
      <c r="BV13" s="56"/>
      <c r="BW13" s="55"/>
      <c r="BX13" s="55"/>
      <c r="BY13" s="55"/>
      <c r="BZ13" s="55"/>
      <c r="CA13" s="55"/>
      <c r="CB13" s="55"/>
      <c r="CC13" s="55"/>
      <c r="CD13" s="55"/>
      <c r="CE13" s="55"/>
      <c r="CF13" s="55"/>
      <c r="CG13" s="55"/>
      <c r="CH13" s="55"/>
      <c r="CI13" s="55"/>
      <c r="CJ13" s="55"/>
      <c r="CK13" s="55"/>
    </row>
    <row r="14" spans="1:89" ht="20.25" customHeight="1" thickBot="1" x14ac:dyDescent="0.25">
      <c r="A14" s="49"/>
      <c r="B14" s="33" t="s">
        <v>6532</v>
      </c>
      <c r="C14" s="917">
        <f t="shared" ref="C14:AF14" si="0">SUM(C11:C13)</f>
        <v>0</v>
      </c>
      <c r="D14" s="917">
        <f t="shared" si="0"/>
        <v>0</v>
      </c>
      <c r="E14" s="917">
        <f t="shared" si="0"/>
        <v>0</v>
      </c>
      <c r="F14" s="917">
        <f t="shared" si="0"/>
        <v>0</v>
      </c>
      <c r="G14" s="917">
        <f t="shared" si="0"/>
        <v>0</v>
      </c>
      <c r="H14" s="917">
        <f t="shared" si="0"/>
        <v>0</v>
      </c>
      <c r="I14" s="917">
        <f t="shared" si="0"/>
        <v>0</v>
      </c>
      <c r="J14" s="917">
        <f t="shared" si="0"/>
        <v>0</v>
      </c>
      <c r="K14" s="933">
        <f t="shared" si="0"/>
        <v>0</v>
      </c>
      <c r="L14" s="917">
        <f t="shared" si="0"/>
        <v>0</v>
      </c>
      <c r="M14" s="917">
        <f t="shared" si="0"/>
        <v>0</v>
      </c>
      <c r="N14" s="917">
        <f t="shared" si="0"/>
        <v>0</v>
      </c>
      <c r="O14" s="917">
        <f t="shared" si="0"/>
        <v>0</v>
      </c>
      <c r="P14" s="917">
        <f t="shared" si="0"/>
        <v>0</v>
      </c>
      <c r="Q14" s="917">
        <f t="shared" si="0"/>
        <v>0</v>
      </c>
      <c r="R14" s="917">
        <f t="shared" si="0"/>
        <v>0</v>
      </c>
      <c r="S14" s="917">
        <f t="shared" si="0"/>
        <v>0</v>
      </c>
      <c r="T14" s="917">
        <f t="shared" si="0"/>
        <v>0</v>
      </c>
      <c r="U14" s="933">
        <f t="shared" si="0"/>
        <v>0</v>
      </c>
      <c r="V14" s="917">
        <f t="shared" si="0"/>
        <v>0</v>
      </c>
      <c r="W14" s="69">
        <f t="shared" si="0"/>
        <v>0</v>
      </c>
      <c r="X14" s="69">
        <f t="shared" si="0"/>
        <v>0</v>
      </c>
      <c r="Y14" s="69">
        <f t="shared" si="0"/>
        <v>0</v>
      </c>
      <c r="Z14" s="69">
        <f t="shared" si="0"/>
        <v>0</v>
      </c>
      <c r="AA14" s="69">
        <f>SUM(AA11:AA13)</f>
        <v>0</v>
      </c>
      <c r="AB14" s="69">
        <f t="shared" si="0"/>
        <v>0</v>
      </c>
      <c r="AC14" s="69">
        <f t="shared" si="0"/>
        <v>0</v>
      </c>
      <c r="AD14" s="69">
        <f t="shared" si="0"/>
        <v>0</v>
      </c>
      <c r="AE14" s="713">
        <f t="shared" si="0"/>
        <v>0</v>
      </c>
      <c r="AF14" s="70">
        <f t="shared" si="0"/>
        <v>0</v>
      </c>
      <c r="AG14" s="654"/>
      <c r="AH14" s="81" t="s">
        <v>6604</v>
      </c>
      <c r="AI14" s="654"/>
      <c r="AJ14" s="81" t="s">
        <v>6605</v>
      </c>
      <c r="AK14" s="49"/>
      <c r="AL14" s="49"/>
      <c r="AM14" s="33" t="s">
        <v>6532</v>
      </c>
      <c r="AN14" s="69" t="s">
        <v>6606</v>
      </c>
      <c r="AO14" s="69" t="s">
        <v>6607</v>
      </c>
      <c r="AP14" s="69" t="s">
        <v>6608</v>
      </c>
      <c r="AQ14" s="69" t="s">
        <v>6609</v>
      </c>
      <c r="AR14" s="69" t="s">
        <v>6610</v>
      </c>
      <c r="AS14" s="69" t="s">
        <v>6611</v>
      </c>
      <c r="AT14" s="69" t="s">
        <v>6612</v>
      </c>
      <c r="AU14" s="69" t="s">
        <v>6613</v>
      </c>
      <c r="AV14" s="713" t="s">
        <v>6614</v>
      </c>
      <c r="AW14" s="69" t="s">
        <v>6615</v>
      </c>
      <c r="AX14" s="69" t="s">
        <v>6606</v>
      </c>
      <c r="AY14" s="69" t="s">
        <v>6607</v>
      </c>
      <c r="AZ14" s="69" t="s">
        <v>6608</v>
      </c>
      <c r="BA14" s="69" t="s">
        <v>6609</v>
      </c>
      <c r="BB14" s="69" t="s">
        <v>6610</v>
      </c>
      <c r="BC14" s="69" t="s">
        <v>6611</v>
      </c>
      <c r="BD14" s="69" t="s">
        <v>6612</v>
      </c>
      <c r="BE14" s="69" t="s">
        <v>6613</v>
      </c>
      <c r="BF14" s="713" t="s">
        <v>6614</v>
      </c>
      <c r="BG14" s="69" t="s">
        <v>6615</v>
      </c>
      <c r="BH14" s="69" t="s">
        <v>6606</v>
      </c>
      <c r="BI14" s="69" t="s">
        <v>6607</v>
      </c>
      <c r="BJ14" s="69" t="s">
        <v>6608</v>
      </c>
      <c r="BK14" s="69" t="s">
        <v>6609</v>
      </c>
      <c r="BL14" s="69" t="s">
        <v>6610</v>
      </c>
      <c r="BM14" s="69" t="s">
        <v>6611</v>
      </c>
      <c r="BN14" s="69" t="s">
        <v>6612</v>
      </c>
      <c r="BO14" s="69" t="s">
        <v>6613</v>
      </c>
      <c r="BP14" s="713" t="s">
        <v>6614</v>
      </c>
      <c r="BQ14" s="70" t="s">
        <v>6615</v>
      </c>
      <c r="BR14" s="654"/>
      <c r="BS14" s="81" t="s">
        <v>6604</v>
      </c>
      <c r="BT14" s="654"/>
      <c r="BU14" s="81" t="s">
        <v>6605</v>
      </c>
      <c r="BV14" s="56"/>
      <c r="BW14" s="55"/>
      <c r="BX14" s="55"/>
      <c r="BY14" s="55"/>
      <c r="BZ14" s="55"/>
      <c r="CA14" s="55"/>
      <c r="CB14" s="55"/>
      <c r="CC14" s="55"/>
      <c r="CD14" s="55"/>
      <c r="CE14" s="55"/>
      <c r="CF14" s="55"/>
      <c r="CG14" s="55"/>
      <c r="CH14" s="55"/>
      <c r="CI14" s="55"/>
      <c r="CJ14" s="55"/>
      <c r="CK14" s="55"/>
    </row>
    <row r="15" spans="1:89" ht="15" customHeight="1" thickTop="1" thickBot="1" x14ac:dyDescent="0.25">
      <c r="A15" s="49"/>
      <c r="B15" s="714"/>
      <c r="C15" s="960"/>
      <c r="D15" s="960"/>
      <c r="E15" s="960"/>
      <c r="F15" s="960"/>
      <c r="G15" s="960"/>
      <c r="H15" s="961"/>
      <c r="I15" s="961"/>
      <c r="J15" s="961"/>
      <c r="K15" s="961"/>
      <c r="L15" s="961"/>
      <c r="M15" s="960"/>
      <c r="N15" s="960"/>
      <c r="O15" s="960"/>
      <c r="P15" s="960"/>
      <c r="Q15" s="960"/>
      <c r="R15" s="961"/>
      <c r="S15" s="961"/>
      <c r="T15" s="961"/>
      <c r="U15" s="961"/>
      <c r="V15" s="961"/>
      <c r="Y15" s="85"/>
      <c r="Z15" s="85"/>
      <c r="AA15" s="85"/>
      <c r="AB15" s="714"/>
      <c r="AC15" s="714"/>
      <c r="AD15" s="714"/>
      <c r="AE15" s="714"/>
      <c r="AF15" s="714"/>
      <c r="AG15" s="718"/>
      <c r="AH15" s="96"/>
      <c r="AI15" s="718"/>
      <c r="AJ15" s="96"/>
      <c r="AK15" s="49"/>
      <c r="AL15" s="49"/>
      <c r="AM15" s="714"/>
      <c r="AN15" s="85"/>
      <c r="AO15" s="85"/>
      <c r="AP15" s="85"/>
      <c r="AQ15" s="85"/>
      <c r="AR15" s="85"/>
      <c r="AS15" s="714"/>
      <c r="AT15" s="714"/>
      <c r="AU15" s="714"/>
      <c r="AV15" s="714"/>
      <c r="AW15" s="714"/>
      <c r="AX15" s="85"/>
      <c r="AY15" s="85"/>
      <c r="AZ15" s="85"/>
      <c r="BA15" s="85"/>
      <c r="BB15" s="85"/>
      <c r="BC15" s="714"/>
      <c r="BD15" s="714"/>
      <c r="BE15" s="714"/>
      <c r="BF15" s="714"/>
      <c r="BG15" s="714"/>
      <c r="BH15" s="85"/>
      <c r="BI15" s="85"/>
      <c r="BJ15" s="85"/>
      <c r="BK15" s="85"/>
      <c r="BL15" s="85"/>
      <c r="BM15" s="714"/>
      <c r="BN15" s="714"/>
      <c r="BO15" s="714"/>
      <c r="BP15" s="714"/>
      <c r="BQ15" s="714"/>
      <c r="BR15" s="718"/>
      <c r="BS15" s="96"/>
      <c r="BT15" s="718"/>
      <c r="BU15" s="96"/>
      <c r="BV15" s="56"/>
      <c r="BW15" s="55"/>
      <c r="BX15" s="55"/>
      <c r="BY15" s="55"/>
      <c r="BZ15" s="55"/>
      <c r="CA15" s="55"/>
      <c r="CB15" s="55"/>
      <c r="CC15" s="55"/>
      <c r="CD15" s="55"/>
      <c r="CE15" s="55"/>
      <c r="CF15" s="55"/>
      <c r="CG15" s="55"/>
      <c r="CH15" s="55"/>
      <c r="CI15" s="55"/>
      <c r="CJ15" s="55"/>
      <c r="CK15" s="55"/>
    </row>
    <row r="16" spans="1:89" ht="20.25" customHeight="1" thickTop="1" thickBot="1" x14ac:dyDescent="0.25">
      <c r="A16" s="49"/>
      <c r="B16" s="24" t="s">
        <v>6545</v>
      </c>
      <c r="C16" s="966"/>
      <c r="D16" s="966"/>
      <c r="E16" s="967"/>
      <c r="F16" s="949"/>
      <c r="G16" s="949"/>
      <c r="H16" s="968"/>
      <c r="I16" s="968"/>
      <c r="J16" s="968"/>
      <c r="K16" s="968"/>
      <c r="L16" s="968"/>
      <c r="M16" s="966"/>
      <c r="N16" s="966"/>
      <c r="O16" s="967"/>
      <c r="P16" s="949"/>
      <c r="Q16" s="949"/>
      <c r="R16" s="968"/>
      <c r="S16" s="968"/>
      <c r="T16" s="968"/>
      <c r="U16" s="968"/>
      <c r="V16" s="968"/>
      <c r="Y16" s="707"/>
      <c r="Z16" s="21"/>
      <c r="AA16" s="21"/>
      <c r="AB16" s="708"/>
      <c r="AC16" s="708"/>
      <c r="AD16" s="708"/>
      <c r="AE16" s="708"/>
      <c r="AF16" s="708"/>
      <c r="AG16" s="708"/>
      <c r="AH16" s="96"/>
      <c r="AI16" s="708"/>
      <c r="AJ16" s="96"/>
      <c r="AK16" s="49"/>
      <c r="AL16" s="49"/>
      <c r="AM16" s="24" t="s">
        <v>6545</v>
      </c>
      <c r="AN16" s="25"/>
      <c r="AO16" s="25"/>
      <c r="AP16" s="707"/>
      <c r="AQ16" s="21"/>
      <c r="AR16" s="21"/>
      <c r="AS16" s="708"/>
      <c r="AT16" s="708"/>
      <c r="AU16" s="708"/>
      <c r="AV16" s="708"/>
      <c r="AW16" s="708"/>
      <c r="AX16" s="25"/>
      <c r="AY16" s="25"/>
      <c r="AZ16" s="707"/>
      <c r="BA16" s="21"/>
      <c r="BB16" s="21"/>
      <c r="BC16" s="708"/>
      <c r="BD16" s="708"/>
      <c r="BE16" s="708"/>
      <c r="BF16" s="708"/>
      <c r="BG16" s="708"/>
      <c r="BH16" s="25"/>
      <c r="BI16" s="25"/>
      <c r="BJ16" s="707"/>
      <c r="BK16" s="21"/>
      <c r="BL16" s="21"/>
      <c r="BM16" s="708"/>
      <c r="BN16" s="708"/>
      <c r="BO16" s="708"/>
      <c r="BP16" s="708"/>
      <c r="BQ16" s="708"/>
      <c r="BR16" s="708"/>
      <c r="BS16" s="96"/>
      <c r="BT16" s="708"/>
      <c r="BU16" s="96"/>
      <c r="BV16" s="56"/>
      <c r="BW16" s="55"/>
      <c r="BX16" s="55"/>
      <c r="BY16" s="55"/>
      <c r="BZ16" s="55"/>
      <c r="CA16" s="55"/>
      <c r="CB16" s="55"/>
      <c r="CC16" s="55"/>
      <c r="CD16" s="55"/>
      <c r="CE16" s="55"/>
      <c r="CF16" s="55"/>
      <c r="CG16" s="55"/>
      <c r="CH16" s="55"/>
      <c r="CI16" s="55"/>
      <c r="CJ16" s="55"/>
      <c r="CK16" s="55"/>
    </row>
    <row r="17" spans="1:89" ht="20.25" customHeight="1" thickTop="1" thickBot="1" x14ac:dyDescent="0.65">
      <c r="A17" s="950"/>
      <c r="B17" s="72" t="s">
        <v>6546</v>
      </c>
      <c r="C17" s="918"/>
      <c r="D17" s="918"/>
      <c r="E17" s="919">
        <f>SUM(C17:D17)</f>
        <v>0</v>
      </c>
      <c r="F17" s="918"/>
      <c r="G17" s="919">
        <f>IF(OR(E17=0,F17=0),0,E17/(F17/1000))</f>
        <v>0</v>
      </c>
      <c r="H17" s="969"/>
      <c r="I17" s="969"/>
      <c r="J17" s="970"/>
      <c r="K17" s="969"/>
      <c r="L17" s="970"/>
      <c r="M17" s="918"/>
      <c r="N17" s="918"/>
      <c r="O17" s="919">
        <f>SUM(M17:N17)</f>
        <v>0</v>
      </c>
      <c r="P17" s="918"/>
      <c r="Q17" s="919">
        <f>IF(OR(O17=0,P17=0),0,O17/(P17/1000))</f>
        <v>0</v>
      </c>
      <c r="R17" s="969"/>
      <c r="S17" s="969"/>
      <c r="T17" s="970"/>
      <c r="U17" s="969"/>
      <c r="V17" s="970"/>
      <c r="W17" s="948"/>
      <c r="X17" s="948"/>
      <c r="Y17" s="75">
        <f>SUM(W17:X17)</f>
        <v>0</v>
      </c>
      <c r="Z17" s="74"/>
      <c r="AA17" s="75">
        <f>IF(OR(X17=0,Z17=0),0,X17/(Z17/1000))</f>
        <v>0</v>
      </c>
      <c r="AB17" s="726"/>
      <c r="AC17" s="726"/>
      <c r="AD17" s="113"/>
      <c r="AE17" s="726"/>
      <c r="AF17" s="114"/>
      <c r="AG17" s="708"/>
      <c r="AH17" s="77" t="s">
        <v>6616</v>
      </c>
      <c r="AI17" s="708"/>
      <c r="AJ17" s="77" t="s">
        <v>6617</v>
      </c>
      <c r="AK17" s="49"/>
      <c r="AL17" s="49"/>
      <c r="AM17" s="72" t="s">
        <v>6546</v>
      </c>
      <c r="AN17" s="78" t="s">
        <v>6618</v>
      </c>
      <c r="AO17" s="78" t="s">
        <v>6619</v>
      </c>
      <c r="AP17" s="75" t="s">
        <v>6620</v>
      </c>
      <c r="AQ17" s="78" t="s">
        <v>6621</v>
      </c>
      <c r="AR17" s="75" t="s">
        <v>6622</v>
      </c>
      <c r="AS17" s="726"/>
      <c r="AT17" s="726"/>
      <c r="AU17" s="113"/>
      <c r="AV17" s="726"/>
      <c r="AW17" s="113"/>
      <c r="AX17" s="78" t="s">
        <v>6618</v>
      </c>
      <c r="AY17" s="78" t="s">
        <v>6619</v>
      </c>
      <c r="AZ17" s="75" t="s">
        <v>6620</v>
      </c>
      <c r="BA17" s="78" t="s">
        <v>6621</v>
      </c>
      <c r="BB17" s="75" t="s">
        <v>6622</v>
      </c>
      <c r="BC17" s="726"/>
      <c r="BD17" s="726"/>
      <c r="BE17" s="113"/>
      <c r="BF17" s="726"/>
      <c r="BG17" s="113"/>
      <c r="BH17" s="78" t="s">
        <v>6618</v>
      </c>
      <c r="BI17" s="78" t="s">
        <v>6619</v>
      </c>
      <c r="BJ17" s="75" t="s">
        <v>6620</v>
      </c>
      <c r="BK17" s="78" t="s">
        <v>6621</v>
      </c>
      <c r="BL17" s="75" t="s">
        <v>6622</v>
      </c>
      <c r="BM17" s="726"/>
      <c r="BN17" s="726"/>
      <c r="BO17" s="113"/>
      <c r="BP17" s="726"/>
      <c r="BQ17" s="114"/>
      <c r="BR17" s="708"/>
      <c r="BS17" s="77" t="s">
        <v>6616</v>
      </c>
      <c r="BT17" s="708"/>
      <c r="BU17" s="77" t="s">
        <v>6617</v>
      </c>
      <c r="BV17" s="56"/>
      <c r="BW17" s="55"/>
      <c r="BX17" s="55"/>
      <c r="BY17" s="55"/>
      <c r="BZ17" s="55"/>
      <c r="CA17" s="55"/>
      <c r="CB17" s="55"/>
      <c r="CC17" s="55"/>
      <c r="CD17" s="55"/>
      <c r="CE17" s="55"/>
      <c r="CF17" s="55"/>
      <c r="CG17" s="55"/>
      <c r="CH17" s="55"/>
      <c r="CI17" s="55"/>
      <c r="CJ17" s="55"/>
      <c r="CK17" s="55"/>
    </row>
    <row r="18" spans="1:89" ht="15" customHeight="1" thickTop="1" thickBot="1" x14ac:dyDescent="0.25">
      <c r="A18" s="49"/>
      <c r="B18" s="714"/>
      <c r="C18" s="949"/>
      <c r="D18" s="949"/>
      <c r="E18" s="949"/>
      <c r="F18" s="949"/>
      <c r="G18" s="949"/>
      <c r="H18" s="949"/>
      <c r="I18" s="949"/>
      <c r="J18" s="949"/>
      <c r="K18" s="949"/>
      <c r="L18" s="949"/>
      <c r="M18" s="949"/>
      <c r="N18" s="949"/>
      <c r="O18" s="949"/>
      <c r="P18" s="949"/>
      <c r="Q18" s="949"/>
      <c r="R18" s="949"/>
      <c r="S18" s="949"/>
      <c r="T18" s="949"/>
      <c r="U18" s="949"/>
      <c r="V18" s="949"/>
      <c r="W18" s="949"/>
      <c r="X18" s="949"/>
      <c r="Y18" s="21"/>
      <c r="Z18" s="21"/>
      <c r="AA18" s="21"/>
      <c r="AB18" s="21"/>
      <c r="AC18" s="21"/>
      <c r="AD18" s="21"/>
      <c r="AE18" s="21"/>
      <c r="AF18" s="21"/>
      <c r="AG18" s="708"/>
      <c r="AH18" s="96"/>
      <c r="AI18" s="708"/>
      <c r="AJ18" s="96"/>
      <c r="AK18" s="49"/>
      <c r="AL18" s="49"/>
      <c r="AM18" s="714"/>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708"/>
      <c r="BS18" s="96"/>
      <c r="BT18" s="708"/>
      <c r="BU18" s="96"/>
      <c r="BV18" s="56"/>
      <c r="BW18" s="55"/>
      <c r="BX18" s="55"/>
      <c r="BY18" s="55"/>
      <c r="BZ18" s="55"/>
      <c r="CA18" s="55"/>
      <c r="CB18" s="55"/>
      <c r="CC18" s="55"/>
      <c r="CD18" s="55"/>
      <c r="CE18" s="55"/>
      <c r="CF18" s="55"/>
      <c r="CG18" s="55"/>
      <c r="CH18" s="55"/>
      <c r="CI18" s="55"/>
      <c r="CJ18" s="55"/>
      <c r="CK18" s="55"/>
    </row>
    <row r="19" spans="1:89" ht="20.25" customHeight="1" thickTop="1" thickBot="1" x14ac:dyDescent="0.25">
      <c r="A19" s="49"/>
      <c r="B19" s="53" t="s">
        <v>6623</v>
      </c>
      <c r="C19" s="919">
        <f>C14+C17</f>
        <v>0</v>
      </c>
      <c r="D19" s="919">
        <f>D14+D17</f>
        <v>0</v>
      </c>
      <c r="E19" s="919">
        <f>SUM(C19:D19)</f>
        <v>0</v>
      </c>
      <c r="F19" s="919">
        <f>F14+F17</f>
        <v>0</v>
      </c>
      <c r="G19" s="919">
        <f t="shared" ref="G19:L19" si="1">IF(OR(E19=0,F19=0),0,E19/(F19/1000))</f>
        <v>0</v>
      </c>
      <c r="H19" s="919">
        <f t="shared" si="1"/>
        <v>0</v>
      </c>
      <c r="I19" s="919">
        <f t="shared" si="1"/>
        <v>0</v>
      </c>
      <c r="J19" s="919">
        <f t="shared" si="1"/>
        <v>0</v>
      </c>
      <c r="K19" s="936">
        <f t="shared" si="1"/>
        <v>0</v>
      </c>
      <c r="L19" s="919">
        <f t="shared" si="1"/>
        <v>0</v>
      </c>
      <c r="M19" s="919">
        <f>M14+M17</f>
        <v>0</v>
      </c>
      <c r="N19" s="919">
        <f>N14+N17</f>
        <v>0</v>
      </c>
      <c r="O19" s="919">
        <f>SUM(M19:N19)</f>
        <v>0</v>
      </c>
      <c r="P19" s="919">
        <f>P14+P17</f>
        <v>0</v>
      </c>
      <c r="Q19" s="919">
        <f t="shared" ref="Q19:V19" si="2">IF(OR(O19=0,P19=0),0,O19/(P19/1000))</f>
        <v>0</v>
      </c>
      <c r="R19" s="919">
        <f t="shared" si="2"/>
        <v>0</v>
      </c>
      <c r="S19" s="919">
        <f t="shared" si="2"/>
        <v>0</v>
      </c>
      <c r="T19" s="919">
        <f t="shared" si="2"/>
        <v>0</v>
      </c>
      <c r="U19" s="936">
        <f t="shared" si="2"/>
        <v>0</v>
      </c>
      <c r="V19" s="919">
        <f t="shared" si="2"/>
        <v>0</v>
      </c>
      <c r="W19" s="75">
        <f t="shared" ref="W19:X19" si="3">SUM(W16:W18)</f>
        <v>0</v>
      </c>
      <c r="X19" s="75">
        <f t="shared" si="3"/>
        <v>0</v>
      </c>
      <c r="Y19" s="75">
        <f>SUM(W19:X19)</f>
        <v>0</v>
      </c>
      <c r="Z19" s="75">
        <f>Z14+Z17</f>
        <v>0</v>
      </c>
      <c r="AA19" s="75">
        <f>IF(OR(X19=0,Z19=0),0,X19/(Z19/1000))</f>
        <v>0</v>
      </c>
      <c r="AB19" s="75">
        <f t="shared" ref="AB19:AF19" si="4">IF(OR(Z19=0,AA19=0),0,Z19/(AA19/1000))</f>
        <v>0</v>
      </c>
      <c r="AC19" s="75">
        <f t="shared" si="4"/>
        <v>0</v>
      </c>
      <c r="AD19" s="75">
        <f t="shared" si="4"/>
        <v>0</v>
      </c>
      <c r="AE19" s="717">
        <f t="shared" si="4"/>
        <v>0</v>
      </c>
      <c r="AF19" s="76">
        <f t="shared" si="4"/>
        <v>0</v>
      </c>
      <c r="AG19" s="708"/>
      <c r="AH19" s="77" t="s">
        <v>6624</v>
      </c>
      <c r="AI19" s="708"/>
      <c r="AJ19" s="77" t="s">
        <v>6625</v>
      </c>
      <c r="AK19" s="49"/>
      <c r="AL19" s="49"/>
      <c r="AM19" s="53" t="s">
        <v>6623</v>
      </c>
      <c r="AN19" s="75" t="s">
        <v>6626</v>
      </c>
      <c r="AO19" s="75" t="s">
        <v>6627</v>
      </c>
      <c r="AP19" s="75" t="s">
        <v>6628</v>
      </c>
      <c r="AQ19" s="75" t="s">
        <v>6629</v>
      </c>
      <c r="AR19" s="75" t="s">
        <v>6630</v>
      </c>
      <c r="AS19" s="75" t="s">
        <v>6631</v>
      </c>
      <c r="AT19" s="75" t="s">
        <v>6632</v>
      </c>
      <c r="AU19" s="75" t="s">
        <v>6633</v>
      </c>
      <c r="AV19" s="717" t="s">
        <v>6634</v>
      </c>
      <c r="AW19" s="75" t="s">
        <v>6635</v>
      </c>
      <c r="AX19" s="75" t="s">
        <v>6626</v>
      </c>
      <c r="AY19" s="75" t="s">
        <v>6627</v>
      </c>
      <c r="AZ19" s="75" t="s">
        <v>6628</v>
      </c>
      <c r="BA19" s="75" t="s">
        <v>6629</v>
      </c>
      <c r="BB19" s="75" t="s">
        <v>6630</v>
      </c>
      <c r="BC19" s="75" t="s">
        <v>6631</v>
      </c>
      <c r="BD19" s="75" t="s">
        <v>6632</v>
      </c>
      <c r="BE19" s="75" t="s">
        <v>6633</v>
      </c>
      <c r="BF19" s="717" t="s">
        <v>6634</v>
      </c>
      <c r="BG19" s="75" t="s">
        <v>6635</v>
      </c>
      <c r="BH19" s="75" t="s">
        <v>6626</v>
      </c>
      <c r="BI19" s="75" t="s">
        <v>6627</v>
      </c>
      <c r="BJ19" s="75" t="s">
        <v>6628</v>
      </c>
      <c r="BK19" s="75" t="s">
        <v>6629</v>
      </c>
      <c r="BL19" s="75" t="s">
        <v>6630</v>
      </c>
      <c r="BM19" s="75" t="s">
        <v>6631</v>
      </c>
      <c r="BN19" s="75" t="s">
        <v>6632</v>
      </c>
      <c r="BO19" s="75" t="s">
        <v>6633</v>
      </c>
      <c r="BP19" s="717" t="s">
        <v>6634</v>
      </c>
      <c r="BQ19" s="76" t="s">
        <v>6635</v>
      </c>
      <c r="BR19" s="708"/>
      <c r="BS19" s="77" t="s">
        <v>6624</v>
      </c>
      <c r="BT19" s="708"/>
      <c r="BU19" s="77" t="s">
        <v>6625</v>
      </c>
      <c r="BV19" s="56"/>
      <c r="BW19" s="55"/>
      <c r="BX19" s="55"/>
      <c r="BY19" s="55"/>
      <c r="BZ19" s="55"/>
      <c r="CA19" s="55"/>
      <c r="CB19" s="55"/>
      <c r="CC19" s="55"/>
      <c r="CD19" s="55"/>
      <c r="CE19" s="55"/>
      <c r="CF19" s="55"/>
      <c r="CG19" s="55"/>
      <c r="CH19" s="55"/>
      <c r="CI19" s="55"/>
      <c r="CJ19" s="55"/>
      <c r="CK19" s="55"/>
    </row>
    <row r="20" spans="1:89" ht="15" customHeight="1" thickTop="1" thickBot="1" x14ac:dyDescent="0.25">
      <c r="A20" s="49"/>
      <c r="B20" s="49"/>
      <c r="C20" s="56"/>
      <c r="D20" s="56"/>
      <c r="E20" s="56"/>
      <c r="F20" s="56"/>
      <c r="G20" s="56"/>
      <c r="H20" s="968"/>
      <c r="I20" s="968"/>
      <c r="J20" s="968"/>
      <c r="K20" s="968"/>
      <c r="L20" s="968"/>
      <c r="M20" s="56"/>
      <c r="N20" s="56"/>
      <c r="O20" s="56"/>
      <c r="P20" s="56"/>
      <c r="Q20" s="56"/>
      <c r="R20" s="968"/>
      <c r="S20" s="968"/>
      <c r="T20" s="968"/>
      <c r="U20" s="968"/>
      <c r="V20" s="968"/>
      <c r="W20" s="56"/>
      <c r="X20" s="56"/>
      <c r="Y20" s="49"/>
      <c r="Z20" s="49"/>
      <c r="AA20" s="49"/>
      <c r="AB20" s="708"/>
      <c r="AC20" s="708"/>
      <c r="AD20" s="708"/>
      <c r="AE20" s="708"/>
      <c r="AF20" s="708"/>
      <c r="AG20" s="708"/>
      <c r="AH20" s="96"/>
      <c r="AI20" s="708"/>
      <c r="AJ20" s="96"/>
      <c r="AK20" s="49"/>
      <c r="AL20" s="49"/>
      <c r="AM20" s="49"/>
      <c r="AN20" s="49"/>
      <c r="AO20" s="49"/>
      <c r="AP20" s="49"/>
      <c r="AQ20" s="49"/>
      <c r="AR20" s="49"/>
      <c r="AS20" s="708"/>
      <c r="AT20" s="708"/>
      <c r="AU20" s="708"/>
      <c r="AV20" s="708"/>
      <c r="AW20" s="708"/>
      <c r="AX20" s="49"/>
      <c r="AY20" s="49"/>
      <c r="AZ20" s="49"/>
      <c r="BA20" s="49"/>
      <c r="BB20" s="49"/>
      <c r="BC20" s="708"/>
      <c r="BD20" s="708"/>
      <c r="BE20" s="708"/>
      <c r="BF20" s="708"/>
      <c r="BG20" s="708"/>
      <c r="BH20" s="49"/>
      <c r="BI20" s="49"/>
      <c r="BJ20" s="49"/>
      <c r="BK20" s="49"/>
      <c r="BL20" s="49"/>
      <c r="BM20" s="708"/>
      <c r="BN20" s="708"/>
      <c r="BO20" s="708"/>
      <c r="BP20" s="708"/>
      <c r="BQ20" s="708"/>
      <c r="BR20" s="708"/>
      <c r="BS20" s="96"/>
      <c r="BT20" s="708"/>
      <c r="BU20" s="96"/>
      <c r="BV20" s="56"/>
      <c r="BW20" s="55"/>
      <c r="BX20" s="55"/>
      <c r="BY20" s="55"/>
      <c r="BZ20" s="55"/>
      <c r="CA20" s="55"/>
      <c r="CB20" s="55"/>
      <c r="CC20" s="55"/>
      <c r="CD20" s="55"/>
      <c r="CE20" s="55"/>
      <c r="CF20" s="55"/>
      <c r="CG20" s="55"/>
      <c r="CH20" s="55"/>
      <c r="CI20" s="55"/>
      <c r="CJ20" s="55"/>
      <c r="CK20" s="55"/>
    </row>
    <row r="21" spans="1:89" ht="20.25" customHeight="1" thickTop="1" x14ac:dyDescent="0.2">
      <c r="A21" s="49"/>
      <c r="B21" s="253" t="s">
        <v>148</v>
      </c>
      <c r="C21" s="115" t="s">
        <v>5466</v>
      </c>
      <c r="D21" s="115" t="s">
        <v>5485</v>
      </c>
      <c r="E21" s="1416"/>
      <c r="F21" s="1452"/>
      <c r="G21" s="1452"/>
      <c r="H21" s="1452"/>
      <c r="I21" s="1452"/>
      <c r="J21" s="1452"/>
      <c r="K21" s="1452"/>
      <c r="L21" s="1453"/>
      <c r="M21" s="115" t="s">
        <v>5466</v>
      </c>
      <c r="N21" s="115" t="s">
        <v>5485</v>
      </c>
      <c r="O21" s="1416"/>
      <c r="P21" s="1452"/>
      <c r="Q21" s="1452"/>
      <c r="R21" s="1452"/>
      <c r="S21" s="1452"/>
      <c r="T21" s="1452"/>
      <c r="U21" s="1452"/>
      <c r="V21" s="1453"/>
      <c r="W21" s="115" t="s">
        <v>5466</v>
      </c>
      <c r="X21" s="115" t="s">
        <v>5485</v>
      </c>
      <c r="Y21" s="1466"/>
      <c r="Z21" s="1460"/>
      <c r="AA21" s="1460"/>
      <c r="AB21" s="1460"/>
      <c r="AC21" s="1460"/>
      <c r="AD21" s="1460"/>
      <c r="AE21" s="1460"/>
      <c r="AF21" s="1467"/>
      <c r="AG21" s="49"/>
      <c r="AH21" s="96"/>
      <c r="AI21" s="49"/>
      <c r="AJ21" s="96"/>
      <c r="AK21" s="49"/>
      <c r="AL21" s="49"/>
      <c r="AM21" s="253" t="s">
        <v>148</v>
      </c>
      <c r="AN21" s="115" t="s">
        <v>5466</v>
      </c>
      <c r="AO21" s="115" t="s">
        <v>5485</v>
      </c>
      <c r="AP21" s="1416"/>
      <c r="AQ21" s="1460"/>
      <c r="AR21" s="1460"/>
      <c r="AS21" s="1460"/>
      <c r="AT21" s="1460"/>
      <c r="AU21" s="1460"/>
      <c r="AV21" s="1460"/>
      <c r="AW21" s="1461"/>
      <c r="AX21" s="115" t="s">
        <v>5466</v>
      </c>
      <c r="AY21" s="115" t="s">
        <v>5485</v>
      </c>
      <c r="AZ21" s="1416"/>
      <c r="BA21" s="1460"/>
      <c r="BB21" s="1460"/>
      <c r="BC21" s="1460"/>
      <c r="BD21" s="1460"/>
      <c r="BE21" s="1460"/>
      <c r="BF21" s="1460"/>
      <c r="BG21" s="1461"/>
      <c r="BH21" s="115" t="s">
        <v>5466</v>
      </c>
      <c r="BI21" s="115" t="s">
        <v>5485</v>
      </c>
      <c r="BJ21" s="1466"/>
      <c r="BK21" s="1460"/>
      <c r="BL21" s="1460"/>
      <c r="BM21" s="1460"/>
      <c r="BN21" s="1460"/>
      <c r="BO21" s="1460"/>
      <c r="BP21" s="1460"/>
      <c r="BQ21" s="1467"/>
      <c r="BR21" s="49"/>
      <c r="BS21" s="96"/>
      <c r="BT21" s="49"/>
      <c r="BU21" s="96"/>
      <c r="BV21" s="56"/>
      <c r="BW21" s="55"/>
      <c r="BX21" s="55"/>
      <c r="BY21" s="55"/>
      <c r="BZ21" s="55"/>
      <c r="CA21" s="55"/>
      <c r="CB21" s="55"/>
      <c r="CC21" s="55"/>
      <c r="CD21" s="55"/>
      <c r="CE21" s="55"/>
      <c r="CF21" s="55"/>
      <c r="CG21" s="55"/>
      <c r="CH21" s="55"/>
      <c r="CI21" s="55"/>
      <c r="CJ21" s="55"/>
      <c r="CK21" s="55"/>
    </row>
    <row r="22" spans="1:89" ht="20.25" customHeight="1" x14ac:dyDescent="0.2">
      <c r="A22" s="49"/>
      <c r="B22" s="706" t="s">
        <v>149</v>
      </c>
      <c r="C22" s="58">
        <v>3</v>
      </c>
      <c r="D22" s="58">
        <v>3</v>
      </c>
      <c r="E22" s="1454"/>
      <c r="F22" s="1455"/>
      <c r="G22" s="1455"/>
      <c r="H22" s="1455"/>
      <c r="I22" s="1455"/>
      <c r="J22" s="1455"/>
      <c r="K22" s="1455"/>
      <c r="L22" s="1456"/>
      <c r="M22" s="58">
        <v>3</v>
      </c>
      <c r="N22" s="58">
        <v>3</v>
      </c>
      <c r="O22" s="1454"/>
      <c r="P22" s="1455"/>
      <c r="Q22" s="1455"/>
      <c r="R22" s="1455"/>
      <c r="S22" s="1455"/>
      <c r="T22" s="1455"/>
      <c r="U22" s="1455"/>
      <c r="V22" s="1456"/>
      <c r="W22" s="58">
        <v>3</v>
      </c>
      <c r="X22" s="58">
        <v>3</v>
      </c>
      <c r="Y22" s="1462"/>
      <c r="Z22" s="1451"/>
      <c r="AA22" s="1451"/>
      <c r="AB22" s="1451"/>
      <c r="AC22" s="1451"/>
      <c r="AD22" s="1451"/>
      <c r="AE22" s="1451"/>
      <c r="AF22" s="1468"/>
      <c r="AG22" s="49"/>
      <c r="AH22" s="96"/>
      <c r="AI22" s="49"/>
      <c r="AJ22" s="96"/>
      <c r="AK22" s="49"/>
      <c r="AL22" s="49"/>
      <c r="AM22" s="706" t="s">
        <v>149</v>
      </c>
      <c r="AN22" s="58">
        <v>3</v>
      </c>
      <c r="AO22" s="58">
        <v>3</v>
      </c>
      <c r="AP22" s="1462"/>
      <c r="AQ22" s="1451"/>
      <c r="AR22" s="1451"/>
      <c r="AS22" s="1451"/>
      <c r="AT22" s="1451"/>
      <c r="AU22" s="1451"/>
      <c r="AV22" s="1451"/>
      <c r="AW22" s="1463"/>
      <c r="AX22" s="58">
        <v>3</v>
      </c>
      <c r="AY22" s="58">
        <v>3</v>
      </c>
      <c r="AZ22" s="1462"/>
      <c r="BA22" s="1451"/>
      <c r="BB22" s="1451"/>
      <c r="BC22" s="1451"/>
      <c r="BD22" s="1451"/>
      <c r="BE22" s="1451"/>
      <c r="BF22" s="1451"/>
      <c r="BG22" s="1463"/>
      <c r="BH22" s="58">
        <v>3</v>
      </c>
      <c r="BI22" s="58">
        <v>3</v>
      </c>
      <c r="BJ22" s="1462"/>
      <c r="BK22" s="1451"/>
      <c r="BL22" s="1451"/>
      <c r="BM22" s="1451"/>
      <c r="BN22" s="1451"/>
      <c r="BO22" s="1451"/>
      <c r="BP22" s="1451"/>
      <c r="BQ22" s="1468"/>
      <c r="BR22" s="49"/>
      <c r="BS22" s="96"/>
      <c r="BT22" s="49"/>
      <c r="BU22" s="96"/>
      <c r="BV22" s="56"/>
      <c r="BW22" s="55"/>
      <c r="BX22" s="55"/>
      <c r="BY22" s="55"/>
      <c r="BZ22" s="55"/>
      <c r="CA22" s="55"/>
      <c r="CB22" s="55"/>
      <c r="CC22" s="55"/>
      <c r="CD22" s="55"/>
      <c r="CE22" s="55"/>
      <c r="CF22" s="55"/>
      <c r="CG22" s="55"/>
      <c r="CH22" s="55"/>
      <c r="CI22" s="55"/>
      <c r="CJ22" s="55"/>
      <c r="CK22" s="55"/>
    </row>
    <row r="23" spans="1:89" ht="60.4" customHeight="1" thickBot="1" x14ac:dyDescent="0.25">
      <c r="A23" s="49"/>
      <c r="B23" s="720" t="s">
        <v>5358</v>
      </c>
      <c r="C23" s="14" t="s">
        <v>5440</v>
      </c>
      <c r="D23" s="14" t="s">
        <v>6561</v>
      </c>
      <c r="E23" s="1457"/>
      <c r="F23" s="1458"/>
      <c r="G23" s="1458"/>
      <c r="H23" s="1458"/>
      <c r="I23" s="1458"/>
      <c r="J23" s="1458"/>
      <c r="K23" s="1458"/>
      <c r="L23" s="1459"/>
      <c r="M23" s="14" t="s">
        <v>5440</v>
      </c>
      <c r="N23" s="14" t="s">
        <v>6561</v>
      </c>
      <c r="O23" s="1457"/>
      <c r="P23" s="1458"/>
      <c r="Q23" s="1458"/>
      <c r="R23" s="1458"/>
      <c r="S23" s="1458"/>
      <c r="T23" s="1458"/>
      <c r="U23" s="1458"/>
      <c r="V23" s="1459"/>
      <c r="W23" s="14" t="s">
        <v>5440</v>
      </c>
      <c r="X23" s="14" t="s">
        <v>6561</v>
      </c>
      <c r="Y23" s="1423"/>
      <c r="Z23" s="1464"/>
      <c r="AA23" s="1464"/>
      <c r="AB23" s="1464"/>
      <c r="AC23" s="1464"/>
      <c r="AD23" s="1464"/>
      <c r="AE23" s="1464"/>
      <c r="AF23" s="1469"/>
      <c r="AG23" s="49"/>
      <c r="AH23" s="96"/>
      <c r="AI23" s="49"/>
      <c r="AJ23" s="96"/>
      <c r="AK23" s="49"/>
      <c r="AL23" s="49"/>
      <c r="AM23" s="720" t="s">
        <v>5358</v>
      </c>
      <c r="AN23" s="14" t="s">
        <v>5440</v>
      </c>
      <c r="AO23" s="14" t="s">
        <v>6561</v>
      </c>
      <c r="AP23" s="1423"/>
      <c r="AQ23" s="1464"/>
      <c r="AR23" s="1464"/>
      <c r="AS23" s="1464"/>
      <c r="AT23" s="1464"/>
      <c r="AU23" s="1464"/>
      <c r="AV23" s="1464"/>
      <c r="AW23" s="1465"/>
      <c r="AX23" s="14" t="s">
        <v>5440</v>
      </c>
      <c r="AY23" s="14" t="s">
        <v>6561</v>
      </c>
      <c r="AZ23" s="1423"/>
      <c r="BA23" s="1464"/>
      <c r="BB23" s="1464"/>
      <c r="BC23" s="1464"/>
      <c r="BD23" s="1464"/>
      <c r="BE23" s="1464"/>
      <c r="BF23" s="1464"/>
      <c r="BG23" s="1465"/>
      <c r="BH23" s="14" t="s">
        <v>5440</v>
      </c>
      <c r="BI23" s="14" t="s">
        <v>6561</v>
      </c>
      <c r="BJ23" s="1423"/>
      <c r="BK23" s="1464"/>
      <c r="BL23" s="1464"/>
      <c r="BM23" s="1464"/>
      <c r="BN23" s="1464"/>
      <c r="BO23" s="1464"/>
      <c r="BP23" s="1464"/>
      <c r="BQ23" s="1469"/>
      <c r="BR23" s="49"/>
      <c r="BS23" s="96"/>
      <c r="BT23" s="49"/>
      <c r="BU23" s="96"/>
      <c r="BV23" s="56"/>
      <c r="BW23" s="55"/>
      <c r="BX23" s="55"/>
      <c r="BY23" s="55"/>
      <c r="BZ23" s="55"/>
      <c r="CA23" s="55"/>
      <c r="CB23" s="55"/>
      <c r="CC23" s="55"/>
      <c r="CD23" s="55"/>
      <c r="CE23" s="55"/>
      <c r="CF23" s="55"/>
      <c r="CG23" s="55"/>
      <c r="CH23" s="55"/>
      <c r="CI23" s="55"/>
      <c r="CJ23" s="55"/>
      <c r="CK23" s="55"/>
    </row>
    <row r="24" spans="1:89" ht="15" customHeight="1" thickTop="1" thickBot="1" x14ac:dyDescent="0.25">
      <c r="A24" s="15"/>
      <c r="B24" s="49"/>
      <c r="C24" s="56"/>
      <c r="D24" s="56"/>
      <c r="E24" s="56"/>
      <c r="F24" s="56"/>
      <c r="G24" s="56"/>
      <c r="H24" s="56"/>
      <c r="I24" s="56"/>
      <c r="J24" s="56"/>
      <c r="K24" s="56"/>
      <c r="L24" s="56"/>
      <c r="M24" s="56"/>
      <c r="N24" s="56"/>
      <c r="O24" s="56"/>
      <c r="P24" s="56"/>
      <c r="Q24" s="56"/>
      <c r="R24" s="56"/>
      <c r="S24" s="56"/>
      <c r="T24" s="56"/>
      <c r="U24" s="56"/>
      <c r="V24" s="56"/>
      <c r="W24" s="56"/>
      <c r="X24" s="56"/>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56"/>
      <c r="BW24" s="55"/>
      <c r="BX24" s="55"/>
      <c r="BY24" s="55"/>
      <c r="BZ24" s="55"/>
      <c r="CA24" s="55"/>
      <c r="CB24" s="55"/>
      <c r="CC24" s="55"/>
      <c r="CD24" s="55"/>
      <c r="CE24" s="55"/>
      <c r="CF24" s="55"/>
      <c r="CG24" s="55"/>
      <c r="CH24" s="55"/>
      <c r="CI24" s="55"/>
      <c r="CJ24" s="55"/>
      <c r="CK24" s="55"/>
    </row>
    <row r="25" spans="1:89" ht="20.25" customHeight="1" thickTop="1" thickBot="1" x14ac:dyDescent="0.25">
      <c r="A25" s="49"/>
      <c r="B25" s="24" t="s">
        <v>6562</v>
      </c>
      <c r="C25" s="949"/>
      <c r="D25" s="949"/>
      <c r="E25" s="949"/>
      <c r="F25" s="56"/>
      <c r="G25" s="56"/>
      <c r="H25" s="964"/>
      <c r="I25" s="964"/>
      <c r="J25" s="964"/>
      <c r="K25" s="964"/>
      <c r="L25" s="964"/>
      <c r="M25" s="949"/>
      <c r="N25" s="949"/>
      <c r="O25" s="949"/>
      <c r="P25" s="56"/>
      <c r="Q25" s="56"/>
      <c r="R25" s="964"/>
      <c r="S25" s="964"/>
      <c r="T25" s="964"/>
      <c r="U25" s="964"/>
      <c r="V25" s="964"/>
      <c r="W25" s="949"/>
      <c r="X25" s="949"/>
      <c r="Y25" s="21"/>
      <c r="Z25" s="49"/>
      <c r="AA25" s="49"/>
      <c r="AB25" s="721"/>
      <c r="AC25" s="721"/>
      <c r="AD25" s="721"/>
      <c r="AE25" s="721"/>
      <c r="AF25" s="721"/>
      <c r="AG25" s="49"/>
      <c r="AH25" s="96"/>
      <c r="AI25" s="49"/>
      <c r="AJ25" s="96"/>
      <c r="AK25" s="49"/>
      <c r="AL25" s="49"/>
      <c r="AM25" s="24" t="s">
        <v>6562</v>
      </c>
      <c r="AN25" s="21"/>
      <c r="AO25" s="21"/>
      <c r="AP25" s="21"/>
      <c r="AQ25" s="49"/>
      <c r="AR25" s="49"/>
      <c r="AS25" s="721"/>
      <c r="AT25" s="721"/>
      <c r="AU25" s="721"/>
      <c r="AV25" s="721"/>
      <c r="AW25" s="721"/>
      <c r="AX25" s="21"/>
      <c r="AY25" s="21"/>
      <c r="AZ25" s="21"/>
      <c r="BA25" s="49"/>
      <c r="BB25" s="49"/>
      <c r="BC25" s="721"/>
      <c r="BD25" s="721"/>
      <c r="BE25" s="721"/>
      <c r="BF25" s="721"/>
      <c r="BG25" s="721"/>
      <c r="BH25" s="21"/>
      <c r="BI25" s="21"/>
      <c r="BJ25" s="21"/>
      <c r="BK25" s="49"/>
      <c r="BL25" s="49"/>
      <c r="BM25" s="721"/>
      <c r="BN25" s="721"/>
      <c r="BO25" s="721"/>
      <c r="BP25" s="721"/>
      <c r="BQ25" s="721"/>
      <c r="BR25" s="49"/>
      <c r="BS25" s="96"/>
      <c r="BT25" s="49"/>
      <c r="BU25" s="96"/>
      <c r="BV25" s="56"/>
      <c r="BW25" s="55"/>
      <c r="BX25" s="55"/>
      <c r="BY25" s="55"/>
      <c r="BZ25" s="55"/>
      <c r="CA25" s="55"/>
      <c r="CB25" s="55"/>
      <c r="CC25" s="55"/>
      <c r="CD25" s="55"/>
      <c r="CE25" s="55"/>
      <c r="CF25" s="55"/>
      <c r="CG25" s="55"/>
      <c r="CH25" s="55"/>
      <c r="CI25" s="55"/>
      <c r="CJ25" s="55"/>
      <c r="CK25" s="55"/>
    </row>
    <row r="26" spans="1:89" ht="20.25" customHeight="1" thickTop="1" thickBot="1" x14ac:dyDescent="0.25">
      <c r="A26" s="49"/>
      <c r="B26" s="72" t="s">
        <v>6623</v>
      </c>
      <c r="C26" s="918"/>
      <c r="D26" s="919">
        <f>IF(OR(E19=0,C26=0),0,E19/(C26/1000))</f>
        <v>0</v>
      </c>
      <c r="E26" s="969"/>
      <c r="F26" s="969"/>
      <c r="G26" s="969"/>
      <c r="H26" s="969"/>
      <c r="I26" s="969"/>
      <c r="J26" s="970"/>
      <c r="K26" s="969"/>
      <c r="L26" s="970"/>
      <c r="M26" s="918"/>
      <c r="N26" s="919">
        <f>IF(OR(O19=0,M26=0),0,O19/(M26/1000))</f>
        <v>0</v>
      </c>
      <c r="O26" s="969"/>
      <c r="P26" s="969"/>
      <c r="Q26" s="969"/>
      <c r="R26" s="969"/>
      <c r="S26" s="969"/>
      <c r="T26" s="970"/>
      <c r="U26" s="969"/>
      <c r="V26" s="970"/>
      <c r="W26" s="948"/>
      <c r="X26" s="75">
        <f t="shared" ref="X26" si="5">SUM(X23:X25)</f>
        <v>0</v>
      </c>
      <c r="Y26" s="726"/>
      <c r="Z26" s="726"/>
      <c r="AA26" s="726"/>
      <c r="AB26" s="726"/>
      <c r="AC26" s="726"/>
      <c r="AD26" s="113"/>
      <c r="AE26" s="726"/>
      <c r="AF26" s="114"/>
      <c r="AG26" s="49"/>
      <c r="AH26" s="77" t="s">
        <v>6636</v>
      </c>
      <c r="AI26" s="49"/>
      <c r="AJ26" s="77" t="s">
        <v>6637</v>
      </c>
      <c r="AK26" s="49"/>
      <c r="AL26" s="49"/>
      <c r="AM26" s="72" t="s">
        <v>6623</v>
      </c>
      <c r="AN26" s="78" t="s">
        <v>6638</v>
      </c>
      <c r="AO26" s="75" t="s">
        <v>6639</v>
      </c>
      <c r="AP26" s="726"/>
      <c r="AQ26" s="726"/>
      <c r="AR26" s="726"/>
      <c r="AS26" s="726"/>
      <c r="AT26" s="726"/>
      <c r="AU26" s="113"/>
      <c r="AV26" s="726"/>
      <c r="AW26" s="113"/>
      <c r="AX26" s="78" t="s">
        <v>6638</v>
      </c>
      <c r="AY26" s="75" t="s">
        <v>6639</v>
      </c>
      <c r="AZ26" s="726"/>
      <c r="BA26" s="726"/>
      <c r="BB26" s="726"/>
      <c r="BC26" s="726"/>
      <c r="BD26" s="726"/>
      <c r="BE26" s="113"/>
      <c r="BF26" s="726"/>
      <c r="BG26" s="113"/>
      <c r="BH26" s="78" t="s">
        <v>6638</v>
      </c>
      <c r="BI26" s="75" t="s">
        <v>6639</v>
      </c>
      <c r="BJ26" s="726"/>
      <c r="BK26" s="726"/>
      <c r="BL26" s="726"/>
      <c r="BM26" s="726"/>
      <c r="BN26" s="726"/>
      <c r="BO26" s="113"/>
      <c r="BP26" s="726"/>
      <c r="BQ26" s="114"/>
      <c r="BR26" s="49"/>
      <c r="BS26" s="77" t="s">
        <v>6636</v>
      </c>
      <c r="BT26" s="49"/>
      <c r="BU26" s="77" t="s">
        <v>6637</v>
      </c>
      <c r="BV26" s="56"/>
      <c r="BW26" s="55"/>
      <c r="BX26" s="55"/>
      <c r="BY26" s="55"/>
      <c r="BZ26" s="55"/>
      <c r="CA26" s="55"/>
      <c r="CB26" s="55"/>
      <c r="CC26" s="55"/>
      <c r="CD26" s="55"/>
      <c r="CE26" s="55"/>
      <c r="CF26" s="55"/>
      <c r="CG26" s="55"/>
      <c r="CH26" s="55"/>
      <c r="CI26" s="55"/>
      <c r="CJ26" s="55"/>
      <c r="CK26" s="55"/>
    </row>
    <row r="27" spans="1:89" ht="20.25" customHeight="1" thickTop="1" x14ac:dyDescent="0.2"/>
  </sheetData>
  <mergeCells count="20">
    <mergeCell ref="BU5:BU8"/>
    <mergeCell ref="O21:V23"/>
    <mergeCell ref="AZ21:BG23"/>
    <mergeCell ref="BH8:BQ8"/>
    <mergeCell ref="B7:B8"/>
    <mergeCell ref="BS5:BS8"/>
    <mergeCell ref="AM7:AM8"/>
    <mergeCell ref="Y21:AF23"/>
    <mergeCell ref="BJ21:BQ23"/>
    <mergeCell ref="AJ5:AJ8"/>
    <mergeCell ref="AX8:BG8"/>
    <mergeCell ref="W8:AF8"/>
    <mergeCell ref="AN8:AW8"/>
    <mergeCell ref="AH5:AH8"/>
    <mergeCell ref="B1:AK1"/>
    <mergeCell ref="C8:L8"/>
    <mergeCell ref="E21:L23"/>
    <mergeCell ref="M8:V8"/>
    <mergeCell ref="AP21:AW23"/>
    <mergeCell ref="B2:AK2"/>
  </mergeCell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173">
    <tabColor rgb="FF0070C0"/>
    <pageSetUpPr fitToPage="1"/>
  </sheetPr>
  <dimension ref="A1:AV9"/>
  <sheetViews>
    <sheetView zoomScale="70" zoomScaleNormal="70" workbookViewId="0">
      <pane xSplit="4" ySplit="6" topLeftCell="H7" activePane="bottomRight" state="frozen"/>
      <selection pane="topRight" activeCell="J19" sqref="J19"/>
      <selection pane="bottomLeft" activeCell="J19" sqref="J19"/>
      <selection pane="bottomRight" activeCell="O8" sqref="O8:R8"/>
    </sheetView>
  </sheetViews>
  <sheetFormatPr defaultColWidth="8.625" defaultRowHeight="20.25" customHeight="1" x14ac:dyDescent="0.2"/>
  <cols>
    <col min="1" max="1" width="1.625" style="54" customWidth="1"/>
    <col min="2" max="2" width="51.375" style="54" customWidth="1"/>
    <col min="3" max="3" width="5.5" style="54" customWidth="1"/>
    <col min="4" max="4" width="5.25" style="54" customWidth="1"/>
    <col min="5" max="19" width="12.5" style="54" customWidth="1"/>
    <col min="20" max="20" width="3.125" style="54" customWidth="1"/>
    <col min="21" max="21" width="12.5" style="54" customWidth="1"/>
    <col min="22" max="22" width="3.125" style="54" customWidth="1"/>
    <col min="23" max="23" width="10.5" style="54" customWidth="1"/>
    <col min="24" max="25" width="8.625" style="54" customWidth="1"/>
    <col min="26" max="26" width="51.375" style="54" customWidth="1"/>
    <col min="27" max="27" width="5.5" style="54" customWidth="1"/>
    <col min="28" max="28" width="5.25" style="54" customWidth="1"/>
    <col min="29" max="33" width="20.625" style="54" customWidth="1"/>
    <col min="34" max="35" width="20.375" style="54" bestFit="1" customWidth="1"/>
    <col min="36" max="36" width="18.375" style="54" bestFit="1" customWidth="1"/>
    <col min="37" max="37" width="20" style="54" bestFit="1" customWidth="1"/>
    <col min="38" max="38" width="16.875" style="54" bestFit="1" customWidth="1"/>
    <col min="39" max="40" width="20.375" style="54" bestFit="1" customWidth="1"/>
    <col min="41" max="41" width="18.375" style="54" bestFit="1" customWidth="1"/>
    <col min="42" max="42" width="20" style="54" bestFit="1" customWidth="1"/>
    <col min="43" max="43" width="16.875" style="54" bestFit="1" customWidth="1"/>
    <col min="44" max="44" width="3.125" style="54" customWidth="1"/>
    <col min="45" max="45" width="12.5" style="54" customWidth="1"/>
    <col min="46" max="46" width="3.125" style="54" customWidth="1"/>
    <col min="47" max="47" width="10.5" style="54" customWidth="1"/>
    <col min="48" max="48" width="8.625" style="54" customWidth="1"/>
    <col min="49" max="16384" width="8.625" style="54"/>
  </cols>
  <sheetData>
    <row r="1" spans="1:48" ht="20.25" customHeight="1" x14ac:dyDescent="0.25">
      <c r="A1" s="4"/>
      <c r="B1" s="1403" t="s">
        <v>61</v>
      </c>
      <c r="C1" s="1451"/>
      <c r="D1" s="1451"/>
      <c r="E1" s="1451"/>
      <c r="F1" s="1451"/>
      <c r="G1" s="1451"/>
      <c r="H1" s="1451"/>
      <c r="I1" s="1451"/>
      <c r="J1" s="1451"/>
      <c r="K1" s="1451"/>
      <c r="L1" s="1451"/>
      <c r="M1" s="1451"/>
      <c r="N1" s="1451"/>
      <c r="O1" s="1451"/>
      <c r="P1" s="1451"/>
      <c r="Q1" s="1451"/>
      <c r="R1" s="1451"/>
      <c r="S1" s="1451"/>
      <c r="T1" s="1451"/>
      <c r="U1" s="1451"/>
      <c r="V1" s="1451"/>
      <c r="W1" s="1451"/>
      <c r="X1" s="1451"/>
      <c r="Y1" s="4"/>
      <c r="Z1" s="954" t="s">
        <v>146</v>
      </c>
      <c r="AA1" s="954"/>
      <c r="AB1" s="954"/>
      <c r="AC1" s="954"/>
      <c r="AD1" s="954"/>
      <c r="AE1" s="954"/>
      <c r="AF1" s="954"/>
      <c r="AG1" s="954"/>
      <c r="AH1" s="954"/>
      <c r="AI1" s="954"/>
      <c r="AJ1" s="954"/>
      <c r="AK1" s="954"/>
      <c r="AL1" s="954"/>
      <c r="AM1" s="954"/>
      <c r="AN1" s="954"/>
      <c r="AO1" s="954"/>
      <c r="AP1" s="954"/>
      <c r="AQ1" s="954"/>
      <c r="AR1" s="954"/>
      <c r="AS1" s="954"/>
      <c r="AT1" s="954"/>
      <c r="AU1" s="954"/>
      <c r="AV1" s="1241"/>
    </row>
    <row r="2" spans="1:48" ht="18.75" customHeight="1" x14ac:dyDescent="0.25">
      <c r="A2" s="4"/>
      <c r="B2" s="1403" t="str">
        <f ca="1">INDIRECT("Validation!B5")</f>
        <v>Anglian Water</v>
      </c>
      <c r="C2" s="1451"/>
      <c r="D2" s="1451"/>
      <c r="E2" s="1451"/>
      <c r="F2" s="1451"/>
      <c r="G2" s="1451"/>
      <c r="H2" s="1451"/>
      <c r="I2" s="1451"/>
      <c r="J2" s="1451"/>
      <c r="K2" s="1451"/>
      <c r="L2" s="1451"/>
      <c r="M2" s="1451"/>
      <c r="N2" s="1451"/>
      <c r="O2" s="1451"/>
      <c r="P2" s="1451"/>
      <c r="Q2" s="1451"/>
      <c r="R2" s="1451"/>
      <c r="S2" s="1451"/>
      <c r="T2" s="1451"/>
      <c r="U2" s="1451"/>
      <c r="V2" s="1451"/>
      <c r="W2" s="1451"/>
      <c r="X2" s="1451"/>
      <c r="Y2" s="4"/>
      <c r="Z2" s="4"/>
      <c r="AA2" s="4"/>
      <c r="AB2" s="4"/>
      <c r="AC2" s="4"/>
      <c r="AD2" s="4"/>
      <c r="AE2" s="4"/>
      <c r="AF2" s="4"/>
      <c r="AG2" s="4"/>
      <c r="AH2" s="4"/>
      <c r="AI2" s="4"/>
      <c r="AJ2" s="4"/>
      <c r="AK2" s="4"/>
      <c r="AL2" s="4"/>
      <c r="AM2" s="4"/>
      <c r="AN2" s="4"/>
      <c r="AO2" s="4"/>
      <c r="AP2" s="4"/>
      <c r="AQ2" s="4"/>
      <c r="AR2" s="4"/>
      <c r="AS2" s="4"/>
      <c r="AT2" s="4"/>
      <c r="AU2" s="4"/>
    </row>
    <row r="3" spans="1:48" ht="30" customHeight="1" x14ac:dyDescent="0.3">
      <c r="A3" s="4"/>
      <c r="B3" s="16" t="s">
        <v>62</v>
      </c>
      <c r="C3" s="18"/>
      <c r="D3" s="18"/>
      <c r="E3" s="18"/>
      <c r="F3" s="18"/>
      <c r="G3" s="18"/>
      <c r="H3" s="18"/>
      <c r="I3" s="18"/>
      <c r="J3" s="18"/>
      <c r="K3" s="18"/>
      <c r="L3" s="18"/>
      <c r="M3" s="18"/>
      <c r="N3" s="18"/>
      <c r="O3" s="18"/>
      <c r="P3" s="18"/>
      <c r="Q3" s="18"/>
      <c r="R3" s="18"/>
      <c r="S3" s="18"/>
      <c r="T3" s="18"/>
      <c r="U3" s="18"/>
      <c r="V3" s="18"/>
      <c r="W3" s="18"/>
      <c r="X3" s="252"/>
      <c r="Y3" s="4"/>
      <c r="Z3" s="18" t="s">
        <v>62</v>
      </c>
      <c r="AA3" s="18"/>
      <c r="AB3" s="18"/>
      <c r="AC3" s="18"/>
      <c r="AD3" s="18"/>
      <c r="AE3" s="18"/>
      <c r="AF3" s="18"/>
      <c r="AG3" s="18"/>
      <c r="AH3" s="18"/>
      <c r="AI3" s="18"/>
      <c r="AJ3" s="18"/>
      <c r="AK3" s="18"/>
      <c r="AL3" s="18"/>
      <c r="AM3" s="18"/>
      <c r="AN3" s="18"/>
      <c r="AO3" s="18"/>
      <c r="AP3" s="18"/>
      <c r="AQ3" s="18"/>
      <c r="AR3" s="18"/>
      <c r="AS3" s="18"/>
      <c r="AT3" s="18"/>
      <c r="AU3" s="18"/>
      <c r="AV3" s="252"/>
    </row>
    <row r="4" spans="1:48" ht="15" customHeight="1" thickBot="1" x14ac:dyDescent="0.25">
      <c r="A4" s="4"/>
      <c r="B4" s="4"/>
      <c r="C4" s="4"/>
      <c r="D4" s="4"/>
      <c r="E4" s="4"/>
      <c r="F4" s="4"/>
      <c r="G4" s="4"/>
      <c r="H4" s="4"/>
      <c r="I4" s="4"/>
      <c r="J4" s="4"/>
      <c r="K4" s="4"/>
      <c r="L4" s="4"/>
      <c r="M4" s="4"/>
      <c r="N4" s="4"/>
      <c r="O4" s="4"/>
      <c r="P4" s="4"/>
      <c r="Q4" s="4"/>
      <c r="R4" s="4"/>
      <c r="S4" s="4"/>
      <c r="T4" s="4"/>
      <c r="U4" s="4"/>
      <c r="V4" s="4"/>
      <c r="W4" s="4"/>
      <c r="X4" s="4"/>
      <c r="Y4" s="4"/>
      <c r="Z4" s="7"/>
      <c r="AA4" s="7"/>
      <c r="AB4" s="7"/>
      <c r="AC4" s="7"/>
      <c r="AD4" s="7"/>
      <c r="AE4" s="7"/>
      <c r="AF4" s="7"/>
      <c r="AG4" s="7"/>
      <c r="AH4" s="7"/>
      <c r="AI4" s="7"/>
      <c r="AJ4" s="7"/>
      <c r="AK4" s="7"/>
      <c r="AL4" s="7"/>
      <c r="AM4" s="7"/>
      <c r="AN4" s="7"/>
      <c r="AO4" s="7"/>
      <c r="AP4" s="7"/>
      <c r="AQ4" s="7"/>
      <c r="AR4" s="7"/>
      <c r="AS4" s="7"/>
      <c r="AT4" s="7"/>
      <c r="AU4" s="7"/>
    </row>
    <row r="5" spans="1:48" ht="30.4" customHeight="1" thickTop="1" x14ac:dyDescent="0.2">
      <c r="A5" s="49"/>
      <c r="B5" s="1414" t="s">
        <v>5358</v>
      </c>
      <c r="C5" s="1416" t="s">
        <v>148</v>
      </c>
      <c r="D5" s="1416" t="s">
        <v>149</v>
      </c>
      <c r="E5" s="115" t="s">
        <v>153</v>
      </c>
      <c r="F5" s="115" t="s">
        <v>6640</v>
      </c>
      <c r="G5" s="115" t="s">
        <v>6641</v>
      </c>
      <c r="H5" s="115" t="s">
        <v>6642</v>
      </c>
      <c r="I5" s="115" t="s">
        <v>152</v>
      </c>
      <c r="J5" s="115" t="s">
        <v>153</v>
      </c>
      <c r="K5" s="115" t="s">
        <v>6640</v>
      </c>
      <c r="L5" s="115" t="s">
        <v>6641</v>
      </c>
      <c r="M5" s="115" t="s">
        <v>6642</v>
      </c>
      <c r="N5" s="115" t="s">
        <v>152</v>
      </c>
      <c r="O5" s="115" t="s">
        <v>153</v>
      </c>
      <c r="P5" s="115" t="s">
        <v>6640</v>
      </c>
      <c r="Q5" s="115" t="s">
        <v>6641</v>
      </c>
      <c r="R5" s="115" t="s">
        <v>6642</v>
      </c>
      <c r="S5" s="116" t="s">
        <v>152</v>
      </c>
      <c r="T5" s="21"/>
      <c r="U5" s="1415" t="s">
        <v>155</v>
      </c>
      <c r="V5" s="49"/>
      <c r="W5" s="1415" t="s">
        <v>156</v>
      </c>
      <c r="X5" s="15"/>
      <c r="Y5" s="15"/>
      <c r="Z5" s="1414" t="s">
        <v>5358</v>
      </c>
      <c r="AA5" s="1416" t="s">
        <v>148</v>
      </c>
      <c r="AB5" s="1416" t="s">
        <v>149</v>
      </c>
      <c r="AC5" s="115" t="s">
        <v>153</v>
      </c>
      <c r="AD5" s="115" t="s">
        <v>6640</v>
      </c>
      <c r="AE5" s="115" t="s">
        <v>6641</v>
      </c>
      <c r="AF5" s="115" t="s">
        <v>6642</v>
      </c>
      <c r="AG5" s="115" t="s">
        <v>152</v>
      </c>
      <c r="AH5" s="115" t="s">
        <v>153</v>
      </c>
      <c r="AI5" s="115" t="s">
        <v>6640</v>
      </c>
      <c r="AJ5" s="115" t="s">
        <v>6641</v>
      </c>
      <c r="AK5" s="115" t="s">
        <v>6642</v>
      </c>
      <c r="AL5" s="115" t="s">
        <v>152</v>
      </c>
      <c r="AM5" s="115" t="s">
        <v>153</v>
      </c>
      <c r="AN5" s="115" t="s">
        <v>6640</v>
      </c>
      <c r="AO5" s="115" t="s">
        <v>6641</v>
      </c>
      <c r="AP5" s="115" t="s">
        <v>6642</v>
      </c>
      <c r="AQ5" s="116" t="s">
        <v>152</v>
      </c>
      <c r="AR5" s="21"/>
      <c r="AS5" s="1415" t="s">
        <v>155</v>
      </c>
      <c r="AT5" s="21"/>
      <c r="AU5" s="1415" t="s">
        <v>156</v>
      </c>
      <c r="AV5" s="527"/>
    </row>
    <row r="6" spans="1:48" ht="20.25" customHeight="1" thickBot="1" x14ac:dyDescent="0.25">
      <c r="A6" s="49"/>
      <c r="B6" s="1395"/>
      <c r="C6" s="1392"/>
      <c r="D6" s="1392"/>
      <c r="E6" s="1428" t="s">
        <v>157</v>
      </c>
      <c r="F6" s="1399"/>
      <c r="G6" s="1399"/>
      <c r="H6" s="1399"/>
      <c r="I6" s="1400"/>
      <c r="J6" s="1428" t="s">
        <v>158</v>
      </c>
      <c r="K6" s="1399"/>
      <c r="L6" s="1399"/>
      <c r="M6" s="1399"/>
      <c r="N6" s="1400"/>
      <c r="O6" s="1429" t="s">
        <v>159</v>
      </c>
      <c r="P6" s="1399"/>
      <c r="Q6" s="1399"/>
      <c r="R6" s="1399"/>
      <c r="S6" s="1406"/>
      <c r="T6" s="21"/>
      <c r="U6" s="1387"/>
      <c r="V6" s="49"/>
      <c r="W6" s="1387"/>
      <c r="X6" s="15"/>
      <c r="Y6" s="15"/>
      <c r="Z6" s="1395"/>
      <c r="AA6" s="1392"/>
      <c r="AB6" s="1392"/>
      <c r="AC6" s="1428" t="s">
        <v>157</v>
      </c>
      <c r="AD6" s="1399"/>
      <c r="AE6" s="1399"/>
      <c r="AF6" s="1399"/>
      <c r="AG6" s="1400"/>
      <c r="AH6" s="1428" t="s">
        <v>158</v>
      </c>
      <c r="AI6" s="1399"/>
      <c r="AJ6" s="1399"/>
      <c r="AK6" s="1399"/>
      <c r="AL6" s="1400"/>
      <c r="AM6" s="1429" t="s">
        <v>159</v>
      </c>
      <c r="AN6" s="1399"/>
      <c r="AO6" s="1399"/>
      <c r="AP6" s="1399"/>
      <c r="AQ6" s="1406"/>
      <c r="AR6" s="21"/>
      <c r="AS6" s="1387"/>
      <c r="AT6" s="21"/>
      <c r="AU6" s="1387"/>
      <c r="AV6" s="527"/>
    </row>
    <row r="7" spans="1:48" ht="15" customHeight="1" thickTop="1" thickBot="1" x14ac:dyDescent="0.25">
      <c r="A7" s="49"/>
      <c r="B7" s="727"/>
      <c r="C7" s="727"/>
      <c r="D7" s="727"/>
      <c r="E7" s="728"/>
      <c r="F7" s="728"/>
      <c r="G7" s="728"/>
      <c r="H7" s="728"/>
      <c r="I7" s="728"/>
      <c r="J7" s="728"/>
      <c r="K7" s="728"/>
      <c r="L7" s="728"/>
      <c r="M7" s="728"/>
      <c r="N7" s="728"/>
      <c r="O7" s="728"/>
      <c r="P7" s="728"/>
      <c r="Q7" s="728"/>
      <c r="R7" s="728"/>
      <c r="S7" s="728"/>
      <c r="T7" s="21"/>
      <c r="U7" s="26"/>
      <c r="V7" s="49"/>
      <c r="W7" s="26"/>
      <c r="X7" s="15"/>
      <c r="Y7" s="15"/>
      <c r="Z7" s="727"/>
      <c r="AA7" s="727"/>
      <c r="AB7" s="727"/>
      <c r="AC7" s="728"/>
      <c r="AD7" s="728"/>
      <c r="AE7" s="728"/>
      <c r="AF7" s="728"/>
      <c r="AG7" s="728"/>
      <c r="AH7" s="728"/>
      <c r="AI7" s="728"/>
      <c r="AJ7" s="728"/>
      <c r="AK7" s="728"/>
      <c r="AL7" s="728"/>
      <c r="AM7" s="728"/>
      <c r="AN7" s="728"/>
      <c r="AO7" s="728"/>
      <c r="AP7" s="728"/>
      <c r="AQ7" s="728"/>
      <c r="AR7" s="21"/>
      <c r="AS7" s="26"/>
      <c r="AT7" s="21"/>
      <c r="AU7" s="26"/>
      <c r="AV7" s="527"/>
    </row>
    <row r="8" spans="1:48" ht="20.25" customHeight="1" thickTop="1" thickBot="1" x14ac:dyDescent="0.25">
      <c r="A8" s="49"/>
      <c r="B8" s="53" t="s">
        <v>6643</v>
      </c>
      <c r="C8" s="73" t="s">
        <v>167</v>
      </c>
      <c r="D8" s="73">
        <v>3</v>
      </c>
      <c r="E8" s="1202"/>
      <c r="F8" s="1202"/>
      <c r="G8" s="1202"/>
      <c r="H8" s="1202"/>
      <c r="I8" s="1203">
        <f>SUM(E8:H8)</f>
        <v>0</v>
      </c>
      <c r="J8" s="1202"/>
      <c r="K8" s="1202"/>
      <c r="L8" s="1202"/>
      <c r="M8" s="1202"/>
      <c r="N8" s="1203">
        <f>SUM(J8:M8)</f>
        <v>0</v>
      </c>
      <c r="O8" s="1267">
        <v>0</v>
      </c>
      <c r="P8" s="1267">
        <v>0.29373950885918559</v>
      </c>
      <c r="Q8" s="1267">
        <v>0.72516941249611444</v>
      </c>
      <c r="R8" s="1267">
        <v>0</v>
      </c>
      <c r="S8" s="242">
        <f>SUM(O8:R8)</f>
        <v>1.0189089213553</v>
      </c>
      <c r="T8" s="49"/>
      <c r="U8" s="82" t="s">
        <v>6644</v>
      </c>
      <c r="V8" s="49"/>
      <c r="W8" s="82" t="s">
        <v>6645</v>
      </c>
      <c r="X8" s="15"/>
      <c r="Y8" s="15"/>
      <c r="Z8" s="53" t="s">
        <v>6643</v>
      </c>
      <c r="AA8" s="73" t="s">
        <v>167</v>
      </c>
      <c r="AB8" s="73">
        <v>3</v>
      </c>
      <c r="AC8" s="245" t="s">
        <v>6646</v>
      </c>
      <c r="AD8" s="245" t="s">
        <v>6647</v>
      </c>
      <c r="AE8" s="245" t="s">
        <v>6648</v>
      </c>
      <c r="AF8" s="245" t="s">
        <v>6649</v>
      </c>
      <c r="AG8" s="243" t="s">
        <v>6650</v>
      </c>
      <c r="AH8" s="245" t="s">
        <v>6646</v>
      </c>
      <c r="AI8" s="245" t="s">
        <v>6647</v>
      </c>
      <c r="AJ8" s="245" t="s">
        <v>6648</v>
      </c>
      <c r="AK8" s="245" t="s">
        <v>6649</v>
      </c>
      <c r="AL8" s="243" t="s">
        <v>6650</v>
      </c>
      <c r="AM8" s="245" t="s">
        <v>6646</v>
      </c>
      <c r="AN8" s="245" t="s">
        <v>6647</v>
      </c>
      <c r="AO8" s="245" t="s">
        <v>6648</v>
      </c>
      <c r="AP8" s="245" t="s">
        <v>6649</v>
      </c>
      <c r="AQ8" s="242" t="s">
        <v>6650</v>
      </c>
      <c r="AR8" s="49"/>
      <c r="AS8" s="82" t="s">
        <v>6644</v>
      </c>
      <c r="AT8" s="49"/>
      <c r="AU8" s="82" t="s">
        <v>6645</v>
      </c>
      <c r="AV8" s="527"/>
    </row>
    <row r="9" spans="1:48" ht="20.25" customHeight="1" thickTop="1" x14ac:dyDescent="0.2"/>
  </sheetData>
  <mergeCells count="18">
    <mergeCell ref="AU5:AU6"/>
    <mergeCell ref="O6:S6"/>
    <mergeCell ref="C5:C6"/>
    <mergeCell ref="AA5:AA6"/>
    <mergeCell ref="B2:X2"/>
    <mergeCell ref="B5:B6"/>
    <mergeCell ref="Z5:Z6"/>
    <mergeCell ref="D5:D6"/>
    <mergeCell ref="B1:X1"/>
    <mergeCell ref="AH6:AL6"/>
    <mergeCell ref="AS5:AS6"/>
    <mergeCell ref="AM6:AQ6"/>
    <mergeCell ref="J6:N6"/>
    <mergeCell ref="AB5:AB6"/>
    <mergeCell ref="W5:W6"/>
    <mergeCell ref="AC6:AG6"/>
    <mergeCell ref="U5:U6"/>
    <mergeCell ref="E6:I6"/>
  </mergeCells>
  <pageMargins left="0.7" right="0.7" top="0.75" bottom="0.75" header="0.3" footer="0.3"/>
  <pageSetup paperSize="8" scale="17"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174">
    <tabColor rgb="FF0070C0"/>
    <pageSetUpPr fitToPage="1"/>
  </sheetPr>
  <dimension ref="A1:BB40"/>
  <sheetViews>
    <sheetView zoomScale="60" zoomScaleNormal="60" workbookViewId="0">
      <pane xSplit="4" ySplit="6" topLeftCell="L7" activePane="bottomRight" state="frozen"/>
      <selection pane="topRight" activeCell="J19" sqref="J19"/>
      <selection pane="bottomLeft" activeCell="J19" sqref="J19"/>
      <selection pane="bottomRight" activeCell="Q14" sqref="Q14:U17"/>
    </sheetView>
  </sheetViews>
  <sheetFormatPr defaultColWidth="9" defaultRowHeight="20.25" customHeight="1" x14ac:dyDescent="0.2"/>
  <cols>
    <col min="1" max="1" width="1.625" style="54" customWidth="1"/>
    <col min="2" max="2" width="66.625" style="54" customWidth="1"/>
    <col min="3" max="3" width="6.25" style="54" customWidth="1"/>
    <col min="4" max="4" width="5.75" style="54" customWidth="1"/>
    <col min="5" max="22" width="13.125" style="54" customWidth="1"/>
    <col min="23" max="23" width="1.625" style="54" customWidth="1"/>
    <col min="24" max="24" width="10.625" style="54" customWidth="1"/>
    <col min="25" max="25" width="1.625" style="54" customWidth="1"/>
    <col min="26" max="26" width="10.375" style="54" customWidth="1"/>
    <col min="27" max="28" width="9" style="54" customWidth="1"/>
    <col min="29" max="29" width="66.625" style="54" customWidth="1"/>
    <col min="30" max="31" width="9" style="54" customWidth="1"/>
    <col min="32" max="49" width="23.625" style="54" customWidth="1"/>
    <col min="50" max="50" width="3.125" style="54" customWidth="1"/>
    <col min="51" max="51" width="9.75" style="54" customWidth="1"/>
    <col min="52" max="52" width="3.125" style="54" customWidth="1"/>
    <col min="53" max="53" width="9.375" style="54" customWidth="1"/>
    <col min="54" max="54" width="9" style="54" customWidth="1"/>
    <col min="55" max="16384" width="9" style="54"/>
  </cols>
  <sheetData>
    <row r="1" spans="1:54" ht="20.25" customHeight="1" x14ac:dyDescent="0.25">
      <c r="A1" s="4"/>
      <c r="B1" s="954" t="s">
        <v>63</v>
      </c>
      <c r="C1" s="954"/>
      <c r="D1" s="954"/>
      <c r="E1" s="954"/>
      <c r="F1" s="954"/>
      <c r="G1" s="954"/>
      <c r="H1" s="954"/>
      <c r="I1" s="954"/>
      <c r="J1" s="954"/>
      <c r="K1" s="954"/>
      <c r="L1" s="954"/>
      <c r="M1" s="954"/>
      <c r="N1" s="954"/>
      <c r="O1" s="954"/>
      <c r="P1" s="954"/>
      <c r="Q1" s="954"/>
      <c r="R1" s="954"/>
      <c r="S1" s="954"/>
      <c r="T1" s="954"/>
      <c r="U1" s="954"/>
      <c r="V1" s="954"/>
      <c r="W1" s="954"/>
      <c r="X1" s="954"/>
      <c r="Y1" s="954"/>
      <c r="Z1" s="954"/>
      <c r="AA1" s="954"/>
      <c r="AB1" s="4"/>
      <c r="AC1" s="954" t="s">
        <v>146</v>
      </c>
      <c r="AD1" s="954"/>
      <c r="AE1" s="954"/>
      <c r="AF1" s="954"/>
      <c r="AG1" s="954"/>
      <c r="AH1" s="954"/>
      <c r="AI1" s="954"/>
      <c r="AJ1" s="954"/>
      <c r="AK1" s="954"/>
      <c r="AL1" s="954"/>
      <c r="AM1" s="954"/>
      <c r="AN1" s="954"/>
      <c r="AO1" s="954"/>
      <c r="AP1" s="954"/>
      <c r="AQ1" s="954"/>
      <c r="AR1" s="954"/>
      <c r="AS1" s="954"/>
      <c r="AT1" s="954"/>
      <c r="AU1" s="954"/>
      <c r="AV1" s="954"/>
      <c r="AW1" s="954"/>
      <c r="AX1" s="954"/>
      <c r="AY1" s="954"/>
      <c r="AZ1" s="954"/>
      <c r="BA1" s="954"/>
      <c r="BB1" s="1241"/>
    </row>
    <row r="2" spans="1:54" ht="18.75" customHeight="1" x14ac:dyDescent="0.25">
      <c r="A2" s="4"/>
      <c r="B2" s="954" t="str">
        <f ca="1">INDIRECT("Validation!B5")</f>
        <v>Anglian Water</v>
      </c>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4"/>
      <c r="AC2" s="4"/>
      <c r="AD2" s="4"/>
      <c r="AE2" s="4"/>
      <c r="AF2" s="4"/>
      <c r="AG2" s="4"/>
      <c r="AH2" s="4"/>
      <c r="AI2" s="4"/>
      <c r="AJ2" s="4"/>
      <c r="AK2" s="4"/>
      <c r="AL2" s="4"/>
      <c r="AM2" s="4"/>
      <c r="AN2" s="4"/>
      <c r="AO2" s="4"/>
      <c r="AP2" s="4"/>
      <c r="AQ2" s="4"/>
      <c r="AR2" s="4"/>
      <c r="AS2" s="4"/>
      <c r="AT2" s="4"/>
      <c r="AU2" s="4"/>
      <c r="AV2" s="4"/>
      <c r="AW2" s="4"/>
      <c r="AX2" s="4"/>
      <c r="AY2" s="4"/>
      <c r="AZ2" s="4"/>
      <c r="BA2" s="4"/>
    </row>
    <row r="3" spans="1:54" ht="30" customHeight="1" x14ac:dyDescent="0.3">
      <c r="A3" s="4"/>
      <c r="B3" s="16" t="s">
        <v>6651</v>
      </c>
      <c r="C3" s="18"/>
      <c r="D3" s="18"/>
      <c r="E3" s="18"/>
      <c r="F3" s="18"/>
      <c r="G3" s="18"/>
      <c r="H3" s="18"/>
      <c r="I3" s="18"/>
      <c r="J3" s="18"/>
      <c r="K3" s="18"/>
      <c r="L3" s="18"/>
      <c r="M3" s="18"/>
      <c r="N3" s="18"/>
      <c r="O3" s="18"/>
      <c r="P3" s="18"/>
      <c r="Q3" s="18"/>
      <c r="R3" s="18"/>
      <c r="S3" s="18"/>
      <c r="T3" s="18"/>
      <c r="U3" s="18"/>
      <c r="V3" s="18"/>
      <c r="W3" s="18"/>
      <c r="X3" s="18"/>
      <c r="Y3" s="18"/>
      <c r="Z3" s="18"/>
      <c r="AA3" s="252"/>
      <c r="AB3" s="4"/>
      <c r="AC3" s="18" t="s">
        <v>6651</v>
      </c>
      <c r="AD3" s="18"/>
      <c r="AE3" s="18"/>
      <c r="AF3" s="18"/>
      <c r="AG3" s="18"/>
      <c r="AH3" s="18"/>
      <c r="AI3" s="18"/>
      <c r="AJ3" s="18"/>
      <c r="AK3" s="18"/>
      <c r="AL3" s="18"/>
      <c r="AM3" s="18"/>
      <c r="AN3" s="18"/>
      <c r="AO3" s="18"/>
      <c r="AP3" s="18"/>
      <c r="AQ3" s="18"/>
      <c r="AR3" s="18"/>
      <c r="AS3" s="18"/>
      <c r="AT3" s="18"/>
      <c r="AU3" s="18"/>
      <c r="AV3" s="18"/>
      <c r="AW3" s="18"/>
      <c r="AX3" s="18"/>
      <c r="AY3" s="18"/>
      <c r="AZ3" s="18"/>
      <c r="BA3" s="18"/>
      <c r="BB3" s="252"/>
    </row>
    <row r="4" spans="1:54" ht="15" customHeight="1" thickBot="1"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row>
    <row r="5" spans="1:54" ht="61.5" customHeight="1" thickTop="1" x14ac:dyDescent="0.2">
      <c r="A5" s="49"/>
      <c r="B5" s="1414" t="s">
        <v>5358</v>
      </c>
      <c r="C5" s="1416" t="s">
        <v>148</v>
      </c>
      <c r="D5" s="1416" t="s">
        <v>149</v>
      </c>
      <c r="E5" s="115" t="s">
        <v>153</v>
      </c>
      <c r="F5" s="115" t="s">
        <v>154</v>
      </c>
      <c r="G5" s="115" t="s">
        <v>204</v>
      </c>
      <c r="H5" s="115" t="s">
        <v>205</v>
      </c>
      <c r="I5" s="115" t="s">
        <v>6652</v>
      </c>
      <c r="J5" s="115" t="s">
        <v>152</v>
      </c>
      <c r="K5" s="115" t="s">
        <v>153</v>
      </c>
      <c r="L5" s="115" t="s">
        <v>154</v>
      </c>
      <c r="M5" s="115" t="s">
        <v>204</v>
      </c>
      <c r="N5" s="115" t="s">
        <v>205</v>
      </c>
      <c r="O5" s="115" t="s">
        <v>6652</v>
      </c>
      <c r="P5" s="115" t="s">
        <v>152</v>
      </c>
      <c r="Q5" s="115" t="s">
        <v>153</v>
      </c>
      <c r="R5" s="115" t="s">
        <v>154</v>
      </c>
      <c r="S5" s="115" t="s">
        <v>204</v>
      </c>
      <c r="T5" s="115" t="s">
        <v>205</v>
      </c>
      <c r="U5" s="115" t="s">
        <v>6652</v>
      </c>
      <c r="V5" s="116" t="s">
        <v>152</v>
      </c>
      <c r="W5" s="49"/>
      <c r="X5" s="1415" t="s">
        <v>155</v>
      </c>
      <c r="Y5" s="49"/>
      <c r="Z5" s="1415" t="s">
        <v>156</v>
      </c>
      <c r="AA5" s="15"/>
      <c r="AB5" s="15"/>
      <c r="AC5" s="1414" t="s">
        <v>5358</v>
      </c>
      <c r="AD5" s="1416" t="s">
        <v>148</v>
      </c>
      <c r="AE5" s="1416" t="s">
        <v>149</v>
      </c>
      <c r="AF5" s="115" t="s">
        <v>153</v>
      </c>
      <c r="AG5" s="115" t="s">
        <v>154</v>
      </c>
      <c r="AH5" s="115" t="s">
        <v>204</v>
      </c>
      <c r="AI5" s="115" t="s">
        <v>205</v>
      </c>
      <c r="AJ5" s="115" t="s">
        <v>6652</v>
      </c>
      <c r="AK5" s="115" t="s">
        <v>152</v>
      </c>
      <c r="AL5" s="115" t="s">
        <v>153</v>
      </c>
      <c r="AM5" s="115" t="s">
        <v>154</v>
      </c>
      <c r="AN5" s="115" t="s">
        <v>204</v>
      </c>
      <c r="AO5" s="115" t="s">
        <v>205</v>
      </c>
      <c r="AP5" s="115" t="s">
        <v>6652</v>
      </c>
      <c r="AQ5" s="115" t="s">
        <v>152</v>
      </c>
      <c r="AR5" s="115" t="s">
        <v>153</v>
      </c>
      <c r="AS5" s="115" t="s">
        <v>154</v>
      </c>
      <c r="AT5" s="115" t="s">
        <v>204</v>
      </c>
      <c r="AU5" s="115" t="s">
        <v>205</v>
      </c>
      <c r="AV5" s="115" t="s">
        <v>6652</v>
      </c>
      <c r="AW5" s="116" t="s">
        <v>152</v>
      </c>
      <c r="AX5" s="49"/>
      <c r="AY5" s="1415" t="s">
        <v>155</v>
      </c>
      <c r="AZ5" s="49"/>
      <c r="BA5" s="1415" t="s">
        <v>156</v>
      </c>
      <c r="BB5" s="527"/>
    </row>
    <row r="6" spans="1:54" ht="20.25" customHeight="1" thickBot="1" x14ac:dyDescent="0.25">
      <c r="A6" s="49"/>
      <c r="B6" s="1395"/>
      <c r="C6" s="1392"/>
      <c r="D6" s="1392"/>
      <c r="E6" s="1428" t="s">
        <v>157</v>
      </c>
      <c r="F6" s="1399"/>
      <c r="G6" s="1399"/>
      <c r="H6" s="1399"/>
      <c r="I6" s="1399"/>
      <c r="J6" s="1400"/>
      <c r="K6" s="1428" t="s">
        <v>158</v>
      </c>
      <c r="L6" s="1399"/>
      <c r="M6" s="1399"/>
      <c r="N6" s="1399"/>
      <c r="O6" s="1399"/>
      <c r="P6" s="1400"/>
      <c r="Q6" s="1429" t="s">
        <v>159</v>
      </c>
      <c r="R6" s="1399"/>
      <c r="S6" s="1399"/>
      <c r="T6" s="1399"/>
      <c r="U6" s="1399"/>
      <c r="V6" s="1406"/>
      <c r="W6" s="49"/>
      <c r="X6" s="1387"/>
      <c r="Y6" s="49"/>
      <c r="Z6" s="1387"/>
      <c r="AA6" s="15"/>
      <c r="AB6" s="15"/>
      <c r="AC6" s="1395"/>
      <c r="AD6" s="1392"/>
      <c r="AE6" s="1392"/>
      <c r="AF6" s="1428" t="s">
        <v>157</v>
      </c>
      <c r="AG6" s="1399"/>
      <c r="AH6" s="1399"/>
      <c r="AI6" s="1399"/>
      <c r="AJ6" s="1399"/>
      <c r="AK6" s="1400"/>
      <c r="AL6" s="1428" t="s">
        <v>158</v>
      </c>
      <c r="AM6" s="1399"/>
      <c r="AN6" s="1399"/>
      <c r="AO6" s="1399"/>
      <c r="AP6" s="1399"/>
      <c r="AQ6" s="1400"/>
      <c r="AR6" s="1429" t="s">
        <v>159</v>
      </c>
      <c r="AS6" s="1399"/>
      <c r="AT6" s="1399"/>
      <c r="AU6" s="1399"/>
      <c r="AV6" s="1399"/>
      <c r="AW6" s="1406"/>
      <c r="AX6" s="49"/>
      <c r="AY6" s="1387"/>
      <c r="AZ6" s="49"/>
      <c r="BA6" s="1387"/>
      <c r="BB6" s="527"/>
    </row>
    <row r="7" spans="1:54" ht="15" customHeight="1" thickTop="1" thickBot="1" x14ac:dyDescent="0.25">
      <c r="A7" s="49"/>
      <c r="B7" s="25"/>
      <c r="C7" s="25"/>
      <c r="D7" s="25"/>
      <c r="E7" s="11"/>
      <c r="F7" s="11"/>
      <c r="G7" s="11"/>
      <c r="H7" s="11"/>
      <c r="I7" s="11"/>
      <c r="J7" s="11"/>
      <c r="K7" s="11"/>
      <c r="L7" s="11"/>
      <c r="M7" s="11"/>
      <c r="N7" s="11"/>
      <c r="O7" s="11"/>
      <c r="P7" s="11"/>
      <c r="Q7" s="11"/>
      <c r="R7" s="11"/>
      <c r="S7" s="11"/>
      <c r="T7" s="11"/>
      <c r="U7" s="11"/>
      <c r="V7" s="11"/>
      <c r="W7" s="49"/>
      <c r="X7" s="25"/>
      <c r="Y7" s="49"/>
      <c r="Z7" s="25"/>
      <c r="AA7" s="15"/>
      <c r="AB7" s="15"/>
      <c r="AC7" s="25"/>
      <c r="AD7" s="25"/>
      <c r="AE7" s="25"/>
      <c r="AF7" s="11"/>
      <c r="AG7" s="11"/>
      <c r="AH7" s="11"/>
      <c r="AI7" s="11"/>
      <c r="AJ7" s="11"/>
      <c r="AK7" s="11"/>
      <c r="AL7" s="11"/>
      <c r="AM7" s="11"/>
      <c r="AN7" s="11"/>
      <c r="AO7" s="11"/>
      <c r="AP7" s="11"/>
      <c r="AQ7" s="11"/>
      <c r="AR7" s="11"/>
      <c r="AS7" s="11"/>
      <c r="AT7" s="11"/>
      <c r="AU7" s="11"/>
      <c r="AV7" s="11"/>
      <c r="AW7" s="11"/>
      <c r="AX7" s="49"/>
      <c r="AY7" s="25"/>
      <c r="AZ7" s="49"/>
      <c r="BA7" s="25"/>
      <c r="BB7" s="527"/>
    </row>
    <row r="8" spans="1:54" ht="20.25" customHeight="1" thickTop="1" thickBot="1" x14ac:dyDescent="0.25">
      <c r="A8" s="49"/>
      <c r="B8" s="24" t="s">
        <v>6653</v>
      </c>
      <c r="C8" s="60"/>
      <c r="D8" s="60"/>
      <c r="E8" s="25"/>
      <c r="F8" s="25"/>
      <c r="G8" s="25"/>
      <c r="H8" s="25"/>
      <c r="I8" s="25"/>
      <c r="J8" s="25"/>
      <c r="K8" s="25"/>
      <c r="L8" s="25"/>
      <c r="M8" s="25"/>
      <c r="N8" s="25"/>
      <c r="O8" s="25"/>
      <c r="P8" s="25"/>
      <c r="Q8" s="25"/>
      <c r="R8" s="25"/>
      <c r="S8" s="25"/>
      <c r="T8" s="25"/>
      <c r="U8" s="25"/>
      <c r="V8" s="25"/>
      <c r="W8" s="51"/>
      <c r="X8" s="729"/>
      <c r="Y8" s="51"/>
      <c r="Z8" s="729"/>
      <c r="AA8" s="15"/>
      <c r="AB8" s="15"/>
      <c r="AC8" s="24" t="s">
        <v>6653</v>
      </c>
      <c r="AD8" s="60"/>
      <c r="AE8" s="60"/>
      <c r="AF8" s="25"/>
      <c r="AG8" s="25"/>
      <c r="AH8" s="25"/>
      <c r="AI8" s="25"/>
      <c r="AJ8" s="25"/>
      <c r="AK8" s="25"/>
      <c r="AL8" s="25"/>
      <c r="AM8" s="25"/>
      <c r="AN8" s="25"/>
      <c r="AO8" s="25"/>
      <c r="AP8" s="25"/>
      <c r="AQ8" s="25"/>
      <c r="AR8" s="25"/>
      <c r="AS8" s="25"/>
      <c r="AT8" s="25"/>
      <c r="AU8" s="25"/>
      <c r="AV8" s="25"/>
      <c r="AW8" s="25"/>
      <c r="AX8" s="51"/>
      <c r="AY8" s="729"/>
      <c r="AZ8" s="51"/>
      <c r="BA8" s="729"/>
      <c r="BB8" s="527"/>
    </row>
    <row r="9" spans="1:54" ht="20.25" customHeight="1" thickTop="1" x14ac:dyDescent="0.2">
      <c r="A9" s="49"/>
      <c r="B9" s="27" t="s">
        <v>6654</v>
      </c>
      <c r="C9" s="28" t="s">
        <v>167</v>
      </c>
      <c r="D9" s="28">
        <v>3</v>
      </c>
      <c r="E9" s="1204">
        <f>'RR27'!H12</f>
        <v>0</v>
      </c>
      <c r="F9" s="1204">
        <f>'RR27'!I12</f>
        <v>0</v>
      </c>
      <c r="G9" s="1204">
        <f>'RR27'!H24</f>
        <v>0</v>
      </c>
      <c r="H9" s="1204">
        <f>'RR27'!I24</f>
        <v>0</v>
      </c>
      <c r="I9" s="1204">
        <f>'RR27'!G30</f>
        <v>0</v>
      </c>
      <c r="J9" s="1204">
        <f>SUM(E9:I9)</f>
        <v>0</v>
      </c>
      <c r="K9" s="1204">
        <f>'RR27'!N12</f>
        <v>0</v>
      </c>
      <c r="L9" s="1204">
        <f>'RR27'!O12</f>
        <v>0</v>
      </c>
      <c r="M9" s="1204">
        <f>'RR27'!N24</f>
        <v>0</v>
      </c>
      <c r="N9" s="1204">
        <f>'RR27'!O24</f>
        <v>0</v>
      </c>
      <c r="O9" s="1204">
        <f>'RR27'!M30</f>
        <v>0</v>
      </c>
      <c r="P9" s="1204">
        <f>SUM(K9:O9)</f>
        <v>0</v>
      </c>
      <c r="Q9" s="236">
        <f>'RR27'!T12</f>
        <v>61.017957413739509</v>
      </c>
      <c r="R9" s="236">
        <f>'RR27'!U12</f>
        <v>511.49411439229101</v>
      </c>
      <c r="S9" s="236">
        <f>'RR27'!T24</f>
        <v>708.32161579110982</v>
      </c>
      <c r="T9" s="236">
        <f>'RR27'!U24</f>
        <v>112.6591989431147</v>
      </c>
      <c r="U9" s="236">
        <f>'RR27'!S30</f>
        <v>0</v>
      </c>
      <c r="V9" s="233">
        <f>SUM(Q9:U9)</f>
        <v>1393.4928865402551</v>
      </c>
      <c r="W9" s="51"/>
      <c r="X9" s="29" t="s">
        <v>6655</v>
      </c>
      <c r="Y9" s="51"/>
      <c r="Z9" s="29" t="s">
        <v>6656</v>
      </c>
      <c r="AA9" s="15"/>
      <c r="AB9" s="15"/>
      <c r="AC9" s="27" t="s">
        <v>6654</v>
      </c>
      <c r="AD9" s="28" t="s">
        <v>167</v>
      </c>
      <c r="AE9" s="28">
        <v>3</v>
      </c>
      <c r="AF9" s="236" t="s">
        <v>6657</v>
      </c>
      <c r="AG9" s="236" t="s">
        <v>6658</v>
      </c>
      <c r="AH9" s="236" t="s">
        <v>6659</v>
      </c>
      <c r="AI9" s="236" t="s">
        <v>6660</v>
      </c>
      <c r="AJ9" s="236" t="s">
        <v>6661</v>
      </c>
      <c r="AK9" s="235" t="s">
        <v>6662</v>
      </c>
      <c r="AL9" s="236" t="s">
        <v>6657</v>
      </c>
      <c r="AM9" s="236" t="s">
        <v>6658</v>
      </c>
      <c r="AN9" s="236" t="s">
        <v>6659</v>
      </c>
      <c r="AO9" s="236" t="s">
        <v>6660</v>
      </c>
      <c r="AP9" s="236" t="s">
        <v>6661</v>
      </c>
      <c r="AQ9" s="235" t="s">
        <v>6662</v>
      </c>
      <c r="AR9" s="236" t="s">
        <v>6657</v>
      </c>
      <c r="AS9" s="236" t="s">
        <v>6658</v>
      </c>
      <c r="AT9" s="236" t="s">
        <v>6659</v>
      </c>
      <c r="AU9" s="236" t="s">
        <v>6660</v>
      </c>
      <c r="AV9" s="236" t="s">
        <v>6661</v>
      </c>
      <c r="AW9" s="233" t="s">
        <v>6662</v>
      </c>
      <c r="AX9" s="51"/>
      <c r="AY9" s="29" t="s">
        <v>6655</v>
      </c>
      <c r="AZ9" s="51"/>
      <c r="BA9" s="29" t="s">
        <v>6656</v>
      </c>
      <c r="BB9" s="527"/>
    </row>
    <row r="10" spans="1:54" ht="20.25" customHeight="1" x14ac:dyDescent="0.2">
      <c r="A10" s="49"/>
      <c r="B10" s="30" t="s">
        <v>6663</v>
      </c>
      <c r="C10" s="31" t="s">
        <v>167</v>
      </c>
      <c r="D10" s="31">
        <v>3</v>
      </c>
      <c r="E10" s="1205"/>
      <c r="F10" s="1205"/>
      <c r="G10" s="1205"/>
      <c r="H10" s="971"/>
      <c r="I10" s="971"/>
      <c r="J10" s="1205">
        <f>SUM(E10:G10)</f>
        <v>0</v>
      </c>
      <c r="K10" s="1205"/>
      <c r="L10" s="1205"/>
      <c r="M10" s="1205"/>
      <c r="N10" s="971"/>
      <c r="O10" s="971"/>
      <c r="P10" s="1205">
        <f>SUM(K10:M10)</f>
        <v>0</v>
      </c>
      <c r="Q10" s="1289">
        <v>0</v>
      </c>
      <c r="R10" s="1289">
        <v>20.554422132421511</v>
      </c>
      <c r="S10" s="1289">
        <v>18.524865713397578</v>
      </c>
      <c r="T10" s="1289">
        <v>0</v>
      </c>
      <c r="U10" s="1289">
        <v>0</v>
      </c>
      <c r="V10" s="227">
        <f>SUM(Q10:S10)</f>
        <v>39.079287845819088</v>
      </c>
      <c r="W10" s="51"/>
      <c r="X10" s="32" t="s">
        <v>6664</v>
      </c>
      <c r="Y10" s="51"/>
      <c r="Z10" s="32" t="s">
        <v>6665</v>
      </c>
      <c r="AA10" s="15"/>
      <c r="AB10" s="15"/>
      <c r="AC10" s="30" t="s">
        <v>6663</v>
      </c>
      <c r="AD10" s="31" t="s">
        <v>167</v>
      </c>
      <c r="AE10" s="31">
        <v>3</v>
      </c>
      <c r="AF10" s="228" t="s">
        <v>6666</v>
      </c>
      <c r="AG10" s="230" t="s">
        <v>6667</v>
      </c>
      <c r="AH10" s="230" t="s">
        <v>6668</v>
      </c>
      <c r="AI10" s="228" t="s">
        <v>6669</v>
      </c>
      <c r="AJ10" s="228" t="s">
        <v>6670</v>
      </c>
      <c r="AK10" s="229" t="s">
        <v>6671</v>
      </c>
      <c r="AL10" s="228" t="s">
        <v>6666</v>
      </c>
      <c r="AM10" s="230" t="s">
        <v>6667</v>
      </c>
      <c r="AN10" s="230" t="s">
        <v>6668</v>
      </c>
      <c r="AO10" s="228" t="s">
        <v>6669</v>
      </c>
      <c r="AP10" s="228" t="s">
        <v>6670</v>
      </c>
      <c r="AQ10" s="229" t="s">
        <v>6671</v>
      </c>
      <c r="AR10" s="228" t="s">
        <v>6666</v>
      </c>
      <c r="AS10" s="230" t="s">
        <v>6667</v>
      </c>
      <c r="AT10" s="230" t="s">
        <v>6668</v>
      </c>
      <c r="AU10" s="228" t="s">
        <v>6669</v>
      </c>
      <c r="AV10" s="228" t="s">
        <v>6670</v>
      </c>
      <c r="AW10" s="227" t="s">
        <v>6671</v>
      </c>
      <c r="AX10" s="51"/>
      <c r="AY10" s="32" t="s">
        <v>6664</v>
      </c>
      <c r="AZ10" s="51"/>
      <c r="BA10" s="32" t="s">
        <v>6665</v>
      </c>
      <c r="BB10" s="527"/>
    </row>
    <row r="11" spans="1:54" ht="20.25" customHeight="1" thickBot="1" x14ac:dyDescent="0.25">
      <c r="A11" s="49"/>
      <c r="B11" s="33" t="s">
        <v>6672</v>
      </c>
      <c r="C11" s="34" t="s">
        <v>167</v>
      </c>
      <c r="D11" s="34">
        <v>3</v>
      </c>
      <c r="E11" s="1206">
        <f>SUM(E9:E10)</f>
        <v>0</v>
      </c>
      <c r="F11" s="1206">
        <f>SUM(F9:F10)</f>
        <v>0</v>
      </c>
      <c r="G11" s="1206">
        <f>SUM(G9:G10)</f>
        <v>0</v>
      </c>
      <c r="H11" s="1206">
        <f>H9</f>
        <v>0</v>
      </c>
      <c r="I11" s="1206">
        <f>I9</f>
        <v>0</v>
      </c>
      <c r="J11" s="1206">
        <f>SUM(E11:I11)</f>
        <v>0</v>
      </c>
      <c r="K11" s="1206">
        <f>SUM(K9:K10)</f>
        <v>0</v>
      </c>
      <c r="L11" s="1206">
        <f>SUM(L9:L10)</f>
        <v>0</v>
      </c>
      <c r="M11" s="1206">
        <f>SUM(M9:M10)</f>
        <v>0</v>
      </c>
      <c r="N11" s="1206">
        <f>N9</f>
        <v>0</v>
      </c>
      <c r="O11" s="1206">
        <f>O9</f>
        <v>0</v>
      </c>
      <c r="P11" s="1206">
        <f>SUM(K11:O11)</f>
        <v>0</v>
      </c>
      <c r="Q11" s="225">
        <f>SUM(Q9:Q10)</f>
        <v>61.017957413739509</v>
      </c>
      <c r="R11" s="225">
        <f>SUM(R9:R10)</f>
        <v>532.04853652471252</v>
      </c>
      <c r="S11" s="225">
        <f>SUM(S9:S10)</f>
        <v>726.84648150450744</v>
      </c>
      <c r="T11" s="730">
        <f>T9</f>
        <v>112.6591989431147</v>
      </c>
      <c r="U11" s="730">
        <f>U9</f>
        <v>0</v>
      </c>
      <c r="V11" s="224">
        <f>SUM(Q11:U11)</f>
        <v>1432.5721743860743</v>
      </c>
      <c r="W11" s="51"/>
      <c r="X11" s="35" t="s">
        <v>6673</v>
      </c>
      <c r="Y11" s="51"/>
      <c r="Z11" s="35" t="s">
        <v>6674</v>
      </c>
      <c r="AA11" s="15"/>
      <c r="AB11" s="15"/>
      <c r="AC11" s="33" t="s">
        <v>6672</v>
      </c>
      <c r="AD11" s="34" t="s">
        <v>167</v>
      </c>
      <c r="AE11" s="34">
        <v>3</v>
      </c>
      <c r="AF11" s="225" t="s">
        <v>6675</v>
      </c>
      <c r="AG11" s="225" t="s">
        <v>6676</v>
      </c>
      <c r="AH11" s="225" t="s">
        <v>6677</v>
      </c>
      <c r="AI11" s="730" t="s">
        <v>6678</v>
      </c>
      <c r="AJ11" s="730" t="s">
        <v>6679</v>
      </c>
      <c r="AK11" s="225" t="s">
        <v>6680</v>
      </c>
      <c r="AL11" s="225" t="s">
        <v>6675</v>
      </c>
      <c r="AM11" s="225" t="s">
        <v>6676</v>
      </c>
      <c r="AN11" s="225" t="s">
        <v>6677</v>
      </c>
      <c r="AO11" s="730" t="s">
        <v>6678</v>
      </c>
      <c r="AP11" s="730" t="s">
        <v>6679</v>
      </c>
      <c r="AQ11" s="225" t="s">
        <v>6680</v>
      </c>
      <c r="AR11" s="225" t="s">
        <v>6675</v>
      </c>
      <c r="AS11" s="225" t="s">
        <v>6676</v>
      </c>
      <c r="AT11" s="225" t="s">
        <v>6677</v>
      </c>
      <c r="AU11" s="730" t="s">
        <v>6678</v>
      </c>
      <c r="AV11" s="730" t="s">
        <v>6679</v>
      </c>
      <c r="AW11" s="224" t="s">
        <v>6680</v>
      </c>
      <c r="AX11" s="51"/>
      <c r="AY11" s="35" t="s">
        <v>6673</v>
      </c>
      <c r="AZ11" s="51"/>
      <c r="BA11" s="35" t="s">
        <v>6674</v>
      </c>
      <c r="BB11" s="527"/>
    </row>
    <row r="12" spans="1:54" ht="15" customHeight="1" thickTop="1" thickBot="1" x14ac:dyDescent="0.25">
      <c r="A12" s="49"/>
      <c r="B12" s="22"/>
      <c r="C12" s="22"/>
      <c r="D12" s="22"/>
      <c r="E12" s="1208"/>
      <c r="F12" s="1208"/>
      <c r="G12" s="1208"/>
      <c r="H12" s="1208"/>
      <c r="I12" s="1209"/>
      <c r="J12" s="1208"/>
      <c r="K12" s="1208"/>
      <c r="L12" s="1208"/>
      <c r="M12" s="1208"/>
      <c r="N12" s="1208"/>
      <c r="O12" s="1209"/>
      <c r="P12" s="1208"/>
      <c r="Q12" s="240"/>
      <c r="R12" s="240"/>
      <c r="S12" s="240"/>
      <c r="T12" s="240"/>
      <c r="U12" s="688"/>
      <c r="V12" s="240"/>
      <c r="W12" s="51"/>
      <c r="X12" s="26"/>
      <c r="Y12" s="51"/>
      <c r="Z12" s="26"/>
      <c r="AA12" s="15"/>
      <c r="AB12" s="15"/>
      <c r="AC12" s="22"/>
      <c r="AD12" s="22"/>
      <c r="AE12" s="22"/>
      <c r="AF12" s="240"/>
      <c r="AG12" s="240"/>
      <c r="AH12" s="240"/>
      <c r="AI12" s="240"/>
      <c r="AJ12" s="688"/>
      <c r="AK12" s="240"/>
      <c r="AL12" s="240"/>
      <c r="AM12" s="240"/>
      <c r="AN12" s="240"/>
      <c r="AO12" s="240"/>
      <c r="AP12" s="688"/>
      <c r="AQ12" s="240"/>
      <c r="AR12" s="240"/>
      <c r="AS12" s="240"/>
      <c r="AT12" s="240"/>
      <c r="AU12" s="240"/>
      <c r="AV12" s="688"/>
      <c r="AW12" s="240"/>
      <c r="AX12" s="51"/>
      <c r="AY12" s="26"/>
      <c r="AZ12" s="51"/>
      <c r="BA12" s="26"/>
      <c r="BB12" s="527"/>
    </row>
    <row r="13" spans="1:54" ht="20.25" customHeight="1" thickTop="1" thickBot="1" x14ac:dyDescent="0.25">
      <c r="A13" s="49"/>
      <c r="B13" s="24" t="s">
        <v>6681</v>
      </c>
      <c r="C13" s="60"/>
      <c r="D13" s="60"/>
      <c r="E13" s="1210"/>
      <c r="F13" s="1210"/>
      <c r="G13" s="1210"/>
      <c r="H13" s="1210"/>
      <c r="I13" s="1210"/>
      <c r="J13" s="1210"/>
      <c r="K13" s="1210"/>
      <c r="L13" s="1210"/>
      <c r="M13" s="1210"/>
      <c r="N13" s="1210"/>
      <c r="O13" s="1210"/>
      <c r="P13" s="1210"/>
      <c r="Q13" s="545"/>
      <c r="R13" s="545"/>
      <c r="S13" s="545"/>
      <c r="T13" s="545"/>
      <c r="U13" s="545"/>
      <c r="V13" s="545"/>
      <c r="W13" s="51"/>
      <c r="X13" s="26"/>
      <c r="Y13" s="51"/>
      <c r="Z13" s="26"/>
      <c r="AA13" s="15"/>
      <c r="AB13" s="15"/>
      <c r="AC13" s="24" t="s">
        <v>6681</v>
      </c>
      <c r="AD13" s="60"/>
      <c r="AE13" s="60"/>
      <c r="AF13" s="545"/>
      <c r="AG13" s="545"/>
      <c r="AH13" s="545"/>
      <c r="AI13" s="545"/>
      <c r="AJ13" s="545"/>
      <c r="AK13" s="545"/>
      <c r="AL13" s="545"/>
      <c r="AM13" s="545"/>
      <c r="AN13" s="545"/>
      <c r="AO13" s="545"/>
      <c r="AP13" s="545"/>
      <c r="AQ13" s="545"/>
      <c r="AR13" s="545"/>
      <c r="AS13" s="545"/>
      <c r="AT13" s="545"/>
      <c r="AU13" s="545"/>
      <c r="AV13" s="545"/>
      <c r="AW13" s="545"/>
      <c r="AX13" s="51"/>
      <c r="AY13" s="26"/>
      <c r="AZ13" s="51"/>
      <c r="BA13" s="26"/>
      <c r="BB13" s="527"/>
    </row>
    <row r="14" spans="1:54" ht="20.25" customHeight="1" thickTop="1" x14ac:dyDescent="0.2">
      <c r="A14" s="49"/>
      <c r="B14" s="27" t="s">
        <v>6682</v>
      </c>
      <c r="C14" s="28" t="s">
        <v>167</v>
      </c>
      <c r="D14" s="28">
        <v>3</v>
      </c>
      <c r="E14" s="1207"/>
      <c r="F14" s="1207"/>
      <c r="G14" s="1207"/>
      <c r="H14" s="1207"/>
      <c r="I14" s="1207"/>
      <c r="J14" s="1204">
        <f>SUM(E14:I14)</f>
        <v>0</v>
      </c>
      <c r="K14" s="1207"/>
      <c r="L14" s="1207"/>
      <c r="M14" s="1207"/>
      <c r="N14" s="1207"/>
      <c r="O14" s="1207"/>
      <c r="P14" s="1204">
        <f>SUM(K14:O14)</f>
        <v>0</v>
      </c>
      <c r="Q14" s="1303">
        <v>64.151790798880953</v>
      </c>
      <c r="R14" s="1303">
        <v>519.82254740441397</v>
      </c>
      <c r="S14" s="1303">
        <v>696.55826639726456</v>
      </c>
      <c r="T14" s="1303">
        <v>110.71409263288778</v>
      </c>
      <c r="U14" s="1303">
        <v>0</v>
      </c>
      <c r="V14" s="233">
        <f>SUM(Q14:U14)</f>
        <v>1391.2466972334471</v>
      </c>
      <c r="W14" s="51"/>
      <c r="X14" s="29" t="s">
        <v>6683</v>
      </c>
      <c r="Y14" s="51"/>
      <c r="Z14" s="29" t="s">
        <v>6684</v>
      </c>
      <c r="AA14" s="15"/>
      <c r="AB14" s="15"/>
      <c r="AC14" s="27" t="s">
        <v>6682</v>
      </c>
      <c r="AD14" s="28" t="s">
        <v>167</v>
      </c>
      <c r="AE14" s="28">
        <v>3</v>
      </c>
      <c r="AF14" s="234" t="s">
        <v>6685</v>
      </c>
      <c r="AG14" s="234" t="s">
        <v>6686</v>
      </c>
      <c r="AH14" s="234" t="s">
        <v>6687</v>
      </c>
      <c r="AI14" s="234" t="s">
        <v>6688</v>
      </c>
      <c r="AJ14" s="234" t="s">
        <v>6689</v>
      </c>
      <c r="AK14" s="235" t="s">
        <v>6690</v>
      </c>
      <c r="AL14" s="234" t="s">
        <v>6685</v>
      </c>
      <c r="AM14" s="234" t="s">
        <v>6686</v>
      </c>
      <c r="AN14" s="234" t="s">
        <v>6687</v>
      </c>
      <c r="AO14" s="234" t="s">
        <v>6688</v>
      </c>
      <c r="AP14" s="234" t="s">
        <v>6689</v>
      </c>
      <c r="AQ14" s="235" t="s">
        <v>6690</v>
      </c>
      <c r="AR14" s="234" t="s">
        <v>6685</v>
      </c>
      <c r="AS14" s="234" t="s">
        <v>6686</v>
      </c>
      <c r="AT14" s="234" t="s">
        <v>6687</v>
      </c>
      <c r="AU14" s="234" t="s">
        <v>6688</v>
      </c>
      <c r="AV14" s="234" t="s">
        <v>6689</v>
      </c>
      <c r="AW14" s="233" t="s">
        <v>6690</v>
      </c>
      <c r="AX14" s="51"/>
      <c r="AY14" s="29" t="s">
        <v>6683</v>
      </c>
      <c r="AZ14" s="51"/>
      <c r="BA14" s="29" t="s">
        <v>6684</v>
      </c>
      <c r="BB14" s="527"/>
    </row>
    <row r="15" spans="1:54" ht="20.25" customHeight="1" x14ac:dyDescent="0.2">
      <c r="A15" s="49"/>
      <c r="B15" s="30" t="s">
        <v>6691</v>
      </c>
      <c r="C15" s="31" t="s">
        <v>167</v>
      </c>
      <c r="D15" s="31">
        <v>3</v>
      </c>
      <c r="E15" s="971"/>
      <c r="F15" s="971"/>
      <c r="G15" s="971"/>
      <c r="H15" s="971"/>
      <c r="I15" s="971"/>
      <c r="J15" s="1205">
        <f>SUM(E15:I15)</f>
        <v>0</v>
      </c>
      <c r="K15" s="971"/>
      <c r="L15" s="971"/>
      <c r="M15" s="971"/>
      <c r="N15" s="971"/>
      <c r="O15" s="971"/>
      <c r="P15" s="1205">
        <f>SUM(K15:O15)</f>
        <v>0</v>
      </c>
      <c r="Q15" s="1289">
        <v>0</v>
      </c>
      <c r="R15" s="1289">
        <v>22.889651227852038</v>
      </c>
      <c r="S15" s="1289">
        <v>48.498228784581919</v>
      </c>
      <c r="T15" s="1289">
        <v>0</v>
      </c>
      <c r="U15" s="1289">
        <v>0</v>
      </c>
      <c r="V15" s="227">
        <f>SUM(Q15:U15)</f>
        <v>71.387880012433953</v>
      </c>
      <c r="W15" s="51"/>
      <c r="X15" s="32" t="s">
        <v>6692</v>
      </c>
      <c r="Y15" s="51"/>
      <c r="Z15" s="32" t="s">
        <v>6693</v>
      </c>
      <c r="AA15" s="15"/>
      <c r="AB15" s="15"/>
      <c r="AC15" s="30" t="s">
        <v>6691</v>
      </c>
      <c r="AD15" s="31" t="s">
        <v>167</v>
      </c>
      <c r="AE15" s="31">
        <v>3</v>
      </c>
      <c r="AF15" s="228" t="s">
        <v>6694</v>
      </c>
      <c r="AG15" s="228" t="s">
        <v>6695</v>
      </c>
      <c r="AH15" s="228" t="s">
        <v>6696</v>
      </c>
      <c r="AI15" s="228" t="s">
        <v>6697</v>
      </c>
      <c r="AJ15" s="228" t="s">
        <v>6698</v>
      </c>
      <c r="AK15" s="229" t="s">
        <v>6699</v>
      </c>
      <c r="AL15" s="228" t="s">
        <v>6694</v>
      </c>
      <c r="AM15" s="228" t="s">
        <v>6695</v>
      </c>
      <c r="AN15" s="228" t="s">
        <v>6696</v>
      </c>
      <c r="AO15" s="228" t="s">
        <v>6697</v>
      </c>
      <c r="AP15" s="228" t="s">
        <v>6698</v>
      </c>
      <c r="AQ15" s="229" t="s">
        <v>6699</v>
      </c>
      <c r="AR15" s="228" t="s">
        <v>6694</v>
      </c>
      <c r="AS15" s="228" t="s">
        <v>6695</v>
      </c>
      <c r="AT15" s="228" t="s">
        <v>6696</v>
      </c>
      <c r="AU15" s="228" t="s">
        <v>6697</v>
      </c>
      <c r="AV15" s="228" t="s">
        <v>6698</v>
      </c>
      <c r="AW15" s="227" t="s">
        <v>6699</v>
      </c>
      <c r="AX15" s="51"/>
      <c r="AY15" s="32" t="s">
        <v>6692</v>
      </c>
      <c r="AZ15" s="51"/>
      <c r="BA15" s="32" t="s">
        <v>6693</v>
      </c>
      <c r="BB15" s="527"/>
    </row>
    <row r="16" spans="1:54" ht="20.25" customHeight="1" x14ac:dyDescent="0.2">
      <c r="A16" s="49"/>
      <c r="B16" s="30" t="s">
        <v>6700</v>
      </c>
      <c r="C16" s="31" t="s">
        <v>167</v>
      </c>
      <c r="D16" s="31">
        <v>3</v>
      </c>
      <c r="E16" s="971"/>
      <c r="F16" s="971"/>
      <c r="G16" s="971"/>
      <c r="H16" s="971"/>
      <c r="I16" s="971"/>
      <c r="J16" s="1205">
        <f>SUM(E16:I16)</f>
        <v>0</v>
      </c>
      <c r="K16" s="971"/>
      <c r="L16" s="971"/>
      <c r="M16" s="971"/>
      <c r="N16" s="971"/>
      <c r="O16" s="971"/>
      <c r="P16" s="1205">
        <f>SUM(K16:O16)</f>
        <v>0</v>
      </c>
      <c r="Q16" s="1289">
        <v>-0.22673018340068388</v>
      </c>
      <c r="R16" s="1289">
        <v>1.976316133043208</v>
      </c>
      <c r="S16" s="1289">
        <v>-2.3838797015853279</v>
      </c>
      <c r="T16" s="1289">
        <v>6.4255517562946854E-2</v>
      </c>
      <c r="U16" s="1289">
        <v>0</v>
      </c>
      <c r="V16" s="227">
        <f>SUM(Q16:U16)</f>
        <v>-0.5700382343798569</v>
      </c>
      <c r="W16" s="51"/>
      <c r="X16" s="32" t="s">
        <v>6701</v>
      </c>
      <c r="Y16" s="51"/>
      <c r="Z16" s="32" t="s">
        <v>6702</v>
      </c>
      <c r="AA16" s="15"/>
      <c r="AB16" s="15"/>
      <c r="AC16" s="30" t="s">
        <v>6700</v>
      </c>
      <c r="AD16" s="31" t="s">
        <v>167</v>
      </c>
      <c r="AE16" s="31">
        <v>3</v>
      </c>
      <c r="AF16" s="228" t="s">
        <v>6703</v>
      </c>
      <c r="AG16" s="228" t="s">
        <v>6704</v>
      </c>
      <c r="AH16" s="228" t="s">
        <v>6705</v>
      </c>
      <c r="AI16" s="228" t="s">
        <v>6706</v>
      </c>
      <c r="AJ16" s="228" t="s">
        <v>6707</v>
      </c>
      <c r="AK16" s="229" t="s">
        <v>6708</v>
      </c>
      <c r="AL16" s="228" t="s">
        <v>6703</v>
      </c>
      <c r="AM16" s="228" t="s">
        <v>6704</v>
      </c>
      <c r="AN16" s="228" t="s">
        <v>6705</v>
      </c>
      <c r="AO16" s="228" t="s">
        <v>6706</v>
      </c>
      <c r="AP16" s="228" t="s">
        <v>6707</v>
      </c>
      <c r="AQ16" s="229" t="s">
        <v>6708</v>
      </c>
      <c r="AR16" s="228" t="s">
        <v>6703</v>
      </c>
      <c r="AS16" s="228" t="s">
        <v>6704</v>
      </c>
      <c r="AT16" s="228" t="s">
        <v>6705</v>
      </c>
      <c r="AU16" s="228" t="s">
        <v>6706</v>
      </c>
      <c r="AV16" s="228" t="s">
        <v>6707</v>
      </c>
      <c r="AW16" s="227" t="s">
        <v>6708</v>
      </c>
      <c r="AX16" s="51"/>
      <c r="AY16" s="32" t="s">
        <v>6701</v>
      </c>
      <c r="AZ16" s="51"/>
      <c r="BA16" s="32" t="s">
        <v>6702</v>
      </c>
      <c r="BB16" s="527"/>
    </row>
    <row r="17" spans="1:54" ht="20.25" customHeight="1" x14ac:dyDescent="0.2">
      <c r="A17" s="49"/>
      <c r="B17" s="30" t="s">
        <v>6709</v>
      </c>
      <c r="C17" s="31" t="s">
        <v>167</v>
      </c>
      <c r="D17" s="31">
        <v>3</v>
      </c>
      <c r="E17" s="971"/>
      <c r="F17" s="971"/>
      <c r="G17" s="971"/>
      <c r="H17" s="971"/>
      <c r="I17" s="971"/>
      <c r="J17" s="1205">
        <f>SUM(E17:I17)</f>
        <v>0</v>
      </c>
      <c r="K17" s="971"/>
      <c r="L17" s="971"/>
      <c r="M17" s="971"/>
      <c r="N17" s="971"/>
      <c r="O17" s="971"/>
      <c r="P17" s="1205">
        <f>SUM(K17:O17)</f>
        <v>0</v>
      </c>
      <c r="Q17" s="1289">
        <v>0</v>
      </c>
      <c r="R17" s="1289">
        <v>0</v>
      </c>
      <c r="S17" s="1289">
        <v>0</v>
      </c>
      <c r="T17" s="1289">
        <v>0</v>
      </c>
      <c r="U17" s="1289">
        <v>0</v>
      </c>
      <c r="V17" s="227">
        <f>SUM(Q17:U17)</f>
        <v>0</v>
      </c>
      <c r="W17" s="51"/>
      <c r="X17" s="32" t="s">
        <v>6710</v>
      </c>
      <c r="Y17" s="51"/>
      <c r="Z17" s="32" t="s">
        <v>6711</v>
      </c>
      <c r="AA17" s="15"/>
      <c r="AB17" s="15"/>
      <c r="AC17" s="30" t="s">
        <v>6709</v>
      </c>
      <c r="AD17" s="31" t="s">
        <v>167</v>
      </c>
      <c r="AE17" s="31">
        <v>3</v>
      </c>
      <c r="AF17" s="228" t="s">
        <v>6712</v>
      </c>
      <c r="AG17" s="228" t="s">
        <v>6713</v>
      </c>
      <c r="AH17" s="228" t="s">
        <v>6714</v>
      </c>
      <c r="AI17" s="228" t="s">
        <v>6715</v>
      </c>
      <c r="AJ17" s="228" t="s">
        <v>6716</v>
      </c>
      <c r="AK17" s="229" t="s">
        <v>6717</v>
      </c>
      <c r="AL17" s="228" t="s">
        <v>6712</v>
      </c>
      <c r="AM17" s="228" t="s">
        <v>6713</v>
      </c>
      <c r="AN17" s="228" t="s">
        <v>6714</v>
      </c>
      <c r="AO17" s="228" t="s">
        <v>6715</v>
      </c>
      <c r="AP17" s="228" t="s">
        <v>6716</v>
      </c>
      <c r="AQ17" s="229" t="s">
        <v>6717</v>
      </c>
      <c r="AR17" s="228" t="s">
        <v>6712</v>
      </c>
      <c r="AS17" s="228" t="s">
        <v>6713</v>
      </c>
      <c r="AT17" s="228" t="s">
        <v>6714</v>
      </c>
      <c r="AU17" s="228" t="s">
        <v>6715</v>
      </c>
      <c r="AV17" s="228" t="s">
        <v>6716</v>
      </c>
      <c r="AW17" s="227" t="s">
        <v>6717</v>
      </c>
      <c r="AX17" s="51"/>
      <c r="AY17" s="32" t="s">
        <v>6710</v>
      </c>
      <c r="AZ17" s="51"/>
      <c r="BA17" s="32" t="s">
        <v>6711</v>
      </c>
      <c r="BB17" s="527"/>
    </row>
    <row r="18" spans="1:54" ht="20.25" customHeight="1" thickBot="1" x14ac:dyDescent="0.25">
      <c r="A18" s="49"/>
      <c r="B18" s="33" t="s">
        <v>6718</v>
      </c>
      <c r="C18" s="34" t="s">
        <v>167</v>
      </c>
      <c r="D18" s="34">
        <v>3</v>
      </c>
      <c r="E18" s="1206">
        <f>SUM(E14:E17)</f>
        <v>0</v>
      </c>
      <c r="F18" s="1206">
        <f>SUM(F14:F17)</f>
        <v>0</v>
      </c>
      <c r="G18" s="1206">
        <f>SUM(G14:G17)</f>
        <v>0</v>
      </c>
      <c r="H18" s="1206">
        <f>SUM(H14:H17)</f>
        <v>0</v>
      </c>
      <c r="I18" s="1206">
        <f>SUM(I14:I17)</f>
        <v>0</v>
      </c>
      <c r="J18" s="1206">
        <f>SUM(E18:I18)</f>
        <v>0</v>
      </c>
      <c r="K18" s="1206">
        <f>SUM(K14:K17)</f>
        <v>0</v>
      </c>
      <c r="L18" s="1206">
        <f>SUM(L14:L17)</f>
        <v>0</v>
      </c>
      <c r="M18" s="1206">
        <f>SUM(M14:M17)</f>
        <v>0</v>
      </c>
      <c r="N18" s="1206">
        <f>SUM(N14:N17)</f>
        <v>0</v>
      </c>
      <c r="O18" s="1206">
        <f>SUM(O14:O17)</f>
        <v>0</v>
      </c>
      <c r="P18" s="1206">
        <f>SUM(K18:O18)</f>
        <v>0</v>
      </c>
      <c r="Q18" s="225">
        <f>SUM(Q14:Q17)</f>
        <v>63.92506061548027</v>
      </c>
      <c r="R18" s="225">
        <f>SUM(R14:R17)</f>
        <v>544.68851476530915</v>
      </c>
      <c r="S18" s="225">
        <f>SUM(S14:S17)</f>
        <v>742.67261548026113</v>
      </c>
      <c r="T18" s="225">
        <f>SUM(T14:T17)</f>
        <v>110.77834815045073</v>
      </c>
      <c r="U18" s="225">
        <f>SUM(U14:U17)</f>
        <v>0</v>
      </c>
      <c r="V18" s="224">
        <f>SUM(Q18:U18)</f>
        <v>1462.0645390115012</v>
      </c>
      <c r="W18" s="51"/>
      <c r="X18" s="35" t="s">
        <v>6719</v>
      </c>
      <c r="Y18" s="51"/>
      <c r="Z18" s="35" t="s">
        <v>6720</v>
      </c>
      <c r="AA18" s="15"/>
      <c r="AB18" s="15"/>
      <c r="AC18" s="33" t="s">
        <v>6718</v>
      </c>
      <c r="AD18" s="34" t="s">
        <v>167</v>
      </c>
      <c r="AE18" s="34">
        <v>3</v>
      </c>
      <c r="AF18" s="225" t="s">
        <v>6721</v>
      </c>
      <c r="AG18" s="225" t="s">
        <v>6722</v>
      </c>
      <c r="AH18" s="225" t="s">
        <v>6723</v>
      </c>
      <c r="AI18" s="225" t="s">
        <v>6724</v>
      </c>
      <c r="AJ18" s="225" t="s">
        <v>6725</v>
      </c>
      <c r="AK18" s="225" t="s">
        <v>6726</v>
      </c>
      <c r="AL18" s="225" t="s">
        <v>6721</v>
      </c>
      <c r="AM18" s="225" t="s">
        <v>6722</v>
      </c>
      <c r="AN18" s="225" t="s">
        <v>6723</v>
      </c>
      <c r="AO18" s="225" t="s">
        <v>6724</v>
      </c>
      <c r="AP18" s="225" t="s">
        <v>6725</v>
      </c>
      <c r="AQ18" s="225" t="s">
        <v>6726</v>
      </c>
      <c r="AR18" s="225" t="s">
        <v>6721</v>
      </c>
      <c r="AS18" s="225" t="s">
        <v>6722</v>
      </c>
      <c r="AT18" s="225" t="s">
        <v>6723</v>
      </c>
      <c r="AU18" s="225" t="s">
        <v>6724</v>
      </c>
      <c r="AV18" s="225" t="s">
        <v>6725</v>
      </c>
      <c r="AW18" s="224" t="s">
        <v>6726</v>
      </c>
      <c r="AX18" s="51"/>
      <c r="AY18" s="35" t="s">
        <v>6719</v>
      </c>
      <c r="AZ18" s="51"/>
      <c r="BA18" s="35" t="s">
        <v>6720</v>
      </c>
      <c r="BB18" s="527"/>
    </row>
    <row r="19" spans="1:54" ht="15" customHeight="1" thickTop="1" thickBot="1" x14ac:dyDescent="0.25">
      <c r="A19" s="49"/>
      <c r="B19" s="22"/>
      <c r="C19" s="22"/>
      <c r="D19" s="22"/>
      <c r="E19" s="1208"/>
      <c r="F19" s="1208"/>
      <c r="G19" s="1208"/>
      <c r="H19" s="1208"/>
      <c r="I19" s="1209"/>
      <c r="J19" s="1208"/>
      <c r="K19" s="1208"/>
      <c r="L19" s="1208"/>
      <c r="M19" s="1208"/>
      <c r="N19" s="1208"/>
      <c r="O19" s="1209"/>
      <c r="P19" s="1208"/>
      <c r="Q19" s="240"/>
      <c r="R19" s="240"/>
      <c r="S19" s="240"/>
      <c r="T19" s="240"/>
      <c r="U19" s="688"/>
      <c r="V19" s="240"/>
      <c r="W19" s="51"/>
      <c r="X19" s="26"/>
      <c r="Y19" s="51"/>
      <c r="Z19" s="26"/>
      <c r="AA19" s="15"/>
      <c r="AB19" s="15"/>
      <c r="AC19" s="22"/>
      <c r="AD19" s="22"/>
      <c r="AE19" s="22"/>
      <c r="AF19" s="240"/>
      <c r="AG19" s="240"/>
      <c r="AH19" s="240"/>
      <c r="AI19" s="240"/>
      <c r="AJ19" s="688"/>
      <c r="AK19" s="240"/>
      <c r="AL19" s="240"/>
      <c r="AM19" s="240"/>
      <c r="AN19" s="240"/>
      <c r="AO19" s="240"/>
      <c r="AP19" s="688"/>
      <c r="AQ19" s="240"/>
      <c r="AR19" s="240"/>
      <c r="AS19" s="240"/>
      <c r="AT19" s="240"/>
      <c r="AU19" s="240"/>
      <c r="AV19" s="688"/>
      <c r="AW19" s="240"/>
      <c r="AX19" s="51"/>
      <c r="AY19" s="26"/>
      <c r="AZ19" s="51"/>
      <c r="BA19" s="26"/>
      <c r="BB19" s="527"/>
    </row>
    <row r="20" spans="1:54" ht="20.25" customHeight="1" thickTop="1" thickBot="1" x14ac:dyDescent="0.25">
      <c r="A20" s="49"/>
      <c r="B20" s="24" t="s">
        <v>6727</v>
      </c>
      <c r="C20" s="60"/>
      <c r="D20" s="60"/>
      <c r="E20" s="1210"/>
      <c r="F20" s="1210"/>
      <c r="G20" s="1210"/>
      <c r="H20" s="1210"/>
      <c r="I20" s="1210"/>
      <c r="J20" s="1210"/>
      <c r="K20" s="1210"/>
      <c r="L20" s="1210"/>
      <c r="M20" s="1210"/>
      <c r="N20" s="1210"/>
      <c r="O20" s="1210"/>
      <c r="P20" s="1210"/>
      <c r="Q20" s="545"/>
      <c r="R20" s="545"/>
      <c r="S20" s="545"/>
      <c r="T20" s="545"/>
      <c r="U20" s="545"/>
      <c r="V20" s="545"/>
      <c r="W20" s="51"/>
      <c r="X20" s="26"/>
      <c r="Y20" s="51"/>
      <c r="Z20" s="26"/>
      <c r="AA20" s="15"/>
      <c r="AB20" s="15"/>
      <c r="AC20" s="24" t="s">
        <v>6727</v>
      </c>
      <c r="AD20" s="60"/>
      <c r="AE20" s="60"/>
      <c r="AF20" s="545"/>
      <c r="AG20" s="545"/>
      <c r="AH20" s="545"/>
      <c r="AI20" s="545"/>
      <c r="AJ20" s="545"/>
      <c r="AK20" s="545"/>
      <c r="AL20" s="545"/>
      <c r="AM20" s="545"/>
      <c r="AN20" s="545"/>
      <c r="AO20" s="545"/>
      <c r="AP20" s="545"/>
      <c r="AQ20" s="545"/>
      <c r="AR20" s="545"/>
      <c r="AS20" s="545"/>
      <c r="AT20" s="545"/>
      <c r="AU20" s="545"/>
      <c r="AV20" s="545"/>
      <c r="AW20" s="545"/>
      <c r="AX20" s="51"/>
      <c r="AY20" s="26"/>
      <c r="AZ20" s="51"/>
      <c r="BA20" s="26"/>
      <c r="BB20" s="527"/>
    </row>
    <row r="21" spans="1:54" ht="20.25" customHeight="1" thickTop="1" x14ac:dyDescent="0.2">
      <c r="A21" s="49"/>
      <c r="B21" s="27" t="s">
        <v>6728</v>
      </c>
      <c r="C21" s="28" t="s">
        <v>167</v>
      </c>
      <c r="D21" s="28">
        <v>3</v>
      </c>
      <c r="E21" s="1204">
        <f>E18</f>
        <v>0</v>
      </c>
      <c r="F21" s="1204">
        <f>F18</f>
        <v>0</v>
      </c>
      <c r="G21" s="1204">
        <f>G18</f>
        <v>0</v>
      </c>
      <c r="H21" s="1204">
        <f>H18</f>
        <v>0</v>
      </c>
      <c r="I21" s="1204">
        <f>I18</f>
        <v>0</v>
      </c>
      <c r="J21" s="1204">
        <f>SUM(E21:I21)</f>
        <v>0</v>
      </c>
      <c r="K21" s="1204">
        <f>K18</f>
        <v>0</v>
      </c>
      <c r="L21" s="1204">
        <f>L18</f>
        <v>0</v>
      </c>
      <c r="M21" s="1204">
        <f>M18</f>
        <v>0</v>
      </c>
      <c r="N21" s="1204">
        <f>N18</f>
        <v>0</v>
      </c>
      <c r="O21" s="1204">
        <f>O18</f>
        <v>0</v>
      </c>
      <c r="P21" s="1204">
        <f>SUM(K21:O21)</f>
        <v>0</v>
      </c>
      <c r="Q21" s="236">
        <f>Q18</f>
        <v>63.92506061548027</v>
      </c>
      <c r="R21" s="236">
        <f>R18</f>
        <v>544.68851476530915</v>
      </c>
      <c r="S21" s="236">
        <f>S18</f>
        <v>742.67261548026113</v>
      </c>
      <c r="T21" s="236">
        <f>T18</f>
        <v>110.77834815045073</v>
      </c>
      <c r="U21" s="236">
        <f>U18</f>
        <v>0</v>
      </c>
      <c r="V21" s="233">
        <f>SUM(Q21:U21)</f>
        <v>1462.0645390115012</v>
      </c>
      <c r="W21" s="51"/>
      <c r="X21" s="29" t="s">
        <v>6729</v>
      </c>
      <c r="Y21" s="51"/>
      <c r="Z21" s="29" t="s">
        <v>6730</v>
      </c>
      <c r="AA21" s="15"/>
      <c r="AB21" s="15"/>
      <c r="AC21" s="27" t="s">
        <v>6728</v>
      </c>
      <c r="AD21" s="28" t="s">
        <v>167</v>
      </c>
      <c r="AE21" s="28">
        <v>3</v>
      </c>
      <c r="AF21" s="236" t="s">
        <v>6731</v>
      </c>
      <c r="AG21" s="236" t="s">
        <v>6732</v>
      </c>
      <c r="AH21" s="236" t="s">
        <v>6733</v>
      </c>
      <c r="AI21" s="236" t="s">
        <v>6734</v>
      </c>
      <c r="AJ21" s="236" t="s">
        <v>6735</v>
      </c>
      <c r="AK21" s="235" t="s">
        <v>6736</v>
      </c>
      <c r="AL21" s="236" t="s">
        <v>6731</v>
      </c>
      <c r="AM21" s="236" t="s">
        <v>6732</v>
      </c>
      <c r="AN21" s="236" t="s">
        <v>6733</v>
      </c>
      <c r="AO21" s="236" t="s">
        <v>6734</v>
      </c>
      <c r="AP21" s="236" t="s">
        <v>6735</v>
      </c>
      <c r="AQ21" s="235" t="s">
        <v>6736</v>
      </c>
      <c r="AR21" s="236" t="s">
        <v>6731</v>
      </c>
      <c r="AS21" s="236" t="s">
        <v>6732</v>
      </c>
      <c r="AT21" s="236" t="s">
        <v>6733</v>
      </c>
      <c r="AU21" s="236" t="s">
        <v>6734</v>
      </c>
      <c r="AV21" s="236" t="s">
        <v>6735</v>
      </c>
      <c r="AW21" s="233" t="s">
        <v>6736</v>
      </c>
      <c r="AX21" s="51"/>
      <c r="AY21" s="29" t="s">
        <v>6729</v>
      </c>
      <c r="AZ21" s="51"/>
      <c r="BA21" s="29" t="s">
        <v>6730</v>
      </c>
      <c r="BB21" s="527"/>
    </row>
    <row r="22" spans="1:54" ht="20.25" customHeight="1" x14ac:dyDescent="0.2">
      <c r="A22" s="49"/>
      <c r="B22" s="30" t="s">
        <v>6737</v>
      </c>
      <c r="C22" s="31" t="s">
        <v>167</v>
      </c>
      <c r="D22" s="31">
        <v>3</v>
      </c>
      <c r="E22" s="1205">
        <f>E11</f>
        <v>0</v>
      </c>
      <c r="F22" s="1205">
        <f>F11</f>
        <v>0</v>
      </c>
      <c r="G22" s="1205">
        <f>G11</f>
        <v>0</v>
      </c>
      <c r="H22" s="1205">
        <f>H11</f>
        <v>0</v>
      </c>
      <c r="I22" s="1205">
        <f>I11</f>
        <v>0</v>
      </c>
      <c r="J22" s="1205">
        <f>SUM(E22:I22)</f>
        <v>0</v>
      </c>
      <c r="K22" s="1205">
        <f>K11</f>
        <v>0</v>
      </c>
      <c r="L22" s="1205">
        <f>L11</f>
        <v>0</v>
      </c>
      <c r="M22" s="1205">
        <f>M11</f>
        <v>0</v>
      </c>
      <c r="N22" s="1205">
        <f>N11</f>
        <v>0</v>
      </c>
      <c r="O22" s="1205">
        <f>O11</f>
        <v>0</v>
      </c>
      <c r="P22" s="1205">
        <f>SUM(K22:O22)</f>
        <v>0</v>
      </c>
      <c r="Q22" s="230">
        <f>Q11</f>
        <v>61.017957413739509</v>
      </c>
      <c r="R22" s="230">
        <f>R11</f>
        <v>532.04853652471252</v>
      </c>
      <c r="S22" s="230">
        <f>S11</f>
        <v>726.84648150450744</v>
      </c>
      <c r="T22" s="230">
        <f>T11</f>
        <v>112.6591989431147</v>
      </c>
      <c r="U22" s="230">
        <f>U11</f>
        <v>0</v>
      </c>
      <c r="V22" s="227">
        <f>SUM(Q22:U22)</f>
        <v>1432.5721743860743</v>
      </c>
      <c r="W22" s="51"/>
      <c r="X22" s="32" t="s">
        <v>6738</v>
      </c>
      <c r="Y22" s="51"/>
      <c r="Z22" s="32" t="s">
        <v>6739</v>
      </c>
      <c r="AA22" s="15"/>
      <c r="AB22" s="15"/>
      <c r="AC22" s="30" t="s">
        <v>6737</v>
      </c>
      <c r="AD22" s="31" t="s">
        <v>167</v>
      </c>
      <c r="AE22" s="31">
        <v>3</v>
      </c>
      <c r="AF22" s="230" t="s">
        <v>6740</v>
      </c>
      <c r="AG22" s="230" t="s">
        <v>6741</v>
      </c>
      <c r="AH22" s="230" t="s">
        <v>6742</v>
      </c>
      <c r="AI22" s="230" t="s">
        <v>6743</v>
      </c>
      <c r="AJ22" s="230" t="s">
        <v>6744</v>
      </c>
      <c r="AK22" s="229" t="s">
        <v>6745</v>
      </c>
      <c r="AL22" s="230" t="s">
        <v>6740</v>
      </c>
      <c r="AM22" s="230" t="s">
        <v>6741</v>
      </c>
      <c r="AN22" s="230" t="s">
        <v>6742</v>
      </c>
      <c r="AO22" s="230" t="s">
        <v>6743</v>
      </c>
      <c r="AP22" s="230" t="s">
        <v>6744</v>
      </c>
      <c r="AQ22" s="229" t="s">
        <v>6745</v>
      </c>
      <c r="AR22" s="230" t="s">
        <v>6740</v>
      </c>
      <c r="AS22" s="230" t="s">
        <v>6741</v>
      </c>
      <c r="AT22" s="230" t="s">
        <v>6742</v>
      </c>
      <c r="AU22" s="230" t="s">
        <v>6743</v>
      </c>
      <c r="AV22" s="230" t="s">
        <v>6744</v>
      </c>
      <c r="AW22" s="227" t="s">
        <v>6745</v>
      </c>
      <c r="AX22" s="51"/>
      <c r="AY22" s="32" t="s">
        <v>6738</v>
      </c>
      <c r="AZ22" s="51"/>
      <c r="BA22" s="32" t="s">
        <v>6739</v>
      </c>
      <c r="BB22" s="527"/>
    </row>
    <row r="23" spans="1:54" ht="20.25" customHeight="1" thickBot="1" x14ac:dyDescent="0.25">
      <c r="A23" s="49"/>
      <c r="B23" s="33" t="s">
        <v>6746</v>
      </c>
      <c r="C23" s="34" t="s">
        <v>167</v>
      </c>
      <c r="D23" s="34">
        <v>3</v>
      </c>
      <c r="E23" s="1206">
        <f>IFERROR(E21-E22,0)</f>
        <v>0</v>
      </c>
      <c r="F23" s="1206">
        <f>IFERROR(F21-F22,0)</f>
        <v>0</v>
      </c>
      <c r="G23" s="1206">
        <f>IFERROR(G21-G22,0)</f>
        <v>0</v>
      </c>
      <c r="H23" s="1206">
        <f>IFERROR(H21-H22,0)</f>
        <v>0</v>
      </c>
      <c r="I23" s="1206">
        <f>IFERROR(I21-I22,0)</f>
        <v>0</v>
      </c>
      <c r="J23" s="1206">
        <f>SUM(E23:I23)</f>
        <v>0</v>
      </c>
      <c r="K23" s="1206">
        <f>IFERROR(K21-K22,0)</f>
        <v>0</v>
      </c>
      <c r="L23" s="1206">
        <f>IFERROR(L21-L22,0)</f>
        <v>0</v>
      </c>
      <c r="M23" s="1206">
        <f>IFERROR(M21-M22,0)</f>
        <v>0</v>
      </c>
      <c r="N23" s="1206">
        <f>IFERROR(N21-N22,0)</f>
        <v>0</v>
      </c>
      <c r="O23" s="1206">
        <f>IFERROR(O21-O22,0)</f>
        <v>0</v>
      </c>
      <c r="P23" s="1206">
        <f>SUM(K23:O23)</f>
        <v>0</v>
      </c>
      <c r="Q23" s="225">
        <f>IFERROR(Q21-Q22,0)</f>
        <v>2.9071032017407603</v>
      </c>
      <c r="R23" s="225">
        <f>IFERROR(R21-R22,0)</f>
        <v>12.639978240596633</v>
      </c>
      <c r="S23" s="225">
        <f>IFERROR(S21-S22,0)</f>
        <v>15.826133975753692</v>
      </c>
      <c r="T23" s="225">
        <f>IFERROR(T21-T22,0)</f>
        <v>-1.8808507926639777</v>
      </c>
      <c r="U23" s="225">
        <f>IFERROR(U21-U22,0)</f>
        <v>0</v>
      </c>
      <c r="V23" s="224">
        <f>SUM(Q23:U23)</f>
        <v>29.492364625427108</v>
      </c>
      <c r="W23" s="51"/>
      <c r="X23" s="35" t="s">
        <v>6747</v>
      </c>
      <c r="Y23" s="51"/>
      <c r="Z23" s="35" t="s">
        <v>6748</v>
      </c>
      <c r="AA23" s="15"/>
      <c r="AB23" s="15"/>
      <c r="AC23" s="33" t="s">
        <v>6746</v>
      </c>
      <c r="AD23" s="34" t="s">
        <v>167</v>
      </c>
      <c r="AE23" s="34">
        <v>3</v>
      </c>
      <c r="AF23" s="225" t="s">
        <v>6749</v>
      </c>
      <c r="AG23" s="225" t="s">
        <v>6750</v>
      </c>
      <c r="AH23" s="225" t="s">
        <v>6751</v>
      </c>
      <c r="AI23" s="225" t="s">
        <v>6752</v>
      </c>
      <c r="AJ23" s="225" t="s">
        <v>6753</v>
      </c>
      <c r="AK23" s="225" t="s">
        <v>6754</v>
      </c>
      <c r="AL23" s="225" t="s">
        <v>6749</v>
      </c>
      <c r="AM23" s="225" t="s">
        <v>6750</v>
      </c>
      <c r="AN23" s="225" t="s">
        <v>6751</v>
      </c>
      <c r="AO23" s="225" t="s">
        <v>6752</v>
      </c>
      <c r="AP23" s="225" t="s">
        <v>6753</v>
      </c>
      <c r="AQ23" s="225" t="s">
        <v>6754</v>
      </c>
      <c r="AR23" s="225" t="s">
        <v>6749</v>
      </c>
      <c r="AS23" s="225" t="s">
        <v>6750</v>
      </c>
      <c r="AT23" s="225" t="s">
        <v>6751</v>
      </c>
      <c r="AU23" s="225" t="s">
        <v>6752</v>
      </c>
      <c r="AV23" s="225" t="s">
        <v>6753</v>
      </c>
      <c r="AW23" s="224" t="s">
        <v>6754</v>
      </c>
      <c r="AX23" s="51"/>
      <c r="AY23" s="35" t="s">
        <v>6747</v>
      </c>
      <c r="AZ23" s="51"/>
      <c r="BA23" s="35" t="s">
        <v>6748</v>
      </c>
      <c r="BB23" s="527"/>
    </row>
    <row r="24" spans="1:54" ht="20.25" customHeight="1" thickTop="1" x14ac:dyDescent="0.2"/>
    <row r="25" spans="1:54" ht="20.25" customHeight="1" x14ac:dyDescent="0.2">
      <c r="AK25" s="731"/>
    </row>
    <row r="26" spans="1:54" ht="20.25" customHeight="1" x14ac:dyDescent="0.2">
      <c r="B26" s="57"/>
      <c r="AC26" s="57"/>
      <c r="AF26" s="732"/>
      <c r="AG26" s="732"/>
      <c r="AH26" s="732"/>
      <c r="AI26" s="732"/>
      <c r="AJ26" s="732"/>
      <c r="AK26" s="732"/>
    </row>
    <row r="27" spans="1:54" ht="20.25" customHeight="1" x14ac:dyDescent="0.2">
      <c r="AF27" s="732"/>
      <c r="AG27" s="732"/>
      <c r="AH27" s="732"/>
      <c r="AI27" s="732"/>
      <c r="AJ27" s="732"/>
      <c r="AK27" s="732"/>
    </row>
    <row r="28" spans="1:54" ht="20.25" customHeight="1" x14ac:dyDescent="0.2">
      <c r="AF28" s="732"/>
      <c r="AG28" s="732"/>
      <c r="AH28" s="732"/>
      <c r="AI28" s="732"/>
      <c r="AJ28" s="732"/>
      <c r="AK28" s="732"/>
    </row>
    <row r="29" spans="1:54" ht="20.25" customHeight="1" x14ac:dyDescent="0.2">
      <c r="AF29" s="732"/>
      <c r="AG29" s="732"/>
      <c r="AH29" s="732"/>
      <c r="AI29" s="732"/>
      <c r="AJ29" s="732"/>
      <c r="AK29" s="732"/>
    </row>
    <row r="30" spans="1:54" ht="20.25" customHeight="1" x14ac:dyDescent="0.2">
      <c r="AF30" s="732"/>
      <c r="AG30" s="732"/>
      <c r="AH30" s="732"/>
      <c r="AI30" s="732"/>
      <c r="AJ30" s="732"/>
      <c r="AK30" s="732"/>
    </row>
    <row r="31" spans="1:54" ht="20.25" customHeight="1" x14ac:dyDescent="0.2">
      <c r="AF31" s="732"/>
      <c r="AG31" s="732"/>
      <c r="AH31" s="732"/>
      <c r="AI31" s="732"/>
      <c r="AJ31" s="732"/>
      <c r="AK31" s="732"/>
    </row>
    <row r="32" spans="1:54" ht="20.25" customHeight="1" x14ac:dyDescent="0.2">
      <c r="AF32" s="732"/>
      <c r="AG32" s="732"/>
      <c r="AH32" s="732"/>
      <c r="AI32" s="732"/>
      <c r="AJ32" s="732"/>
      <c r="AK32" s="732"/>
    </row>
    <row r="33" spans="32:37" ht="20.25" customHeight="1" x14ac:dyDescent="0.2">
      <c r="AF33" s="732"/>
      <c r="AG33" s="732"/>
      <c r="AH33" s="732"/>
      <c r="AI33" s="732"/>
      <c r="AJ33" s="732"/>
      <c r="AK33" s="732"/>
    </row>
    <row r="34" spans="32:37" ht="20.25" customHeight="1" x14ac:dyDescent="0.2">
      <c r="AF34" s="732"/>
      <c r="AG34" s="732"/>
      <c r="AH34" s="732"/>
      <c r="AI34" s="732"/>
      <c r="AJ34" s="732"/>
      <c r="AK34" s="732"/>
    </row>
    <row r="35" spans="32:37" ht="20.25" customHeight="1" x14ac:dyDescent="0.2">
      <c r="AF35" s="732"/>
      <c r="AG35" s="732"/>
      <c r="AH35" s="732"/>
      <c r="AI35" s="732"/>
      <c r="AJ35" s="732"/>
      <c r="AK35" s="732"/>
    </row>
    <row r="36" spans="32:37" ht="20.25" customHeight="1" x14ac:dyDescent="0.2">
      <c r="AF36" s="732"/>
      <c r="AG36" s="732"/>
      <c r="AH36" s="732"/>
      <c r="AI36" s="732"/>
      <c r="AJ36" s="732"/>
      <c r="AK36" s="732"/>
    </row>
    <row r="37" spans="32:37" ht="20.25" customHeight="1" x14ac:dyDescent="0.2">
      <c r="AF37" s="732"/>
      <c r="AG37" s="732"/>
      <c r="AH37" s="732"/>
      <c r="AI37" s="732"/>
      <c r="AJ37" s="732"/>
      <c r="AK37" s="732"/>
    </row>
    <row r="38" spans="32:37" ht="20.25" customHeight="1" x14ac:dyDescent="0.2">
      <c r="AF38" s="732"/>
      <c r="AG38" s="732"/>
      <c r="AH38" s="732"/>
      <c r="AI38" s="732"/>
      <c r="AJ38" s="732"/>
      <c r="AK38" s="732"/>
    </row>
    <row r="39" spans="32:37" ht="20.25" customHeight="1" x14ac:dyDescent="0.2">
      <c r="AF39" s="732"/>
      <c r="AG39" s="732"/>
      <c r="AH39" s="732"/>
      <c r="AI39" s="732"/>
      <c r="AJ39" s="732"/>
      <c r="AK39" s="732"/>
    </row>
    <row r="40" spans="32:37" ht="20.25" customHeight="1" x14ac:dyDescent="0.2">
      <c r="AF40" s="732"/>
      <c r="AG40" s="732"/>
      <c r="AH40" s="732"/>
      <c r="AI40" s="732"/>
      <c r="AJ40" s="732"/>
      <c r="AK40" s="732"/>
    </row>
  </sheetData>
  <mergeCells count="16">
    <mergeCell ref="E6:J6"/>
    <mergeCell ref="C5:C6"/>
    <mergeCell ref="D5:D6"/>
    <mergeCell ref="X5:X6"/>
    <mergeCell ref="B5:B6"/>
    <mergeCell ref="K6:P6"/>
    <mergeCell ref="BA5:BA6"/>
    <mergeCell ref="Q6:V6"/>
    <mergeCell ref="AL6:AQ6"/>
    <mergeCell ref="AR6:AW6"/>
    <mergeCell ref="AD5:AD6"/>
    <mergeCell ref="AY5:AY6"/>
    <mergeCell ref="AF6:AK6"/>
    <mergeCell ref="Z5:Z6"/>
    <mergeCell ref="AE5:AE6"/>
    <mergeCell ref="AC5:AC6"/>
  </mergeCells>
  <pageMargins left="0.7" right="0.7" top="0.75" bottom="0.75" header="0.3" footer="0.3"/>
  <pageSetup paperSize="8" scale="22" fitToHeight="0" orientation="landscape"/>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175">
    <tabColor rgb="FF0070C0"/>
    <pageSetUpPr fitToPage="1"/>
  </sheetPr>
  <dimension ref="A1:AF115"/>
  <sheetViews>
    <sheetView zoomScale="40" zoomScaleNormal="40" workbookViewId="0">
      <pane xSplit="2" ySplit="8" topLeftCell="C9" activePane="bottomRight" state="frozen"/>
      <selection pane="topRight" activeCell="J19" sqref="J19"/>
      <selection pane="bottomLeft" activeCell="J19" sqref="J19"/>
      <selection pane="bottomRight" activeCell="J19" sqref="J19"/>
    </sheetView>
  </sheetViews>
  <sheetFormatPr defaultColWidth="9" defaultRowHeight="20.25" customHeight="1" x14ac:dyDescent="0.2"/>
  <cols>
    <col min="1" max="1" width="1.625" style="54" customWidth="1"/>
    <col min="2" max="2" width="24.5" style="54" customWidth="1"/>
    <col min="3" max="11" width="12.625" style="54" customWidth="1"/>
    <col min="12" max="12" width="3.125" style="54" customWidth="1"/>
    <col min="13" max="13" width="10" style="54" customWidth="1"/>
    <col min="14" max="14" width="3.125" style="54" customWidth="1"/>
    <col min="15" max="15" width="9.625" style="54" customWidth="1"/>
    <col min="16" max="17" width="9" style="54" customWidth="1"/>
    <col min="18" max="18" width="24.5" style="54" customWidth="1"/>
    <col min="19" max="21" width="20.625" style="54" customWidth="1"/>
    <col min="22" max="22" width="17.75" style="54" bestFit="1" customWidth="1"/>
    <col min="23" max="23" width="19" style="54" bestFit="1" customWidth="1"/>
    <col min="24" max="24" width="18.25" style="54" bestFit="1" customWidth="1"/>
    <col min="25" max="25" width="17.75" style="54" bestFit="1" customWidth="1"/>
    <col min="26" max="26" width="19" style="54" bestFit="1" customWidth="1"/>
    <col min="27" max="27" width="18.25" style="54" bestFit="1" customWidth="1"/>
    <col min="28" max="28" width="3.125" style="54" customWidth="1"/>
    <col min="29" max="29" width="10.25" style="54" customWidth="1"/>
    <col min="30" max="30" width="3.125" style="54" customWidth="1"/>
    <col min="31" max="31" width="10.125" style="54" customWidth="1"/>
    <col min="32" max="32" width="9" style="54" customWidth="1"/>
    <col min="33" max="16384" width="9" style="54"/>
  </cols>
  <sheetData>
    <row r="1" spans="1:32" ht="20.25" customHeight="1" x14ac:dyDescent="0.25">
      <c r="A1" s="4"/>
      <c r="B1" s="1403" t="s">
        <v>65</v>
      </c>
      <c r="C1" s="1451"/>
      <c r="D1" s="1451"/>
      <c r="E1" s="1451"/>
      <c r="F1" s="1451"/>
      <c r="G1" s="1451"/>
      <c r="H1" s="1451"/>
      <c r="I1" s="1451"/>
      <c r="J1" s="1451"/>
      <c r="K1" s="1451"/>
      <c r="L1" s="1451"/>
      <c r="M1" s="1451"/>
      <c r="N1" s="1451"/>
      <c r="O1" s="1451"/>
      <c r="P1" s="1451"/>
      <c r="Q1" s="4"/>
      <c r="R1" s="954" t="s">
        <v>146</v>
      </c>
      <c r="S1" s="954"/>
      <c r="T1" s="954"/>
      <c r="U1" s="954"/>
      <c r="V1" s="954"/>
      <c r="W1" s="954"/>
      <c r="X1" s="954"/>
      <c r="Y1" s="954"/>
      <c r="Z1" s="954"/>
      <c r="AA1" s="954"/>
      <c r="AB1" s="954"/>
      <c r="AC1" s="954"/>
      <c r="AD1" s="954"/>
      <c r="AE1" s="954"/>
      <c r="AF1" s="1241"/>
    </row>
    <row r="2" spans="1:32" ht="18.75" customHeight="1" x14ac:dyDescent="0.25">
      <c r="A2" s="4"/>
      <c r="B2" s="1403" t="str">
        <f ca="1">INDIRECT("Validation!B5")</f>
        <v>Anglian Water</v>
      </c>
      <c r="C2" s="1451"/>
      <c r="D2" s="1451"/>
      <c r="E2" s="1451"/>
      <c r="F2" s="1451"/>
      <c r="G2" s="1451"/>
      <c r="H2" s="1451"/>
      <c r="I2" s="1451"/>
      <c r="J2" s="1451"/>
      <c r="K2" s="1451"/>
      <c r="L2" s="1451"/>
      <c r="M2" s="1451"/>
      <c r="N2" s="1451"/>
      <c r="O2" s="1451"/>
      <c r="P2" s="1451"/>
      <c r="Q2" s="1451"/>
      <c r="R2" s="1451"/>
      <c r="S2" s="1451"/>
      <c r="T2" s="1451"/>
      <c r="U2" s="1451"/>
      <c r="V2" s="1451"/>
      <c r="W2" s="1451"/>
      <c r="X2" s="4"/>
      <c r="Y2" s="4"/>
      <c r="Z2" s="4"/>
      <c r="AA2" s="4"/>
      <c r="AB2" s="4"/>
      <c r="AC2" s="4"/>
      <c r="AD2" s="4"/>
      <c r="AE2" s="4"/>
    </row>
    <row r="3" spans="1:32" ht="30" customHeight="1" x14ac:dyDescent="0.3">
      <c r="A3" s="4"/>
      <c r="B3" s="16" t="s">
        <v>6755</v>
      </c>
      <c r="C3" s="18"/>
      <c r="D3" s="18"/>
      <c r="E3" s="18"/>
      <c r="F3" s="18"/>
      <c r="G3" s="18"/>
      <c r="H3" s="18"/>
      <c r="I3" s="18"/>
      <c r="J3" s="18"/>
      <c r="K3" s="18"/>
      <c r="L3" s="18"/>
      <c r="M3" s="18"/>
      <c r="N3" s="18"/>
      <c r="O3" s="18"/>
      <c r="P3" s="252"/>
      <c r="Q3" s="4"/>
      <c r="R3" s="18" t="s">
        <v>6755</v>
      </c>
      <c r="S3" s="18"/>
      <c r="T3" s="18"/>
      <c r="U3" s="18"/>
      <c r="V3" s="18"/>
      <c r="W3" s="18"/>
      <c r="X3" s="18"/>
      <c r="Y3" s="18"/>
      <c r="Z3" s="18"/>
      <c r="AA3" s="18"/>
      <c r="AB3" s="18"/>
      <c r="AC3" s="18"/>
      <c r="AD3" s="18"/>
      <c r="AE3" s="18"/>
      <c r="AF3" s="252"/>
    </row>
    <row r="4" spans="1:32" ht="15" customHeight="1" thickBot="1"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row>
    <row r="5" spans="1:32" ht="20.25" customHeight="1" thickTop="1" x14ac:dyDescent="0.2">
      <c r="A5" s="49"/>
      <c r="B5" s="253" t="s">
        <v>148</v>
      </c>
      <c r="C5" s="115" t="s">
        <v>6756</v>
      </c>
      <c r="D5" s="115" t="s">
        <v>167</v>
      </c>
      <c r="E5" s="115" t="s">
        <v>167</v>
      </c>
      <c r="F5" s="115" t="s">
        <v>6756</v>
      </c>
      <c r="G5" s="115" t="s">
        <v>167</v>
      </c>
      <c r="H5" s="115" t="s">
        <v>167</v>
      </c>
      <c r="I5" s="115" t="s">
        <v>6756</v>
      </c>
      <c r="J5" s="115" t="s">
        <v>167</v>
      </c>
      <c r="K5" s="116" t="s">
        <v>167</v>
      </c>
      <c r="L5" s="49"/>
      <c r="M5" s="1415" t="s">
        <v>155</v>
      </c>
      <c r="N5" s="49"/>
      <c r="O5" s="1415" t="s">
        <v>156</v>
      </c>
      <c r="P5" s="15"/>
      <c r="Q5" s="15"/>
      <c r="R5" s="253" t="s">
        <v>148</v>
      </c>
      <c r="S5" s="115" t="s">
        <v>6756</v>
      </c>
      <c r="T5" s="115" t="s">
        <v>167</v>
      </c>
      <c r="U5" s="115" t="s">
        <v>167</v>
      </c>
      <c r="V5" s="115" t="s">
        <v>6756</v>
      </c>
      <c r="W5" s="115" t="s">
        <v>167</v>
      </c>
      <c r="X5" s="115" t="s">
        <v>167</v>
      </c>
      <c r="Y5" s="115" t="s">
        <v>6756</v>
      </c>
      <c r="Z5" s="115" t="s">
        <v>167</v>
      </c>
      <c r="AA5" s="116" t="s">
        <v>167</v>
      </c>
      <c r="AB5" s="49"/>
      <c r="AC5" s="1415" t="s">
        <v>155</v>
      </c>
      <c r="AD5" s="49"/>
      <c r="AE5" s="1415" t="s">
        <v>156</v>
      </c>
      <c r="AF5" s="527"/>
    </row>
    <row r="6" spans="1:32" ht="20.25" customHeight="1" x14ac:dyDescent="0.2">
      <c r="A6" s="49"/>
      <c r="B6" s="706" t="s">
        <v>149</v>
      </c>
      <c r="C6" s="58">
        <v>3</v>
      </c>
      <c r="D6" s="58">
        <v>3</v>
      </c>
      <c r="E6" s="58">
        <v>3</v>
      </c>
      <c r="F6" s="58">
        <v>3</v>
      </c>
      <c r="G6" s="58">
        <v>3</v>
      </c>
      <c r="H6" s="58">
        <v>3</v>
      </c>
      <c r="I6" s="58">
        <v>3</v>
      </c>
      <c r="J6" s="58">
        <v>3</v>
      </c>
      <c r="K6" s="689">
        <v>3</v>
      </c>
      <c r="L6" s="49"/>
      <c r="M6" s="1386"/>
      <c r="N6" s="49"/>
      <c r="O6" s="1386"/>
      <c r="P6" s="15"/>
      <c r="Q6" s="15"/>
      <c r="R6" s="706" t="s">
        <v>149</v>
      </c>
      <c r="S6" s="58">
        <v>3</v>
      </c>
      <c r="T6" s="58">
        <v>3</v>
      </c>
      <c r="U6" s="58">
        <v>3</v>
      </c>
      <c r="V6" s="58">
        <v>3</v>
      </c>
      <c r="W6" s="58">
        <v>3</v>
      </c>
      <c r="X6" s="58">
        <v>3</v>
      </c>
      <c r="Y6" s="58">
        <v>3</v>
      </c>
      <c r="Z6" s="58">
        <v>3</v>
      </c>
      <c r="AA6" s="689">
        <v>3</v>
      </c>
      <c r="AB6" s="49"/>
      <c r="AC6" s="1386"/>
      <c r="AD6" s="49"/>
      <c r="AE6" s="1386"/>
      <c r="AF6" s="527"/>
    </row>
    <row r="7" spans="1:32" ht="39" customHeight="1" x14ac:dyDescent="0.2">
      <c r="A7" s="49"/>
      <c r="B7" s="1470" t="s">
        <v>5358</v>
      </c>
      <c r="C7" s="58" t="s">
        <v>6757</v>
      </c>
      <c r="D7" s="58" t="s">
        <v>6758</v>
      </c>
      <c r="E7" s="58" t="s">
        <v>5439</v>
      </c>
      <c r="F7" s="58" t="s">
        <v>6757</v>
      </c>
      <c r="G7" s="58" t="s">
        <v>6758</v>
      </c>
      <c r="H7" s="58" t="s">
        <v>5439</v>
      </c>
      <c r="I7" s="58" t="s">
        <v>6757</v>
      </c>
      <c r="J7" s="58" t="s">
        <v>6758</v>
      </c>
      <c r="K7" s="689" t="s">
        <v>5439</v>
      </c>
      <c r="L7" s="49"/>
      <c r="M7" s="1386"/>
      <c r="N7" s="15"/>
      <c r="O7" s="1386"/>
      <c r="P7" s="15"/>
      <c r="Q7" s="15"/>
      <c r="R7" s="1470" t="s">
        <v>5358</v>
      </c>
      <c r="S7" s="58" t="s">
        <v>6757</v>
      </c>
      <c r="T7" s="58" t="s">
        <v>6758</v>
      </c>
      <c r="U7" s="58" t="s">
        <v>5439</v>
      </c>
      <c r="V7" s="58" t="s">
        <v>6757</v>
      </c>
      <c r="W7" s="58" t="s">
        <v>6758</v>
      </c>
      <c r="X7" s="58" t="s">
        <v>5439</v>
      </c>
      <c r="Y7" s="58" t="s">
        <v>6757</v>
      </c>
      <c r="Z7" s="58" t="s">
        <v>6758</v>
      </c>
      <c r="AA7" s="689" t="s">
        <v>5439</v>
      </c>
      <c r="AB7" s="49"/>
      <c r="AC7" s="1386"/>
      <c r="AD7" s="15"/>
      <c r="AE7" s="1386"/>
      <c r="AF7" s="527"/>
    </row>
    <row r="8" spans="1:32" ht="20.25" customHeight="1" thickBot="1" x14ac:dyDescent="0.25">
      <c r="A8" s="49"/>
      <c r="B8" s="1395"/>
      <c r="C8" s="1428" t="s">
        <v>157</v>
      </c>
      <c r="D8" s="1399"/>
      <c r="E8" s="1400"/>
      <c r="F8" s="1428" t="s">
        <v>158</v>
      </c>
      <c r="G8" s="1399"/>
      <c r="H8" s="1400"/>
      <c r="I8" s="1429" t="s">
        <v>159</v>
      </c>
      <c r="J8" s="1399"/>
      <c r="K8" s="1406"/>
      <c r="L8" s="49"/>
      <c r="M8" s="1387"/>
      <c r="N8" s="49"/>
      <c r="O8" s="1387"/>
      <c r="P8" s="15"/>
      <c r="Q8" s="15"/>
      <c r="R8" s="1395"/>
      <c r="S8" s="1428" t="s">
        <v>157</v>
      </c>
      <c r="T8" s="1399"/>
      <c r="U8" s="1400"/>
      <c r="V8" s="1428" t="s">
        <v>158</v>
      </c>
      <c r="W8" s="1399"/>
      <c r="X8" s="1400"/>
      <c r="Y8" s="1429" t="s">
        <v>159</v>
      </c>
      <c r="Z8" s="1399"/>
      <c r="AA8" s="1406"/>
      <c r="AB8" s="49"/>
      <c r="AC8" s="1387"/>
      <c r="AD8" s="49"/>
      <c r="AE8" s="1387"/>
      <c r="AF8" s="527"/>
    </row>
    <row r="9" spans="1:32" ht="15" customHeight="1" thickTop="1" thickBot="1" x14ac:dyDescent="0.25">
      <c r="A9" s="49"/>
      <c r="B9" s="733"/>
      <c r="C9" s="11"/>
      <c r="D9" s="11"/>
      <c r="E9" s="11"/>
      <c r="F9" s="11"/>
      <c r="G9" s="11"/>
      <c r="H9" s="11"/>
      <c r="I9" s="11"/>
      <c r="J9" s="11"/>
      <c r="K9" s="11"/>
      <c r="L9" s="49"/>
      <c r="M9" s="25"/>
      <c r="N9" s="49"/>
      <c r="O9" s="25"/>
      <c r="P9" s="15"/>
      <c r="Q9" s="15"/>
      <c r="R9" s="733"/>
      <c r="S9" s="11"/>
      <c r="T9" s="11"/>
      <c r="U9" s="11"/>
      <c r="V9" s="11"/>
      <c r="W9" s="11"/>
      <c r="X9" s="11"/>
      <c r="Y9" s="11"/>
      <c r="Z9" s="11"/>
      <c r="AA9" s="11"/>
      <c r="AB9" s="49"/>
      <c r="AC9" s="25"/>
      <c r="AD9" s="49"/>
      <c r="AE9" s="25"/>
      <c r="AF9" s="527"/>
    </row>
    <row r="10" spans="1:32" ht="20.25" customHeight="1" thickTop="1" thickBot="1" x14ac:dyDescent="0.25">
      <c r="A10" s="49"/>
      <c r="B10" s="24" t="s">
        <v>6759</v>
      </c>
      <c r="C10" s="25"/>
      <c r="D10" s="25"/>
      <c r="E10" s="734"/>
      <c r="F10" s="25"/>
      <c r="G10" s="25"/>
      <c r="H10" s="734"/>
      <c r="I10" s="25"/>
      <c r="J10" s="25"/>
      <c r="K10" s="734"/>
      <c r="L10" s="49"/>
      <c r="M10" s="735"/>
      <c r="N10" s="49"/>
      <c r="O10" s="735"/>
      <c r="P10" s="15"/>
      <c r="Q10" s="15"/>
      <c r="R10" s="24" t="s">
        <v>6759</v>
      </c>
      <c r="S10" s="25"/>
      <c r="T10" s="25"/>
      <c r="U10" s="734"/>
      <c r="V10" s="25"/>
      <c r="W10" s="25"/>
      <c r="X10" s="734"/>
      <c r="Y10" s="25"/>
      <c r="Z10" s="25"/>
      <c r="AA10" s="734"/>
      <c r="AB10" s="49"/>
      <c r="AC10" s="735"/>
      <c r="AD10" s="49"/>
      <c r="AE10" s="735"/>
      <c r="AF10" s="527"/>
    </row>
    <row r="11" spans="1:32" ht="20.25" customHeight="1" thickTop="1" x14ac:dyDescent="0.2">
      <c r="A11" s="49"/>
      <c r="B11" s="736" t="s">
        <v>6760</v>
      </c>
      <c r="C11" s="1207"/>
      <c r="D11" s="1207"/>
      <c r="E11" s="1207"/>
      <c r="F11" s="1207"/>
      <c r="G11" s="1207"/>
      <c r="H11" s="1207"/>
      <c r="I11" s="238"/>
      <c r="J11" s="238"/>
      <c r="K11" s="655"/>
      <c r="L11" s="49"/>
      <c r="M11" s="29" t="s">
        <v>6761</v>
      </c>
      <c r="N11" s="49"/>
      <c r="O11" s="29" t="s">
        <v>6762</v>
      </c>
      <c r="P11" s="15"/>
      <c r="Q11" s="15"/>
      <c r="R11" s="736" t="s">
        <v>6760</v>
      </c>
      <c r="S11" s="234" t="s">
        <v>6763</v>
      </c>
      <c r="T11" s="234" t="s">
        <v>6764</v>
      </c>
      <c r="U11" s="234" t="s">
        <v>6765</v>
      </c>
      <c r="V11" s="234" t="s">
        <v>6763</v>
      </c>
      <c r="W11" s="234" t="s">
        <v>6764</v>
      </c>
      <c r="X11" s="234" t="s">
        <v>6765</v>
      </c>
      <c r="Y11" s="234" t="s">
        <v>6763</v>
      </c>
      <c r="Z11" s="234" t="s">
        <v>6764</v>
      </c>
      <c r="AA11" s="656" t="s">
        <v>6765</v>
      </c>
      <c r="AB11" s="49"/>
      <c r="AC11" s="29" t="s">
        <v>6761</v>
      </c>
      <c r="AD11" s="49"/>
      <c r="AE11" s="29" t="s">
        <v>6762</v>
      </c>
      <c r="AF11" s="527"/>
    </row>
    <row r="12" spans="1:32" ht="20.25" customHeight="1" x14ac:dyDescent="0.2">
      <c r="A12" s="49"/>
      <c r="B12" s="737" t="s">
        <v>6766</v>
      </c>
      <c r="C12" s="971"/>
      <c r="D12" s="971"/>
      <c r="E12" s="971"/>
      <c r="F12" s="971"/>
      <c r="G12" s="971"/>
      <c r="H12" s="971"/>
      <c r="I12" s="232"/>
      <c r="J12" s="232"/>
      <c r="K12" s="657"/>
      <c r="L12" s="49"/>
      <c r="M12" s="32" t="s">
        <v>6767</v>
      </c>
      <c r="N12" s="49"/>
      <c r="O12" s="32" t="s">
        <v>6768</v>
      </c>
      <c r="P12" s="15"/>
      <c r="Q12" s="15"/>
      <c r="R12" s="737" t="s">
        <v>6766</v>
      </c>
      <c r="S12" s="228" t="s">
        <v>6769</v>
      </c>
      <c r="T12" s="228" t="s">
        <v>6770</v>
      </c>
      <c r="U12" s="228" t="s">
        <v>6771</v>
      </c>
      <c r="V12" s="228" t="s">
        <v>6769</v>
      </c>
      <c r="W12" s="228" t="s">
        <v>6770</v>
      </c>
      <c r="X12" s="228" t="s">
        <v>6771</v>
      </c>
      <c r="Y12" s="228" t="s">
        <v>6769</v>
      </c>
      <c r="Z12" s="228" t="s">
        <v>6770</v>
      </c>
      <c r="AA12" s="658" t="s">
        <v>6771</v>
      </c>
      <c r="AB12" s="49"/>
      <c r="AC12" s="32" t="s">
        <v>6767</v>
      </c>
      <c r="AD12" s="49"/>
      <c r="AE12" s="32" t="s">
        <v>6768</v>
      </c>
      <c r="AF12" s="527"/>
    </row>
    <row r="13" spans="1:32" ht="20.25" customHeight="1" x14ac:dyDescent="0.2">
      <c r="A13" s="49"/>
      <c r="B13" s="737" t="s">
        <v>6772</v>
      </c>
      <c r="C13" s="971"/>
      <c r="D13" s="971"/>
      <c r="E13" s="971"/>
      <c r="F13" s="971"/>
      <c r="G13" s="971"/>
      <c r="H13" s="971"/>
      <c r="I13" s="232"/>
      <c r="J13" s="232"/>
      <c r="K13" s="657"/>
      <c r="L13" s="49"/>
      <c r="M13" s="32" t="s">
        <v>6773</v>
      </c>
      <c r="N13" s="49"/>
      <c r="O13" s="32" t="s">
        <v>6774</v>
      </c>
      <c r="P13" s="15"/>
      <c r="Q13" s="15"/>
      <c r="R13" s="737" t="s">
        <v>6772</v>
      </c>
      <c r="S13" s="228" t="s">
        <v>6775</v>
      </c>
      <c r="T13" s="228" t="s">
        <v>6776</v>
      </c>
      <c r="U13" s="228" t="s">
        <v>6777</v>
      </c>
      <c r="V13" s="228" t="s">
        <v>6775</v>
      </c>
      <c r="W13" s="228" t="s">
        <v>6776</v>
      </c>
      <c r="X13" s="228" t="s">
        <v>6777</v>
      </c>
      <c r="Y13" s="228" t="s">
        <v>6775</v>
      </c>
      <c r="Z13" s="228" t="s">
        <v>6776</v>
      </c>
      <c r="AA13" s="658" t="s">
        <v>6777</v>
      </c>
      <c r="AB13" s="49"/>
      <c r="AC13" s="32" t="s">
        <v>6773</v>
      </c>
      <c r="AD13" s="49"/>
      <c r="AE13" s="32" t="s">
        <v>6774</v>
      </c>
      <c r="AF13" s="527"/>
    </row>
    <row r="14" spans="1:32" ht="20.25" customHeight="1" x14ac:dyDescent="0.2">
      <c r="A14" s="49"/>
      <c r="B14" s="737" t="s">
        <v>6778</v>
      </c>
      <c r="C14" s="971"/>
      <c r="D14" s="971"/>
      <c r="E14" s="971"/>
      <c r="F14" s="971"/>
      <c r="G14" s="971"/>
      <c r="H14" s="971"/>
      <c r="I14" s="232"/>
      <c r="J14" s="232"/>
      <c r="K14" s="657"/>
      <c r="L14" s="49"/>
      <c r="M14" s="32" t="s">
        <v>6779</v>
      </c>
      <c r="N14" s="49"/>
      <c r="O14" s="32" t="s">
        <v>6780</v>
      </c>
      <c r="P14" s="15"/>
      <c r="Q14" s="15"/>
      <c r="R14" s="737" t="s">
        <v>6778</v>
      </c>
      <c r="S14" s="228" t="s">
        <v>6781</v>
      </c>
      <c r="T14" s="228" t="s">
        <v>6782</v>
      </c>
      <c r="U14" s="228" t="s">
        <v>6783</v>
      </c>
      <c r="V14" s="228" t="s">
        <v>6781</v>
      </c>
      <c r="W14" s="228" t="s">
        <v>6782</v>
      </c>
      <c r="X14" s="228" t="s">
        <v>6783</v>
      </c>
      <c r="Y14" s="228" t="s">
        <v>6781</v>
      </c>
      <c r="Z14" s="228" t="s">
        <v>6782</v>
      </c>
      <c r="AA14" s="658" t="s">
        <v>6783</v>
      </c>
      <c r="AB14" s="49"/>
      <c r="AC14" s="32" t="s">
        <v>6779</v>
      </c>
      <c r="AD14" s="49"/>
      <c r="AE14" s="32" t="s">
        <v>6780</v>
      </c>
      <c r="AF14" s="527"/>
    </row>
    <row r="15" spans="1:32" ht="20.25" customHeight="1" x14ac:dyDescent="0.2">
      <c r="A15" s="49"/>
      <c r="B15" s="737" t="s">
        <v>6784</v>
      </c>
      <c r="C15" s="971"/>
      <c r="D15" s="971"/>
      <c r="E15" s="971"/>
      <c r="F15" s="971"/>
      <c r="G15" s="971"/>
      <c r="H15" s="971"/>
      <c r="I15" s="232"/>
      <c r="J15" s="232"/>
      <c r="K15" s="657"/>
      <c r="L15" s="49"/>
      <c r="M15" s="32" t="s">
        <v>6785</v>
      </c>
      <c r="N15" s="49"/>
      <c r="O15" s="32" t="s">
        <v>6786</v>
      </c>
      <c r="P15" s="15"/>
      <c r="Q15" s="15"/>
      <c r="R15" s="737" t="s">
        <v>6784</v>
      </c>
      <c r="S15" s="228" t="s">
        <v>6787</v>
      </c>
      <c r="T15" s="228" t="s">
        <v>6788</v>
      </c>
      <c r="U15" s="228" t="s">
        <v>6789</v>
      </c>
      <c r="V15" s="228" t="s">
        <v>6787</v>
      </c>
      <c r="W15" s="228" t="s">
        <v>6788</v>
      </c>
      <c r="X15" s="228" t="s">
        <v>6789</v>
      </c>
      <c r="Y15" s="228" t="s">
        <v>6787</v>
      </c>
      <c r="Z15" s="228" t="s">
        <v>6788</v>
      </c>
      <c r="AA15" s="658" t="s">
        <v>6789</v>
      </c>
      <c r="AB15" s="49"/>
      <c r="AC15" s="32" t="s">
        <v>6785</v>
      </c>
      <c r="AD15" s="49"/>
      <c r="AE15" s="32" t="s">
        <v>6786</v>
      </c>
      <c r="AF15" s="527"/>
    </row>
    <row r="16" spans="1:32" ht="20.25" customHeight="1" x14ac:dyDescent="0.2">
      <c r="A16" s="49"/>
      <c r="B16" s="737" t="s">
        <v>6790</v>
      </c>
      <c r="C16" s="971"/>
      <c r="D16" s="971"/>
      <c r="E16" s="971"/>
      <c r="F16" s="971"/>
      <c r="G16" s="971"/>
      <c r="H16" s="971"/>
      <c r="I16" s="232"/>
      <c r="J16" s="232"/>
      <c r="K16" s="657"/>
      <c r="L16" s="49"/>
      <c r="M16" s="32" t="s">
        <v>6791</v>
      </c>
      <c r="N16" s="49"/>
      <c r="O16" s="32" t="s">
        <v>6792</v>
      </c>
      <c r="P16" s="15"/>
      <c r="Q16" s="15"/>
      <c r="R16" s="737" t="s">
        <v>6790</v>
      </c>
      <c r="S16" s="228" t="s">
        <v>6793</v>
      </c>
      <c r="T16" s="228" t="s">
        <v>6794</v>
      </c>
      <c r="U16" s="228" t="s">
        <v>6795</v>
      </c>
      <c r="V16" s="228" t="s">
        <v>6793</v>
      </c>
      <c r="W16" s="228" t="s">
        <v>6794</v>
      </c>
      <c r="X16" s="228" t="s">
        <v>6795</v>
      </c>
      <c r="Y16" s="228" t="s">
        <v>6793</v>
      </c>
      <c r="Z16" s="228" t="s">
        <v>6794</v>
      </c>
      <c r="AA16" s="658" t="s">
        <v>6795</v>
      </c>
      <c r="AB16" s="49"/>
      <c r="AC16" s="32" t="s">
        <v>6791</v>
      </c>
      <c r="AD16" s="49"/>
      <c r="AE16" s="32" t="s">
        <v>6792</v>
      </c>
      <c r="AF16" s="527"/>
    </row>
    <row r="17" spans="1:32" ht="20.25" customHeight="1" x14ac:dyDescent="0.2">
      <c r="A17" s="49"/>
      <c r="B17" s="737" t="s">
        <v>6796</v>
      </c>
      <c r="C17" s="971"/>
      <c r="D17" s="971"/>
      <c r="E17" s="971"/>
      <c r="F17" s="971"/>
      <c r="G17" s="971"/>
      <c r="H17" s="971"/>
      <c r="I17" s="232"/>
      <c r="J17" s="232"/>
      <c r="K17" s="657"/>
      <c r="L17" s="49"/>
      <c r="M17" s="32" t="s">
        <v>6797</v>
      </c>
      <c r="N17" s="49"/>
      <c r="O17" s="32" t="s">
        <v>6798</v>
      </c>
      <c r="P17" s="15"/>
      <c r="Q17" s="15"/>
      <c r="R17" s="737" t="s">
        <v>6796</v>
      </c>
      <c r="S17" s="228" t="s">
        <v>6799</v>
      </c>
      <c r="T17" s="228" t="s">
        <v>6800</v>
      </c>
      <c r="U17" s="228" t="s">
        <v>6801</v>
      </c>
      <c r="V17" s="228" t="s">
        <v>6799</v>
      </c>
      <c r="W17" s="228" t="s">
        <v>6800</v>
      </c>
      <c r="X17" s="228" t="s">
        <v>6801</v>
      </c>
      <c r="Y17" s="228" t="s">
        <v>6799</v>
      </c>
      <c r="Z17" s="228" t="s">
        <v>6800</v>
      </c>
      <c r="AA17" s="658" t="s">
        <v>6801</v>
      </c>
      <c r="AB17" s="49"/>
      <c r="AC17" s="32" t="s">
        <v>6797</v>
      </c>
      <c r="AD17" s="49"/>
      <c r="AE17" s="32" t="s">
        <v>6798</v>
      </c>
      <c r="AF17" s="527"/>
    </row>
    <row r="18" spans="1:32" ht="20.25" customHeight="1" x14ac:dyDescent="0.2">
      <c r="A18" s="49"/>
      <c r="B18" s="737" t="s">
        <v>6802</v>
      </c>
      <c r="C18" s="971"/>
      <c r="D18" s="971"/>
      <c r="E18" s="971"/>
      <c r="F18" s="971"/>
      <c r="G18" s="971"/>
      <c r="H18" s="971"/>
      <c r="I18" s="232"/>
      <c r="J18" s="232"/>
      <c r="K18" s="657"/>
      <c r="L18" s="49"/>
      <c r="M18" s="32" t="s">
        <v>6803</v>
      </c>
      <c r="N18" s="49"/>
      <c r="O18" s="32" t="s">
        <v>6804</v>
      </c>
      <c r="P18" s="15"/>
      <c r="Q18" s="15"/>
      <c r="R18" s="737" t="s">
        <v>6802</v>
      </c>
      <c r="S18" s="228" t="s">
        <v>6805</v>
      </c>
      <c r="T18" s="228" t="s">
        <v>6806</v>
      </c>
      <c r="U18" s="228" t="s">
        <v>6807</v>
      </c>
      <c r="V18" s="228" t="s">
        <v>6805</v>
      </c>
      <c r="W18" s="228" t="s">
        <v>6806</v>
      </c>
      <c r="X18" s="228" t="s">
        <v>6807</v>
      </c>
      <c r="Y18" s="228" t="s">
        <v>6805</v>
      </c>
      <c r="Z18" s="228" t="s">
        <v>6806</v>
      </c>
      <c r="AA18" s="658" t="s">
        <v>6807</v>
      </c>
      <c r="AB18" s="49"/>
      <c r="AC18" s="32" t="s">
        <v>6803</v>
      </c>
      <c r="AD18" s="49"/>
      <c r="AE18" s="32" t="s">
        <v>6804</v>
      </c>
      <c r="AF18" s="527"/>
    </row>
    <row r="19" spans="1:32" ht="20.25" customHeight="1" x14ac:dyDescent="0.2">
      <c r="A19" s="49"/>
      <c r="B19" s="737" t="s">
        <v>6808</v>
      </c>
      <c r="C19" s="971"/>
      <c r="D19" s="971"/>
      <c r="E19" s="971"/>
      <c r="F19" s="971"/>
      <c r="G19" s="971"/>
      <c r="H19" s="971"/>
      <c r="I19" s="232"/>
      <c r="J19" s="232"/>
      <c r="K19" s="657"/>
      <c r="L19" s="49"/>
      <c r="M19" s="32" t="s">
        <v>6809</v>
      </c>
      <c r="N19" s="49"/>
      <c r="O19" s="32" t="s">
        <v>6810</v>
      </c>
      <c r="P19" s="15"/>
      <c r="Q19" s="15"/>
      <c r="R19" s="737" t="s">
        <v>6808</v>
      </c>
      <c r="S19" s="228" t="s">
        <v>6811</v>
      </c>
      <c r="T19" s="228" t="s">
        <v>6812</v>
      </c>
      <c r="U19" s="228" t="s">
        <v>6813</v>
      </c>
      <c r="V19" s="228" t="s">
        <v>6811</v>
      </c>
      <c r="W19" s="228" t="s">
        <v>6812</v>
      </c>
      <c r="X19" s="228" t="s">
        <v>6813</v>
      </c>
      <c r="Y19" s="228" t="s">
        <v>6811</v>
      </c>
      <c r="Z19" s="228" t="s">
        <v>6812</v>
      </c>
      <c r="AA19" s="658" t="s">
        <v>6813</v>
      </c>
      <c r="AB19" s="49"/>
      <c r="AC19" s="32" t="s">
        <v>6809</v>
      </c>
      <c r="AD19" s="49"/>
      <c r="AE19" s="32" t="s">
        <v>6810</v>
      </c>
      <c r="AF19" s="527"/>
    </row>
    <row r="20" spans="1:32" ht="20.25" customHeight="1" x14ac:dyDescent="0.2">
      <c r="A20" s="49"/>
      <c r="B20" s="737" t="s">
        <v>6814</v>
      </c>
      <c r="C20" s="971"/>
      <c r="D20" s="971"/>
      <c r="E20" s="971"/>
      <c r="F20" s="971"/>
      <c r="G20" s="971"/>
      <c r="H20" s="971"/>
      <c r="I20" s="232"/>
      <c r="J20" s="232"/>
      <c r="K20" s="657"/>
      <c r="L20" s="49"/>
      <c r="M20" s="32" t="s">
        <v>6815</v>
      </c>
      <c r="N20" s="49"/>
      <c r="O20" s="32" t="s">
        <v>6816</v>
      </c>
      <c r="P20" s="15"/>
      <c r="Q20" s="15"/>
      <c r="R20" s="737" t="s">
        <v>6814</v>
      </c>
      <c r="S20" s="228" t="s">
        <v>6817</v>
      </c>
      <c r="T20" s="228" t="s">
        <v>6818</v>
      </c>
      <c r="U20" s="228" t="s">
        <v>6819</v>
      </c>
      <c r="V20" s="228" t="s">
        <v>6817</v>
      </c>
      <c r="W20" s="228" t="s">
        <v>6818</v>
      </c>
      <c r="X20" s="228" t="s">
        <v>6819</v>
      </c>
      <c r="Y20" s="228" t="s">
        <v>6817</v>
      </c>
      <c r="Z20" s="228" t="s">
        <v>6818</v>
      </c>
      <c r="AA20" s="658" t="s">
        <v>6819</v>
      </c>
      <c r="AB20" s="49"/>
      <c r="AC20" s="32" t="s">
        <v>6815</v>
      </c>
      <c r="AD20" s="49"/>
      <c r="AE20" s="32" t="s">
        <v>6816</v>
      </c>
      <c r="AF20" s="527"/>
    </row>
    <row r="21" spans="1:32" ht="20.25" customHeight="1" x14ac:dyDescent="0.2">
      <c r="A21" s="49"/>
      <c r="B21" s="737" t="s">
        <v>6820</v>
      </c>
      <c r="C21" s="971"/>
      <c r="D21" s="971"/>
      <c r="E21" s="971"/>
      <c r="F21" s="971"/>
      <c r="G21" s="971"/>
      <c r="H21" s="971"/>
      <c r="I21" s="232"/>
      <c r="J21" s="232"/>
      <c r="K21" s="657"/>
      <c r="L21" s="49"/>
      <c r="M21" s="32" t="s">
        <v>6821</v>
      </c>
      <c r="N21" s="49"/>
      <c r="O21" s="32" t="s">
        <v>6822</v>
      </c>
      <c r="P21" s="15"/>
      <c r="Q21" s="15"/>
      <c r="R21" s="737" t="s">
        <v>6820</v>
      </c>
      <c r="S21" s="228" t="s">
        <v>6823</v>
      </c>
      <c r="T21" s="228" t="s">
        <v>6824</v>
      </c>
      <c r="U21" s="228" t="s">
        <v>6825</v>
      </c>
      <c r="V21" s="228" t="s">
        <v>6823</v>
      </c>
      <c r="W21" s="228" t="s">
        <v>6824</v>
      </c>
      <c r="X21" s="228" t="s">
        <v>6825</v>
      </c>
      <c r="Y21" s="228" t="s">
        <v>6823</v>
      </c>
      <c r="Z21" s="228" t="s">
        <v>6824</v>
      </c>
      <c r="AA21" s="658" t="s">
        <v>6825</v>
      </c>
      <c r="AB21" s="49"/>
      <c r="AC21" s="32" t="s">
        <v>6821</v>
      </c>
      <c r="AD21" s="49"/>
      <c r="AE21" s="32" t="s">
        <v>6822</v>
      </c>
      <c r="AF21" s="527"/>
    </row>
    <row r="22" spans="1:32" ht="20.25" customHeight="1" x14ac:dyDescent="0.2">
      <c r="A22" s="49"/>
      <c r="B22" s="737" t="s">
        <v>6826</v>
      </c>
      <c r="C22" s="971"/>
      <c r="D22" s="971"/>
      <c r="E22" s="971"/>
      <c r="F22" s="971"/>
      <c r="G22" s="971"/>
      <c r="H22" s="971"/>
      <c r="I22" s="232"/>
      <c r="J22" s="232"/>
      <c r="K22" s="657"/>
      <c r="L22" s="49"/>
      <c r="M22" s="32" t="s">
        <v>6827</v>
      </c>
      <c r="N22" s="49"/>
      <c r="O22" s="32" t="s">
        <v>6828</v>
      </c>
      <c r="P22" s="15"/>
      <c r="Q22" s="15"/>
      <c r="R22" s="737" t="s">
        <v>6826</v>
      </c>
      <c r="S22" s="228" t="s">
        <v>6829</v>
      </c>
      <c r="T22" s="228" t="s">
        <v>6830</v>
      </c>
      <c r="U22" s="228" t="s">
        <v>6831</v>
      </c>
      <c r="V22" s="228" t="s">
        <v>6829</v>
      </c>
      <c r="W22" s="228" t="s">
        <v>6830</v>
      </c>
      <c r="X22" s="228" t="s">
        <v>6831</v>
      </c>
      <c r="Y22" s="228" t="s">
        <v>6829</v>
      </c>
      <c r="Z22" s="228" t="s">
        <v>6830</v>
      </c>
      <c r="AA22" s="658" t="s">
        <v>6831</v>
      </c>
      <c r="AB22" s="49"/>
      <c r="AC22" s="32" t="s">
        <v>6827</v>
      </c>
      <c r="AD22" s="49"/>
      <c r="AE22" s="32" t="s">
        <v>6828</v>
      </c>
      <c r="AF22" s="527"/>
    </row>
    <row r="23" spans="1:32" ht="20.25" customHeight="1" x14ac:dyDescent="0.2">
      <c r="A23" s="49"/>
      <c r="B23" s="737" t="s">
        <v>6832</v>
      </c>
      <c r="C23" s="971"/>
      <c r="D23" s="971"/>
      <c r="E23" s="971"/>
      <c r="F23" s="971"/>
      <c r="G23" s="971"/>
      <c r="H23" s="971"/>
      <c r="I23" s="232"/>
      <c r="J23" s="232"/>
      <c r="K23" s="657"/>
      <c r="L23" s="49"/>
      <c r="M23" s="32" t="s">
        <v>6833</v>
      </c>
      <c r="N23" s="49"/>
      <c r="O23" s="32" t="s">
        <v>6834</v>
      </c>
      <c r="P23" s="15"/>
      <c r="Q23" s="15"/>
      <c r="R23" s="737" t="s">
        <v>6832</v>
      </c>
      <c r="S23" s="228" t="s">
        <v>6835</v>
      </c>
      <c r="T23" s="228" t="s">
        <v>6836</v>
      </c>
      <c r="U23" s="228" t="s">
        <v>6837</v>
      </c>
      <c r="V23" s="228" t="s">
        <v>6835</v>
      </c>
      <c r="W23" s="228" t="s">
        <v>6836</v>
      </c>
      <c r="X23" s="228" t="s">
        <v>6837</v>
      </c>
      <c r="Y23" s="228" t="s">
        <v>6835</v>
      </c>
      <c r="Z23" s="228" t="s">
        <v>6836</v>
      </c>
      <c r="AA23" s="658" t="s">
        <v>6837</v>
      </c>
      <c r="AB23" s="49"/>
      <c r="AC23" s="32" t="s">
        <v>6833</v>
      </c>
      <c r="AD23" s="49"/>
      <c r="AE23" s="32" t="s">
        <v>6834</v>
      </c>
      <c r="AF23" s="527"/>
    </row>
    <row r="24" spans="1:32" ht="20.25" customHeight="1" x14ac:dyDescent="0.2">
      <c r="A24" s="49"/>
      <c r="B24" s="737" t="s">
        <v>6838</v>
      </c>
      <c r="C24" s="971"/>
      <c r="D24" s="971"/>
      <c r="E24" s="971"/>
      <c r="F24" s="971"/>
      <c r="G24" s="971"/>
      <c r="H24" s="971"/>
      <c r="I24" s="232"/>
      <c r="J24" s="232"/>
      <c r="K24" s="657"/>
      <c r="L24" s="49"/>
      <c r="M24" s="32" t="s">
        <v>6839</v>
      </c>
      <c r="N24" s="49"/>
      <c r="O24" s="32" t="s">
        <v>6840</v>
      </c>
      <c r="P24" s="15"/>
      <c r="Q24" s="15"/>
      <c r="R24" s="737" t="s">
        <v>6838</v>
      </c>
      <c r="S24" s="228" t="s">
        <v>6841</v>
      </c>
      <c r="T24" s="228" t="s">
        <v>6842</v>
      </c>
      <c r="U24" s="228" t="s">
        <v>6843</v>
      </c>
      <c r="V24" s="228" t="s">
        <v>6841</v>
      </c>
      <c r="W24" s="228" t="s">
        <v>6842</v>
      </c>
      <c r="X24" s="228" t="s">
        <v>6843</v>
      </c>
      <c r="Y24" s="228" t="s">
        <v>6841</v>
      </c>
      <c r="Z24" s="228" t="s">
        <v>6842</v>
      </c>
      <c r="AA24" s="658" t="s">
        <v>6843</v>
      </c>
      <c r="AB24" s="49"/>
      <c r="AC24" s="32" t="s">
        <v>6839</v>
      </c>
      <c r="AD24" s="49"/>
      <c r="AE24" s="32" t="s">
        <v>6840</v>
      </c>
      <c r="AF24" s="527"/>
    </row>
    <row r="25" spans="1:32" ht="20.25" customHeight="1" x14ac:dyDescent="0.2">
      <c r="A25" s="49"/>
      <c r="B25" s="737" t="s">
        <v>6844</v>
      </c>
      <c r="C25" s="971"/>
      <c r="D25" s="971"/>
      <c r="E25" s="971"/>
      <c r="F25" s="971"/>
      <c r="G25" s="971"/>
      <c r="H25" s="971"/>
      <c r="I25" s="232"/>
      <c r="J25" s="232"/>
      <c r="K25" s="657"/>
      <c r="L25" s="49"/>
      <c r="M25" s="32" t="s">
        <v>6845</v>
      </c>
      <c r="N25" s="49"/>
      <c r="O25" s="32" t="s">
        <v>6846</v>
      </c>
      <c r="P25" s="15"/>
      <c r="Q25" s="15"/>
      <c r="R25" s="737" t="s">
        <v>6844</v>
      </c>
      <c r="S25" s="228" t="s">
        <v>6847</v>
      </c>
      <c r="T25" s="228" t="s">
        <v>6848</v>
      </c>
      <c r="U25" s="228" t="s">
        <v>6849</v>
      </c>
      <c r="V25" s="228" t="s">
        <v>6847</v>
      </c>
      <c r="W25" s="228" t="s">
        <v>6848</v>
      </c>
      <c r="X25" s="228" t="s">
        <v>6849</v>
      </c>
      <c r="Y25" s="228" t="s">
        <v>6847</v>
      </c>
      <c r="Z25" s="228" t="s">
        <v>6848</v>
      </c>
      <c r="AA25" s="658" t="s">
        <v>6849</v>
      </c>
      <c r="AB25" s="49"/>
      <c r="AC25" s="32" t="s">
        <v>6845</v>
      </c>
      <c r="AD25" s="49"/>
      <c r="AE25" s="32" t="s">
        <v>6846</v>
      </c>
      <c r="AF25" s="527"/>
    </row>
    <row r="26" spans="1:32" ht="20.25" customHeight="1" x14ac:dyDescent="0.2">
      <c r="A26" s="49"/>
      <c r="B26" s="737" t="s">
        <v>6850</v>
      </c>
      <c r="C26" s="971"/>
      <c r="D26" s="971"/>
      <c r="E26" s="971"/>
      <c r="F26" s="971"/>
      <c r="G26" s="971"/>
      <c r="H26" s="971"/>
      <c r="I26" s="232"/>
      <c r="J26" s="232"/>
      <c r="K26" s="657"/>
      <c r="L26" s="49"/>
      <c r="M26" s="32" t="s">
        <v>6851</v>
      </c>
      <c r="N26" s="49"/>
      <c r="O26" s="32" t="s">
        <v>6852</v>
      </c>
      <c r="P26" s="15"/>
      <c r="Q26" s="15"/>
      <c r="R26" s="737" t="s">
        <v>6850</v>
      </c>
      <c r="S26" s="228" t="s">
        <v>6853</v>
      </c>
      <c r="T26" s="228" t="s">
        <v>6854</v>
      </c>
      <c r="U26" s="228" t="s">
        <v>6855</v>
      </c>
      <c r="V26" s="228" t="s">
        <v>6853</v>
      </c>
      <c r="W26" s="228" t="s">
        <v>6854</v>
      </c>
      <c r="X26" s="228" t="s">
        <v>6855</v>
      </c>
      <c r="Y26" s="228" t="s">
        <v>6853</v>
      </c>
      <c r="Z26" s="228" t="s">
        <v>6854</v>
      </c>
      <c r="AA26" s="658" t="s">
        <v>6855</v>
      </c>
      <c r="AB26" s="49"/>
      <c r="AC26" s="32" t="s">
        <v>6851</v>
      </c>
      <c r="AD26" s="49"/>
      <c r="AE26" s="32" t="s">
        <v>6852</v>
      </c>
      <c r="AF26" s="527"/>
    </row>
    <row r="27" spans="1:32" ht="20.25" customHeight="1" x14ac:dyDescent="0.2">
      <c r="A27" s="49"/>
      <c r="B27" s="737" t="s">
        <v>6856</v>
      </c>
      <c r="C27" s="971"/>
      <c r="D27" s="971"/>
      <c r="E27" s="971"/>
      <c r="F27" s="971"/>
      <c r="G27" s="971"/>
      <c r="H27" s="971"/>
      <c r="I27" s="232"/>
      <c r="J27" s="232"/>
      <c r="K27" s="657"/>
      <c r="L27" s="49"/>
      <c r="M27" s="32" t="s">
        <v>6857</v>
      </c>
      <c r="N27" s="49"/>
      <c r="O27" s="32" t="s">
        <v>6858</v>
      </c>
      <c r="P27" s="15"/>
      <c r="Q27" s="15"/>
      <c r="R27" s="737" t="s">
        <v>6856</v>
      </c>
      <c r="S27" s="228" t="s">
        <v>6859</v>
      </c>
      <c r="T27" s="228" t="s">
        <v>6860</v>
      </c>
      <c r="U27" s="228" t="s">
        <v>6861</v>
      </c>
      <c r="V27" s="228" t="s">
        <v>6859</v>
      </c>
      <c r="W27" s="228" t="s">
        <v>6860</v>
      </c>
      <c r="X27" s="228" t="s">
        <v>6861</v>
      </c>
      <c r="Y27" s="228" t="s">
        <v>6859</v>
      </c>
      <c r="Z27" s="228" t="s">
        <v>6860</v>
      </c>
      <c r="AA27" s="658" t="s">
        <v>6861</v>
      </c>
      <c r="AB27" s="49"/>
      <c r="AC27" s="32" t="s">
        <v>6857</v>
      </c>
      <c r="AD27" s="49"/>
      <c r="AE27" s="32" t="s">
        <v>6858</v>
      </c>
      <c r="AF27" s="527"/>
    </row>
    <row r="28" spans="1:32" ht="20.25" customHeight="1" x14ac:dyDescent="0.2">
      <c r="A28" s="49"/>
      <c r="B28" s="737" t="s">
        <v>6862</v>
      </c>
      <c r="C28" s="971"/>
      <c r="D28" s="971"/>
      <c r="E28" s="971"/>
      <c r="F28" s="971"/>
      <c r="G28" s="971"/>
      <c r="H28" s="971"/>
      <c r="I28" s="232"/>
      <c r="J28" s="232"/>
      <c r="K28" s="657"/>
      <c r="L28" s="49"/>
      <c r="M28" s="32" t="s">
        <v>6863</v>
      </c>
      <c r="N28" s="49"/>
      <c r="O28" s="32" t="s">
        <v>6864</v>
      </c>
      <c r="P28" s="15"/>
      <c r="Q28" s="15"/>
      <c r="R28" s="737" t="s">
        <v>6862</v>
      </c>
      <c r="S28" s="228" t="s">
        <v>6865</v>
      </c>
      <c r="T28" s="228" t="s">
        <v>6866</v>
      </c>
      <c r="U28" s="228" t="s">
        <v>6867</v>
      </c>
      <c r="V28" s="228" t="s">
        <v>6865</v>
      </c>
      <c r="W28" s="228" t="s">
        <v>6866</v>
      </c>
      <c r="X28" s="228" t="s">
        <v>6867</v>
      </c>
      <c r="Y28" s="228" t="s">
        <v>6865</v>
      </c>
      <c r="Z28" s="228" t="s">
        <v>6866</v>
      </c>
      <c r="AA28" s="658" t="s">
        <v>6867</v>
      </c>
      <c r="AB28" s="49"/>
      <c r="AC28" s="32" t="s">
        <v>6863</v>
      </c>
      <c r="AD28" s="49"/>
      <c r="AE28" s="32" t="s">
        <v>6864</v>
      </c>
      <c r="AF28" s="527"/>
    </row>
    <row r="29" spans="1:32" ht="20.25" customHeight="1" x14ac:dyDescent="0.2">
      <c r="A29" s="49"/>
      <c r="B29" s="737" t="s">
        <v>6868</v>
      </c>
      <c r="C29" s="971"/>
      <c r="D29" s="971"/>
      <c r="E29" s="971"/>
      <c r="F29" s="971"/>
      <c r="G29" s="971"/>
      <c r="H29" s="971"/>
      <c r="I29" s="232"/>
      <c r="J29" s="232"/>
      <c r="K29" s="657"/>
      <c r="L29" s="49"/>
      <c r="M29" s="32" t="s">
        <v>6869</v>
      </c>
      <c r="N29" s="49"/>
      <c r="O29" s="32" t="s">
        <v>6870</v>
      </c>
      <c r="P29" s="15"/>
      <c r="Q29" s="15"/>
      <c r="R29" s="737" t="s">
        <v>6868</v>
      </c>
      <c r="S29" s="228" t="s">
        <v>6871</v>
      </c>
      <c r="T29" s="228" t="s">
        <v>6872</v>
      </c>
      <c r="U29" s="228" t="s">
        <v>6873</v>
      </c>
      <c r="V29" s="228" t="s">
        <v>6871</v>
      </c>
      <c r="W29" s="228" t="s">
        <v>6872</v>
      </c>
      <c r="X29" s="228" t="s">
        <v>6873</v>
      </c>
      <c r="Y29" s="228" t="s">
        <v>6871</v>
      </c>
      <c r="Z29" s="228" t="s">
        <v>6872</v>
      </c>
      <c r="AA29" s="658" t="s">
        <v>6873</v>
      </c>
      <c r="AB29" s="49"/>
      <c r="AC29" s="32" t="s">
        <v>6869</v>
      </c>
      <c r="AD29" s="49"/>
      <c r="AE29" s="32" t="s">
        <v>6870</v>
      </c>
      <c r="AF29" s="527"/>
    </row>
    <row r="30" spans="1:32" ht="20.25" customHeight="1" x14ac:dyDescent="0.2">
      <c r="A30" s="49"/>
      <c r="B30" s="737" t="s">
        <v>6874</v>
      </c>
      <c r="C30" s="971"/>
      <c r="D30" s="971"/>
      <c r="E30" s="971"/>
      <c r="F30" s="971"/>
      <c r="G30" s="971"/>
      <c r="H30" s="971"/>
      <c r="I30" s="232"/>
      <c r="J30" s="232"/>
      <c r="K30" s="657"/>
      <c r="L30" s="49"/>
      <c r="M30" s="32" t="s">
        <v>6875</v>
      </c>
      <c r="N30" s="49"/>
      <c r="O30" s="32" t="s">
        <v>6876</v>
      </c>
      <c r="P30" s="15"/>
      <c r="Q30" s="15"/>
      <c r="R30" s="737" t="s">
        <v>6874</v>
      </c>
      <c r="S30" s="228" t="s">
        <v>6877</v>
      </c>
      <c r="T30" s="228" t="s">
        <v>6878</v>
      </c>
      <c r="U30" s="228" t="s">
        <v>6879</v>
      </c>
      <c r="V30" s="228" t="s">
        <v>6877</v>
      </c>
      <c r="W30" s="228" t="s">
        <v>6878</v>
      </c>
      <c r="X30" s="228" t="s">
        <v>6879</v>
      </c>
      <c r="Y30" s="228" t="s">
        <v>6877</v>
      </c>
      <c r="Z30" s="228" t="s">
        <v>6878</v>
      </c>
      <c r="AA30" s="658" t="s">
        <v>6879</v>
      </c>
      <c r="AB30" s="49"/>
      <c r="AC30" s="32" t="s">
        <v>6875</v>
      </c>
      <c r="AD30" s="49"/>
      <c r="AE30" s="32" t="s">
        <v>6876</v>
      </c>
      <c r="AF30" s="527"/>
    </row>
    <row r="31" spans="1:32" ht="20.25" customHeight="1" x14ac:dyDescent="0.2">
      <c r="A31" s="49"/>
      <c r="B31" s="737" t="s">
        <v>6880</v>
      </c>
      <c r="C31" s="971"/>
      <c r="D31" s="971"/>
      <c r="E31" s="971"/>
      <c r="F31" s="971"/>
      <c r="G31" s="971"/>
      <c r="H31" s="971"/>
      <c r="I31" s="232"/>
      <c r="J31" s="232"/>
      <c r="K31" s="657"/>
      <c r="L31" s="49"/>
      <c r="M31" s="32" t="s">
        <v>6881</v>
      </c>
      <c r="N31" s="49"/>
      <c r="O31" s="32" t="s">
        <v>6882</v>
      </c>
      <c r="P31" s="15"/>
      <c r="Q31" s="15"/>
      <c r="R31" s="737" t="s">
        <v>6880</v>
      </c>
      <c r="S31" s="228" t="s">
        <v>6883</v>
      </c>
      <c r="T31" s="228" t="s">
        <v>6884</v>
      </c>
      <c r="U31" s="228" t="s">
        <v>6885</v>
      </c>
      <c r="V31" s="228" t="s">
        <v>6883</v>
      </c>
      <c r="W31" s="228" t="s">
        <v>6884</v>
      </c>
      <c r="X31" s="228" t="s">
        <v>6885</v>
      </c>
      <c r="Y31" s="228" t="s">
        <v>6883</v>
      </c>
      <c r="Z31" s="228" t="s">
        <v>6884</v>
      </c>
      <c r="AA31" s="658" t="s">
        <v>6885</v>
      </c>
      <c r="AB31" s="49"/>
      <c r="AC31" s="32" t="s">
        <v>6881</v>
      </c>
      <c r="AD31" s="49"/>
      <c r="AE31" s="32" t="s">
        <v>6882</v>
      </c>
      <c r="AF31" s="527"/>
    </row>
    <row r="32" spans="1:32" ht="20.25" customHeight="1" x14ac:dyDescent="0.2">
      <c r="A32" s="49"/>
      <c r="B32" s="737" t="s">
        <v>6886</v>
      </c>
      <c r="C32" s="971"/>
      <c r="D32" s="971"/>
      <c r="E32" s="971"/>
      <c r="F32" s="971"/>
      <c r="G32" s="971"/>
      <c r="H32" s="971"/>
      <c r="I32" s="232"/>
      <c r="J32" s="232"/>
      <c r="K32" s="657"/>
      <c r="L32" s="49"/>
      <c r="M32" s="32" t="s">
        <v>6887</v>
      </c>
      <c r="N32" s="49"/>
      <c r="O32" s="32" t="s">
        <v>6888</v>
      </c>
      <c r="P32" s="15"/>
      <c r="Q32" s="15"/>
      <c r="R32" s="737" t="s">
        <v>6886</v>
      </c>
      <c r="S32" s="228" t="s">
        <v>6889</v>
      </c>
      <c r="T32" s="228" t="s">
        <v>6890</v>
      </c>
      <c r="U32" s="228" t="s">
        <v>6891</v>
      </c>
      <c r="V32" s="228" t="s">
        <v>6889</v>
      </c>
      <c r="W32" s="228" t="s">
        <v>6890</v>
      </c>
      <c r="X32" s="228" t="s">
        <v>6891</v>
      </c>
      <c r="Y32" s="228" t="s">
        <v>6889</v>
      </c>
      <c r="Z32" s="228" t="s">
        <v>6890</v>
      </c>
      <c r="AA32" s="658" t="s">
        <v>6891</v>
      </c>
      <c r="AB32" s="49"/>
      <c r="AC32" s="32" t="s">
        <v>6887</v>
      </c>
      <c r="AD32" s="49"/>
      <c r="AE32" s="32" t="s">
        <v>6888</v>
      </c>
      <c r="AF32" s="527"/>
    </row>
    <row r="33" spans="1:32" ht="20.25" customHeight="1" x14ac:dyDescent="0.2">
      <c r="A33" s="49"/>
      <c r="B33" s="737" t="s">
        <v>6892</v>
      </c>
      <c r="C33" s="971"/>
      <c r="D33" s="971"/>
      <c r="E33" s="971"/>
      <c r="F33" s="971"/>
      <c r="G33" s="971"/>
      <c r="H33" s="971"/>
      <c r="I33" s="232"/>
      <c r="J33" s="232"/>
      <c r="K33" s="657"/>
      <c r="L33" s="49"/>
      <c r="M33" s="32" t="s">
        <v>6893</v>
      </c>
      <c r="N33" s="49"/>
      <c r="O33" s="32" t="s">
        <v>6894</v>
      </c>
      <c r="P33" s="15"/>
      <c r="Q33" s="15"/>
      <c r="R33" s="737" t="s">
        <v>6892</v>
      </c>
      <c r="S33" s="228" t="s">
        <v>6895</v>
      </c>
      <c r="T33" s="228" t="s">
        <v>6896</v>
      </c>
      <c r="U33" s="228" t="s">
        <v>6897</v>
      </c>
      <c r="V33" s="228" t="s">
        <v>6895</v>
      </c>
      <c r="W33" s="228" t="s">
        <v>6896</v>
      </c>
      <c r="X33" s="228" t="s">
        <v>6897</v>
      </c>
      <c r="Y33" s="228" t="s">
        <v>6895</v>
      </c>
      <c r="Z33" s="228" t="s">
        <v>6896</v>
      </c>
      <c r="AA33" s="658" t="s">
        <v>6897</v>
      </c>
      <c r="AB33" s="49"/>
      <c r="AC33" s="32" t="s">
        <v>6893</v>
      </c>
      <c r="AD33" s="49"/>
      <c r="AE33" s="32" t="s">
        <v>6894</v>
      </c>
      <c r="AF33" s="527"/>
    </row>
    <row r="34" spans="1:32" ht="20.25" customHeight="1" x14ac:dyDescent="0.2">
      <c r="A34" s="49"/>
      <c r="B34" s="737" t="s">
        <v>6898</v>
      </c>
      <c r="C34" s="971"/>
      <c r="D34" s="971"/>
      <c r="E34" s="971"/>
      <c r="F34" s="971"/>
      <c r="G34" s="971"/>
      <c r="H34" s="971"/>
      <c r="I34" s="232"/>
      <c r="J34" s="232"/>
      <c r="K34" s="657"/>
      <c r="L34" s="49"/>
      <c r="M34" s="32" t="s">
        <v>6899</v>
      </c>
      <c r="N34" s="49"/>
      <c r="O34" s="32" t="s">
        <v>6900</v>
      </c>
      <c r="P34" s="15"/>
      <c r="Q34" s="15"/>
      <c r="R34" s="737" t="s">
        <v>6898</v>
      </c>
      <c r="S34" s="228" t="s">
        <v>6901</v>
      </c>
      <c r="T34" s="228" t="s">
        <v>6902</v>
      </c>
      <c r="U34" s="228" t="s">
        <v>6903</v>
      </c>
      <c r="V34" s="228" t="s">
        <v>6901</v>
      </c>
      <c r="W34" s="228" t="s">
        <v>6902</v>
      </c>
      <c r="X34" s="228" t="s">
        <v>6903</v>
      </c>
      <c r="Y34" s="228" t="s">
        <v>6901</v>
      </c>
      <c r="Z34" s="228" t="s">
        <v>6902</v>
      </c>
      <c r="AA34" s="658" t="s">
        <v>6903</v>
      </c>
      <c r="AB34" s="49"/>
      <c r="AC34" s="32" t="s">
        <v>6899</v>
      </c>
      <c r="AD34" s="49"/>
      <c r="AE34" s="32" t="s">
        <v>6900</v>
      </c>
      <c r="AF34" s="527"/>
    </row>
    <row r="35" spans="1:32" ht="20.25" customHeight="1" x14ac:dyDescent="0.2">
      <c r="A35" s="49"/>
      <c r="B35" s="737" t="s">
        <v>6904</v>
      </c>
      <c r="C35" s="971"/>
      <c r="D35" s="971"/>
      <c r="E35" s="971"/>
      <c r="F35" s="971"/>
      <c r="G35" s="971"/>
      <c r="H35" s="971"/>
      <c r="I35" s="232"/>
      <c r="J35" s="232"/>
      <c r="K35" s="657"/>
      <c r="L35" s="49"/>
      <c r="M35" s="32" t="s">
        <v>6905</v>
      </c>
      <c r="N35" s="49"/>
      <c r="O35" s="32" t="s">
        <v>6906</v>
      </c>
      <c r="P35" s="15"/>
      <c r="Q35" s="15"/>
      <c r="R35" s="737" t="s">
        <v>6904</v>
      </c>
      <c r="S35" s="228" t="s">
        <v>6907</v>
      </c>
      <c r="T35" s="228" t="s">
        <v>6908</v>
      </c>
      <c r="U35" s="228" t="s">
        <v>6909</v>
      </c>
      <c r="V35" s="228" t="s">
        <v>6907</v>
      </c>
      <c r="W35" s="228" t="s">
        <v>6908</v>
      </c>
      <c r="X35" s="228" t="s">
        <v>6909</v>
      </c>
      <c r="Y35" s="228" t="s">
        <v>6907</v>
      </c>
      <c r="Z35" s="228" t="s">
        <v>6908</v>
      </c>
      <c r="AA35" s="658" t="s">
        <v>6909</v>
      </c>
      <c r="AB35" s="49"/>
      <c r="AC35" s="32" t="s">
        <v>6905</v>
      </c>
      <c r="AD35" s="49"/>
      <c r="AE35" s="32" t="s">
        <v>6906</v>
      </c>
      <c r="AF35" s="527"/>
    </row>
    <row r="36" spans="1:32" ht="20.25" customHeight="1" x14ac:dyDescent="0.2">
      <c r="A36" s="49"/>
      <c r="B36" s="737" t="s">
        <v>6910</v>
      </c>
      <c r="C36" s="1211"/>
      <c r="D36" s="1211"/>
      <c r="E36" s="1211"/>
      <c r="F36" s="1211"/>
      <c r="G36" s="1211"/>
      <c r="H36" s="1211"/>
      <c r="I36" s="662"/>
      <c r="J36" s="662"/>
      <c r="K36" s="884"/>
      <c r="L36" s="49"/>
      <c r="M36" s="32" t="s">
        <v>6911</v>
      </c>
      <c r="N36" s="49"/>
      <c r="O36" s="32" t="s">
        <v>6912</v>
      </c>
      <c r="P36" s="15"/>
      <c r="Q36" s="15"/>
      <c r="R36" s="883" t="s">
        <v>6910</v>
      </c>
      <c r="S36" s="228" t="s">
        <v>6913</v>
      </c>
      <c r="T36" s="228" t="s">
        <v>6914</v>
      </c>
      <c r="U36" s="228" t="s">
        <v>6915</v>
      </c>
      <c r="V36" s="228" t="s">
        <v>6913</v>
      </c>
      <c r="W36" s="228" t="s">
        <v>6914</v>
      </c>
      <c r="X36" s="228" t="s">
        <v>6915</v>
      </c>
      <c r="Y36" s="228" t="s">
        <v>6913</v>
      </c>
      <c r="Z36" s="228" t="s">
        <v>6914</v>
      </c>
      <c r="AA36" s="658" t="s">
        <v>6915</v>
      </c>
      <c r="AB36" s="49"/>
      <c r="AC36" s="322" t="s">
        <v>6911</v>
      </c>
      <c r="AD36" s="49"/>
      <c r="AE36" s="322" t="s">
        <v>6912</v>
      </c>
      <c r="AF36" s="527"/>
    </row>
    <row r="37" spans="1:32" ht="20.25" customHeight="1" x14ac:dyDescent="0.2">
      <c r="A37" s="49"/>
      <c r="B37" s="737" t="s">
        <v>6916</v>
      </c>
      <c r="C37" s="1211"/>
      <c r="D37" s="1211"/>
      <c r="E37" s="1211"/>
      <c r="F37" s="1211"/>
      <c r="G37" s="1211"/>
      <c r="H37" s="1211"/>
      <c r="I37" s="662"/>
      <c r="J37" s="662"/>
      <c r="K37" s="884"/>
      <c r="L37" s="49"/>
      <c r="M37" s="32" t="s">
        <v>6917</v>
      </c>
      <c r="N37" s="49"/>
      <c r="O37" s="32" t="s">
        <v>6918</v>
      </c>
      <c r="P37" s="15"/>
      <c r="Q37" s="15"/>
      <c r="R37" s="883" t="s">
        <v>6916</v>
      </c>
      <c r="S37" s="228" t="s">
        <v>6919</v>
      </c>
      <c r="T37" s="228" t="s">
        <v>6920</v>
      </c>
      <c r="U37" s="228" t="s">
        <v>6921</v>
      </c>
      <c r="V37" s="228" t="s">
        <v>6919</v>
      </c>
      <c r="W37" s="228" t="s">
        <v>6920</v>
      </c>
      <c r="X37" s="228" t="s">
        <v>6921</v>
      </c>
      <c r="Y37" s="228" t="s">
        <v>6919</v>
      </c>
      <c r="Z37" s="228" t="s">
        <v>6920</v>
      </c>
      <c r="AA37" s="658" t="s">
        <v>6921</v>
      </c>
      <c r="AB37" s="49"/>
      <c r="AC37" s="322" t="s">
        <v>6917</v>
      </c>
      <c r="AD37" s="49"/>
      <c r="AE37" s="322" t="s">
        <v>6918</v>
      </c>
      <c r="AF37" s="527"/>
    </row>
    <row r="38" spans="1:32" ht="20.25" customHeight="1" x14ac:dyDescent="0.2">
      <c r="A38" s="49"/>
      <c r="B38" s="737" t="s">
        <v>6922</v>
      </c>
      <c r="C38" s="1211"/>
      <c r="D38" s="1211"/>
      <c r="E38" s="1211"/>
      <c r="F38" s="1211"/>
      <c r="G38" s="1211"/>
      <c r="H38" s="1211"/>
      <c r="I38" s="662"/>
      <c r="J38" s="662"/>
      <c r="K38" s="884"/>
      <c r="L38" s="49"/>
      <c r="M38" s="32" t="s">
        <v>6923</v>
      </c>
      <c r="N38" s="49"/>
      <c r="O38" s="32" t="s">
        <v>6924</v>
      </c>
      <c r="P38" s="15"/>
      <c r="Q38" s="15"/>
      <c r="R38" s="883" t="s">
        <v>6922</v>
      </c>
      <c r="S38" s="228" t="s">
        <v>6925</v>
      </c>
      <c r="T38" s="228" t="s">
        <v>6926</v>
      </c>
      <c r="U38" s="228" t="s">
        <v>6927</v>
      </c>
      <c r="V38" s="228" t="s">
        <v>6925</v>
      </c>
      <c r="W38" s="228" t="s">
        <v>6926</v>
      </c>
      <c r="X38" s="228" t="s">
        <v>6927</v>
      </c>
      <c r="Y38" s="228" t="s">
        <v>6925</v>
      </c>
      <c r="Z38" s="228" t="s">
        <v>6926</v>
      </c>
      <c r="AA38" s="658" t="s">
        <v>6927</v>
      </c>
      <c r="AB38" s="49"/>
      <c r="AC38" s="322" t="s">
        <v>6923</v>
      </c>
      <c r="AD38" s="49"/>
      <c r="AE38" s="322" t="s">
        <v>6924</v>
      </c>
      <c r="AF38" s="527"/>
    </row>
    <row r="39" spans="1:32" ht="20.25" customHeight="1" x14ac:dyDescent="0.2">
      <c r="A39" s="49"/>
      <c r="B39" s="737" t="s">
        <v>6928</v>
      </c>
      <c r="C39" s="1211"/>
      <c r="D39" s="1211"/>
      <c r="E39" s="1211"/>
      <c r="F39" s="1211"/>
      <c r="G39" s="1211"/>
      <c r="H39" s="1211"/>
      <c r="I39" s="662"/>
      <c r="J39" s="662"/>
      <c r="K39" s="884"/>
      <c r="L39" s="49"/>
      <c r="M39" s="32" t="s">
        <v>6929</v>
      </c>
      <c r="N39" s="49"/>
      <c r="O39" s="32" t="s">
        <v>6930</v>
      </c>
      <c r="P39" s="15"/>
      <c r="Q39" s="15"/>
      <c r="R39" s="883" t="s">
        <v>6928</v>
      </c>
      <c r="S39" s="228" t="s">
        <v>6931</v>
      </c>
      <c r="T39" s="228" t="s">
        <v>6932</v>
      </c>
      <c r="U39" s="228" t="s">
        <v>6933</v>
      </c>
      <c r="V39" s="228" t="s">
        <v>6931</v>
      </c>
      <c r="W39" s="228" t="s">
        <v>6932</v>
      </c>
      <c r="X39" s="228" t="s">
        <v>6933</v>
      </c>
      <c r="Y39" s="228" t="s">
        <v>6931</v>
      </c>
      <c r="Z39" s="228" t="s">
        <v>6932</v>
      </c>
      <c r="AA39" s="658" t="s">
        <v>6933</v>
      </c>
      <c r="AB39" s="49"/>
      <c r="AC39" s="322" t="s">
        <v>6929</v>
      </c>
      <c r="AD39" s="49"/>
      <c r="AE39" s="322" t="s">
        <v>6930</v>
      </c>
      <c r="AF39" s="527"/>
    </row>
    <row r="40" spans="1:32" ht="20.25" customHeight="1" x14ac:dyDescent="0.2">
      <c r="A40" s="49"/>
      <c r="B40" s="737" t="s">
        <v>6934</v>
      </c>
      <c r="C40" s="1211"/>
      <c r="D40" s="1211"/>
      <c r="E40" s="1211"/>
      <c r="F40" s="1211"/>
      <c r="G40" s="1211"/>
      <c r="H40" s="1211"/>
      <c r="I40" s="662"/>
      <c r="J40" s="662"/>
      <c r="K40" s="884"/>
      <c r="L40" s="49"/>
      <c r="M40" s="32" t="s">
        <v>6935</v>
      </c>
      <c r="N40" s="49"/>
      <c r="O40" s="32" t="s">
        <v>6936</v>
      </c>
      <c r="P40" s="15"/>
      <c r="Q40" s="15"/>
      <c r="R40" s="883" t="s">
        <v>6934</v>
      </c>
      <c r="S40" s="228" t="s">
        <v>6937</v>
      </c>
      <c r="T40" s="228" t="s">
        <v>6938</v>
      </c>
      <c r="U40" s="228" t="s">
        <v>6939</v>
      </c>
      <c r="V40" s="228" t="s">
        <v>6937</v>
      </c>
      <c r="W40" s="228" t="s">
        <v>6938</v>
      </c>
      <c r="X40" s="228" t="s">
        <v>6939</v>
      </c>
      <c r="Y40" s="228" t="s">
        <v>6937</v>
      </c>
      <c r="Z40" s="228" t="s">
        <v>6938</v>
      </c>
      <c r="AA40" s="658" t="s">
        <v>6939</v>
      </c>
      <c r="AB40" s="49"/>
      <c r="AC40" s="322" t="s">
        <v>6935</v>
      </c>
      <c r="AD40" s="49"/>
      <c r="AE40" s="322" t="s">
        <v>6936</v>
      </c>
      <c r="AF40" s="527"/>
    </row>
    <row r="41" spans="1:32" ht="20.25" customHeight="1" x14ac:dyDescent="0.2">
      <c r="A41" s="49"/>
      <c r="B41" s="737" t="s">
        <v>6940</v>
      </c>
      <c r="C41" s="1211"/>
      <c r="D41" s="1211"/>
      <c r="E41" s="1211"/>
      <c r="F41" s="1211"/>
      <c r="G41" s="1211"/>
      <c r="H41" s="1211"/>
      <c r="I41" s="662"/>
      <c r="J41" s="662"/>
      <c r="K41" s="884"/>
      <c r="L41" s="49"/>
      <c r="M41" s="32" t="s">
        <v>6941</v>
      </c>
      <c r="N41" s="49"/>
      <c r="O41" s="32" t="s">
        <v>6942</v>
      </c>
      <c r="P41" s="15"/>
      <c r="Q41" s="15"/>
      <c r="R41" s="883" t="s">
        <v>6940</v>
      </c>
      <c r="S41" s="228" t="s">
        <v>6943</v>
      </c>
      <c r="T41" s="228" t="s">
        <v>6944</v>
      </c>
      <c r="U41" s="228" t="s">
        <v>6945</v>
      </c>
      <c r="V41" s="228" t="s">
        <v>6943</v>
      </c>
      <c r="W41" s="228" t="s">
        <v>6944</v>
      </c>
      <c r="X41" s="228" t="s">
        <v>6945</v>
      </c>
      <c r="Y41" s="228" t="s">
        <v>6943</v>
      </c>
      <c r="Z41" s="228" t="s">
        <v>6944</v>
      </c>
      <c r="AA41" s="658" t="s">
        <v>6945</v>
      </c>
      <c r="AB41" s="49"/>
      <c r="AC41" s="322" t="s">
        <v>6941</v>
      </c>
      <c r="AD41" s="49"/>
      <c r="AE41" s="322" t="s">
        <v>6942</v>
      </c>
      <c r="AF41" s="527"/>
    </row>
    <row r="42" spans="1:32" ht="20.25" customHeight="1" x14ac:dyDescent="0.2">
      <c r="A42" s="49"/>
      <c r="B42" s="737" t="s">
        <v>6946</v>
      </c>
      <c r="C42" s="1211"/>
      <c r="D42" s="1211"/>
      <c r="E42" s="1211"/>
      <c r="F42" s="1211"/>
      <c r="G42" s="1211"/>
      <c r="H42" s="1211"/>
      <c r="I42" s="662"/>
      <c r="J42" s="662"/>
      <c r="K42" s="884"/>
      <c r="L42" s="49"/>
      <c r="M42" s="32" t="s">
        <v>6947</v>
      </c>
      <c r="N42" s="49"/>
      <c r="O42" s="32" t="s">
        <v>6948</v>
      </c>
      <c r="P42" s="15"/>
      <c r="Q42" s="15"/>
      <c r="R42" s="883" t="s">
        <v>6946</v>
      </c>
      <c r="S42" s="228" t="s">
        <v>6949</v>
      </c>
      <c r="T42" s="228" t="s">
        <v>6950</v>
      </c>
      <c r="U42" s="228" t="s">
        <v>6951</v>
      </c>
      <c r="V42" s="228" t="s">
        <v>6949</v>
      </c>
      <c r="W42" s="228" t="s">
        <v>6950</v>
      </c>
      <c r="X42" s="228" t="s">
        <v>6951</v>
      </c>
      <c r="Y42" s="228" t="s">
        <v>6949</v>
      </c>
      <c r="Z42" s="228" t="s">
        <v>6950</v>
      </c>
      <c r="AA42" s="658" t="s">
        <v>6951</v>
      </c>
      <c r="AB42" s="49"/>
      <c r="AC42" s="322" t="s">
        <v>6947</v>
      </c>
      <c r="AD42" s="49"/>
      <c r="AE42" s="322" t="s">
        <v>6948</v>
      </c>
      <c r="AF42" s="527"/>
    </row>
    <row r="43" spans="1:32" ht="20.25" customHeight="1" x14ac:dyDescent="0.2">
      <c r="A43" s="49"/>
      <c r="B43" s="737" t="s">
        <v>6952</v>
      </c>
      <c r="C43" s="1211"/>
      <c r="D43" s="1211"/>
      <c r="E43" s="1211"/>
      <c r="F43" s="1211"/>
      <c r="G43" s="1211"/>
      <c r="H43" s="1211"/>
      <c r="I43" s="662"/>
      <c r="J43" s="662"/>
      <c r="K43" s="884"/>
      <c r="L43" s="49"/>
      <c r="M43" s="32" t="s">
        <v>6953</v>
      </c>
      <c r="N43" s="49"/>
      <c r="O43" s="32" t="s">
        <v>6954</v>
      </c>
      <c r="P43" s="15"/>
      <c r="Q43" s="15"/>
      <c r="R43" s="883" t="s">
        <v>6952</v>
      </c>
      <c r="S43" s="228" t="s">
        <v>6955</v>
      </c>
      <c r="T43" s="228" t="s">
        <v>6956</v>
      </c>
      <c r="U43" s="228" t="s">
        <v>6957</v>
      </c>
      <c r="V43" s="228" t="s">
        <v>6955</v>
      </c>
      <c r="W43" s="228" t="s">
        <v>6956</v>
      </c>
      <c r="X43" s="228" t="s">
        <v>6957</v>
      </c>
      <c r="Y43" s="228" t="s">
        <v>6955</v>
      </c>
      <c r="Z43" s="228" t="s">
        <v>6956</v>
      </c>
      <c r="AA43" s="658" t="s">
        <v>6957</v>
      </c>
      <c r="AB43" s="49"/>
      <c r="AC43" s="322" t="s">
        <v>6953</v>
      </c>
      <c r="AD43" s="49"/>
      <c r="AE43" s="322" t="s">
        <v>6954</v>
      </c>
      <c r="AF43" s="527"/>
    </row>
    <row r="44" spans="1:32" ht="20.25" customHeight="1" x14ac:dyDescent="0.2">
      <c r="A44" s="49"/>
      <c r="B44" s="737" t="s">
        <v>6958</v>
      </c>
      <c r="C44" s="1211"/>
      <c r="D44" s="1211"/>
      <c r="E44" s="1211"/>
      <c r="F44" s="1211"/>
      <c r="G44" s="1211"/>
      <c r="H44" s="1211"/>
      <c r="I44" s="662"/>
      <c r="J44" s="662"/>
      <c r="K44" s="884"/>
      <c r="L44" s="49"/>
      <c r="M44" s="32" t="s">
        <v>6959</v>
      </c>
      <c r="N44" s="49"/>
      <c r="O44" s="32" t="s">
        <v>6960</v>
      </c>
      <c r="P44" s="15"/>
      <c r="Q44" s="15"/>
      <c r="R44" s="883" t="s">
        <v>6958</v>
      </c>
      <c r="S44" s="228" t="s">
        <v>6961</v>
      </c>
      <c r="T44" s="228" t="s">
        <v>6962</v>
      </c>
      <c r="U44" s="228" t="s">
        <v>6963</v>
      </c>
      <c r="V44" s="228" t="s">
        <v>6961</v>
      </c>
      <c r="W44" s="228" t="s">
        <v>6962</v>
      </c>
      <c r="X44" s="228" t="s">
        <v>6963</v>
      </c>
      <c r="Y44" s="228" t="s">
        <v>6961</v>
      </c>
      <c r="Z44" s="228" t="s">
        <v>6962</v>
      </c>
      <c r="AA44" s="658" t="s">
        <v>6963</v>
      </c>
      <c r="AB44" s="49"/>
      <c r="AC44" s="322" t="s">
        <v>6959</v>
      </c>
      <c r="AD44" s="49"/>
      <c r="AE44" s="322" t="s">
        <v>6960</v>
      </c>
      <c r="AF44" s="527"/>
    </row>
    <row r="45" spans="1:32" ht="20.25" customHeight="1" x14ac:dyDescent="0.2">
      <c r="A45" s="49"/>
      <c r="B45" s="737" t="s">
        <v>6964</v>
      </c>
      <c r="C45" s="1211"/>
      <c r="D45" s="1211"/>
      <c r="E45" s="1211"/>
      <c r="F45" s="1211"/>
      <c r="G45" s="1211"/>
      <c r="H45" s="1211"/>
      <c r="I45" s="662"/>
      <c r="J45" s="662"/>
      <c r="K45" s="884"/>
      <c r="L45" s="49"/>
      <c r="M45" s="32" t="s">
        <v>6965</v>
      </c>
      <c r="N45" s="49"/>
      <c r="O45" s="32" t="s">
        <v>6966</v>
      </c>
      <c r="P45" s="15"/>
      <c r="Q45" s="15"/>
      <c r="R45" s="883" t="s">
        <v>6964</v>
      </c>
      <c r="S45" s="228" t="s">
        <v>6967</v>
      </c>
      <c r="T45" s="228" t="s">
        <v>6968</v>
      </c>
      <c r="U45" s="228" t="s">
        <v>6969</v>
      </c>
      <c r="V45" s="228" t="s">
        <v>6967</v>
      </c>
      <c r="W45" s="228" t="s">
        <v>6968</v>
      </c>
      <c r="X45" s="228" t="s">
        <v>6969</v>
      </c>
      <c r="Y45" s="228" t="s">
        <v>6967</v>
      </c>
      <c r="Z45" s="228" t="s">
        <v>6968</v>
      </c>
      <c r="AA45" s="658" t="s">
        <v>6969</v>
      </c>
      <c r="AB45" s="49"/>
      <c r="AC45" s="322" t="s">
        <v>6965</v>
      </c>
      <c r="AD45" s="49"/>
      <c r="AE45" s="322" t="s">
        <v>6966</v>
      </c>
      <c r="AF45" s="527"/>
    </row>
    <row r="46" spans="1:32" ht="20.25" customHeight="1" x14ac:dyDescent="0.2">
      <c r="A46" s="49"/>
      <c r="B46" s="737" t="s">
        <v>6970</v>
      </c>
      <c r="C46" s="1211"/>
      <c r="D46" s="1211"/>
      <c r="E46" s="1211"/>
      <c r="F46" s="1211"/>
      <c r="G46" s="1211"/>
      <c r="H46" s="1211"/>
      <c r="I46" s="662"/>
      <c r="J46" s="662"/>
      <c r="K46" s="884"/>
      <c r="L46" s="49"/>
      <c r="M46" s="32" t="s">
        <v>6971</v>
      </c>
      <c r="N46" s="49"/>
      <c r="O46" s="32" t="s">
        <v>6972</v>
      </c>
      <c r="P46" s="15"/>
      <c r="Q46" s="15"/>
      <c r="R46" s="883" t="s">
        <v>6970</v>
      </c>
      <c r="S46" s="228" t="s">
        <v>6973</v>
      </c>
      <c r="T46" s="228" t="s">
        <v>6974</v>
      </c>
      <c r="U46" s="228" t="s">
        <v>6975</v>
      </c>
      <c r="V46" s="228" t="s">
        <v>6973</v>
      </c>
      <c r="W46" s="228" t="s">
        <v>6974</v>
      </c>
      <c r="X46" s="228" t="s">
        <v>6975</v>
      </c>
      <c r="Y46" s="228" t="s">
        <v>6973</v>
      </c>
      <c r="Z46" s="228" t="s">
        <v>6974</v>
      </c>
      <c r="AA46" s="658" t="s">
        <v>6975</v>
      </c>
      <c r="AB46" s="49"/>
      <c r="AC46" s="322" t="s">
        <v>6971</v>
      </c>
      <c r="AD46" s="49"/>
      <c r="AE46" s="322" t="s">
        <v>6972</v>
      </c>
      <c r="AF46" s="527"/>
    </row>
    <row r="47" spans="1:32" ht="20.25" customHeight="1" x14ac:dyDescent="0.2">
      <c r="A47" s="49"/>
      <c r="B47" s="737" t="s">
        <v>6976</v>
      </c>
      <c r="C47" s="1211"/>
      <c r="D47" s="1211"/>
      <c r="E47" s="1211"/>
      <c r="F47" s="1211"/>
      <c r="G47" s="1211"/>
      <c r="H47" s="1211"/>
      <c r="I47" s="662"/>
      <c r="J47" s="662"/>
      <c r="K47" s="884"/>
      <c r="L47" s="49"/>
      <c r="M47" s="32" t="s">
        <v>6977</v>
      </c>
      <c r="N47" s="49"/>
      <c r="O47" s="32" t="s">
        <v>6978</v>
      </c>
      <c r="P47" s="15"/>
      <c r="Q47" s="15"/>
      <c r="R47" s="883" t="s">
        <v>6976</v>
      </c>
      <c r="S47" s="228" t="s">
        <v>6979</v>
      </c>
      <c r="T47" s="228" t="s">
        <v>6980</v>
      </c>
      <c r="U47" s="228" t="s">
        <v>6981</v>
      </c>
      <c r="V47" s="228" t="s">
        <v>6979</v>
      </c>
      <c r="W47" s="228" t="s">
        <v>6980</v>
      </c>
      <c r="X47" s="228" t="s">
        <v>6981</v>
      </c>
      <c r="Y47" s="228" t="s">
        <v>6979</v>
      </c>
      <c r="Z47" s="228" t="s">
        <v>6980</v>
      </c>
      <c r="AA47" s="658" t="s">
        <v>6981</v>
      </c>
      <c r="AB47" s="49"/>
      <c r="AC47" s="322" t="s">
        <v>6977</v>
      </c>
      <c r="AD47" s="49"/>
      <c r="AE47" s="322" t="s">
        <v>6978</v>
      </c>
      <c r="AF47" s="527"/>
    </row>
    <row r="48" spans="1:32" ht="20.25" customHeight="1" x14ac:dyDescent="0.2">
      <c r="A48" s="49"/>
      <c r="B48" s="737" t="s">
        <v>6982</v>
      </c>
      <c r="C48" s="1211"/>
      <c r="D48" s="1211"/>
      <c r="E48" s="1211"/>
      <c r="F48" s="1211"/>
      <c r="G48" s="1211"/>
      <c r="H48" s="1211"/>
      <c r="I48" s="662"/>
      <c r="J48" s="662"/>
      <c r="K48" s="884"/>
      <c r="L48" s="49"/>
      <c r="M48" s="32" t="s">
        <v>6983</v>
      </c>
      <c r="N48" s="49"/>
      <c r="O48" s="32" t="s">
        <v>6984</v>
      </c>
      <c r="P48" s="15"/>
      <c r="Q48" s="15"/>
      <c r="R48" s="883" t="s">
        <v>6982</v>
      </c>
      <c r="S48" s="228" t="s">
        <v>6985</v>
      </c>
      <c r="T48" s="228" t="s">
        <v>6986</v>
      </c>
      <c r="U48" s="228" t="s">
        <v>6987</v>
      </c>
      <c r="V48" s="228" t="s">
        <v>6985</v>
      </c>
      <c r="W48" s="228" t="s">
        <v>6986</v>
      </c>
      <c r="X48" s="228" t="s">
        <v>6987</v>
      </c>
      <c r="Y48" s="228" t="s">
        <v>6985</v>
      </c>
      <c r="Z48" s="228" t="s">
        <v>6986</v>
      </c>
      <c r="AA48" s="658" t="s">
        <v>6987</v>
      </c>
      <c r="AB48" s="49"/>
      <c r="AC48" s="322" t="s">
        <v>6983</v>
      </c>
      <c r="AD48" s="49"/>
      <c r="AE48" s="322" t="s">
        <v>6984</v>
      </c>
      <c r="AF48" s="527"/>
    </row>
    <row r="49" spans="1:32" ht="20.25" customHeight="1" x14ac:dyDescent="0.2">
      <c r="A49" s="49"/>
      <c r="B49" s="737" t="s">
        <v>6988</v>
      </c>
      <c r="C49" s="1211"/>
      <c r="D49" s="1211"/>
      <c r="E49" s="1211"/>
      <c r="F49" s="1211"/>
      <c r="G49" s="1211"/>
      <c r="H49" s="1211"/>
      <c r="I49" s="662"/>
      <c r="J49" s="662"/>
      <c r="K49" s="884"/>
      <c r="L49" s="49"/>
      <c r="M49" s="32" t="s">
        <v>6989</v>
      </c>
      <c r="N49" s="49"/>
      <c r="O49" s="32" t="s">
        <v>6990</v>
      </c>
      <c r="P49" s="15"/>
      <c r="Q49" s="15"/>
      <c r="R49" s="883" t="s">
        <v>6988</v>
      </c>
      <c r="S49" s="228" t="s">
        <v>6991</v>
      </c>
      <c r="T49" s="228" t="s">
        <v>6992</v>
      </c>
      <c r="U49" s="228" t="s">
        <v>6993</v>
      </c>
      <c r="V49" s="228" t="s">
        <v>6991</v>
      </c>
      <c r="W49" s="228" t="s">
        <v>6992</v>
      </c>
      <c r="X49" s="228" t="s">
        <v>6993</v>
      </c>
      <c r="Y49" s="228" t="s">
        <v>6991</v>
      </c>
      <c r="Z49" s="228" t="s">
        <v>6992</v>
      </c>
      <c r="AA49" s="658" t="s">
        <v>6993</v>
      </c>
      <c r="AB49" s="49"/>
      <c r="AC49" s="322" t="s">
        <v>6989</v>
      </c>
      <c r="AD49" s="49"/>
      <c r="AE49" s="322" t="s">
        <v>6990</v>
      </c>
      <c r="AF49" s="527"/>
    </row>
    <row r="50" spans="1:32" ht="20.25" customHeight="1" x14ac:dyDescent="0.2">
      <c r="A50" s="49"/>
      <c r="B50" s="737" t="s">
        <v>6994</v>
      </c>
      <c r="C50" s="1211"/>
      <c r="D50" s="1211"/>
      <c r="E50" s="1211"/>
      <c r="F50" s="1211"/>
      <c r="G50" s="1211"/>
      <c r="H50" s="1211"/>
      <c r="I50" s="662"/>
      <c r="J50" s="662"/>
      <c r="K50" s="884"/>
      <c r="L50" s="49"/>
      <c r="M50" s="32" t="s">
        <v>6995</v>
      </c>
      <c r="N50" s="49"/>
      <c r="O50" s="32" t="s">
        <v>6996</v>
      </c>
      <c r="P50" s="15"/>
      <c r="Q50" s="15"/>
      <c r="R50" s="883" t="s">
        <v>6994</v>
      </c>
      <c r="S50" s="228" t="s">
        <v>6997</v>
      </c>
      <c r="T50" s="228" t="s">
        <v>6998</v>
      </c>
      <c r="U50" s="228" t="s">
        <v>6999</v>
      </c>
      <c r="V50" s="228" t="s">
        <v>6997</v>
      </c>
      <c r="W50" s="228" t="s">
        <v>6998</v>
      </c>
      <c r="X50" s="228" t="s">
        <v>6999</v>
      </c>
      <c r="Y50" s="228" t="s">
        <v>6997</v>
      </c>
      <c r="Z50" s="228" t="s">
        <v>6998</v>
      </c>
      <c r="AA50" s="658" t="s">
        <v>6999</v>
      </c>
      <c r="AB50" s="49"/>
      <c r="AC50" s="322" t="s">
        <v>6995</v>
      </c>
      <c r="AD50" s="49"/>
      <c r="AE50" s="322" t="s">
        <v>6996</v>
      </c>
      <c r="AF50" s="527"/>
    </row>
    <row r="51" spans="1:32" ht="20.25" customHeight="1" x14ac:dyDescent="0.2">
      <c r="A51" s="49"/>
      <c r="B51" s="737" t="s">
        <v>7000</v>
      </c>
      <c r="C51" s="1211"/>
      <c r="D51" s="1211"/>
      <c r="E51" s="1211"/>
      <c r="F51" s="1211"/>
      <c r="G51" s="1211"/>
      <c r="H51" s="1211"/>
      <c r="I51" s="662"/>
      <c r="J51" s="662"/>
      <c r="K51" s="884"/>
      <c r="L51" s="49"/>
      <c r="M51" s="32" t="s">
        <v>7001</v>
      </c>
      <c r="N51" s="49"/>
      <c r="O51" s="32" t="s">
        <v>7002</v>
      </c>
      <c r="P51" s="15"/>
      <c r="Q51" s="15"/>
      <c r="R51" s="883" t="s">
        <v>7000</v>
      </c>
      <c r="S51" s="228" t="s">
        <v>7003</v>
      </c>
      <c r="T51" s="228" t="s">
        <v>7004</v>
      </c>
      <c r="U51" s="228" t="s">
        <v>7005</v>
      </c>
      <c r="V51" s="228" t="s">
        <v>7003</v>
      </c>
      <c r="W51" s="228" t="s">
        <v>7004</v>
      </c>
      <c r="X51" s="228" t="s">
        <v>7005</v>
      </c>
      <c r="Y51" s="228" t="s">
        <v>7003</v>
      </c>
      <c r="Z51" s="228" t="s">
        <v>7004</v>
      </c>
      <c r="AA51" s="658" t="s">
        <v>7005</v>
      </c>
      <c r="AB51" s="49"/>
      <c r="AC51" s="322" t="s">
        <v>7001</v>
      </c>
      <c r="AD51" s="49"/>
      <c r="AE51" s="322" t="s">
        <v>7002</v>
      </c>
      <c r="AF51" s="527"/>
    </row>
    <row r="52" spans="1:32" ht="20.25" customHeight="1" x14ac:dyDescent="0.2">
      <c r="A52" s="49"/>
      <c r="B52" s="737" t="s">
        <v>7006</v>
      </c>
      <c r="C52" s="1211"/>
      <c r="D52" s="1211"/>
      <c r="E52" s="1211"/>
      <c r="F52" s="1211"/>
      <c r="G52" s="1211"/>
      <c r="H52" s="1211"/>
      <c r="I52" s="662"/>
      <c r="J52" s="662"/>
      <c r="K52" s="884"/>
      <c r="L52" s="49"/>
      <c r="M52" s="32" t="s">
        <v>7007</v>
      </c>
      <c r="N52" s="49"/>
      <c r="O52" s="32" t="s">
        <v>7008</v>
      </c>
      <c r="P52" s="15"/>
      <c r="Q52" s="15"/>
      <c r="R52" s="883" t="s">
        <v>7006</v>
      </c>
      <c r="S52" s="228" t="s">
        <v>7009</v>
      </c>
      <c r="T52" s="228" t="s">
        <v>7010</v>
      </c>
      <c r="U52" s="228" t="s">
        <v>7011</v>
      </c>
      <c r="V52" s="228" t="s">
        <v>7009</v>
      </c>
      <c r="W52" s="228" t="s">
        <v>7010</v>
      </c>
      <c r="X52" s="228" t="s">
        <v>7011</v>
      </c>
      <c r="Y52" s="228" t="s">
        <v>7009</v>
      </c>
      <c r="Z52" s="228" t="s">
        <v>7010</v>
      </c>
      <c r="AA52" s="658" t="s">
        <v>7011</v>
      </c>
      <c r="AB52" s="49"/>
      <c r="AC52" s="322" t="s">
        <v>7007</v>
      </c>
      <c r="AD52" s="49"/>
      <c r="AE52" s="322" t="s">
        <v>7008</v>
      </c>
      <c r="AF52" s="527"/>
    </row>
    <row r="53" spans="1:32" ht="20.25" customHeight="1" x14ac:dyDescent="0.2">
      <c r="A53" s="49"/>
      <c r="B53" s="737" t="s">
        <v>7012</v>
      </c>
      <c r="C53" s="1211"/>
      <c r="D53" s="1211"/>
      <c r="E53" s="1211"/>
      <c r="F53" s="1211"/>
      <c r="G53" s="1211"/>
      <c r="H53" s="1211"/>
      <c r="I53" s="662"/>
      <c r="J53" s="662"/>
      <c r="K53" s="884"/>
      <c r="L53" s="49"/>
      <c r="M53" s="32" t="s">
        <v>7013</v>
      </c>
      <c r="N53" s="49"/>
      <c r="O53" s="32" t="s">
        <v>7014</v>
      </c>
      <c r="P53" s="15"/>
      <c r="Q53" s="15"/>
      <c r="R53" s="883" t="s">
        <v>7012</v>
      </c>
      <c r="S53" s="228" t="s">
        <v>7015</v>
      </c>
      <c r="T53" s="228" t="s">
        <v>7016</v>
      </c>
      <c r="U53" s="228" t="s">
        <v>7017</v>
      </c>
      <c r="V53" s="228" t="s">
        <v>7015</v>
      </c>
      <c r="W53" s="228" t="s">
        <v>7016</v>
      </c>
      <c r="X53" s="228" t="s">
        <v>7017</v>
      </c>
      <c r="Y53" s="228" t="s">
        <v>7015</v>
      </c>
      <c r="Z53" s="228" t="s">
        <v>7016</v>
      </c>
      <c r="AA53" s="658" t="s">
        <v>7017</v>
      </c>
      <c r="AB53" s="49"/>
      <c r="AC53" s="322" t="s">
        <v>7013</v>
      </c>
      <c r="AD53" s="49"/>
      <c r="AE53" s="322" t="s">
        <v>7014</v>
      </c>
      <c r="AF53" s="527"/>
    </row>
    <row r="54" spans="1:32" ht="20.25" customHeight="1" x14ac:dyDescent="0.2">
      <c r="A54" s="49"/>
      <c r="B54" s="737" t="s">
        <v>7018</v>
      </c>
      <c r="C54" s="1211"/>
      <c r="D54" s="1211"/>
      <c r="E54" s="1211"/>
      <c r="F54" s="1211"/>
      <c r="G54" s="1211"/>
      <c r="H54" s="1211"/>
      <c r="I54" s="662"/>
      <c r="J54" s="662"/>
      <c r="K54" s="884"/>
      <c r="L54" s="49"/>
      <c r="M54" s="32" t="s">
        <v>7019</v>
      </c>
      <c r="N54" s="49"/>
      <c r="O54" s="32" t="s">
        <v>7020</v>
      </c>
      <c r="P54" s="15"/>
      <c r="Q54" s="15"/>
      <c r="R54" s="883" t="s">
        <v>7018</v>
      </c>
      <c r="S54" s="228" t="s">
        <v>7021</v>
      </c>
      <c r="T54" s="228" t="s">
        <v>7022</v>
      </c>
      <c r="U54" s="228" t="s">
        <v>7023</v>
      </c>
      <c r="V54" s="228" t="s">
        <v>7021</v>
      </c>
      <c r="W54" s="228" t="s">
        <v>7022</v>
      </c>
      <c r="X54" s="228" t="s">
        <v>7023</v>
      </c>
      <c r="Y54" s="228" t="s">
        <v>7021</v>
      </c>
      <c r="Z54" s="228" t="s">
        <v>7022</v>
      </c>
      <c r="AA54" s="658" t="s">
        <v>7023</v>
      </c>
      <c r="AB54" s="49"/>
      <c r="AC54" s="322" t="s">
        <v>7019</v>
      </c>
      <c r="AD54" s="49"/>
      <c r="AE54" s="322" t="s">
        <v>7020</v>
      </c>
      <c r="AF54" s="527"/>
    </row>
    <row r="55" spans="1:32" ht="20.25" customHeight="1" x14ac:dyDescent="0.2">
      <c r="A55" s="49"/>
      <c r="B55" s="737" t="s">
        <v>7024</v>
      </c>
      <c r="C55" s="1211"/>
      <c r="D55" s="1211"/>
      <c r="E55" s="1211"/>
      <c r="F55" s="1211"/>
      <c r="G55" s="1211"/>
      <c r="H55" s="1211"/>
      <c r="I55" s="662"/>
      <c r="J55" s="662"/>
      <c r="K55" s="884"/>
      <c r="L55" s="49"/>
      <c r="M55" s="32" t="s">
        <v>7025</v>
      </c>
      <c r="N55" s="49"/>
      <c r="O55" s="32" t="s">
        <v>7026</v>
      </c>
      <c r="P55" s="15"/>
      <c r="Q55" s="15"/>
      <c r="R55" s="883" t="s">
        <v>7024</v>
      </c>
      <c r="S55" s="228" t="s">
        <v>7027</v>
      </c>
      <c r="T55" s="228" t="s">
        <v>7028</v>
      </c>
      <c r="U55" s="228" t="s">
        <v>7029</v>
      </c>
      <c r="V55" s="228" t="s">
        <v>7027</v>
      </c>
      <c r="W55" s="228" t="s">
        <v>7028</v>
      </c>
      <c r="X55" s="228" t="s">
        <v>7029</v>
      </c>
      <c r="Y55" s="228" t="s">
        <v>7027</v>
      </c>
      <c r="Z55" s="228" t="s">
        <v>7028</v>
      </c>
      <c r="AA55" s="658" t="s">
        <v>7029</v>
      </c>
      <c r="AB55" s="49"/>
      <c r="AC55" s="322" t="s">
        <v>7025</v>
      </c>
      <c r="AD55" s="49"/>
      <c r="AE55" s="322" t="s">
        <v>7026</v>
      </c>
      <c r="AF55" s="527"/>
    </row>
    <row r="56" spans="1:32" ht="20.25" customHeight="1" x14ac:dyDescent="0.2">
      <c r="A56" s="49"/>
      <c r="B56" s="737" t="s">
        <v>7030</v>
      </c>
      <c r="C56" s="1211"/>
      <c r="D56" s="1211"/>
      <c r="E56" s="1211"/>
      <c r="F56" s="1211"/>
      <c r="G56" s="1211"/>
      <c r="H56" s="1211"/>
      <c r="I56" s="662"/>
      <c r="J56" s="662"/>
      <c r="K56" s="884"/>
      <c r="L56" s="49"/>
      <c r="M56" s="32" t="s">
        <v>7031</v>
      </c>
      <c r="N56" s="49"/>
      <c r="O56" s="32" t="s">
        <v>7032</v>
      </c>
      <c r="P56" s="15"/>
      <c r="Q56" s="15"/>
      <c r="R56" s="883" t="s">
        <v>7030</v>
      </c>
      <c r="S56" s="228" t="s">
        <v>7033</v>
      </c>
      <c r="T56" s="228" t="s">
        <v>7034</v>
      </c>
      <c r="U56" s="228" t="s">
        <v>7035</v>
      </c>
      <c r="V56" s="228" t="s">
        <v>7033</v>
      </c>
      <c r="W56" s="228" t="s">
        <v>7034</v>
      </c>
      <c r="X56" s="228" t="s">
        <v>7035</v>
      </c>
      <c r="Y56" s="228" t="s">
        <v>7033</v>
      </c>
      <c r="Z56" s="228" t="s">
        <v>7034</v>
      </c>
      <c r="AA56" s="658" t="s">
        <v>7035</v>
      </c>
      <c r="AB56" s="49"/>
      <c r="AC56" s="322" t="s">
        <v>7031</v>
      </c>
      <c r="AD56" s="49"/>
      <c r="AE56" s="322" t="s">
        <v>7032</v>
      </c>
      <c r="AF56" s="527"/>
    </row>
    <row r="57" spans="1:32" ht="20.25" customHeight="1" x14ac:dyDescent="0.2">
      <c r="A57" s="49"/>
      <c r="B57" s="737" t="s">
        <v>7036</v>
      </c>
      <c r="C57" s="1211"/>
      <c r="D57" s="1211"/>
      <c r="E57" s="1211"/>
      <c r="F57" s="1211"/>
      <c r="G57" s="1211"/>
      <c r="H57" s="1211"/>
      <c r="I57" s="662"/>
      <c r="J57" s="662"/>
      <c r="K57" s="884"/>
      <c r="L57" s="49"/>
      <c r="M57" s="32" t="s">
        <v>7037</v>
      </c>
      <c r="N57" s="49"/>
      <c r="O57" s="32" t="s">
        <v>7038</v>
      </c>
      <c r="P57" s="15"/>
      <c r="Q57" s="15"/>
      <c r="R57" s="883" t="s">
        <v>7036</v>
      </c>
      <c r="S57" s="228" t="s">
        <v>7039</v>
      </c>
      <c r="T57" s="228" t="s">
        <v>7040</v>
      </c>
      <c r="U57" s="228" t="s">
        <v>7041</v>
      </c>
      <c r="V57" s="228" t="s">
        <v>7039</v>
      </c>
      <c r="W57" s="228" t="s">
        <v>7040</v>
      </c>
      <c r="X57" s="228" t="s">
        <v>7041</v>
      </c>
      <c r="Y57" s="228" t="s">
        <v>7039</v>
      </c>
      <c r="Z57" s="228" t="s">
        <v>7040</v>
      </c>
      <c r="AA57" s="658" t="s">
        <v>7041</v>
      </c>
      <c r="AB57" s="49"/>
      <c r="AC57" s="322" t="s">
        <v>7037</v>
      </c>
      <c r="AD57" s="49"/>
      <c r="AE57" s="322" t="s">
        <v>7038</v>
      </c>
      <c r="AF57" s="527"/>
    </row>
    <row r="58" spans="1:32" ht="20.25" customHeight="1" x14ac:dyDescent="0.2">
      <c r="A58" s="49"/>
      <c r="B58" s="737" t="s">
        <v>7042</v>
      </c>
      <c r="C58" s="1211"/>
      <c r="D58" s="1211"/>
      <c r="E58" s="1211"/>
      <c r="F58" s="1211"/>
      <c r="G58" s="1211"/>
      <c r="H58" s="1211"/>
      <c r="I58" s="662"/>
      <c r="J58" s="662"/>
      <c r="K58" s="884"/>
      <c r="L58" s="49"/>
      <c r="M58" s="32" t="s">
        <v>7043</v>
      </c>
      <c r="N58" s="49"/>
      <c r="O58" s="32" t="s">
        <v>7044</v>
      </c>
      <c r="P58" s="15"/>
      <c r="Q58" s="15"/>
      <c r="R58" s="883" t="s">
        <v>7042</v>
      </c>
      <c r="S58" s="228" t="s">
        <v>7045</v>
      </c>
      <c r="T58" s="228" t="s">
        <v>7046</v>
      </c>
      <c r="U58" s="228" t="s">
        <v>7047</v>
      </c>
      <c r="V58" s="228" t="s">
        <v>7045</v>
      </c>
      <c r="W58" s="228" t="s">
        <v>7046</v>
      </c>
      <c r="X58" s="228" t="s">
        <v>7047</v>
      </c>
      <c r="Y58" s="228" t="s">
        <v>7045</v>
      </c>
      <c r="Z58" s="228" t="s">
        <v>7046</v>
      </c>
      <c r="AA58" s="658" t="s">
        <v>7047</v>
      </c>
      <c r="AB58" s="49"/>
      <c r="AC58" s="322" t="s">
        <v>7043</v>
      </c>
      <c r="AD58" s="49"/>
      <c r="AE58" s="322" t="s">
        <v>7044</v>
      </c>
      <c r="AF58" s="527"/>
    </row>
    <row r="59" spans="1:32" ht="20.25" customHeight="1" x14ac:dyDescent="0.2">
      <c r="A59" s="49"/>
      <c r="B59" s="737" t="s">
        <v>7048</v>
      </c>
      <c r="C59" s="1211"/>
      <c r="D59" s="1211"/>
      <c r="E59" s="1211"/>
      <c r="F59" s="1211"/>
      <c r="G59" s="1211"/>
      <c r="H59" s="1211"/>
      <c r="I59" s="662"/>
      <c r="J59" s="662"/>
      <c r="K59" s="884"/>
      <c r="L59" s="49"/>
      <c r="M59" s="32" t="s">
        <v>7049</v>
      </c>
      <c r="N59" s="49"/>
      <c r="O59" s="32" t="s">
        <v>7050</v>
      </c>
      <c r="P59" s="15"/>
      <c r="Q59" s="15"/>
      <c r="R59" s="883" t="s">
        <v>7048</v>
      </c>
      <c r="S59" s="228" t="s">
        <v>7051</v>
      </c>
      <c r="T59" s="228" t="s">
        <v>7052</v>
      </c>
      <c r="U59" s="228" t="s">
        <v>7053</v>
      </c>
      <c r="V59" s="228" t="s">
        <v>7051</v>
      </c>
      <c r="W59" s="228" t="s">
        <v>7052</v>
      </c>
      <c r="X59" s="228" t="s">
        <v>7053</v>
      </c>
      <c r="Y59" s="228" t="s">
        <v>7051</v>
      </c>
      <c r="Z59" s="228" t="s">
        <v>7052</v>
      </c>
      <c r="AA59" s="658" t="s">
        <v>7053</v>
      </c>
      <c r="AB59" s="49"/>
      <c r="AC59" s="322" t="s">
        <v>7049</v>
      </c>
      <c r="AD59" s="49"/>
      <c r="AE59" s="322" t="s">
        <v>7050</v>
      </c>
      <c r="AF59" s="527"/>
    </row>
    <row r="60" spans="1:32" ht="20.25" customHeight="1" x14ac:dyDescent="0.2">
      <c r="A60" s="49"/>
      <c r="B60" s="737" t="s">
        <v>7054</v>
      </c>
      <c r="C60" s="1211"/>
      <c r="D60" s="1211"/>
      <c r="E60" s="1211"/>
      <c r="F60" s="1211"/>
      <c r="G60" s="1211"/>
      <c r="H60" s="1211"/>
      <c r="I60" s="662"/>
      <c r="J60" s="662"/>
      <c r="K60" s="884"/>
      <c r="L60" s="49"/>
      <c r="M60" s="32" t="s">
        <v>7055</v>
      </c>
      <c r="N60" s="49"/>
      <c r="O60" s="32" t="s">
        <v>7056</v>
      </c>
      <c r="P60" s="15"/>
      <c r="Q60" s="15"/>
      <c r="R60" s="883" t="s">
        <v>7054</v>
      </c>
      <c r="S60" s="228" t="s">
        <v>7057</v>
      </c>
      <c r="T60" s="228" t="s">
        <v>7058</v>
      </c>
      <c r="U60" s="228" t="s">
        <v>7059</v>
      </c>
      <c r="V60" s="228" t="s">
        <v>7057</v>
      </c>
      <c r="W60" s="228" t="s">
        <v>7058</v>
      </c>
      <c r="X60" s="228" t="s">
        <v>7059</v>
      </c>
      <c r="Y60" s="228" t="s">
        <v>7057</v>
      </c>
      <c r="Z60" s="228" t="s">
        <v>7058</v>
      </c>
      <c r="AA60" s="658" t="s">
        <v>7059</v>
      </c>
      <c r="AB60" s="49"/>
      <c r="AC60" s="322" t="s">
        <v>7055</v>
      </c>
      <c r="AD60" s="49"/>
      <c r="AE60" s="322" t="s">
        <v>7056</v>
      </c>
      <c r="AF60" s="527"/>
    </row>
    <row r="61" spans="1:32" ht="20.25" customHeight="1" thickBot="1" x14ac:dyDescent="0.25">
      <c r="A61" s="49"/>
      <c r="B61" s="738" t="s">
        <v>7060</v>
      </c>
      <c r="C61" s="1206">
        <f t="shared" ref="C61:K61" si="0">IFERROR(SUM(C11:C35),0)</f>
        <v>0</v>
      </c>
      <c r="D61" s="1206">
        <f t="shared" si="0"/>
        <v>0</v>
      </c>
      <c r="E61" s="1206">
        <f t="shared" si="0"/>
        <v>0</v>
      </c>
      <c r="F61" s="1206">
        <f t="shared" si="0"/>
        <v>0</v>
      </c>
      <c r="G61" s="1206">
        <f t="shared" si="0"/>
        <v>0</v>
      </c>
      <c r="H61" s="1206">
        <f t="shared" si="0"/>
        <v>0</v>
      </c>
      <c r="I61" s="225">
        <f t="shared" si="0"/>
        <v>0</v>
      </c>
      <c r="J61" s="225">
        <f t="shared" si="0"/>
        <v>0</v>
      </c>
      <c r="K61" s="224">
        <f t="shared" si="0"/>
        <v>0</v>
      </c>
      <c r="L61" s="49"/>
      <c r="M61" s="35" t="s">
        <v>7061</v>
      </c>
      <c r="N61" s="49"/>
      <c r="O61" s="35" t="s">
        <v>7062</v>
      </c>
      <c r="P61" s="15"/>
      <c r="Q61" s="15"/>
      <c r="R61" s="738" t="s">
        <v>7060</v>
      </c>
      <c r="S61" s="225" t="s">
        <v>7063</v>
      </c>
      <c r="T61" s="225" t="s">
        <v>7064</v>
      </c>
      <c r="U61" s="225" t="s">
        <v>7065</v>
      </c>
      <c r="V61" s="225" t="s">
        <v>7063</v>
      </c>
      <c r="W61" s="225" t="s">
        <v>7064</v>
      </c>
      <c r="X61" s="225" t="s">
        <v>7065</v>
      </c>
      <c r="Y61" s="225" t="s">
        <v>7063</v>
      </c>
      <c r="Z61" s="225" t="s">
        <v>7064</v>
      </c>
      <c r="AA61" s="224" t="s">
        <v>7065</v>
      </c>
      <c r="AB61" s="49"/>
      <c r="AC61" s="35" t="s">
        <v>7061</v>
      </c>
      <c r="AD61" s="49"/>
      <c r="AE61" s="35" t="s">
        <v>7062</v>
      </c>
      <c r="AF61" s="527"/>
    </row>
    <row r="62" spans="1:32" ht="15" customHeight="1" thickTop="1" thickBot="1" x14ac:dyDescent="0.25">
      <c r="A62" s="49"/>
      <c r="B62" s="89"/>
      <c r="C62" s="1212"/>
      <c r="D62" s="1212"/>
      <c r="E62" s="1212"/>
      <c r="F62" s="1212"/>
      <c r="G62" s="1212"/>
      <c r="H62" s="1212"/>
      <c r="I62" s="89"/>
      <c r="J62" s="89"/>
      <c r="K62" s="89"/>
      <c r="L62" s="89"/>
      <c r="M62" s="89"/>
      <c r="N62" s="89"/>
      <c r="O62" s="89"/>
      <c r="P62" s="15"/>
      <c r="Q62" s="15"/>
      <c r="R62" s="89"/>
      <c r="S62" s="89"/>
      <c r="T62" s="89"/>
      <c r="U62" s="89"/>
      <c r="V62" s="89"/>
      <c r="W62" s="89"/>
      <c r="X62" s="89"/>
      <c r="Y62" s="89"/>
      <c r="Z62" s="89"/>
      <c r="AA62" s="89"/>
      <c r="AB62" s="89"/>
      <c r="AC62" s="89"/>
      <c r="AD62" s="89"/>
      <c r="AE62" s="89"/>
      <c r="AF62" s="527"/>
    </row>
    <row r="63" spans="1:32" ht="20.25" customHeight="1" thickTop="1" thickBot="1" x14ac:dyDescent="0.25">
      <c r="A63" s="49"/>
      <c r="B63" s="24" t="s">
        <v>7066</v>
      </c>
      <c r="C63" s="1210"/>
      <c r="D63" s="1210"/>
      <c r="E63" s="1209"/>
      <c r="F63" s="1210"/>
      <c r="G63" s="1210"/>
      <c r="H63" s="1209"/>
      <c r="I63" s="545"/>
      <c r="J63" s="545"/>
      <c r="K63" s="688"/>
      <c r="L63" s="49"/>
      <c r="M63" s="652"/>
      <c r="N63" s="49"/>
      <c r="O63" s="652"/>
      <c r="P63" s="15"/>
      <c r="Q63" s="15"/>
      <c r="R63" s="24" t="s">
        <v>7066</v>
      </c>
      <c r="S63" s="545"/>
      <c r="T63" s="545"/>
      <c r="U63" s="688"/>
      <c r="V63" s="545"/>
      <c r="W63" s="545"/>
      <c r="X63" s="688"/>
      <c r="Y63" s="545"/>
      <c r="Z63" s="545"/>
      <c r="AA63" s="688"/>
      <c r="AB63" s="49"/>
      <c r="AC63" s="652"/>
      <c r="AD63" s="49"/>
      <c r="AE63" s="652"/>
      <c r="AF63" s="527"/>
    </row>
    <row r="64" spans="1:32" ht="20.25" customHeight="1" thickTop="1" x14ac:dyDescent="0.2">
      <c r="A64" s="49"/>
      <c r="B64" s="736" t="s">
        <v>6760</v>
      </c>
      <c r="C64" s="1207"/>
      <c r="D64" s="1207"/>
      <c r="E64" s="1213"/>
      <c r="F64" s="1207"/>
      <c r="G64" s="1207"/>
      <c r="H64" s="1213"/>
      <c r="I64" s="238"/>
      <c r="J64" s="238"/>
      <c r="K64" s="740"/>
      <c r="L64" s="49"/>
      <c r="M64" s="29" t="s">
        <v>7067</v>
      </c>
      <c r="N64" s="49"/>
      <c r="O64" s="29" t="s">
        <v>7068</v>
      </c>
      <c r="P64" s="15"/>
      <c r="Q64" s="15"/>
      <c r="R64" s="736" t="s">
        <v>6760</v>
      </c>
      <c r="S64" s="234" t="s">
        <v>7069</v>
      </c>
      <c r="T64" s="234" t="s">
        <v>7070</v>
      </c>
      <c r="U64" s="739" t="s">
        <v>7071</v>
      </c>
      <c r="V64" s="234" t="s">
        <v>7069</v>
      </c>
      <c r="W64" s="234" t="s">
        <v>7070</v>
      </c>
      <c r="X64" s="739" t="s">
        <v>7071</v>
      </c>
      <c r="Y64" s="234" t="s">
        <v>7069</v>
      </c>
      <c r="Z64" s="234" t="s">
        <v>7070</v>
      </c>
      <c r="AA64" s="740" t="s">
        <v>7071</v>
      </c>
      <c r="AB64" s="49"/>
      <c r="AC64" s="29" t="s">
        <v>7067</v>
      </c>
      <c r="AD64" s="49"/>
      <c r="AE64" s="29" t="s">
        <v>7068</v>
      </c>
      <c r="AF64" s="527"/>
    </row>
    <row r="65" spans="1:32" ht="20.25" customHeight="1" x14ac:dyDescent="0.2">
      <c r="A65" s="49"/>
      <c r="B65" s="737" t="s">
        <v>6766</v>
      </c>
      <c r="C65" s="971"/>
      <c r="D65" s="971"/>
      <c r="E65" s="1214"/>
      <c r="F65" s="971"/>
      <c r="G65" s="971"/>
      <c r="H65" s="1214"/>
      <c r="I65" s="232"/>
      <c r="J65" s="232"/>
      <c r="K65" s="742"/>
      <c r="L65" s="49"/>
      <c r="M65" s="32" t="s">
        <v>7072</v>
      </c>
      <c r="N65" s="49"/>
      <c r="O65" s="32" t="s">
        <v>7073</v>
      </c>
      <c r="P65" s="15"/>
      <c r="Q65" s="15"/>
      <c r="R65" s="737" t="s">
        <v>6766</v>
      </c>
      <c r="S65" s="228" t="s">
        <v>7074</v>
      </c>
      <c r="T65" s="228" t="s">
        <v>7075</v>
      </c>
      <c r="U65" s="741" t="s">
        <v>7076</v>
      </c>
      <c r="V65" s="228" t="s">
        <v>7074</v>
      </c>
      <c r="W65" s="228" t="s">
        <v>7075</v>
      </c>
      <c r="X65" s="741" t="s">
        <v>7076</v>
      </c>
      <c r="Y65" s="228" t="s">
        <v>7074</v>
      </c>
      <c r="Z65" s="228" t="s">
        <v>7075</v>
      </c>
      <c r="AA65" s="742" t="s">
        <v>7076</v>
      </c>
      <c r="AB65" s="49"/>
      <c r="AC65" s="32" t="s">
        <v>7072</v>
      </c>
      <c r="AD65" s="49"/>
      <c r="AE65" s="32" t="s">
        <v>7073</v>
      </c>
      <c r="AF65" s="527"/>
    </row>
    <row r="66" spans="1:32" ht="20.25" customHeight="1" x14ac:dyDescent="0.2">
      <c r="A66" s="49"/>
      <c r="B66" s="737" t="s">
        <v>6772</v>
      </c>
      <c r="C66" s="971"/>
      <c r="D66" s="971"/>
      <c r="E66" s="1214"/>
      <c r="F66" s="971"/>
      <c r="G66" s="971"/>
      <c r="H66" s="1214"/>
      <c r="I66" s="232"/>
      <c r="J66" s="232"/>
      <c r="K66" s="742"/>
      <c r="L66" s="49"/>
      <c r="M66" s="32" t="s">
        <v>7077</v>
      </c>
      <c r="N66" s="49"/>
      <c r="O66" s="32" t="s">
        <v>7078</v>
      </c>
      <c r="P66" s="15"/>
      <c r="Q66" s="15"/>
      <c r="R66" s="737" t="s">
        <v>6772</v>
      </c>
      <c r="S66" s="228" t="s">
        <v>7079</v>
      </c>
      <c r="T66" s="228" t="s">
        <v>7080</v>
      </c>
      <c r="U66" s="741" t="s">
        <v>7081</v>
      </c>
      <c r="V66" s="228" t="s">
        <v>7079</v>
      </c>
      <c r="W66" s="228" t="s">
        <v>7080</v>
      </c>
      <c r="X66" s="741" t="s">
        <v>7081</v>
      </c>
      <c r="Y66" s="228" t="s">
        <v>7079</v>
      </c>
      <c r="Z66" s="228" t="s">
        <v>7080</v>
      </c>
      <c r="AA66" s="742" t="s">
        <v>7081</v>
      </c>
      <c r="AB66" s="49"/>
      <c r="AC66" s="32" t="s">
        <v>7077</v>
      </c>
      <c r="AD66" s="49"/>
      <c r="AE66" s="32" t="s">
        <v>7078</v>
      </c>
      <c r="AF66" s="527"/>
    </row>
    <row r="67" spans="1:32" ht="20.25" customHeight="1" x14ac:dyDescent="0.2">
      <c r="A67" s="49"/>
      <c r="B67" s="737" t="s">
        <v>6778</v>
      </c>
      <c r="C67" s="971"/>
      <c r="D67" s="971"/>
      <c r="E67" s="1214"/>
      <c r="F67" s="971"/>
      <c r="G67" s="971"/>
      <c r="H67" s="1214"/>
      <c r="I67" s="232"/>
      <c r="J67" s="232"/>
      <c r="K67" s="742"/>
      <c r="L67" s="49"/>
      <c r="M67" s="32" t="s">
        <v>7082</v>
      </c>
      <c r="N67" s="49"/>
      <c r="O67" s="32" t="s">
        <v>7083</v>
      </c>
      <c r="P67" s="15"/>
      <c r="Q67" s="15"/>
      <c r="R67" s="737" t="s">
        <v>6778</v>
      </c>
      <c r="S67" s="228" t="s">
        <v>7084</v>
      </c>
      <c r="T67" s="228" t="s">
        <v>7085</v>
      </c>
      <c r="U67" s="741" t="s">
        <v>7086</v>
      </c>
      <c r="V67" s="228" t="s">
        <v>7084</v>
      </c>
      <c r="W67" s="228" t="s">
        <v>7085</v>
      </c>
      <c r="X67" s="741" t="s">
        <v>7086</v>
      </c>
      <c r="Y67" s="228" t="s">
        <v>7084</v>
      </c>
      <c r="Z67" s="228" t="s">
        <v>7085</v>
      </c>
      <c r="AA67" s="742" t="s">
        <v>7086</v>
      </c>
      <c r="AB67" s="49"/>
      <c r="AC67" s="32" t="s">
        <v>7082</v>
      </c>
      <c r="AD67" s="49"/>
      <c r="AE67" s="32" t="s">
        <v>7083</v>
      </c>
      <c r="AF67" s="527"/>
    </row>
    <row r="68" spans="1:32" ht="20.25" customHeight="1" x14ac:dyDescent="0.2">
      <c r="A68" s="49"/>
      <c r="B68" s="737" t="s">
        <v>6784</v>
      </c>
      <c r="C68" s="971"/>
      <c r="D68" s="971"/>
      <c r="E68" s="1214"/>
      <c r="F68" s="971"/>
      <c r="G68" s="971"/>
      <c r="H68" s="1214"/>
      <c r="I68" s="232"/>
      <c r="J68" s="232"/>
      <c r="K68" s="742"/>
      <c r="L68" s="49"/>
      <c r="M68" s="32" t="s">
        <v>7087</v>
      </c>
      <c r="N68" s="49"/>
      <c r="O68" s="32" t="s">
        <v>7088</v>
      </c>
      <c r="P68" s="15"/>
      <c r="Q68" s="15"/>
      <c r="R68" s="737" t="s">
        <v>6784</v>
      </c>
      <c r="S68" s="228" t="s">
        <v>7089</v>
      </c>
      <c r="T68" s="228" t="s">
        <v>7090</v>
      </c>
      <c r="U68" s="741" t="s">
        <v>7091</v>
      </c>
      <c r="V68" s="228" t="s">
        <v>7089</v>
      </c>
      <c r="W68" s="228" t="s">
        <v>7090</v>
      </c>
      <c r="X68" s="741" t="s">
        <v>7091</v>
      </c>
      <c r="Y68" s="228" t="s">
        <v>7089</v>
      </c>
      <c r="Z68" s="228" t="s">
        <v>7090</v>
      </c>
      <c r="AA68" s="742" t="s">
        <v>7091</v>
      </c>
      <c r="AB68" s="49"/>
      <c r="AC68" s="32" t="s">
        <v>7087</v>
      </c>
      <c r="AD68" s="49"/>
      <c r="AE68" s="32" t="s">
        <v>7088</v>
      </c>
      <c r="AF68" s="527"/>
    </row>
    <row r="69" spans="1:32" ht="20.25" customHeight="1" x14ac:dyDescent="0.2">
      <c r="A69" s="49"/>
      <c r="B69" s="737" t="s">
        <v>6790</v>
      </c>
      <c r="C69" s="971"/>
      <c r="D69" s="971"/>
      <c r="E69" s="1214"/>
      <c r="F69" s="971"/>
      <c r="G69" s="971"/>
      <c r="H69" s="1214"/>
      <c r="I69" s="232"/>
      <c r="J69" s="232"/>
      <c r="K69" s="742"/>
      <c r="L69" s="49"/>
      <c r="M69" s="32" t="s">
        <v>7092</v>
      </c>
      <c r="N69" s="49"/>
      <c r="O69" s="32" t="s">
        <v>7093</v>
      </c>
      <c r="P69" s="15"/>
      <c r="Q69" s="15"/>
      <c r="R69" s="737" t="s">
        <v>6790</v>
      </c>
      <c r="S69" s="228" t="s">
        <v>7094</v>
      </c>
      <c r="T69" s="228" t="s">
        <v>7095</v>
      </c>
      <c r="U69" s="741" t="s">
        <v>7096</v>
      </c>
      <c r="V69" s="228" t="s">
        <v>7094</v>
      </c>
      <c r="W69" s="228" t="s">
        <v>7095</v>
      </c>
      <c r="X69" s="741" t="s">
        <v>7096</v>
      </c>
      <c r="Y69" s="228" t="s">
        <v>7094</v>
      </c>
      <c r="Z69" s="228" t="s">
        <v>7095</v>
      </c>
      <c r="AA69" s="742" t="s">
        <v>7096</v>
      </c>
      <c r="AB69" s="49"/>
      <c r="AC69" s="32" t="s">
        <v>7092</v>
      </c>
      <c r="AD69" s="49"/>
      <c r="AE69" s="32" t="s">
        <v>7093</v>
      </c>
      <c r="AF69" s="527"/>
    </row>
    <row r="70" spans="1:32" ht="20.25" customHeight="1" x14ac:dyDescent="0.2">
      <c r="A70" s="49"/>
      <c r="B70" s="737" t="s">
        <v>6796</v>
      </c>
      <c r="C70" s="971"/>
      <c r="D70" s="971"/>
      <c r="E70" s="1214"/>
      <c r="F70" s="971"/>
      <c r="G70" s="971"/>
      <c r="H70" s="1214"/>
      <c r="I70" s="232"/>
      <c r="J70" s="232"/>
      <c r="K70" s="742"/>
      <c r="L70" s="49"/>
      <c r="M70" s="32" t="s">
        <v>7097</v>
      </c>
      <c r="N70" s="49"/>
      <c r="O70" s="32" t="s">
        <v>7098</v>
      </c>
      <c r="P70" s="15"/>
      <c r="Q70" s="15"/>
      <c r="R70" s="737" t="s">
        <v>6796</v>
      </c>
      <c r="S70" s="228" t="s">
        <v>7099</v>
      </c>
      <c r="T70" s="228" t="s">
        <v>7100</v>
      </c>
      <c r="U70" s="741" t="s">
        <v>7101</v>
      </c>
      <c r="V70" s="228" t="s">
        <v>7099</v>
      </c>
      <c r="W70" s="228" t="s">
        <v>7100</v>
      </c>
      <c r="X70" s="741" t="s">
        <v>7101</v>
      </c>
      <c r="Y70" s="228" t="s">
        <v>7099</v>
      </c>
      <c r="Z70" s="228" t="s">
        <v>7100</v>
      </c>
      <c r="AA70" s="742" t="s">
        <v>7101</v>
      </c>
      <c r="AB70" s="49"/>
      <c r="AC70" s="32" t="s">
        <v>7097</v>
      </c>
      <c r="AD70" s="49"/>
      <c r="AE70" s="32" t="s">
        <v>7098</v>
      </c>
      <c r="AF70" s="527"/>
    </row>
    <row r="71" spans="1:32" ht="20.25" customHeight="1" x14ac:dyDescent="0.2">
      <c r="A71" s="49"/>
      <c r="B71" s="737" t="s">
        <v>6802</v>
      </c>
      <c r="C71" s="971"/>
      <c r="D71" s="971"/>
      <c r="E71" s="1214"/>
      <c r="F71" s="971"/>
      <c r="G71" s="971"/>
      <c r="H71" s="1214"/>
      <c r="I71" s="232"/>
      <c r="J71" s="232"/>
      <c r="K71" s="742"/>
      <c r="L71" s="49"/>
      <c r="M71" s="32" t="s">
        <v>7102</v>
      </c>
      <c r="N71" s="49"/>
      <c r="O71" s="32" t="s">
        <v>7103</v>
      </c>
      <c r="P71" s="15"/>
      <c r="Q71" s="15"/>
      <c r="R71" s="737" t="s">
        <v>6802</v>
      </c>
      <c r="S71" s="228" t="s">
        <v>7104</v>
      </c>
      <c r="T71" s="228" t="s">
        <v>7105</v>
      </c>
      <c r="U71" s="741" t="s">
        <v>7106</v>
      </c>
      <c r="V71" s="228" t="s">
        <v>7104</v>
      </c>
      <c r="W71" s="228" t="s">
        <v>7105</v>
      </c>
      <c r="X71" s="741" t="s">
        <v>7106</v>
      </c>
      <c r="Y71" s="228" t="s">
        <v>7104</v>
      </c>
      <c r="Z71" s="228" t="s">
        <v>7105</v>
      </c>
      <c r="AA71" s="742" t="s">
        <v>7106</v>
      </c>
      <c r="AB71" s="49"/>
      <c r="AC71" s="32" t="s">
        <v>7102</v>
      </c>
      <c r="AD71" s="49"/>
      <c r="AE71" s="32" t="s">
        <v>7103</v>
      </c>
      <c r="AF71" s="527"/>
    </row>
    <row r="72" spans="1:32" ht="20.25" customHeight="1" x14ac:dyDescent="0.2">
      <c r="A72" s="49"/>
      <c r="B72" s="737" t="s">
        <v>6808</v>
      </c>
      <c r="C72" s="971"/>
      <c r="D72" s="971"/>
      <c r="E72" s="1214"/>
      <c r="F72" s="971"/>
      <c r="G72" s="971"/>
      <c r="H72" s="1214"/>
      <c r="I72" s="232"/>
      <c r="J72" s="232"/>
      <c r="K72" s="742"/>
      <c r="L72" s="49"/>
      <c r="M72" s="32" t="s">
        <v>7107</v>
      </c>
      <c r="N72" s="49"/>
      <c r="O72" s="32" t="s">
        <v>7108</v>
      </c>
      <c r="P72" s="15"/>
      <c r="Q72" s="15"/>
      <c r="R72" s="737" t="s">
        <v>6808</v>
      </c>
      <c r="S72" s="228" t="s">
        <v>7109</v>
      </c>
      <c r="T72" s="228" t="s">
        <v>7110</v>
      </c>
      <c r="U72" s="741" t="s">
        <v>7111</v>
      </c>
      <c r="V72" s="228" t="s">
        <v>7109</v>
      </c>
      <c r="W72" s="228" t="s">
        <v>7110</v>
      </c>
      <c r="X72" s="741" t="s">
        <v>7111</v>
      </c>
      <c r="Y72" s="228" t="s">
        <v>7109</v>
      </c>
      <c r="Z72" s="228" t="s">
        <v>7110</v>
      </c>
      <c r="AA72" s="742" t="s">
        <v>7111</v>
      </c>
      <c r="AB72" s="49"/>
      <c r="AC72" s="32" t="s">
        <v>7107</v>
      </c>
      <c r="AD72" s="49"/>
      <c r="AE72" s="32" t="s">
        <v>7108</v>
      </c>
      <c r="AF72" s="527"/>
    </row>
    <row r="73" spans="1:32" ht="20.25" customHeight="1" x14ac:dyDescent="0.2">
      <c r="A73" s="49"/>
      <c r="B73" s="737" t="s">
        <v>6814</v>
      </c>
      <c r="C73" s="971"/>
      <c r="D73" s="971"/>
      <c r="E73" s="1214"/>
      <c r="F73" s="971"/>
      <c r="G73" s="971"/>
      <c r="H73" s="1214"/>
      <c r="I73" s="232"/>
      <c r="J73" s="232"/>
      <c r="K73" s="742"/>
      <c r="L73" s="49"/>
      <c r="M73" s="32" t="s">
        <v>7112</v>
      </c>
      <c r="N73" s="49"/>
      <c r="O73" s="32" t="s">
        <v>7113</v>
      </c>
      <c r="P73" s="15"/>
      <c r="Q73" s="15"/>
      <c r="R73" s="737" t="s">
        <v>6814</v>
      </c>
      <c r="S73" s="228" t="s">
        <v>7114</v>
      </c>
      <c r="T73" s="228" t="s">
        <v>7115</v>
      </c>
      <c r="U73" s="741" t="s">
        <v>7116</v>
      </c>
      <c r="V73" s="228" t="s">
        <v>7114</v>
      </c>
      <c r="W73" s="228" t="s">
        <v>7115</v>
      </c>
      <c r="X73" s="741" t="s">
        <v>7116</v>
      </c>
      <c r="Y73" s="228" t="s">
        <v>7114</v>
      </c>
      <c r="Z73" s="228" t="s">
        <v>7115</v>
      </c>
      <c r="AA73" s="742" t="s">
        <v>7116</v>
      </c>
      <c r="AB73" s="49"/>
      <c r="AC73" s="32" t="s">
        <v>7112</v>
      </c>
      <c r="AD73" s="49"/>
      <c r="AE73" s="32" t="s">
        <v>7113</v>
      </c>
      <c r="AF73" s="527"/>
    </row>
    <row r="74" spans="1:32" ht="20.25" customHeight="1" x14ac:dyDescent="0.2">
      <c r="A74" s="49"/>
      <c r="B74" s="737" t="s">
        <v>6820</v>
      </c>
      <c r="C74" s="971"/>
      <c r="D74" s="971"/>
      <c r="E74" s="1214"/>
      <c r="F74" s="971"/>
      <c r="G74" s="971"/>
      <c r="H74" s="1214"/>
      <c r="I74" s="232"/>
      <c r="J74" s="232"/>
      <c r="K74" s="742"/>
      <c r="L74" s="49"/>
      <c r="M74" s="32" t="s">
        <v>7117</v>
      </c>
      <c r="N74" s="49"/>
      <c r="O74" s="32" t="s">
        <v>7118</v>
      </c>
      <c r="P74" s="15"/>
      <c r="Q74" s="15"/>
      <c r="R74" s="737" t="s">
        <v>6820</v>
      </c>
      <c r="S74" s="228" t="s">
        <v>7119</v>
      </c>
      <c r="T74" s="228" t="s">
        <v>7120</v>
      </c>
      <c r="U74" s="741" t="s">
        <v>7121</v>
      </c>
      <c r="V74" s="228" t="s">
        <v>7119</v>
      </c>
      <c r="W74" s="228" t="s">
        <v>7120</v>
      </c>
      <c r="X74" s="741" t="s">
        <v>7121</v>
      </c>
      <c r="Y74" s="228" t="s">
        <v>7119</v>
      </c>
      <c r="Z74" s="228" t="s">
        <v>7120</v>
      </c>
      <c r="AA74" s="742" t="s">
        <v>7121</v>
      </c>
      <c r="AB74" s="49"/>
      <c r="AC74" s="32" t="s">
        <v>7117</v>
      </c>
      <c r="AD74" s="49"/>
      <c r="AE74" s="32" t="s">
        <v>7118</v>
      </c>
      <c r="AF74" s="527"/>
    </row>
    <row r="75" spans="1:32" ht="20.25" customHeight="1" x14ac:dyDescent="0.2">
      <c r="A75" s="49"/>
      <c r="B75" s="737" t="s">
        <v>6826</v>
      </c>
      <c r="C75" s="971"/>
      <c r="D75" s="971"/>
      <c r="E75" s="1214"/>
      <c r="F75" s="971"/>
      <c r="G75" s="971"/>
      <c r="H75" s="1214"/>
      <c r="I75" s="232"/>
      <c r="J75" s="232"/>
      <c r="K75" s="742"/>
      <c r="L75" s="49"/>
      <c r="M75" s="32" t="s">
        <v>7122</v>
      </c>
      <c r="N75" s="49"/>
      <c r="O75" s="32" t="s">
        <v>7123</v>
      </c>
      <c r="P75" s="15"/>
      <c r="Q75" s="15"/>
      <c r="R75" s="737" t="s">
        <v>6826</v>
      </c>
      <c r="S75" s="228" t="s">
        <v>7124</v>
      </c>
      <c r="T75" s="228" t="s">
        <v>7125</v>
      </c>
      <c r="U75" s="741" t="s">
        <v>7126</v>
      </c>
      <c r="V75" s="228" t="s">
        <v>7124</v>
      </c>
      <c r="W75" s="228" t="s">
        <v>7125</v>
      </c>
      <c r="X75" s="741" t="s">
        <v>7126</v>
      </c>
      <c r="Y75" s="228" t="s">
        <v>7124</v>
      </c>
      <c r="Z75" s="228" t="s">
        <v>7125</v>
      </c>
      <c r="AA75" s="742" t="s">
        <v>7126</v>
      </c>
      <c r="AB75" s="49"/>
      <c r="AC75" s="32" t="s">
        <v>7122</v>
      </c>
      <c r="AD75" s="49"/>
      <c r="AE75" s="32" t="s">
        <v>7123</v>
      </c>
      <c r="AF75" s="527"/>
    </row>
    <row r="76" spans="1:32" ht="20.25" customHeight="1" x14ac:dyDescent="0.2">
      <c r="A76" s="49"/>
      <c r="B76" s="737" t="s">
        <v>6832</v>
      </c>
      <c r="C76" s="971"/>
      <c r="D76" s="971"/>
      <c r="E76" s="1214"/>
      <c r="F76" s="971"/>
      <c r="G76" s="971"/>
      <c r="H76" s="1214"/>
      <c r="I76" s="232"/>
      <c r="J76" s="232"/>
      <c r="K76" s="742"/>
      <c r="L76" s="49"/>
      <c r="M76" s="32" t="s">
        <v>7127</v>
      </c>
      <c r="N76" s="49"/>
      <c r="O76" s="32" t="s">
        <v>7128</v>
      </c>
      <c r="P76" s="15"/>
      <c r="Q76" s="15"/>
      <c r="R76" s="737" t="s">
        <v>6832</v>
      </c>
      <c r="S76" s="228" t="s">
        <v>7129</v>
      </c>
      <c r="T76" s="228" t="s">
        <v>7130</v>
      </c>
      <c r="U76" s="741" t="s">
        <v>7131</v>
      </c>
      <c r="V76" s="228" t="s">
        <v>7129</v>
      </c>
      <c r="W76" s="228" t="s">
        <v>7130</v>
      </c>
      <c r="X76" s="741" t="s">
        <v>7131</v>
      </c>
      <c r="Y76" s="228" t="s">
        <v>7129</v>
      </c>
      <c r="Z76" s="228" t="s">
        <v>7130</v>
      </c>
      <c r="AA76" s="742" t="s">
        <v>7131</v>
      </c>
      <c r="AB76" s="49"/>
      <c r="AC76" s="32" t="s">
        <v>7127</v>
      </c>
      <c r="AD76" s="49"/>
      <c r="AE76" s="32" t="s">
        <v>7128</v>
      </c>
      <c r="AF76" s="527"/>
    </row>
    <row r="77" spans="1:32" ht="20.25" customHeight="1" x14ac:dyDescent="0.2">
      <c r="A77" s="49"/>
      <c r="B77" s="737" t="s">
        <v>6838</v>
      </c>
      <c r="C77" s="971"/>
      <c r="D77" s="971"/>
      <c r="E77" s="1214"/>
      <c r="F77" s="971"/>
      <c r="G77" s="971"/>
      <c r="H77" s="1214"/>
      <c r="I77" s="232"/>
      <c r="J77" s="232"/>
      <c r="K77" s="742"/>
      <c r="L77" s="49"/>
      <c r="M77" s="32" t="s">
        <v>7132</v>
      </c>
      <c r="N77" s="49"/>
      <c r="O77" s="32" t="s">
        <v>7133</v>
      </c>
      <c r="P77" s="15"/>
      <c r="Q77" s="15"/>
      <c r="R77" s="737" t="s">
        <v>6838</v>
      </c>
      <c r="S77" s="228" t="s">
        <v>7134</v>
      </c>
      <c r="T77" s="228" t="s">
        <v>7135</v>
      </c>
      <c r="U77" s="741" t="s">
        <v>7136</v>
      </c>
      <c r="V77" s="228" t="s">
        <v>7134</v>
      </c>
      <c r="W77" s="228" t="s">
        <v>7135</v>
      </c>
      <c r="X77" s="741" t="s">
        <v>7136</v>
      </c>
      <c r="Y77" s="228" t="s">
        <v>7134</v>
      </c>
      <c r="Z77" s="228" t="s">
        <v>7135</v>
      </c>
      <c r="AA77" s="742" t="s">
        <v>7136</v>
      </c>
      <c r="AB77" s="49"/>
      <c r="AC77" s="32" t="s">
        <v>7132</v>
      </c>
      <c r="AD77" s="49"/>
      <c r="AE77" s="32" t="s">
        <v>7133</v>
      </c>
      <c r="AF77" s="527"/>
    </row>
    <row r="78" spans="1:32" ht="20.25" customHeight="1" x14ac:dyDescent="0.2">
      <c r="A78" s="49"/>
      <c r="B78" s="737" t="s">
        <v>6844</v>
      </c>
      <c r="C78" s="971"/>
      <c r="D78" s="971"/>
      <c r="E78" s="1214"/>
      <c r="F78" s="971"/>
      <c r="G78" s="971"/>
      <c r="H78" s="1214"/>
      <c r="I78" s="232"/>
      <c r="J78" s="232"/>
      <c r="K78" s="742"/>
      <c r="L78" s="49"/>
      <c r="M78" s="32" t="s">
        <v>7137</v>
      </c>
      <c r="N78" s="49"/>
      <c r="O78" s="32" t="s">
        <v>7138</v>
      </c>
      <c r="P78" s="15"/>
      <c r="Q78" s="15"/>
      <c r="R78" s="737" t="s">
        <v>6844</v>
      </c>
      <c r="S78" s="228" t="s">
        <v>7139</v>
      </c>
      <c r="T78" s="228" t="s">
        <v>7140</v>
      </c>
      <c r="U78" s="741" t="s">
        <v>7141</v>
      </c>
      <c r="V78" s="228" t="s">
        <v>7139</v>
      </c>
      <c r="W78" s="228" t="s">
        <v>7140</v>
      </c>
      <c r="X78" s="741" t="s">
        <v>7141</v>
      </c>
      <c r="Y78" s="228" t="s">
        <v>7139</v>
      </c>
      <c r="Z78" s="228" t="s">
        <v>7140</v>
      </c>
      <c r="AA78" s="742" t="s">
        <v>7141</v>
      </c>
      <c r="AB78" s="49"/>
      <c r="AC78" s="32" t="s">
        <v>7137</v>
      </c>
      <c r="AD78" s="49"/>
      <c r="AE78" s="32" t="s">
        <v>7138</v>
      </c>
      <c r="AF78" s="527"/>
    </row>
    <row r="79" spans="1:32" ht="20.25" customHeight="1" x14ac:dyDescent="0.2">
      <c r="A79" s="49"/>
      <c r="B79" s="737" t="s">
        <v>6850</v>
      </c>
      <c r="C79" s="971"/>
      <c r="D79" s="971"/>
      <c r="E79" s="1214"/>
      <c r="F79" s="971"/>
      <c r="G79" s="971"/>
      <c r="H79" s="1214"/>
      <c r="I79" s="232"/>
      <c r="J79" s="232"/>
      <c r="K79" s="742"/>
      <c r="L79" s="49"/>
      <c r="M79" s="32" t="s">
        <v>7142</v>
      </c>
      <c r="N79" s="49"/>
      <c r="O79" s="32" t="s">
        <v>7143</v>
      </c>
      <c r="P79" s="15"/>
      <c r="Q79" s="15"/>
      <c r="R79" s="737" t="s">
        <v>6850</v>
      </c>
      <c r="S79" s="228" t="s">
        <v>7144</v>
      </c>
      <c r="T79" s="228" t="s">
        <v>7145</v>
      </c>
      <c r="U79" s="741" t="s">
        <v>7146</v>
      </c>
      <c r="V79" s="228" t="s">
        <v>7144</v>
      </c>
      <c r="W79" s="228" t="s">
        <v>7145</v>
      </c>
      <c r="X79" s="741" t="s">
        <v>7146</v>
      </c>
      <c r="Y79" s="228" t="s">
        <v>7144</v>
      </c>
      <c r="Z79" s="228" t="s">
        <v>7145</v>
      </c>
      <c r="AA79" s="742" t="s">
        <v>7146</v>
      </c>
      <c r="AB79" s="49"/>
      <c r="AC79" s="32" t="s">
        <v>7142</v>
      </c>
      <c r="AD79" s="49"/>
      <c r="AE79" s="32" t="s">
        <v>7143</v>
      </c>
      <c r="AF79" s="527"/>
    </row>
    <row r="80" spans="1:32" ht="20.25" customHeight="1" x14ac:dyDescent="0.2">
      <c r="A80" s="49"/>
      <c r="B80" s="737" t="s">
        <v>6856</v>
      </c>
      <c r="C80" s="971"/>
      <c r="D80" s="971"/>
      <c r="E80" s="1214"/>
      <c r="F80" s="971"/>
      <c r="G80" s="971"/>
      <c r="H80" s="1214"/>
      <c r="I80" s="232"/>
      <c r="J80" s="232"/>
      <c r="K80" s="742"/>
      <c r="L80" s="49"/>
      <c r="M80" s="32" t="s">
        <v>7147</v>
      </c>
      <c r="N80" s="49"/>
      <c r="O80" s="32" t="s">
        <v>7148</v>
      </c>
      <c r="P80" s="15"/>
      <c r="Q80" s="15"/>
      <c r="R80" s="737" t="s">
        <v>6856</v>
      </c>
      <c r="S80" s="228" t="s">
        <v>7149</v>
      </c>
      <c r="T80" s="228" t="s">
        <v>7150</v>
      </c>
      <c r="U80" s="741" t="s">
        <v>7151</v>
      </c>
      <c r="V80" s="228" t="s">
        <v>7149</v>
      </c>
      <c r="W80" s="228" t="s">
        <v>7150</v>
      </c>
      <c r="X80" s="741" t="s">
        <v>7151</v>
      </c>
      <c r="Y80" s="228" t="s">
        <v>7149</v>
      </c>
      <c r="Z80" s="228" t="s">
        <v>7150</v>
      </c>
      <c r="AA80" s="742" t="s">
        <v>7151</v>
      </c>
      <c r="AB80" s="49"/>
      <c r="AC80" s="32" t="s">
        <v>7147</v>
      </c>
      <c r="AD80" s="49"/>
      <c r="AE80" s="32" t="s">
        <v>7148</v>
      </c>
      <c r="AF80" s="527"/>
    </row>
    <row r="81" spans="1:32" ht="20.25" customHeight="1" x14ac:dyDescent="0.2">
      <c r="A81" s="49"/>
      <c r="B81" s="737" t="s">
        <v>6862</v>
      </c>
      <c r="C81" s="971"/>
      <c r="D81" s="971"/>
      <c r="E81" s="1214"/>
      <c r="F81" s="971"/>
      <c r="G81" s="971"/>
      <c r="H81" s="1214"/>
      <c r="I81" s="232"/>
      <c r="J81" s="232"/>
      <c r="K81" s="742"/>
      <c r="L81" s="49"/>
      <c r="M81" s="32" t="s">
        <v>7152</v>
      </c>
      <c r="N81" s="49"/>
      <c r="O81" s="32" t="s">
        <v>7153</v>
      </c>
      <c r="P81" s="15"/>
      <c r="Q81" s="15"/>
      <c r="R81" s="737" t="s">
        <v>6862</v>
      </c>
      <c r="S81" s="228" t="s">
        <v>7154</v>
      </c>
      <c r="T81" s="228" t="s">
        <v>7155</v>
      </c>
      <c r="U81" s="741" t="s">
        <v>7156</v>
      </c>
      <c r="V81" s="228" t="s">
        <v>7154</v>
      </c>
      <c r="W81" s="228" t="s">
        <v>7155</v>
      </c>
      <c r="X81" s="741" t="s">
        <v>7156</v>
      </c>
      <c r="Y81" s="228" t="s">
        <v>7154</v>
      </c>
      <c r="Z81" s="228" t="s">
        <v>7155</v>
      </c>
      <c r="AA81" s="742" t="s">
        <v>7156</v>
      </c>
      <c r="AB81" s="49"/>
      <c r="AC81" s="32" t="s">
        <v>7152</v>
      </c>
      <c r="AD81" s="49"/>
      <c r="AE81" s="32" t="s">
        <v>7153</v>
      </c>
      <c r="AF81" s="527"/>
    </row>
    <row r="82" spans="1:32" ht="20.25" customHeight="1" x14ac:dyDescent="0.2">
      <c r="A82" s="49"/>
      <c r="B82" s="737" t="s">
        <v>6868</v>
      </c>
      <c r="C82" s="971"/>
      <c r="D82" s="971"/>
      <c r="E82" s="1214"/>
      <c r="F82" s="971"/>
      <c r="G82" s="971"/>
      <c r="H82" s="1214"/>
      <c r="I82" s="232"/>
      <c r="J82" s="232"/>
      <c r="K82" s="742"/>
      <c r="L82" s="49"/>
      <c r="M82" s="32" t="s">
        <v>7157</v>
      </c>
      <c r="N82" s="49"/>
      <c r="O82" s="32" t="s">
        <v>7158</v>
      </c>
      <c r="P82" s="15"/>
      <c r="Q82" s="15"/>
      <c r="R82" s="737" t="s">
        <v>6868</v>
      </c>
      <c r="S82" s="228" t="s">
        <v>7159</v>
      </c>
      <c r="T82" s="228" t="s">
        <v>7160</v>
      </c>
      <c r="U82" s="741" t="s">
        <v>7161</v>
      </c>
      <c r="V82" s="228" t="s">
        <v>7159</v>
      </c>
      <c r="W82" s="228" t="s">
        <v>7160</v>
      </c>
      <c r="X82" s="741" t="s">
        <v>7161</v>
      </c>
      <c r="Y82" s="228" t="s">
        <v>7159</v>
      </c>
      <c r="Z82" s="228" t="s">
        <v>7160</v>
      </c>
      <c r="AA82" s="742" t="s">
        <v>7161</v>
      </c>
      <c r="AB82" s="49"/>
      <c r="AC82" s="32" t="s">
        <v>7157</v>
      </c>
      <c r="AD82" s="49"/>
      <c r="AE82" s="32" t="s">
        <v>7158</v>
      </c>
      <c r="AF82" s="527"/>
    </row>
    <row r="83" spans="1:32" ht="20.25" customHeight="1" x14ac:dyDescent="0.2">
      <c r="A83" s="49"/>
      <c r="B83" s="737" t="s">
        <v>6874</v>
      </c>
      <c r="C83" s="971"/>
      <c r="D83" s="971"/>
      <c r="E83" s="1214"/>
      <c r="F83" s="971"/>
      <c r="G83" s="971"/>
      <c r="H83" s="1214"/>
      <c r="I83" s="232"/>
      <c r="J83" s="232"/>
      <c r="K83" s="742"/>
      <c r="L83" s="49"/>
      <c r="M83" s="32" t="s">
        <v>7162</v>
      </c>
      <c r="N83" s="49"/>
      <c r="O83" s="32" t="s">
        <v>7163</v>
      </c>
      <c r="P83" s="15"/>
      <c r="Q83" s="15"/>
      <c r="R83" s="737" t="s">
        <v>6874</v>
      </c>
      <c r="S83" s="228" t="s">
        <v>7164</v>
      </c>
      <c r="T83" s="228" t="s">
        <v>7165</v>
      </c>
      <c r="U83" s="741" t="s">
        <v>7166</v>
      </c>
      <c r="V83" s="228" t="s">
        <v>7164</v>
      </c>
      <c r="W83" s="228" t="s">
        <v>7165</v>
      </c>
      <c r="X83" s="741" t="s">
        <v>7166</v>
      </c>
      <c r="Y83" s="228" t="s">
        <v>7164</v>
      </c>
      <c r="Z83" s="228" t="s">
        <v>7165</v>
      </c>
      <c r="AA83" s="742" t="s">
        <v>7166</v>
      </c>
      <c r="AB83" s="49"/>
      <c r="AC83" s="32" t="s">
        <v>7162</v>
      </c>
      <c r="AD83" s="49"/>
      <c r="AE83" s="32" t="s">
        <v>7163</v>
      </c>
      <c r="AF83" s="527"/>
    </row>
    <row r="84" spans="1:32" ht="20.25" customHeight="1" x14ac:dyDescent="0.2">
      <c r="A84" s="49"/>
      <c r="B84" s="737" t="s">
        <v>6880</v>
      </c>
      <c r="C84" s="971"/>
      <c r="D84" s="971"/>
      <c r="E84" s="1214"/>
      <c r="F84" s="971"/>
      <c r="G84" s="971"/>
      <c r="H84" s="1214"/>
      <c r="I84" s="232"/>
      <c r="J84" s="232"/>
      <c r="K84" s="742"/>
      <c r="L84" s="49"/>
      <c r="M84" s="32" t="s">
        <v>7167</v>
      </c>
      <c r="N84" s="49"/>
      <c r="O84" s="32" t="s">
        <v>7168</v>
      </c>
      <c r="P84" s="15"/>
      <c r="Q84" s="15"/>
      <c r="R84" s="737" t="s">
        <v>6880</v>
      </c>
      <c r="S84" s="228" t="s">
        <v>7169</v>
      </c>
      <c r="T84" s="228" t="s">
        <v>7170</v>
      </c>
      <c r="U84" s="741" t="s">
        <v>7171</v>
      </c>
      <c r="V84" s="228" t="s">
        <v>7169</v>
      </c>
      <c r="W84" s="228" t="s">
        <v>7170</v>
      </c>
      <c r="X84" s="741" t="s">
        <v>7171</v>
      </c>
      <c r="Y84" s="228" t="s">
        <v>7169</v>
      </c>
      <c r="Z84" s="228" t="s">
        <v>7170</v>
      </c>
      <c r="AA84" s="742" t="s">
        <v>7171</v>
      </c>
      <c r="AB84" s="49"/>
      <c r="AC84" s="32" t="s">
        <v>7167</v>
      </c>
      <c r="AD84" s="49"/>
      <c r="AE84" s="32" t="s">
        <v>7168</v>
      </c>
      <c r="AF84" s="527"/>
    </row>
    <row r="85" spans="1:32" ht="20.25" customHeight="1" x14ac:dyDescent="0.2">
      <c r="A85" s="49"/>
      <c r="B85" s="737" t="s">
        <v>6886</v>
      </c>
      <c r="C85" s="971"/>
      <c r="D85" s="971"/>
      <c r="E85" s="1214"/>
      <c r="F85" s="971"/>
      <c r="G85" s="971"/>
      <c r="H85" s="1214"/>
      <c r="I85" s="232"/>
      <c r="J85" s="232"/>
      <c r="K85" s="742"/>
      <c r="L85" s="49"/>
      <c r="M85" s="32" t="s">
        <v>7172</v>
      </c>
      <c r="N85" s="49"/>
      <c r="O85" s="32" t="s">
        <v>7173</v>
      </c>
      <c r="P85" s="15"/>
      <c r="Q85" s="15"/>
      <c r="R85" s="737" t="s">
        <v>6886</v>
      </c>
      <c r="S85" s="228" t="s">
        <v>7174</v>
      </c>
      <c r="T85" s="228" t="s">
        <v>7175</v>
      </c>
      <c r="U85" s="741" t="s">
        <v>7176</v>
      </c>
      <c r="V85" s="228" t="s">
        <v>7174</v>
      </c>
      <c r="W85" s="228" t="s">
        <v>7175</v>
      </c>
      <c r="X85" s="741" t="s">
        <v>7176</v>
      </c>
      <c r="Y85" s="228" t="s">
        <v>7174</v>
      </c>
      <c r="Z85" s="228" t="s">
        <v>7175</v>
      </c>
      <c r="AA85" s="742" t="s">
        <v>7176</v>
      </c>
      <c r="AB85" s="49"/>
      <c r="AC85" s="32" t="s">
        <v>7172</v>
      </c>
      <c r="AD85" s="49"/>
      <c r="AE85" s="32" t="s">
        <v>7173</v>
      </c>
      <c r="AF85" s="527"/>
    </row>
    <row r="86" spans="1:32" ht="20.25" customHeight="1" x14ac:dyDescent="0.2">
      <c r="A86" s="49"/>
      <c r="B86" s="737" t="s">
        <v>6892</v>
      </c>
      <c r="C86" s="971"/>
      <c r="D86" s="971"/>
      <c r="E86" s="1214"/>
      <c r="F86" s="971"/>
      <c r="G86" s="971"/>
      <c r="H86" s="1214"/>
      <c r="I86" s="232"/>
      <c r="J86" s="232"/>
      <c r="K86" s="742"/>
      <c r="L86" s="49"/>
      <c r="M86" s="32" t="s">
        <v>7177</v>
      </c>
      <c r="N86" s="49"/>
      <c r="O86" s="32" t="s">
        <v>7178</v>
      </c>
      <c r="P86" s="15"/>
      <c r="Q86" s="15"/>
      <c r="R86" s="737" t="s">
        <v>6892</v>
      </c>
      <c r="S86" s="228" t="s">
        <v>7179</v>
      </c>
      <c r="T86" s="228" t="s">
        <v>7180</v>
      </c>
      <c r="U86" s="741" t="s">
        <v>7181</v>
      </c>
      <c r="V86" s="228" t="s">
        <v>7179</v>
      </c>
      <c r="W86" s="228" t="s">
        <v>7180</v>
      </c>
      <c r="X86" s="741" t="s">
        <v>7181</v>
      </c>
      <c r="Y86" s="228" t="s">
        <v>7179</v>
      </c>
      <c r="Z86" s="228" t="s">
        <v>7180</v>
      </c>
      <c r="AA86" s="742" t="s">
        <v>7181</v>
      </c>
      <c r="AB86" s="49"/>
      <c r="AC86" s="32" t="s">
        <v>7177</v>
      </c>
      <c r="AD86" s="49"/>
      <c r="AE86" s="32" t="s">
        <v>7178</v>
      </c>
      <c r="AF86" s="527"/>
    </row>
    <row r="87" spans="1:32" ht="20.25" customHeight="1" x14ac:dyDescent="0.2">
      <c r="A87" s="49"/>
      <c r="B87" s="737" t="s">
        <v>6898</v>
      </c>
      <c r="C87" s="971"/>
      <c r="D87" s="971"/>
      <c r="E87" s="1214"/>
      <c r="F87" s="971"/>
      <c r="G87" s="971"/>
      <c r="H87" s="1214"/>
      <c r="I87" s="232"/>
      <c r="J87" s="232"/>
      <c r="K87" s="742"/>
      <c r="L87" s="49"/>
      <c r="M87" s="32" t="s">
        <v>7182</v>
      </c>
      <c r="N87" s="49"/>
      <c r="O87" s="32" t="s">
        <v>7183</v>
      </c>
      <c r="P87" s="15"/>
      <c r="Q87" s="15"/>
      <c r="R87" s="737" t="s">
        <v>6898</v>
      </c>
      <c r="S87" s="228" t="s">
        <v>7184</v>
      </c>
      <c r="T87" s="228" t="s">
        <v>7185</v>
      </c>
      <c r="U87" s="741" t="s">
        <v>7186</v>
      </c>
      <c r="V87" s="228" t="s">
        <v>7184</v>
      </c>
      <c r="W87" s="228" t="s">
        <v>7185</v>
      </c>
      <c r="X87" s="741" t="s">
        <v>7186</v>
      </c>
      <c r="Y87" s="228" t="s">
        <v>7184</v>
      </c>
      <c r="Z87" s="228" t="s">
        <v>7185</v>
      </c>
      <c r="AA87" s="742" t="s">
        <v>7186</v>
      </c>
      <c r="AB87" s="49"/>
      <c r="AC87" s="32" t="s">
        <v>7182</v>
      </c>
      <c r="AD87" s="49"/>
      <c r="AE87" s="32" t="s">
        <v>7183</v>
      </c>
      <c r="AF87" s="527"/>
    </row>
    <row r="88" spans="1:32" ht="20.25" customHeight="1" x14ac:dyDescent="0.2">
      <c r="A88" s="49"/>
      <c r="B88" s="737" t="s">
        <v>6904</v>
      </c>
      <c r="C88" s="971"/>
      <c r="D88" s="971"/>
      <c r="E88" s="1214"/>
      <c r="F88" s="971"/>
      <c r="G88" s="971"/>
      <c r="H88" s="1214"/>
      <c r="I88" s="232"/>
      <c r="J88" s="232"/>
      <c r="K88" s="742"/>
      <c r="L88" s="49"/>
      <c r="M88" s="32" t="s">
        <v>7187</v>
      </c>
      <c r="N88" s="49"/>
      <c r="O88" s="32" t="s">
        <v>7188</v>
      </c>
      <c r="P88" s="15"/>
      <c r="Q88" s="15"/>
      <c r="R88" s="737" t="s">
        <v>6904</v>
      </c>
      <c r="S88" s="228" t="s">
        <v>7189</v>
      </c>
      <c r="T88" s="228" t="s">
        <v>7190</v>
      </c>
      <c r="U88" s="741" t="s">
        <v>7191</v>
      </c>
      <c r="V88" s="228" t="s">
        <v>7189</v>
      </c>
      <c r="W88" s="228" t="s">
        <v>7190</v>
      </c>
      <c r="X88" s="741" t="s">
        <v>7191</v>
      </c>
      <c r="Y88" s="228" t="s">
        <v>7189</v>
      </c>
      <c r="Z88" s="228" t="s">
        <v>7190</v>
      </c>
      <c r="AA88" s="742" t="s">
        <v>7191</v>
      </c>
      <c r="AB88" s="49"/>
      <c r="AC88" s="32" t="s">
        <v>7187</v>
      </c>
      <c r="AD88" s="49"/>
      <c r="AE88" s="32" t="s">
        <v>7188</v>
      </c>
      <c r="AF88" s="527"/>
    </row>
    <row r="89" spans="1:32" ht="20.25" customHeight="1" x14ac:dyDescent="0.2">
      <c r="A89" s="49"/>
      <c r="B89" s="883" t="s">
        <v>6910</v>
      </c>
      <c r="C89" s="1211"/>
      <c r="D89" s="1211"/>
      <c r="E89" s="1215"/>
      <c r="F89" s="1211"/>
      <c r="G89" s="1211"/>
      <c r="H89" s="1215"/>
      <c r="I89" s="662"/>
      <c r="J89" s="662"/>
      <c r="K89" s="886"/>
      <c r="L89" s="49"/>
      <c r="M89" s="322" t="s">
        <v>7192</v>
      </c>
      <c r="N89" s="49"/>
      <c r="O89" s="322" t="s">
        <v>7193</v>
      </c>
      <c r="P89" s="15"/>
      <c r="Q89" s="15"/>
      <c r="R89" s="883" t="s">
        <v>6910</v>
      </c>
      <c r="S89" s="687" t="s">
        <v>7194</v>
      </c>
      <c r="T89" s="687" t="s">
        <v>7195</v>
      </c>
      <c r="U89" s="885" t="s">
        <v>7196</v>
      </c>
      <c r="V89" s="687" t="s">
        <v>7194</v>
      </c>
      <c r="W89" s="687" t="s">
        <v>7195</v>
      </c>
      <c r="X89" s="885" t="s">
        <v>7196</v>
      </c>
      <c r="Y89" s="687" t="s">
        <v>7194</v>
      </c>
      <c r="Z89" s="687" t="s">
        <v>7195</v>
      </c>
      <c r="AA89" s="886" t="s">
        <v>7196</v>
      </c>
      <c r="AB89" s="49"/>
      <c r="AC89" s="322" t="s">
        <v>7192</v>
      </c>
      <c r="AD89" s="49"/>
      <c r="AE89" s="322" t="s">
        <v>7193</v>
      </c>
      <c r="AF89" s="527"/>
    </row>
    <row r="90" spans="1:32" ht="20.25" customHeight="1" x14ac:dyDescent="0.2">
      <c r="A90" s="49"/>
      <c r="B90" s="883" t="s">
        <v>6916</v>
      </c>
      <c r="C90" s="1211"/>
      <c r="D90" s="1211"/>
      <c r="E90" s="1215"/>
      <c r="F90" s="1211"/>
      <c r="G90" s="1211"/>
      <c r="H90" s="1215"/>
      <c r="I90" s="662"/>
      <c r="J90" s="662"/>
      <c r="K90" s="886"/>
      <c r="L90" s="49"/>
      <c r="M90" s="322" t="s">
        <v>7197</v>
      </c>
      <c r="N90" s="49"/>
      <c r="O90" s="322" t="s">
        <v>7198</v>
      </c>
      <c r="P90" s="15"/>
      <c r="Q90" s="15"/>
      <c r="R90" s="883" t="s">
        <v>6916</v>
      </c>
      <c r="S90" s="687" t="s">
        <v>7199</v>
      </c>
      <c r="T90" s="687" t="s">
        <v>7200</v>
      </c>
      <c r="U90" s="885" t="s">
        <v>7201</v>
      </c>
      <c r="V90" s="687" t="s">
        <v>7199</v>
      </c>
      <c r="W90" s="687" t="s">
        <v>7200</v>
      </c>
      <c r="X90" s="885" t="s">
        <v>7201</v>
      </c>
      <c r="Y90" s="687" t="s">
        <v>7199</v>
      </c>
      <c r="Z90" s="687" t="s">
        <v>7200</v>
      </c>
      <c r="AA90" s="886" t="s">
        <v>7201</v>
      </c>
      <c r="AB90" s="49"/>
      <c r="AC90" s="322" t="s">
        <v>7197</v>
      </c>
      <c r="AD90" s="49"/>
      <c r="AE90" s="322" t="s">
        <v>7198</v>
      </c>
      <c r="AF90" s="527"/>
    </row>
    <row r="91" spans="1:32" ht="20.25" customHeight="1" x14ac:dyDescent="0.2">
      <c r="A91" s="49"/>
      <c r="B91" s="883" t="s">
        <v>6922</v>
      </c>
      <c r="C91" s="1211"/>
      <c r="D91" s="1211"/>
      <c r="E91" s="1215"/>
      <c r="F91" s="1211"/>
      <c r="G91" s="1211"/>
      <c r="H91" s="1215"/>
      <c r="I91" s="662"/>
      <c r="J91" s="662"/>
      <c r="K91" s="886"/>
      <c r="L91" s="49"/>
      <c r="M91" s="322" t="s">
        <v>7202</v>
      </c>
      <c r="N91" s="49"/>
      <c r="O91" s="322" t="s">
        <v>7203</v>
      </c>
      <c r="P91" s="15"/>
      <c r="Q91" s="15"/>
      <c r="R91" s="883" t="s">
        <v>6922</v>
      </c>
      <c r="S91" s="687" t="s">
        <v>7204</v>
      </c>
      <c r="T91" s="687" t="s">
        <v>7205</v>
      </c>
      <c r="U91" s="885" t="s">
        <v>7206</v>
      </c>
      <c r="V91" s="687" t="s">
        <v>7204</v>
      </c>
      <c r="W91" s="687" t="s">
        <v>7205</v>
      </c>
      <c r="X91" s="885" t="s">
        <v>7206</v>
      </c>
      <c r="Y91" s="687" t="s">
        <v>7204</v>
      </c>
      <c r="Z91" s="687" t="s">
        <v>7205</v>
      </c>
      <c r="AA91" s="886" t="s">
        <v>7206</v>
      </c>
      <c r="AB91" s="49"/>
      <c r="AC91" s="322" t="s">
        <v>7202</v>
      </c>
      <c r="AD91" s="49"/>
      <c r="AE91" s="322" t="s">
        <v>7203</v>
      </c>
      <c r="AF91" s="527"/>
    </row>
    <row r="92" spans="1:32" ht="20.25" customHeight="1" x14ac:dyDescent="0.2">
      <c r="A92" s="49"/>
      <c r="B92" s="883" t="s">
        <v>6928</v>
      </c>
      <c r="C92" s="1211"/>
      <c r="D92" s="1211"/>
      <c r="E92" s="1215"/>
      <c r="F92" s="1211"/>
      <c r="G92" s="1211"/>
      <c r="H92" s="1215"/>
      <c r="I92" s="662"/>
      <c r="J92" s="662"/>
      <c r="K92" s="886"/>
      <c r="L92" s="49"/>
      <c r="M92" s="322" t="s">
        <v>7207</v>
      </c>
      <c r="N92" s="49"/>
      <c r="O92" s="322" t="s">
        <v>7208</v>
      </c>
      <c r="P92" s="15"/>
      <c r="Q92" s="15"/>
      <c r="R92" s="883" t="s">
        <v>6928</v>
      </c>
      <c r="S92" s="687" t="s">
        <v>7209</v>
      </c>
      <c r="T92" s="687" t="s">
        <v>7210</v>
      </c>
      <c r="U92" s="885" t="s">
        <v>7211</v>
      </c>
      <c r="V92" s="687" t="s">
        <v>7209</v>
      </c>
      <c r="W92" s="687" t="s">
        <v>7210</v>
      </c>
      <c r="X92" s="885" t="s">
        <v>7211</v>
      </c>
      <c r="Y92" s="687" t="s">
        <v>7209</v>
      </c>
      <c r="Z92" s="687" t="s">
        <v>7210</v>
      </c>
      <c r="AA92" s="886" t="s">
        <v>7211</v>
      </c>
      <c r="AB92" s="49"/>
      <c r="AC92" s="322" t="s">
        <v>7207</v>
      </c>
      <c r="AD92" s="49"/>
      <c r="AE92" s="322" t="s">
        <v>7208</v>
      </c>
      <c r="AF92" s="527"/>
    </row>
    <row r="93" spans="1:32" ht="20.25" customHeight="1" x14ac:dyDescent="0.2">
      <c r="A93" s="49"/>
      <c r="B93" s="883" t="s">
        <v>6934</v>
      </c>
      <c r="C93" s="1211"/>
      <c r="D93" s="1211"/>
      <c r="E93" s="1215"/>
      <c r="F93" s="1211"/>
      <c r="G93" s="1211"/>
      <c r="H93" s="1215"/>
      <c r="I93" s="662"/>
      <c r="J93" s="662"/>
      <c r="K93" s="886"/>
      <c r="L93" s="49"/>
      <c r="M93" s="322" t="s">
        <v>7212</v>
      </c>
      <c r="N93" s="49"/>
      <c r="O93" s="322" t="s">
        <v>7213</v>
      </c>
      <c r="P93" s="15"/>
      <c r="Q93" s="15"/>
      <c r="R93" s="883" t="s">
        <v>6934</v>
      </c>
      <c r="S93" s="687" t="s">
        <v>7214</v>
      </c>
      <c r="T93" s="687" t="s">
        <v>7215</v>
      </c>
      <c r="U93" s="885" t="s">
        <v>7216</v>
      </c>
      <c r="V93" s="687" t="s">
        <v>7214</v>
      </c>
      <c r="W93" s="687" t="s">
        <v>7215</v>
      </c>
      <c r="X93" s="885" t="s">
        <v>7216</v>
      </c>
      <c r="Y93" s="687" t="s">
        <v>7214</v>
      </c>
      <c r="Z93" s="687" t="s">
        <v>7215</v>
      </c>
      <c r="AA93" s="886" t="s">
        <v>7216</v>
      </c>
      <c r="AB93" s="49"/>
      <c r="AC93" s="322" t="s">
        <v>7212</v>
      </c>
      <c r="AD93" s="49"/>
      <c r="AE93" s="322" t="s">
        <v>7213</v>
      </c>
      <c r="AF93" s="527"/>
    </row>
    <row r="94" spans="1:32" ht="20.25" customHeight="1" x14ac:dyDescent="0.2">
      <c r="A94" s="49"/>
      <c r="B94" s="883" t="s">
        <v>6940</v>
      </c>
      <c r="C94" s="1211"/>
      <c r="D94" s="1211"/>
      <c r="E94" s="1215"/>
      <c r="F94" s="1211"/>
      <c r="G94" s="1211"/>
      <c r="H94" s="1215"/>
      <c r="I94" s="662"/>
      <c r="J94" s="662"/>
      <c r="K94" s="886"/>
      <c r="L94" s="49"/>
      <c r="M94" s="322" t="s">
        <v>7217</v>
      </c>
      <c r="N94" s="49"/>
      <c r="O94" s="322" t="s">
        <v>7218</v>
      </c>
      <c r="P94" s="15"/>
      <c r="Q94" s="15"/>
      <c r="R94" s="883" t="s">
        <v>6940</v>
      </c>
      <c r="S94" s="687" t="s">
        <v>7219</v>
      </c>
      <c r="T94" s="687" t="s">
        <v>7220</v>
      </c>
      <c r="U94" s="885" t="s">
        <v>7221</v>
      </c>
      <c r="V94" s="687" t="s">
        <v>7219</v>
      </c>
      <c r="W94" s="687" t="s">
        <v>7220</v>
      </c>
      <c r="X94" s="885" t="s">
        <v>7221</v>
      </c>
      <c r="Y94" s="687" t="s">
        <v>7219</v>
      </c>
      <c r="Z94" s="687" t="s">
        <v>7220</v>
      </c>
      <c r="AA94" s="886" t="s">
        <v>7221</v>
      </c>
      <c r="AB94" s="49"/>
      <c r="AC94" s="322" t="s">
        <v>7217</v>
      </c>
      <c r="AD94" s="49"/>
      <c r="AE94" s="322" t="s">
        <v>7218</v>
      </c>
      <c r="AF94" s="527"/>
    </row>
    <row r="95" spans="1:32" ht="20.25" customHeight="1" x14ac:dyDescent="0.2">
      <c r="A95" s="49"/>
      <c r="B95" s="883" t="s">
        <v>6946</v>
      </c>
      <c r="C95" s="1211"/>
      <c r="D95" s="1211"/>
      <c r="E95" s="1215"/>
      <c r="F95" s="1211"/>
      <c r="G95" s="1211"/>
      <c r="H95" s="1215"/>
      <c r="I95" s="662"/>
      <c r="J95" s="662"/>
      <c r="K95" s="886"/>
      <c r="L95" s="49"/>
      <c r="M95" s="322" t="s">
        <v>7222</v>
      </c>
      <c r="N95" s="49"/>
      <c r="O95" s="322" t="s">
        <v>7223</v>
      </c>
      <c r="P95" s="15"/>
      <c r="Q95" s="15"/>
      <c r="R95" s="883" t="s">
        <v>6946</v>
      </c>
      <c r="S95" s="687" t="s">
        <v>7224</v>
      </c>
      <c r="T95" s="687" t="s">
        <v>7225</v>
      </c>
      <c r="U95" s="885" t="s">
        <v>7226</v>
      </c>
      <c r="V95" s="687" t="s">
        <v>7224</v>
      </c>
      <c r="W95" s="687" t="s">
        <v>7225</v>
      </c>
      <c r="X95" s="885" t="s">
        <v>7226</v>
      </c>
      <c r="Y95" s="687" t="s">
        <v>7224</v>
      </c>
      <c r="Z95" s="687" t="s">
        <v>7225</v>
      </c>
      <c r="AA95" s="886" t="s">
        <v>7226</v>
      </c>
      <c r="AB95" s="49"/>
      <c r="AC95" s="322" t="s">
        <v>7222</v>
      </c>
      <c r="AD95" s="49"/>
      <c r="AE95" s="322" t="s">
        <v>7223</v>
      </c>
      <c r="AF95" s="527"/>
    </row>
    <row r="96" spans="1:32" ht="20.25" customHeight="1" x14ac:dyDescent="0.2">
      <c r="A96" s="49"/>
      <c r="B96" s="883" t="s">
        <v>6952</v>
      </c>
      <c r="C96" s="1211"/>
      <c r="D96" s="1211"/>
      <c r="E96" s="1215"/>
      <c r="F96" s="1211"/>
      <c r="G96" s="1211"/>
      <c r="H96" s="1215"/>
      <c r="I96" s="662"/>
      <c r="J96" s="662"/>
      <c r="K96" s="886"/>
      <c r="L96" s="49"/>
      <c r="M96" s="322" t="s">
        <v>7227</v>
      </c>
      <c r="N96" s="49"/>
      <c r="O96" s="322" t="s">
        <v>7228</v>
      </c>
      <c r="P96" s="15"/>
      <c r="Q96" s="15"/>
      <c r="R96" s="883" t="s">
        <v>6952</v>
      </c>
      <c r="S96" s="687" t="s">
        <v>7229</v>
      </c>
      <c r="T96" s="687" t="s">
        <v>7230</v>
      </c>
      <c r="U96" s="885" t="s">
        <v>7231</v>
      </c>
      <c r="V96" s="687" t="s">
        <v>7229</v>
      </c>
      <c r="W96" s="687" t="s">
        <v>7230</v>
      </c>
      <c r="X96" s="885" t="s">
        <v>7231</v>
      </c>
      <c r="Y96" s="687" t="s">
        <v>7229</v>
      </c>
      <c r="Z96" s="687" t="s">
        <v>7230</v>
      </c>
      <c r="AA96" s="886" t="s">
        <v>7231</v>
      </c>
      <c r="AB96" s="49"/>
      <c r="AC96" s="322" t="s">
        <v>7227</v>
      </c>
      <c r="AD96" s="49"/>
      <c r="AE96" s="322" t="s">
        <v>7228</v>
      </c>
      <c r="AF96" s="527"/>
    </row>
    <row r="97" spans="1:32" ht="20.25" customHeight="1" x14ac:dyDescent="0.2">
      <c r="A97" s="49"/>
      <c r="B97" s="883" t="s">
        <v>6958</v>
      </c>
      <c r="C97" s="1211"/>
      <c r="D97" s="1211"/>
      <c r="E97" s="1215"/>
      <c r="F97" s="1211"/>
      <c r="G97" s="1211"/>
      <c r="H97" s="1215"/>
      <c r="I97" s="662"/>
      <c r="J97" s="662"/>
      <c r="K97" s="886"/>
      <c r="L97" s="49"/>
      <c r="M97" s="322" t="s">
        <v>7232</v>
      </c>
      <c r="N97" s="49"/>
      <c r="O97" s="322" t="s">
        <v>7233</v>
      </c>
      <c r="P97" s="15"/>
      <c r="Q97" s="15"/>
      <c r="R97" s="883" t="s">
        <v>6958</v>
      </c>
      <c r="S97" s="687" t="s">
        <v>7234</v>
      </c>
      <c r="T97" s="687" t="s">
        <v>7235</v>
      </c>
      <c r="U97" s="885" t="s">
        <v>7236</v>
      </c>
      <c r="V97" s="687" t="s">
        <v>7234</v>
      </c>
      <c r="W97" s="687" t="s">
        <v>7235</v>
      </c>
      <c r="X97" s="885" t="s">
        <v>7236</v>
      </c>
      <c r="Y97" s="687" t="s">
        <v>7234</v>
      </c>
      <c r="Z97" s="687" t="s">
        <v>7235</v>
      </c>
      <c r="AA97" s="886" t="s">
        <v>7236</v>
      </c>
      <c r="AB97" s="49"/>
      <c r="AC97" s="322" t="s">
        <v>7232</v>
      </c>
      <c r="AD97" s="49"/>
      <c r="AE97" s="322" t="s">
        <v>7233</v>
      </c>
      <c r="AF97" s="527"/>
    </row>
    <row r="98" spans="1:32" ht="20.25" customHeight="1" x14ac:dyDescent="0.2">
      <c r="A98" s="49"/>
      <c r="B98" s="883" t="s">
        <v>6964</v>
      </c>
      <c r="C98" s="1211"/>
      <c r="D98" s="1211"/>
      <c r="E98" s="1215"/>
      <c r="F98" s="1211"/>
      <c r="G98" s="1211"/>
      <c r="H98" s="1215"/>
      <c r="I98" s="662"/>
      <c r="J98" s="662"/>
      <c r="K98" s="886"/>
      <c r="L98" s="49"/>
      <c r="M98" s="322" t="s">
        <v>7237</v>
      </c>
      <c r="N98" s="49"/>
      <c r="O98" s="322" t="s">
        <v>7238</v>
      </c>
      <c r="P98" s="15"/>
      <c r="Q98" s="15"/>
      <c r="R98" s="883" t="s">
        <v>6964</v>
      </c>
      <c r="S98" s="687" t="s">
        <v>7239</v>
      </c>
      <c r="T98" s="687" t="s">
        <v>7240</v>
      </c>
      <c r="U98" s="885" t="s">
        <v>7241</v>
      </c>
      <c r="V98" s="687" t="s">
        <v>7239</v>
      </c>
      <c r="W98" s="687" t="s">
        <v>7240</v>
      </c>
      <c r="X98" s="885" t="s">
        <v>7241</v>
      </c>
      <c r="Y98" s="687" t="s">
        <v>7239</v>
      </c>
      <c r="Z98" s="687" t="s">
        <v>7240</v>
      </c>
      <c r="AA98" s="886" t="s">
        <v>7241</v>
      </c>
      <c r="AB98" s="49"/>
      <c r="AC98" s="322" t="s">
        <v>7237</v>
      </c>
      <c r="AD98" s="49"/>
      <c r="AE98" s="322" t="s">
        <v>7238</v>
      </c>
      <c r="AF98" s="527"/>
    </row>
    <row r="99" spans="1:32" ht="20.25" customHeight="1" x14ac:dyDescent="0.2">
      <c r="A99" s="49"/>
      <c r="B99" s="883" t="s">
        <v>6970</v>
      </c>
      <c r="C99" s="1211"/>
      <c r="D99" s="1211"/>
      <c r="E99" s="1215"/>
      <c r="F99" s="1211"/>
      <c r="G99" s="1211"/>
      <c r="H99" s="1215"/>
      <c r="I99" s="662"/>
      <c r="J99" s="662"/>
      <c r="K99" s="886"/>
      <c r="L99" s="49"/>
      <c r="M99" s="322" t="s">
        <v>7242</v>
      </c>
      <c r="N99" s="49"/>
      <c r="O99" s="322" t="s">
        <v>7243</v>
      </c>
      <c r="P99" s="15"/>
      <c r="Q99" s="15"/>
      <c r="R99" s="883" t="s">
        <v>6970</v>
      </c>
      <c r="S99" s="687" t="s">
        <v>7244</v>
      </c>
      <c r="T99" s="687" t="s">
        <v>7245</v>
      </c>
      <c r="U99" s="885" t="s">
        <v>7246</v>
      </c>
      <c r="V99" s="687" t="s">
        <v>7244</v>
      </c>
      <c r="W99" s="687" t="s">
        <v>7245</v>
      </c>
      <c r="X99" s="885" t="s">
        <v>7246</v>
      </c>
      <c r="Y99" s="687" t="s">
        <v>7244</v>
      </c>
      <c r="Z99" s="687" t="s">
        <v>7245</v>
      </c>
      <c r="AA99" s="886" t="s">
        <v>7246</v>
      </c>
      <c r="AB99" s="49"/>
      <c r="AC99" s="322" t="s">
        <v>7242</v>
      </c>
      <c r="AD99" s="49"/>
      <c r="AE99" s="322" t="s">
        <v>7243</v>
      </c>
      <c r="AF99" s="527"/>
    </row>
    <row r="100" spans="1:32" ht="20.25" customHeight="1" x14ac:dyDescent="0.2">
      <c r="A100" s="49"/>
      <c r="B100" s="883" t="s">
        <v>6976</v>
      </c>
      <c r="C100" s="1211"/>
      <c r="D100" s="1211"/>
      <c r="E100" s="1215"/>
      <c r="F100" s="1211"/>
      <c r="G100" s="1211"/>
      <c r="H100" s="1215"/>
      <c r="I100" s="662"/>
      <c r="J100" s="662"/>
      <c r="K100" s="886"/>
      <c r="L100" s="49"/>
      <c r="M100" s="322" t="s">
        <v>7247</v>
      </c>
      <c r="N100" s="49"/>
      <c r="O100" s="322" t="s">
        <v>7248</v>
      </c>
      <c r="P100" s="15"/>
      <c r="Q100" s="15"/>
      <c r="R100" s="883" t="s">
        <v>6976</v>
      </c>
      <c r="S100" s="687" t="s">
        <v>7249</v>
      </c>
      <c r="T100" s="687" t="s">
        <v>7250</v>
      </c>
      <c r="U100" s="885" t="s">
        <v>7251</v>
      </c>
      <c r="V100" s="687" t="s">
        <v>7249</v>
      </c>
      <c r="W100" s="687" t="s">
        <v>7250</v>
      </c>
      <c r="X100" s="885" t="s">
        <v>7251</v>
      </c>
      <c r="Y100" s="687" t="s">
        <v>7249</v>
      </c>
      <c r="Z100" s="687" t="s">
        <v>7250</v>
      </c>
      <c r="AA100" s="886" t="s">
        <v>7251</v>
      </c>
      <c r="AB100" s="49"/>
      <c r="AC100" s="322" t="s">
        <v>7247</v>
      </c>
      <c r="AD100" s="49"/>
      <c r="AE100" s="322" t="s">
        <v>7248</v>
      </c>
      <c r="AF100" s="527"/>
    </row>
    <row r="101" spans="1:32" ht="20.25" customHeight="1" x14ac:dyDescent="0.2">
      <c r="A101" s="49"/>
      <c r="B101" s="883" t="s">
        <v>6982</v>
      </c>
      <c r="C101" s="1211"/>
      <c r="D101" s="1211"/>
      <c r="E101" s="1215"/>
      <c r="F101" s="1211"/>
      <c r="G101" s="1211"/>
      <c r="H101" s="1215"/>
      <c r="I101" s="662"/>
      <c r="J101" s="662"/>
      <c r="K101" s="886"/>
      <c r="L101" s="49"/>
      <c r="M101" s="322" t="s">
        <v>7252</v>
      </c>
      <c r="N101" s="49"/>
      <c r="O101" s="322" t="s">
        <v>7253</v>
      </c>
      <c r="P101" s="15"/>
      <c r="Q101" s="15"/>
      <c r="R101" s="883" t="s">
        <v>6982</v>
      </c>
      <c r="S101" s="687" t="s">
        <v>7254</v>
      </c>
      <c r="T101" s="687" t="s">
        <v>7255</v>
      </c>
      <c r="U101" s="885" t="s">
        <v>7256</v>
      </c>
      <c r="V101" s="687" t="s">
        <v>7254</v>
      </c>
      <c r="W101" s="687" t="s">
        <v>7255</v>
      </c>
      <c r="X101" s="885" t="s">
        <v>7256</v>
      </c>
      <c r="Y101" s="687" t="s">
        <v>7254</v>
      </c>
      <c r="Z101" s="687" t="s">
        <v>7255</v>
      </c>
      <c r="AA101" s="886" t="s">
        <v>7256</v>
      </c>
      <c r="AB101" s="49"/>
      <c r="AC101" s="322" t="s">
        <v>7252</v>
      </c>
      <c r="AD101" s="49"/>
      <c r="AE101" s="322" t="s">
        <v>7253</v>
      </c>
      <c r="AF101" s="527"/>
    </row>
    <row r="102" spans="1:32" ht="20.25" customHeight="1" x14ac:dyDescent="0.2">
      <c r="A102" s="49"/>
      <c r="B102" s="883" t="s">
        <v>6988</v>
      </c>
      <c r="C102" s="1211"/>
      <c r="D102" s="1211"/>
      <c r="E102" s="1215"/>
      <c r="F102" s="1211"/>
      <c r="G102" s="1211"/>
      <c r="H102" s="1215"/>
      <c r="I102" s="662"/>
      <c r="J102" s="662"/>
      <c r="K102" s="886"/>
      <c r="L102" s="49"/>
      <c r="M102" s="322" t="s">
        <v>7257</v>
      </c>
      <c r="N102" s="49"/>
      <c r="O102" s="322" t="s">
        <v>7258</v>
      </c>
      <c r="P102" s="15"/>
      <c r="Q102" s="15"/>
      <c r="R102" s="883" t="s">
        <v>6988</v>
      </c>
      <c r="S102" s="687" t="s">
        <v>7259</v>
      </c>
      <c r="T102" s="687" t="s">
        <v>7260</v>
      </c>
      <c r="U102" s="885" t="s">
        <v>7261</v>
      </c>
      <c r="V102" s="687" t="s">
        <v>7259</v>
      </c>
      <c r="W102" s="687" t="s">
        <v>7260</v>
      </c>
      <c r="X102" s="885" t="s">
        <v>7261</v>
      </c>
      <c r="Y102" s="687" t="s">
        <v>7259</v>
      </c>
      <c r="Z102" s="687" t="s">
        <v>7260</v>
      </c>
      <c r="AA102" s="886" t="s">
        <v>7261</v>
      </c>
      <c r="AB102" s="49"/>
      <c r="AC102" s="322" t="s">
        <v>7257</v>
      </c>
      <c r="AD102" s="49"/>
      <c r="AE102" s="322" t="s">
        <v>7258</v>
      </c>
      <c r="AF102" s="527"/>
    </row>
    <row r="103" spans="1:32" ht="20.25" customHeight="1" x14ac:dyDescent="0.2">
      <c r="A103" s="49"/>
      <c r="B103" s="883" t="s">
        <v>6994</v>
      </c>
      <c r="C103" s="1211"/>
      <c r="D103" s="1211"/>
      <c r="E103" s="1215"/>
      <c r="F103" s="1211"/>
      <c r="G103" s="1211"/>
      <c r="H103" s="1215"/>
      <c r="I103" s="662"/>
      <c r="J103" s="662"/>
      <c r="K103" s="886"/>
      <c r="L103" s="49"/>
      <c r="M103" s="322" t="s">
        <v>7262</v>
      </c>
      <c r="N103" s="49"/>
      <c r="O103" s="322" t="s">
        <v>7263</v>
      </c>
      <c r="P103" s="15"/>
      <c r="Q103" s="15"/>
      <c r="R103" s="883" t="s">
        <v>6994</v>
      </c>
      <c r="S103" s="687" t="s">
        <v>7264</v>
      </c>
      <c r="T103" s="687" t="s">
        <v>7265</v>
      </c>
      <c r="U103" s="885" t="s">
        <v>7266</v>
      </c>
      <c r="V103" s="687" t="s">
        <v>7264</v>
      </c>
      <c r="W103" s="687" t="s">
        <v>7265</v>
      </c>
      <c r="X103" s="885" t="s">
        <v>7266</v>
      </c>
      <c r="Y103" s="687" t="s">
        <v>7264</v>
      </c>
      <c r="Z103" s="687" t="s">
        <v>7265</v>
      </c>
      <c r="AA103" s="886" t="s">
        <v>7266</v>
      </c>
      <c r="AB103" s="49"/>
      <c r="AC103" s="322" t="s">
        <v>7262</v>
      </c>
      <c r="AD103" s="49"/>
      <c r="AE103" s="322" t="s">
        <v>7263</v>
      </c>
      <c r="AF103" s="527"/>
    </row>
    <row r="104" spans="1:32" ht="20.25" customHeight="1" x14ac:dyDescent="0.2">
      <c r="A104" s="49"/>
      <c r="B104" s="883" t="s">
        <v>7000</v>
      </c>
      <c r="C104" s="1211"/>
      <c r="D104" s="1211"/>
      <c r="E104" s="1215"/>
      <c r="F104" s="1211"/>
      <c r="G104" s="1211"/>
      <c r="H104" s="1215"/>
      <c r="I104" s="662"/>
      <c r="J104" s="662"/>
      <c r="K104" s="886"/>
      <c r="L104" s="49"/>
      <c r="M104" s="322" t="s">
        <v>7267</v>
      </c>
      <c r="N104" s="49"/>
      <c r="O104" s="322" t="s">
        <v>7268</v>
      </c>
      <c r="P104" s="15"/>
      <c r="Q104" s="15"/>
      <c r="R104" s="883" t="s">
        <v>7000</v>
      </c>
      <c r="S104" s="687" t="s">
        <v>7269</v>
      </c>
      <c r="T104" s="687" t="s">
        <v>7270</v>
      </c>
      <c r="U104" s="885" t="s">
        <v>7271</v>
      </c>
      <c r="V104" s="687" t="s">
        <v>7269</v>
      </c>
      <c r="W104" s="687" t="s">
        <v>7270</v>
      </c>
      <c r="X104" s="885" t="s">
        <v>7271</v>
      </c>
      <c r="Y104" s="687" t="s">
        <v>7269</v>
      </c>
      <c r="Z104" s="687" t="s">
        <v>7270</v>
      </c>
      <c r="AA104" s="886" t="s">
        <v>7271</v>
      </c>
      <c r="AB104" s="49"/>
      <c r="AC104" s="322" t="s">
        <v>7267</v>
      </c>
      <c r="AD104" s="49"/>
      <c r="AE104" s="322" t="s">
        <v>7268</v>
      </c>
      <c r="AF104" s="527"/>
    </row>
    <row r="105" spans="1:32" ht="20.25" customHeight="1" x14ac:dyDescent="0.2">
      <c r="A105" s="49"/>
      <c r="B105" s="883" t="s">
        <v>7006</v>
      </c>
      <c r="C105" s="1211"/>
      <c r="D105" s="1211"/>
      <c r="E105" s="1215"/>
      <c r="F105" s="1211"/>
      <c r="G105" s="1211"/>
      <c r="H105" s="1215"/>
      <c r="I105" s="662"/>
      <c r="J105" s="662"/>
      <c r="K105" s="886"/>
      <c r="L105" s="49"/>
      <c r="M105" s="322" t="s">
        <v>7272</v>
      </c>
      <c r="N105" s="49"/>
      <c r="O105" s="322" t="s">
        <v>7273</v>
      </c>
      <c r="P105" s="15"/>
      <c r="Q105" s="15"/>
      <c r="R105" s="883" t="s">
        <v>7006</v>
      </c>
      <c r="S105" s="687" t="s">
        <v>7274</v>
      </c>
      <c r="T105" s="687" t="s">
        <v>7275</v>
      </c>
      <c r="U105" s="885" t="s">
        <v>7276</v>
      </c>
      <c r="V105" s="687" t="s">
        <v>7274</v>
      </c>
      <c r="W105" s="687" t="s">
        <v>7275</v>
      </c>
      <c r="X105" s="885" t="s">
        <v>7276</v>
      </c>
      <c r="Y105" s="687" t="s">
        <v>7274</v>
      </c>
      <c r="Z105" s="687" t="s">
        <v>7275</v>
      </c>
      <c r="AA105" s="886" t="s">
        <v>7276</v>
      </c>
      <c r="AB105" s="49"/>
      <c r="AC105" s="322" t="s">
        <v>7272</v>
      </c>
      <c r="AD105" s="49"/>
      <c r="AE105" s="322" t="s">
        <v>7273</v>
      </c>
      <c r="AF105" s="527"/>
    </row>
    <row r="106" spans="1:32" ht="20.25" customHeight="1" x14ac:dyDescent="0.2">
      <c r="A106" s="49"/>
      <c r="B106" s="883" t="s">
        <v>7012</v>
      </c>
      <c r="C106" s="1211"/>
      <c r="D106" s="1211"/>
      <c r="E106" s="1215"/>
      <c r="F106" s="1211"/>
      <c r="G106" s="1211"/>
      <c r="H106" s="1215"/>
      <c r="I106" s="662"/>
      <c r="J106" s="662"/>
      <c r="K106" s="886"/>
      <c r="L106" s="49"/>
      <c r="M106" s="322" t="s">
        <v>7277</v>
      </c>
      <c r="N106" s="49"/>
      <c r="O106" s="322" t="s">
        <v>7278</v>
      </c>
      <c r="P106" s="15"/>
      <c r="Q106" s="15"/>
      <c r="R106" s="883" t="s">
        <v>7012</v>
      </c>
      <c r="S106" s="687" t="s">
        <v>7279</v>
      </c>
      <c r="T106" s="687" t="s">
        <v>7280</v>
      </c>
      <c r="U106" s="885" t="s">
        <v>7281</v>
      </c>
      <c r="V106" s="687" t="s">
        <v>7279</v>
      </c>
      <c r="W106" s="687" t="s">
        <v>7280</v>
      </c>
      <c r="X106" s="885" t="s">
        <v>7281</v>
      </c>
      <c r="Y106" s="687" t="s">
        <v>7279</v>
      </c>
      <c r="Z106" s="687" t="s">
        <v>7280</v>
      </c>
      <c r="AA106" s="886" t="s">
        <v>7281</v>
      </c>
      <c r="AB106" s="49"/>
      <c r="AC106" s="322" t="s">
        <v>7277</v>
      </c>
      <c r="AD106" s="49"/>
      <c r="AE106" s="322" t="s">
        <v>7278</v>
      </c>
      <c r="AF106" s="527"/>
    </row>
    <row r="107" spans="1:32" ht="20.25" customHeight="1" x14ac:dyDescent="0.2">
      <c r="A107" s="49"/>
      <c r="B107" s="883" t="s">
        <v>7018</v>
      </c>
      <c r="C107" s="1211"/>
      <c r="D107" s="1211"/>
      <c r="E107" s="1215"/>
      <c r="F107" s="1211"/>
      <c r="G107" s="1211"/>
      <c r="H107" s="1215"/>
      <c r="I107" s="662"/>
      <c r="J107" s="662"/>
      <c r="K107" s="886"/>
      <c r="L107" s="49"/>
      <c r="M107" s="322" t="s">
        <v>7282</v>
      </c>
      <c r="N107" s="49"/>
      <c r="O107" s="322" t="s">
        <v>7283</v>
      </c>
      <c r="P107" s="15"/>
      <c r="Q107" s="15"/>
      <c r="R107" s="883" t="s">
        <v>7018</v>
      </c>
      <c r="S107" s="687" t="s">
        <v>7284</v>
      </c>
      <c r="T107" s="687" t="s">
        <v>7285</v>
      </c>
      <c r="U107" s="885" t="s">
        <v>7286</v>
      </c>
      <c r="V107" s="687" t="s">
        <v>7284</v>
      </c>
      <c r="W107" s="687" t="s">
        <v>7285</v>
      </c>
      <c r="X107" s="885" t="s">
        <v>7286</v>
      </c>
      <c r="Y107" s="687" t="s">
        <v>7284</v>
      </c>
      <c r="Z107" s="687" t="s">
        <v>7285</v>
      </c>
      <c r="AA107" s="886" t="s">
        <v>7286</v>
      </c>
      <c r="AB107" s="49"/>
      <c r="AC107" s="322" t="s">
        <v>7282</v>
      </c>
      <c r="AD107" s="49"/>
      <c r="AE107" s="322" t="s">
        <v>7283</v>
      </c>
      <c r="AF107" s="527"/>
    </row>
    <row r="108" spans="1:32" ht="20.25" customHeight="1" x14ac:dyDescent="0.2">
      <c r="A108" s="49"/>
      <c r="B108" s="883" t="s">
        <v>7024</v>
      </c>
      <c r="C108" s="1211"/>
      <c r="D108" s="1211"/>
      <c r="E108" s="1215"/>
      <c r="F108" s="1211"/>
      <c r="G108" s="1211"/>
      <c r="H108" s="1215"/>
      <c r="I108" s="662"/>
      <c r="J108" s="662"/>
      <c r="K108" s="886"/>
      <c r="L108" s="49"/>
      <c r="M108" s="322" t="s">
        <v>7287</v>
      </c>
      <c r="N108" s="49"/>
      <c r="O108" s="322" t="s">
        <v>7288</v>
      </c>
      <c r="P108" s="15"/>
      <c r="Q108" s="15"/>
      <c r="R108" s="883" t="s">
        <v>7024</v>
      </c>
      <c r="S108" s="687" t="s">
        <v>7289</v>
      </c>
      <c r="T108" s="687" t="s">
        <v>7290</v>
      </c>
      <c r="U108" s="885" t="s">
        <v>7291</v>
      </c>
      <c r="V108" s="687" t="s">
        <v>7289</v>
      </c>
      <c r="W108" s="687" t="s">
        <v>7290</v>
      </c>
      <c r="X108" s="885" t="s">
        <v>7291</v>
      </c>
      <c r="Y108" s="687" t="s">
        <v>7289</v>
      </c>
      <c r="Z108" s="687" t="s">
        <v>7290</v>
      </c>
      <c r="AA108" s="886" t="s">
        <v>7291</v>
      </c>
      <c r="AB108" s="49"/>
      <c r="AC108" s="322" t="s">
        <v>7287</v>
      </c>
      <c r="AD108" s="49"/>
      <c r="AE108" s="322" t="s">
        <v>7288</v>
      </c>
      <c r="AF108" s="527"/>
    </row>
    <row r="109" spans="1:32" ht="20.25" customHeight="1" x14ac:dyDescent="0.2">
      <c r="A109" s="49"/>
      <c r="B109" s="883" t="s">
        <v>7030</v>
      </c>
      <c r="C109" s="1211"/>
      <c r="D109" s="1211"/>
      <c r="E109" s="1215"/>
      <c r="F109" s="1211"/>
      <c r="G109" s="1211"/>
      <c r="H109" s="1215"/>
      <c r="I109" s="662"/>
      <c r="J109" s="662"/>
      <c r="K109" s="886"/>
      <c r="L109" s="49"/>
      <c r="M109" s="322" t="s">
        <v>7292</v>
      </c>
      <c r="N109" s="49"/>
      <c r="O109" s="322" t="s">
        <v>7293</v>
      </c>
      <c r="P109" s="15"/>
      <c r="Q109" s="15"/>
      <c r="R109" s="883" t="s">
        <v>7030</v>
      </c>
      <c r="S109" s="687" t="s">
        <v>7294</v>
      </c>
      <c r="T109" s="687" t="s">
        <v>7295</v>
      </c>
      <c r="U109" s="885" t="s">
        <v>7296</v>
      </c>
      <c r="V109" s="687" t="s">
        <v>7294</v>
      </c>
      <c r="W109" s="687" t="s">
        <v>7295</v>
      </c>
      <c r="X109" s="885" t="s">
        <v>7296</v>
      </c>
      <c r="Y109" s="687" t="s">
        <v>7294</v>
      </c>
      <c r="Z109" s="687" t="s">
        <v>7295</v>
      </c>
      <c r="AA109" s="886" t="s">
        <v>7296</v>
      </c>
      <c r="AB109" s="49"/>
      <c r="AC109" s="322" t="s">
        <v>7292</v>
      </c>
      <c r="AD109" s="49"/>
      <c r="AE109" s="322" t="s">
        <v>7293</v>
      </c>
      <c r="AF109" s="527"/>
    </row>
    <row r="110" spans="1:32" ht="20.25" customHeight="1" x14ac:dyDescent="0.2">
      <c r="A110" s="49"/>
      <c r="B110" s="883" t="s">
        <v>7036</v>
      </c>
      <c r="C110" s="1211"/>
      <c r="D110" s="1211"/>
      <c r="E110" s="1215"/>
      <c r="F110" s="1211"/>
      <c r="G110" s="1211"/>
      <c r="H110" s="1215"/>
      <c r="I110" s="662"/>
      <c r="J110" s="662"/>
      <c r="K110" s="886"/>
      <c r="L110" s="49"/>
      <c r="M110" s="322" t="s">
        <v>7297</v>
      </c>
      <c r="N110" s="49"/>
      <c r="O110" s="322" t="s">
        <v>7298</v>
      </c>
      <c r="P110" s="15"/>
      <c r="Q110" s="15"/>
      <c r="R110" s="883" t="s">
        <v>7036</v>
      </c>
      <c r="S110" s="687" t="s">
        <v>7299</v>
      </c>
      <c r="T110" s="687" t="s">
        <v>7300</v>
      </c>
      <c r="U110" s="885" t="s">
        <v>7301</v>
      </c>
      <c r="V110" s="687" t="s">
        <v>7299</v>
      </c>
      <c r="W110" s="687" t="s">
        <v>7300</v>
      </c>
      <c r="X110" s="885" t="s">
        <v>7301</v>
      </c>
      <c r="Y110" s="687" t="s">
        <v>7299</v>
      </c>
      <c r="Z110" s="687" t="s">
        <v>7300</v>
      </c>
      <c r="AA110" s="886" t="s">
        <v>7301</v>
      </c>
      <c r="AB110" s="49"/>
      <c r="AC110" s="322" t="s">
        <v>7297</v>
      </c>
      <c r="AD110" s="49"/>
      <c r="AE110" s="322" t="s">
        <v>7298</v>
      </c>
      <c r="AF110" s="527"/>
    </row>
    <row r="111" spans="1:32" ht="20.25" customHeight="1" x14ac:dyDescent="0.2">
      <c r="A111" s="49"/>
      <c r="B111" s="883" t="s">
        <v>7042</v>
      </c>
      <c r="C111" s="1211"/>
      <c r="D111" s="1211"/>
      <c r="E111" s="1215"/>
      <c r="F111" s="1211"/>
      <c r="G111" s="1211"/>
      <c r="H111" s="1215"/>
      <c r="I111" s="662"/>
      <c r="J111" s="662"/>
      <c r="K111" s="886"/>
      <c r="L111" s="49"/>
      <c r="M111" s="322" t="s">
        <v>7302</v>
      </c>
      <c r="N111" s="49"/>
      <c r="O111" s="322" t="s">
        <v>7303</v>
      </c>
      <c r="P111" s="15"/>
      <c r="Q111" s="15"/>
      <c r="R111" s="883" t="s">
        <v>7042</v>
      </c>
      <c r="S111" s="687" t="s">
        <v>7304</v>
      </c>
      <c r="T111" s="687" t="s">
        <v>7305</v>
      </c>
      <c r="U111" s="885" t="s">
        <v>7306</v>
      </c>
      <c r="V111" s="687" t="s">
        <v>7304</v>
      </c>
      <c r="W111" s="687" t="s">
        <v>7305</v>
      </c>
      <c r="X111" s="885" t="s">
        <v>7306</v>
      </c>
      <c r="Y111" s="687" t="s">
        <v>7304</v>
      </c>
      <c r="Z111" s="687" t="s">
        <v>7305</v>
      </c>
      <c r="AA111" s="886" t="s">
        <v>7306</v>
      </c>
      <c r="AB111" s="49"/>
      <c r="AC111" s="322" t="s">
        <v>7302</v>
      </c>
      <c r="AD111" s="49"/>
      <c r="AE111" s="322" t="s">
        <v>7303</v>
      </c>
      <c r="AF111" s="527"/>
    </row>
    <row r="112" spans="1:32" ht="20.25" customHeight="1" x14ac:dyDescent="0.2">
      <c r="A112" s="49"/>
      <c r="B112" s="883" t="s">
        <v>7048</v>
      </c>
      <c r="C112" s="1211"/>
      <c r="D112" s="1211"/>
      <c r="E112" s="1215"/>
      <c r="F112" s="1211"/>
      <c r="G112" s="1211"/>
      <c r="H112" s="1215"/>
      <c r="I112" s="662"/>
      <c r="J112" s="662"/>
      <c r="K112" s="886"/>
      <c r="L112" s="49"/>
      <c r="M112" s="322" t="s">
        <v>7307</v>
      </c>
      <c r="N112" s="49"/>
      <c r="O112" s="322" t="s">
        <v>7308</v>
      </c>
      <c r="P112" s="15"/>
      <c r="Q112" s="15"/>
      <c r="R112" s="883" t="s">
        <v>7048</v>
      </c>
      <c r="S112" s="687" t="s">
        <v>7309</v>
      </c>
      <c r="T112" s="687" t="s">
        <v>7310</v>
      </c>
      <c r="U112" s="885" t="s">
        <v>7311</v>
      </c>
      <c r="V112" s="687" t="s">
        <v>7309</v>
      </c>
      <c r="W112" s="687" t="s">
        <v>7310</v>
      </c>
      <c r="X112" s="885" t="s">
        <v>7311</v>
      </c>
      <c r="Y112" s="687" t="s">
        <v>7309</v>
      </c>
      <c r="Z112" s="687" t="s">
        <v>7310</v>
      </c>
      <c r="AA112" s="886" t="s">
        <v>7311</v>
      </c>
      <c r="AB112" s="49"/>
      <c r="AC112" s="322" t="s">
        <v>7307</v>
      </c>
      <c r="AD112" s="49"/>
      <c r="AE112" s="322" t="s">
        <v>7308</v>
      </c>
      <c r="AF112" s="527"/>
    </row>
    <row r="113" spans="1:32" ht="20.25" customHeight="1" x14ac:dyDescent="0.2">
      <c r="A113" s="49"/>
      <c r="B113" s="883" t="s">
        <v>7054</v>
      </c>
      <c r="C113" s="1211"/>
      <c r="D113" s="1211"/>
      <c r="E113" s="1215"/>
      <c r="F113" s="1211"/>
      <c r="G113" s="1211"/>
      <c r="H113" s="1215"/>
      <c r="I113" s="662"/>
      <c r="J113" s="662"/>
      <c r="K113" s="886"/>
      <c r="L113" s="49"/>
      <c r="M113" s="322" t="s">
        <v>7312</v>
      </c>
      <c r="N113" s="49"/>
      <c r="O113" s="322" t="s">
        <v>7313</v>
      </c>
      <c r="P113" s="15"/>
      <c r="Q113" s="15"/>
      <c r="R113" s="883" t="s">
        <v>7054</v>
      </c>
      <c r="S113" s="687" t="s">
        <v>7314</v>
      </c>
      <c r="T113" s="687" t="s">
        <v>7315</v>
      </c>
      <c r="U113" s="885" t="s">
        <v>7316</v>
      </c>
      <c r="V113" s="687" t="s">
        <v>7314</v>
      </c>
      <c r="W113" s="687" t="s">
        <v>7315</v>
      </c>
      <c r="X113" s="885" t="s">
        <v>7316</v>
      </c>
      <c r="Y113" s="687" t="s">
        <v>7314</v>
      </c>
      <c r="Z113" s="687" t="s">
        <v>7315</v>
      </c>
      <c r="AA113" s="886" t="s">
        <v>7316</v>
      </c>
      <c r="AB113" s="49"/>
      <c r="AC113" s="322" t="s">
        <v>7312</v>
      </c>
      <c r="AD113" s="49"/>
      <c r="AE113" s="322" t="s">
        <v>7313</v>
      </c>
      <c r="AF113" s="527"/>
    </row>
    <row r="114" spans="1:32" ht="20.25" customHeight="1" thickBot="1" x14ac:dyDescent="0.25">
      <c r="A114" s="49"/>
      <c r="B114" s="738" t="s">
        <v>7317</v>
      </c>
      <c r="C114" s="1206">
        <f>IFERROR(SUM(C64:C88),0)</f>
        <v>0</v>
      </c>
      <c r="D114" s="1206">
        <f>IFERROR(SUM(D64:D88),0)</f>
        <v>0</v>
      </c>
      <c r="E114" s="1216"/>
      <c r="F114" s="1206">
        <f>IFERROR(SUM(F64:F88),0)</f>
        <v>0</v>
      </c>
      <c r="G114" s="1206">
        <f>IFERROR(SUM(G64:G88),0)</f>
        <v>0</v>
      </c>
      <c r="H114" s="1216"/>
      <c r="I114" s="225">
        <f>IFERROR(SUM(I64:I88),0)</f>
        <v>0</v>
      </c>
      <c r="J114" s="225">
        <f>IFERROR(SUM(J64:J88),0)</f>
        <v>0</v>
      </c>
      <c r="K114" s="744"/>
      <c r="L114" s="49"/>
      <c r="M114" s="35" t="s">
        <v>7318</v>
      </c>
      <c r="N114" s="49"/>
      <c r="O114" s="35" t="s">
        <v>7319</v>
      </c>
      <c r="P114" s="15"/>
      <c r="Q114" s="15"/>
      <c r="R114" s="738" t="s">
        <v>7054</v>
      </c>
      <c r="S114" s="225" t="s">
        <v>7320</v>
      </c>
      <c r="T114" s="225" t="s">
        <v>7321</v>
      </c>
      <c r="U114" s="743" t="s">
        <v>7322</v>
      </c>
      <c r="V114" s="225" t="s">
        <v>7320</v>
      </c>
      <c r="W114" s="225" t="s">
        <v>7321</v>
      </c>
      <c r="X114" s="743" t="s">
        <v>7322</v>
      </c>
      <c r="Y114" s="225" t="s">
        <v>7320</v>
      </c>
      <c r="Z114" s="225" t="s">
        <v>7321</v>
      </c>
      <c r="AA114" s="744" t="s">
        <v>7322</v>
      </c>
      <c r="AB114" s="49"/>
      <c r="AC114" s="35" t="s">
        <v>7318</v>
      </c>
      <c r="AD114" s="49"/>
      <c r="AE114" s="35" t="s">
        <v>7319</v>
      </c>
      <c r="AF114" s="527"/>
    </row>
    <row r="115" spans="1:32" ht="20.25" customHeight="1" thickTop="1" x14ac:dyDescent="0.2"/>
  </sheetData>
  <mergeCells count="14">
    <mergeCell ref="B1:P1"/>
    <mergeCell ref="Y8:AA8"/>
    <mergeCell ref="O5:O8"/>
    <mergeCell ref="S8:U8"/>
    <mergeCell ref="B2:W2"/>
    <mergeCell ref="B7:B8"/>
    <mergeCell ref="AE5:AE8"/>
    <mergeCell ref="AC5:AC8"/>
    <mergeCell ref="M5:M8"/>
    <mergeCell ref="V8:X8"/>
    <mergeCell ref="C8:E8"/>
    <mergeCell ref="I8:K8"/>
    <mergeCell ref="R7:R8"/>
    <mergeCell ref="F8:H8"/>
  </mergeCell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
    <pageSetUpPr fitToPage="1"/>
  </sheetPr>
  <dimension ref="A3:C33"/>
  <sheetViews>
    <sheetView zoomScale="70" zoomScaleNormal="70" workbookViewId="0">
      <selection activeCell="C7" sqref="C7"/>
    </sheetView>
  </sheetViews>
  <sheetFormatPr defaultColWidth="9" defaultRowHeight="20.25" customHeight="1" x14ac:dyDescent="0.2"/>
  <cols>
    <col min="1" max="1" width="1.625" customWidth="1"/>
    <col min="2" max="2" width="18.625" customWidth="1"/>
    <col min="3" max="3" width="146" customWidth="1"/>
    <col min="4" max="4" width="12.125" customWidth="1"/>
  </cols>
  <sheetData>
    <row r="3" spans="1:3" ht="20.25" customHeight="1" x14ac:dyDescent="0.2">
      <c r="B3" s="1368" t="s">
        <v>32</v>
      </c>
      <c r="C3" s="1356"/>
    </row>
    <row r="4" spans="1:3" ht="20.25" customHeight="1" thickBot="1" x14ac:dyDescent="0.25">
      <c r="B4" s="275"/>
      <c r="C4" s="275"/>
    </row>
    <row r="5" spans="1:3" ht="20.25" customHeight="1" thickBot="1" x14ac:dyDescent="0.25">
      <c r="A5" s="2"/>
      <c r="B5" s="276" t="s">
        <v>33</v>
      </c>
      <c r="C5" s="112" t="s">
        <v>34</v>
      </c>
    </row>
    <row r="7" spans="1:3" ht="20.25" customHeight="1" thickBot="1" x14ac:dyDescent="0.25"/>
    <row r="8" spans="1:3" ht="20.25" customHeight="1" x14ac:dyDescent="0.2">
      <c r="A8" s="277"/>
      <c r="B8" s="280"/>
      <c r="C8" s="887" t="s">
        <v>35</v>
      </c>
    </row>
    <row r="9" spans="1:3" ht="20.25" customHeight="1" x14ac:dyDescent="0.2">
      <c r="A9" s="278"/>
      <c r="B9" s="279" t="s">
        <v>36</v>
      </c>
      <c r="C9" s="891" t="s">
        <v>37</v>
      </c>
    </row>
    <row r="10" spans="1:3" ht="20.25" customHeight="1" x14ac:dyDescent="0.2">
      <c r="B10" s="279" t="s">
        <v>38</v>
      </c>
      <c r="C10" s="888" t="s">
        <v>39</v>
      </c>
    </row>
    <row r="11" spans="1:3" ht="20.25" customHeight="1" x14ac:dyDescent="0.2">
      <c r="B11" s="279" t="s">
        <v>40</v>
      </c>
      <c r="C11" s="888" t="s">
        <v>41</v>
      </c>
    </row>
    <row r="12" spans="1:3" ht="20.25" customHeight="1" x14ac:dyDescent="0.2">
      <c r="B12" s="279" t="s">
        <v>42</v>
      </c>
      <c r="C12" s="888" t="s">
        <v>43</v>
      </c>
    </row>
    <row r="13" spans="1:3" ht="20.25" customHeight="1" x14ac:dyDescent="0.2">
      <c r="B13" s="279" t="s">
        <v>44</v>
      </c>
      <c r="C13" s="888" t="s">
        <v>45</v>
      </c>
    </row>
    <row r="14" spans="1:3" ht="20.25" customHeight="1" x14ac:dyDescent="0.2">
      <c r="A14" s="278"/>
      <c r="B14" s="279" t="s">
        <v>46</v>
      </c>
      <c r="C14" s="890" t="s">
        <v>47</v>
      </c>
    </row>
    <row r="15" spans="1:3" ht="20.25" customHeight="1" x14ac:dyDescent="0.2">
      <c r="B15" s="279" t="s">
        <v>48</v>
      </c>
      <c r="C15" s="891" t="s">
        <v>49</v>
      </c>
    </row>
    <row r="16" spans="1:3" ht="20.25" customHeight="1" x14ac:dyDescent="0.2">
      <c r="B16" s="279" t="s">
        <v>50</v>
      </c>
      <c r="C16" s="891" t="s">
        <v>51</v>
      </c>
    </row>
    <row r="17" spans="2:3" ht="20.25" customHeight="1" x14ac:dyDescent="0.2">
      <c r="B17" s="281" t="s">
        <v>52</v>
      </c>
      <c r="C17" s="890" t="s">
        <v>53</v>
      </c>
    </row>
    <row r="18" spans="2:3" ht="20.25" customHeight="1" x14ac:dyDescent="0.2">
      <c r="B18" s="281" t="s">
        <v>54</v>
      </c>
      <c r="C18" s="890" t="s">
        <v>55</v>
      </c>
    </row>
    <row r="19" spans="2:3" ht="20.25" customHeight="1" x14ac:dyDescent="0.2">
      <c r="B19" s="281" t="s">
        <v>56</v>
      </c>
      <c r="C19" s="890" t="s">
        <v>57</v>
      </c>
    </row>
    <row r="20" spans="2:3" ht="20.25" customHeight="1" x14ac:dyDescent="0.2">
      <c r="B20" s="279" t="s">
        <v>7</v>
      </c>
      <c r="C20" s="890" t="s">
        <v>58</v>
      </c>
    </row>
    <row r="21" spans="2:3" ht="20.25" customHeight="1" x14ac:dyDescent="0.2">
      <c r="B21" s="279" t="s">
        <v>9</v>
      </c>
      <c r="C21" s="890" t="s">
        <v>59</v>
      </c>
    </row>
    <row r="22" spans="2:3" ht="20.25" customHeight="1" x14ac:dyDescent="0.2">
      <c r="B22" s="279" t="s">
        <v>3</v>
      </c>
      <c r="C22" s="890" t="s">
        <v>60</v>
      </c>
    </row>
    <row r="23" spans="2:3" ht="20.25" customHeight="1" x14ac:dyDescent="0.2">
      <c r="B23" s="279" t="s">
        <v>61</v>
      </c>
      <c r="C23" s="890" t="s">
        <v>62</v>
      </c>
    </row>
    <row r="24" spans="2:3" ht="20.25" customHeight="1" x14ac:dyDescent="0.2">
      <c r="B24" s="279" t="s">
        <v>63</v>
      </c>
      <c r="C24" s="890" t="s">
        <v>64</v>
      </c>
    </row>
    <row r="25" spans="2:3" ht="20.25" customHeight="1" x14ac:dyDescent="0.2">
      <c r="B25" s="279" t="s">
        <v>65</v>
      </c>
      <c r="C25" s="891" t="s">
        <v>66</v>
      </c>
    </row>
    <row r="26" spans="2:3" ht="20.25" customHeight="1" x14ac:dyDescent="0.2">
      <c r="B26" s="279" t="s">
        <v>67</v>
      </c>
      <c r="C26" s="891" t="s">
        <v>68</v>
      </c>
    </row>
    <row r="27" spans="2:3" ht="20.25" customHeight="1" x14ac:dyDescent="0.2">
      <c r="B27" s="279" t="s">
        <v>69</v>
      </c>
      <c r="C27" s="891" t="s">
        <v>68</v>
      </c>
    </row>
    <row r="28" spans="2:3" ht="20.25" customHeight="1" x14ac:dyDescent="0.2">
      <c r="B28" s="279" t="s">
        <v>14</v>
      </c>
      <c r="C28" s="891" t="s">
        <v>70</v>
      </c>
    </row>
    <row r="29" spans="2:3" ht="20.25" customHeight="1" x14ac:dyDescent="0.2">
      <c r="B29" s="279" t="s">
        <v>71</v>
      </c>
      <c r="C29" s="891" t="s">
        <v>72</v>
      </c>
    </row>
    <row r="30" spans="2:3" ht="20.25" customHeight="1" x14ac:dyDescent="0.2">
      <c r="B30" s="279" t="s">
        <v>73</v>
      </c>
      <c r="C30" s="892" t="s">
        <v>74</v>
      </c>
    </row>
    <row r="31" spans="2:3" ht="20.25" customHeight="1" x14ac:dyDescent="0.2">
      <c r="B31" s="279" t="s">
        <v>75</v>
      </c>
      <c r="C31" s="893" t="s">
        <v>76</v>
      </c>
    </row>
    <row r="32" spans="2:3" ht="20.25" customHeight="1" thickBot="1" x14ac:dyDescent="0.25">
      <c r="B32" s="282" t="s">
        <v>77</v>
      </c>
      <c r="C32" s="889" t="s">
        <v>78</v>
      </c>
    </row>
    <row r="33" spans="2:3" ht="20.25" customHeight="1" x14ac:dyDescent="0.2">
      <c r="B33" s="93"/>
      <c r="C33" s="93"/>
    </row>
  </sheetData>
  <mergeCells count="1">
    <mergeCell ref="B3:C3"/>
  </mergeCells>
  <pageMargins left="0.23622047244094491" right="0.23622047244094491" top="0.74803149606299213" bottom="0.74803149606299213" header="0.31496062992125978" footer="0.31496062992125978"/>
  <pageSetup paperSize="9" scale="36" fitToHeight="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48BE6CE-33F8-44E3-914B-70F3FDD8DBAC}">
          <x14:formula1>
            <xm:f>Lists!$C$5:$C$24</xm:f>
          </x14:formula1>
          <xm:sqref>B5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176">
    <tabColor rgb="FF0070C0"/>
  </sheetPr>
  <dimension ref="A1:AV25"/>
  <sheetViews>
    <sheetView zoomScale="40" zoomScaleNormal="40" workbookViewId="0">
      <pane xSplit="4" ySplit="7" topLeftCell="E8" activePane="bottomRight" state="frozen"/>
      <selection pane="topRight" activeCell="J19" sqref="J19"/>
      <selection pane="bottomLeft" activeCell="J19" sqref="J19"/>
      <selection pane="bottomRight" activeCell="J19" sqref="J19"/>
    </sheetView>
  </sheetViews>
  <sheetFormatPr defaultColWidth="9" defaultRowHeight="20.25" customHeight="1" x14ac:dyDescent="0.2"/>
  <cols>
    <col min="1" max="1" width="1.625" style="54" customWidth="1"/>
    <col min="2" max="2" width="47.625" style="54" customWidth="1"/>
    <col min="3" max="3" width="5.5" style="54" bestFit="1" customWidth="1"/>
    <col min="4" max="4" width="5" style="54" bestFit="1" customWidth="1"/>
    <col min="5" max="19" width="12.625" style="54" customWidth="1"/>
    <col min="20" max="20" width="3.125" style="54" customWidth="1"/>
    <col min="21" max="21" width="14.125" style="54" customWidth="1"/>
    <col min="22" max="22" width="3.125" style="54" customWidth="1"/>
    <col min="23" max="23" width="12.125" style="54" customWidth="1"/>
    <col min="24" max="25" width="9" style="54" customWidth="1"/>
    <col min="26" max="26" width="47.625" style="54" customWidth="1"/>
    <col min="27" max="28" width="9" style="54" customWidth="1"/>
    <col min="29" max="33" width="24.625" style="54" customWidth="1"/>
    <col min="34" max="34" width="21.875" style="54" bestFit="1" customWidth="1"/>
    <col min="35" max="35" width="21.25" style="54" bestFit="1" customWidth="1"/>
    <col min="36" max="36" width="21.875" style="54" bestFit="1" customWidth="1"/>
    <col min="37" max="37" width="12.625" style="54" customWidth="1"/>
    <col min="38" max="38" width="21.5" style="54" bestFit="1" customWidth="1"/>
    <col min="39" max="39" width="21.875" style="54" bestFit="1" customWidth="1"/>
    <col min="40" max="40" width="21.25" style="54" bestFit="1" customWidth="1"/>
    <col min="41" max="41" width="21.875" style="54" bestFit="1" customWidth="1"/>
    <col min="42" max="42" width="12.625" style="54" customWidth="1"/>
    <col min="43" max="43" width="21.5" style="54" bestFit="1" customWidth="1"/>
    <col min="44" max="44" width="3.125" style="54" customWidth="1"/>
    <col min="45" max="45" width="10.25" style="54" customWidth="1"/>
    <col min="46" max="46" width="3.125" style="54" customWidth="1"/>
    <col min="47" max="47" width="10.625" style="54" customWidth="1"/>
    <col min="48" max="48" width="9" style="54" customWidth="1"/>
    <col min="49" max="16384" width="9" style="54"/>
  </cols>
  <sheetData>
    <row r="1" spans="1:48" ht="20.25" customHeight="1" x14ac:dyDescent="0.25">
      <c r="A1" s="4"/>
      <c r="B1" s="1403" t="s">
        <v>67</v>
      </c>
      <c r="C1" s="1451"/>
      <c r="D1" s="1451"/>
      <c r="E1" s="1451"/>
      <c r="F1" s="1451"/>
      <c r="G1" s="1451"/>
      <c r="H1" s="1451"/>
      <c r="I1" s="1451"/>
      <c r="J1" s="1451"/>
      <c r="K1" s="1451"/>
      <c r="L1" s="1451"/>
      <c r="M1" s="1451"/>
      <c r="N1" s="1451"/>
      <c r="O1" s="1451"/>
      <c r="P1" s="1451"/>
      <c r="Q1" s="1451"/>
      <c r="R1" s="1451"/>
      <c r="S1" s="1451"/>
      <c r="T1" s="1451"/>
      <c r="U1" s="1451"/>
      <c r="V1" s="1451"/>
      <c r="W1" s="1451"/>
      <c r="X1" s="1451"/>
      <c r="Y1" s="4"/>
      <c r="Z1" s="954" t="s">
        <v>146</v>
      </c>
      <c r="AA1" s="954"/>
      <c r="AB1" s="954"/>
      <c r="AC1" s="954"/>
      <c r="AD1" s="954"/>
      <c r="AE1" s="954"/>
      <c r="AF1" s="954"/>
      <c r="AG1" s="954"/>
      <c r="AH1" s="954"/>
      <c r="AI1" s="954"/>
      <c r="AJ1" s="954"/>
      <c r="AK1" s="954"/>
      <c r="AL1" s="954"/>
      <c r="AM1" s="954"/>
      <c r="AN1" s="954"/>
      <c r="AO1" s="954"/>
      <c r="AP1" s="954"/>
      <c r="AQ1" s="954"/>
      <c r="AR1" s="954"/>
      <c r="AS1" s="954"/>
      <c r="AT1" s="954"/>
      <c r="AU1" s="954"/>
      <c r="AV1" s="1241"/>
    </row>
    <row r="2" spans="1:48" ht="18.75" customHeight="1" x14ac:dyDescent="0.25">
      <c r="A2" s="4"/>
      <c r="B2" s="1403" t="str">
        <f ca="1">INDIRECT("Validation!B5")</f>
        <v>Anglian Water</v>
      </c>
      <c r="C2" s="1451"/>
      <c r="D2" s="1451"/>
      <c r="E2" s="1451"/>
      <c r="F2" s="1451"/>
      <c r="G2" s="1451"/>
      <c r="H2" s="1451"/>
      <c r="I2" s="1451"/>
      <c r="J2" s="1451"/>
      <c r="K2" s="1451"/>
      <c r="L2" s="1451"/>
      <c r="M2" s="1451"/>
      <c r="N2" s="1451"/>
      <c r="O2" s="1451"/>
      <c r="P2" s="1451"/>
      <c r="Q2" s="1451"/>
      <c r="R2" s="1451"/>
      <c r="S2" s="1451"/>
      <c r="T2" s="1451"/>
      <c r="U2" s="1451"/>
      <c r="V2" s="1451"/>
      <c r="W2" s="1451"/>
      <c r="X2" s="1451"/>
      <c r="Y2" s="4"/>
      <c r="Z2" s="4"/>
      <c r="AA2" s="4"/>
      <c r="AB2" s="4"/>
      <c r="AC2" s="4"/>
      <c r="AD2" s="4"/>
      <c r="AE2" s="4"/>
      <c r="AF2" s="4"/>
      <c r="AG2" s="4"/>
      <c r="AH2" s="4"/>
      <c r="AI2" s="4"/>
      <c r="AJ2" s="4"/>
      <c r="AK2" s="4"/>
      <c r="AL2" s="4"/>
      <c r="AM2" s="4"/>
      <c r="AN2" s="4"/>
      <c r="AO2" s="4"/>
      <c r="AP2" s="4"/>
      <c r="AQ2" s="4"/>
      <c r="AR2" s="4"/>
      <c r="AS2" s="4"/>
      <c r="AT2" s="4"/>
      <c r="AU2" s="4"/>
    </row>
    <row r="3" spans="1:48" ht="30" customHeight="1" x14ac:dyDescent="0.3">
      <c r="A3" s="4"/>
      <c r="B3" s="16" t="s">
        <v>7323</v>
      </c>
      <c r="C3" s="18"/>
      <c r="D3" s="18"/>
      <c r="E3" s="18"/>
      <c r="F3" s="18"/>
      <c r="G3" s="18"/>
      <c r="H3" s="18"/>
      <c r="I3" s="18"/>
      <c r="J3" s="18"/>
      <c r="K3" s="18"/>
      <c r="L3" s="18"/>
      <c r="M3" s="18"/>
      <c r="N3" s="18"/>
      <c r="O3" s="18"/>
      <c r="P3" s="18"/>
      <c r="Q3" s="18"/>
      <c r="R3" s="18"/>
      <c r="S3" s="18"/>
      <c r="T3" s="18"/>
      <c r="U3" s="18"/>
      <c r="V3" s="18"/>
      <c r="W3" s="18"/>
      <c r="X3" s="252"/>
      <c r="Y3" s="4"/>
      <c r="Z3" s="18" t="s">
        <v>7323</v>
      </c>
      <c r="AA3" s="18"/>
      <c r="AB3" s="18"/>
      <c r="AC3" s="18"/>
      <c r="AD3" s="18"/>
      <c r="AE3" s="18"/>
      <c r="AF3" s="18"/>
      <c r="AG3" s="18"/>
      <c r="AH3" s="18"/>
      <c r="AI3" s="18"/>
      <c r="AJ3" s="18"/>
      <c r="AK3" s="18"/>
      <c r="AL3" s="18"/>
      <c r="AM3" s="18"/>
      <c r="AN3" s="18"/>
      <c r="AO3" s="18"/>
      <c r="AP3" s="18"/>
      <c r="AQ3" s="18"/>
      <c r="AR3" s="18"/>
      <c r="AS3" s="18"/>
      <c r="AT3" s="18"/>
      <c r="AU3" s="18"/>
      <c r="AV3" s="252"/>
    </row>
    <row r="4" spans="1:48" ht="15" customHeight="1" thickBot="1"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row>
    <row r="5" spans="1:48" ht="20.25" customHeight="1" thickTop="1" x14ac:dyDescent="0.2">
      <c r="A5" s="15"/>
      <c r="B5" s="1475" t="s">
        <v>147</v>
      </c>
      <c r="C5" s="1471" t="s">
        <v>148</v>
      </c>
      <c r="D5" s="1471" t="s">
        <v>149</v>
      </c>
      <c r="E5" s="1441" t="s">
        <v>7324</v>
      </c>
      <c r="F5" s="1396"/>
      <c r="G5" s="1396"/>
      <c r="H5" s="1396"/>
      <c r="I5" s="1397"/>
      <c r="J5" s="1441" t="s">
        <v>7325</v>
      </c>
      <c r="K5" s="1396"/>
      <c r="L5" s="1396"/>
      <c r="M5" s="1396"/>
      <c r="N5" s="1397"/>
      <c r="O5" s="1442" t="s">
        <v>7326</v>
      </c>
      <c r="P5" s="1396"/>
      <c r="Q5" s="1396"/>
      <c r="R5" s="1396"/>
      <c r="S5" s="1419"/>
      <c r="T5" s="99"/>
      <c r="U5" s="1473" t="s">
        <v>155</v>
      </c>
      <c r="V5" s="99"/>
      <c r="W5" s="1473" t="s">
        <v>156</v>
      </c>
      <c r="X5" s="15"/>
      <c r="Y5" s="15"/>
      <c r="Z5" s="1475" t="s">
        <v>147</v>
      </c>
      <c r="AA5" s="1471" t="s">
        <v>148</v>
      </c>
      <c r="AB5" s="1471" t="s">
        <v>149</v>
      </c>
      <c r="AC5" s="1441" t="s">
        <v>7327</v>
      </c>
      <c r="AD5" s="1396"/>
      <c r="AE5" s="1396"/>
      <c r="AF5" s="1396"/>
      <c r="AG5" s="1397"/>
      <c r="AH5" s="1441" t="s">
        <v>7327</v>
      </c>
      <c r="AI5" s="1396"/>
      <c r="AJ5" s="1396"/>
      <c r="AK5" s="1396"/>
      <c r="AL5" s="1397"/>
      <c r="AM5" s="1442" t="s">
        <v>7327</v>
      </c>
      <c r="AN5" s="1396"/>
      <c r="AO5" s="1396"/>
      <c r="AP5" s="1396"/>
      <c r="AQ5" s="1419"/>
      <c r="AR5" s="99"/>
      <c r="AS5" s="1473" t="s">
        <v>155</v>
      </c>
      <c r="AT5" s="99"/>
      <c r="AU5" s="1473" t="s">
        <v>156</v>
      </c>
      <c r="AV5" s="527"/>
    </row>
    <row r="6" spans="1:48" ht="30" customHeight="1" x14ac:dyDescent="0.2">
      <c r="A6" s="15"/>
      <c r="B6" s="1394"/>
      <c r="C6" s="1391"/>
      <c r="D6" s="1391"/>
      <c r="E6" s="745" t="s">
        <v>153</v>
      </c>
      <c r="F6" s="745" t="s">
        <v>7328</v>
      </c>
      <c r="G6" s="745" t="s">
        <v>7329</v>
      </c>
      <c r="H6" s="745" t="s">
        <v>205</v>
      </c>
      <c r="I6" s="745" t="s">
        <v>6642</v>
      </c>
      <c r="J6" s="745" t="s">
        <v>153</v>
      </c>
      <c r="K6" s="745" t="s">
        <v>7328</v>
      </c>
      <c r="L6" s="745" t="s">
        <v>7329</v>
      </c>
      <c r="M6" s="745" t="s">
        <v>205</v>
      </c>
      <c r="N6" s="745" t="s">
        <v>6642</v>
      </c>
      <c r="O6" s="745" t="s">
        <v>153</v>
      </c>
      <c r="P6" s="745" t="s">
        <v>7328</v>
      </c>
      <c r="Q6" s="745" t="s">
        <v>7329</v>
      </c>
      <c r="R6" s="745" t="s">
        <v>205</v>
      </c>
      <c r="S6" s="746" t="s">
        <v>6642</v>
      </c>
      <c r="T6" s="37"/>
      <c r="U6" s="1386"/>
      <c r="V6" s="37"/>
      <c r="W6" s="1386"/>
      <c r="X6" s="15"/>
      <c r="Y6" s="15"/>
      <c r="Z6" s="1394"/>
      <c r="AA6" s="1391"/>
      <c r="AB6" s="1391"/>
      <c r="AC6" s="745" t="s">
        <v>153</v>
      </c>
      <c r="AD6" s="745" t="s">
        <v>7328</v>
      </c>
      <c r="AE6" s="745" t="s">
        <v>7329</v>
      </c>
      <c r="AF6" s="745" t="s">
        <v>205</v>
      </c>
      <c r="AG6" s="745" t="s">
        <v>6642</v>
      </c>
      <c r="AH6" s="745" t="s">
        <v>153</v>
      </c>
      <c r="AI6" s="745" t="s">
        <v>7328</v>
      </c>
      <c r="AJ6" s="745" t="s">
        <v>7329</v>
      </c>
      <c r="AK6" s="745" t="s">
        <v>205</v>
      </c>
      <c r="AL6" s="745" t="s">
        <v>6642</v>
      </c>
      <c r="AM6" s="745" t="s">
        <v>153</v>
      </c>
      <c r="AN6" s="745" t="s">
        <v>7328</v>
      </c>
      <c r="AO6" s="745" t="s">
        <v>7329</v>
      </c>
      <c r="AP6" s="745" t="s">
        <v>205</v>
      </c>
      <c r="AQ6" s="746" t="s">
        <v>6642</v>
      </c>
      <c r="AR6" s="37"/>
      <c r="AS6" s="1386"/>
      <c r="AT6" s="37"/>
      <c r="AU6" s="1386"/>
      <c r="AV6" s="527"/>
    </row>
    <row r="7" spans="1:48" ht="20.25" customHeight="1" thickBot="1" x14ac:dyDescent="0.25">
      <c r="A7" s="15"/>
      <c r="B7" s="1395"/>
      <c r="C7" s="1392"/>
      <c r="D7" s="1392"/>
      <c r="E7" s="1472" t="s">
        <v>157</v>
      </c>
      <c r="F7" s="1399"/>
      <c r="G7" s="1399"/>
      <c r="H7" s="1399"/>
      <c r="I7" s="1400"/>
      <c r="J7" s="1472" t="s">
        <v>158</v>
      </c>
      <c r="K7" s="1399"/>
      <c r="L7" s="1399"/>
      <c r="M7" s="1399"/>
      <c r="N7" s="1400"/>
      <c r="O7" s="1474" t="s">
        <v>159</v>
      </c>
      <c r="P7" s="1399"/>
      <c r="Q7" s="1399"/>
      <c r="R7" s="1399"/>
      <c r="S7" s="1406"/>
      <c r="T7" s="37"/>
      <c r="U7" s="1387"/>
      <c r="V7" s="37"/>
      <c r="W7" s="1387"/>
      <c r="X7" s="15"/>
      <c r="Y7" s="15"/>
      <c r="Z7" s="1395"/>
      <c r="AA7" s="1392"/>
      <c r="AB7" s="1392"/>
      <c r="AC7" s="1472" t="s">
        <v>157</v>
      </c>
      <c r="AD7" s="1399"/>
      <c r="AE7" s="1399"/>
      <c r="AF7" s="1399"/>
      <c r="AG7" s="1400"/>
      <c r="AH7" s="1472" t="s">
        <v>158</v>
      </c>
      <c r="AI7" s="1399"/>
      <c r="AJ7" s="1399"/>
      <c r="AK7" s="1399"/>
      <c r="AL7" s="1400"/>
      <c r="AM7" s="1474" t="s">
        <v>159</v>
      </c>
      <c r="AN7" s="1399"/>
      <c r="AO7" s="1399"/>
      <c r="AP7" s="1399"/>
      <c r="AQ7" s="1406"/>
      <c r="AR7" s="37"/>
      <c r="AS7" s="1387"/>
      <c r="AT7" s="37"/>
      <c r="AU7" s="1387"/>
      <c r="AV7" s="527"/>
    </row>
    <row r="8" spans="1:48" ht="15" customHeight="1" thickTop="1" thickBot="1" x14ac:dyDescent="0.25">
      <c r="A8" s="15"/>
      <c r="B8" s="22"/>
      <c r="C8" s="22"/>
      <c r="D8" s="22"/>
      <c r="E8" s="11"/>
      <c r="F8" s="11"/>
      <c r="G8" s="11"/>
      <c r="H8" s="11"/>
      <c r="I8" s="11"/>
      <c r="J8" s="11"/>
      <c r="K8" s="11"/>
      <c r="L8" s="11"/>
      <c r="M8" s="11"/>
      <c r="N8" s="11"/>
      <c r="O8" s="11"/>
      <c r="P8" s="11"/>
      <c r="Q8" s="11"/>
      <c r="R8" s="11"/>
      <c r="S8" s="11"/>
      <c r="T8" s="37"/>
      <c r="U8" s="23"/>
      <c r="V8" s="37"/>
      <c r="W8" s="23"/>
      <c r="X8" s="15"/>
      <c r="Y8" s="15"/>
      <c r="Z8" s="22"/>
      <c r="AA8" s="22"/>
      <c r="AB8" s="22"/>
      <c r="AC8" s="11"/>
      <c r="AD8" s="11"/>
      <c r="AE8" s="11"/>
      <c r="AF8" s="11"/>
      <c r="AG8" s="11"/>
      <c r="AH8" s="11"/>
      <c r="AI8" s="11"/>
      <c r="AJ8" s="11"/>
      <c r="AK8" s="11"/>
      <c r="AL8" s="11"/>
      <c r="AM8" s="11"/>
      <c r="AN8" s="11"/>
      <c r="AO8" s="11"/>
      <c r="AP8" s="11"/>
      <c r="AQ8" s="11"/>
      <c r="AR8" s="37"/>
      <c r="AS8" s="23"/>
      <c r="AT8" s="37"/>
      <c r="AU8" s="23"/>
      <c r="AV8" s="527"/>
    </row>
    <row r="9" spans="1:48" ht="20.25" customHeight="1" thickTop="1" thickBot="1" x14ac:dyDescent="0.25">
      <c r="A9" s="15"/>
      <c r="B9" s="24" t="s">
        <v>7330</v>
      </c>
      <c r="C9" s="553"/>
      <c r="D9" s="553"/>
      <c r="E9" s="37"/>
      <c r="F9" s="37"/>
      <c r="G9" s="37"/>
      <c r="H9" s="37"/>
      <c r="I9" s="37"/>
      <c r="J9" s="37"/>
      <c r="K9" s="37"/>
      <c r="L9" s="37"/>
      <c r="M9" s="37"/>
      <c r="N9" s="37"/>
      <c r="O9" s="37"/>
      <c r="P9" s="37"/>
      <c r="Q9" s="37"/>
      <c r="R9" s="37"/>
      <c r="S9" s="37"/>
      <c r="T9" s="37"/>
      <c r="U9" s="23"/>
      <c r="V9" s="37"/>
      <c r="W9" s="23"/>
      <c r="X9" s="15"/>
      <c r="Y9" s="15"/>
      <c r="Z9" s="24" t="s">
        <v>7330</v>
      </c>
      <c r="AA9" s="553"/>
      <c r="AB9" s="553"/>
      <c r="AC9" s="37"/>
      <c r="AD9" s="37"/>
      <c r="AE9" s="37"/>
      <c r="AF9" s="37"/>
      <c r="AG9" s="37"/>
      <c r="AH9" s="37"/>
      <c r="AI9" s="37"/>
      <c r="AJ9" s="37"/>
      <c r="AK9" s="37"/>
      <c r="AL9" s="37"/>
      <c r="AM9" s="37"/>
      <c r="AN9" s="37"/>
      <c r="AO9" s="37"/>
      <c r="AP9" s="37"/>
      <c r="AQ9" s="37"/>
      <c r="AR9" s="37"/>
      <c r="AS9" s="23"/>
      <c r="AT9" s="37"/>
      <c r="AU9" s="23"/>
      <c r="AV9" s="527"/>
    </row>
    <row r="10" spans="1:48" ht="20.25" customHeight="1" thickTop="1" x14ac:dyDescent="0.2">
      <c r="A10" s="15"/>
      <c r="B10" s="747" t="s">
        <v>7331</v>
      </c>
      <c r="C10" s="748" t="s">
        <v>167</v>
      </c>
      <c r="D10" s="748">
        <v>3</v>
      </c>
      <c r="E10" s="1220"/>
      <c r="F10" s="1220"/>
      <c r="G10" s="1220"/>
      <c r="H10" s="1217"/>
      <c r="I10" s="1220"/>
      <c r="J10" s="1220"/>
      <c r="K10" s="1220"/>
      <c r="L10" s="1220"/>
      <c r="M10" s="1217"/>
      <c r="N10" s="1220"/>
      <c r="O10" s="749"/>
      <c r="P10" s="749"/>
      <c r="Q10" s="749"/>
      <c r="R10" s="750"/>
      <c r="S10" s="751"/>
      <c r="T10" s="37"/>
      <c r="U10" s="105" t="s">
        <v>7332</v>
      </c>
      <c r="V10" s="37"/>
      <c r="W10" s="105" t="s">
        <v>7333</v>
      </c>
      <c r="X10" s="15"/>
      <c r="Y10" s="15"/>
      <c r="Z10" s="747" t="s">
        <v>7331</v>
      </c>
      <c r="AA10" s="748" t="s">
        <v>167</v>
      </c>
      <c r="AB10" s="748">
        <v>3</v>
      </c>
      <c r="AC10" s="752" t="s">
        <v>7334</v>
      </c>
      <c r="AD10" s="752" t="s">
        <v>7335</v>
      </c>
      <c r="AE10" s="752" t="s">
        <v>7336</v>
      </c>
      <c r="AF10" s="750"/>
      <c r="AG10" s="752" t="s">
        <v>7337</v>
      </c>
      <c r="AH10" s="752" t="s">
        <v>7334</v>
      </c>
      <c r="AI10" s="752" t="s">
        <v>7335</v>
      </c>
      <c r="AJ10" s="752" t="s">
        <v>7336</v>
      </c>
      <c r="AK10" s="750"/>
      <c r="AL10" s="752" t="s">
        <v>7337</v>
      </c>
      <c r="AM10" s="752" t="s">
        <v>7334</v>
      </c>
      <c r="AN10" s="752" t="s">
        <v>7335</v>
      </c>
      <c r="AO10" s="752" t="s">
        <v>7336</v>
      </c>
      <c r="AP10" s="750"/>
      <c r="AQ10" s="753" t="s">
        <v>7337</v>
      </c>
      <c r="AR10" s="37"/>
      <c r="AS10" s="105" t="s">
        <v>7332</v>
      </c>
      <c r="AT10" s="37"/>
      <c r="AU10" s="105" t="s">
        <v>7333</v>
      </c>
      <c r="AV10" s="527"/>
    </row>
    <row r="11" spans="1:48" ht="20.25" customHeight="1" x14ac:dyDescent="0.2">
      <c r="A11" s="15"/>
      <c r="B11" s="416" t="s">
        <v>7338</v>
      </c>
      <c r="C11" s="754" t="s">
        <v>167</v>
      </c>
      <c r="D11" s="754">
        <v>3</v>
      </c>
      <c r="E11" s="1221"/>
      <c r="F11" s="1221"/>
      <c r="G11" s="1221"/>
      <c r="H11" s="1218"/>
      <c r="I11" s="1221"/>
      <c r="J11" s="1221"/>
      <c r="K11" s="1221"/>
      <c r="L11" s="1221"/>
      <c r="M11" s="1218"/>
      <c r="N11" s="1221"/>
      <c r="O11" s="755"/>
      <c r="P11" s="755"/>
      <c r="Q11" s="755"/>
      <c r="R11" s="756"/>
      <c r="S11" s="757"/>
      <c r="T11" s="37"/>
      <c r="U11" s="106" t="s">
        <v>7339</v>
      </c>
      <c r="V11" s="37"/>
      <c r="W11" s="106" t="s">
        <v>7340</v>
      </c>
      <c r="X11" s="15"/>
      <c r="Y11" s="15"/>
      <c r="Z11" s="416" t="s">
        <v>7338</v>
      </c>
      <c r="AA11" s="754" t="s">
        <v>167</v>
      </c>
      <c r="AB11" s="754">
        <v>3</v>
      </c>
      <c r="AC11" s="758" t="s">
        <v>7341</v>
      </c>
      <c r="AD11" s="758" t="s">
        <v>7342</v>
      </c>
      <c r="AE11" s="758" t="s">
        <v>7343</v>
      </c>
      <c r="AF11" s="756"/>
      <c r="AG11" s="758" t="s">
        <v>7344</v>
      </c>
      <c r="AH11" s="758" t="s">
        <v>7341</v>
      </c>
      <c r="AI11" s="758" t="s">
        <v>7342</v>
      </c>
      <c r="AJ11" s="758" t="s">
        <v>7343</v>
      </c>
      <c r="AK11" s="756"/>
      <c r="AL11" s="758" t="s">
        <v>7344</v>
      </c>
      <c r="AM11" s="758" t="s">
        <v>7341</v>
      </c>
      <c r="AN11" s="758" t="s">
        <v>7342</v>
      </c>
      <c r="AO11" s="758" t="s">
        <v>7343</v>
      </c>
      <c r="AP11" s="756"/>
      <c r="AQ11" s="759" t="s">
        <v>7344</v>
      </c>
      <c r="AR11" s="37"/>
      <c r="AS11" s="106" t="s">
        <v>7339</v>
      </c>
      <c r="AT11" s="37"/>
      <c r="AU11" s="106" t="s">
        <v>7340</v>
      </c>
      <c r="AV11" s="527"/>
    </row>
    <row r="12" spans="1:48" ht="20.25" customHeight="1" x14ac:dyDescent="0.2">
      <c r="A12" s="15"/>
      <c r="B12" s="416" t="s">
        <v>7345</v>
      </c>
      <c r="C12" s="754" t="s">
        <v>167</v>
      </c>
      <c r="D12" s="754">
        <v>3</v>
      </c>
      <c r="E12" s="1222">
        <f>IFERROR(E11-E10,0)</f>
        <v>0</v>
      </c>
      <c r="F12" s="1222">
        <f>IFERROR(F11-F10,0)</f>
        <v>0</v>
      </c>
      <c r="G12" s="1222">
        <f>IFERROR(G11-G10,0)</f>
        <v>0</v>
      </c>
      <c r="H12" s="1218"/>
      <c r="I12" s="1222">
        <f>IFERROR(I11-I10,0)</f>
        <v>0</v>
      </c>
      <c r="J12" s="1222">
        <f>IFERROR(J11-J10,0)</f>
        <v>0</v>
      </c>
      <c r="K12" s="1222">
        <f>IFERROR(K11-K10,0)</f>
        <v>0</v>
      </c>
      <c r="L12" s="1222">
        <f>IFERROR(L11-L10,0)</f>
        <v>0</v>
      </c>
      <c r="M12" s="1218"/>
      <c r="N12" s="1222">
        <f>IFERROR(N11-N10,0)</f>
        <v>0</v>
      </c>
      <c r="O12" s="760">
        <f>IFERROR(O11-O10,0)</f>
        <v>0</v>
      </c>
      <c r="P12" s="760">
        <f>IFERROR(P11-P10,0)</f>
        <v>0</v>
      </c>
      <c r="Q12" s="760">
        <f>IFERROR(Q11-Q10,0)</f>
        <v>0</v>
      </c>
      <c r="R12" s="756"/>
      <c r="S12" s="761">
        <f>IFERROR(S11-S10,0)</f>
        <v>0</v>
      </c>
      <c r="T12" s="37"/>
      <c r="U12" s="106" t="s">
        <v>7346</v>
      </c>
      <c r="V12" s="37"/>
      <c r="W12" s="106" t="s">
        <v>7347</v>
      </c>
      <c r="X12" s="15"/>
      <c r="Y12" s="15"/>
      <c r="Z12" s="416" t="s">
        <v>7345</v>
      </c>
      <c r="AA12" s="754" t="s">
        <v>167</v>
      </c>
      <c r="AB12" s="754">
        <v>3</v>
      </c>
      <c r="AC12" s="760" t="s">
        <v>7348</v>
      </c>
      <c r="AD12" s="760" t="s">
        <v>7349</v>
      </c>
      <c r="AE12" s="760" t="s">
        <v>7350</v>
      </c>
      <c r="AF12" s="756"/>
      <c r="AG12" s="760" t="s">
        <v>7351</v>
      </c>
      <c r="AH12" s="760" t="s">
        <v>7348</v>
      </c>
      <c r="AI12" s="760" t="s">
        <v>7349</v>
      </c>
      <c r="AJ12" s="760" t="s">
        <v>7350</v>
      </c>
      <c r="AK12" s="756"/>
      <c r="AL12" s="760" t="s">
        <v>7351</v>
      </c>
      <c r="AM12" s="760" t="s">
        <v>7348</v>
      </c>
      <c r="AN12" s="760" t="s">
        <v>7349</v>
      </c>
      <c r="AO12" s="760" t="s">
        <v>7350</v>
      </c>
      <c r="AP12" s="756"/>
      <c r="AQ12" s="761" t="s">
        <v>7351</v>
      </c>
      <c r="AR12" s="37"/>
      <c r="AS12" s="106" t="s">
        <v>7346</v>
      </c>
      <c r="AT12" s="37"/>
      <c r="AU12" s="106" t="s">
        <v>7347</v>
      </c>
      <c r="AV12" s="527"/>
    </row>
    <row r="13" spans="1:48" ht="20.25" customHeight="1" x14ac:dyDescent="0.2">
      <c r="A13" s="15"/>
      <c r="B13" s="416" t="s">
        <v>7352</v>
      </c>
      <c r="C13" s="754" t="s">
        <v>167</v>
      </c>
      <c r="D13" s="754">
        <v>3</v>
      </c>
      <c r="E13" s="1221"/>
      <c r="F13" s="1221"/>
      <c r="G13" s="1221"/>
      <c r="H13" s="1218"/>
      <c r="I13" s="1221"/>
      <c r="J13" s="1221"/>
      <c r="K13" s="1221"/>
      <c r="L13" s="1221"/>
      <c r="M13" s="1218"/>
      <c r="N13" s="1221"/>
      <c r="O13" s="755"/>
      <c r="P13" s="755"/>
      <c r="Q13" s="755"/>
      <c r="R13" s="756"/>
      <c r="S13" s="757"/>
      <c r="T13" s="37"/>
      <c r="U13" s="106" t="s">
        <v>7353</v>
      </c>
      <c r="V13" s="37"/>
      <c r="W13" s="106" t="s">
        <v>7354</v>
      </c>
      <c r="X13" s="15"/>
      <c r="Y13" s="15"/>
      <c r="Z13" s="416" t="s">
        <v>7352</v>
      </c>
      <c r="AA13" s="754" t="s">
        <v>167</v>
      </c>
      <c r="AB13" s="754">
        <v>3</v>
      </c>
      <c r="AC13" s="758" t="s">
        <v>7355</v>
      </c>
      <c r="AD13" s="758" t="s">
        <v>7356</v>
      </c>
      <c r="AE13" s="758" t="s">
        <v>7357</v>
      </c>
      <c r="AF13" s="756"/>
      <c r="AG13" s="758" t="s">
        <v>7358</v>
      </c>
      <c r="AH13" s="758" t="s">
        <v>7355</v>
      </c>
      <c r="AI13" s="758" t="s">
        <v>7356</v>
      </c>
      <c r="AJ13" s="758" t="s">
        <v>7357</v>
      </c>
      <c r="AK13" s="756"/>
      <c r="AL13" s="758" t="s">
        <v>7358</v>
      </c>
      <c r="AM13" s="758" t="s">
        <v>7355</v>
      </c>
      <c r="AN13" s="758" t="s">
        <v>7356</v>
      </c>
      <c r="AO13" s="758" t="s">
        <v>7357</v>
      </c>
      <c r="AP13" s="756"/>
      <c r="AQ13" s="759" t="s">
        <v>7358</v>
      </c>
      <c r="AR13" s="37"/>
      <c r="AS13" s="106" t="s">
        <v>7353</v>
      </c>
      <c r="AT13" s="37"/>
      <c r="AU13" s="106" t="s">
        <v>7354</v>
      </c>
      <c r="AV13" s="527"/>
    </row>
    <row r="14" spans="1:48" ht="20.25" customHeight="1" x14ac:dyDescent="0.2">
      <c r="A14" s="15"/>
      <c r="B14" s="416" t="s">
        <v>7359</v>
      </c>
      <c r="C14" s="754" t="s">
        <v>167</v>
      </c>
      <c r="D14" s="754">
        <v>3</v>
      </c>
      <c r="E14" s="1222">
        <f>IFERROR(E12-E13,0)</f>
        <v>0</v>
      </c>
      <c r="F14" s="1222">
        <f>IFERROR(F12-F13,0)</f>
        <v>0</v>
      </c>
      <c r="G14" s="1222">
        <f>IFERROR(G12-G13,0)</f>
        <v>0</v>
      </c>
      <c r="H14" s="1218"/>
      <c r="I14" s="1222">
        <f>IFERROR(I12-I13,0)</f>
        <v>0</v>
      </c>
      <c r="J14" s="1222">
        <f>IFERROR(J12-J13,0)</f>
        <v>0</v>
      </c>
      <c r="K14" s="1222">
        <f>IFERROR(K12-K13,0)</f>
        <v>0</v>
      </c>
      <c r="L14" s="1222">
        <f>IFERROR(L12-L13,0)</f>
        <v>0</v>
      </c>
      <c r="M14" s="1218"/>
      <c r="N14" s="1222">
        <f>IFERROR(N12-N13,0)</f>
        <v>0</v>
      </c>
      <c r="O14" s="760">
        <f>IFERROR(O12-O13,0)</f>
        <v>0</v>
      </c>
      <c r="P14" s="760">
        <f>IFERROR(P12-P13,0)</f>
        <v>0</v>
      </c>
      <c r="Q14" s="760">
        <f>IFERROR(Q12-Q13,0)</f>
        <v>0</v>
      </c>
      <c r="R14" s="756"/>
      <c r="S14" s="761">
        <f>IFERROR(S12-S13,0)</f>
        <v>0</v>
      </c>
      <c r="T14" s="37"/>
      <c r="U14" s="106" t="s">
        <v>7360</v>
      </c>
      <c r="V14" s="37"/>
      <c r="W14" s="106" t="s">
        <v>7361</v>
      </c>
      <c r="X14" s="15"/>
      <c r="Y14" s="15"/>
      <c r="Z14" s="416" t="s">
        <v>7359</v>
      </c>
      <c r="AA14" s="754" t="s">
        <v>167</v>
      </c>
      <c r="AB14" s="754">
        <v>3</v>
      </c>
      <c r="AC14" s="760" t="s">
        <v>7362</v>
      </c>
      <c r="AD14" s="760" t="s">
        <v>7363</v>
      </c>
      <c r="AE14" s="760" t="s">
        <v>7364</v>
      </c>
      <c r="AF14" s="756"/>
      <c r="AG14" s="760" t="s">
        <v>7365</v>
      </c>
      <c r="AH14" s="760" t="s">
        <v>7362</v>
      </c>
      <c r="AI14" s="760" t="s">
        <v>7363</v>
      </c>
      <c r="AJ14" s="760" t="s">
        <v>7364</v>
      </c>
      <c r="AK14" s="756"/>
      <c r="AL14" s="760" t="s">
        <v>7365</v>
      </c>
      <c r="AM14" s="760" t="s">
        <v>7362</v>
      </c>
      <c r="AN14" s="760" t="s">
        <v>7363</v>
      </c>
      <c r="AO14" s="760" t="s">
        <v>7364</v>
      </c>
      <c r="AP14" s="756"/>
      <c r="AQ14" s="761" t="s">
        <v>7365</v>
      </c>
      <c r="AR14" s="37"/>
      <c r="AS14" s="106" t="s">
        <v>7360</v>
      </c>
      <c r="AT14" s="37"/>
      <c r="AU14" s="106" t="s">
        <v>7361</v>
      </c>
      <c r="AV14" s="527"/>
    </row>
    <row r="15" spans="1:48" ht="20.25" customHeight="1" x14ac:dyDescent="0.2">
      <c r="A15" s="15"/>
      <c r="B15" s="416" t="s">
        <v>7366</v>
      </c>
      <c r="C15" s="754" t="s">
        <v>5377</v>
      </c>
      <c r="D15" s="754">
        <v>2</v>
      </c>
      <c r="E15" s="1223"/>
      <c r="F15" s="1223"/>
      <c r="G15" s="1223"/>
      <c r="H15" s="1218"/>
      <c r="I15" s="1223"/>
      <c r="J15" s="1223"/>
      <c r="K15" s="1223"/>
      <c r="L15" s="1223"/>
      <c r="M15" s="1218"/>
      <c r="N15" s="1223"/>
      <c r="O15" s="762"/>
      <c r="P15" s="762"/>
      <c r="Q15" s="762"/>
      <c r="R15" s="756"/>
      <c r="S15" s="763"/>
      <c r="T15" s="37"/>
      <c r="U15" s="106" t="s">
        <v>7367</v>
      </c>
      <c r="V15" s="37"/>
      <c r="W15" s="106" t="s">
        <v>7368</v>
      </c>
      <c r="X15" s="15"/>
      <c r="Y15" s="15"/>
      <c r="Z15" s="416" t="s">
        <v>7366</v>
      </c>
      <c r="AA15" s="754" t="s">
        <v>5377</v>
      </c>
      <c r="AB15" s="754">
        <v>2</v>
      </c>
      <c r="AC15" s="764" t="s">
        <v>7369</v>
      </c>
      <c r="AD15" s="764" t="s">
        <v>7370</v>
      </c>
      <c r="AE15" s="764" t="s">
        <v>7371</v>
      </c>
      <c r="AF15" s="756"/>
      <c r="AG15" s="764" t="s">
        <v>7372</v>
      </c>
      <c r="AH15" s="764" t="s">
        <v>7369</v>
      </c>
      <c r="AI15" s="764" t="s">
        <v>7370</v>
      </c>
      <c r="AJ15" s="764" t="s">
        <v>7371</v>
      </c>
      <c r="AK15" s="756"/>
      <c r="AL15" s="764" t="s">
        <v>7372</v>
      </c>
      <c r="AM15" s="764" t="s">
        <v>7369</v>
      </c>
      <c r="AN15" s="764" t="s">
        <v>7370</v>
      </c>
      <c r="AO15" s="764" t="s">
        <v>7371</v>
      </c>
      <c r="AP15" s="756"/>
      <c r="AQ15" s="765" t="s">
        <v>7372</v>
      </c>
      <c r="AR15" s="37"/>
      <c r="AS15" s="106" t="s">
        <v>7367</v>
      </c>
      <c r="AT15" s="37"/>
      <c r="AU15" s="106" t="s">
        <v>7368</v>
      </c>
      <c r="AV15" s="527"/>
    </row>
    <row r="16" spans="1:48" ht="20.25" customHeight="1" x14ac:dyDescent="0.2">
      <c r="A16" s="15"/>
      <c r="B16" s="416" t="s">
        <v>7373</v>
      </c>
      <c r="C16" s="754" t="s">
        <v>5377</v>
      </c>
      <c r="D16" s="754">
        <v>2</v>
      </c>
      <c r="E16" s="1223"/>
      <c r="F16" s="1223"/>
      <c r="G16" s="1223"/>
      <c r="H16" s="1218"/>
      <c r="I16" s="1223"/>
      <c r="J16" s="1223"/>
      <c r="K16" s="1223"/>
      <c r="L16" s="1223"/>
      <c r="M16" s="1218"/>
      <c r="N16" s="1223"/>
      <c r="O16" s="762"/>
      <c r="P16" s="762"/>
      <c r="Q16" s="762"/>
      <c r="R16" s="756"/>
      <c r="S16" s="763"/>
      <c r="T16" s="37"/>
      <c r="U16" s="106" t="s">
        <v>7374</v>
      </c>
      <c r="V16" s="37"/>
      <c r="W16" s="106" t="s">
        <v>7375</v>
      </c>
      <c r="X16" s="15"/>
      <c r="Y16" s="15"/>
      <c r="Z16" s="416" t="s">
        <v>7373</v>
      </c>
      <c r="AA16" s="754" t="s">
        <v>5377</v>
      </c>
      <c r="AB16" s="754">
        <v>2</v>
      </c>
      <c r="AC16" s="764" t="s">
        <v>7376</v>
      </c>
      <c r="AD16" s="764" t="s">
        <v>7377</v>
      </c>
      <c r="AE16" s="764" t="s">
        <v>7378</v>
      </c>
      <c r="AF16" s="756"/>
      <c r="AG16" s="764" t="s">
        <v>7379</v>
      </c>
      <c r="AH16" s="764" t="s">
        <v>7376</v>
      </c>
      <c r="AI16" s="764" t="s">
        <v>7377</v>
      </c>
      <c r="AJ16" s="764" t="s">
        <v>7378</v>
      </c>
      <c r="AK16" s="756"/>
      <c r="AL16" s="764" t="s">
        <v>7379</v>
      </c>
      <c r="AM16" s="764" t="s">
        <v>7376</v>
      </c>
      <c r="AN16" s="764" t="s">
        <v>7377</v>
      </c>
      <c r="AO16" s="764" t="s">
        <v>7378</v>
      </c>
      <c r="AP16" s="756"/>
      <c r="AQ16" s="765" t="s">
        <v>7379</v>
      </c>
      <c r="AR16" s="37"/>
      <c r="AS16" s="106" t="s">
        <v>7374</v>
      </c>
      <c r="AT16" s="37"/>
      <c r="AU16" s="106" t="s">
        <v>7375</v>
      </c>
      <c r="AV16" s="527"/>
    </row>
    <row r="17" spans="1:48" ht="20.25" customHeight="1" x14ac:dyDescent="0.2">
      <c r="A17" s="15"/>
      <c r="B17" s="416" t="s">
        <v>7380</v>
      </c>
      <c r="C17" s="754" t="s">
        <v>167</v>
      </c>
      <c r="D17" s="754">
        <v>3</v>
      </c>
      <c r="E17" s="1222">
        <f>IF(E12&lt;0, E12*E15,0)</f>
        <v>0</v>
      </c>
      <c r="F17" s="1222">
        <f>IF(F12&lt;0, F12*F15,0)</f>
        <v>0</v>
      </c>
      <c r="G17" s="1222">
        <f>IF(G12&lt;0, G12*G15,0)</f>
        <v>0</v>
      </c>
      <c r="H17" s="1218"/>
      <c r="I17" s="1222">
        <f>IF(I12&lt;0, I12*I15,0)</f>
        <v>0</v>
      </c>
      <c r="J17" s="1222">
        <f>IF(J12&lt;0, J12*J15,0)</f>
        <v>0</v>
      </c>
      <c r="K17" s="1222">
        <f>IF(K12&lt;0, K12*K15,0)</f>
        <v>0</v>
      </c>
      <c r="L17" s="1222">
        <f>IF(L12&lt;0, L12*L15,0)</f>
        <v>0</v>
      </c>
      <c r="M17" s="1218"/>
      <c r="N17" s="1222">
        <f>IF(N12&lt;0, N12*N15,0)</f>
        <v>0</v>
      </c>
      <c r="O17" s="760">
        <f>IF(O12&lt;0, O12*O15,0)</f>
        <v>0</v>
      </c>
      <c r="P17" s="760">
        <f>IF(P12&lt;0, P12*P15,0)</f>
        <v>0</v>
      </c>
      <c r="Q17" s="760">
        <f>IF(Q12&lt;0, Q12*Q15,0)</f>
        <v>0</v>
      </c>
      <c r="R17" s="756"/>
      <c r="S17" s="761">
        <f>IF(S12&lt;0,S12*S15,0)</f>
        <v>0</v>
      </c>
      <c r="T17" s="37"/>
      <c r="U17" s="106" t="s">
        <v>7381</v>
      </c>
      <c r="V17" s="37"/>
      <c r="W17" s="106" t="s">
        <v>7382</v>
      </c>
      <c r="X17" s="15"/>
      <c r="Y17" s="15"/>
      <c r="Z17" s="416" t="s">
        <v>7380</v>
      </c>
      <c r="AA17" s="754" t="s">
        <v>167</v>
      </c>
      <c r="AB17" s="754">
        <v>3</v>
      </c>
      <c r="AC17" s="760" t="s">
        <v>7383</v>
      </c>
      <c r="AD17" s="760" t="s">
        <v>7384</v>
      </c>
      <c r="AE17" s="760" t="s">
        <v>7385</v>
      </c>
      <c r="AF17" s="756"/>
      <c r="AG17" s="760" t="s">
        <v>7386</v>
      </c>
      <c r="AH17" s="760" t="s">
        <v>7383</v>
      </c>
      <c r="AI17" s="760" t="s">
        <v>7384</v>
      </c>
      <c r="AJ17" s="760" t="s">
        <v>7385</v>
      </c>
      <c r="AK17" s="756"/>
      <c r="AL17" s="760" t="s">
        <v>7386</v>
      </c>
      <c r="AM17" s="760" t="s">
        <v>7383</v>
      </c>
      <c r="AN17" s="760" t="s">
        <v>7384</v>
      </c>
      <c r="AO17" s="760" t="s">
        <v>7385</v>
      </c>
      <c r="AP17" s="756"/>
      <c r="AQ17" s="761" t="s">
        <v>7386</v>
      </c>
      <c r="AR17" s="37"/>
      <c r="AS17" s="106" t="s">
        <v>7381</v>
      </c>
      <c r="AT17" s="37"/>
      <c r="AU17" s="106" t="s">
        <v>7382</v>
      </c>
      <c r="AV17" s="527"/>
    </row>
    <row r="18" spans="1:48" ht="20.25" customHeight="1" x14ac:dyDescent="0.2">
      <c r="A18" s="15"/>
      <c r="B18" s="416" t="s">
        <v>7387</v>
      </c>
      <c r="C18" s="754" t="s">
        <v>167</v>
      </c>
      <c r="D18" s="754">
        <v>3</v>
      </c>
      <c r="E18" s="1222">
        <f>IF(E12&gt;0, E12*E16,0)</f>
        <v>0</v>
      </c>
      <c r="F18" s="1222">
        <f>IF(F12&gt;0, F12*F16,0)</f>
        <v>0</v>
      </c>
      <c r="G18" s="1222">
        <f>IF(G12&gt;0, G12*G16,0)</f>
        <v>0</v>
      </c>
      <c r="H18" s="1218"/>
      <c r="I18" s="1222">
        <f>IF(I12&gt;0, I12*I16,0)</f>
        <v>0</v>
      </c>
      <c r="J18" s="1222">
        <f>IF(J12&gt;0, J12*J16,0)</f>
        <v>0</v>
      </c>
      <c r="K18" s="1222">
        <f>IF(K12&gt;0, K12*K16,0)</f>
        <v>0</v>
      </c>
      <c r="L18" s="1222">
        <f>IF(L12&gt;0, L12*L16,0)</f>
        <v>0</v>
      </c>
      <c r="M18" s="1218"/>
      <c r="N18" s="1222">
        <f>IF(N12&gt;0, N12*N16,0)</f>
        <v>0</v>
      </c>
      <c r="O18" s="760">
        <f>IF(O12&gt;0, O12*O16,0)</f>
        <v>0</v>
      </c>
      <c r="P18" s="760">
        <f>IF(P12&gt;0, P12*P16,0)</f>
        <v>0</v>
      </c>
      <c r="Q18" s="760">
        <f>IF(Q12&gt;0, Q12*Q16,0)</f>
        <v>0</v>
      </c>
      <c r="R18" s="756"/>
      <c r="S18" s="761">
        <f>IF(S12&gt;0,S12*S16,0)</f>
        <v>0</v>
      </c>
      <c r="T18" s="37"/>
      <c r="U18" s="106" t="s">
        <v>7388</v>
      </c>
      <c r="V18" s="37"/>
      <c r="W18" s="106" t="s">
        <v>7389</v>
      </c>
      <c r="X18" s="15"/>
      <c r="Y18" s="15"/>
      <c r="Z18" s="416" t="s">
        <v>7387</v>
      </c>
      <c r="AA18" s="754" t="s">
        <v>167</v>
      </c>
      <c r="AB18" s="754">
        <v>3</v>
      </c>
      <c r="AC18" s="760" t="s">
        <v>7390</v>
      </c>
      <c r="AD18" s="760" t="s">
        <v>7391</v>
      </c>
      <c r="AE18" s="760" t="s">
        <v>7392</v>
      </c>
      <c r="AF18" s="756"/>
      <c r="AG18" s="760" t="s">
        <v>7393</v>
      </c>
      <c r="AH18" s="760" t="s">
        <v>7390</v>
      </c>
      <c r="AI18" s="760" t="s">
        <v>7391</v>
      </c>
      <c r="AJ18" s="760" t="s">
        <v>7392</v>
      </c>
      <c r="AK18" s="756"/>
      <c r="AL18" s="760" t="s">
        <v>7393</v>
      </c>
      <c r="AM18" s="760" t="s">
        <v>7390</v>
      </c>
      <c r="AN18" s="760" t="s">
        <v>7391</v>
      </c>
      <c r="AO18" s="760" t="s">
        <v>7392</v>
      </c>
      <c r="AP18" s="756"/>
      <c r="AQ18" s="761" t="s">
        <v>7393</v>
      </c>
      <c r="AR18" s="37"/>
      <c r="AS18" s="106" t="s">
        <v>7388</v>
      </c>
      <c r="AT18" s="37"/>
      <c r="AU18" s="106" t="s">
        <v>7389</v>
      </c>
      <c r="AV18" s="527"/>
    </row>
    <row r="19" spans="1:48" ht="20.25" customHeight="1" x14ac:dyDescent="0.2">
      <c r="A19" s="15"/>
      <c r="B19" s="416" t="s">
        <v>7394</v>
      </c>
      <c r="C19" s="754" t="s">
        <v>167</v>
      </c>
      <c r="D19" s="754">
        <v>3</v>
      </c>
      <c r="E19" s="1222">
        <f>IF(E17=0, 0, E12-E17)</f>
        <v>0</v>
      </c>
      <c r="F19" s="1222">
        <f>IF(F17=0, 0, F12-F17)</f>
        <v>0</v>
      </c>
      <c r="G19" s="1222">
        <f>IF(G17=0, 0, G12-G17)</f>
        <v>0</v>
      </c>
      <c r="H19" s="1218"/>
      <c r="I19" s="1222">
        <f>IF(I17=0, 0, I12-I17)</f>
        <v>0</v>
      </c>
      <c r="J19" s="1222">
        <f>IF(J17=0, 0, J12-J17)</f>
        <v>0</v>
      </c>
      <c r="K19" s="1222">
        <f>IF(K17=0, 0, K12-K17)</f>
        <v>0</v>
      </c>
      <c r="L19" s="1222">
        <f>IF(L17=0, 0, L12-L17)</f>
        <v>0</v>
      </c>
      <c r="M19" s="1218"/>
      <c r="N19" s="1222">
        <f>IF(N17=0, 0, N12-N17)</f>
        <v>0</v>
      </c>
      <c r="O19" s="760">
        <f>IF(O17=0, 0, O12-O17)</f>
        <v>0</v>
      </c>
      <c r="P19" s="760">
        <f>IF(P17=0, 0, P12-P17)</f>
        <v>0</v>
      </c>
      <c r="Q19" s="760">
        <f>IF(Q17=0, 0, Q12-Q17)</f>
        <v>0</v>
      </c>
      <c r="R19" s="756"/>
      <c r="S19" s="760">
        <f>IF(S17=0, 0, S12-S17)</f>
        <v>0</v>
      </c>
      <c r="T19" s="37"/>
      <c r="U19" s="106" t="s">
        <v>7395</v>
      </c>
      <c r="V19" s="37"/>
      <c r="W19" s="106" t="s">
        <v>7396</v>
      </c>
      <c r="X19" s="15"/>
      <c r="Y19" s="15"/>
      <c r="Z19" s="416" t="s">
        <v>7394</v>
      </c>
      <c r="AA19" s="754" t="s">
        <v>167</v>
      </c>
      <c r="AB19" s="754">
        <v>3</v>
      </c>
      <c r="AC19" s="760" t="s">
        <v>7397</v>
      </c>
      <c r="AD19" s="760" t="s">
        <v>7398</v>
      </c>
      <c r="AE19" s="760" t="s">
        <v>7399</v>
      </c>
      <c r="AF19" s="756"/>
      <c r="AG19" s="760" t="s">
        <v>7400</v>
      </c>
      <c r="AH19" s="760" t="s">
        <v>7397</v>
      </c>
      <c r="AI19" s="760" t="s">
        <v>7398</v>
      </c>
      <c r="AJ19" s="760" t="s">
        <v>7399</v>
      </c>
      <c r="AK19" s="756"/>
      <c r="AL19" s="760" t="s">
        <v>7400</v>
      </c>
      <c r="AM19" s="760" t="s">
        <v>7397</v>
      </c>
      <c r="AN19" s="760" t="s">
        <v>7398</v>
      </c>
      <c r="AO19" s="760" t="s">
        <v>7399</v>
      </c>
      <c r="AP19" s="756"/>
      <c r="AQ19" s="761" t="s">
        <v>7400</v>
      </c>
      <c r="AR19" s="37"/>
      <c r="AS19" s="106" t="s">
        <v>7395</v>
      </c>
      <c r="AT19" s="37"/>
      <c r="AU19" s="106" t="s">
        <v>7396</v>
      </c>
      <c r="AV19" s="527"/>
    </row>
    <row r="20" spans="1:48" ht="20.25" customHeight="1" thickBot="1" x14ac:dyDescent="0.25">
      <c r="A20" s="15"/>
      <c r="B20" s="414" t="s">
        <v>7401</v>
      </c>
      <c r="C20" s="766" t="s">
        <v>167</v>
      </c>
      <c r="D20" s="766">
        <v>3</v>
      </c>
      <c r="E20" s="1224">
        <f>IF(E18=0, 0, E12-E18)</f>
        <v>0</v>
      </c>
      <c r="F20" s="1224">
        <f>IF(F18=0, 0, F12-F18)</f>
        <v>0</v>
      </c>
      <c r="G20" s="1224">
        <f>IF(G18=0, 0, G12-G18)</f>
        <v>0</v>
      </c>
      <c r="H20" s="1219"/>
      <c r="I20" s="1224">
        <f>IF(I18=0, 0, I12-I18)</f>
        <v>0</v>
      </c>
      <c r="J20" s="1224">
        <f>IF(J18=0, 0, J12-J18)</f>
        <v>0</v>
      </c>
      <c r="K20" s="1224">
        <f>IF(K18=0, 0, K12-K18)</f>
        <v>0</v>
      </c>
      <c r="L20" s="1224">
        <f>IF(L18=0, 0, L12-L18)</f>
        <v>0</v>
      </c>
      <c r="M20" s="1219"/>
      <c r="N20" s="1224">
        <f>IF(N18=0, 0, N12-N18)</f>
        <v>0</v>
      </c>
      <c r="O20" s="767">
        <f>IF(O18=0, 0, O12-O18)</f>
        <v>0</v>
      </c>
      <c r="P20" s="767">
        <f>IF(P18=0, 0, P12-P18)</f>
        <v>0</v>
      </c>
      <c r="Q20" s="767">
        <f>IF(Q18=0, 0, Q12-Q18)</f>
        <v>0</v>
      </c>
      <c r="R20" s="768"/>
      <c r="S20" s="767">
        <f>IF(S18=0, 0, S12-S18)</f>
        <v>0</v>
      </c>
      <c r="T20" s="37"/>
      <c r="U20" s="107" t="s">
        <v>7402</v>
      </c>
      <c r="V20" s="37"/>
      <c r="W20" s="107" t="s">
        <v>7403</v>
      </c>
      <c r="X20" s="15"/>
      <c r="Y20" s="15"/>
      <c r="Z20" s="414" t="s">
        <v>7401</v>
      </c>
      <c r="AA20" s="766" t="s">
        <v>167</v>
      </c>
      <c r="AB20" s="766">
        <v>3</v>
      </c>
      <c r="AC20" s="767" t="s">
        <v>7404</v>
      </c>
      <c r="AD20" s="767" t="s">
        <v>7405</v>
      </c>
      <c r="AE20" s="767" t="s">
        <v>7406</v>
      </c>
      <c r="AF20" s="768"/>
      <c r="AG20" s="767" t="s">
        <v>7407</v>
      </c>
      <c r="AH20" s="767" t="s">
        <v>7404</v>
      </c>
      <c r="AI20" s="767" t="s">
        <v>7405</v>
      </c>
      <c r="AJ20" s="767" t="s">
        <v>7406</v>
      </c>
      <c r="AK20" s="768"/>
      <c r="AL20" s="767" t="s">
        <v>7407</v>
      </c>
      <c r="AM20" s="767" t="s">
        <v>7404</v>
      </c>
      <c r="AN20" s="767" t="s">
        <v>7405</v>
      </c>
      <c r="AO20" s="767" t="s">
        <v>7406</v>
      </c>
      <c r="AP20" s="768"/>
      <c r="AQ20" s="769" t="s">
        <v>7407</v>
      </c>
      <c r="AR20" s="37"/>
      <c r="AS20" s="107" t="s">
        <v>7402</v>
      </c>
      <c r="AT20" s="37"/>
      <c r="AU20" s="107" t="s">
        <v>7403</v>
      </c>
      <c r="AV20" s="527"/>
    </row>
    <row r="21" spans="1:48" ht="15" customHeight="1" thickTop="1" thickBot="1" x14ac:dyDescent="0.25">
      <c r="A21" s="527"/>
      <c r="B21" s="1226"/>
      <c r="C21" s="1226"/>
      <c r="D21" s="1226"/>
      <c r="E21" s="1227"/>
      <c r="F21" s="1227"/>
      <c r="G21" s="1227"/>
      <c r="H21" s="1227"/>
      <c r="I21" s="1227"/>
      <c r="J21" s="1227"/>
      <c r="K21" s="1227"/>
      <c r="L21" s="1227"/>
      <c r="M21" s="1227"/>
      <c r="N21" s="1227"/>
      <c r="O21" s="1227"/>
      <c r="P21" s="1227"/>
      <c r="Q21" s="1227"/>
      <c r="R21" s="1227"/>
      <c r="S21" s="1227"/>
      <c r="T21" s="1088"/>
      <c r="U21" s="56"/>
      <c r="V21" s="1088"/>
      <c r="W21" s="56"/>
      <c r="X21" s="527"/>
      <c r="Y21" s="527"/>
      <c r="Z21" s="1226"/>
      <c r="AA21" s="1226"/>
      <c r="AB21" s="1226"/>
      <c r="AC21" s="1227"/>
      <c r="AD21" s="1227"/>
      <c r="AE21" s="1227"/>
      <c r="AF21" s="1227"/>
      <c r="AG21" s="1227"/>
      <c r="AH21" s="1227"/>
      <c r="AI21" s="1227"/>
      <c r="AJ21" s="1227"/>
      <c r="AK21" s="1227"/>
      <c r="AL21" s="1227"/>
      <c r="AM21" s="1227"/>
      <c r="AN21" s="1227"/>
      <c r="AO21" s="1227"/>
      <c r="AP21" s="1227"/>
      <c r="AQ21" s="1227"/>
      <c r="AR21" s="1088"/>
      <c r="AS21" s="56"/>
      <c r="AT21" s="1088"/>
      <c r="AU21" s="56"/>
      <c r="AV21" s="527"/>
    </row>
    <row r="22" spans="1:48" ht="20.25" customHeight="1" thickTop="1" x14ac:dyDescent="0.2">
      <c r="A22" s="15"/>
      <c r="B22" s="415" t="s">
        <v>7408</v>
      </c>
      <c r="C22" s="748" t="s">
        <v>167</v>
      </c>
      <c r="D22" s="748">
        <v>3</v>
      </c>
      <c r="E22" s="1225">
        <f>IFERROR(E10+(E17+E18),0)</f>
        <v>0</v>
      </c>
      <c r="F22" s="1225">
        <f>IFERROR(F10+(F17+F18),0)</f>
        <v>0</v>
      </c>
      <c r="G22" s="1225">
        <f>IFERROR(G10+(G17+G18),0)</f>
        <v>0</v>
      </c>
      <c r="H22" s="1217"/>
      <c r="I22" s="1225">
        <f>IFERROR(I10+(I17+I18),0)</f>
        <v>0</v>
      </c>
      <c r="J22" s="1225">
        <f>IFERROR(J10+(J17+J18),0)</f>
        <v>0</v>
      </c>
      <c r="K22" s="1225">
        <f>IFERROR(K10+(K17+K18),0)</f>
        <v>0</v>
      </c>
      <c r="L22" s="1225">
        <f>IFERROR(L10+(L17+L18),0)</f>
        <v>0</v>
      </c>
      <c r="M22" s="1217"/>
      <c r="N22" s="1225">
        <f>IFERROR(N10+(N17+N18),0)</f>
        <v>0</v>
      </c>
      <c r="O22" s="770">
        <f>IFERROR(O10+(O17+O18),0)</f>
        <v>0</v>
      </c>
      <c r="P22" s="770">
        <f>IFERROR(P10+(P17+P18),0)</f>
        <v>0</v>
      </c>
      <c r="Q22" s="770">
        <f>IFERROR(Q10+(Q17+Q18),0)</f>
        <v>0</v>
      </c>
      <c r="R22" s="750"/>
      <c r="S22" s="771">
        <f>IFERROR(S10+(S17+S18),0)</f>
        <v>0</v>
      </c>
      <c r="T22" s="37"/>
      <c r="U22" s="105" t="s">
        <v>7409</v>
      </c>
      <c r="V22" s="37"/>
      <c r="W22" s="105" t="s">
        <v>7410</v>
      </c>
      <c r="X22" s="15"/>
      <c r="Y22" s="15"/>
      <c r="Z22" s="415" t="s">
        <v>7408</v>
      </c>
      <c r="AA22" s="748" t="s">
        <v>167</v>
      </c>
      <c r="AB22" s="748">
        <v>3</v>
      </c>
      <c r="AC22" s="770" t="s">
        <v>7411</v>
      </c>
      <c r="AD22" s="770" t="s">
        <v>7412</v>
      </c>
      <c r="AE22" s="770" t="s">
        <v>7413</v>
      </c>
      <c r="AF22" s="750"/>
      <c r="AG22" s="770" t="s">
        <v>7414</v>
      </c>
      <c r="AH22" s="770" t="s">
        <v>7411</v>
      </c>
      <c r="AI22" s="770" t="s">
        <v>7412</v>
      </c>
      <c r="AJ22" s="770" t="s">
        <v>7413</v>
      </c>
      <c r="AK22" s="750"/>
      <c r="AL22" s="770" t="s">
        <v>7414</v>
      </c>
      <c r="AM22" s="770" t="s">
        <v>7411</v>
      </c>
      <c r="AN22" s="770" t="s">
        <v>7412</v>
      </c>
      <c r="AO22" s="770" t="s">
        <v>7413</v>
      </c>
      <c r="AP22" s="750"/>
      <c r="AQ22" s="771" t="s">
        <v>7414</v>
      </c>
      <c r="AR22" s="37"/>
      <c r="AS22" s="105" t="s">
        <v>7409</v>
      </c>
      <c r="AT22" s="37"/>
      <c r="AU22" s="105" t="s">
        <v>7410</v>
      </c>
      <c r="AV22" s="527"/>
    </row>
    <row r="23" spans="1:48" ht="20.25" customHeight="1" x14ac:dyDescent="0.2">
      <c r="A23" s="15"/>
      <c r="B23" s="416" t="s">
        <v>7415</v>
      </c>
      <c r="C23" s="754" t="s">
        <v>167</v>
      </c>
      <c r="D23" s="754">
        <v>3</v>
      </c>
      <c r="E23" s="1221"/>
      <c r="F23" s="1221"/>
      <c r="G23" s="1221"/>
      <c r="H23" s="1218"/>
      <c r="I23" s="1221"/>
      <c r="J23" s="1221"/>
      <c r="K23" s="1221"/>
      <c r="L23" s="1221"/>
      <c r="M23" s="1218"/>
      <c r="N23" s="1221"/>
      <c r="O23" s="755"/>
      <c r="P23" s="755"/>
      <c r="Q23" s="755"/>
      <c r="R23" s="756"/>
      <c r="S23" s="757"/>
      <c r="T23" s="37"/>
      <c r="U23" s="106" t="s">
        <v>7416</v>
      </c>
      <c r="V23" s="37"/>
      <c r="W23" s="106" t="s">
        <v>7417</v>
      </c>
      <c r="X23" s="15"/>
      <c r="Y23" s="15"/>
      <c r="Z23" s="416" t="s">
        <v>7415</v>
      </c>
      <c r="AA23" s="754" t="s">
        <v>167</v>
      </c>
      <c r="AB23" s="754">
        <v>3</v>
      </c>
      <c r="AC23" s="758" t="s">
        <v>7418</v>
      </c>
      <c r="AD23" s="758" t="s">
        <v>7419</v>
      </c>
      <c r="AE23" s="758" t="s">
        <v>7420</v>
      </c>
      <c r="AF23" s="756"/>
      <c r="AG23" s="758" t="s">
        <v>7421</v>
      </c>
      <c r="AH23" s="758" t="s">
        <v>7418</v>
      </c>
      <c r="AI23" s="758" t="s">
        <v>7419</v>
      </c>
      <c r="AJ23" s="758" t="s">
        <v>7420</v>
      </c>
      <c r="AK23" s="756"/>
      <c r="AL23" s="758" t="s">
        <v>7421</v>
      </c>
      <c r="AM23" s="758" t="s">
        <v>7418</v>
      </c>
      <c r="AN23" s="758" t="s">
        <v>7419</v>
      </c>
      <c r="AO23" s="758" t="s">
        <v>7420</v>
      </c>
      <c r="AP23" s="756"/>
      <c r="AQ23" s="759" t="s">
        <v>7421</v>
      </c>
      <c r="AR23" s="37"/>
      <c r="AS23" s="106" t="s">
        <v>7416</v>
      </c>
      <c r="AT23" s="37"/>
      <c r="AU23" s="106" t="s">
        <v>7417</v>
      </c>
      <c r="AV23" s="527"/>
    </row>
    <row r="24" spans="1:48" ht="20.25" customHeight="1" thickBot="1" x14ac:dyDescent="0.25">
      <c r="A24" s="15"/>
      <c r="B24" s="414" t="s">
        <v>7422</v>
      </c>
      <c r="C24" s="766" t="s">
        <v>167</v>
      </c>
      <c r="D24" s="766">
        <v>3</v>
      </c>
      <c r="E24" s="1224">
        <f>IFERROR(E22-E23,0)</f>
        <v>0</v>
      </c>
      <c r="F24" s="1224">
        <f>IFERROR(F22-F23,0)</f>
        <v>0</v>
      </c>
      <c r="G24" s="1224">
        <f>IFERROR(G22-G23,0)</f>
        <v>0</v>
      </c>
      <c r="H24" s="1219"/>
      <c r="I24" s="1224">
        <f>IFERROR(I22-I23,0)</f>
        <v>0</v>
      </c>
      <c r="J24" s="1224">
        <f>IFERROR(J22-J23,0)</f>
        <v>0</v>
      </c>
      <c r="K24" s="1224">
        <f>IFERROR(K22-K23,0)</f>
        <v>0</v>
      </c>
      <c r="L24" s="1224">
        <f>IFERROR(L22-L23,0)</f>
        <v>0</v>
      </c>
      <c r="M24" s="1219"/>
      <c r="N24" s="1224">
        <f>IFERROR(N22-N23,0)</f>
        <v>0</v>
      </c>
      <c r="O24" s="767">
        <f>IFERROR(O22-O23,0)</f>
        <v>0</v>
      </c>
      <c r="P24" s="767">
        <f>IFERROR(P22-P23,0)</f>
        <v>0</v>
      </c>
      <c r="Q24" s="767">
        <f>IFERROR(Q22-Q23,0)</f>
        <v>0</v>
      </c>
      <c r="R24" s="768"/>
      <c r="S24" s="769">
        <f>IFERROR(S22-S23,0)</f>
        <v>0</v>
      </c>
      <c r="T24" s="37"/>
      <c r="U24" s="107" t="s">
        <v>7423</v>
      </c>
      <c r="V24" s="37"/>
      <c r="W24" s="107" t="s">
        <v>7424</v>
      </c>
      <c r="X24" s="15"/>
      <c r="Y24" s="15"/>
      <c r="Z24" s="414" t="s">
        <v>7422</v>
      </c>
      <c r="AA24" s="766" t="s">
        <v>167</v>
      </c>
      <c r="AB24" s="766">
        <v>3</v>
      </c>
      <c r="AC24" s="767" t="s">
        <v>7425</v>
      </c>
      <c r="AD24" s="767" t="s">
        <v>7426</v>
      </c>
      <c r="AE24" s="767" t="s">
        <v>7427</v>
      </c>
      <c r="AF24" s="768"/>
      <c r="AG24" s="767" t="s">
        <v>7428</v>
      </c>
      <c r="AH24" s="767" t="s">
        <v>7425</v>
      </c>
      <c r="AI24" s="767" t="s">
        <v>7426</v>
      </c>
      <c r="AJ24" s="767" t="s">
        <v>7427</v>
      </c>
      <c r="AK24" s="768"/>
      <c r="AL24" s="767" t="s">
        <v>7428</v>
      </c>
      <c r="AM24" s="767" t="s">
        <v>7425</v>
      </c>
      <c r="AN24" s="767" t="s">
        <v>7426</v>
      </c>
      <c r="AO24" s="767" t="s">
        <v>7427</v>
      </c>
      <c r="AP24" s="768"/>
      <c r="AQ24" s="769" t="s">
        <v>7428</v>
      </c>
      <c r="AR24" s="37"/>
      <c r="AS24" s="107" t="s">
        <v>7423</v>
      </c>
      <c r="AT24" s="37"/>
      <c r="AU24" s="107" t="s">
        <v>7424</v>
      </c>
      <c r="AV24" s="527"/>
    </row>
    <row r="25" spans="1:48" ht="20.25" customHeight="1" thickTop="1" x14ac:dyDescent="0.2"/>
  </sheetData>
  <mergeCells count="24">
    <mergeCell ref="AM5:AQ5"/>
    <mergeCell ref="AS5:AS7"/>
    <mergeCell ref="AB5:AB7"/>
    <mergeCell ref="AU5:AU7"/>
    <mergeCell ref="B1:X1"/>
    <mergeCell ref="J7:N7"/>
    <mergeCell ref="C5:C7"/>
    <mergeCell ref="W5:W7"/>
    <mergeCell ref="E7:I7"/>
    <mergeCell ref="AM7:AQ7"/>
    <mergeCell ref="AH7:AL7"/>
    <mergeCell ref="AA5:AA7"/>
    <mergeCell ref="O7:S7"/>
    <mergeCell ref="Z5:Z7"/>
    <mergeCell ref="B5:B7"/>
    <mergeCell ref="AH5:AL5"/>
    <mergeCell ref="O5:S5"/>
    <mergeCell ref="AC5:AG5"/>
    <mergeCell ref="B2:X2"/>
    <mergeCell ref="D5:D7"/>
    <mergeCell ref="AC7:AG7"/>
    <mergeCell ref="J5:N5"/>
    <mergeCell ref="E5:I5"/>
    <mergeCell ref="U5:U7"/>
  </mergeCells>
  <conditionalFormatting sqref="W6:W7">
    <cfRule type="cellIs" dxfId="15" priority="16" operator="equal">
      <formula>0</formula>
    </cfRule>
  </conditionalFormatting>
  <conditionalFormatting sqref="W9:W24">
    <cfRule type="cellIs" dxfId="14" priority="10" operator="equal">
      <formula>0</formula>
    </cfRule>
  </conditionalFormatting>
  <conditionalFormatting sqref="AU6:AU7">
    <cfRule type="cellIs" dxfId="13" priority="7" operator="equal">
      <formula>0</formula>
    </cfRule>
  </conditionalFormatting>
  <conditionalFormatting sqref="AU9:AU24">
    <cfRule type="cellIs" dxfId="12" priority="1" operator="equal">
      <formula>0</formula>
    </cfRule>
  </conditionalFormatting>
  <pageMargins left="0.7" right="0.7" top="0.75" bottom="0.75" header="0.3" footer="0.3"/>
  <pageSetup paperSize="9" orientation="portrait" horizontalDpi="120" verticalDpi="7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177">
    <tabColor rgb="FF0070C0"/>
  </sheetPr>
  <dimension ref="A1:AB25"/>
  <sheetViews>
    <sheetView zoomScale="60" zoomScaleNormal="60" workbookViewId="0">
      <selection activeCell="J19" sqref="J19"/>
    </sheetView>
  </sheetViews>
  <sheetFormatPr defaultColWidth="9" defaultRowHeight="20.25" customHeight="1" x14ac:dyDescent="0.2"/>
  <cols>
    <col min="1" max="1" width="1.625" style="54" customWidth="1"/>
    <col min="2" max="2" width="47.625" style="54" customWidth="1"/>
    <col min="3" max="3" width="5.5" style="54" customWidth="1"/>
    <col min="4" max="4" width="5" style="54" customWidth="1"/>
    <col min="5" max="9" width="12.625" style="54" customWidth="1"/>
    <col min="10" max="10" width="3.125" style="54" customWidth="1"/>
    <col min="11" max="11" width="10.625" style="54" customWidth="1"/>
    <col min="12" max="12" width="3.125" style="54" customWidth="1"/>
    <col min="13" max="13" width="12.125" style="54" customWidth="1"/>
    <col min="14" max="15" width="9" style="54" customWidth="1"/>
    <col min="16" max="16" width="47.625" style="54" customWidth="1"/>
    <col min="17" max="18" width="9" style="54" customWidth="1"/>
    <col min="19" max="23" width="24.625" style="54" customWidth="1"/>
    <col min="24" max="24" width="3.125" style="54" customWidth="1"/>
    <col min="25" max="25" width="9.5" style="54" customWidth="1"/>
    <col min="26" max="26" width="3.125" style="54" customWidth="1"/>
    <col min="27" max="27" width="10.25" style="54" customWidth="1"/>
    <col min="28" max="28" width="9" style="54" customWidth="1"/>
    <col min="29" max="16384" width="9" style="54"/>
  </cols>
  <sheetData>
    <row r="1" spans="1:28" ht="20.25" customHeight="1" x14ac:dyDescent="0.25">
      <c r="A1" s="4"/>
      <c r="B1" s="1403" t="s">
        <v>69</v>
      </c>
      <c r="C1" s="1451"/>
      <c r="D1" s="1451"/>
      <c r="E1" s="1451"/>
      <c r="F1" s="1451"/>
      <c r="G1" s="1451"/>
      <c r="H1" s="1451"/>
      <c r="I1" s="1451"/>
      <c r="J1" s="1451"/>
      <c r="K1" s="1451"/>
      <c r="L1" s="1451"/>
      <c r="M1" s="1451"/>
      <c r="N1" s="1451"/>
      <c r="O1" s="4"/>
      <c r="P1" s="954" t="s">
        <v>146</v>
      </c>
      <c r="Q1" s="954"/>
      <c r="R1" s="954"/>
      <c r="S1" s="954"/>
      <c r="T1" s="954"/>
      <c r="U1" s="954"/>
      <c r="V1" s="954"/>
      <c r="W1" s="954"/>
      <c r="X1" s="954"/>
      <c r="Y1" s="954"/>
      <c r="Z1" s="954"/>
      <c r="AA1" s="954"/>
      <c r="AB1" s="1241"/>
    </row>
    <row r="2" spans="1:28" ht="18.75" customHeight="1" x14ac:dyDescent="0.25">
      <c r="A2" s="4"/>
      <c r="B2" s="1403" t="str">
        <f ca="1">INDIRECT("Validation!B5")</f>
        <v>Anglian Water</v>
      </c>
      <c r="C2" s="1451"/>
      <c r="D2" s="1451"/>
      <c r="E2" s="1451"/>
      <c r="F2" s="1451"/>
      <c r="G2" s="1451"/>
      <c r="H2" s="1451"/>
      <c r="I2" s="1451"/>
      <c r="J2" s="1451"/>
      <c r="K2" s="1451"/>
      <c r="L2" s="1451"/>
      <c r="M2" s="1451"/>
      <c r="N2" s="1451"/>
      <c r="O2" s="1451"/>
      <c r="P2" s="1451"/>
      <c r="Q2" s="1451"/>
      <c r="R2" s="1451"/>
      <c r="S2" s="1451"/>
      <c r="T2" s="1451"/>
      <c r="U2" s="1451"/>
      <c r="V2" s="1451"/>
      <c r="W2" s="1451"/>
      <c r="X2" s="1451"/>
      <c r="Y2" s="1451"/>
      <c r="Z2" s="1451"/>
      <c r="AA2" s="1451"/>
    </row>
    <row r="3" spans="1:28" ht="30" customHeight="1" x14ac:dyDescent="0.3">
      <c r="A3" s="4"/>
      <c r="B3" s="16" t="s">
        <v>7323</v>
      </c>
      <c r="C3" s="18"/>
      <c r="D3" s="18"/>
      <c r="E3" s="18"/>
      <c r="F3" s="18"/>
      <c r="G3" s="18"/>
      <c r="H3" s="18"/>
      <c r="I3" s="18"/>
      <c r="J3" s="18"/>
      <c r="K3" s="18"/>
      <c r="L3" s="18"/>
      <c r="M3" s="18"/>
      <c r="N3" s="252"/>
      <c r="O3" s="4"/>
      <c r="P3" s="18" t="s">
        <v>7323</v>
      </c>
      <c r="Q3" s="18"/>
      <c r="R3" s="18"/>
      <c r="S3" s="18"/>
      <c r="T3" s="18"/>
      <c r="U3" s="18"/>
      <c r="V3" s="18"/>
      <c r="W3" s="18"/>
      <c r="X3" s="18"/>
      <c r="Y3" s="18"/>
      <c r="Z3" s="18"/>
      <c r="AA3" s="18"/>
      <c r="AB3" s="252"/>
    </row>
    <row r="4" spans="1:28" ht="15" customHeight="1" thickBot="1" x14ac:dyDescent="0.25">
      <c r="A4" s="4"/>
      <c r="B4" s="4"/>
      <c r="C4" s="4"/>
      <c r="D4" s="4"/>
      <c r="E4" s="4"/>
      <c r="F4" s="4"/>
      <c r="G4" s="4"/>
      <c r="H4" s="4"/>
      <c r="I4" s="4"/>
      <c r="J4" s="4"/>
      <c r="K4" s="4"/>
      <c r="L4" s="4"/>
      <c r="M4" s="4"/>
      <c r="N4" s="4"/>
      <c r="O4" s="4"/>
      <c r="P4" s="4"/>
      <c r="Q4" s="4"/>
      <c r="R4" s="4"/>
      <c r="S4" s="4"/>
      <c r="T4" s="4"/>
      <c r="U4" s="4"/>
      <c r="V4" s="4"/>
      <c r="W4" s="4"/>
      <c r="X4" s="4"/>
      <c r="Y4" s="4"/>
      <c r="Z4" s="4"/>
      <c r="AA4" s="4"/>
    </row>
    <row r="5" spans="1:28" ht="20.25" customHeight="1" thickTop="1" x14ac:dyDescent="0.2">
      <c r="A5" s="15"/>
      <c r="B5" s="1475" t="s">
        <v>147</v>
      </c>
      <c r="C5" s="1471" t="s">
        <v>148</v>
      </c>
      <c r="D5" s="1471" t="s">
        <v>149</v>
      </c>
      <c r="E5" s="1442" t="s">
        <v>7429</v>
      </c>
      <c r="F5" s="1396"/>
      <c r="G5" s="1396"/>
      <c r="H5" s="1396"/>
      <c r="I5" s="1419"/>
      <c r="J5" s="99"/>
      <c r="K5" s="1473" t="s">
        <v>155</v>
      </c>
      <c r="L5" s="99"/>
      <c r="M5" s="1473" t="s">
        <v>156</v>
      </c>
      <c r="N5" s="15"/>
      <c r="O5" s="15"/>
      <c r="P5" s="1475" t="s">
        <v>147</v>
      </c>
      <c r="Q5" s="1471" t="s">
        <v>148</v>
      </c>
      <c r="R5" s="1471" t="s">
        <v>149</v>
      </c>
      <c r="S5" s="1442" t="s">
        <v>7429</v>
      </c>
      <c r="T5" s="1396"/>
      <c r="U5" s="1396"/>
      <c r="V5" s="1396"/>
      <c r="W5" s="1419"/>
      <c r="X5" s="99"/>
      <c r="Y5" s="1473" t="s">
        <v>155</v>
      </c>
      <c r="Z5" s="99"/>
      <c r="AA5" s="1473" t="s">
        <v>156</v>
      </c>
      <c r="AB5" s="527"/>
    </row>
    <row r="6" spans="1:28" ht="60" customHeight="1" x14ac:dyDescent="0.2">
      <c r="A6" s="15"/>
      <c r="B6" s="1394"/>
      <c r="C6" s="1391"/>
      <c r="D6" s="1391"/>
      <c r="E6" s="745" t="s">
        <v>153</v>
      </c>
      <c r="F6" s="745" t="s">
        <v>7328</v>
      </c>
      <c r="G6" s="745" t="s">
        <v>7329</v>
      </c>
      <c r="H6" s="745" t="s">
        <v>205</v>
      </c>
      <c r="I6" s="746" t="s">
        <v>6642</v>
      </c>
      <c r="J6" s="37"/>
      <c r="K6" s="1386"/>
      <c r="L6" s="37"/>
      <c r="M6" s="1386"/>
      <c r="N6" s="15"/>
      <c r="O6" s="15"/>
      <c r="P6" s="1394"/>
      <c r="Q6" s="1391"/>
      <c r="R6" s="1391"/>
      <c r="S6" s="745" t="s">
        <v>153</v>
      </c>
      <c r="T6" s="745" t="s">
        <v>7328</v>
      </c>
      <c r="U6" s="745" t="s">
        <v>7329</v>
      </c>
      <c r="V6" s="745" t="s">
        <v>205</v>
      </c>
      <c r="W6" s="746" t="s">
        <v>6642</v>
      </c>
      <c r="X6" s="37"/>
      <c r="Y6" s="1386"/>
      <c r="Z6" s="37"/>
      <c r="AA6" s="1386"/>
      <c r="AB6" s="527"/>
    </row>
    <row r="7" spans="1:28" ht="20.25" customHeight="1" thickBot="1" x14ac:dyDescent="0.25">
      <c r="A7" s="15"/>
      <c r="B7" s="1395"/>
      <c r="C7" s="1392"/>
      <c r="D7" s="1392"/>
      <c r="E7" s="1474" t="s">
        <v>7430</v>
      </c>
      <c r="F7" s="1399"/>
      <c r="G7" s="1399"/>
      <c r="H7" s="1399"/>
      <c r="I7" s="1406"/>
      <c r="J7" s="37"/>
      <c r="K7" s="1387"/>
      <c r="L7" s="37"/>
      <c r="M7" s="1387"/>
      <c r="N7" s="15"/>
      <c r="O7" s="15"/>
      <c r="P7" s="1395"/>
      <c r="Q7" s="1392"/>
      <c r="R7" s="1392"/>
      <c r="S7" s="1474" t="s">
        <v>7430</v>
      </c>
      <c r="T7" s="1399"/>
      <c r="U7" s="1399"/>
      <c r="V7" s="1399"/>
      <c r="W7" s="1406"/>
      <c r="X7" s="37"/>
      <c r="Y7" s="1387"/>
      <c r="Z7" s="37"/>
      <c r="AA7" s="1387"/>
      <c r="AB7" s="527"/>
    </row>
    <row r="8" spans="1:28" ht="15" customHeight="1" thickTop="1" thickBot="1" x14ac:dyDescent="0.25">
      <c r="A8" s="15"/>
      <c r="B8" s="22"/>
      <c r="C8" s="22"/>
      <c r="D8" s="22"/>
      <c r="E8" s="728"/>
      <c r="F8" s="728"/>
      <c r="G8" s="728"/>
      <c r="H8" s="728"/>
      <c r="I8" s="728"/>
      <c r="J8" s="37"/>
      <c r="K8" s="23"/>
      <c r="L8" s="37"/>
      <c r="M8" s="23"/>
      <c r="N8" s="15"/>
      <c r="O8" s="15"/>
      <c r="P8" s="22"/>
      <c r="Q8" s="22"/>
      <c r="R8" s="22"/>
      <c r="S8" s="728"/>
      <c r="T8" s="728"/>
      <c r="U8" s="728"/>
      <c r="V8" s="728"/>
      <c r="W8" s="728"/>
      <c r="X8" s="37"/>
      <c r="Y8" s="23"/>
      <c r="Z8" s="37"/>
      <c r="AA8" s="23"/>
      <c r="AB8" s="527"/>
    </row>
    <row r="9" spans="1:28" ht="20.25" customHeight="1" thickTop="1" thickBot="1" x14ac:dyDescent="0.25">
      <c r="A9" s="15"/>
      <c r="B9" s="24" t="s">
        <v>7330</v>
      </c>
      <c r="C9" s="553"/>
      <c r="D9" s="553"/>
      <c r="E9" s="37"/>
      <c r="F9" s="37"/>
      <c r="G9" s="37"/>
      <c r="H9" s="37"/>
      <c r="I9" s="37"/>
      <c r="J9" s="37"/>
      <c r="K9" s="23"/>
      <c r="L9" s="37"/>
      <c r="M9" s="23"/>
      <c r="N9" s="15"/>
      <c r="O9" s="15"/>
      <c r="P9" s="24" t="s">
        <v>7330</v>
      </c>
      <c r="Q9" s="553"/>
      <c r="R9" s="553"/>
      <c r="S9" s="37"/>
      <c r="T9" s="37"/>
      <c r="U9" s="37"/>
      <c r="V9" s="37"/>
      <c r="W9" s="37"/>
      <c r="X9" s="37"/>
      <c r="Y9" s="23"/>
      <c r="Z9" s="37"/>
      <c r="AA9" s="23"/>
      <c r="AB9" s="527"/>
    </row>
    <row r="10" spans="1:28" ht="20.25" customHeight="1" thickTop="1" x14ac:dyDescent="0.2">
      <c r="A10" s="15"/>
      <c r="B10" s="747" t="s">
        <v>7331</v>
      </c>
      <c r="C10" s="748" t="s">
        <v>167</v>
      </c>
      <c r="D10" s="748">
        <v>3</v>
      </c>
      <c r="E10" s="749"/>
      <c r="F10" s="749"/>
      <c r="G10" s="749"/>
      <c r="H10" s="750"/>
      <c r="I10" s="751"/>
      <c r="J10" s="37"/>
      <c r="K10" s="105" t="s">
        <v>7332</v>
      </c>
      <c r="L10" s="37"/>
      <c r="M10" s="105" t="s">
        <v>7333</v>
      </c>
      <c r="N10" s="15"/>
      <c r="O10" s="15"/>
      <c r="P10" s="747" t="s">
        <v>7331</v>
      </c>
      <c r="Q10" s="748" t="s">
        <v>167</v>
      </c>
      <c r="R10" s="748">
        <v>3</v>
      </c>
      <c r="S10" s="752" t="s">
        <v>7431</v>
      </c>
      <c r="T10" s="752" t="s">
        <v>7432</v>
      </c>
      <c r="U10" s="752" t="s">
        <v>7433</v>
      </c>
      <c r="V10" s="750"/>
      <c r="W10" s="753" t="s">
        <v>7434</v>
      </c>
      <c r="X10" s="37"/>
      <c r="Y10" s="105" t="s">
        <v>7332</v>
      </c>
      <c r="Z10" s="37"/>
      <c r="AA10" s="105" t="s">
        <v>7333</v>
      </c>
      <c r="AB10" s="527"/>
    </row>
    <row r="11" spans="1:28" ht="20.25" customHeight="1" x14ac:dyDescent="0.2">
      <c r="A11" s="15"/>
      <c r="B11" s="416" t="s">
        <v>7338</v>
      </c>
      <c r="C11" s="754" t="s">
        <v>167</v>
      </c>
      <c r="D11" s="754">
        <v>3</v>
      </c>
      <c r="E11" s="755"/>
      <c r="F11" s="755"/>
      <c r="G11" s="755"/>
      <c r="H11" s="756"/>
      <c r="I11" s="757"/>
      <c r="J11" s="37"/>
      <c r="K11" s="106" t="s">
        <v>7339</v>
      </c>
      <c r="L11" s="37"/>
      <c r="M11" s="106" t="s">
        <v>7340</v>
      </c>
      <c r="N11" s="15"/>
      <c r="O11" s="15"/>
      <c r="P11" s="416" t="s">
        <v>7338</v>
      </c>
      <c r="Q11" s="754" t="s">
        <v>167</v>
      </c>
      <c r="R11" s="754">
        <v>3</v>
      </c>
      <c r="S11" s="758" t="s">
        <v>7435</v>
      </c>
      <c r="T11" s="758" t="s">
        <v>7436</v>
      </c>
      <c r="U11" s="758" t="s">
        <v>7437</v>
      </c>
      <c r="V11" s="756"/>
      <c r="W11" s="759" t="s">
        <v>7438</v>
      </c>
      <c r="X11" s="37"/>
      <c r="Y11" s="106" t="s">
        <v>7339</v>
      </c>
      <c r="Z11" s="37"/>
      <c r="AA11" s="106" t="s">
        <v>7340</v>
      </c>
      <c r="AB11" s="527"/>
    </row>
    <row r="12" spans="1:28" ht="20.25" customHeight="1" x14ac:dyDescent="0.2">
      <c r="A12" s="15"/>
      <c r="B12" s="416" t="s">
        <v>7345</v>
      </c>
      <c r="C12" s="754" t="s">
        <v>167</v>
      </c>
      <c r="D12" s="754">
        <v>3</v>
      </c>
      <c r="E12" s="760">
        <f>IFERROR(E11-E10,0)</f>
        <v>0</v>
      </c>
      <c r="F12" s="760">
        <f>IFERROR(F11-F10,0)</f>
        <v>0</v>
      </c>
      <c r="G12" s="760">
        <f>IFERROR(G11-G10,0)</f>
        <v>0</v>
      </c>
      <c r="H12" s="756"/>
      <c r="I12" s="761">
        <f>IFERROR(I11-I10,0)</f>
        <v>0</v>
      </c>
      <c r="J12" s="37"/>
      <c r="K12" s="106" t="s">
        <v>7346</v>
      </c>
      <c r="L12" s="37"/>
      <c r="M12" s="106" t="s">
        <v>7347</v>
      </c>
      <c r="N12" s="15"/>
      <c r="O12" s="15"/>
      <c r="P12" s="416" t="s">
        <v>7345</v>
      </c>
      <c r="Q12" s="754" t="s">
        <v>167</v>
      </c>
      <c r="R12" s="754">
        <v>3</v>
      </c>
      <c r="S12" s="760" t="s">
        <v>7439</v>
      </c>
      <c r="T12" s="760" t="s">
        <v>7440</v>
      </c>
      <c r="U12" s="760" t="s">
        <v>7441</v>
      </c>
      <c r="V12" s="756"/>
      <c r="W12" s="761" t="s">
        <v>7442</v>
      </c>
      <c r="X12" s="37"/>
      <c r="Y12" s="106" t="s">
        <v>7346</v>
      </c>
      <c r="Z12" s="37"/>
      <c r="AA12" s="106" t="s">
        <v>7347</v>
      </c>
      <c r="AB12" s="527"/>
    </row>
    <row r="13" spans="1:28" ht="20.25" customHeight="1" x14ac:dyDescent="0.2">
      <c r="A13" s="15"/>
      <c r="B13" s="416" t="s">
        <v>7352</v>
      </c>
      <c r="C13" s="754" t="s">
        <v>167</v>
      </c>
      <c r="D13" s="754">
        <v>3</v>
      </c>
      <c r="E13" s="755"/>
      <c r="F13" s="755"/>
      <c r="G13" s="755"/>
      <c r="H13" s="756"/>
      <c r="I13" s="757"/>
      <c r="J13" s="37"/>
      <c r="K13" s="106" t="s">
        <v>7353</v>
      </c>
      <c r="L13" s="37"/>
      <c r="M13" s="106" t="s">
        <v>7354</v>
      </c>
      <c r="N13" s="15"/>
      <c r="O13" s="15"/>
      <c r="P13" s="416" t="s">
        <v>7352</v>
      </c>
      <c r="Q13" s="754" t="s">
        <v>167</v>
      </c>
      <c r="R13" s="754">
        <v>3</v>
      </c>
      <c r="S13" s="758" t="s">
        <v>7443</v>
      </c>
      <c r="T13" s="758" t="s">
        <v>7444</v>
      </c>
      <c r="U13" s="758" t="s">
        <v>7445</v>
      </c>
      <c r="V13" s="756"/>
      <c r="W13" s="759" t="s">
        <v>7446</v>
      </c>
      <c r="X13" s="37"/>
      <c r="Y13" s="106" t="s">
        <v>7353</v>
      </c>
      <c r="Z13" s="37"/>
      <c r="AA13" s="106" t="s">
        <v>7354</v>
      </c>
      <c r="AB13" s="527"/>
    </row>
    <row r="14" spans="1:28" ht="20.25" customHeight="1" x14ac:dyDescent="0.2">
      <c r="A14" s="15"/>
      <c r="B14" s="416" t="s">
        <v>7359</v>
      </c>
      <c r="C14" s="754" t="s">
        <v>167</v>
      </c>
      <c r="D14" s="754">
        <v>3</v>
      </c>
      <c r="E14" s="760">
        <f>IFERROR(E12-E13,0)</f>
        <v>0</v>
      </c>
      <c r="F14" s="760">
        <f>IFERROR(F12-F13,0)</f>
        <v>0</v>
      </c>
      <c r="G14" s="760">
        <f>IFERROR(G12-G13,0)</f>
        <v>0</v>
      </c>
      <c r="H14" s="756"/>
      <c r="I14" s="761">
        <f>IFERROR(I12-I13,0)</f>
        <v>0</v>
      </c>
      <c r="J14" s="37"/>
      <c r="K14" s="106" t="s">
        <v>7360</v>
      </c>
      <c r="L14" s="37"/>
      <c r="M14" s="106" t="s">
        <v>7361</v>
      </c>
      <c r="N14" s="15"/>
      <c r="O14" s="15"/>
      <c r="P14" s="416" t="s">
        <v>7359</v>
      </c>
      <c r="Q14" s="754" t="s">
        <v>167</v>
      </c>
      <c r="R14" s="754">
        <v>3</v>
      </c>
      <c r="S14" s="760" t="s">
        <v>7447</v>
      </c>
      <c r="T14" s="760" t="s">
        <v>7448</v>
      </c>
      <c r="U14" s="760" t="s">
        <v>7449</v>
      </c>
      <c r="V14" s="756"/>
      <c r="W14" s="761" t="s">
        <v>7450</v>
      </c>
      <c r="X14" s="37"/>
      <c r="Y14" s="106" t="s">
        <v>7360</v>
      </c>
      <c r="Z14" s="37"/>
      <c r="AA14" s="106" t="s">
        <v>7361</v>
      </c>
      <c r="AB14" s="527"/>
    </row>
    <row r="15" spans="1:28" ht="20.25" customHeight="1" x14ac:dyDescent="0.2">
      <c r="A15" s="15"/>
      <c r="B15" s="416" t="s">
        <v>7366</v>
      </c>
      <c r="C15" s="754" t="s">
        <v>5377</v>
      </c>
      <c r="D15" s="754">
        <v>2</v>
      </c>
      <c r="E15" s="762"/>
      <c r="F15" s="762"/>
      <c r="G15" s="762"/>
      <c r="H15" s="756"/>
      <c r="I15" s="763"/>
      <c r="J15" s="37"/>
      <c r="K15" s="106" t="s">
        <v>7367</v>
      </c>
      <c r="L15" s="37"/>
      <c r="M15" s="106" t="s">
        <v>7368</v>
      </c>
      <c r="N15" s="15"/>
      <c r="O15" s="15"/>
      <c r="P15" s="416" t="s">
        <v>7366</v>
      </c>
      <c r="Q15" s="754" t="s">
        <v>5377</v>
      </c>
      <c r="R15" s="754">
        <v>2</v>
      </c>
      <c r="S15" s="764" t="s">
        <v>7451</v>
      </c>
      <c r="T15" s="764" t="s">
        <v>7452</v>
      </c>
      <c r="U15" s="764" t="s">
        <v>7453</v>
      </c>
      <c r="V15" s="756"/>
      <c r="W15" s="765" t="s">
        <v>7454</v>
      </c>
      <c r="X15" s="37"/>
      <c r="Y15" s="106" t="s">
        <v>7367</v>
      </c>
      <c r="Z15" s="37"/>
      <c r="AA15" s="106" t="s">
        <v>7368</v>
      </c>
      <c r="AB15" s="527"/>
    </row>
    <row r="16" spans="1:28" ht="20.25" customHeight="1" x14ac:dyDescent="0.2">
      <c r="A16" s="15"/>
      <c r="B16" s="416" t="s">
        <v>7373</v>
      </c>
      <c r="C16" s="754" t="s">
        <v>5377</v>
      </c>
      <c r="D16" s="754">
        <v>2</v>
      </c>
      <c r="E16" s="762"/>
      <c r="F16" s="762"/>
      <c r="G16" s="762"/>
      <c r="H16" s="756"/>
      <c r="I16" s="763"/>
      <c r="J16" s="37"/>
      <c r="K16" s="106" t="s">
        <v>7374</v>
      </c>
      <c r="L16" s="37"/>
      <c r="M16" s="106" t="s">
        <v>7375</v>
      </c>
      <c r="N16" s="15"/>
      <c r="O16" s="15"/>
      <c r="P16" s="416" t="s">
        <v>7373</v>
      </c>
      <c r="Q16" s="754" t="s">
        <v>5377</v>
      </c>
      <c r="R16" s="754">
        <v>2</v>
      </c>
      <c r="S16" s="764" t="s">
        <v>7455</v>
      </c>
      <c r="T16" s="764" t="s">
        <v>7456</v>
      </c>
      <c r="U16" s="764" t="s">
        <v>7457</v>
      </c>
      <c r="V16" s="756"/>
      <c r="W16" s="765" t="s">
        <v>7458</v>
      </c>
      <c r="X16" s="37"/>
      <c r="Y16" s="106" t="s">
        <v>7374</v>
      </c>
      <c r="Z16" s="37"/>
      <c r="AA16" s="106" t="s">
        <v>7375</v>
      </c>
      <c r="AB16" s="527"/>
    </row>
    <row r="17" spans="1:28" ht="20.25" customHeight="1" x14ac:dyDescent="0.2">
      <c r="A17" s="15"/>
      <c r="B17" s="416" t="s">
        <v>7380</v>
      </c>
      <c r="C17" s="754" t="s">
        <v>167</v>
      </c>
      <c r="D17" s="754">
        <v>3</v>
      </c>
      <c r="E17" s="760">
        <f>IF(E12&lt;0, E12*E15,0)</f>
        <v>0</v>
      </c>
      <c r="F17" s="760">
        <f>IF(F12&lt;0, F12*F15,0)</f>
        <v>0</v>
      </c>
      <c r="G17" s="760">
        <f>IF(G12&lt;0, G12*G15,0)</f>
        <v>0</v>
      </c>
      <c r="H17" s="756"/>
      <c r="I17" s="760">
        <f>IF(I12&lt;0, I12*I15,0)</f>
        <v>0</v>
      </c>
      <c r="J17" s="37"/>
      <c r="K17" s="106" t="s">
        <v>7381</v>
      </c>
      <c r="L17" s="37"/>
      <c r="M17" s="106" t="s">
        <v>7382</v>
      </c>
      <c r="N17" s="15"/>
      <c r="O17" s="15"/>
      <c r="P17" s="416" t="s">
        <v>7380</v>
      </c>
      <c r="Q17" s="754" t="s">
        <v>167</v>
      </c>
      <c r="R17" s="754">
        <v>3</v>
      </c>
      <c r="S17" s="760" t="s">
        <v>7459</v>
      </c>
      <c r="T17" s="760" t="s">
        <v>7460</v>
      </c>
      <c r="U17" s="760" t="s">
        <v>7461</v>
      </c>
      <c r="V17" s="756"/>
      <c r="W17" s="761" t="s">
        <v>7462</v>
      </c>
      <c r="X17" s="37"/>
      <c r="Y17" s="106" t="s">
        <v>7381</v>
      </c>
      <c r="Z17" s="37"/>
      <c r="AA17" s="106" t="s">
        <v>7382</v>
      </c>
      <c r="AB17" s="527"/>
    </row>
    <row r="18" spans="1:28" ht="20.25" customHeight="1" x14ac:dyDescent="0.2">
      <c r="A18" s="15"/>
      <c r="B18" s="416" t="s">
        <v>7387</v>
      </c>
      <c r="C18" s="754" t="s">
        <v>167</v>
      </c>
      <c r="D18" s="754">
        <v>3</v>
      </c>
      <c r="E18" s="760">
        <f>IF(E12&gt;0, E12*E16,0)</f>
        <v>0</v>
      </c>
      <c r="F18" s="760">
        <f>IF(F12&gt;0, F12*F16,0)</f>
        <v>0</v>
      </c>
      <c r="G18" s="760">
        <f>IF(G12&gt;0, G12*G16,0)</f>
        <v>0</v>
      </c>
      <c r="H18" s="756"/>
      <c r="I18" s="760">
        <f>IF(I12&gt;0, I12*I16,0)</f>
        <v>0</v>
      </c>
      <c r="J18" s="37"/>
      <c r="K18" s="106" t="s">
        <v>7388</v>
      </c>
      <c r="L18" s="37"/>
      <c r="M18" s="106" t="s">
        <v>7389</v>
      </c>
      <c r="N18" s="15"/>
      <c r="O18" s="15"/>
      <c r="P18" s="416" t="s">
        <v>7387</v>
      </c>
      <c r="Q18" s="754" t="s">
        <v>167</v>
      </c>
      <c r="R18" s="754">
        <v>3</v>
      </c>
      <c r="S18" s="760" t="s">
        <v>7463</v>
      </c>
      <c r="T18" s="760" t="s">
        <v>7464</v>
      </c>
      <c r="U18" s="760" t="s">
        <v>7465</v>
      </c>
      <c r="V18" s="756"/>
      <c r="W18" s="761" t="s">
        <v>7466</v>
      </c>
      <c r="X18" s="37"/>
      <c r="Y18" s="106" t="s">
        <v>7388</v>
      </c>
      <c r="Z18" s="37"/>
      <c r="AA18" s="106" t="s">
        <v>7389</v>
      </c>
      <c r="AB18" s="527"/>
    </row>
    <row r="19" spans="1:28" ht="20.25" customHeight="1" x14ac:dyDescent="0.2">
      <c r="A19" s="15"/>
      <c r="B19" s="416" t="s">
        <v>7394</v>
      </c>
      <c r="C19" s="754" t="s">
        <v>167</v>
      </c>
      <c r="D19" s="754">
        <v>3</v>
      </c>
      <c r="E19" s="760">
        <f>IF(E17=0, 0, E12-E17)</f>
        <v>0</v>
      </c>
      <c r="F19" s="760">
        <f>IF(F17=0, 0, F12-F17)</f>
        <v>0</v>
      </c>
      <c r="G19" s="760">
        <f>IF(G17=0, 0, G12-G17)</f>
        <v>0</v>
      </c>
      <c r="H19" s="756"/>
      <c r="I19" s="760">
        <f>IF(I17=0, 0, I12-I17)</f>
        <v>0</v>
      </c>
      <c r="J19" s="37"/>
      <c r="K19" s="106" t="s">
        <v>7395</v>
      </c>
      <c r="L19" s="37"/>
      <c r="M19" s="106" t="s">
        <v>7396</v>
      </c>
      <c r="N19" s="15"/>
      <c r="O19" s="15"/>
      <c r="P19" s="416" t="s">
        <v>7394</v>
      </c>
      <c r="Q19" s="754" t="s">
        <v>167</v>
      </c>
      <c r="R19" s="754">
        <v>3</v>
      </c>
      <c r="S19" s="760" t="s">
        <v>7467</v>
      </c>
      <c r="T19" s="760" t="s">
        <v>7468</v>
      </c>
      <c r="U19" s="760" t="s">
        <v>7469</v>
      </c>
      <c r="V19" s="756"/>
      <c r="W19" s="761" t="s">
        <v>7470</v>
      </c>
      <c r="X19" s="37"/>
      <c r="Y19" s="106" t="s">
        <v>7395</v>
      </c>
      <c r="Z19" s="37"/>
      <c r="AA19" s="106" t="s">
        <v>7396</v>
      </c>
      <c r="AB19" s="527"/>
    </row>
    <row r="20" spans="1:28" ht="20.25" customHeight="1" thickBot="1" x14ac:dyDescent="0.25">
      <c r="A20" s="15"/>
      <c r="B20" s="414" t="s">
        <v>7401</v>
      </c>
      <c r="C20" s="766" t="s">
        <v>167</v>
      </c>
      <c r="D20" s="766">
        <v>3</v>
      </c>
      <c r="E20" s="767">
        <f>IF(E18=0, 0, E12-E18)</f>
        <v>0</v>
      </c>
      <c r="F20" s="767">
        <f>IF(F18=0, 0, F12-F18)</f>
        <v>0</v>
      </c>
      <c r="G20" s="767">
        <f>IF(G18=0, 0, G12-G18)</f>
        <v>0</v>
      </c>
      <c r="H20" s="768"/>
      <c r="I20" s="767">
        <f>IF(I18=0, 0, I12-I18)</f>
        <v>0</v>
      </c>
      <c r="J20" s="37"/>
      <c r="K20" s="107" t="s">
        <v>7402</v>
      </c>
      <c r="L20" s="37"/>
      <c r="M20" s="107" t="s">
        <v>7403</v>
      </c>
      <c r="N20" s="15"/>
      <c r="O20" s="15"/>
      <c r="P20" s="414" t="s">
        <v>7401</v>
      </c>
      <c r="Q20" s="766" t="s">
        <v>167</v>
      </c>
      <c r="R20" s="766">
        <v>3</v>
      </c>
      <c r="S20" s="767" t="s">
        <v>7471</v>
      </c>
      <c r="T20" s="767" t="s">
        <v>7472</v>
      </c>
      <c r="U20" s="767" t="s">
        <v>7473</v>
      </c>
      <c r="V20" s="768"/>
      <c r="W20" s="769" t="s">
        <v>7474</v>
      </c>
      <c r="X20" s="37"/>
      <c r="Y20" s="107" t="s">
        <v>7402</v>
      </c>
      <c r="Z20" s="37"/>
      <c r="AA20" s="107" t="s">
        <v>7403</v>
      </c>
      <c r="AB20" s="527"/>
    </row>
    <row r="21" spans="1:28" ht="15" customHeight="1" thickTop="1" thickBot="1" x14ac:dyDescent="0.25">
      <c r="A21" s="15"/>
      <c r="B21" s="92"/>
      <c r="C21" s="92"/>
      <c r="D21" s="92"/>
      <c r="E21" s="71"/>
      <c r="F21" s="71"/>
      <c r="G21" s="71"/>
      <c r="H21" s="71"/>
      <c r="I21" s="71"/>
      <c r="J21" s="37"/>
      <c r="K21" s="49"/>
      <c r="L21" s="37"/>
      <c r="M21" s="49"/>
      <c r="N21" s="15"/>
      <c r="O21" s="15"/>
      <c r="P21" s="92"/>
      <c r="Q21" s="92"/>
      <c r="R21" s="92"/>
      <c r="S21" s="71"/>
      <c r="T21" s="71"/>
      <c r="U21" s="71"/>
      <c r="V21" s="71"/>
      <c r="W21" s="71"/>
      <c r="X21" s="37"/>
      <c r="Y21" s="49"/>
      <c r="Z21" s="37"/>
      <c r="AA21" s="49"/>
      <c r="AB21" s="527"/>
    </row>
    <row r="22" spans="1:28" ht="20.25" customHeight="1" thickTop="1" x14ac:dyDescent="0.2">
      <c r="A22" s="15"/>
      <c r="B22" s="415" t="s">
        <v>7408</v>
      </c>
      <c r="C22" s="748" t="s">
        <v>167</v>
      </c>
      <c r="D22" s="748">
        <v>3</v>
      </c>
      <c r="E22" s="770">
        <f>IFERROR(E10+(E17+E18),0)</f>
        <v>0</v>
      </c>
      <c r="F22" s="770">
        <f>IFERROR(F10+(F17+F18),0)</f>
        <v>0</v>
      </c>
      <c r="G22" s="770">
        <f>IFERROR(G10+(G17+G18),0)</f>
        <v>0</v>
      </c>
      <c r="H22" s="750"/>
      <c r="I22" s="771">
        <f>IFERROR(I10+(I17+I18),0)</f>
        <v>0</v>
      </c>
      <c r="J22" s="37"/>
      <c r="K22" s="105" t="s">
        <v>7409</v>
      </c>
      <c r="L22" s="37"/>
      <c r="M22" s="105" t="s">
        <v>7410</v>
      </c>
      <c r="N22" s="15"/>
      <c r="O22" s="15"/>
      <c r="P22" s="415" t="s">
        <v>7408</v>
      </c>
      <c r="Q22" s="748" t="s">
        <v>167</v>
      </c>
      <c r="R22" s="748">
        <v>3</v>
      </c>
      <c r="S22" s="770" t="s">
        <v>7475</v>
      </c>
      <c r="T22" s="770" t="s">
        <v>7476</v>
      </c>
      <c r="U22" s="770" t="s">
        <v>7477</v>
      </c>
      <c r="V22" s="750"/>
      <c r="W22" s="771" t="s">
        <v>7478</v>
      </c>
      <c r="X22" s="37"/>
      <c r="Y22" s="105" t="s">
        <v>7409</v>
      </c>
      <c r="Z22" s="37"/>
      <c r="AA22" s="105" t="s">
        <v>7410</v>
      </c>
      <c r="AB22" s="527"/>
    </row>
    <row r="23" spans="1:28" ht="20.25" customHeight="1" x14ac:dyDescent="0.2">
      <c r="A23" s="15"/>
      <c r="B23" s="416" t="s">
        <v>7415</v>
      </c>
      <c r="C23" s="754" t="s">
        <v>167</v>
      </c>
      <c r="D23" s="754">
        <v>3</v>
      </c>
      <c r="E23" s="755"/>
      <c r="F23" s="755"/>
      <c r="G23" s="755"/>
      <c r="H23" s="756"/>
      <c r="I23" s="757"/>
      <c r="J23" s="37"/>
      <c r="K23" s="106" t="s">
        <v>7416</v>
      </c>
      <c r="L23" s="37"/>
      <c r="M23" s="106" t="s">
        <v>7417</v>
      </c>
      <c r="N23" s="15"/>
      <c r="O23" s="15"/>
      <c r="P23" s="416" t="s">
        <v>7415</v>
      </c>
      <c r="Q23" s="754" t="s">
        <v>167</v>
      </c>
      <c r="R23" s="754">
        <v>3</v>
      </c>
      <c r="S23" s="758" t="s">
        <v>7479</v>
      </c>
      <c r="T23" s="758" t="s">
        <v>7480</v>
      </c>
      <c r="U23" s="758" t="s">
        <v>7481</v>
      </c>
      <c r="V23" s="756"/>
      <c r="W23" s="759" t="s">
        <v>7482</v>
      </c>
      <c r="X23" s="37"/>
      <c r="Y23" s="106" t="s">
        <v>7416</v>
      </c>
      <c r="Z23" s="37"/>
      <c r="AA23" s="106" t="s">
        <v>7417</v>
      </c>
      <c r="AB23" s="527"/>
    </row>
    <row r="24" spans="1:28" ht="20.25" customHeight="1" thickBot="1" x14ac:dyDescent="0.25">
      <c r="A24" s="15"/>
      <c r="B24" s="414" t="s">
        <v>7422</v>
      </c>
      <c r="C24" s="766" t="s">
        <v>167</v>
      </c>
      <c r="D24" s="766">
        <v>3</v>
      </c>
      <c r="E24" s="767">
        <f>IFERROR(E22-E23,0)</f>
        <v>0</v>
      </c>
      <c r="F24" s="767">
        <f>IFERROR(F22-F23,0)</f>
        <v>0</v>
      </c>
      <c r="G24" s="767">
        <f>IFERROR(G22-G23,0)</f>
        <v>0</v>
      </c>
      <c r="H24" s="768"/>
      <c r="I24" s="769">
        <f>IFERROR(I22-I23,0)</f>
        <v>0</v>
      </c>
      <c r="J24" s="37"/>
      <c r="K24" s="107" t="s">
        <v>7423</v>
      </c>
      <c r="L24" s="37"/>
      <c r="M24" s="107" t="s">
        <v>7424</v>
      </c>
      <c r="N24" s="15"/>
      <c r="O24" s="15"/>
      <c r="P24" s="414" t="s">
        <v>7422</v>
      </c>
      <c r="Q24" s="766" t="s">
        <v>167</v>
      </c>
      <c r="R24" s="766">
        <v>3</v>
      </c>
      <c r="S24" s="767" t="s">
        <v>7483</v>
      </c>
      <c r="T24" s="767" t="s">
        <v>7484</v>
      </c>
      <c r="U24" s="767" t="s">
        <v>7485</v>
      </c>
      <c r="V24" s="768"/>
      <c r="W24" s="769" t="s">
        <v>7486</v>
      </c>
      <c r="X24" s="37"/>
      <c r="Y24" s="107" t="s">
        <v>7423</v>
      </c>
      <c r="Z24" s="37"/>
      <c r="AA24" s="107" t="s">
        <v>7424</v>
      </c>
      <c r="AB24" s="527"/>
    </row>
    <row r="25" spans="1:28" ht="20.25" customHeight="1" thickTop="1" x14ac:dyDescent="0.2"/>
  </sheetData>
  <mergeCells count="16">
    <mergeCell ref="B1:N1"/>
    <mergeCell ref="D5:D7"/>
    <mergeCell ref="B2:AA2"/>
    <mergeCell ref="B5:B7"/>
    <mergeCell ref="S7:W7"/>
    <mergeCell ref="S5:W5"/>
    <mergeCell ref="AA5:AA7"/>
    <mergeCell ref="C5:C7"/>
    <mergeCell ref="E5:I5"/>
    <mergeCell ref="K5:K7"/>
    <mergeCell ref="P5:P7"/>
    <mergeCell ref="Y5:Y7"/>
    <mergeCell ref="Q5:Q7"/>
    <mergeCell ref="M5:M7"/>
    <mergeCell ref="E7:I7"/>
    <mergeCell ref="R5:R7"/>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178">
    <tabColor rgb="FF0070C0"/>
    <pageSetUpPr fitToPage="1"/>
  </sheetPr>
  <dimension ref="A1:BB46"/>
  <sheetViews>
    <sheetView zoomScale="50" zoomScaleNormal="50" workbookViewId="0">
      <pane xSplit="4" ySplit="6" topLeftCell="E13" activePane="bottomRight" state="frozen"/>
      <selection pane="topRight" activeCell="J19" sqref="J19"/>
      <selection pane="bottomLeft" activeCell="J19" sqref="J19"/>
      <selection pane="bottomRight" activeCell="Q43" sqref="Q43:U44"/>
    </sheetView>
  </sheetViews>
  <sheetFormatPr defaultColWidth="8.625" defaultRowHeight="20.25" customHeight="1" x14ac:dyDescent="0.2"/>
  <cols>
    <col min="1" max="1" width="1.75" style="54" customWidth="1"/>
    <col min="2" max="2" width="53.125" style="54" customWidth="1"/>
    <col min="3" max="3" width="5.5" style="54" customWidth="1"/>
    <col min="4" max="4" width="4.75" style="54" customWidth="1"/>
    <col min="5" max="12" width="13.875" style="54" customWidth="1"/>
    <col min="13" max="13" width="16" style="54" customWidth="1"/>
    <col min="14" max="18" width="13.125" style="54" customWidth="1"/>
    <col min="19" max="22" width="13.375" style="54" customWidth="1"/>
    <col min="23" max="23" width="3.125" style="54" customWidth="1"/>
    <col min="24" max="24" width="10.625" style="54" customWidth="1"/>
    <col min="25" max="25" width="3.125" style="54" customWidth="1"/>
    <col min="26" max="26" width="9.875" style="54" customWidth="1"/>
    <col min="27" max="28" width="8.625" style="54"/>
    <col min="29" max="29" width="53.125" style="54" customWidth="1"/>
    <col min="30" max="31" width="8.625" style="54"/>
    <col min="32" max="49" width="24.625" style="54" customWidth="1"/>
    <col min="50" max="50" width="3.125" style="54" customWidth="1"/>
    <col min="51" max="51" width="10.875" style="54" customWidth="1"/>
    <col min="52" max="52" width="3.125" style="54" customWidth="1"/>
    <col min="53" max="53" width="10.875" style="54" customWidth="1"/>
    <col min="54" max="16384" width="8.625" style="54"/>
  </cols>
  <sheetData>
    <row r="1" spans="1:54" customFormat="1" ht="20.25" customHeight="1" x14ac:dyDescent="0.25">
      <c r="A1" s="4"/>
      <c r="B1" s="954" t="s">
        <v>14</v>
      </c>
      <c r="C1" s="954"/>
      <c r="D1" s="954"/>
      <c r="E1" s="954"/>
      <c r="F1" s="954"/>
      <c r="G1" s="954"/>
      <c r="H1" s="954"/>
      <c r="I1" s="954"/>
      <c r="J1" s="954"/>
      <c r="K1" s="954"/>
      <c r="L1" s="954"/>
      <c r="M1" s="954"/>
      <c r="N1" s="954"/>
      <c r="O1" s="954"/>
      <c r="P1" s="954"/>
      <c r="Q1" s="954"/>
      <c r="R1" s="954"/>
      <c r="S1" s="954"/>
      <c r="T1" s="954"/>
      <c r="U1" s="954"/>
      <c r="V1" s="954"/>
      <c r="W1" s="954"/>
      <c r="X1" s="954"/>
      <c r="Y1" s="954"/>
      <c r="Z1" s="954"/>
      <c r="AA1" s="954"/>
      <c r="AB1" s="4"/>
      <c r="AC1" s="1403" t="s">
        <v>146</v>
      </c>
      <c r="AD1" s="1356"/>
      <c r="AE1" s="1356"/>
      <c r="AF1" s="1356"/>
      <c r="AG1" s="1356"/>
      <c r="AH1" s="1356"/>
      <c r="AI1" s="1356"/>
      <c r="AJ1" s="1356"/>
      <c r="AK1" s="1356"/>
      <c r="AL1" s="1356"/>
      <c r="AM1" s="1356"/>
      <c r="AN1" s="1356"/>
      <c r="AO1" s="1356"/>
      <c r="AP1" s="1356"/>
      <c r="AQ1" s="1356"/>
      <c r="AR1" s="1356"/>
      <c r="AS1" s="1356"/>
      <c r="AT1" s="1356"/>
      <c r="AU1" s="1356"/>
      <c r="AV1" s="1356"/>
      <c r="AW1" s="1356"/>
      <c r="AX1" s="1356"/>
      <c r="AY1" s="1356"/>
      <c r="AZ1" s="1356"/>
      <c r="BA1" s="1356"/>
      <c r="BB1" s="1356"/>
    </row>
    <row r="2" spans="1:54" customFormat="1" ht="18.75" customHeight="1" x14ac:dyDescent="0.25">
      <c r="A2" s="4"/>
      <c r="B2" s="954" t="str">
        <f ca="1">INDIRECT("Validation!B5")</f>
        <v>Anglian Water</v>
      </c>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4"/>
      <c r="AC2" s="4"/>
      <c r="AD2" s="4"/>
      <c r="AE2" s="4"/>
      <c r="AF2" s="4"/>
      <c r="AG2" s="4"/>
      <c r="AH2" s="4"/>
      <c r="AI2" s="4"/>
      <c r="AJ2" s="4"/>
      <c r="AK2" s="4"/>
      <c r="AL2" s="4"/>
      <c r="AM2" s="4"/>
      <c r="AN2" s="4"/>
      <c r="AO2" s="4"/>
      <c r="AP2" s="4"/>
      <c r="AQ2" s="4"/>
      <c r="AR2" s="4"/>
      <c r="AS2" s="4"/>
      <c r="AT2" s="4"/>
      <c r="AU2" s="4"/>
      <c r="AV2" s="4"/>
      <c r="AW2" s="4"/>
      <c r="AX2" s="4"/>
      <c r="AY2" s="4"/>
      <c r="AZ2" s="4"/>
      <c r="BA2" s="4"/>
      <c r="BB2" s="4"/>
    </row>
    <row r="3" spans="1:54" customFormat="1" ht="30" customHeight="1" x14ac:dyDescent="0.3">
      <c r="A3" s="4"/>
      <c r="B3" s="16" t="s">
        <v>70</v>
      </c>
      <c r="C3" s="18"/>
      <c r="D3" s="18"/>
      <c r="E3" s="18"/>
      <c r="F3" s="18"/>
      <c r="G3" s="18"/>
      <c r="H3" s="18"/>
      <c r="I3" s="18"/>
      <c r="J3" s="18"/>
      <c r="K3" s="18"/>
      <c r="L3" s="18"/>
      <c r="M3" s="18"/>
      <c r="N3" s="18"/>
      <c r="O3" s="18"/>
      <c r="P3" s="18"/>
      <c r="Q3" s="18"/>
      <c r="R3" s="18"/>
      <c r="S3" s="18"/>
      <c r="T3" s="18"/>
      <c r="U3" s="18"/>
      <c r="V3" s="18"/>
      <c r="W3" s="18"/>
      <c r="X3" s="18"/>
      <c r="Y3" s="18"/>
      <c r="Z3" s="18"/>
      <c r="AA3" s="252"/>
      <c r="AB3" s="4"/>
      <c r="AC3" s="18" t="s">
        <v>70</v>
      </c>
      <c r="AD3" s="18"/>
      <c r="AE3" s="18"/>
      <c r="AF3" s="18"/>
      <c r="AG3" s="18"/>
      <c r="AH3" s="18"/>
      <c r="AI3" s="18"/>
      <c r="AJ3" s="18"/>
      <c r="AK3" s="18"/>
      <c r="AL3" s="18"/>
      <c r="AM3" s="18"/>
      <c r="AN3" s="18"/>
      <c r="AO3" s="18"/>
      <c r="AP3" s="18"/>
      <c r="AQ3" s="18"/>
      <c r="AR3" s="18"/>
      <c r="AS3" s="18"/>
      <c r="AT3" s="18"/>
      <c r="AU3" s="18"/>
      <c r="AV3" s="18"/>
      <c r="AW3" s="18"/>
      <c r="AX3" s="18"/>
      <c r="AY3" s="18"/>
      <c r="AZ3" s="18"/>
      <c r="BA3" s="18"/>
      <c r="BB3" s="252"/>
    </row>
    <row r="4" spans="1:54" customFormat="1" ht="15" customHeight="1" thickBot="1"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row>
    <row r="5" spans="1:54" customFormat="1" ht="38.25" customHeight="1" thickTop="1" x14ac:dyDescent="0.2">
      <c r="A5" s="49"/>
      <c r="B5" s="1414" t="s">
        <v>5358</v>
      </c>
      <c r="C5" s="1416" t="s">
        <v>148</v>
      </c>
      <c r="D5" s="1416" t="s">
        <v>149</v>
      </c>
      <c r="E5" s="115" t="s">
        <v>153</v>
      </c>
      <c r="F5" s="115" t="s">
        <v>6640</v>
      </c>
      <c r="G5" s="115" t="s">
        <v>6641</v>
      </c>
      <c r="H5" s="115" t="s">
        <v>205</v>
      </c>
      <c r="I5" s="115" t="s">
        <v>6652</v>
      </c>
      <c r="J5" s="115" t="s">
        <v>152</v>
      </c>
      <c r="K5" s="115" t="s">
        <v>153</v>
      </c>
      <c r="L5" s="115" t="s">
        <v>6640</v>
      </c>
      <c r="M5" s="115" t="s">
        <v>6641</v>
      </c>
      <c r="N5" s="115" t="s">
        <v>205</v>
      </c>
      <c r="O5" s="115" t="s">
        <v>6652</v>
      </c>
      <c r="P5" s="115" t="s">
        <v>152</v>
      </c>
      <c r="Q5" s="115" t="s">
        <v>153</v>
      </c>
      <c r="R5" s="115" t="s">
        <v>6640</v>
      </c>
      <c r="S5" s="115" t="s">
        <v>6641</v>
      </c>
      <c r="T5" s="115" t="s">
        <v>205</v>
      </c>
      <c r="U5" s="115" t="s">
        <v>6652</v>
      </c>
      <c r="V5" s="116" t="s">
        <v>152</v>
      </c>
      <c r="W5" s="84"/>
      <c r="X5" s="1420" t="s">
        <v>155</v>
      </c>
      <c r="Y5" s="84"/>
      <c r="Z5" s="1420" t="s">
        <v>156</v>
      </c>
      <c r="AA5" s="15"/>
      <c r="AB5" s="15"/>
      <c r="AC5" s="1414" t="s">
        <v>5358</v>
      </c>
      <c r="AD5" s="1416" t="s">
        <v>148</v>
      </c>
      <c r="AE5" s="1416" t="s">
        <v>149</v>
      </c>
      <c r="AF5" s="115" t="s">
        <v>153</v>
      </c>
      <c r="AG5" s="115" t="s">
        <v>6640</v>
      </c>
      <c r="AH5" s="115" t="s">
        <v>6641</v>
      </c>
      <c r="AI5" s="115" t="s">
        <v>205</v>
      </c>
      <c r="AJ5" s="115" t="s">
        <v>6652</v>
      </c>
      <c r="AK5" s="115" t="s">
        <v>152</v>
      </c>
      <c r="AL5" s="115" t="s">
        <v>153</v>
      </c>
      <c r="AM5" s="115" t="s">
        <v>6640</v>
      </c>
      <c r="AN5" s="115" t="s">
        <v>6641</v>
      </c>
      <c r="AO5" s="115" t="s">
        <v>205</v>
      </c>
      <c r="AP5" s="115" t="s">
        <v>6652</v>
      </c>
      <c r="AQ5" s="115" t="s">
        <v>152</v>
      </c>
      <c r="AR5" s="115" t="s">
        <v>153</v>
      </c>
      <c r="AS5" s="115" t="s">
        <v>6640</v>
      </c>
      <c r="AT5" s="115" t="s">
        <v>6641</v>
      </c>
      <c r="AU5" s="115" t="s">
        <v>205</v>
      </c>
      <c r="AV5" s="115" t="s">
        <v>6652</v>
      </c>
      <c r="AW5" s="116" t="s">
        <v>152</v>
      </c>
      <c r="AX5" s="84"/>
      <c r="AY5" s="1420" t="s">
        <v>155</v>
      </c>
      <c r="AZ5" s="84"/>
      <c r="BA5" s="1420" t="s">
        <v>156</v>
      </c>
      <c r="BB5" s="15"/>
    </row>
    <row r="6" spans="1:54" customFormat="1" ht="20.25" customHeight="1" thickBot="1" x14ac:dyDescent="0.25">
      <c r="A6" s="49"/>
      <c r="B6" s="1395"/>
      <c r="C6" s="1392"/>
      <c r="D6" s="1392"/>
      <c r="E6" s="1476" t="s">
        <v>157</v>
      </c>
      <c r="F6" s="1399"/>
      <c r="G6" s="1399"/>
      <c r="H6" s="1399"/>
      <c r="I6" s="1399"/>
      <c r="J6" s="1400"/>
      <c r="K6" s="1476" t="s">
        <v>158</v>
      </c>
      <c r="L6" s="1399"/>
      <c r="M6" s="1399"/>
      <c r="N6" s="1399"/>
      <c r="O6" s="1399"/>
      <c r="P6" s="1400"/>
      <c r="Q6" s="1477" t="s">
        <v>159</v>
      </c>
      <c r="R6" s="1399"/>
      <c r="S6" s="1399"/>
      <c r="T6" s="1399"/>
      <c r="U6" s="1399"/>
      <c r="V6" s="1406"/>
      <c r="W6" s="84"/>
      <c r="X6" s="1387"/>
      <c r="Y6" s="84"/>
      <c r="Z6" s="1387"/>
      <c r="AA6" s="15"/>
      <c r="AB6" s="15"/>
      <c r="AC6" s="1395"/>
      <c r="AD6" s="1392"/>
      <c r="AE6" s="1392"/>
      <c r="AF6" s="1476" t="s">
        <v>157</v>
      </c>
      <c r="AG6" s="1399"/>
      <c r="AH6" s="1399"/>
      <c r="AI6" s="1399"/>
      <c r="AJ6" s="1399"/>
      <c r="AK6" s="1400"/>
      <c r="AL6" s="1476" t="s">
        <v>158</v>
      </c>
      <c r="AM6" s="1399"/>
      <c r="AN6" s="1399"/>
      <c r="AO6" s="1399"/>
      <c r="AP6" s="1399"/>
      <c r="AQ6" s="1400"/>
      <c r="AR6" s="1477" t="s">
        <v>159</v>
      </c>
      <c r="AS6" s="1399"/>
      <c r="AT6" s="1399"/>
      <c r="AU6" s="1399"/>
      <c r="AV6" s="1399"/>
      <c r="AW6" s="1406"/>
      <c r="AX6" s="84"/>
      <c r="AY6" s="1387"/>
      <c r="AZ6" s="84"/>
      <c r="BA6" s="1387"/>
      <c r="BB6" s="15"/>
    </row>
    <row r="7" spans="1:54" customFormat="1" ht="15" customHeight="1" thickTop="1" thickBot="1" x14ac:dyDescent="0.25">
      <c r="A7" s="49"/>
      <c r="B7" s="49"/>
      <c r="C7" s="49"/>
      <c r="D7" s="49"/>
      <c r="E7" s="49"/>
      <c r="F7" s="49"/>
      <c r="G7" s="49"/>
      <c r="H7" s="49"/>
      <c r="I7" s="49"/>
      <c r="J7" s="49"/>
      <c r="K7" s="49"/>
      <c r="L7" s="49"/>
      <c r="M7" s="49"/>
      <c r="N7" s="49"/>
      <c r="O7" s="49"/>
      <c r="P7" s="49"/>
      <c r="Q7" s="49"/>
      <c r="R7" s="49"/>
      <c r="S7" s="49"/>
      <c r="T7" s="49"/>
      <c r="U7" s="49"/>
      <c r="V7" s="49"/>
      <c r="W7" s="49"/>
      <c r="X7" s="49"/>
      <c r="Y7" s="84"/>
      <c r="Z7" s="49"/>
      <c r="AA7" s="15"/>
      <c r="AB7" s="15"/>
      <c r="AC7" s="49"/>
      <c r="AD7" s="49"/>
      <c r="AE7" s="49"/>
      <c r="AF7" s="49"/>
      <c r="AG7" s="49"/>
      <c r="AH7" s="49"/>
      <c r="AI7" s="49"/>
      <c r="AJ7" s="49"/>
      <c r="AK7" s="49"/>
      <c r="AL7" s="49"/>
      <c r="AM7" s="49"/>
      <c r="AN7" s="49"/>
      <c r="AO7" s="49"/>
      <c r="AP7" s="49"/>
      <c r="AQ7" s="49"/>
      <c r="AR7" s="49"/>
      <c r="AS7" s="49"/>
      <c r="AT7" s="49"/>
      <c r="AU7" s="49"/>
      <c r="AV7" s="49"/>
      <c r="AW7" s="49"/>
      <c r="AX7" s="49"/>
      <c r="AY7" s="49"/>
      <c r="AZ7" s="84"/>
      <c r="BA7" s="49"/>
      <c r="BB7" s="15"/>
    </row>
    <row r="8" spans="1:54" customFormat="1" ht="20.25" customHeight="1" thickTop="1" thickBot="1" x14ac:dyDescent="0.25">
      <c r="A8" s="49"/>
      <c r="B8" s="24" t="s">
        <v>7487</v>
      </c>
      <c r="C8" s="60"/>
      <c r="D8" s="60"/>
      <c r="E8" s="60"/>
      <c r="F8" s="60"/>
      <c r="G8" s="60"/>
      <c r="H8" s="60"/>
      <c r="I8" s="60"/>
      <c r="J8" s="60"/>
      <c r="K8" s="60"/>
      <c r="L8" s="60"/>
      <c r="M8" s="60"/>
      <c r="N8" s="60"/>
      <c r="O8" s="60"/>
      <c r="P8" s="60"/>
      <c r="Q8" s="25"/>
      <c r="R8" s="25"/>
      <c r="S8" s="25"/>
      <c r="T8" s="25"/>
      <c r="U8" s="25"/>
      <c r="V8" s="25"/>
      <c r="W8" s="25"/>
      <c r="X8" s="25"/>
      <c r="Y8" s="25"/>
      <c r="Z8" s="25"/>
      <c r="AA8" s="15"/>
      <c r="AB8" s="15"/>
      <c r="AC8" s="24" t="s">
        <v>7487</v>
      </c>
      <c r="AD8" s="60"/>
      <c r="AE8" s="60"/>
      <c r="AF8" s="60"/>
      <c r="AG8" s="60"/>
      <c r="AH8" s="60"/>
      <c r="AI8" s="60"/>
      <c r="AJ8" s="60"/>
      <c r="AK8" s="60"/>
      <c r="AL8" s="60"/>
      <c r="AM8" s="60"/>
      <c r="AN8" s="60"/>
      <c r="AO8" s="60"/>
      <c r="AP8" s="60"/>
      <c r="AQ8" s="60"/>
      <c r="AR8" s="25"/>
      <c r="AS8" s="25"/>
      <c r="AT8" s="25"/>
      <c r="AU8" s="25"/>
      <c r="AV8" s="25"/>
      <c r="AW8" s="25"/>
      <c r="AX8" s="25"/>
      <c r="AY8" s="25"/>
      <c r="AZ8" s="25"/>
      <c r="BA8" s="25"/>
      <c r="BB8" s="15"/>
    </row>
    <row r="9" spans="1:54" customFormat="1" ht="20.25" customHeight="1" thickTop="1" x14ac:dyDescent="0.2">
      <c r="A9" s="49"/>
      <c r="B9" s="27" t="s">
        <v>7488</v>
      </c>
      <c r="C9" s="237" t="s">
        <v>167</v>
      </c>
      <c r="D9" s="28">
        <v>3</v>
      </c>
      <c r="E9" s="1207"/>
      <c r="F9" s="1207"/>
      <c r="G9" s="1207"/>
      <c r="H9" s="1207"/>
      <c r="I9" s="1207"/>
      <c r="J9" s="1204"/>
      <c r="K9" s="1207"/>
      <c r="L9" s="1207"/>
      <c r="M9" s="1207"/>
      <c r="N9" s="1207"/>
      <c r="O9" s="1207"/>
      <c r="P9" s="1204"/>
      <c r="Q9" s="1304">
        <v>13.064218007291526</v>
      </c>
      <c r="R9" s="1304">
        <v>45.127213649251097</v>
      </c>
      <c r="S9" s="1304">
        <v>68.155739052238786</v>
      </c>
      <c r="T9" s="1304">
        <v>-1.563185044044767</v>
      </c>
      <c r="U9" s="1304">
        <v>0</v>
      </c>
      <c r="V9" s="233">
        <f t="shared" ref="V9:V17" si="0">IFERROR(SUM(Q9:U9),0)</f>
        <v>124.78398566473663</v>
      </c>
      <c r="W9" s="223"/>
      <c r="X9" s="79" t="s">
        <v>7489</v>
      </c>
      <c r="Y9" s="223"/>
      <c r="Z9" s="79" t="s">
        <v>7490</v>
      </c>
      <c r="AA9" s="15"/>
      <c r="AB9" s="15"/>
      <c r="AC9" s="27" t="s">
        <v>7488</v>
      </c>
      <c r="AD9" s="237" t="s">
        <v>167</v>
      </c>
      <c r="AE9" s="28">
        <v>3</v>
      </c>
      <c r="AF9" s="236" t="s">
        <v>7491</v>
      </c>
      <c r="AG9" s="235" t="s">
        <v>7492</v>
      </c>
      <c r="AH9" s="235" t="s">
        <v>7493</v>
      </c>
      <c r="AI9" s="235" t="s">
        <v>7494</v>
      </c>
      <c r="AJ9" s="234" t="s">
        <v>7495</v>
      </c>
      <c r="AK9" s="235" t="s">
        <v>7496</v>
      </c>
      <c r="AL9" s="236" t="s">
        <v>7491</v>
      </c>
      <c r="AM9" s="235" t="s">
        <v>7492</v>
      </c>
      <c r="AN9" s="235" t="s">
        <v>7493</v>
      </c>
      <c r="AO9" s="235" t="s">
        <v>7494</v>
      </c>
      <c r="AP9" s="234" t="s">
        <v>7495</v>
      </c>
      <c r="AQ9" s="235" t="s">
        <v>7496</v>
      </c>
      <c r="AR9" s="236" t="s">
        <v>7491</v>
      </c>
      <c r="AS9" s="235" t="s">
        <v>7492</v>
      </c>
      <c r="AT9" s="235" t="s">
        <v>7493</v>
      </c>
      <c r="AU9" s="235" t="s">
        <v>7494</v>
      </c>
      <c r="AV9" s="234" t="s">
        <v>7495</v>
      </c>
      <c r="AW9" s="233" t="s">
        <v>7496</v>
      </c>
      <c r="AX9" s="223"/>
      <c r="AY9" s="79" t="s">
        <v>7489</v>
      </c>
      <c r="AZ9" s="223"/>
      <c r="BA9" s="79" t="s">
        <v>7490</v>
      </c>
      <c r="BB9" s="15"/>
    </row>
    <row r="10" spans="1:54" customFormat="1" ht="20.25" customHeight="1" x14ac:dyDescent="0.2">
      <c r="A10" s="49"/>
      <c r="B10" s="30" t="s">
        <v>7497</v>
      </c>
      <c r="C10" s="231" t="s">
        <v>167</v>
      </c>
      <c r="D10" s="31">
        <v>3</v>
      </c>
      <c r="E10" s="971"/>
      <c r="F10" s="971"/>
      <c r="G10" s="971"/>
      <c r="H10" s="971"/>
      <c r="I10" s="971"/>
      <c r="J10" s="1205"/>
      <c r="K10" s="971"/>
      <c r="L10" s="971"/>
      <c r="M10" s="971"/>
      <c r="N10" s="971"/>
      <c r="O10" s="971"/>
      <c r="P10" s="1205"/>
      <c r="Q10" s="1305">
        <v>-0.21494225168169104</v>
      </c>
      <c r="R10" s="1305">
        <v>-1.1555983712185265</v>
      </c>
      <c r="S10" s="1305">
        <v>-0.86557429079266412</v>
      </c>
      <c r="T10" s="1305">
        <v>-10.579051662881568</v>
      </c>
      <c r="U10" s="1305">
        <v>0</v>
      </c>
      <c r="V10" s="227">
        <f t="shared" si="0"/>
        <v>-12.81516657657445</v>
      </c>
      <c r="W10" s="223"/>
      <c r="X10" s="80" t="s">
        <v>7498</v>
      </c>
      <c r="Y10" s="223"/>
      <c r="Z10" s="80" t="s">
        <v>7499</v>
      </c>
      <c r="AA10" s="15"/>
      <c r="AB10" s="15"/>
      <c r="AC10" s="30" t="s">
        <v>7497</v>
      </c>
      <c r="AD10" s="231" t="s">
        <v>167</v>
      </c>
      <c r="AE10" s="31">
        <v>3</v>
      </c>
      <c r="AF10" s="230" t="s">
        <v>7500</v>
      </c>
      <c r="AG10" s="229" t="s">
        <v>7501</v>
      </c>
      <c r="AH10" s="229" t="s">
        <v>7502</v>
      </c>
      <c r="AI10" s="229" t="s">
        <v>7503</v>
      </c>
      <c r="AJ10" s="228" t="s">
        <v>7504</v>
      </c>
      <c r="AK10" s="229" t="s">
        <v>7505</v>
      </c>
      <c r="AL10" s="230" t="s">
        <v>7500</v>
      </c>
      <c r="AM10" s="229" t="s">
        <v>7501</v>
      </c>
      <c r="AN10" s="229" t="s">
        <v>7502</v>
      </c>
      <c r="AO10" s="229" t="s">
        <v>7503</v>
      </c>
      <c r="AP10" s="228" t="s">
        <v>7504</v>
      </c>
      <c r="AQ10" s="229" t="s">
        <v>7505</v>
      </c>
      <c r="AR10" s="230" t="s">
        <v>7500</v>
      </c>
      <c r="AS10" s="229" t="s">
        <v>7501</v>
      </c>
      <c r="AT10" s="229" t="s">
        <v>7502</v>
      </c>
      <c r="AU10" s="229" t="s">
        <v>7503</v>
      </c>
      <c r="AV10" s="228" t="s">
        <v>7504</v>
      </c>
      <c r="AW10" s="227" t="s">
        <v>7505</v>
      </c>
      <c r="AX10" s="223"/>
      <c r="AY10" s="80" t="s">
        <v>7498</v>
      </c>
      <c r="AZ10" s="223"/>
      <c r="BA10" s="80" t="s">
        <v>7499</v>
      </c>
      <c r="BB10" s="15"/>
    </row>
    <row r="11" spans="1:54" customFormat="1" ht="20.25" customHeight="1" x14ac:dyDescent="0.2">
      <c r="A11" s="49"/>
      <c r="B11" s="30" t="s">
        <v>7506</v>
      </c>
      <c r="C11" s="231" t="s">
        <v>167</v>
      </c>
      <c r="D11" s="31">
        <v>3</v>
      </c>
      <c r="E11" s="971"/>
      <c r="F11" s="971"/>
      <c r="G11" s="971"/>
      <c r="H11" s="971"/>
      <c r="I11" s="971"/>
      <c r="J11" s="1205"/>
      <c r="K11" s="971"/>
      <c r="L11" s="971"/>
      <c r="M11" s="971"/>
      <c r="N11" s="971"/>
      <c r="O11" s="971"/>
      <c r="P11" s="1205"/>
      <c r="Q11" s="1305">
        <v>8.7892368666459451</v>
      </c>
      <c r="R11" s="1305">
        <v>0.75729717127758789</v>
      </c>
      <c r="S11" s="1305">
        <v>13.141209087370221</v>
      </c>
      <c r="T11" s="1305">
        <v>0.17097583603978864</v>
      </c>
      <c r="U11" s="1305">
        <v>0</v>
      </c>
      <c r="V11" s="227">
        <f t="shared" si="0"/>
        <v>22.85871896133354</v>
      </c>
      <c r="W11" s="223"/>
      <c r="X11" s="80" t="s">
        <v>7507</v>
      </c>
      <c r="Y11" s="223"/>
      <c r="Z11" s="80" t="s">
        <v>7508</v>
      </c>
      <c r="AA11" s="15"/>
      <c r="AB11" s="15"/>
      <c r="AC11" s="30" t="s">
        <v>7506</v>
      </c>
      <c r="AD11" s="231" t="s">
        <v>167</v>
      </c>
      <c r="AE11" s="31">
        <v>3</v>
      </c>
      <c r="AF11" s="229" t="s">
        <v>7509</v>
      </c>
      <c r="AG11" s="229" t="s">
        <v>7510</v>
      </c>
      <c r="AH11" s="229" t="s">
        <v>7511</v>
      </c>
      <c r="AI11" s="229" t="s">
        <v>7512</v>
      </c>
      <c r="AJ11" s="228" t="s">
        <v>7513</v>
      </c>
      <c r="AK11" s="229" t="s">
        <v>7514</v>
      </c>
      <c r="AL11" s="229" t="s">
        <v>7509</v>
      </c>
      <c r="AM11" s="229" t="s">
        <v>7510</v>
      </c>
      <c r="AN11" s="229" t="s">
        <v>7511</v>
      </c>
      <c r="AO11" s="229" t="s">
        <v>7512</v>
      </c>
      <c r="AP11" s="228" t="s">
        <v>7513</v>
      </c>
      <c r="AQ11" s="229" t="s">
        <v>7514</v>
      </c>
      <c r="AR11" s="229" t="s">
        <v>7509</v>
      </c>
      <c r="AS11" s="229" t="s">
        <v>7510</v>
      </c>
      <c r="AT11" s="229" t="s">
        <v>7511</v>
      </c>
      <c r="AU11" s="229" t="s">
        <v>7512</v>
      </c>
      <c r="AV11" s="228" t="s">
        <v>7513</v>
      </c>
      <c r="AW11" s="227" t="s">
        <v>7514</v>
      </c>
      <c r="AX11" s="223"/>
      <c r="AY11" s="80" t="s">
        <v>7507</v>
      </c>
      <c r="AZ11" s="223"/>
      <c r="BA11" s="80" t="s">
        <v>7508</v>
      </c>
      <c r="BB11" s="15"/>
    </row>
    <row r="12" spans="1:54" customFormat="1" ht="20.25" customHeight="1" x14ac:dyDescent="0.2">
      <c r="A12" s="49"/>
      <c r="B12" s="30" t="s">
        <v>7515</v>
      </c>
      <c r="C12" s="231" t="s">
        <v>167</v>
      </c>
      <c r="D12" s="31">
        <v>3</v>
      </c>
      <c r="E12" s="971"/>
      <c r="F12" s="971"/>
      <c r="G12" s="971"/>
      <c r="H12" s="971"/>
      <c r="I12" s="971"/>
      <c r="J12" s="1205"/>
      <c r="K12" s="971"/>
      <c r="L12" s="971"/>
      <c r="M12" s="971"/>
      <c r="N12" s="971"/>
      <c r="O12" s="971"/>
      <c r="P12" s="1205"/>
      <c r="Q12" s="1305">
        <v>0</v>
      </c>
      <c r="R12" s="1305">
        <v>2.5751855060553313</v>
      </c>
      <c r="S12" s="1305">
        <v>0</v>
      </c>
      <c r="T12" s="1305">
        <v>0</v>
      </c>
      <c r="U12" s="1305">
        <v>0</v>
      </c>
      <c r="V12" s="227">
        <f t="shared" si="0"/>
        <v>2.5751855060553313</v>
      </c>
      <c r="W12" s="223"/>
      <c r="X12" s="80" t="s">
        <v>7516</v>
      </c>
      <c r="Y12" s="223"/>
      <c r="Z12" s="80" t="s">
        <v>7517</v>
      </c>
      <c r="AA12" s="15"/>
      <c r="AB12" s="15"/>
      <c r="AC12" s="30" t="s">
        <v>7515</v>
      </c>
      <c r="AD12" s="231" t="s">
        <v>167</v>
      </c>
      <c r="AE12" s="31">
        <v>3</v>
      </c>
      <c r="AF12" s="230" t="s">
        <v>7518</v>
      </c>
      <c r="AG12" s="229" t="s">
        <v>7519</v>
      </c>
      <c r="AH12" s="229" t="s">
        <v>7520</v>
      </c>
      <c r="AI12" s="229" t="s">
        <v>7521</v>
      </c>
      <c r="AJ12" s="228" t="s">
        <v>7522</v>
      </c>
      <c r="AK12" s="229" t="s">
        <v>7523</v>
      </c>
      <c r="AL12" s="230" t="s">
        <v>7518</v>
      </c>
      <c r="AM12" s="229" t="s">
        <v>7519</v>
      </c>
      <c r="AN12" s="229" t="s">
        <v>7520</v>
      </c>
      <c r="AO12" s="229" t="s">
        <v>7521</v>
      </c>
      <c r="AP12" s="228" t="s">
        <v>7522</v>
      </c>
      <c r="AQ12" s="229" t="s">
        <v>7523</v>
      </c>
      <c r="AR12" s="230" t="s">
        <v>7518</v>
      </c>
      <c r="AS12" s="229" t="s">
        <v>7519</v>
      </c>
      <c r="AT12" s="229" t="s">
        <v>7520</v>
      </c>
      <c r="AU12" s="229" t="s">
        <v>7521</v>
      </c>
      <c r="AV12" s="228" t="s">
        <v>7522</v>
      </c>
      <c r="AW12" s="227" t="s">
        <v>7523</v>
      </c>
      <c r="AX12" s="223"/>
      <c r="AY12" s="80" t="s">
        <v>7516</v>
      </c>
      <c r="AZ12" s="223"/>
      <c r="BA12" s="80" t="s">
        <v>7517</v>
      </c>
      <c r="BB12" s="15"/>
    </row>
    <row r="13" spans="1:54" customFormat="1" ht="20.25" customHeight="1" x14ac:dyDescent="0.2">
      <c r="A13" s="49"/>
      <c r="B13" s="30" t="s">
        <v>7524</v>
      </c>
      <c r="C13" s="231" t="s">
        <v>167</v>
      </c>
      <c r="D13" s="31">
        <v>3</v>
      </c>
      <c r="E13" s="971"/>
      <c r="F13" s="971"/>
      <c r="G13" s="971"/>
      <c r="H13" s="971"/>
      <c r="I13" s="971"/>
      <c r="J13" s="1205"/>
      <c r="K13" s="971"/>
      <c r="L13" s="971"/>
      <c r="M13" s="971"/>
      <c r="N13" s="971"/>
      <c r="O13" s="971"/>
      <c r="P13" s="1205"/>
      <c r="Q13" s="1305">
        <v>0</v>
      </c>
      <c r="R13" s="1305">
        <v>27.602933986269818</v>
      </c>
      <c r="S13" s="1305">
        <v>17.392188359278837</v>
      </c>
      <c r="T13" s="1305">
        <v>3.9418373391358411E-3</v>
      </c>
      <c r="U13" s="1305">
        <v>0</v>
      </c>
      <c r="V13" s="227">
        <f t="shared" si="0"/>
        <v>44.999064182887786</v>
      </c>
      <c r="W13" s="249"/>
      <c r="X13" s="80" t="s">
        <v>7525</v>
      </c>
      <c r="Y13" s="223"/>
      <c r="Z13" s="80" t="s">
        <v>7526</v>
      </c>
      <c r="AA13" s="15"/>
      <c r="AB13" s="15"/>
      <c r="AC13" s="30" t="s">
        <v>7524</v>
      </c>
      <c r="AD13" s="231" t="s">
        <v>167</v>
      </c>
      <c r="AE13" s="31">
        <v>3</v>
      </c>
      <c r="AF13" s="230" t="s">
        <v>7527</v>
      </c>
      <c r="AG13" s="229" t="s">
        <v>7528</v>
      </c>
      <c r="AH13" s="229" t="s">
        <v>7529</v>
      </c>
      <c r="AI13" s="229" t="s">
        <v>7530</v>
      </c>
      <c r="AJ13" s="228" t="s">
        <v>7531</v>
      </c>
      <c r="AK13" s="229" t="s">
        <v>7532</v>
      </c>
      <c r="AL13" s="230" t="s">
        <v>7527</v>
      </c>
      <c r="AM13" s="229" t="s">
        <v>7528</v>
      </c>
      <c r="AN13" s="229" t="s">
        <v>7529</v>
      </c>
      <c r="AO13" s="229" t="s">
        <v>7530</v>
      </c>
      <c r="AP13" s="228" t="s">
        <v>7531</v>
      </c>
      <c r="AQ13" s="229" t="s">
        <v>7532</v>
      </c>
      <c r="AR13" s="230" t="s">
        <v>7527</v>
      </c>
      <c r="AS13" s="229" t="s">
        <v>7528</v>
      </c>
      <c r="AT13" s="229" t="s">
        <v>7529</v>
      </c>
      <c r="AU13" s="229" t="s">
        <v>7530</v>
      </c>
      <c r="AV13" s="228" t="s">
        <v>7531</v>
      </c>
      <c r="AW13" s="227" t="s">
        <v>7532</v>
      </c>
      <c r="AX13" s="249"/>
      <c r="AY13" s="80" t="s">
        <v>7525</v>
      </c>
      <c r="AZ13" s="223"/>
      <c r="BA13" s="80" t="s">
        <v>7526</v>
      </c>
      <c r="BB13" s="15"/>
    </row>
    <row r="14" spans="1:54" customFormat="1" ht="20.25" customHeight="1" x14ac:dyDescent="0.2">
      <c r="A14" s="49"/>
      <c r="B14" s="30" t="s">
        <v>7533</v>
      </c>
      <c r="C14" s="231" t="s">
        <v>167</v>
      </c>
      <c r="D14" s="31">
        <v>3</v>
      </c>
      <c r="E14" s="971"/>
      <c r="F14" s="971"/>
      <c r="G14" s="971"/>
      <c r="H14" s="971"/>
      <c r="I14" s="971"/>
      <c r="J14" s="1205"/>
      <c r="K14" s="971"/>
      <c r="L14" s="971"/>
      <c r="M14" s="971"/>
      <c r="N14" s="971"/>
      <c r="O14" s="971"/>
      <c r="P14" s="1205"/>
      <c r="Q14" s="1305">
        <v>0</v>
      </c>
      <c r="R14" s="1305">
        <v>0</v>
      </c>
      <c r="S14" s="1305">
        <v>0</v>
      </c>
      <c r="T14" s="1305">
        <v>0</v>
      </c>
      <c r="U14" s="1305">
        <v>0</v>
      </c>
      <c r="V14" s="227">
        <f t="shared" si="0"/>
        <v>0</v>
      </c>
      <c r="W14" s="249"/>
      <c r="X14" s="80" t="s">
        <v>7534</v>
      </c>
      <c r="Y14" s="223"/>
      <c r="Z14" s="80" t="s">
        <v>7535</v>
      </c>
      <c r="AA14" s="15"/>
      <c r="AB14" s="15"/>
      <c r="AC14" s="30" t="s">
        <v>7533</v>
      </c>
      <c r="AD14" s="231" t="s">
        <v>167</v>
      </c>
      <c r="AE14" s="31">
        <v>3</v>
      </c>
      <c r="AF14" s="230" t="s">
        <v>7536</v>
      </c>
      <c r="AG14" s="229" t="s">
        <v>7537</v>
      </c>
      <c r="AH14" s="229" t="s">
        <v>7538</v>
      </c>
      <c r="AI14" s="229" t="s">
        <v>7539</v>
      </c>
      <c r="AJ14" s="228" t="s">
        <v>7540</v>
      </c>
      <c r="AK14" s="229" t="s">
        <v>7541</v>
      </c>
      <c r="AL14" s="230" t="s">
        <v>7536</v>
      </c>
      <c r="AM14" s="229" t="s">
        <v>7537</v>
      </c>
      <c r="AN14" s="229" t="s">
        <v>7538</v>
      </c>
      <c r="AO14" s="229" t="s">
        <v>7539</v>
      </c>
      <c r="AP14" s="228" t="s">
        <v>7540</v>
      </c>
      <c r="AQ14" s="229" t="s">
        <v>7541</v>
      </c>
      <c r="AR14" s="230" t="s">
        <v>7536</v>
      </c>
      <c r="AS14" s="229" t="s">
        <v>7537</v>
      </c>
      <c r="AT14" s="229" t="s">
        <v>7538</v>
      </c>
      <c r="AU14" s="229" t="s">
        <v>7539</v>
      </c>
      <c r="AV14" s="228" t="s">
        <v>7540</v>
      </c>
      <c r="AW14" s="227" t="s">
        <v>7541</v>
      </c>
      <c r="AX14" s="249"/>
      <c r="AY14" s="80" t="s">
        <v>7534</v>
      </c>
      <c r="AZ14" s="223"/>
      <c r="BA14" s="80" t="s">
        <v>7535</v>
      </c>
      <c r="BB14" s="15"/>
    </row>
    <row r="15" spans="1:54" customFormat="1" ht="35.25" customHeight="1" x14ac:dyDescent="0.2">
      <c r="A15" s="49"/>
      <c r="B15" s="30" t="s">
        <v>7542</v>
      </c>
      <c r="C15" s="231" t="s">
        <v>167</v>
      </c>
      <c r="D15" s="31">
        <v>3</v>
      </c>
      <c r="E15" s="971"/>
      <c r="F15" s="971"/>
      <c r="G15" s="971"/>
      <c r="H15" s="971"/>
      <c r="I15" s="971"/>
      <c r="J15" s="1205"/>
      <c r="K15" s="971"/>
      <c r="L15" s="971"/>
      <c r="M15" s="971"/>
      <c r="N15" s="971"/>
      <c r="O15" s="971"/>
      <c r="P15" s="1205"/>
      <c r="Q15" s="1305">
        <v>18.87822171426896</v>
      </c>
      <c r="R15" s="1305">
        <v>96.678851725209839</v>
      </c>
      <c r="S15" s="1305">
        <v>140.49063242782321</v>
      </c>
      <c r="T15" s="1305">
        <v>94.726929592129167</v>
      </c>
      <c r="U15" s="1305">
        <v>0</v>
      </c>
      <c r="V15" s="227">
        <f t="shared" si="0"/>
        <v>350.77463545943118</v>
      </c>
      <c r="W15" s="249"/>
      <c r="X15" s="80" t="s">
        <v>7543</v>
      </c>
      <c r="Y15" s="223"/>
      <c r="Z15" s="80" t="s">
        <v>7544</v>
      </c>
      <c r="AA15" s="15"/>
      <c r="AB15" s="15"/>
      <c r="AC15" s="30" t="s">
        <v>7542</v>
      </c>
      <c r="AD15" s="231" t="s">
        <v>167</v>
      </c>
      <c r="AE15" s="31">
        <v>3</v>
      </c>
      <c r="AF15" s="229" t="s">
        <v>7545</v>
      </c>
      <c r="AG15" s="229" t="s">
        <v>7546</v>
      </c>
      <c r="AH15" s="229" t="s">
        <v>7547</v>
      </c>
      <c r="AI15" s="229" t="s">
        <v>7548</v>
      </c>
      <c r="AJ15" s="228" t="s">
        <v>7549</v>
      </c>
      <c r="AK15" s="229" t="s">
        <v>7550</v>
      </c>
      <c r="AL15" s="229" t="s">
        <v>7545</v>
      </c>
      <c r="AM15" s="229" t="s">
        <v>7546</v>
      </c>
      <c r="AN15" s="229" t="s">
        <v>7547</v>
      </c>
      <c r="AO15" s="229" t="s">
        <v>7548</v>
      </c>
      <c r="AP15" s="228" t="s">
        <v>7549</v>
      </c>
      <c r="AQ15" s="229" t="s">
        <v>7550</v>
      </c>
      <c r="AR15" s="229" t="s">
        <v>7545</v>
      </c>
      <c r="AS15" s="229" t="s">
        <v>7546</v>
      </c>
      <c r="AT15" s="229" t="s">
        <v>7547</v>
      </c>
      <c r="AU15" s="229" t="s">
        <v>7548</v>
      </c>
      <c r="AV15" s="228" t="s">
        <v>7549</v>
      </c>
      <c r="AW15" s="227" t="s">
        <v>7550</v>
      </c>
      <c r="AX15" s="249"/>
      <c r="AY15" s="80" t="s">
        <v>7543</v>
      </c>
      <c r="AZ15" s="223"/>
      <c r="BA15" s="80" t="s">
        <v>7544</v>
      </c>
      <c r="BB15" s="15"/>
    </row>
    <row r="16" spans="1:54" customFormat="1" ht="20.25" customHeight="1" x14ac:dyDescent="0.2">
      <c r="A16" s="49"/>
      <c r="B16" s="30" t="s">
        <v>7551</v>
      </c>
      <c r="C16" s="231" t="s">
        <v>167</v>
      </c>
      <c r="D16" s="31">
        <v>3</v>
      </c>
      <c r="E16" s="971"/>
      <c r="F16" s="971"/>
      <c r="G16" s="971"/>
      <c r="H16" s="971"/>
      <c r="I16" s="971"/>
      <c r="J16" s="1205"/>
      <c r="K16" s="971"/>
      <c r="L16" s="971"/>
      <c r="M16" s="971"/>
      <c r="N16" s="971"/>
      <c r="O16" s="971"/>
      <c r="P16" s="1205"/>
      <c r="Q16" s="1305">
        <v>2.3724756260323225</v>
      </c>
      <c r="R16" s="1305">
        <v>33.997037698919705</v>
      </c>
      <c r="S16" s="1305">
        <v>26.858443920421628</v>
      </c>
      <c r="T16" s="1305">
        <v>4.2857788105797665</v>
      </c>
      <c r="U16" s="1305">
        <v>0</v>
      </c>
      <c r="V16" s="227">
        <f t="shared" si="0"/>
        <v>67.513736055953416</v>
      </c>
      <c r="W16" s="249"/>
      <c r="X16" s="80" t="s">
        <v>7552</v>
      </c>
      <c r="Y16" s="223"/>
      <c r="Z16" s="80" t="s">
        <v>7553</v>
      </c>
      <c r="AA16" s="15"/>
      <c r="AB16" s="15"/>
      <c r="AC16" s="30" t="s">
        <v>7551</v>
      </c>
      <c r="AD16" s="231" t="s">
        <v>167</v>
      </c>
      <c r="AE16" s="31">
        <v>3</v>
      </c>
      <c r="AF16" s="230" t="s">
        <v>7554</v>
      </c>
      <c r="AG16" s="229" t="s">
        <v>7555</v>
      </c>
      <c r="AH16" s="229" t="s">
        <v>7556</v>
      </c>
      <c r="AI16" s="229" t="s">
        <v>7557</v>
      </c>
      <c r="AJ16" s="228" t="s">
        <v>7558</v>
      </c>
      <c r="AK16" s="229" t="s">
        <v>7559</v>
      </c>
      <c r="AL16" s="230" t="s">
        <v>7554</v>
      </c>
      <c r="AM16" s="229" t="s">
        <v>7555</v>
      </c>
      <c r="AN16" s="229" t="s">
        <v>7556</v>
      </c>
      <c r="AO16" s="229" t="s">
        <v>7557</v>
      </c>
      <c r="AP16" s="228" t="s">
        <v>7558</v>
      </c>
      <c r="AQ16" s="229" t="s">
        <v>7559</v>
      </c>
      <c r="AR16" s="230" t="s">
        <v>7554</v>
      </c>
      <c r="AS16" s="229" t="s">
        <v>7555</v>
      </c>
      <c r="AT16" s="229" t="s">
        <v>7556</v>
      </c>
      <c r="AU16" s="229" t="s">
        <v>7557</v>
      </c>
      <c r="AV16" s="228" t="s">
        <v>7558</v>
      </c>
      <c r="AW16" s="227" t="s">
        <v>7559</v>
      </c>
      <c r="AX16" s="249"/>
      <c r="AY16" s="80" t="s">
        <v>7552</v>
      </c>
      <c r="AZ16" s="223"/>
      <c r="BA16" s="80" t="s">
        <v>7553</v>
      </c>
      <c r="BB16" s="15"/>
    </row>
    <row r="17" spans="1:54" customFormat="1" ht="20.25" customHeight="1" thickBot="1" x14ac:dyDescent="0.25">
      <c r="A17" s="49"/>
      <c r="B17" s="33" t="s">
        <v>7560</v>
      </c>
      <c r="C17" s="226" t="s">
        <v>167</v>
      </c>
      <c r="D17" s="34">
        <v>3</v>
      </c>
      <c r="E17" s="1206"/>
      <c r="F17" s="1206"/>
      <c r="G17" s="1206"/>
      <c r="H17" s="1206"/>
      <c r="I17" s="1206"/>
      <c r="J17" s="1206"/>
      <c r="K17" s="1206"/>
      <c r="L17" s="1206"/>
      <c r="M17" s="1206"/>
      <c r="N17" s="1206"/>
      <c r="O17" s="1206"/>
      <c r="P17" s="1206"/>
      <c r="Q17" s="225">
        <f>IFERROR(SUM(Q9:Q16), 0)</f>
        <v>42.889209962557061</v>
      </c>
      <c r="R17" s="225">
        <f>IFERROR(SUM(R9:R16), 0)</f>
        <v>205.58292136576486</v>
      </c>
      <c r="S17" s="225">
        <f>IFERROR(SUM(S9:S16), 0)</f>
        <v>265.17263855634002</v>
      </c>
      <c r="T17" s="225">
        <f>IFERROR(SUM(T9:T16), 0)</f>
        <v>87.045389369161526</v>
      </c>
      <c r="U17" s="225">
        <f>IFERROR(SUM(U9:U16),0)</f>
        <v>0</v>
      </c>
      <c r="V17" s="224">
        <f t="shared" si="0"/>
        <v>600.69015925382348</v>
      </c>
      <c r="W17" s="249"/>
      <c r="X17" s="81" t="s">
        <v>7561</v>
      </c>
      <c r="Y17" s="223"/>
      <c r="Z17" s="81" t="s">
        <v>7562</v>
      </c>
      <c r="AA17" s="15"/>
      <c r="AB17" s="15"/>
      <c r="AC17" s="33" t="s">
        <v>7560</v>
      </c>
      <c r="AD17" s="226" t="s">
        <v>167</v>
      </c>
      <c r="AE17" s="34">
        <v>3</v>
      </c>
      <c r="AF17" s="225" t="s">
        <v>7563</v>
      </c>
      <c r="AG17" s="225" t="s">
        <v>7564</v>
      </c>
      <c r="AH17" s="225" t="s">
        <v>7565</v>
      </c>
      <c r="AI17" s="225" t="s">
        <v>7566</v>
      </c>
      <c r="AJ17" s="225" t="s">
        <v>7567</v>
      </c>
      <c r="AK17" s="225" t="s">
        <v>7568</v>
      </c>
      <c r="AL17" s="225" t="s">
        <v>7563</v>
      </c>
      <c r="AM17" s="225" t="s">
        <v>7564</v>
      </c>
      <c r="AN17" s="225" t="s">
        <v>7565</v>
      </c>
      <c r="AO17" s="225" t="s">
        <v>7566</v>
      </c>
      <c r="AP17" s="225" t="s">
        <v>7567</v>
      </c>
      <c r="AQ17" s="225" t="s">
        <v>7568</v>
      </c>
      <c r="AR17" s="225" t="s">
        <v>7563</v>
      </c>
      <c r="AS17" s="225" t="s">
        <v>7564</v>
      </c>
      <c r="AT17" s="225" t="s">
        <v>7565</v>
      </c>
      <c r="AU17" s="225" t="s">
        <v>7566</v>
      </c>
      <c r="AV17" s="225" t="s">
        <v>7567</v>
      </c>
      <c r="AW17" s="224" t="s">
        <v>7568</v>
      </c>
      <c r="AX17" s="249"/>
      <c r="AY17" s="81" t="s">
        <v>7561</v>
      </c>
      <c r="AZ17" s="223"/>
      <c r="BA17" s="81" t="s">
        <v>7562</v>
      </c>
      <c r="BB17" s="15"/>
    </row>
    <row r="18" spans="1:54" customFormat="1" ht="15" customHeight="1" thickTop="1" thickBot="1" x14ac:dyDescent="0.25">
      <c r="A18" s="49"/>
      <c r="B18" s="36"/>
      <c r="C18" s="36"/>
      <c r="D18" s="36"/>
      <c r="E18" s="1130"/>
      <c r="F18" s="1130"/>
      <c r="G18" s="1130"/>
      <c r="H18" s="1130"/>
      <c r="I18" s="1130"/>
      <c r="J18" s="1130"/>
      <c r="K18" s="1130"/>
      <c r="L18" s="1130"/>
      <c r="M18" s="1130"/>
      <c r="N18" s="1130"/>
      <c r="O18" s="1130"/>
      <c r="P18" s="1130"/>
      <c r="Q18" s="241"/>
      <c r="R18" s="241"/>
      <c r="S18" s="241"/>
      <c r="T18" s="241"/>
      <c r="U18" s="241"/>
      <c r="V18" s="241"/>
      <c r="W18" s="37"/>
      <c r="X18" s="241"/>
      <c r="Y18" s="223"/>
      <c r="Z18" s="241"/>
      <c r="AA18" s="15"/>
      <c r="AB18" s="15"/>
      <c r="AC18" s="36"/>
      <c r="AD18" s="36"/>
      <c r="AE18" s="36"/>
      <c r="AF18" s="241"/>
      <c r="AG18" s="241"/>
      <c r="AH18" s="241"/>
      <c r="AI18" s="241"/>
      <c r="AJ18" s="241"/>
      <c r="AK18" s="241"/>
      <c r="AL18" s="241"/>
      <c r="AM18" s="241"/>
      <c r="AN18" s="241"/>
      <c r="AO18" s="241"/>
      <c r="AP18" s="241"/>
      <c r="AQ18" s="241"/>
      <c r="AR18" s="241"/>
      <c r="AS18" s="241"/>
      <c r="AT18" s="241"/>
      <c r="AU18" s="241"/>
      <c r="AV18" s="241"/>
      <c r="AW18" s="241"/>
      <c r="AX18" s="37"/>
      <c r="AY18" s="239"/>
      <c r="AZ18" s="223"/>
      <c r="BA18" s="239"/>
      <c r="BB18" s="15"/>
    </row>
    <row r="19" spans="1:54" customFormat="1" ht="20.25" customHeight="1" thickTop="1" thickBot="1" x14ac:dyDescent="0.25">
      <c r="A19" s="49"/>
      <c r="B19" s="24" t="s">
        <v>7569</v>
      </c>
      <c r="C19" s="60"/>
      <c r="D19" s="60"/>
      <c r="E19" s="1208"/>
      <c r="F19" s="1208"/>
      <c r="G19" s="1208"/>
      <c r="H19" s="1208"/>
      <c r="I19" s="1208"/>
      <c r="J19" s="1208"/>
      <c r="K19" s="1208"/>
      <c r="L19" s="1208"/>
      <c r="M19" s="1208"/>
      <c r="N19" s="1208"/>
      <c r="O19" s="1208"/>
      <c r="P19" s="1208"/>
      <c r="Q19" s="240"/>
      <c r="R19" s="240"/>
      <c r="S19" s="240"/>
      <c r="T19" s="240"/>
      <c r="U19" s="240"/>
      <c r="V19" s="240"/>
      <c r="W19" s="21"/>
      <c r="X19" s="240"/>
      <c r="Y19" s="223"/>
      <c r="Z19" s="240"/>
      <c r="AA19" s="15"/>
      <c r="AB19" s="15"/>
      <c r="AC19" s="24" t="s">
        <v>7569</v>
      </c>
      <c r="AD19" s="60"/>
      <c r="AE19" s="60"/>
      <c r="AF19" s="240"/>
      <c r="AG19" s="240"/>
      <c r="AH19" s="240"/>
      <c r="AI19" s="240"/>
      <c r="AJ19" s="240"/>
      <c r="AK19" s="240"/>
      <c r="AL19" s="240"/>
      <c r="AM19" s="240"/>
      <c r="AN19" s="240"/>
      <c r="AO19" s="240"/>
      <c r="AP19" s="240"/>
      <c r="AQ19" s="240"/>
      <c r="AR19" s="240"/>
      <c r="AS19" s="240"/>
      <c r="AT19" s="240"/>
      <c r="AU19" s="240"/>
      <c r="AV19" s="240"/>
      <c r="AW19" s="240"/>
      <c r="AX19" s="21"/>
      <c r="AY19" s="239"/>
      <c r="AZ19" s="223"/>
      <c r="BA19" s="239"/>
      <c r="BB19" s="15"/>
    </row>
    <row r="20" spans="1:54" customFormat="1" ht="20.25" customHeight="1" thickTop="1" x14ac:dyDescent="0.2">
      <c r="A20" s="49"/>
      <c r="B20" s="27" t="s">
        <v>7570</v>
      </c>
      <c r="C20" s="237" t="s">
        <v>167</v>
      </c>
      <c r="D20" s="28">
        <v>3</v>
      </c>
      <c r="E20" s="1204"/>
      <c r="F20" s="1204"/>
      <c r="G20" s="1204"/>
      <c r="H20" s="1204"/>
      <c r="I20" s="1207"/>
      <c r="J20" s="1204"/>
      <c r="K20" s="1204"/>
      <c r="L20" s="1204"/>
      <c r="M20" s="1204"/>
      <c r="N20" s="1204"/>
      <c r="O20" s="1207"/>
      <c r="P20" s="1204"/>
      <c r="Q20" s="1304">
        <v>3.0975490654634781</v>
      </c>
      <c r="R20" s="1304">
        <v>11.091851764703122</v>
      </c>
      <c r="S20" s="1304">
        <v>19.344347261178498</v>
      </c>
      <c r="T20" s="1304">
        <v>0</v>
      </c>
      <c r="U20" s="1304">
        <v>0</v>
      </c>
      <c r="V20" s="233">
        <f>IFERROR(SUM(Q20:U20), 0)</f>
        <v>33.533748091345103</v>
      </c>
      <c r="W20" s="223"/>
      <c r="X20" s="79" t="s">
        <v>7571</v>
      </c>
      <c r="Y20" s="223"/>
      <c r="Z20" s="79" t="s">
        <v>7572</v>
      </c>
      <c r="AA20" s="15"/>
      <c r="AB20" s="15"/>
      <c r="AC20" s="27" t="s">
        <v>7570</v>
      </c>
      <c r="AD20" s="237" t="s">
        <v>167</v>
      </c>
      <c r="AE20" s="28">
        <v>3</v>
      </c>
      <c r="AF20" s="236" t="s">
        <v>7573</v>
      </c>
      <c r="AG20" s="235" t="s">
        <v>7574</v>
      </c>
      <c r="AH20" s="235" t="s">
        <v>7575</v>
      </c>
      <c r="AI20" s="235" t="s">
        <v>7576</v>
      </c>
      <c r="AJ20" s="234" t="s">
        <v>7577</v>
      </c>
      <c r="AK20" s="235" t="s">
        <v>7578</v>
      </c>
      <c r="AL20" s="236" t="s">
        <v>7573</v>
      </c>
      <c r="AM20" s="235" t="s">
        <v>7574</v>
      </c>
      <c r="AN20" s="235" t="s">
        <v>7575</v>
      </c>
      <c r="AO20" s="235" t="s">
        <v>7576</v>
      </c>
      <c r="AP20" s="234" t="s">
        <v>7577</v>
      </c>
      <c r="AQ20" s="235" t="s">
        <v>7578</v>
      </c>
      <c r="AR20" s="236" t="s">
        <v>7573</v>
      </c>
      <c r="AS20" s="235" t="s">
        <v>7574</v>
      </c>
      <c r="AT20" s="235" t="s">
        <v>7575</v>
      </c>
      <c r="AU20" s="235" t="s">
        <v>7576</v>
      </c>
      <c r="AV20" s="234" t="s">
        <v>7577</v>
      </c>
      <c r="AW20" s="233" t="s">
        <v>7578</v>
      </c>
      <c r="AX20" s="223"/>
      <c r="AY20" s="79" t="s">
        <v>7571</v>
      </c>
      <c r="AZ20" s="223"/>
      <c r="BA20" s="79" t="s">
        <v>7572</v>
      </c>
      <c r="BB20" s="15"/>
    </row>
    <row r="21" spans="1:54" customFormat="1" ht="20.25" customHeight="1" x14ac:dyDescent="0.2">
      <c r="A21" s="49"/>
      <c r="B21" s="30" t="s">
        <v>7579</v>
      </c>
      <c r="C21" s="231" t="s">
        <v>167</v>
      </c>
      <c r="D21" s="31">
        <v>3</v>
      </c>
      <c r="E21" s="1205"/>
      <c r="F21" s="1205"/>
      <c r="G21" s="1205"/>
      <c r="H21" s="1205"/>
      <c r="I21" s="971"/>
      <c r="J21" s="1205"/>
      <c r="K21" s="1205"/>
      <c r="L21" s="1205"/>
      <c r="M21" s="1205"/>
      <c r="N21" s="1205"/>
      <c r="O21" s="971"/>
      <c r="P21" s="1205"/>
      <c r="Q21" s="1305">
        <v>0</v>
      </c>
      <c r="R21" s="1305">
        <v>0.25885794218215735</v>
      </c>
      <c r="S21" s="1305">
        <v>5.6027277261423689E-2</v>
      </c>
      <c r="T21" s="1305">
        <v>0</v>
      </c>
      <c r="U21" s="1305">
        <v>0</v>
      </c>
      <c r="V21" s="227">
        <f>IFERROR(SUM(Q21:U21), 0)</f>
        <v>0.31488521944358105</v>
      </c>
      <c r="W21" s="223"/>
      <c r="X21" s="80" t="s">
        <v>7580</v>
      </c>
      <c r="Y21" s="223"/>
      <c r="Z21" s="80" t="s">
        <v>7581</v>
      </c>
      <c r="AA21" s="15"/>
      <c r="AB21" s="15"/>
      <c r="AC21" s="30" t="s">
        <v>7579</v>
      </c>
      <c r="AD21" s="231" t="s">
        <v>167</v>
      </c>
      <c r="AE21" s="31">
        <v>3</v>
      </c>
      <c r="AF21" s="230" t="s">
        <v>7582</v>
      </c>
      <c r="AG21" s="229" t="s">
        <v>7583</v>
      </c>
      <c r="AH21" s="229" t="s">
        <v>7584</v>
      </c>
      <c r="AI21" s="229" t="s">
        <v>7585</v>
      </c>
      <c r="AJ21" s="228" t="s">
        <v>7586</v>
      </c>
      <c r="AK21" s="229" t="s">
        <v>7587</v>
      </c>
      <c r="AL21" s="230" t="s">
        <v>7582</v>
      </c>
      <c r="AM21" s="229" t="s">
        <v>7583</v>
      </c>
      <c r="AN21" s="229" t="s">
        <v>7584</v>
      </c>
      <c r="AO21" s="229" t="s">
        <v>7585</v>
      </c>
      <c r="AP21" s="228" t="s">
        <v>7586</v>
      </c>
      <c r="AQ21" s="229" t="s">
        <v>7587</v>
      </c>
      <c r="AR21" s="230" t="s">
        <v>7582</v>
      </c>
      <c r="AS21" s="229" t="s">
        <v>7583</v>
      </c>
      <c r="AT21" s="229" t="s">
        <v>7584</v>
      </c>
      <c r="AU21" s="229" t="s">
        <v>7585</v>
      </c>
      <c r="AV21" s="228" t="s">
        <v>7586</v>
      </c>
      <c r="AW21" s="227" t="s">
        <v>7587</v>
      </c>
      <c r="AX21" s="223"/>
      <c r="AY21" s="80" t="s">
        <v>7580</v>
      </c>
      <c r="AZ21" s="223"/>
      <c r="BA21" s="80" t="s">
        <v>7581</v>
      </c>
      <c r="BB21" s="15"/>
    </row>
    <row r="22" spans="1:54" customFormat="1" ht="20.25" customHeight="1" x14ac:dyDescent="0.2">
      <c r="A22" s="49"/>
      <c r="B22" s="30" t="s">
        <v>7588</v>
      </c>
      <c r="C22" s="231" t="s">
        <v>167</v>
      </c>
      <c r="D22" s="31">
        <v>3</v>
      </c>
      <c r="E22" s="1205"/>
      <c r="F22" s="1205"/>
      <c r="G22" s="1205"/>
      <c r="H22" s="1205"/>
      <c r="I22" s="1205"/>
      <c r="J22" s="1205"/>
      <c r="K22" s="1205"/>
      <c r="L22" s="1205"/>
      <c r="M22" s="1205"/>
      <c r="N22" s="1205"/>
      <c r="O22" s="1205"/>
      <c r="P22" s="1205"/>
      <c r="Q22" s="229">
        <f>Q17+Q20+Q21</f>
        <v>45.986759028020536</v>
      </c>
      <c r="R22" s="229">
        <f>R17+R20+R21</f>
        <v>216.93363107265014</v>
      </c>
      <c r="S22" s="229">
        <f>S17+S20+S21</f>
        <v>284.57301309477992</v>
      </c>
      <c r="T22" s="229">
        <f>T17+T20+T21</f>
        <v>87.045389369161526</v>
      </c>
      <c r="U22" s="229">
        <f>U17+U20+U21</f>
        <v>0</v>
      </c>
      <c r="V22" s="227">
        <f>SUM(Q22:U22)</f>
        <v>634.53879256461209</v>
      </c>
      <c r="W22" s="249"/>
      <c r="X22" s="80" t="s">
        <v>7589</v>
      </c>
      <c r="Y22" s="223"/>
      <c r="Z22" s="80" t="s">
        <v>7590</v>
      </c>
      <c r="AA22" s="15"/>
      <c r="AB22" s="15"/>
      <c r="AC22" s="30" t="s">
        <v>7588</v>
      </c>
      <c r="AD22" s="231" t="s">
        <v>167</v>
      </c>
      <c r="AE22" s="31">
        <v>3</v>
      </c>
      <c r="AF22" s="229" t="s">
        <v>7591</v>
      </c>
      <c r="AG22" s="229" t="s">
        <v>7592</v>
      </c>
      <c r="AH22" s="229" t="s">
        <v>7593</v>
      </c>
      <c r="AI22" s="229" t="s">
        <v>7594</v>
      </c>
      <c r="AJ22" s="229" t="s">
        <v>7595</v>
      </c>
      <c r="AK22" s="229" t="s">
        <v>7596</v>
      </c>
      <c r="AL22" s="229" t="s">
        <v>7591</v>
      </c>
      <c r="AM22" s="229" t="s">
        <v>7592</v>
      </c>
      <c r="AN22" s="229" t="s">
        <v>7593</v>
      </c>
      <c r="AO22" s="229" t="s">
        <v>7594</v>
      </c>
      <c r="AP22" s="229" t="s">
        <v>7595</v>
      </c>
      <c r="AQ22" s="229" t="s">
        <v>7596</v>
      </c>
      <c r="AR22" s="229" t="s">
        <v>7591</v>
      </c>
      <c r="AS22" s="229" t="s">
        <v>7592</v>
      </c>
      <c r="AT22" s="229" t="s">
        <v>7593</v>
      </c>
      <c r="AU22" s="229" t="s">
        <v>7594</v>
      </c>
      <c r="AV22" s="229" t="s">
        <v>7595</v>
      </c>
      <c r="AW22" s="227" t="s">
        <v>7596</v>
      </c>
      <c r="AX22" s="249"/>
      <c r="AY22" s="80" t="s">
        <v>7589</v>
      </c>
      <c r="AZ22" s="223"/>
      <c r="BA22" s="80" t="s">
        <v>7590</v>
      </c>
      <c r="BB22" s="15"/>
    </row>
    <row r="23" spans="1:54" customFormat="1" ht="20.25" customHeight="1" x14ac:dyDescent="0.2">
      <c r="A23" s="49"/>
      <c r="B23" s="30" t="s">
        <v>7597</v>
      </c>
      <c r="C23" s="231" t="s">
        <v>167</v>
      </c>
      <c r="D23" s="31">
        <v>3</v>
      </c>
      <c r="E23" s="1205"/>
      <c r="F23" s="1205"/>
      <c r="G23" s="1205"/>
      <c r="H23" s="1205"/>
      <c r="I23" s="971"/>
      <c r="J23" s="1205"/>
      <c r="K23" s="1205"/>
      <c r="L23" s="1205"/>
      <c r="M23" s="1205"/>
      <c r="N23" s="1205"/>
      <c r="O23" s="971"/>
      <c r="P23" s="1205"/>
      <c r="Q23" s="1305">
        <v>6.1452378996614989</v>
      </c>
      <c r="R23" s="1305">
        <v>18.222674487798241</v>
      </c>
      <c r="S23" s="1305">
        <v>2.4507080950796909</v>
      </c>
      <c r="T23" s="1305">
        <v>1.2028500548978542</v>
      </c>
      <c r="U23" s="1305">
        <v>0</v>
      </c>
      <c r="V23" s="227">
        <f>SUM(Q23:U23)</f>
        <v>28.021470537437285</v>
      </c>
      <c r="W23" s="249"/>
      <c r="X23" s="80" t="s">
        <v>7598</v>
      </c>
      <c r="Y23" s="223"/>
      <c r="Z23" s="80" t="s">
        <v>7599</v>
      </c>
      <c r="AA23" s="15"/>
      <c r="AB23" s="15"/>
      <c r="AC23" s="30" t="s">
        <v>7597</v>
      </c>
      <c r="AD23" s="231" t="s">
        <v>167</v>
      </c>
      <c r="AE23" s="31">
        <v>3</v>
      </c>
      <c r="AF23" s="230" t="s">
        <v>7600</v>
      </c>
      <c r="AG23" s="229" t="s">
        <v>7601</v>
      </c>
      <c r="AH23" s="229" t="s">
        <v>7602</v>
      </c>
      <c r="AI23" s="229" t="s">
        <v>7603</v>
      </c>
      <c r="AJ23" s="228" t="s">
        <v>7604</v>
      </c>
      <c r="AK23" s="229" t="s">
        <v>7605</v>
      </c>
      <c r="AL23" s="230" t="s">
        <v>7600</v>
      </c>
      <c r="AM23" s="229" t="s">
        <v>7601</v>
      </c>
      <c r="AN23" s="229" t="s">
        <v>7602</v>
      </c>
      <c r="AO23" s="229" t="s">
        <v>7603</v>
      </c>
      <c r="AP23" s="228" t="s">
        <v>7604</v>
      </c>
      <c r="AQ23" s="229" t="s">
        <v>7605</v>
      </c>
      <c r="AR23" s="230" t="s">
        <v>7600</v>
      </c>
      <c r="AS23" s="229" t="s">
        <v>7601</v>
      </c>
      <c r="AT23" s="229" t="s">
        <v>7602</v>
      </c>
      <c r="AU23" s="229" t="s">
        <v>7603</v>
      </c>
      <c r="AV23" s="228" t="s">
        <v>7604</v>
      </c>
      <c r="AW23" s="227" t="s">
        <v>7605</v>
      </c>
      <c r="AX23" s="249"/>
      <c r="AY23" s="80" t="s">
        <v>7598</v>
      </c>
      <c r="AZ23" s="223"/>
      <c r="BA23" s="80" t="s">
        <v>7599</v>
      </c>
      <c r="BB23" s="15"/>
    </row>
    <row r="24" spans="1:54" customFormat="1" ht="20.25" customHeight="1" thickBot="1" x14ac:dyDescent="0.25">
      <c r="A24" s="49"/>
      <c r="B24" s="33" t="s">
        <v>7606</v>
      </c>
      <c r="C24" s="226" t="s">
        <v>167</v>
      </c>
      <c r="D24" s="34">
        <v>3</v>
      </c>
      <c r="E24" s="1206"/>
      <c r="F24" s="1206"/>
      <c r="G24" s="1206"/>
      <c r="H24" s="1206"/>
      <c r="I24" s="1206"/>
      <c r="J24" s="1206"/>
      <c r="K24" s="1206"/>
      <c r="L24" s="1206"/>
      <c r="M24" s="1206"/>
      <c r="N24" s="1206"/>
      <c r="O24" s="1206"/>
      <c r="P24" s="1206"/>
      <c r="Q24" s="225">
        <f>Q22+Q23</f>
        <v>52.131996927682039</v>
      </c>
      <c r="R24" s="225">
        <f>R22+R23</f>
        <v>235.15630556044837</v>
      </c>
      <c r="S24" s="225">
        <f>S22+S23</f>
        <v>287.0237211898596</v>
      </c>
      <c r="T24" s="225">
        <f>T22+T23</f>
        <v>88.248239424059378</v>
      </c>
      <c r="U24" s="225">
        <f>U22+U23</f>
        <v>0</v>
      </c>
      <c r="V24" s="224">
        <f>SUM(Q24:U24)</f>
        <v>662.56026310204948</v>
      </c>
      <c r="W24" s="249"/>
      <c r="X24" s="81" t="s">
        <v>7607</v>
      </c>
      <c r="Y24" s="223"/>
      <c r="Z24" s="80" t="s">
        <v>7608</v>
      </c>
      <c r="AA24" s="15"/>
      <c r="AB24" s="15"/>
      <c r="AC24" s="33" t="s">
        <v>7606</v>
      </c>
      <c r="AD24" s="226" t="s">
        <v>167</v>
      </c>
      <c r="AE24" s="34">
        <v>3</v>
      </c>
      <c r="AF24" s="225" t="s">
        <v>7609</v>
      </c>
      <c r="AG24" s="225" t="s">
        <v>7610</v>
      </c>
      <c r="AH24" s="225" t="s">
        <v>7611</v>
      </c>
      <c r="AI24" s="225" t="s">
        <v>7612</v>
      </c>
      <c r="AJ24" s="225" t="s">
        <v>7613</v>
      </c>
      <c r="AK24" s="225" t="s">
        <v>7614</v>
      </c>
      <c r="AL24" s="225" t="s">
        <v>7609</v>
      </c>
      <c r="AM24" s="225" t="s">
        <v>7610</v>
      </c>
      <c r="AN24" s="225" t="s">
        <v>7611</v>
      </c>
      <c r="AO24" s="225" t="s">
        <v>7612</v>
      </c>
      <c r="AP24" s="225" t="s">
        <v>7613</v>
      </c>
      <c r="AQ24" s="225" t="s">
        <v>7614</v>
      </c>
      <c r="AR24" s="225" t="s">
        <v>7609</v>
      </c>
      <c r="AS24" s="225" t="s">
        <v>7610</v>
      </c>
      <c r="AT24" s="225" t="s">
        <v>7611</v>
      </c>
      <c r="AU24" s="225" t="s">
        <v>7612</v>
      </c>
      <c r="AV24" s="225" t="s">
        <v>7613</v>
      </c>
      <c r="AW24" s="224" t="s">
        <v>7614</v>
      </c>
      <c r="AX24" s="249"/>
      <c r="AY24" s="81" t="s">
        <v>7607</v>
      </c>
      <c r="AZ24" s="223"/>
      <c r="BA24" s="81" t="s">
        <v>7608</v>
      </c>
      <c r="BB24" s="15"/>
    </row>
    <row r="25" spans="1:54" customFormat="1" ht="15" customHeight="1" thickTop="1" thickBot="1" x14ac:dyDescent="0.25">
      <c r="A25" s="49"/>
      <c r="B25" s="36"/>
      <c r="C25" s="36"/>
      <c r="D25" s="36"/>
      <c r="E25" s="1130"/>
      <c r="F25" s="1130"/>
      <c r="G25" s="1130"/>
      <c r="H25" s="1130"/>
      <c r="I25" s="1130"/>
      <c r="J25" s="1130"/>
      <c r="K25" s="1130"/>
      <c r="L25" s="1130"/>
      <c r="M25" s="1130"/>
      <c r="N25" s="1130"/>
      <c r="O25" s="1130"/>
      <c r="P25" s="1130"/>
      <c r="Q25" s="241"/>
      <c r="R25" s="241"/>
      <c r="S25" s="241"/>
      <c r="T25" s="241"/>
      <c r="U25" s="241"/>
      <c r="V25" s="241"/>
      <c r="W25" s="21"/>
      <c r="X25" s="241"/>
      <c r="Y25" s="223"/>
      <c r="Z25" s="251"/>
      <c r="AA25" s="15"/>
      <c r="AB25" s="15"/>
      <c r="AC25" s="36"/>
      <c r="AD25" s="36"/>
      <c r="AE25" s="36"/>
      <c r="AF25" s="241"/>
      <c r="AG25" s="241"/>
      <c r="AH25" s="241"/>
      <c r="AI25" s="241"/>
      <c r="AJ25" s="241"/>
      <c r="AK25" s="241"/>
      <c r="AL25" s="241"/>
      <c r="AM25" s="241"/>
      <c r="AN25" s="241"/>
      <c r="AO25" s="241"/>
      <c r="AP25" s="241"/>
      <c r="AQ25" s="241"/>
      <c r="AR25" s="241"/>
      <c r="AS25" s="241"/>
      <c r="AT25" s="241"/>
      <c r="AU25" s="241"/>
      <c r="AV25" s="241"/>
      <c r="AW25" s="241"/>
      <c r="AX25" s="21"/>
      <c r="AY25" s="239"/>
      <c r="AZ25" s="223"/>
      <c r="BA25" s="239"/>
      <c r="BB25" s="15"/>
    </row>
    <row r="26" spans="1:54" customFormat="1" ht="20.25" customHeight="1" thickTop="1" thickBot="1" x14ac:dyDescent="0.25">
      <c r="A26" s="49"/>
      <c r="B26" s="24" t="s">
        <v>7615</v>
      </c>
      <c r="C26" s="60"/>
      <c r="D26" s="60"/>
      <c r="E26" s="1128"/>
      <c r="F26" s="1128"/>
      <c r="G26" s="1128"/>
      <c r="H26" s="1128"/>
      <c r="I26" s="1128"/>
      <c r="J26" s="1128"/>
      <c r="K26" s="1128"/>
      <c r="L26" s="1128"/>
      <c r="M26" s="1128"/>
      <c r="N26" s="1128"/>
      <c r="O26" s="1128"/>
      <c r="P26" s="1128"/>
      <c r="Q26" s="248"/>
      <c r="R26" s="248"/>
      <c r="S26" s="248"/>
      <c r="T26" s="248"/>
      <c r="U26" s="248"/>
      <c r="V26" s="248"/>
      <c r="W26" s="21"/>
      <c r="X26" s="240"/>
      <c r="Y26" s="223"/>
      <c r="Z26" s="240"/>
      <c r="AA26" s="15"/>
      <c r="AB26" s="15"/>
      <c r="AC26" s="24" t="s">
        <v>7615</v>
      </c>
      <c r="AD26" s="60"/>
      <c r="AE26" s="60"/>
      <c r="AF26" s="248"/>
      <c r="AG26" s="248"/>
      <c r="AH26" s="248"/>
      <c r="AI26" s="248"/>
      <c r="AJ26" s="248"/>
      <c r="AK26" s="248"/>
      <c r="AL26" s="248"/>
      <c r="AM26" s="248"/>
      <c r="AN26" s="248"/>
      <c r="AO26" s="248"/>
      <c r="AP26" s="248"/>
      <c r="AQ26" s="248"/>
      <c r="AR26" s="248"/>
      <c r="AS26" s="248"/>
      <c r="AT26" s="248"/>
      <c r="AU26" s="248"/>
      <c r="AV26" s="248"/>
      <c r="AW26" s="248"/>
      <c r="AX26" s="21"/>
      <c r="AY26" s="239"/>
      <c r="AZ26" s="223"/>
      <c r="BA26" s="239"/>
      <c r="BB26" s="15"/>
    </row>
    <row r="27" spans="1:54" customFormat="1" ht="20.25" customHeight="1" thickTop="1" thickBot="1" x14ac:dyDescent="0.25">
      <c r="A27" s="49"/>
      <c r="B27" s="72" t="s">
        <v>7616</v>
      </c>
      <c r="C27" s="244" t="s">
        <v>167</v>
      </c>
      <c r="D27" s="73">
        <v>3</v>
      </c>
      <c r="E27" s="1203"/>
      <c r="F27" s="1203"/>
      <c r="G27" s="1203"/>
      <c r="H27" s="1203"/>
      <c r="I27" s="1202"/>
      <c r="J27" s="1203"/>
      <c r="K27" s="1203"/>
      <c r="L27" s="1203"/>
      <c r="M27" s="1203"/>
      <c r="N27" s="1203"/>
      <c r="O27" s="1202"/>
      <c r="P27" s="1203"/>
      <c r="Q27" s="1306">
        <v>0</v>
      </c>
      <c r="R27" s="1306">
        <v>0</v>
      </c>
      <c r="S27" s="1306">
        <v>0</v>
      </c>
      <c r="T27" s="1306">
        <v>0</v>
      </c>
      <c r="U27" s="1306">
        <v>0</v>
      </c>
      <c r="V27" s="242">
        <f>SUM(Q27:U27)</f>
        <v>0</v>
      </c>
      <c r="W27" s="249"/>
      <c r="X27" s="82" t="s">
        <v>7617</v>
      </c>
      <c r="Y27" s="223"/>
      <c r="Z27" s="82" t="s">
        <v>7618</v>
      </c>
      <c r="AA27" s="15"/>
      <c r="AB27" s="15"/>
      <c r="AC27" s="72" t="s">
        <v>7616</v>
      </c>
      <c r="AD27" s="244" t="s">
        <v>167</v>
      </c>
      <c r="AE27" s="73">
        <v>3</v>
      </c>
      <c r="AF27" s="246" t="s">
        <v>7619</v>
      </c>
      <c r="AG27" s="243" t="s">
        <v>7620</v>
      </c>
      <c r="AH27" s="243" t="s">
        <v>7621</v>
      </c>
      <c r="AI27" s="243" t="s">
        <v>7622</v>
      </c>
      <c r="AJ27" s="245" t="s">
        <v>7623</v>
      </c>
      <c r="AK27" s="243" t="s">
        <v>7624</v>
      </c>
      <c r="AL27" s="246" t="s">
        <v>7619</v>
      </c>
      <c r="AM27" s="243" t="s">
        <v>7620</v>
      </c>
      <c r="AN27" s="243" t="s">
        <v>7621</v>
      </c>
      <c r="AO27" s="243" t="s">
        <v>7622</v>
      </c>
      <c r="AP27" s="245" t="s">
        <v>7623</v>
      </c>
      <c r="AQ27" s="243" t="s">
        <v>7624</v>
      </c>
      <c r="AR27" s="246" t="s">
        <v>7619</v>
      </c>
      <c r="AS27" s="243" t="s">
        <v>7620</v>
      </c>
      <c r="AT27" s="243" t="s">
        <v>7621</v>
      </c>
      <c r="AU27" s="243" t="s">
        <v>7622</v>
      </c>
      <c r="AV27" s="245" t="s">
        <v>7623</v>
      </c>
      <c r="AW27" s="242" t="s">
        <v>7624</v>
      </c>
      <c r="AX27" s="249"/>
      <c r="AY27" s="82" t="s">
        <v>7617</v>
      </c>
      <c r="AZ27" s="223"/>
      <c r="BA27" s="82" t="s">
        <v>7618</v>
      </c>
      <c r="BB27" s="15"/>
    </row>
    <row r="28" spans="1:54" customFormat="1" ht="15" customHeight="1" thickTop="1" thickBot="1" x14ac:dyDescent="0.25">
      <c r="A28" s="49"/>
      <c r="B28" s="250"/>
      <c r="C28" s="51"/>
      <c r="D28" s="51"/>
      <c r="E28" s="1128"/>
      <c r="F28" s="1128"/>
      <c r="G28" s="1128"/>
      <c r="H28" s="1128"/>
      <c r="I28" s="1128"/>
      <c r="J28" s="1128"/>
      <c r="K28" s="1128"/>
      <c r="L28" s="1128"/>
      <c r="M28" s="1128"/>
      <c r="N28" s="1128"/>
      <c r="O28" s="1128"/>
      <c r="P28" s="1128"/>
      <c r="Q28" s="248"/>
      <c r="R28" s="248"/>
      <c r="S28" s="248"/>
      <c r="T28" s="248"/>
      <c r="U28" s="248"/>
      <c r="V28" s="248"/>
      <c r="W28" s="21"/>
      <c r="X28" s="241"/>
      <c r="Y28" s="223"/>
      <c r="Z28" s="241"/>
      <c r="AA28" s="15"/>
      <c r="AB28" s="15"/>
      <c r="AC28" s="250"/>
      <c r="AD28" s="51"/>
      <c r="AE28" s="51"/>
      <c r="AF28" s="248"/>
      <c r="AG28" s="248"/>
      <c r="AH28" s="248"/>
      <c r="AI28" s="248"/>
      <c r="AJ28" s="248"/>
      <c r="AK28" s="248"/>
      <c r="AL28" s="248"/>
      <c r="AM28" s="248"/>
      <c r="AN28" s="248"/>
      <c r="AO28" s="248"/>
      <c r="AP28" s="248"/>
      <c r="AQ28" s="248"/>
      <c r="AR28" s="248"/>
      <c r="AS28" s="248"/>
      <c r="AT28" s="248"/>
      <c r="AU28" s="248"/>
      <c r="AV28" s="248"/>
      <c r="AW28" s="248"/>
      <c r="AX28" s="21"/>
      <c r="AY28" s="239"/>
      <c r="AZ28" s="223"/>
      <c r="BA28" s="239"/>
      <c r="BB28" s="15"/>
    </row>
    <row r="29" spans="1:54" customFormat="1" ht="20.25" customHeight="1" thickTop="1" thickBot="1" x14ac:dyDescent="0.25">
      <c r="A29" s="49"/>
      <c r="B29" s="24" t="s">
        <v>7625</v>
      </c>
      <c r="C29" s="60"/>
      <c r="D29" s="60"/>
      <c r="E29" s="1128"/>
      <c r="F29" s="1128"/>
      <c r="G29" s="1128"/>
      <c r="H29" s="1128"/>
      <c r="I29" s="1128"/>
      <c r="J29" s="1128"/>
      <c r="K29" s="1128"/>
      <c r="L29" s="1128"/>
      <c r="M29" s="1128"/>
      <c r="N29" s="1128"/>
      <c r="O29" s="1128"/>
      <c r="P29" s="1128"/>
      <c r="Q29" s="248"/>
      <c r="R29" s="248"/>
      <c r="S29" s="248"/>
      <c r="T29" s="248"/>
      <c r="U29" s="248"/>
      <c r="V29" s="248"/>
      <c r="W29" s="21"/>
      <c r="X29" s="240"/>
      <c r="Y29" s="223"/>
      <c r="Z29" s="240"/>
      <c r="AA29" s="15"/>
      <c r="AB29" s="15"/>
      <c r="AC29" s="24" t="s">
        <v>7625</v>
      </c>
      <c r="AD29" s="60"/>
      <c r="AE29" s="60"/>
      <c r="AF29" s="248"/>
      <c r="AG29" s="248"/>
      <c r="AH29" s="248"/>
      <c r="AI29" s="248"/>
      <c r="AJ29" s="248"/>
      <c r="AK29" s="248"/>
      <c r="AL29" s="248"/>
      <c r="AM29" s="248"/>
      <c r="AN29" s="248"/>
      <c r="AO29" s="248"/>
      <c r="AP29" s="248"/>
      <c r="AQ29" s="248"/>
      <c r="AR29" s="248"/>
      <c r="AS29" s="248"/>
      <c r="AT29" s="248"/>
      <c r="AU29" s="248"/>
      <c r="AV29" s="248"/>
      <c r="AW29" s="248"/>
      <c r="AX29" s="21"/>
      <c r="AY29" s="239"/>
      <c r="AZ29" s="223"/>
      <c r="BA29" s="239"/>
      <c r="BB29" s="15"/>
    </row>
    <row r="30" spans="1:54" customFormat="1" ht="20.25" customHeight="1" thickTop="1" x14ac:dyDescent="0.2">
      <c r="A30" s="49"/>
      <c r="B30" s="27" t="s">
        <v>7626</v>
      </c>
      <c r="C30" s="237" t="s">
        <v>167</v>
      </c>
      <c r="D30" s="28">
        <v>3</v>
      </c>
      <c r="E30" s="1204"/>
      <c r="F30" s="1204"/>
      <c r="G30" s="1204"/>
      <c r="H30" s="1204"/>
      <c r="I30" s="1207"/>
      <c r="J30" s="1204"/>
      <c r="K30" s="1204"/>
      <c r="L30" s="1204"/>
      <c r="M30" s="1204"/>
      <c r="N30" s="1204"/>
      <c r="O30" s="1207"/>
      <c r="P30" s="1204"/>
      <c r="Q30" s="1304">
        <v>7.481178116257384</v>
      </c>
      <c r="R30" s="1304">
        <v>121.5062657755673</v>
      </c>
      <c r="S30" s="1304">
        <v>204.88147155735157</v>
      </c>
      <c r="T30" s="1304">
        <v>33.236625427416847</v>
      </c>
      <c r="U30" s="1304">
        <v>0</v>
      </c>
      <c r="V30" s="233">
        <f t="shared" ref="V30:V35" si="1">SUM(Q30:U30)</f>
        <v>367.10554087659312</v>
      </c>
      <c r="W30" s="249"/>
      <c r="X30" s="79" t="s">
        <v>7627</v>
      </c>
      <c r="Y30" s="223"/>
      <c r="Z30" s="79" t="s">
        <v>7628</v>
      </c>
      <c r="AA30" s="15"/>
      <c r="AB30" s="15"/>
      <c r="AC30" s="27" t="s">
        <v>7626</v>
      </c>
      <c r="AD30" s="237" t="s">
        <v>167</v>
      </c>
      <c r="AE30" s="28">
        <v>3</v>
      </c>
      <c r="AF30" s="236" t="s">
        <v>7629</v>
      </c>
      <c r="AG30" s="235" t="s">
        <v>7630</v>
      </c>
      <c r="AH30" s="235" t="s">
        <v>7631</v>
      </c>
      <c r="AI30" s="235" t="s">
        <v>7632</v>
      </c>
      <c r="AJ30" s="234" t="s">
        <v>7633</v>
      </c>
      <c r="AK30" s="235" t="s">
        <v>7634</v>
      </c>
      <c r="AL30" s="236" t="s">
        <v>7629</v>
      </c>
      <c r="AM30" s="235" t="s">
        <v>7630</v>
      </c>
      <c r="AN30" s="235" t="s">
        <v>7631</v>
      </c>
      <c r="AO30" s="235" t="s">
        <v>7632</v>
      </c>
      <c r="AP30" s="234" t="s">
        <v>7633</v>
      </c>
      <c r="AQ30" s="235" t="s">
        <v>7634</v>
      </c>
      <c r="AR30" s="236" t="s">
        <v>7629</v>
      </c>
      <c r="AS30" s="235" t="s">
        <v>7630</v>
      </c>
      <c r="AT30" s="235" t="s">
        <v>7631</v>
      </c>
      <c r="AU30" s="235" t="s">
        <v>7632</v>
      </c>
      <c r="AV30" s="234" t="s">
        <v>7633</v>
      </c>
      <c r="AW30" s="233" t="s">
        <v>7634</v>
      </c>
      <c r="AX30" s="249"/>
      <c r="AY30" s="79" t="s">
        <v>7627</v>
      </c>
      <c r="AZ30" s="223"/>
      <c r="BA30" s="79" t="s">
        <v>7628</v>
      </c>
      <c r="BB30" s="15"/>
    </row>
    <row r="31" spans="1:54" customFormat="1" ht="20.25" customHeight="1" x14ac:dyDescent="0.2">
      <c r="A31" s="49"/>
      <c r="B31" s="30" t="s">
        <v>7635</v>
      </c>
      <c r="C31" s="231" t="s">
        <v>167</v>
      </c>
      <c r="D31" s="31">
        <v>3</v>
      </c>
      <c r="E31" s="1205"/>
      <c r="F31" s="1205"/>
      <c r="G31" s="1205"/>
      <c r="H31" s="1205"/>
      <c r="I31" s="971"/>
      <c r="J31" s="1205"/>
      <c r="K31" s="1205"/>
      <c r="L31" s="1205"/>
      <c r="M31" s="1205"/>
      <c r="N31" s="1205"/>
      <c r="O31" s="971"/>
      <c r="P31" s="1205"/>
      <c r="Q31" s="1305">
        <v>52.760205470935659</v>
      </c>
      <c r="R31" s="1305">
        <v>284.87224743549893</v>
      </c>
      <c r="S31" s="1305">
        <v>208.51099036369288</v>
      </c>
      <c r="T31" s="1305">
        <v>6.750501087970159</v>
      </c>
      <c r="U31" s="1305">
        <v>0</v>
      </c>
      <c r="V31" s="227">
        <f t="shared" si="1"/>
        <v>552.89394435809766</v>
      </c>
      <c r="W31" s="249"/>
      <c r="X31" s="80" t="s">
        <v>7636</v>
      </c>
      <c r="Y31" s="223"/>
      <c r="Z31" s="80" t="s">
        <v>7637</v>
      </c>
      <c r="AA31" s="15"/>
      <c r="AB31" s="15"/>
      <c r="AC31" s="30" t="s">
        <v>7635</v>
      </c>
      <c r="AD31" s="231" t="s">
        <v>167</v>
      </c>
      <c r="AE31" s="31">
        <v>3</v>
      </c>
      <c r="AF31" s="230" t="s">
        <v>7638</v>
      </c>
      <c r="AG31" s="229" t="s">
        <v>7639</v>
      </c>
      <c r="AH31" s="229" t="s">
        <v>7640</v>
      </c>
      <c r="AI31" s="229" t="s">
        <v>7641</v>
      </c>
      <c r="AJ31" s="228" t="s">
        <v>7642</v>
      </c>
      <c r="AK31" s="229" t="s">
        <v>7643</v>
      </c>
      <c r="AL31" s="230" t="s">
        <v>7638</v>
      </c>
      <c r="AM31" s="229" t="s">
        <v>7639</v>
      </c>
      <c r="AN31" s="229" t="s">
        <v>7640</v>
      </c>
      <c r="AO31" s="229" t="s">
        <v>7641</v>
      </c>
      <c r="AP31" s="228" t="s">
        <v>7642</v>
      </c>
      <c r="AQ31" s="229" t="s">
        <v>7643</v>
      </c>
      <c r="AR31" s="230" t="s">
        <v>7638</v>
      </c>
      <c r="AS31" s="229" t="s">
        <v>7639</v>
      </c>
      <c r="AT31" s="229" t="s">
        <v>7640</v>
      </c>
      <c r="AU31" s="229" t="s">
        <v>7641</v>
      </c>
      <c r="AV31" s="228" t="s">
        <v>7642</v>
      </c>
      <c r="AW31" s="227" t="s">
        <v>7643</v>
      </c>
      <c r="AX31" s="249"/>
      <c r="AY31" s="80" t="s">
        <v>7636</v>
      </c>
      <c r="AZ31" s="223"/>
      <c r="BA31" s="80" t="s">
        <v>7637</v>
      </c>
      <c r="BB31" s="15"/>
    </row>
    <row r="32" spans="1:54" customFormat="1" ht="20.25" customHeight="1" x14ac:dyDescent="0.2">
      <c r="A32" s="49"/>
      <c r="B32" s="30" t="s">
        <v>7644</v>
      </c>
      <c r="C32" s="231" t="s">
        <v>167</v>
      </c>
      <c r="D32" s="31">
        <v>3</v>
      </c>
      <c r="E32" s="1205"/>
      <c r="F32" s="1205"/>
      <c r="G32" s="1205"/>
      <c r="H32" s="1205"/>
      <c r="I32" s="971"/>
      <c r="J32" s="1205"/>
      <c r="K32" s="1205"/>
      <c r="L32" s="1205"/>
      <c r="M32" s="1205"/>
      <c r="N32" s="1205"/>
      <c r="O32" s="971"/>
      <c r="P32" s="1205"/>
      <c r="Q32" s="1305">
        <v>3.8553310537768108E-2</v>
      </c>
      <c r="R32" s="1305">
        <v>52.156203605843956</v>
      </c>
      <c r="S32" s="1305">
        <v>12.428852968604291</v>
      </c>
      <c r="T32" s="1305">
        <v>0</v>
      </c>
      <c r="U32" s="1305">
        <v>0</v>
      </c>
      <c r="V32" s="227">
        <f t="shared" si="1"/>
        <v>64.62360988498601</v>
      </c>
      <c r="W32" s="249"/>
      <c r="X32" s="80" t="s">
        <v>7645</v>
      </c>
      <c r="Y32" s="223"/>
      <c r="Z32" s="80" t="s">
        <v>7646</v>
      </c>
      <c r="AA32" s="15"/>
      <c r="AB32" s="15"/>
      <c r="AC32" s="30" t="s">
        <v>7644</v>
      </c>
      <c r="AD32" s="231" t="s">
        <v>167</v>
      </c>
      <c r="AE32" s="31">
        <v>3</v>
      </c>
      <c r="AF32" s="230" t="s">
        <v>7647</v>
      </c>
      <c r="AG32" s="229" t="s">
        <v>7648</v>
      </c>
      <c r="AH32" s="229" t="s">
        <v>7649</v>
      </c>
      <c r="AI32" s="229" t="s">
        <v>7650</v>
      </c>
      <c r="AJ32" s="228" t="s">
        <v>7651</v>
      </c>
      <c r="AK32" s="229" t="s">
        <v>7652</v>
      </c>
      <c r="AL32" s="230" t="s">
        <v>7647</v>
      </c>
      <c r="AM32" s="229" t="s">
        <v>7648</v>
      </c>
      <c r="AN32" s="229" t="s">
        <v>7649</v>
      </c>
      <c r="AO32" s="229" t="s">
        <v>7650</v>
      </c>
      <c r="AP32" s="228" t="s">
        <v>7651</v>
      </c>
      <c r="AQ32" s="229" t="s">
        <v>7652</v>
      </c>
      <c r="AR32" s="230" t="s">
        <v>7647</v>
      </c>
      <c r="AS32" s="229" t="s">
        <v>7648</v>
      </c>
      <c r="AT32" s="229" t="s">
        <v>7649</v>
      </c>
      <c r="AU32" s="229" t="s">
        <v>7650</v>
      </c>
      <c r="AV32" s="228" t="s">
        <v>7651</v>
      </c>
      <c r="AW32" s="227" t="s">
        <v>7652</v>
      </c>
      <c r="AX32" s="249"/>
      <c r="AY32" s="80" t="s">
        <v>7645</v>
      </c>
      <c r="AZ32" s="223"/>
      <c r="BA32" s="80" t="s">
        <v>7646</v>
      </c>
      <c r="BB32" s="15"/>
    </row>
    <row r="33" spans="1:54" customFormat="1" ht="30" customHeight="1" x14ac:dyDescent="0.2">
      <c r="A33" s="49"/>
      <c r="B33" s="30" t="s">
        <v>7653</v>
      </c>
      <c r="C33" s="231" t="s">
        <v>167</v>
      </c>
      <c r="D33" s="31">
        <v>3</v>
      </c>
      <c r="E33" s="1205"/>
      <c r="F33" s="1205"/>
      <c r="G33" s="1205"/>
      <c r="H33" s="1205"/>
      <c r="I33" s="1205"/>
      <c r="J33" s="1205"/>
      <c r="K33" s="1205"/>
      <c r="L33" s="1205"/>
      <c r="M33" s="1205"/>
      <c r="N33" s="1205"/>
      <c r="O33" s="1205"/>
      <c r="P33" s="1205"/>
      <c r="Q33" s="229">
        <f>Q30+Q31+Q32</f>
        <v>60.279936897730806</v>
      </c>
      <c r="R33" s="229">
        <f>R30+R31+R32</f>
        <v>458.53471681691019</v>
      </c>
      <c r="S33" s="229">
        <f>S30+S31+S32</f>
        <v>425.82131488964876</v>
      </c>
      <c r="T33" s="229">
        <f>T30+T31+T32</f>
        <v>39.987126515387004</v>
      </c>
      <c r="U33" s="229">
        <f>U30+U31+U32</f>
        <v>0</v>
      </c>
      <c r="V33" s="227">
        <f t="shared" si="1"/>
        <v>984.6230951196768</v>
      </c>
      <c r="W33" s="249"/>
      <c r="X33" s="80" t="s">
        <v>7654</v>
      </c>
      <c r="Y33" s="223"/>
      <c r="Z33" s="80" t="s">
        <v>7655</v>
      </c>
      <c r="AA33" s="15"/>
      <c r="AB33" s="15"/>
      <c r="AC33" s="30" t="s">
        <v>7653</v>
      </c>
      <c r="AD33" s="231" t="s">
        <v>167</v>
      </c>
      <c r="AE33" s="31">
        <v>3</v>
      </c>
      <c r="AF33" s="229" t="s">
        <v>7656</v>
      </c>
      <c r="AG33" s="229" t="s">
        <v>7657</v>
      </c>
      <c r="AH33" s="229" t="s">
        <v>7658</v>
      </c>
      <c r="AI33" s="229" t="s">
        <v>7659</v>
      </c>
      <c r="AJ33" s="229" t="s">
        <v>7660</v>
      </c>
      <c r="AK33" s="229" t="s">
        <v>7661</v>
      </c>
      <c r="AL33" s="229" t="s">
        <v>7656</v>
      </c>
      <c r="AM33" s="229" t="s">
        <v>7657</v>
      </c>
      <c r="AN33" s="229" t="s">
        <v>7658</v>
      </c>
      <c r="AO33" s="229" t="s">
        <v>7659</v>
      </c>
      <c r="AP33" s="229" t="s">
        <v>7660</v>
      </c>
      <c r="AQ33" s="229" t="s">
        <v>7661</v>
      </c>
      <c r="AR33" s="229" t="s">
        <v>7656</v>
      </c>
      <c r="AS33" s="229" t="s">
        <v>7657</v>
      </c>
      <c r="AT33" s="229" t="s">
        <v>7658</v>
      </c>
      <c r="AU33" s="229" t="s">
        <v>7659</v>
      </c>
      <c r="AV33" s="229" t="s">
        <v>7660</v>
      </c>
      <c r="AW33" s="227" t="s">
        <v>7661</v>
      </c>
      <c r="AX33" s="249"/>
      <c r="AY33" s="80" t="s">
        <v>7654</v>
      </c>
      <c r="AZ33" s="223"/>
      <c r="BA33" s="80" t="s">
        <v>7655</v>
      </c>
      <c r="BB33" s="15"/>
    </row>
    <row r="34" spans="1:54" customFormat="1" ht="20.25" customHeight="1" x14ac:dyDescent="0.2">
      <c r="A34" s="49"/>
      <c r="B34" s="30" t="s">
        <v>7597</v>
      </c>
      <c r="C34" s="231" t="s">
        <v>167</v>
      </c>
      <c r="D34" s="31">
        <v>3</v>
      </c>
      <c r="E34" s="1205"/>
      <c r="F34" s="1205"/>
      <c r="G34" s="1205"/>
      <c r="H34" s="1205"/>
      <c r="I34" s="971"/>
      <c r="J34" s="1205"/>
      <c r="K34" s="1205"/>
      <c r="L34" s="1205"/>
      <c r="M34" s="1205"/>
      <c r="N34" s="1205"/>
      <c r="O34" s="971"/>
      <c r="P34" s="1205"/>
      <c r="Q34" s="1305">
        <v>1.6210749145166308</v>
      </c>
      <c r="R34" s="1305">
        <v>1.1666966117500777</v>
      </c>
      <c r="S34" s="1305">
        <v>0.12116754740441407</v>
      </c>
      <c r="T34" s="1305">
        <v>4.3142990363692887E-2</v>
      </c>
      <c r="U34" s="1305">
        <v>0</v>
      </c>
      <c r="V34" s="227">
        <f t="shared" si="1"/>
        <v>2.9520820640348155</v>
      </c>
      <c r="W34" s="249"/>
      <c r="X34" s="80" t="s">
        <v>7662</v>
      </c>
      <c r="Y34" s="223"/>
      <c r="Z34" s="80" t="s">
        <v>7663</v>
      </c>
      <c r="AA34" s="15"/>
      <c r="AB34" s="15"/>
      <c r="AC34" s="30" t="s">
        <v>7597</v>
      </c>
      <c r="AD34" s="231" t="s">
        <v>167</v>
      </c>
      <c r="AE34" s="31">
        <v>3</v>
      </c>
      <c r="AF34" s="230" t="s">
        <v>7664</v>
      </c>
      <c r="AG34" s="229" t="s">
        <v>7665</v>
      </c>
      <c r="AH34" s="229" t="s">
        <v>7666</v>
      </c>
      <c r="AI34" s="229" t="s">
        <v>7667</v>
      </c>
      <c r="AJ34" s="228" t="s">
        <v>7668</v>
      </c>
      <c r="AK34" s="229" t="s">
        <v>7669</v>
      </c>
      <c r="AL34" s="230" t="s">
        <v>7664</v>
      </c>
      <c r="AM34" s="229" t="s">
        <v>7665</v>
      </c>
      <c r="AN34" s="229" t="s">
        <v>7666</v>
      </c>
      <c r="AO34" s="229" t="s">
        <v>7667</v>
      </c>
      <c r="AP34" s="228" t="s">
        <v>7668</v>
      </c>
      <c r="AQ34" s="229" t="s">
        <v>7669</v>
      </c>
      <c r="AR34" s="230" t="s">
        <v>7664</v>
      </c>
      <c r="AS34" s="229" t="s">
        <v>7665</v>
      </c>
      <c r="AT34" s="229" t="s">
        <v>7666</v>
      </c>
      <c r="AU34" s="229" t="s">
        <v>7667</v>
      </c>
      <c r="AV34" s="228" t="s">
        <v>7668</v>
      </c>
      <c r="AW34" s="227" t="s">
        <v>7669</v>
      </c>
      <c r="AX34" s="249"/>
      <c r="AY34" s="80" t="s">
        <v>7662</v>
      </c>
      <c r="AZ34" s="223"/>
      <c r="BA34" s="80" t="s">
        <v>7663</v>
      </c>
      <c r="BB34" s="15"/>
    </row>
    <row r="35" spans="1:54" customFormat="1" ht="20.25" customHeight="1" thickBot="1" x14ac:dyDescent="0.25">
      <c r="A35" s="49"/>
      <c r="B35" s="33" t="s">
        <v>7670</v>
      </c>
      <c r="C35" s="226" t="s">
        <v>167</v>
      </c>
      <c r="D35" s="34">
        <v>3</v>
      </c>
      <c r="E35" s="1206"/>
      <c r="F35" s="1206"/>
      <c r="G35" s="1206"/>
      <c r="H35" s="1206"/>
      <c r="I35" s="1206"/>
      <c r="J35" s="1206"/>
      <c r="K35" s="1206"/>
      <c r="L35" s="1206"/>
      <c r="M35" s="1206"/>
      <c r="N35" s="1206"/>
      <c r="O35" s="1206"/>
      <c r="P35" s="1206"/>
      <c r="Q35" s="225">
        <f>Q33+Q34</f>
        <v>61.90101181224744</v>
      </c>
      <c r="R35" s="225">
        <f>R33+R34</f>
        <v>459.70141342866026</v>
      </c>
      <c r="S35" s="225">
        <f>S33+S34</f>
        <v>425.94248243705317</v>
      </c>
      <c r="T35" s="225">
        <f>T33+T34</f>
        <v>40.030269505750695</v>
      </c>
      <c r="U35" s="225">
        <f>U33+U34</f>
        <v>0</v>
      </c>
      <c r="V35" s="224">
        <f t="shared" si="1"/>
        <v>987.5751771837115</v>
      </c>
      <c r="W35" s="249"/>
      <c r="X35" s="81" t="s">
        <v>7671</v>
      </c>
      <c r="Y35" s="223"/>
      <c r="Z35" s="81" t="s">
        <v>7672</v>
      </c>
      <c r="AA35" s="15"/>
      <c r="AB35" s="15"/>
      <c r="AC35" s="33" t="s">
        <v>7670</v>
      </c>
      <c r="AD35" s="226" t="s">
        <v>167</v>
      </c>
      <c r="AE35" s="34">
        <v>3</v>
      </c>
      <c r="AF35" s="225" t="s">
        <v>7673</v>
      </c>
      <c r="AG35" s="225" t="s">
        <v>7674</v>
      </c>
      <c r="AH35" s="225" t="s">
        <v>7675</v>
      </c>
      <c r="AI35" s="225" t="s">
        <v>7676</v>
      </c>
      <c r="AJ35" s="225" t="s">
        <v>7677</v>
      </c>
      <c r="AK35" s="225" t="s">
        <v>7678</v>
      </c>
      <c r="AL35" s="225" t="s">
        <v>7673</v>
      </c>
      <c r="AM35" s="225" t="s">
        <v>7674</v>
      </c>
      <c r="AN35" s="225" t="s">
        <v>7675</v>
      </c>
      <c r="AO35" s="225" t="s">
        <v>7676</v>
      </c>
      <c r="AP35" s="225" t="s">
        <v>7677</v>
      </c>
      <c r="AQ35" s="225" t="s">
        <v>7678</v>
      </c>
      <c r="AR35" s="225" t="s">
        <v>7673</v>
      </c>
      <c r="AS35" s="225" t="s">
        <v>7674</v>
      </c>
      <c r="AT35" s="225" t="s">
        <v>7675</v>
      </c>
      <c r="AU35" s="225" t="s">
        <v>7676</v>
      </c>
      <c r="AV35" s="225" t="s">
        <v>7677</v>
      </c>
      <c r="AW35" s="224" t="s">
        <v>7678</v>
      </c>
      <c r="AX35" s="249"/>
      <c r="AY35" s="81" t="s">
        <v>7671</v>
      </c>
      <c r="AZ35" s="223"/>
      <c r="BA35" s="81" t="s">
        <v>7672</v>
      </c>
      <c r="BB35" s="15"/>
    </row>
    <row r="36" spans="1:54" customFormat="1" ht="15" customHeight="1" thickTop="1" thickBot="1" x14ac:dyDescent="0.25">
      <c r="A36" s="49"/>
      <c r="B36" s="22"/>
      <c r="C36" s="21"/>
      <c r="D36" s="21"/>
      <c r="E36" s="1128"/>
      <c r="F36" s="1128"/>
      <c r="G36" s="1128"/>
      <c r="H36" s="1128"/>
      <c r="I36" s="1128"/>
      <c r="J36" s="1128"/>
      <c r="K36" s="1128"/>
      <c r="L36" s="1128"/>
      <c r="M36" s="1128"/>
      <c r="N36" s="1128"/>
      <c r="O36" s="1128"/>
      <c r="P36" s="1128"/>
      <c r="Q36" s="248"/>
      <c r="R36" s="248"/>
      <c r="S36" s="248"/>
      <c r="T36" s="248"/>
      <c r="U36" s="248"/>
      <c r="V36" s="248"/>
      <c r="W36" s="21"/>
      <c r="X36" s="241"/>
      <c r="Y36" s="223"/>
      <c r="Z36" s="241"/>
      <c r="AA36" s="15"/>
      <c r="AB36" s="15"/>
      <c r="AC36" s="22"/>
      <c r="AD36" s="21"/>
      <c r="AE36" s="21"/>
      <c r="AF36" s="248"/>
      <c r="AG36" s="248"/>
      <c r="AH36" s="248"/>
      <c r="AI36" s="248"/>
      <c r="AJ36" s="248"/>
      <c r="AK36" s="248"/>
      <c r="AL36" s="248"/>
      <c r="AM36" s="248"/>
      <c r="AN36" s="248"/>
      <c r="AO36" s="248"/>
      <c r="AP36" s="248"/>
      <c r="AQ36" s="248"/>
      <c r="AR36" s="248"/>
      <c r="AS36" s="248"/>
      <c r="AT36" s="248"/>
      <c r="AU36" s="248"/>
      <c r="AV36" s="248"/>
      <c r="AW36" s="248"/>
      <c r="AX36" s="21"/>
      <c r="AY36" s="239"/>
      <c r="AZ36" s="223"/>
      <c r="BA36" s="239"/>
      <c r="BB36" s="15"/>
    </row>
    <row r="37" spans="1:54" customFormat="1" ht="20.25" customHeight="1" thickTop="1" thickBot="1" x14ac:dyDescent="0.25">
      <c r="A37" s="49"/>
      <c r="B37" s="24" t="s">
        <v>7615</v>
      </c>
      <c r="C37" s="60"/>
      <c r="D37" s="60"/>
      <c r="E37" s="1128"/>
      <c r="F37" s="1128"/>
      <c r="G37" s="1128"/>
      <c r="H37" s="1128"/>
      <c r="I37" s="1128"/>
      <c r="J37" s="1128"/>
      <c r="K37" s="1128"/>
      <c r="L37" s="1128"/>
      <c r="M37" s="1128"/>
      <c r="N37" s="1128"/>
      <c r="O37" s="1128"/>
      <c r="P37" s="1128"/>
      <c r="Q37" s="248"/>
      <c r="R37" s="248"/>
      <c r="S37" s="248"/>
      <c r="T37" s="248"/>
      <c r="U37" s="248"/>
      <c r="V37" s="248"/>
      <c r="W37" s="21"/>
      <c r="X37" s="240"/>
      <c r="Y37" s="223"/>
      <c r="Z37" s="240"/>
      <c r="AA37" s="15"/>
      <c r="AB37" s="15"/>
      <c r="AC37" s="24" t="s">
        <v>7615</v>
      </c>
      <c r="AD37" s="60"/>
      <c r="AE37" s="60"/>
      <c r="AF37" s="248"/>
      <c r="AG37" s="248"/>
      <c r="AH37" s="248"/>
      <c r="AI37" s="248"/>
      <c r="AJ37" s="248"/>
      <c r="AK37" s="248"/>
      <c r="AL37" s="248"/>
      <c r="AM37" s="248"/>
      <c r="AN37" s="248"/>
      <c r="AO37" s="248"/>
      <c r="AP37" s="248"/>
      <c r="AQ37" s="248"/>
      <c r="AR37" s="248"/>
      <c r="AS37" s="248"/>
      <c r="AT37" s="248"/>
      <c r="AU37" s="248"/>
      <c r="AV37" s="248"/>
      <c r="AW37" s="248"/>
      <c r="AX37" s="21"/>
      <c r="AY37" s="239"/>
      <c r="AZ37" s="223"/>
      <c r="BA37" s="239"/>
      <c r="BB37" s="15"/>
    </row>
    <row r="38" spans="1:54" customFormat="1" ht="20.25" customHeight="1" thickTop="1" thickBot="1" x14ac:dyDescent="0.25">
      <c r="A38" s="49"/>
      <c r="B38" s="72" t="s">
        <v>7679</v>
      </c>
      <c r="C38" s="244" t="s">
        <v>167</v>
      </c>
      <c r="D38" s="73">
        <v>3</v>
      </c>
      <c r="E38" s="1203"/>
      <c r="F38" s="1203"/>
      <c r="G38" s="1203"/>
      <c r="H38" s="1203"/>
      <c r="I38" s="1202"/>
      <c r="J38" s="1203"/>
      <c r="K38" s="1203"/>
      <c r="L38" s="1203"/>
      <c r="M38" s="1203"/>
      <c r="N38" s="1203"/>
      <c r="O38" s="1202"/>
      <c r="P38" s="1203"/>
      <c r="Q38" s="1306">
        <v>4.2225054398507933E-2</v>
      </c>
      <c r="R38" s="1306">
        <v>30.138591544917624</v>
      </c>
      <c r="S38" s="1306">
        <v>20.521376437674853</v>
      </c>
      <c r="T38" s="1306">
        <v>0</v>
      </c>
      <c r="U38" s="1306">
        <v>0</v>
      </c>
      <c r="V38" s="242">
        <f>SUM(Q38:U38)</f>
        <v>50.702193036990984</v>
      </c>
      <c r="W38" s="21"/>
      <c r="X38" s="82" t="s">
        <v>7680</v>
      </c>
      <c r="Y38" s="223"/>
      <c r="Z38" s="82" t="s">
        <v>7681</v>
      </c>
      <c r="AA38" s="15"/>
      <c r="AB38" s="15"/>
      <c r="AC38" s="72" t="s">
        <v>7679</v>
      </c>
      <c r="AD38" s="244" t="s">
        <v>167</v>
      </c>
      <c r="AE38" s="73">
        <v>3</v>
      </c>
      <c r="AF38" s="246" t="s">
        <v>7682</v>
      </c>
      <c r="AG38" s="243" t="s">
        <v>7683</v>
      </c>
      <c r="AH38" s="243" t="s">
        <v>7684</v>
      </c>
      <c r="AI38" s="243" t="s">
        <v>7685</v>
      </c>
      <c r="AJ38" s="245" t="s">
        <v>7686</v>
      </c>
      <c r="AK38" s="243" t="s">
        <v>7687</v>
      </c>
      <c r="AL38" s="246" t="s">
        <v>7682</v>
      </c>
      <c r="AM38" s="243" t="s">
        <v>7683</v>
      </c>
      <c r="AN38" s="243" t="s">
        <v>7684</v>
      </c>
      <c r="AO38" s="243" t="s">
        <v>7685</v>
      </c>
      <c r="AP38" s="245" t="s">
        <v>7686</v>
      </c>
      <c r="AQ38" s="243" t="s">
        <v>7687</v>
      </c>
      <c r="AR38" s="246" t="s">
        <v>7682</v>
      </c>
      <c r="AS38" s="243" t="s">
        <v>7683</v>
      </c>
      <c r="AT38" s="243" t="s">
        <v>7684</v>
      </c>
      <c r="AU38" s="243" t="s">
        <v>7685</v>
      </c>
      <c r="AV38" s="245" t="s">
        <v>7686</v>
      </c>
      <c r="AW38" s="242" t="s">
        <v>7687</v>
      </c>
      <c r="AX38" s="21"/>
      <c r="AY38" s="82" t="s">
        <v>7680</v>
      </c>
      <c r="AZ38" s="223"/>
      <c r="BA38" s="82" t="s">
        <v>7681</v>
      </c>
      <c r="BB38" s="15"/>
    </row>
    <row r="39" spans="1:54" customFormat="1" ht="15" customHeight="1" thickTop="1" thickBot="1" x14ac:dyDescent="0.25">
      <c r="A39" s="49"/>
      <c r="B39" s="22"/>
      <c r="C39" s="22"/>
      <c r="D39" s="22"/>
      <c r="E39" s="1208"/>
      <c r="F39" s="1208"/>
      <c r="G39" s="1208"/>
      <c r="H39" s="1208"/>
      <c r="I39" s="1208"/>
      <c r="J39" s="1208"/>
      <c r="K39" s="1208"/>
      <c r="L39" s="1208"/>
      <c r="M39" s="1208"/>
      <c r="N39" s="1208"/>
      <c r="O39" s="1208"/>
      <c r="P39" s="1208"/>
      <c r="Q39" s="240"/>
      <c r="R39" s="240"/>
      <c r="S39" s="240"/>
      <c r="T39" s="240"/>
      <c r="U39" s="240"/>
      <c r="V39" s="240"/>
      <c r="W39" s="21"/>
      <c r="X39" s="240"/>
      <c r="Y39" s="223"/>
      <c r="Z39" s="240"/>
      <c r="AA39" s="15"/>
      <c r="AB39" s="15"/>
      <c r="AC39" s="22"/>
      <c r="AD39" s="22"/>
      <c r="AE39" s="22"/>
      <c r="AF39" s="240"/>
      <c r="AG39" s="240"/>
      <c r="AH39" s="240"/>
      <c r="AI39" s="240"/>
      <c r="AJ39" s="240"/>
      <c r="AK39" s="240"/>
      <c r="AL39" s="240"/>
      <c r="AM39" s="240"/>
      <c r="AN39" s="240"/>
      <c r="AO39" s="240"/>
      <c r="AP39" s="240"/>
      <c r="AQ39" s="240"/>
      <c r="AR39" s="240"/>
      <c r="AS39" s="240"/>
      <c r="AT39" s="240"/>
      <c r="AU39" s="240"/>
      <c r="AV39" s="240"/>
      <c r="AW39" s="240"/>
      <c r="AX39" s="21"/>
      <c r="AY39" s="239"/>
      <c r="AZ39" s="223"/>
      <c r="BA39" s="239"/>
      <c r="BB39" s="15"/>
    </row>
    <row r="40" spans="1:54" customFormat="1" ht="20.25" customHeight="1" thickTop="1" thickBot="1" x14ac:dyDescent="0.25">
      <c r="A40" s="49"/>
      <c r="B40" s="53" t="s">
        <v>7688</v>
      </c>
      <c r="C40" s="244" t="s">
        <v>167</v>
      </c>
      <c r="D40" s="73">
        <v>3</v>
      </c>
      <c r="E40" s="1203"/>
      <c r="F40" s="1203"/>
      <c r="G40" s="1203"/>
      <c r="H40" s="1203"/>
      <c r="I40" s="1203"/>
      <c r="J40" s="1203"/>
      <c r="K40" s="1203"/>
      <c r="L40" s="1203"/>
      <c r="M40" s="1203"/>
      <c r="N40" s="1203"/>
      <c r="O40" s="1203"/>
      <c r="P40" s="1203"/>
      <c r="Q40" s="243">
        <f>Q24+Q35-Q27-Q38</f>
        <v>113.99078368553096</v>
      </c>
      <c r="R40" s="243">
        <f>R24+R35-R27-R38</f>
        <v>664.71912744419103</v>
      </c>
      <c r="S40" s="243">
        <f>S24+S35-S27-S38</f>
        <v>692.44482718923803</v>
      </c>
      <c r="T40" s="243">
        <f>T24+T35-T27-T38</f>
        <v>128.27850892981007</v>
      </c>
      <c r="U40" s="243">
        <f>U24+U35-U27-U38</f>
        <v>0</v>
      </c>
      <c r="V40" s="242">
        <f>SUM(Q40:U40)</f>
        <v>1599.4332472487699</v>
      </c>
      <c r="W40" s="21"/>
      <c r="X40" s="82" t="s">
        <v>7689</v>
      </c>
      <c r="Y40" s="223"/>
      <c r="Z40" s="82" t="s">
        <v>7690</v>
      </c>
      <c r="AA40" s="15"/>
      <c r="AB40" s="15"/>
      <c r="AC40" s="53" t="s">
        <v>7688</v>
      </c>
      <c r="AD40" s="244" t="s">
        <v>167</v>
      </c>
      <c r="AE40" s="73">
        <v>3</v>
      </c>
      <c r="AF40" s="243" t="s">
        <v>7691</v>
      </c>
      <c r="AG40" s="243" t="s">
        <v>7692</v>
      </c>
      <c r="AH40" s="243" t="s">
        <v>7693</v>
      </c>
      <c r="AI40" s="243" t="s">
        <v>7694</v>
      </c>
      <c r="AJ40" s="243" t="s">
        <v>7695</v>
      </c>
      <c r="AK40" s="243" t="s">
        <v>7696</v>
      </c>
      <c r="AL40" s="243" t="s">
        <v>7691</v>
      </c>
      <c r="AM40" s="243" t="s">
        <v>7692</v>
      </c>
      <c r="AN40" s="243" t="s">
        <v>7693</v>
      </c>
      <c r="AO40" s="243" t="s">
        <v>7694</v>
      </c>
      <c r="AP40" s="243" t="s">
        <v>7695</v>
      </c>
      <c r="AQ40" s="243" t="s">
        <v>7696</v>
      </c>
      <c r="AR40" s="243" t="s">
        <v>7691</v>
      </c>
      <c r="AS40" s="243" t="s">
        <v>7692</v>
      </c>
      <c r="AT40" s="243" t="s">
        <v>7693</v>
      </c>
      <c r="AU40" s="243" t="s">
        <v>7694</v>
      </c>
      <c r="AV40" s="243" t="s">
        <v>7695</v>
      </c>
      <c r="AW40" s="242" t="s">
        <v>7696</v>
      </c>
      <c r="AX40" s="21"/>
      <c r="AY40" s="82" t="s">
        <v>7689</v>
      </c>
      <c r="AZ40" s="223"/>
      <c r="BA40" s="82" t="s">
        <v>7690</v>
      </c>
      <c r="BB40" s="15"/>
    </row>
    <row r="41" spans="1:54" customFormat="1" ht="15" customHeight="1" thickTop="1" thickBot="1" x14ac:dyDescent="0.25">
      <c r="A41" s="49"/>
      <c r="B41" s="22"/>
      <c r="C41" s="22"/>
      <c r="D41" s="22"/>
      <c r="E41" s="1208"/>
      <c r="F41" s="1208"/>
      <c r="G41" s="1208"/>
      <c r="H41" s="1208"/>
      <c r="I41" s="1208"/>
      <c r="J41" s="1208"/>
      <c r="K41" s="1208"/>
      <c r="L41" s="1208"/>
      <c r="M41" s="1208"/>
      <c r="N41" s="1208"/>
      <c r="O41" s="1208"/>
      <c r="P41" s="1208"/>
      <c r="Q41" s="240"/>
      <c r="R41" s="240"/>
      <c r="S41" s="240"/>
      <c r="T41" s="240"/>
      <c r="U41" s="240"/>
      <c r="V41" s="240"/>
      <c r="W41" s="21"/>
      <c r="X41" s="241"/>
      <c r="Y41" s="223"/>
      <c r="Z41" s="241"/>
      <c r="AA41" s="15"/>
      <c r="AB41" s="15"/>
      <c r="AC41" s="22"/>
      <c r="AD41" s="22"/>
      <c r="AE41" s="22"/>
      <c r="AF41" s="240"/>
      <c r="AG41" s="240"/>
      <c r="AH41" s="240"/>
      <c r="AI41" s="240"/>
      <c r="AJ41" s="240"/>
      <c r="AK41" s="240"/>
      <c r="AL41" s="240"/>
      <c r="AM41" s="240"/>
      <c r="AN41" s="240"/>
      <c r="AO41" s="240"/>
      <c r="AP41" s="240"/>
      <c r="AQ41" s="240"/>
      <c r="AR41" s="240"/>
      <c r="AS41" s="240"/>
      <c r="AT41" s="240"/>
      <c r="AU41" s="240"/>
      <c r="AV41" s="240"/>
      <c r="AW41" s="240"/>
      <c r="AX41" s="21"/>
      <c r="AY41" s="239"/>
      <c r="AZ41" s="223"/>
      <c r="BA41" s="239"/>
      <c r="BB41" s="15"/>
    </row>
    <row r="42" spans="1:54" customFormat="1" ht="20.25" customHeight="1" thickTop="1" thickBot="1" x14ac:dyDescent="0.25">
      <c r="A42" s="49"/>
      <c r="B42" s="24" t="s">
        <v>7697</v>
      </c>
      <c r="C42" s="60"/>
      <c r="D42" s="60"/>
      <c r="E42" s="1208"/>
      <c r="F42" s="1208"/>
      <c r="G42" s="1208"/>
      <c r="H42" s="1208"/>
      <c r="I42" s="1208"/>
      <c r="J42" s="1208"/>
      <c r="K42" s="1208"/>
      <c r="L42" s="1208"/>
      <c r="M42" s="1208"/>
      <c r="N42" s="1208"/>
      <c r="O42" s="1208"/>
      <c r="P42" s="1208"/>
      <c r="Q42" s="240"/>
      <c r="R42" s="240"/>
      <c r="S42" s="240"/>
      <c r="T42" s="240"/>
      <c r="U42" s="240"/>
      <c r="V42" s="240"/>
      <c r="W42" s="21"/>
      <c r="X42" s="240"/>
      <c r="Y42" s="223"/>
      <c r="Z42" s="240"/>
      <c r="AA42" s="15"/>
      <c r="AB42" s="15"/>
      <c r="AC42" s="24" t="s">
        <v>7697</v>
      </c>
      <c r="AD42" s="60"/>
      <c r="AE42" s="60"/>
      <c r="AF42" s="240"/>
      <c r="AG42" s="240"/>
      <c r="AH42" s="240"/>
      <c r="AI42" s="240"/>
      <c r="AJ42" s="240"/>
      <c r="AK42" s="240"/>
      <c r="AL42" s="240"/>
      <c r="AM42" s="240"/>
      <c r="AN42" s="240"/>
      <c r="AO42" s="240"/>
      <c r="AP42" s="240"/>
      <c r="AQ42" s="240"/>
      <c r="AR42" s="240"/>
      <c r="AS42" s="240"/>
      <c r="AT42" s="240"/>
      <c r="AU42" s="240"/>
      <c r="AV42" s="240"/>
      <c r="AW42" s="240"/>
      <c r="AX42" s="21"/>
      <c r="AY42" s="239"/>
      <c r="AZ42" s="223"/>
      <c r="BA42" s="239"/>
      <c r="BB42" s="15"/>
    </row>
    <row r="43" spans="1:54" customFormat="1" ht="20.25" customHeight="1" thickTop="1" x14ac:dyDescent="0.2">
      <c r="A43" s="49"/>
      <c r="B43" s="27" t="s">
        <v>7698</v>
      </c>
      <c r="C43" s="237" t="s">
        <v>167</v>
      </c>
      <c r="D43" s="28">
        <v>3</v>
      </c>
      <c r="E43" s="1204"/>
      <c r="F43" s="1204"/>
      <c r="G43" s="1204"/>
      <c r="H43" s="1204"/>
      <c r="I43" s="1207"/>
      <c r="J43" s="1204"/>
      <c r="K43" s="1204"/>
      <c r="L43" s="1204"/>
      <c r="M43" s="1204"/>
      <c r="N43" s="1204"/>
      <c r="O43" s="1207"/>
      <c r="P43" s="1204"/>
      <c r="Q43" s="1304">
        <v>0.96383276344420288</v>
      </c>
      <c r="R43" s="1304">
        <v>7.7033186198321424</v>
      </c>
      <c r="S43" s="1304">
        <v>7.3489953372707495</v>
      </c>
      <c r="T43" s="1304">
        <v>2.5390108797015856</v>
      </c>
      <c r="U43" s="1304">
        <v>0</v>
      </c>
      <c r="V43" s="233">
        <f>SUM(Q43:U43)</f>
        <v>18.55515760024868</v>
      </c>
      <c r="W43" s="21"/>
      <c r="X43" s="79" t="s">
        <v>7699</v>
      </c>
      <c r="Y43" s="223"/>
      <c r="Z43" s="79" t="s">
        <v>7700</v>
      </c>
      <c r="AA43" s="15"/>
      <c r="AB43" s="15"/>
      <c r="AC43" s="27" t="s">
        <v>7698</v>
      </c>
      <c r="AD43" s="237" t="s">
        <v>167</v>
      </c>
      <c r="AE43" s="28">
        <v>3</v>
      </c>
      <c r="AF43" s="236" t="s">
        <v>7701</v>
      </c>
      <c r="AG43" s="235" t="s">
        <v>7702</v>
      </c>
      <c r="AH43" s="235" t="s">
        <v>7703</v>
      </c>
      <c r="AI43" s="235" t="s">
        <v>7704</v>
      </c>
      <c r="AJ43" s="234" t="s">
        <v>7705</v>
      </c>
      <c r="AK43" s="235" t="s">
        <v>7706</v>
      </c>
      <c r="AL43" s="236" t="s">
        <v>7701</v>
      </c>
      <c r="AM43" s="235" t="s">
        <v>7702</v>
      </c>
      <c r="AN43" s="235" t="s">
        <v>7703</v>
      </c>
      <c r="AO43" s="235" t="s">
        <v>7704</v>
      </c>
      <c r="AP43" s="234" t="s">
        <v>7705</v>
      </c>
      <c r="AQ43" s="235" t="s">
        <v>7706</v>
      </c>
      <c r="AR43" s="236" t="s">
        <v>7701</v>
      </c>
      <c r="AS43" s="235" t="s">
        <v>7702</v>
      </c>
      <c r="AT43" s="235" t="s">
        <v>7703</v>
      </c>
      <c r="AU43" s="235" t="s">
        <v>7704</v>
      </c>
      <c r="AV43" s="234" t="s">
        <v>7705</v>
      </c>
      <c r="AW43" s="233" t="s">
        <v>7706</v>
      </c>
      <c r="AX43" s="21"/>
      <c r="AY43" s="79" t="s">
        <v>7699</v>
      </c>
      <c r="AZ43" s="223"/>
      <c r="BA43" s="79" t="s">
        <v>7700</v>
      </c>
      <c r="BB43" s="15"/>
    </row>
    <row r="44" spans="1:54" customFormat="1" ht="20.25" customHeight="1" x14ac:dyDescent="0.2">
      <c r="A44" s="49"/>
      <c r="B44" s="30" t="s">
        <v>7707</v>
      </c>
      <c r="C44" s="231" t="s">
        <v>167</v>
      </c>
      <c r="D44" s="31">
        <v>3</v>
      </c>
      <c r="E44" s="1205"/>
      <c r="F44" s="1205"/>
      <c r="G44" s="1205"/>
      <c r="H44" s="1205"/>
      <c r="I44" s="971"/>
      <c r="J44" s="1205"/>
      <c r="K44" s="1205"/>
      <c r="L44" s="1205"/>
      <c r="M44" s="1205"/>
      <c r="N44" s="1205"/>
      <c r="O44" s="971"/>
      <c r="P44" s="1205"/>
      <c r="Q44" s="1305">
        <v>0</v>
      </c>
      <c r="R44" s="1305">
        <v>0</v>
      </c>
      <c r="S44" s="1305">
        <v>0</v>
      </c>
      <c r="T44" s="1305">
        <v>0</v>
      </c>
      <c r="U44" s="1305">
        <v>0</v>
      </c>
      <c r="V44" s="227">
        <f>SUM(Q44:U44)</f>
        <v>0</v>
      </c>
      <c r="W44" s="21"/>
      <c r="X44" s="80" t="s">
        <v>7708</v>
      </c>
      <c r="Y44" s="223"/>
      <c r="Z44" s="80" t="s">
        <v>7709</v>
      </c>
      <c r="AA44" s="15"/>
      <c r="AB44" s="15"/>
      <c r="AC44" s="30" t="s">
        <v>7707</v>
      </c>
      <c r="AD44" s="231" t="s">
        <v>167</v>
      </c>
      <c r="AE44" s="31">
        <v>3</v>
      </c>
      <c r="AF44" s="230" t="s">
        <v>7710</v>
      </c>
      <c r="AG44" s="229" t="s">
        <v>7711</v>
      </c>
      <c r="AH44" s="229" t="s">
        <v>7712</v>
      </c>
      <c r="AI44" s="229" t="s">
        <v>7713</v>
      </c>
      <c r="AJ44" s="228" t="s">
        <v>7714</v>
      </c>
      <c r="AK44" s="229" t="s">
        <v>7715</v>
      </c>
      <c r="AL44" s="230" t="s">
        <v>7710</v>
      </c>
      <c r="AM44" s="229" t="s">
        <v>7711</v>
      </c>
      <c r="AN44" s="229" t="s">
        <v>7712</v>
      </c>
      <c r="AO44" s="229" t="s">
        <v>7713</v>
      </c>
      <c r="AP44" s="228" t="s">
        <v>7714</v>
      </c>
      <c r="AQ44" s="229" t="s">
        <v>7715</v>
      </c>
      <c r="AR44" s="230" t="s">
        <v>7710</v>
      </c>
      <c r="AS44" s="229" t="s">
        <v>7711</v>
      </c>
      <c r="AT44" s="229" t="s">
        <v>7712</v>
      </c>
      <c r="AU44" s="229" t="s">
        <v>7713</v>
      </c>
      <c r="AV44" s="228" t="s">
        <v>7714</v>
      </c>
      <c r="AW44" s="227" t="s">
        <v>7715</v>
      </c>
      <c r="AX44" s="21"/>
      <c r="AY44" s="80" t="s">
        <v>7708</v>
      </c>
      <c r="AZ44" s="223"/>
      <c r="BA44" s="80" t="s">
        <v>7709</v>
      </c>
      <c r="BB44" s="15"/>
    </row>
    <row r="45" spans="1:54" customFormat="1" ht="20.25" customHeight="1" thickBot="1" x14ac:dyDescent="0.25">
      <c r="A45" s="49"/>
      <c r="B45" s="33" t="s">
        <v>7716</v>
      </c>
      <c r="C45" s="226" t="s">
        <v>167</v>
      </c>
      <c r="D45" s="34">
        <v>3</v>
      </c>
      <c r="E45" s="1206"/>
      <c r="F45" s="1206"/>
      <c r="G45" s="1206"/>
      <c r="H45" s="1206"/>
      <c r="I45" s="1206"/>
      <c r="J45" s="1206"/>
      <c r="K45" s="1206"/>
      <c r="L45" s="1206"/>
      <c r="M45" s="1206"/>
      <c r="N45" s="1206"/>
      <c r="O45" s="1206"/>
      <c r="P45" s="1206"/>
      <c r="Q45" s="225">
        <f>Q40+Q43+Q44</f>
        <v>114.95461644897516</v>
      </c>
      <c r="R45" s="225">
        <f>R40+R43+R44</f>
        <v>672.42244606402312</v>
      </c>
      <c r="S45" s="225">
        <f>S40+S43+S44</f>
        <v>699.79382252650873</v>
      </c>
      <c r="T45" s="225">
        <f>T40+T43+T44</f>
        <v>130.81751980951165</v>
      </c>
      <c r="U45" s="225">
        <f>U40+U43+U44</f>
        <v>0</v>
      </c>
      <c r="V45" s="224">
        <f>SUM(Q45:U45)</f>
        <v>1617.9884048490187</v>
      </c>
      <c r="W45" s="21"/>
      <c r="X45" s="81" t="s">
        <v>7717</v>
      </c>
      <c r="Y45" s="223"/>
      <c r="Z45" s="81" t="s">
        <v>7718</v>
      </c>
      <c r="AA45" s="15"/>
      <c r="AB45" s="15"/>
      <c r="AC45" s="33" t="s">
        <v>7716</v>
      </c>
      <c r="AD45" s="226" t="s">
        <v>167</v>
      </c>
      <c r="AE45" s="34">
        <v>3</v>
      </c>
      <c r="AF45" s="225" t="s">
        <v>7719</v>
      </c>
      <c r="AG45" s="225" t="s">
        <v>7720</v>
      </c>
      <c r="AH45" s="225" t="s">
        <v>7721</v>
      </c>
      <c r="AI45" s="225" t="s">
        <v>7722</v>
      </c>
      <c r="AJ45" s="225" t="s">
        <v>7723</v>
      </c>
      <c r="AK45" s="225" t="s">
        <v>7724</v>
      </c>
      <c r="AL45" s="225" t="s">
        <v>7719</v>
      </c>
      <c r="AM45" s="225" t="s">
        <v>7720</v>
      </c>
      <c r="AN45" s="225" t="s">
        <v>7721</v>
      </c>
      <c r="AO45" s="225" t="s">
        <v>7722</v>
      </c>
      <c r="AP45" s="225" t="s">
        <v>7723</v>
      </c>
      <c r="AQ45" s="225" t="s">
        <v>7724</v>
      </c>
      <c r="AR45" s="225" t="s">
        <v>7719</v>
      </c>
      <c r="AS45" s="225" t="s">
        <v>7720</v>
      </c>
      <c r="AT45" s="225" t="s">
        <v>7721</v>
      </c>
      <c r="AU45" s="225" t="s">
        <v>7722</v>
      </c>
      <c r="AV45" s="225" t="s">
        <v>7723</v>
      </c>
      <c r="AW45" s="224" t="s">
        <v>7724</v>
      </c>
      <c r="AX45" s="21"/>
      <c r="AY45" s="81" t="s">
        <v>7717</v>
      </c>
      <c r="AZ45" s="223"/>
      <c r="BA45" s="81" t="s">
        <v>7718</v>
      </c>
      <c r="BB45" s="15"/>
    </row>
    <row r="46" spans="1:54" ht="20.25" customHeight="1" thickTop="1" x14ac:dyDescent="0.2"/>
  </sheetData>
  <mergeCells count="17">
    <mergeCell ref="AL6:AQ6"/>
    <mergeCell ref="AC5:AC6"/>
    <mergeCell ref="AR6:AW6"/>
    <mergeCell ref="AC1:BB1"/>
    <mergeCell ref="AY5:AY6"/>
    <mergeCell ref="AF6:AK6"/>
    <mergeCell ref="BA5:BA6"/>
    <mergeCell ref="B5:B6"/>
    <mergeCell ref="Z5:Z6"/>
    <mergeCell ref="AE5:AE6"/>
    <mergeCell ref="AD5:AD6"/>
    <mergeCell ref="K6:P6"/>
    <mergeCell ref="E6:J6"/>
    <mergeCell ref="C5:C6"/>
    <mergeCell ref="D5:D6"/>
    <mergeCell ref="X5:X6"/>
    <mergeCell ref="Q6:V6"/>
  </mergeCells>
  <pageMargins left="0.7" right="0.7" top="0.75" bottom="0.75" header="0.3" footer="0.3"/>
  <pageSetup paperSize="8" scale="19" fitToHeight="0" orientation="landscape"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179">
    <tabColor rgb="FF0070C0"/>
    <pageSetUpPr fitToPage="1"/>
  </sheetPr>
  <dimension ref="A1:AV28"/>
  <sheetViews>
    <sheetView zoomScale="70" zoomScaleNormal="70" workbookViewId="0">
      <pane xSplit="4" ySplit="6" topLeftCell="N7" activePane="bottomRight" state="frozen"/>
      <selection pane="topRight" activeCell="J19" sqref="J19"/>
      <selection pane="bottomLeft" activeCell="J19" sqref="J19"/>
      <selection pane="bottomRight" activeCell="R16" sqref="R16"/>
    </sheetView>
  </sheetViews>
  <sheetFormatPr defaultColWidth="9" defaultRowHeight="20.25" customHeight="1" x14ac:dyDescent="0.2"/>
  <cols>
    <col min="1" max="1" width="1.625" style="54" customWidth="1"/>
    <col min="2" max="2" width="57.125" style="54" customWidth="1"/>
    <col min="3" max="3" width="5.5" style="54" bestFit="1" customWidth="1"/>
    <col min="4" max="4" width="5" style="54" bestFit="1" customWidth="1"/>
    <col min="5" max="19" width="13.625" style="54" customWidth="1"/>
    <col min="20" max="20" width="3.125" style="54" customWidth="1"/>
    <col min="21" max="21" width="18.5" style="54" bestFit="1" customWidth="1"/>
    <col min="22" max="22" width="3.125" style="54" customWidth="1"/>
    <col min="23" max="23" width="12.5" style="54" customWidth="1"/>
    <col min="24" max="25" width="9" style="54" customWidth="1"/>
    <col min="26" max="26" width="57.125" style="54" customWidth="1"/>
    <col min="27" max="28" width="9" style="54" customWidth="1"/>
    <col min="29" max="33" width="20.625" style="54" customWidth="1"/>
    <col min="34" max="34" width="19.375" style="54" bestFit="1" customWidth="1"/>
    <col min="35" max="35" width="20.75" style="54" bestFit="1" customWidth="1"/>
    <col min="36" max="36" width="22.75" style="54" bestFit="1" customWidth="1"/>
    <col min="37" max="37" width="19.375" style="54" bestFit="1" customWidth="1"/>
    <col min="38" max="38" width="20.875" style="54" bestFit="1" customWidth="1"/>
    <col min="39" max="39" width="19.375" style="54" bestFit="1" customWidth="1"/>
    <col min="40" max="40" width="20.75" style="54" bestFit="1" customWidth="1"/>
    <col min="41" max="41" width="22.75" style="54" bestFit="1" customWidth="1"/>
    <col min="42" max="42" width="19.375" style="54" bestFit="1" customWidth="1"/>
    <col min="43" max="43" width="20.875" style="54" bestFit="1" customWidth="1"/>
    <col min="44" max="44" width="3.125" style="54" customWidth="1"/>
    <col min="45" max="45" width="10.75" style="54" customWidth="1"/>
    <col min="46" max="46" width="3.125" style="54" customWidth="1"/>
    <col min="47" max="47" width="9.75" style="54" customWidth="1"/>
    <col min="48" max="48" width="9" style="54" customWidth="1"/>
    <col min="49" max="16384" width="9" style="54"/>
  </cols>
  <sheetData>
    <row r="1" spans="1:48" ht="20.25" customHeight="1" x14ac:dyDescent="0.35">
      <c r="A1" s="4"/>
      <c r="B1" s="1403" t="s">
        <v>71</v>
      </c>
      <c r="C1" s="1451"/>
      <c r="D1" s="1451"/>
      <c r="E1" s="1451"/>
      <c r="F1" s="1451"/>
      <c r="G1" s="1451"/>
      <c r="H1" s="1451"/>
      <c r="I1" s="1451"/>
      <c r="J1" s="1451"/>
      <c r="K1" s="1451"/>
      <c r="L1" s="1451"/>
      <c r="M1" s="1451"/>
      <c r="N1" s="1451"/>
      <c r="O1" s="1451"/>
      <c r="P1" s="1451"/>
      <c r="Q1" s="1451"/>
      <c r="R1" s="1451"/>
      <c r="S1" s="1451"/>
      <c r="T1" s="1451"/>
      <c r="U1" s="1451"/>
      <c r="V1" s="1451"/>
      <c r="W1" s="1451"/>
      <c r="X1" s="1451"/>
      <c r="Y1" s="4"/>
      <c r="Z1" s="8" t="s">
        <v>146</v>
      </c>
      <c r="AA1" s="8"/>
      <c r="AB1" s="8"/>
      <c r="AC1" s="8"/>
      <c r="AD1" s="8"/>
      <c r="AE1" s="8"/>
      <c r="AF1" s="8"/>
      <c r="AG1" s="8"/>
      <c r="AH1" s="8"/>
      <c r="AI1" s="8"/>
      <c r="AJ1" s="8"/>
      <c r="AK1" s="8"/>
      <c r="AL1" s="8"/>
      <c r="AM1" s="8"/>
      <c r="AN1" s="8"/>
      <c r="AO1" s="8"/>
      <c r="AP1" s="8"/>
      <c r="AQ1" s="8"/>
      <c r="AR1" s="8"/>
      <c r="AS1" s="8"/>
      <c r="AT1" s="8"/>
      <c r="AU1" s="8"/>
      <c r="AV1" s="705"/>
    </row>
    <row r="2" spans="1:48" ht="18.75" customHeight="1" x14ac:dyDescent="0.25">
      <c r="A2" s="4"/>
      <c r="B2" s="1403" t="str">
        <f ca="1">INDIRECT("Validation!B5")</f>
        <v>Anglian Water</v>
      </c>
      <c r="C2" s="1451"/>
      <c r="D2" s="1451"/>
      <c r="E2" s="1451"/>
      <c r="F2" s="1451"/>
      <c r="G2" s="1451"/>
      <c r="H2" s="1451"/>
      <c r="I2" s="1451"/>
      <c r="J2" s="1451"/>
      <c r="K2" s="1451"/>
      <c r="L2" s="1451"/>
      <c r="M2" s="1451"/>
      <c r="N2" s="1451"/>
      <c r="O2" s="1451"/>
      <c r="P2" s="1451"/>
      <c r="Q2" s="1451"/>
      <c r="R2" s="1451"/>
      <c r="S2" s="1451"/>
      <c r="T2" s="1451"/>
      <c r="U2" s="1451"/>
      <c r="V2" s="1451"/>
      <c r="W2" s="1451"/>
      <c r="X2" s="1451"/>
      <c r="Y2" s="4"/>
      <c r="Z2" s="4"/>
      <c r="AA2" s="4"/>
      <c r="AB2" s="4"/>
      <c r="AC2" s="4"/>
      <c r="AD2" s="4"/>
      <c r="AE2" s="4"/>
      <c r="AF2" s="4"/>
      <c r="AG2" s="4"/>
      <c r="AH2" s="4"/>
      <c r="AI2" s="4"/>
      <c r="AJ2" s="4"/>
      <c r="AK2" s="4"/>
      <c r="AL2" s="4"/>
      <c r="AM2" s="4"/>
      <c r="AN2" s="4"/>
      <c r="AO2" s="4"/>
      <c r="AP2" s="4"/>
      <c r="AQ2" s="4"/>
      <c r="AR2" s="4"/>
      <c r="AS2" s="4"/>
      <c r="AT2" s="4"/>
      <c r="AU2" s="4"/>
    </row>
    <row r="3" spans="1:48" ht="30" customHeight="1" x14ac:dyDescent="0.3">
      <c r="A3" s="4"/>
      <c r="B3" s="16" t="s">
        <v>72</v>
      </c>
      <c r="C3" s="16"/>
      <c r="D3" s="16"/>
      <c r="E3" s="16"/>
      <c r="F3" s="16"/>
      <c r="G3" s="16"/>
      <c r="H3" s="16"/>
      <c r="I3" s="16"/>
      <c r="J3" s="16"/>
      <c r="K3" s="16"/>
      <c r="L3" s="16"/>
      <c r="M3" s="16"/>
      <c r="N3" s="16"/>
      <c r="O3" s="16"/>
      <c r="P3" s="16"/>
      <c r="Q3" s="16"/>
      <c r="R3" s="16"/>
      <c r="S3" s="16"/>
      <c r="T3" s="16"/>
      <c r="U3" s="16"/>
      <c r="V3" s="16"/>
      <c r="W3" s="16"/>
      <c r="X3" s="772"/>
      <c r="Y3" s="4"/>
      <c r="Z3" s="18" t="s">
        <v>72</v>
      </c>
      <c r="AA3" s="18"/>
      <c r="AB3" s="18"/>
      <c r="AC3" s="18"/>
      <c r="AD3" s="18"/>
      <c r="AE3" s="18"/>
      <c r="AF3" s="18"/>
      <c r="AG3" s="18"/>
      <c r="AH3" s="18"/>
      <c r="AI3" s="18"/>
      <c r="AJ3" s="18"/>
      <c r="AK3" s="18"/>
      <c r="AL3" s="18"/>
      <c r="AM3" s="18"/>
      <c r="AN3" s="18"/>
      <c r="AO3" s="18"/>
      <c r="AP3" s="18"/>
      <c r="AQ3" s="18"/>
      <c r="AR3" s="18"/>
      <c r="AS3" s="18"/>
      <c r="AT3" s="18"/>
      <c r="AU3" s="18"/>
      <c r="AV3" s="252"/>
    </row>
    <row r="4" spans="1:48" ht="15" customHeight="1" thickBot="1"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row>
    <row r="5" spans="1:48" ht="56.25" customHeight="1" thickTop="1" x14ac:dyDescent="0.2">
      <c r="A5" s="49"/>
      <c r="B5" s="1475" t="s">
        <v>5358</v>
      </c>
      <c r="C5" s="1416" t="s">
        <v>148</v>
      </c>
      <c r="D5" s="1416" t="s">
        <v>149</v>
      </c>
      <c r="E5" s="773" t="s">
        <v>153</v>
      </c>
      <c r="F5" s="773" t="s">
        <v>7328</v>
      </c>
      <c r="G5" s="773" t="s">
        <v>7329</v>
      </c>
      <c r="H5" s="773" t="s">
        <v>205</v>
      </c>
      <c r="I5" s="773" t="s">
        <v>6652</v>
      </c>
      <c r="J5" s="773" t="s">
        <v>153</v>
      </c>
      <c r="K5" s="773" t="s">
        <v>7328</v>
      </c>
      <c r="L5" s="773" t="s">
        <v>7329</v>
      </c>
      <c r="M5" s="773" t="s">
        <v>205</v>
      </c>
      <c r="N5" s="773" t="s">
        <v>6652</v>
      </c>
      <c r="O5" s="773" t="s">
        <v>153</v>
      </c>
      <c r="P5" s="773" t="s">
        <v>7328</v>
      </c>
      <c r="Q5" s="773" t="s">
        <v>7329</v>
      </c>
      <c r="R5" s="773" t="s">
        <v>205</v>
      </c>
      <c r="S5" s="774" t="s">
        <v>6652</v>
      </c>
      <c r="T5" s="99"/>
      <c r="U5" s="1415" t="s">
        <v>155</v>
      </c>
      <c r="V5" s="99"/>
      <c r="W5" s="1415" t="s">
        <v>156</v>
      </c>
      <c r="X5" s="15"/>
      <c r="Y5" s="15"/>
      <c r="Z5" s="1475" t="s">
        <v>5358</v>
      </c>
      <c r="AA5" s="1416" t="s">
        <v>148</v>
      </c>
      <c r="AB5" s="1416" t="s">
        <v>149</v>
      </c>
      <c r="AC5" s="773" t="s">
        <v>153</v>
      </c>
      <c r="AD5" s="773" t="s">
        <v>7328</v>
      </c>
      <c r="AE5" s="773" t="s">
        <v>7329</v>
      </c>
      <c r="AF5" s="773" t="s">
        <v>205</v>
      </c>
      <c r="AG5" s="773" t="s">
        <v>6652</v>
      </c>
      <c r="AH5" s="773" t="s">
        <v>153</v>
      </c>
      <c r="AI5" s="773" t="s">
        <v>7328</v>
      </c>
      <c r="AJ5" s="773" t="s">
        <v>7329</v>
      </c>
      <c r="AK5" s="773" t="s">
        <v>205</v>
      </c>
      <c r="AL5" s="773" t="s">
        <v>6652</v>
      </c>
      <c r="AM5" s="773" t="s">
        <v>153</v>
      </c>
      <c r="AN5" s="773" t="s">
        <v>7328</v>
      </c>
      <c r="AO5" s="773" t="s">
        <v>7329</v>
      </c>
      <c r="AP5" s="773" t="s">
        <v>205</v>
      </c>
      <c r="AQ5" s="774" t="s">
        <v>6652</v>
      </c>
      <c r="AR5" s="99"/>
      <c r="AS5" s="1415" t="s">
        <v>155</v>
      </c>
      <c r="AT5" s="99"/>
      <c r="AU5" s="1415" t="s">
        <v>156</v>
      </c>
      <c r="AV5" s="527"/>
    </row>
    <row r="6" spans="1:48" ht="20.25" customHeight="1" thickBot="1" x14ac:dyDescent="0.25">
      <c r="A6" s="49"/>
      <c r="B6" s="1395"/>
      <c r="C6" s="1392"/>
      <c r="D6" s="1392"/>
      <c r="E6" s="1472" t="s">
        <v>157</v>
      </c>
      <c r="F6" s="1399"/>
      <c r="G6" s="1399"/>
      <c r="H6" s="1399"/>
      <c r="I6" s="1400"/>
      <c r="J6" s="1472" t="s">
        <v>158</v>
      </c>
      <c r="K6" s="1399"/>
      <c r="L6" s="1399"/>
      <c r="M6" s="1399"/>
      <c r="N6" s="1400"/>
      <c r="O6" s="1474" t="s">
        <v>159</v>
      </c>
      <c r="P6" s="1399"/>
      <c r="Q6" s="1399"/>
      <c r="R6" s="1399"/>
      <c r="S6" s="1406"/>
      <c r="T6" s="37"/>
      <c r="U6" s="1387"/>
      <c r="V6" s="37"/>
      <c r="W6" s="1387"/>
      <c r="X6" s="15"/>
      <c r="Y6" s="15"/>
      <c r="Z6" s="1395"/>
      <c r="AA6" s="1392"/>
      <c r="AB6" s="1392"/>
      <c r="AC6" s="1472" t="s">
        <v>157</v>
      </c>
      <c r="AD6" s="1399"/>
      <c r="AE6" s="1399"/>
      <c r="AF6" s="1399"/>
      <c r="AG6" s="1400"/>
      <c r="AH6" s="1472" t="s">
        <v>158</v>
      </c>
      <c r="AI6" s="1399"/>
      <c r="AJ6" s="1399"/>
      <c r="AK6" s="1399"/>
      <c r="AL6" s="1400"/>
      <c r="AM6" s="1474" t="s">
        <v>159</v>
      </c>
      <c r="AN6" s="1399"/>
      <c r="AO6" s="1399"/>
      <c r="AP6" s="1399"/>
      <c r="AQ6" s="1406"/>
      <c r="AR6" s="37"/>
      <c r="AS6" s="1387"/>
      <c r="AT6" s="37"/>
      <c r="AU6" s="1387"/>
      <c r="AV6" s="527"/>
    </row>
    <row r="7" spans="1:48" ht="15" customHeight="1" thickTop="1" thickBot="1" x14ac:dyDescent="0.25">
      <c r="A7" s="49"/>
      <c r="B7" s="22"/>
      <c r="C7" s="22"/>
      <c r="D7" s="22"/>
      <c r="E7" s="37"/>
      <c r="F7" s="37"/>
      <c r="G7" s="37"/>
      <c r="H7" s="37"/>
      <c r="I7" s="37"/>
      <c r="J7" s="37"/>
      <c r="K7" s="37"/>
      <c r="L7" s="37"/>
      <c r="M7" s="37"/>
      <c r="N7" s="37"/>
      <c r="O7" s="1281"/>
      <c r="P7" s="1282"/>
      <c r="Q7" s="1282"/>
      <c r="R7" s="1282"/>
      <c r="V7" s="37"/>
      <c r="W7" s="23"/>
      <c r="X7" s="15"/>
      <c r="Y7" s="15"/>
      <c r="Z7" s="22"/>
      <c r="AA7" s="22"/>
      <c r="AB7" s="22"/>
      <c r="AC7" s="37"/>
      <c r="AD7" s="37"/>
      <c r="AE7" s="37"/>
      <c r="AF7" s="37"/>
      <c r="AG7" s="37"/>
      <c r="AH7" s="37"/>
      <c r="AI7" s="37"/>
      <c r="AJ7" s="37"/>
      <c r="AK7" s="37"/>
      <c r="AL7" s="37"/>
      <c r="AM7" s="37"/>
      <c r="AN7" s="37"/>
      <c r="AO7" s="37"/>
      <c r="AP7" s="37"/>
      <c r="AQ7" s="37"/>
      <c r="AR7" s="37"/>
      <c r="AS7" s="23"/>
      <c r="AT7" s="37"/>
      <c r="AU7" s="23"/>
      <c r="AV7" s="527"/>
    </row>
    <row r="8" spans="1:48" ht="32.25" customHeight="1" thickTop="1" thickBot="1" x14ac:dyDescent="0.25">
      <c r="A8" s="49"/>
      <c r="B8" s="24" t="s">
        <v>7725</v>
      </c>
      <c r="C8" s="104"/>
      <c r="D8" s="104"/>
      <c r="E8" s="775"/>
      <c r="F8" s="37"/>
      <c r="G8" s="37"/>
      <c r="H8" s="37"/>
      <c r="I8" s="37"/>
      <c r="J8" s="775"/>
      <c r="K8" s="37"/>
      <c r="L8" s="37"/>
      <c r="M8" s="37"/>
      <c r="N8" s="37"/>
      <c r="O8" s="1281"/>
      <c r="P8" s="1283"/>
      <c r="Q8" s="1283"/>
      <c r="R8" s="1283"/>
      <c r="S8" s="37"/>
      <c r="T8" s="49"/>
      <c r="U8" s="49"/>
      <c r="V8" s="37"/>
      <c r="W8" s="23"/>
      <c r="X8" s="15"/>
      <c r="Y8" s="15"/>
      <c r="Z8" s="24" t="s">
        <v>7725</v>
      </c>
      <c r="AA8" s="104"/>
      <c r="AB8" s="104"/>
      <c r="AC8" s="775"/>
      <c r="AD8" s="37"/>
      <c r="AE8" s="37"/>
      <c r="AF8" s="37"/>
      <c r="AG8" s="37"/>
      <c r="AH8" s="775"/>
      <c r="AI8" s="37"/>
      <c r="AJ8" s="37"/>
      <c r="AK8" s="37"/>
      <c r="AL8" s="37"/>
      <c r="AM8" s="775"/>
      <c r="AN8" s="37"/>
      <c r="AO8" s="37"/>
      <c r="AP8" s="37"/>
      <c r="AQ8" s="37"/>
      <c r="AR8" s="37"/>
      <c r="AS8" s="23"/>
      <c r="AT8" s="37"/>
      <c r="AU8" s="23"/>
      <c r="AV8" s="527"/>
    </row>
    <row r="9" spans="1:48" ht="51.75" customHeight="1" thickTop="1" x14ac:dyDescent="0.2">
      <c r="A9" s="49"/>
      <c r="B9" s="747" t="s">
        <v>7726</v>
      </c>
      <c r="C9" s="28" t="s">
        <v>167</v>
      </c>
      <c r="D9" s="28">
        <v>3</v>
      </c>
      <c r="E9" s="1220"/>
      <c r="F9" s="1220"/>
      <c r="G9" s="1220"/>
      <c r="H9" s="1220"/>
      <c r="I9" s="1220"/>
      <c r="J9" s="1220"/>
      <c r="K9" s="1220"/>
      <c r="L9" s="1220"/>
      <c r="M9" s="1220"/>
      <c r="N9" s="1220"/>
      <c r="O9" s="1307">
        <v>37.637640821447178</v>
      </c>
      <c r="P9" s="1307">
        <v>357.48001834448939</v>
      </c>
      <c r="Q9" s="1307">
        <v>485.83151799840937</v>
      </c>
      <c r="R9" s="1307">
        <v>86.915621904017613</v>
      </c>
      <c r="S9" s="1307">
        <v>0</v>
      </c>
      <c r="T9" s="37"/>
      <c r="U9" s="29" t="s">
        <v>7727</v>
      </c>
      <c r="V9" s="37"/>
      <c r="W9" s="29" t="s">
        <v>7728</v>
      </c>
      <c r="X9" s="15"/>
      <c r="Y9" s="15"/>
      <c r="Z9" s="747" t="s">
        <v>7726</v>
      </c>
      <c r="AA9" s="28" t="s">
        <v>167</v>
      </c>
      <c r="AB9" s="28">
        <v>3</v>
      </c>
      <c r="AC9" s="752" t="s">
        <v>7729</v>
      </c>
      <c r="AD9" s="752" t="s">
        <v>7730</v>
      </c>
      <c r="AE9" s="752" t="s">
        <v>7731</v>
      </c>
      <c r="AF9" s="752" t="s">
        <v>7732</v>
      </c>
      <c r="AG9" s="752" t="s">
        <v>7733</v>
      </c>
      <c r="AH9" s="752" t="s">
        <v>7729</v>
      </c>
      <c r="AI9" s="752" t="s">
        <v>7730</v>
      </c>
      <c r="AJ9" s="752" t="s">
        <v>7731</v>
      </c>
      <c r="AK9" s="752" t="s">
        <v>7732</v>
      </c>
      <c r="AL9" s="752" t="s">
        <v>7733</v>
      </c>
      <c r="AM9" s="752" t="s">
        <v>7729</v>
      </c>
      <c r="AN9" s="752" t="s">
        <v>7730</v>
      </c>
      <c r="AO9" s="752" t="s">
        <v>7731</v>
      </c>
      <c r="AP9" s="752" t="s">
        <v>7732</v>
      </c>
      <c r="AQ9" s="753" t="s">
        <v>7733</v>
      </c>
      <c r="AR9" s="37"/>
      <c r="AS9" s="29" t="s">
        <v>7727</v>
      </c>
      <c r="AT9" s="37"/>
      <c r="AU9" s="29" t="s">
        <v>7728</v>
      </c>
      <c r="AV9" s="527"/>
    </row>
    <row r="10" spans="1:48" ht="51.75" customHeight="1" x14ac:dyDescent="0.2">
      <c r="A10" s="49"/>
      <c r="B10" s="416" t="s">
        <v>7734</v>
      </c>
      <c r="C10" s="31" t="s">
        <v>167</v>
      </c>
      <c r="D10" s="31">
        <v>3</v>
      </c>
      <c r="E10" s="1221"/>
      <c r="F10" s="1221"/>
      <c r="G10" s="1221"/>
      <c r="H10" s="1221"/>
      <c r="I10" s="1221"/>
      <c r="J10" s="1221"/>
      <c r="K10" s="1221"/>
      <c r="L10" s="1221"/>
      <c r="M10" s="1221"/>
      <c r="N10" s="1221"/>
      <c r="O10" s="1308">
        <v>50.950427635746387</v>
      </c>
      <c r="P10" s="1308">
        <v>585.13712640143092</v>
      </c>
      <c r="Q10" s="1308">
        <v>633.87578587475264</v>
      </c>
      <c r="R10" s="1308">
        <v>122.74673707396875</v>
      </c>
      <c r="S10" s="1308">
        <v>0</v>
      </c>
      <c r="T10" s="37"/>
      <c r="U10" s="32" t="s">
        <v>7735</v>
      </c>
      <c r="V10" s="37"/>
      <c r="W10" s="32" t="s">
        <v>7736</v>
      </c>
      <c r="X10" s="15"/>
      <c r="Y10" s="15"/>
      <c r="Z10" s="416" t="s">
        <v>7734</v>
      </c>
      <c r="AA10" s="31" t="s">
        <v>167</v>
      </c>
      <c r="AB10" s="31">
        <v>3</v>
      </c>
      <c r="AC10" s="758" t="s">
        <v>7737</v>
      </c>
      <c r="AD10" s="758" t="s">
        <v>7738</v>
      </c>
      <c r="AE10" s="758" t="s">
        <v>7739</v>
      </c>
      <c r="AF10" s="758" t="s">
        <v>7740</v>
      </c>
      <c r="AG10" s="758" t="s">
        <v>7741</v>
      </c>
      <c r="AH10" s="758" t="s">
        <v>7737</v>
      </c>
      <c r="AI10" s="758" t="s">
        <v>7738</v>
      </c>
      <c r="AJ10" s="758" t="s">
        <v>7739</v>
      </c>
      <c r="AK10" s="758" t="s">
        <v>7740</v>
      </c>
      <c r="AL10" s="758" t="s">
        <v>7741</v>
      </c>
      <c r="AM10" s="758" t="s">
        <v>7737</v>
      </c>
      <c r="AN10" s="758" t="s">
        <v>7738</v>
      </c>
      <c r="AO10" s="758" t="s">
        <v>7739</v>
      </c>
      <c r="AP10" s="758" t="s">
        <v>7740</v>
      </c>
      <c r="AQ10" s="759" t="s">
        <v>7741</v>
      </c>
      <c r="AR10" s="37"/>
      <c r="AS10" s="32" t="s">
        <v>7735</v>
      </c>
      <c r="AT10" s="37"/>
      <c r="AU10" s="32" t="s">
        <v>7736</v>
      </c>
      <c r="AV10" s="527"/>
    </row>
    <row r="11" spans="1:48" ht="20.45" customHeight="1" x14ac:dyDescent="0.2">
      <c r="A11" s="49"/>
      <c r="B11" s="416" t="s">
        <v>7742</v>
      </c>
      <c r="C11" s="31" t="s">
        <v>167</v>
      </c>
      <c r="D11" s="31">
        <v>3</v>
      </c>
      <c r="E11" s="1221"/>
      <c r="F11" s="1221"/>
      <c r="G11" s="1221"/>
      <c r="H11" s="1221"/>
      <c r="I11" s="1221"/>
      <c r="J11" s="1221"/>
      <c r="K11" s="1221"/>
      <c r="L11" s="1221"/>
      <c r="M11" s="1221"/>
      <c r="N11" s="1221"/>
      <c r="O11" s="1308">
        <v>0</v>
      </c>
      <c r="P11" s="1308">
        <v>0</v>
      </c>
      <c r="Q11" s="1308">
        <v>0</v>
      </c>
      <c r="R11" s="1308">
        <v>0</v>
      </c>
      <c r="S11" s="1308">
        <v>0</v>
      </c>
      <c r="T11" s="37"/>
      <c r="U11" s="32" t="s">
        <v>7743</v>
      </c>
      <c r="V11" s="37"/>
      <c r="W11" s="32" t="s">
        <v>7744</v>
      </c>
      <c r="X11" s="15"/>
      <c r="Y11" s="15"/>
      <c r="Z11" s="416" t="s">
        <v>7742</v>
      </c>
      <c r="AA11" s="31" t="s">
        <v>167</v>
      </c>
      <c r="AB11" s="31">
        <v>3</v>
      </c>
      <c r="AC11" s="758" t="s">
        <v>7745</v>
      </c>
      <c r="AD11" s="758" t="s">
        <v>7746</v>
      </c>
      <c r="AE11" s="758" t="s">
        <v>7747</v>
      </c>
      <c r="AF11" s="758" t="s">
        <v>7748</v>
      </c>
      <c r="AG11" s="758" t="s">
        <v>7749</v>
      </c>
      <c r="AH11" s="758" t="s">
        <v>7745</v>
      </c>
      <c r="AI11" s="758" t="s">
        <v>7746</v>
      </c>
      <c r="AJ11" s="758" t="s">
        <v>7747</v>
      </c>
      <c r="AK11" s="758" t="s">
        <v>7748</v>
      </c>
      <c r="AL11" s="758" t="s">
        <v>7749</v>
      </c>
      <c r="AM11" s="758" t="s">
        <v>7745</v>
      </c>
      <c r="AN11" s="758" t="s">
        <v>7746</v>
      </c>
      <c r="AO11" s="758" t="s">
        <v>7747</v>
      </c>
      <c r="AP11" s="758" t="s">
        <v>7748</v>
      </c>
      <c r="AQ11" s="759" t="s">
        <v>7749</v>
      </c>
      <c r="AR11" s="37"/>
      <c r="AS11" s="32" t="s">
        <v>7743</v>
      </c>
      <c r="AT11" s="37"/>
      <c r="AU11" s="32" t="s">
        <v>7744</v>
      </c>
      <c r="AV11" s="527"/>
    </row>
    <row r="12" spans="1:48" ht="20.45" customHeight="1" x14ac:dyDescent="0.2">
      <c r="A12" s="49"/>
      <c r="B12" s="416" t="s">
        <v>7750</v>
      </c>
      <c r="C12" s="31" t="s">
        <v>167</v>
      </c>
      <c r="D12" s="31">
        <v>3</v>
      </c>
      <c r="E12" s="1221"/>
      <c r="F12" s="1221"/>
      <c r="G12" s="1221"/>
      <c r="H12" s="1221"/>
      <c r="I12" s="1221"/>
      <c r="J12" s="1221"/>
      <c r="K12" s="1221"/>
      <c r="L12" s="1221"/>
      <c r="M12" s="1221"/>
      <c r="N12" s="1221"/>
      <c r="O12" s="1308">
        <v>0</v>
      </c>
      <c r="P12" s="1308">
        <v>0.99994953229406291</v>
      </c>
      <c r="Q12" s="1308">
        <v>0.66052508479639427</v>
      </c>
      <c r="R12" s="1308">
        <v>0</v>
      </c>
      <c r="S12" s="1308">
        <v>0</v>
      </c>
      <c r="T12" s="37"/>
      <c r="U12" s="32" t="s">
        <v>7751</v>
      </c>
      <c r="V12" s="37"/>
      <c r="W12" s="32" t="s">
        <v>7752</v>
      </c>
      <c r="X12" s="15"/>
      <c r="Y12" s="15"/>
      <c r="Z12" s="416" t="s">
        <v>7750</v>
      </c>
      <c r="AA12" s="31" t="s">
        <v>167</v>
      </c>
      <c r="AB12" s="31">
        <v>3</v>
      </c>
      <c r="AC12" s="758" t="s">
        <v>7753</v>
      </c>
      <c r="AD12" s="758" t="s">
        <v>7754</v>
      </c>
      <c r="AE12" s="758" t="s">
        <v>7755</v>
      </c>
      <c r="AF12" s="758" t="s">
        <v>7756</v>
      </c>
      <c r="AG12" s="758" t="s">
        <v>7757</v>
      </c>
      <c r="AH12" s="758" t="s">
        <v>7753</v>
      </c>
      <c r="AI12" s="758" t="s">
        <v>7754</v>
      </c>
      <c r="AJ12" s="758" t="s">
        <v>7755</v>
      </c>
      <c r="AK12" s="758" t="s">
        <v>7756</v>
      </c>
      <c r="AL12" s="758" t="s">
        <v>7757</v>
      </c>
      <c r="AM12" s="758" t="s">
        <v>7753</v>
      </c>
      <c r="AN12" s="758" t="s">
        <v>7754</v>
      </c>
      <c r="AO12" s="758" t="s">
        <v>7755</v>
      </c>
      <c r="AP12" s="758" t="s">
        <v>7756</v>
      </c>
      <c r="AQ12" s="759" t="s">
        <v>7757</v>
      </c>
      <c r="AR12" s="37"/>
      <c r="AS12" s="32" t="s">
        <v>7751</v>
      </c>
      <c r="AT12" s="37"/>
      <c r="AU12" s="32" t="s">
        <v>7752</v>
      </c>
      <c r="AV12" s="527"/>
    </row>
    <row r="13" spans="1:48" ht="32.25" customHeight="1" thickBot="1" x14ac:dyDescent="0.25">
      <c r="A13" s="49"/>
      <c r="B13" s="414" t="s">
        <v>7758</v>
      </c>
      <c r="C13" s="34" t="s">
        <v>167</v>
      </c>
      <c r="D13" s="34">
        <v>3</v>
      </c>
      <c r="E13" s="1224">
        <f t="shared" ref="E13:S13" si="0">IFERROR(E10 + E11 - E12, 0)</f>
        <v>0</v>
      </c>
      <c r="F13" s="1224">
        <f t="shared" si="0"/>
        <v>0</v>
      </c>
      <c r="G13" s="1224">
        <f t="shared" si="0"/>
        <v>0</v>
      </c>
      <c r="H13" s="1224">
        <f t="shared" si="0"/>
        <v>0</v>
      </c>
      <c r="I13" s="1224">
        <f t="shared" si="0"/>
        <v>0</v>
      </c>
      <c r="J13" s="1224">
        <f t="shared" si="0"/>
        <v>0</v>
      </c>
      <c r="K13" s="1224">
        <f t="shared" si="0"/>
        <v>0</v>
      </c>
      <c r="L13" s="1224">
        <f t="shared" si="0"/>
        <v>0</v>
      </c>
      <c r="M13" s="1224">
        <f t="shared" si="0"/>
        <v>0</v>
      </c>
      <c r="N13" s="1224">
        <f t="shared" si="0"/>
        <v>0</v>
      </c>
      <c r="O13" s="767">
        <f t="shared" si="0"/>
        <v>50.950427635746387</v>
      </c>
      <c r="P13" s="767">
        <f t="shared" si="0"/>
        <v>584.13717686913685</v>
      </c>
      <c r="Q13" s="767">
        <f t="shared" si="0"/>
        <v>633.21526078995623</v>
      </c>
      <c r="R13" s="767">
        <f t="shared" si="0"/>
        <v>122.74673707396875</v>
      </c>
      <c r="S13" s="769">
        <f t="shared" si="0"/>
        <v>0</v>
      </c>
      <c r="T13" s="37"/>
      <c r="U13" s="35" t="s">
        <v>7759</v>
      </c>
      <c r="V13" s="37"/>
      <c r="W13" s="35" t="s">
        <v>7760</v>
      </c>
      <c r="X13" s="15"/>
      <c r="Y13" s="15"/>
      <c r="Z13" s="414" t="s">
        <v>7758</v>
      </c>
      <c r="AA13" s="34" t="s">
        <v>167</v>
      </c>
      <c r="AB13" s="34">
        <v>3</v>
      </c>
      <c r="AC13" s="767" t="s">
        <v>7761</v>
      </c>
      <c r="AD13" s="767" t="s">
        <v>7762</v>
      </c>
      <c r="AE13" s="767" t="s">
        <v>7763</v>
      </c>
      <c r="AF13" s="767" t="s">
        <v>7764</v>
      </c>
      <c r="AG13" s="767" t="s">
        <v>7765</v>
      </c>
      <c r="AH13" s="767" t="s">
        <v>7761</v>
      </c>
      <c r="AI13" s="767" t="s">
        <v>7762</v>
      </c>
      <c r="AJ13" s="767" t="s">
        <v>7763</v>
      </c>
      <c r="AK13" s="767" t="s">
        <v>7764</v>
      </c>
      <c r="AL13" s="767" t="s">
        <v>7765</v>
      </c>
      <c r="AM13" s="767" t="s">
        <v>7761</v>
      </c>
      <c r="AN13" s="767" t="s">
        <v>7762</v>
      </c>
      <c r="AO13" s="767" t="s">
        <v>7763</v>
      </c>
      <c r="AP13" s="767" t="s">
        <v>7764</v>
      </c>
      <c r="AQ13" s="769" t="s">
        <v>7765</v>
      </c>
      <c r="AR13" s="37"/>
      <c r="AS13" s="35" t="s">
        <v>7759</v>
      </c>
      <c r="AT13" s="37"/>
      <c r="AU13" s="35" t="s">
        <v>7760</v>
      </c>
      <c r="AV13" s="527"/>
    </row>
    <row r="14" spans="1:48" ht="15" customHeight="1" thickTop="1" thickBot="1" x14ac:dyDescent="0.25">
      <c r="A14" s="49"/>
      <c r="B14" s="92"/>
      <c r="C14" s="92"/>
      <c r="D14" s="92"/>
      <c r="E14" s="1088"/>
      <c r="F14" s="1088"/>
      <c r="G14" s="1088"/>
      <c r="H14" s="1088"/>
      <c r="I14" s="1088"/>
      <c r="J14" s="1088"/>
      <c r="K14" s="1088"/>
      <c r="L14" s="1088"/>
      <c r="M14" s="1088"/>
      <c r="N14" s="1088"/>
      <c r="X14" s="15"/>
      <c r="Y14" s="15"/>
      <c r="Z14" s="92"/>
      <c r="AA14" s="92"/>
      <c r="AB14" s="92"/>
      <c r="AC14" s="37"/>
      <c r="AD14" s="37"/>
      <c r="AE14" s="37"/>
      <c r="AF14" s="37"/>
      <c r="AG14" s="37"/>
      <c r="AH14" s="37"/>
      <c r="AI14" s="37"/>
      <c r="AJ14" s="37"/>
      <c r="AK14" s="37"/>
      <c r="AL14" s="37"/>
      <c r="AM14" s="37"/>
      <c r="AN14" s="37"/>
      <c r="AO14" s="37"/>
      <c r="AP14" s="37"/>
      <c r="AQ14" s="37"/>
      <c r="AR14" s="49"/>
      <c r="AS14" s="49"/>
      <c r="AT14" s="49"/>
      <c r="AU14" s="49"/>
      <c r="AV14" s="527"/>
    </row>
    <row r="15" spans="1:48" ht="20.45" customHeight="1" thickTop="1" thickBot="1" x14ac:dyDescent="0.25">
      <c r="A15" s="49"/>
      <c r="B15" s="24" t="s">
        <v>7766</v>
      </c>
      <c r="C15" s="104"/>
      <c r="D15" s="104"/>
      <c r="E15" s="1228"/>
      <c r="F15" s="1088"/>
      <c r="G15" s="1088"/>
      <c r="H15" s="1088"/>
      <c r="I15" s="1088"/>
      <c r="J15" s="1228"/>
      <c r="K15" s="1088"/>
      <c r="L15" s="1088"/>
      <c r="M15" s="1088"/>
      <c r="N15" s="1088"/>
      <c r="O15" s="775"/>
      <c r="P15" s="37"/>
      <c r="Q15" s="37"/>
      <c r="R15" s="37"/>
      <c r="S15" s="37"/>
      <c r="T15" s="49"/>
      <c r="U15" s="49"/>
      <c r="V15" s="49"/>
      <c r="W15" s="49"/>
      <c r="X15" s="15"/>
      <c r="Y15" s="15"/>
      <c r="Z15" s="24" t="s">
        <v>7766</v>
      </c>
      <c r="AA15" s="104"/>
      <c r="AB15" s="104"/>
      <c r="AC15" s="775"/>
      <c r="AD15" s="37"/>
      <c r="AE15" s="37"/>
      <c r="AF15" s="37"/>
      <c r="AG15" s="37"/>
      <c r="AH15" s="775"/>
      <c r="AI15" s="37"/>
      <c r="AJ15" s="37"/>
      <c r="AK15" s="37"/>
      <c r="AL15" s="37"/>
      <c r="AM15" s="775"/>
      <c r="AN15" s="37"/>
      <c r="AO15" s="37"/>
      <c r="AP15" s="37"/>
      <c r="AQ15" s="37"/>
      <c r="AR15" s="49"/>
      <c r="AS15" s="49"/>
      <c r="AT15" s="49"/>
      <c r="AU15" s="49"/>
      <c r="AV15" s="527"/>
    </row>
    <row r="16" spans="1:48" ht="20.45" customHeight="1" thickTop="1" thickBot="1" x14ac:dyDescent="0.25">
      <c r="A16" s="49"/>
      <c r="B16" s="776" t="s">
        <v>7766</v>
      </c>
      <c r="C16" s="73" t="s">
        <v>167</v>
      </c>
      <c r="D16" s="73">
        <v>3</v>
      </c>
      <c r="E16" s="1229"/>
      <c r="F16" s="1229"/>
      <c r="G16" s="1229"/>
      <c r="H16" s="1229"/>
      <c r="I16" s="1229"/>
      <c r="J16" s="1229"/>
      <c r="K16" s="1229"/>
      <c r="L16" s="1229"/>
      <c r="M16" s="1229"/>
      <c r="N16" s="1229"/>
      <c r="O16" s="1280">
        <v>-4.2896343088650778E-2</v>
      </c>
      <c r="P16" s="1280">
        <v>0</v>
      </c>
      <c r="Q16" s="1280">
        <v>-3.3600823604669752</v>
      </c>
      <c r="R16" s="777">
        <v>0</v>
      </c>
      <c r="S16" s="778">
        <v>0</v>
      </c>
      <c r="T16" s="37"/>
      <c r="U16" s="77" t="s">
        <v>7767</v>
      </c>
      <c r="V16" s="37"/>
      <c r="W16" s="77"/>
      <c r="X16" s="15"/>
      <c r="Y16" s="15"/>
      <c r="Z16" s="776" t="s">
        <v>7766</v>
      </c>
      <c r="AA16" s="73" t="s">
        <v>167</v>
      </c>
      <c r="AB16" s="73">
        <v>3</v>
      </c>
      <c r="AC16" s="777" t="s">
        <v>7768</v>
      </c>
      <c r="AD16" s="777" t="s">
        <v>7769</v>
      </c>
      <c r="AE16" s="777" t="s">
        <v>7770</v>
      </c>
      <c r="AF16" s="777" t="s">
        <v>7771</v>
      </c>
      <c r="AG16" s="777" t="s">
        <v>7772</v>
      </c>
      <c r="AH16" s="777" t="s">
        <v>7768</v>
      </c>
      <c r="AI16" s="777" t="s">
        <v>7769</v>
      </c>
      <c r="AJ16" s="777" t="s">
        <v>7770</v>
      </c>
      <c r="AK16" s="777" t="s">
        <v>7771</v>
      </c>
      <c r="AL16" s="777" t="s">
        <v>7772</v>
      </c>
      <c r="AM16" s="777" t="s">
        <v>7768</v>
      </c>
      <c r="AN16" s="777" t="s">
        <v>7769</v>
      </c>
      <c r="AO16" s="777" t="s">
        <v>7770</v>
      </c>
      <c r="AP16" s="777" t="s">
        <v>7771</v>
      </c>
      <c r="AQ16" s="778" t="s">
        <v>7772</v>
      </c>
      <c r="AR16" s="37"/>
      <c r="AS16" s="77" t="s">
        <v>7767</v>
      </c>
      <c r="AT16" s="37"/>
      <c r="AU16" s="77"/>
      <c r="AV16" s="527"/>
    </row>
    <row r="17" spans="1:48" ht="15" customHeight="1" thickTop="1" thickBot="1" x14ac:dyDescent="0.25"/>
    <row r="18" spans="1:48" ht="20.45" customHeight="1" thickTop="1" thickBot="1" x14ac:dyDescent="0.25">
      <c r="A18" s="49"/>
      <c r="B18" s="24" t="s">
        <v>7773</v>
      </c>
      <c r="C18" s="104"/>
      <c r="D18" s="104"/>
      <c r="E18" s="1228"/>
      <c r="F18" s="1088"/>
      <c r="G18" s="1088"/>
      <c r="H18" s="1088"/>
      <c r="I18" s="1088"/>
      <c r="J18" s="1228"/>
      <c r="K18" s="1088"/>
      <c r="L18" s="1088"/>
      <c r="M18" s="1088"/>
      <c r="N18" s="1088"/>
      <c r="O18" s="1284"/>
      <c r="P18" s="37"/>
      <c r="Q18" s="37"/>
      <c r="R18" s="37"/>
      <c r="S18" s="37"/>
      <c r="T18" s="49"/>
      <c r="U18" s="49"/>
      <c r="V18" s="49"/>
      <c r="W18" s="49"/>
      <c r="X18" s="15"/>
      <c r="Y18" s="15"/>
      <c r="Z18" s="24" t="s">
        <v>7773</v>
      </c>
      <c r="AA18" s="104"/>
      <c r="AB18" s="104"/>
      <c r="AC18" s="775"/>
      <c r="AD18" s="37"/>
      <c r="AE18" s="37"/>
      <c r="AF18" s="37"/>
      <c r="AG18" s="37"/>
      <c r="AH18" s="775"/>
      <c r="AI18" s="37"/>
      <c r="AJ18" s="37"/>
      <c r="AK18" s="37"/>
      <c r="AL18" s="37"/>
      <c r="AM18" s="775"/>
      <c r="AN18" s="37"/>
      <c r="AO18" s="37"/>
      <c r="AP18" s="37"/>
      <c r="AQ18" s="37"/>
      <c r="AR18" s="49"/>
      <c r="AS18" s="49"/>
      <c r="AT18" s="49"/>
      <c r="AU18" s="49"/>
      <c r="AV18" s="527"/>
    </row>
    <row r="19" spans="1:48" ht="20.45" customHeight="1" thickTop="1" x14ac:dyDescent="0.2">
      <c r="A19" s="49"/>
      <c r="B19" s="415" t="s">
        <v>7774</v>
      </c>
      <c r="C19" s="28" t="s">
        <v>167</v>
      </c>
      <c r="D19" s="28">
        <v>3</v>
      </c>
      <c r="E19" s="1220"/>
      <c r="F19" s="1220"/>
      <c r="G19" s="1220"/>
      <c r="H19" s="1220"/>
      <c r="I19" s="1220"/>
      <c r="J19" s="1220"/>
      <c r="K19" s="1220"/>
      <c r="L19" s="1220"/>
      <c r="M19" s="1220"/>
      <c r="N19" s="1220"/>
      <c r="O19" s="1276">
        <v>3.6422537182152568</v>
      </c>
      <c r="P19" s="1276">
        <v>42.135149448264833</v>
      </c>
      <c r="Q19" s="1276">
        <v>24.32860195106349</v>
      </c>
      <c r="R19" s="1276">
        <v>3.409196705581321</v>
      </c>
      <c r="S19" s="1277">
        <v>0</v>
      </c>
      <c r="T19" s="37"/>
      <c r="U19" s="29" t="s">
        <v>7775</v>
      </c>
      <c r="V19" s="37"/>
      <c r="W19" s="29"/>
      <c r="X19" s="15"/>
      <c r="Y19" s="15"/>
      <c r="Z19" s="415" t="s">
        <v>7774</v>
      </c>
      <c r="AA19" s="28" t="s">
        <v>167</v>
      </c>
      <c r="AB19" s="28">
        <v>3</v>
      </c>
      <c r="AC19" s="749" t="s">
        <v>7776</v>
      </c>
      <c r="AD19" s="749" t="s">
        <v>7777</v>
      </c>
      <c r="AE19" s="749" t="s">
        <v>7778</v>
      </c>
      <c r="AF19" s="749" t="s">
        <v>7779</v>
      </c>
      <c r="AG19" s="749" t="s">
        <v>7780</v>
      </c>
      <c r="AH19" s="749" t="s">
        <v>7776</v>
      </c>
      <c r="AI19" s="749" t="s">
        <v>7777</v>
      </c>
      <c r="AJ19" s="749" t="s">
        <v>7778</v>
      </c>
      <c r="AK19" s="749" t="s">
        <v>7779</v>
      </c>
      <c r="AL19" s="749" t="s">
        <v>7780</v>
      </c>
      <c r="AM19" s="749" t="s">
        <v>7776</v>
      </c>
      <c r="AN19" s="749" t="s">
        <v>7777</v>
      </c>
      <c r="AO19" s="749" t="s">
        <v>7778</v>
      </c>
      <c r="AP19" s="749" t="s">
        <v>7779</v>
      </c>
      <c r="AQ19" s="751" t="s">
        <v>7780</v>
      </c>
      <c r="AR19" s="37"/>
      <c r="AS19" s="29" t="s">
        <v>7775</v>
      </c>
      <c r="AT19" s="37"/>
      <c r="AU19" s="29"/>
      <c r="AV19" s="527"/>
    </row>
    <row r="20" spans="1:48" ht="20.45" customHeight="1" x14ac:dyDescent="0.2">
      <c r="A20" s="49"/>
      <c r="B20" s="416" t="s">
        <v>7781</v>
      </c>
      <c r="C20" s="31" t="s">
        <v>167</v>
      </c>
      <c r="D20" s="31">
        <v>3</v>
      </c>
      <c r="E20" s="1221"/>
      <c r="F20" s="1221"/>
      <c r="G20" s="1221"/>
      <c r="H20" s="1221"/>
      <c r="I20" s="1221"/>
      <c r="J20" s="1221"/>
      <c r="K20" s="1221"/>
      <c r="L20" s="1221"/>
      <c r="M20" s="1221"/>
      <c r="N20" s="1221"/>
      <c r="O20" s="1309">
        <v>2.3724756260323225</v>
      </c>
      <c r="P20" s="1309">
        <v>33.997037698919705</v>
      </c>
      <c r="Q20" s="1309">
        <v>26.858443920421628</v>
      </c>
      <c r="R20" s="1309">
        <v>4.2857788105797665</v>
      </c>
      <c r="S20" s="1310">
        <v>0</v>
      </c>
      <c r="T20" s="37"/>
      <c r="U20" s="32" t="s">
        <v>7782</v>
      </c>
      <c r="V20" s="37"/>
      <c r="W20" s="32"/>
      <c r="X20" s="15"/>
      <c r="Y20" s="15"/>
      <c r="Z20" s="416" t="s">
        <v>7781</v>
      </c>
      <c r="AA20" s="31" t="s">
        <v>167</v>
      </c>
      <c r="AB20" s="31">
        <v>3</v>
      </c>
      <c r="AC20" s="755" t="s">
        <v>7783</v>
      </c>
      <c r="AD20" s="755" t="s">
        <v>7784</v>
      </c>
      <c r="AE20" s="755" t="s">
        <v>7785</v>
      </c>
      <c r="AF20" s="755" t="s">
        <v>7786</v>
      </c>
      <c r="AG20" s="755" t="s">
        <v>7787</v>
      </c>
      <c r="AH20" s="755" t="s">
        <v>7783</v>
      </c>
      <c r="AI20" s="755" t="s">
        <v>7784</v>
      </c>
      <c r="AJ20" s="755" t="s">
        <v>7785</v>
      </c>
      <c r="AK20" s="755" t="s">
        <v>7786</v>
      </c>
      <c r="AL20" s="755" t="s">
        <v>7787</v>
      </c>
      <c r="AM20" s="755" t="s">
        <v>7783</v>
      </c>
      <c r="AN20" s="755" t="s">
        <v>7784</v>
      </c>
      <c r="AO20" s="755" t="s">
        <v>7785</v>
      </c>
      <c r="AP20" s="755" t="s">
        <v>7786</v>
      </c>
      <c r="AQ20" s="757" t="s">
        <v>7787</v>
      </c>
      <c r="AR20" s="37"/>
      <c r="AS20" s="32" t="s">
        <v>7782</v>
      </c>
      <c r="AT20" s="37"/>
      <c r="AU20" s="32"/>
      <c r="AV20" s="527"/>
    </row>
    <row r="21" spans="1:48" ht="20.45" customHeight="1" x14ac:dyDescent="0.2">
      <c r="A21" s="49"/>
      <c r="B21" s="416" t="s">
        <v>7788</v>
      </c>
      <c r="C21" s="31" t="s">
        <v>167</v>
      </c>
      <c r="D21" s="31">
        <v>3</v>
      </c>
      <c r="E21" s="1221"/>
      <c r="F21" s="1221"/>
      <c r="G21" s="1221"/>
      <c r="H21" s="1221"/>
      <c r="I21" s="1221"/>
      <c r="J21" s="1221"/>
      <c r="K21" s="1221"/>
      <c r="L21" s="1221"/>
      <c r="M21" s="1221"/>
      <c r="N21" s="1221"/>
      <c r="O21" s="1278">
        <v>11.18272245322245</v>
      </c>
      <c r="P21" s="1278">
        <v>0.55159187589956815</v>
      </c>
      <c r="Q21" s="1278">
        <v>0</v>
      </c>
      <c r="R21" s="1278">
        <v>0</v>
      </c>
      <c r="S21" s="1279">
        <v>0</v>
      </c>
      <c r="T21" s="37"/>
      <c r="U21" s="32" t="s">
        <v>7789</v>
      </c>
      <c r="V21" s="37"/>
      <c r="W21" s="32"/>
      <c r="X21" s="15"/>
      <c r="Y21" s="15"/>
      <c r="Z21" s="416" t="s">
        <v>7788</v>
      </c>
      <c r="AA21" s="31" t="s">
        <v>167</v>
      </c>
      <c r="AB21" s="31">
        <v>3</v>
      </c>
      <c r="AC21" s="755" t="s">
        <v>7790</v>
      </c>
      <c r="AD21" s="755" t="s">
        <v>7791</v>
      </c>
      <c r="AE21" s="755" t="s">
        <v>7792</v>
      </c>
      <c r="AF21" s="755" t="s">
        <v>7793</v>
      </c>
      <c r="AG21" s="755" t="s">
        <v>7794</v>
      </c>
      <c r="AH21" s="755" t="s">
        <v>7790</v>
      </c>
      <c r="AI21" s="755" t="s">
        <v>7791</v>
      </c>
      <c r="AJ21" s="755" t="s">
        <v>7792</v>
      </c>
      <c r="AK21" s="755" t="s">
        <v>7793</v>
      </c>
      <c r="AL21" s="755" t="s">
        <v>7794</v>
      </c>
      <c r="AM21" s="755" t="s">
        <v>7790</v>
      </c>
      <c r="AN21" s="755" t="s">
        <v>7791</v>
      </c>
      <c r="AO21" s="755" t="s">
        <v>7792</v>
      </c>
      <c r="AP21" s="755" t="s">
        <v>7793</v>
      </c>
      <c r="AQ21" s="757" t="s">
        <v>7794</v>
      </c>
      <c r="AR21" s="37"/>
      <c r="AS21" s="32" t="s">
        <v>7789</v>
      </c>
      <c r="AT21" s="37"/>
      <c r="AU21" s="32"/>
      <c r="AV21" s="527"/>
    </row>
    <row r="22" spans="1:48" ht="20.45" customHeight="1" thickBot="1" x14ac:dyDescent="0.25">
      <c r="A22" s="49"/>
      <c r="B22" s="414" t="s">
        <v>7795</v>
      </c>
      <c r="C22" s="34" t="s">
        <v>167</v>
      </c>
      <c r="D22" s="34">
        <v>3</v>
      </c>
      <c r="E22" s="1230"/>
      <c r="F22" s="1230"/>
      <c r="G22" s="1230"/>
      <c r="H22" s="1230"/>
      <c r="I22" s="1230"/>
      <c r="J22" s="1230"/>
      <c r="K22" s="1230"/>
      <c r="L22" s="1230"/>
      <c r="M22" s="1230"/>
      <c r="N22" s="1230"/>
      <c r="O22" s="1311">
        <v>8.7892368666459451</v>
      </c>
      <c r="P22" s="1311">
        <v>0.75729717127758789</v>
      </c>
      <c r="Q22" s="1311">
        <v>13.141209087370221</v>
      </c>
      <c r="R22" s="1311">
        <v>0.17097583603978864</v>
      </c>
      <c r="S22" s="1312">
        <v>0</v>
      </c>
      <c r="T22" s="37"/>
      <c r="U22" s="35" t="s">
        <v>7796</v>
      </c>
      <c r="V22" s="37"/>
      <c r="W22" s="35"/>
      <c r="X22" s="15"/>
      <c r="Y22" s="15"/>
      <c r="Z22" s="414" t="s">
        <v>7795</v>
      </c>
      <c r="AA22" s="34" t="s">
        <v>167</v>
      </c>
      <c r="AB22" s="34">
        <v>3</v>
      </c>
      <c r="AC22" s="779" t="s">
        <v>7797</v>
      </c>
      <c r="AD22" s="779" t="s">
        <v>7798</v>
      </c>
      <c r="AE22" s="779" t="s">
        <v>7799</v>
      </c>
      <c r="AF22" s="779" t="s">
        <v>7800</v>
      </c>
      <c r="AG22" s="779" t="s">
        <v>7801</v>
      </c>
      <c r="AH22" s="779" t="s">
        <v>7797</v>
      </c>
      <c r="AI22" s="779" t="s">
        <v>7798</v>
      </c>
      <c r="AJ22" s="779" t="s">
        <v>7799</v>
      </c>
      <c r="AK22" s="779" t="s">
        <v>7800</v>
      </c>
      <c r="AL22" s="779" t="s">
        <v>7801</v>
      </c>
      <c r="AM22" s="779" t="s">
        <v>7797</v>
      </c>
      <c r="AN22" s="779" t="s">
        <v>7798</v>
      </c>
      <c r="AO22" s="779" t="s">
        <v>7799</v>
      </c>
      <c r="AP22" s="779" t="s">
        <v>7800</v>
      </c>
      <c r="AQ22" s="780" t="s">
        <v>7801</v>
      </c>
      <c r="AR22" s="37"/>
      <c r="AS22" s="35" t="s">
        <v>7796</v>
      </c>
      <c r="AT22" s="37"/>
      <c r="AU22" s="35"/>
      <c r="AV22" s="527"/>
    </row>
    <row r="23" spans="1:48" ht="15" customHeight="1" thickTop="1" thickBot="1" x14ac:dyDescent="0.25"/>
    <row r="24" spans="1:48" ht="32.25" customHeight="1" thickTop="1" thickBot="1" x14ac:dyDescent="0.25">
      <c r="A24" s="49"/>
      <c r="B24" s="24" t="s">
        <v>7802</v>
      </c>
      <c r="C24" s="104"/>
      <c r="D24" s="104"/>
      <c r="E24" s="1228"/>
      <c r="F24" s="1088"/>
      <c r="G24" s="1088"/>
      <c r="H24" s="1088"/>
      <c r="I24" s="1088"/>
      <c r="J24" s="1228"/>
      <c r="K24" s="1088"/>
      <c r="L24" s="1088"/>
      <c r="M24" s="1088"/>
      <c r="N24" s="1088"/>
      <c r="O24" s="775"/>
      <c r="P24" s="37"/>
      <c r="Q24" s="37"/>
      <c r="R24" s="37"/>
      <c r="S24" s="37"/>
      <c r="T24" s="49"/>
      <c r="U24" s="49"/>
      <c r="V24" s="49"/>
      <c r="W24" s="49"/>
      <c r="X24" s="15"/>
      <c r="Y24" s="15"/>
      <c r="Z24" s="24" t="s">
        <v>7802</v>
      </c>
      <c r="AA24" s="104"/>
      <c r="AB24" s="104"/>
      <c r="AC24" s="775"/>
      <c r="AD24" s="37"/>
      <c r="AE24" s="37"/>
      <c r="AF24" s="37"/>
      <c r="AG24" s="37"/>
      <c r="AH24" s="775"/>
      <c r="AI24" s="37"/>
      <c r="AJ24" s="37"/>
      <c r="AK24" s="37"/>
      <c r="AL24" s="37"/>
      <c r="AM24" s="775"/>
      <c r="AN24" s="37"/>
      <c r="AO24" s="37"/>
      <c r="AP24" s="37"/>
      <c r="AQ24" s="37"/>
      <c r="AR24" s="49"/>
      <c r="AS24" s="49"/>
      <c r="AT24" s="49"/>
      <c r="AU24" s="49"/>
      <c r="AV24" s="527"/>
    </row>
    <row r="25" spans="1:48" ht="32.25" customHeight="1" thickTop="1" x14ac:dyDescent="0.2">
      <c r="A25" s="49"/>
      <c r="B25" s="415" t="s">
        <v>7803</v>
      </c>
      <c r="C25" s="28" t="s">
        <v>167</v>
      </c>
      <c r="D25" s="28">
        <v>3</v>
      </c>
      <c r="E25" s="1220"/>
      <c r="F25" s="1220"/>
      <c r="G25" s="1220"/>
      <c r="H25" s="1220"/>
      <c r="I25" s="1220"/>
      <c r="J25" s="1220"/>
      <c r="K25" s="1220"/>
      <c r="L25" s="1220"/>
      <c r="M25" s="1220"/>
      <c r="N25" s="1220"/>
      <c r="O25" s="749">
        <v>0</v>
      </c>
      <c r="P25" s="749">
        <v>0</v>
      </c>
      <c r="Q25" s="749">
        <v>0</v>
      </c>
      <c r="R25" s="749">
        <v>0</v>
      </c>
      <c r="S25" s="751">
        <v>0</v>
      </c>
      <c r="T25" s="37"/>
      <c r="U25" s="29" t="s">
        <v>7804</v>
      </c>
      <c r="V25" s="37"/>
      <c r="W25" s="29"/>
      <c r="X25" s="15"/>
      <c r="Y25" s="15"/>
      <c r="Z25" s="415" t="s">
        <v>7803</v>
      </c>
      <c r="AA25" s="28" t="s">
        <v>167</v>
      </c>
      <c r="AB25" s="28">
        <v>3</v>
      </c>
      <c r="AC25" s="749" t="s">
        <v>7805</v>
      </c>
      <c r="AD25" s="749" t="s">
        <v>7806</v>
      </c>
      <c r="AE25" s="749" t="s">
        <v>7807</v>
      </c>
      <c r="AF25" s="749" t="s">
        <v>7808</v>
      </c>
      <c r="AG25" s="749" t="s">
        <v>7809</v>
      </c>
      <c r="AH25" s="749" t="s">
        <v>7805</v>
      </c>
      <c r="AI25" s="749" t="s">
        <v>7806</v>
      </c>
      <c r="AJ25" s="749" t="s">
        <v>7807</v>
      </c>
      <c r="AK25" s="749" t="s">
        <v>7808</v>
      </c>
      <c r="AL25" s="749" t="s">
        <v>7809</v>
      </c>
      <c r="AM25" s="749" t="s">
        <v>7805</v>
      </c>
      <c r="AN25" s="749" t="s">
        <v>7806</v>
      </c>
      <c r="AO25" s="749" t="s">
        <v>7807</v>
      </c>
      <c r="AP25" s="749" t="s">
        <v>7808</v>
      </c>
      <c r="AQ25" s="751" t="s">
        <v>7809</v>
      </c>
      <c r="AR25" s="37"/>
      <c r="AS25" s="29" t="s">
        <v>7804</v>
      </c>
      <c r="AT25" s="37"/>
      <c r="AU25" s="29"/>
      <c r="AV25" s="527"/>
    </row>
    <row r="26" spans="1:48" ht="20.45" customHeight="1" x14ac:dyDescent="0.2">
      <c r="A26" s="49"/>
      <c r="B26" s="416" t="s">
        <v>7810</v>
      </c>
      <c r="C26" s="31" t="s">
        <v>167</v>
      </c>
      <c r="D26" s="31">
        <v>3</v>
      </c>
      <c r="E26" s="1221"/>
      <c r="F26" s="1221"/>
      <c r="G26" s="1221"/>
      <c r="H26" s="1221"/>
      <c r="I26" s="1221"/>
      <c r="J26" s="1221"/>
      <c r="K26" s="1221"/>
      <c r="L26" s="1221"/>
      <c r="M26" s="1221"/>
      <c r="N26" s="1221"/>
      <c r="O26" s="755">
        <v>0</v>
      </c>
      <c r="P26" s="755">
        <v>0</v>
      </c>
      <c r="Q26" s="755">
        <v>0</v>
      </c>
      <c r="R26" s="755">
        <v>0</v>
      </c>
      <c r="S26" s="757">
        <v>0</v>
      </c>
      <c r="T26" s="37"/>
      <c r="U26" s="32" t="s">
        <v>7811</v>
      </c>
      <c r="V26" s="37"/>
      <c r="W26" s="32"/>
      <c r="X26" s="15"/>
      <c r="Y26" s="15"/>
      <c r="Z26" s="416" t="s">
        <v>7810</v>
      </c>
      <c r="AA26" s="31" t="s">
        <v>167</v>
      </c>
      <c r="AB26" s="31">
        <v>3</v>
      </c>
      <c r="AC26" s="755" t="s">
        <v>7812</v>
      </c>
      <c r="AD26" s="755" t="s">
        <v>7813</v>
      </c>
      <c r="AE26" s="755" t="s">
        <v>7814</v>
      </c>
      <c r="AF26" s="755" t="s">
        <v>7815</v>
      </c>
      <c r="AG26" s="755" t="s">
        <v>7816</v>
      </c>
      <c r="AH26" s="755" t="s">
        <v>7812</v>
      </c>
      <c r="AI26" s="755" t="s">
        <v>7813</v>
      </c>
      <c r="AJ26" s="755" t="s">
        <v>7814</v>
      </c>
      <c r="AK26" s="755" t="s">
        <v>7815</v>
      </c>
      <c r="AL26" s="755" t="s">
        <v>7816</v>
      </c>
      <c r="AM26" s="755" t="s">
        <v>7812</v>
      </c>
      <c r="AN26" s="755" t="s">
        <v>7813</v>
      </c>
      <c r="AO26" s="755" t="s">
        <v>7814</v>
      </c>
      <c r="AP26" s="755" t="s">
        <v>7815</v>
      </c>
      <c r="AQ26" s="757" t="s">
        <v>7816</v>
      </c>
      <c r="AR26" s="37"/>
      <c r="AS26" s="32" t="s">
        <v>7811</v>
      </c>
      <c r="AT26" s="37"/>
      <c r="AU26" s="32"/>
      <c r="AV26" s="527"/>
    </row>
    <row r="27" spans="1:48" ht="20.45" customHeight="1" thickBot="1" x14ac:dyDescent="0.25">
      <c r="A27" s="49"/>
      <c r="B27" s="414" t="s">
        <v>7817</v>
      </c>
      <c r="C27" s="34" t="s">
        <v>5377</v>
      </c>
      <c r="D27" s="34">
        <v>0</v>
      </c>
      <c r="E27" s="1230"/>
      <c r="F27" s="1230"/>
      <c r="G27" s="1230"/>
      <c r="H27" s="1230"/>
      <c r="I27" s="1230"/>
      <c r="J27" s="1230"/>
      <c r="K27" s="1230"/>
      <c r="L27" s="1230"/>
      <c r="M27" s="1230"/>
      <c r="N27" s="1230"/>
      <c r="O27" s="779">
        <v>0</v>
      </c>
      <c r="P27" s="779">
        <v>0</v>
      </c>
      <c r="Q27" s="779">
        <v>0</v>
      </c>
      <c r="R27" s="779">
        <v>0</v>
      </c>
      <c r="S27" s="780">
        <v>0</v>
      </c>
      <c r="T27" s="37"/>
      <c r="U27" s="35" t="s">
        <v>7818</v>
      </c>
      <c r="V27" s="37"/>
      <c r="W27" s="35"/>
      <c r="X27" s="15"/>
      <c r="Y27" s="15"/>
      <c r="Z27" s="414" t="s">
        <v>7817</v>
      </c>
      <c r="AA27" s="34" t="s">
        <v>5377</v>
      </c>
      <c r="AB27" s="34">
        <v>0</v>
      </c>
      <c r="AC27" s="779" t="s">
        <v>7819</v>
      </c>
      <c r="AD27" s="779" t="s">
        <v>7820</v>
      </c>
      <c r="AE27" s="779" t="s">
        <v>7821</v>
      </c>
      <c r="AF27" s="779" t="s">
        <v>7822</v>
      </c>
      <c r="AG27" s="779" t="s">
        <v>7823</v>
      </c>
      <c r="AH27" s="779" t="s">
        <v>7819</v>
      </c>
      <c r="AI27" s="779" t="s">
        <v>7820</v>
      </c>
      <c r="AJ27" s="779" t="s">
        <v>7821</v>
      </c>
      <c r="AK27" s="779" t="s">
        <v>7822</v>
      </c>
      <c r="AL27" s="779" t="s">
        <v>7823</v>
      </c>
      <c r="AM27" s="779" t="s">
        <v>7819</v>
      </c>
      <c r="AN27" s="779" t="s">
        <v>7820</v>
      </c>
      <c r="AO27" s="779" t="s">
        <v>7821</v>
      </c>
      <c r="AP27" s="779" t="s">
        <v>7822</v>
      </c>
      <c r="AQ27" s="780" t="s">
        <v>7823</v>
      </c>
      <c r="AR27" s="37"/>
      <c r="AS27" s="35" t="s">
        <v>7818</v>
      </c>
      <c r="AT27" s="37"/>
      <c r="AU27" s="35"/>
      <c r="AV27" s="527"/>
    </row>
    <row r="28" spans="1:48" ht="20.25" customHeight="1" thickTop="1" x14ac:dyDescent="0.2"/>
  </sheetData>
  <mergeCells count="18">
    <mergeCell ref="AU5:AU6"/>
    <mergeCell ref="O6:S6"/>
    <mergeCell ref="C5:C6"/>
    <mergeCell ref="AA5:AA6"/>
    <mergeCell ref="B2:X2"/>
    <mergeCell ref="B5:B6"/>
    <mergeCell ref="Z5:Z6"/>
    <mergeCell ref="D5:D6"/>
    <mergeCell ref="B1:X1"/>
    <mergeCell ref="AH6:AL6"/>
    <mergeCell ref="AS5:AS6"/>
    <mergeCell ref="AM6:AQ6"/>
    <mergeCell ref="J6:N6"/>
    <mergeCell ref="AB5:AB6"/>
    <mergeCell ref="W5:W6"/>
    <mergeCell ref="AC6:AG6"/>
    <mergeCell ref="U5:U6"/>
    <mergeCell ref="E6:I6"/>
  </mergeCells>
  <pageMargins left="0.7" right="0.7" top="0.75" bottom="0.75" header="0.3" footer="0.3"/>
  <pageSetup paperSize="8" scale="16"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180">
    <tabColor rgb="FF0070C0"/>
    <pageSetUpPr fitToPage="1"/>
  </sheetPr>
  <dimension ref="B1:AK20"/>
  <sheetViews>
    <sheetView topLeftCell="B1" zoomScale="70" zoomScaleNormal="70" workbookViewId="0">
      <selection activeCell="I8" sqref="I8:I17"/>
    </sheetView>
  </sheetViews>
  <sheetFormatPr defaultColWidth="9" defaultRowHeight="20.25" customHeight="1" x14ac:dyDescent="0.2"/>
  <cols>
    <col min="1" max="1" width="1.625" style="54" customWidth="1"/>
    <col min="2" max="2" width="63.5" style="54" customWidth="1"/>
    <col min="3" max="3" width="6.25" style="54" customWidth="1"/>
    <col min="4" max="4" width="5.125" style="54" bestFit="1" customWidth="1"/>
    <col min="5" max="9" width="9" style="54" customWidth="1"/>
    <col min="10" max="10" width="3.125" style="54" customWidth="1"/>
    <col min="11" max="11" width="10.625" style="54" customWidth="1"/>
    <col min="12" max="12" width="3.125" style="54" customWidth="1"/>
    <col min="13" max="13" width="10.75" style="54" customWidth="1"/>
    <col min="14" max="15" width="9" style="54" customWidth="1"/>
    <col min="16" max="16" width="64.375" style="54" bestFit="1" customWidth="1"/>
    <col min="17" max="17" width="6.25" style="54" bestFit="1" customWidth="1"/>
    <col min="18" max="18" width="5.125" style="54" bestFit="1" customWidth="1"/>
    <col min="19" max="23" width="23" style="54" bestFit="1" customWidth="1"/>
    <col min="24" max="24" width="3.125" style="54" customWidth="1"/>
    <col min="25" max="25" width="10.625" style="54" customWidth="1"/>
    <col min="26" max="26" width="3.125" style="54" customWidth="1"/>
    <col min="27" max="27" width="11" style="54" customWidth="1"/>
    <col min="28" max="28" width="9" style="54" customWidth="1"/>
    <col min="29" max="16384" width="9" style="54"/>
  </cols>
  <sheetData>
    <row r="1" spans="2:37" ht="20.25" customHeight="1" x14ac:dyDescent="0.2">
      <c r="B1" s="1243" t="s">
        <v>73</v>
      </c>
      <c r="P1" s="1243" t="s">
        <v>7824</v>
      </c>
    </row>
    <row r="2" spans="2:37" ht="18.75" customHeight="1" x14ac:dyDescent="0.25">
      <c r="B2" s="1478" t="str">
        <f ca="1">INDIRECT("Validation!B5")</f>
        <v>Anglian Water</v>
      </c>
      <c r="C2" s="1451"/>
      <c r="D2" s="1451"/>
      <c r="E2" s="1451"/>
      <c r="F2" s="1451"/>
      <c r="G2" s="1451"/>
      <c r="H2" s="1451"/>
      <c r="I2" s="1451"/>
      <c r="J2" s="1451"/>
      <c r="K2" s="1451"/>
      <c r="L2" s="1451"/>
      <c r="M2" s="1451"/>
      <c r="N2" s="1451"/>
      <c r="O2" s="1451"/>
      <c r="P2" s="1451"/>
      <c r="Q2" s="1451"/>
      <c r="R2" s="1451"/>
      <c r="S2" s="1451"/>
      <c r="T2" s="1451"/>
      <c r="U2" s="1451"/>
      <c r="V2" s="1451"/>
      <c r="W2" s="1451"/>
      <c r="X2" s="1451"/>
      <c r="Y2" s="1451"/>
      <c r="Z2" s="1451"/>
      <c r="AA2" s="1451"/>
      <c r="AB2" s="1451"/>
      <c r="AC2" s="1451"/>
      <c r="AD2" s="1451"/>
      <c r="AE2" s="1451"/>
      <c r="AF2" s="1451"/>
      <c r="AG2" s="1451"/>
      <c r="AH2" s="1451"/>
      <c r="AI2" s="1451"/>
      <c r="AJ2" s="1451"/>
      <c r="AK2" s="1451"/>
    </row>
    <row r="3" spans="2:37" ht="30" customHeight="1" x14ac:dyDescent="0.2">
      <c r="B3" s="221" t="s">
        <v>7825</v>
      </c>
      <c r="C3" s="221"/>
      <c r="D3" s="221"/>
      <c r="E3" s="220"/>
      <c r="F3" s="220"/>
      <c r="G3" s="220"/>
      <c r="H3" s="220"/>
      <c r="I3" s="220"/>
      <c r="J3" s="220"/>
      <c r="K3" s="781"/>
      <c r="L3" s="781"/>
      <c r="M3" s="781"/>
      <c r="N3" s="782"/>
      <c r="O3" s="782"/>
      <c r="P3" s="221" t="s">
        <v>7825</v>
      </c>
      <c r="Q3" s="221"/>
      <c r="R3" s="221"/>
      <c r="S3" s="220"/>
      <c r="T3" s="220"/>
      <c r="U3" s="220"/>
      <c r="V3" s="220"/>
      <c r="W3" s="220"/>
      <c r="X3" s="783"/>
      <c r="Y3" s="783"/>
      <c r="Z3" s="783"/>
      <c r="AA3" s="783"/>
    </row>
    <row r="4" spans="2:37" ht="15.4" customHeight="1" thickBot="1" x14ac:dyDescent="0.25">
      <c r="B4" s="126"/>
      <c r="C4" s="126"/>
      <c r="D4" s="126"/>
      <c r="E4" s="126"/>
      <c r="F4" s="126"/>
      <c r="G4" s="126"/>
      <c r="H4" s="126"/>
      <c r="I4" s="126"/>
      <c r="J4" s="126"/>
      <c r="K4" s="126"/>
      <c r="L4" s="126"/>
      <c r="M4" s="126"/>
      <c r="N4" s="117"/>
      <c r="O4" s="126"/>
      <c r="P4" s="126"/>
      <c r="Q4" s="126"/>
      <c r="R4" s="126"/>
      <c r="S4" s="126"/>
      <c r="T4" s="126"/>
      <c r="U4" s="126"/>
      <c r="V4" s="126"/>
      <c r="W4" s="126"/>
      <c r="X4" s="55"/>
      <c r="Y4" s="55"/>
    </row>
    <row r="5" spans="2:37" ht="37.5" customHeight="1" thickTop="1" thickBot="1" x14ac:dyDescent="0.25">
      <c r="B5" s="1236" t="s">
        <v>5358</v>
      </c>
      <c r="C5" s="1237" t="s">
        <v>148</v>
      </c>
      <c r="D5" s="1237" t="s">
        <v>149</v>
      </c>
      <c r="E5" s="1237" t="s">
        <v>6343</v>
      </c>
      <c r="F5" s="1237" t="s">
        <v>6107</v>
      </c>
      <c r="G5" s="1237" t="s">
        <v>157</v>
      </c>
      <c r="H5" s="1237" t="s">
        <v>158</v>
      </c>
      <c r="I5" s="1239" t="s">
        <v>159</v>
      </c>
      <c r="J5" s="126"/>
      <c r="K5" s="955" t="s">
        <v>155</v>
      </c>
      <c r="L5" s="784"/>
      <c r="M5" s="955" t="s">
        <v>7826</v>
      </c>
      <c r="N5" s="117"/>
      <c r="O5" s="785"/>
      <c r="P5" s="214" t="s">
        <v>5358</v>
      </c>
      <c r="Q5" s="213" t="s">
        <v>148</v>
      </c>
      <c r="R5" s="213" t="s">
        <v>149</v>
      </c>
      <c r="S5" s="213" t="s">
        <v>6343</v>
      </c>
      <c r="T5" s="213" t="s">
        <v>6107</v>
      </c>
      <c r="U5" s="213" t="s">
        <v>157</v>
      </c>
      <c r="V5" s="213" t="s">
        <v>158</v>
      </c>
      <c r="W5" s="212" t="s">
        <v>159</v>
      </c>
      <c r="X5" s="55"/>
      <c r="Y5" s="211" t="s">
        <v>155</v>
      </c>
      <c r="AA5" s="211" t="s">
        <v>7826</v>
      </c>
    </row>
    <row r="6" spans="2:37" ht="15" customHeight="1" thickTop="1" thickBot="1" x14ac:dyDescent="0.25">
      <c r="B6" s="126"/>
      <c r="C6" s="126"/>
      <c r="D6" s="126"/>
      <c r="E6" s="126"/>
      <c r="F6" s="126"/>
      <c r="G6" s="126"/>
      <c r="H6" s="126"/>
      <c r="I6" s="126"/>
      <c r="J6" s="126"/>
      <c r="K6" s="126"/>
      <c r="L6" s="126"/>
      <c r="M6" s="126"/>
      <c r="N6" s="117"/>
      <c r="O6" s="786"/>
      <c r="P6" s="126"/>
      <c r="Q6" s="126"/>
      <c r="R6" s="126"/>
      <c r="S6" s="126"/>
      <c r="T6" s="126"/>
      <c r="U6" s="126"/>
      <c r="V6" s="126"/>
      <c r="W6" s="126"/>
      <c r="X6" s="55"/>
      <c r="Y6" s="126"/>
      <c r="AA6" s="126"/>
    </row>
    <row r="7" spans="2:37" ht="20.25" customHeight="1" thickTop="1" thickBot="1" x14ac:dyDescent="0.25">
      <c r="B7" s="137" t="s">
        <v>74</v>
      </c>
      <c r="C7" s="126"/>
      <c r="D7" s="126"/>
      <c r="E7" s="126"/>
      <c r="F7" s="126"/>
      <c r="G7" s="126"/>
      <c r="H7" s="126"/>
      <c r="I7" s="126"/>
      <c r="J7" s="126"/>
      <c r="K7" s="117"/>
      <c r="L7" s="117"/>
      <c r="M7" s="117"/>
      <c r="N7" s="117"/>
      <c r="O7" s="126"/>
      <c r="P7" s="137" t="s">
        <v>74</v>
      </c>
      <c r="Q7" s="126"/>
      <c r="R7" s="126"/>
      <c r="S7" s="126"/>
      <c r="T7" s="126"/>
      <c r="U7" s="126"/>
      <c r="V7" s="126"/>
      <c r="W7" s="126"/>
      <c r="X7" s="55"/>
      <c r="Y7" s="117"/>
      <c r="AA7" s="117"/>
    </row>
    <row r="8" spans="2:37" ht="20.25" customHeight="1" thickTop="1" x14ac:dyDescent="0.2">
      <c r="B8" s="787" t="s">
        <v>7827</v>
      </c>
      <c r="C8" s="788" t="s">
        <v>5377</v>
      </c>
      <c r="D8" s="788">
        <v>2</v>
      </c>
      <c r="E8" s="1231"/>
      <c r="F8" s="1231"/>
      <c r="G8" s="1231"/>
      <c r="H8" s="1231"/>
      <c r="I8" s="1268">
        <v>1</v>
      </c>
      <c r="J8" s="126"/>
      <c r="K8" s="789" t="s">
        <v>7828</v>
      </c>
      <c r="L8" s="122"/>
      <c r="M8" s="789"/>
      <c r="N8" s="117"/>
      <c r="O8" s="790"/>
      <c r="P8" s="791" t="s">
        <v>7827</v>
      </c>
      <c r="Q8" s="788" t="s">
        <v>5377</v>
      </c>
      <c r="R8" s="788">
        <v>2</v>
      </c>
      <c r="S8" s="792" t="s">
        <v>7829</v>
      </c>
      <c r="T8" s="792" t="s">
        <v>7829</v>
      </c>
      <c r="U8" s="792" t="s">
        <v>7829</v>
      </c>
      <c r="V8" s="792" t="s">
        <v>7829</v>
      </c>
      <c r="W8" s="793" t="s">
        <v>7829</v>
      </c>
      <c r="X8" s="55"/>
      <c r="Y8" s="789" t="s">
        <v>7828</v>
      </c>
      <c r="AA8" s="789"/>
    </row>
    <row r="9" spans="2:37" ht="20.25" customHeight="1" x14ac:dyDescent="0.2">
      <c r="B9" s="794" t="s">
        <v>7830</v>
      </c>
      <c r="C9" s="795" t="s">
        <v>5377</v>
      </c>
      <c r="D9" s="795">
        <v>2</v>
      </c>
      <c r="E9" s="1232"/>
      <c r="F9" s="1233"/>
      <c r="G9" s="1233"/>
      <c r="H9" s="1233"/>
      <c r="I9" s="1269">
        <v>1</v>
      </c>
      <c r="J9" s="126"/>
      <c r="K9" s="796" t="s">
        <v>7831</v>
      </c>
      <c r="L9" s="122"/>
      <c r="M9" s="796"/>
      <c r="N9" s="117"/>
      <c r="O9" s="790"/>
      <c r="P9" s="797" t="s">
        <v>7830</v>
      </c>
      <c r="Q9" s="795" t="s">
        <v>5377</v>
      </c>
      <c r="R9" s="795">
        <v>2</v>
      </c>
      <c r="S9" s="798" t="s">
        <v>7832</v>
      </c>
      <c r="T9" s="197" t="s">
        <v>7832</v>
      </c>
      <c r="U9" s="197" t="s">
        <v>7832</v>
      </c>
      <c r="V9" s="197" t="s">
        <v>7832</v>
      </c>
      <c r="W9" s="196" t="s">
        <v>7832</v>
      </c>
      <c r="X9" s="55"/>
      <c r="Y9" s="796" t="s">
        <v>7831</v>
      </c>
      <c r="AA9" s="796"/>
    </row>
    <row r="10" spans="2:37" ht="20.25" customHeight="1" x14ac:dyDescent="0.2">
      <c r="B10" s="794" t="s">
        <v>7833</v>
      </c>
      <c r="C10" s="795" t="s">
        <v>5377</v>
      </c>
      <c r="D10" s="795">
        <v>2</v>
      </c>
      <c r="E10" s="1232"/>
      <c r="F10" s="1233"/>
      <c r="G10" s="1233"/>
      <c r="H10" s="1233"/>
      <c r="I10" s="1269">
        <v>1</v>
      </c>
      <c r="J10" s="126"/>
      <c r="K10" s="796" t="s">
        <v>7834</v>
      </c>
      <c r="L10" s="122"/>
      <c r="M10" s="796"/>
      <c r="N10" s="117"/>
      <c r="O10" s="790"/>
      <c r="P10" s="797" t="s">
        <v>7833</v>
      </c>
      <c r="Q10" s="795" t="s">
        <v>5377</v>
      </c>
      <c r="R10" s="795">
        <v>2</v>
      </c>
      <c r="S10" s="798" t="s">
        <v>7835</v>
      </c>
      <c r="T10" s="197" t="s">
        <v>7835</v>
      </c>
      <c r="U10" s="197" t="s">
        <v>7835</v>
      </c>
      <c r="V10" s="197" t="s">
        <v>7835</v>
      </c>
      <c r="W10" s="196" t="s">
        <v>7835</v>
      </c>
      <c r="X10" s="55"/>
      <c r="Y10" s="796" t="s">
        <v>7834</v>
      </c>
      <c r="AA10" s="796"/>
    </row>
    <row r="11" spans="2:37" ht="20.25" customHeight="1" x14ac:dyDescent="0.2">
      <c r="B11" s="794" t="s">
        <v>7836</v>
      </c>
      <c r="C11" s="795" t="s">
        <v>5377</v>
      </c>
      <c r="D11" s="795">
        <v>2</v>
      </c>
      <c r="E11" s="1232"/>
      <c r="F11" s="1233"/>
      <c r="G11" s="1233"/>
      <c r="H11" s="1233"/>
      <c r="I11" s="1269">
        <v>1</v>
      </c>
      <c r="J11" s="126"/>
      <c r="K11" s="796" t="s">
        <v>7837</v>
      </c>
      <c r="L11" s="122"/>
      <c r="M11" s="796"/>
      <c r="N11" s="117"/>
      <c r="O11" s="790"/>
      <c r="P11" s="797" t="s">
        <v>7836</v>
      </c>
      <c r="Q11" s="795" t="s">
        <v>5377</v>
      </c>
      <c r="R11" s="795">
        <v>2</v>
      </c>
      <c r="S11" s="798" t="s">
        <v>7838</v>
      </c>
      <c r="T11" s="197" t="s">
        <v>7838</v>
      </c>
      <c r="U11" s="197" t="s">
        <v>7838</v>
      </c>
      <c r="V11" s="197" t="s">
        <v>7838</v>
      </c>
      <c r="W11" s="196" t="s">
        <v>7838</v>
      </c>
      <c r="X11" s="55"/>
      <c r="Y11" s="796" t="s">
        <v>7837</v>
      </c>
      <c r="AA11" s="796"/>
    </row>
    <row r="12" spans="2:37" ht="20.25" customHeight="1" x14ac:dyDescent="0.2">
      <c r="B12" s="794" t="s">
        <v>7839</v>
      </c>
      <c r="C12" s="795" t="s">
        <v>5377</v>
      </c>
      <c r="D12" s="795">
        <v>2</v>
      </c>
      <c r="E12" s="1232"/>
      <c r="F12" s="1233"/>
      <c r="G12" s="1233"/>
      <c r="H12" s="1233"/>
      <c r="I12" s="1269">
        <v>1</v>
      </c>
      <c r="J12" s="126"/>
      <c r="K12" s="796" t="s">
        <v>7840</v>
      </c>
      <c r="L12" s="122"/>
      <c r="M12" s="796"/>
      <c r="N12" s="117"/>
      <c r="O12" s="790"/>
      <c r="P12" s="797" t="s">
        <v>7839</v>
      </c>
      <c r="Q12" s="795" t="s">
        <v>5377</v>
      </c>
      <c r="R12" s="795">
        <v>2</v>
      </c>
      <c r="S12" s="798" t="s">
        <v>7841</v>
      </c>
      <c r="T12" s="197" t="s">
        <v>7841</v>
      </c>
      <c r="U12" s="197" t="s">
        <v>7841</v>
      </c>
      <c r="V12" s="197" t="s">
        <v>7841</v>
      </c>
      <c r="W12" s="196" t="s">
        <v>7841</v>
      </c>
      <c r="X12" s="55"/>
      <c r="Y12" s="796" t="s">
        <v>7840</v>
      </c>
      <c r="AA12" s="796"/>
    </row>
    <row r="13" spans="2:37" ht="20.25" customHeight="1" x14ac:dyDescent="0.2">
      <c r="B13" s="794" t="s">
        <v>7842</v>
      </c>
      <c r="C13" s="795" t="s">
        <v>5377</v>
      </c>
      <c r="D13" s="795">
        <v>2</v>
      </c>
      <c r="E13" s="1232"/>
      <c r="F13" s="1233"/>
      <c r="G13" s="1233"/>
      <c r="H13" s="1233"/>
      <c r="I13" s="1269">
        <v>1</v>
      </c>
      <c r="J13" s="126"/>
      <c r="K13" s="796" t="s">
        <v>7843</v>
      </c>
      <c r="L13" s="122"/>
      <c r="M13" s="796"/>
      <c r="N13" s="117"/>
      <c r="O13" s="790"/>
      <c r="P13" s="797" t="s">
        <v>7842</v>
      </c>
      <c r="Q13" s="795" t="s">
        <v>5377</v>
      </c>
      <c r="R13" s="795">
        <v>2</v>
      </c>
      <c r="S13" s="798" t="s">
        <v>7844</v>
      </c>
      <c r="T13" s="197" t="s">
        <v>7844</v>
      </c>
      <c r="U13" s="197" t="s">
        <v>7844</v>
      </c>
      <c r="V13" s="197" t="s">
        <v>7844</v>
      </c>
      <c r="W13" s="196" t="s">
        <v>7844</v>
      </c>
      <c r="X13" s="55"/>
      <c r="Y13" s="796" t="s">
        <v>7843</v>
      </c>
      <c r="AA13" s="796"/>
    </row>
    <row r="14" spans="2:37" ht="20.25" customHeight="1" x14ac:dyDescent="0.2">
      <c r="B14" s="794" t="s">
        <v>7845</v>
      </c>
      <c r="C14" s="795" t="s">
        <v>5377</v>
      </c>
      <c r="D14" s="795">
        <v>2</v>
      </c>
      <c r="E14" s="1232"/>
      <c r="F14" s="1233"/>
      <c r="G14" s="1233"/>
      <c r="H14" s="1233"/>
      <c r="I14" s="1269">
        <v>1</v>
      </c>
      <c r="J14" s="126"/>
      <c r="K14" s="796" t="s">
        <v>7846</v>
      </c>
      <c r="L14" s="122"/>
      <c r="M14" s="796"/>
      <c r="N14" s="117"/>
      <c r="O14" s="790"/>
      <c r="P14" s="797" t="s">
        <v>7845</v>
      </c>
      <c r="Q14" s="795" t="s">
        <v>5377</v>
      </c>
      <c r="R14" s="795">
        <v>2</v>
      </c>
      <c r="S14" s="798" t="s">
        <v>7847</v>
      </c>
      <c r="T14" s="197" t="s">
        <v>7847</v>
      </c>
      <c r="U14" s="197" t="s">
        <v>7847</v>
      </c>
      <c r="V14" s="197" t="s">
        <v>7847</v>
      </c>
      <c r="W14" s="196" t="s">
        <v>7847</v>
      </c>
      <c r="X14" s="55"/>
      <c r="Y14" s="796" t="s">
        <v>7846</v>
      </c>
      <c r="AA14" s="796"/>
    </row>
    <row r="15" spans="2:37" ht="20.25" customHeight="1" x14ac:dyDescent="0.2">
      <c r="B15" s="794" t="s">
        <v>7848</v>
      </c>
      <c r="C15" s="795" t="s">
        <v>5377</v>
      </c>
      <c r="D15" s="795">
        <v>2</v>
      </c>
      <c r="E15" s="1232"/>
      <c r="F15" s="1233"/>
      <c r="G15" s="1233"/>
      <c r="H15" s="1233"/>
      <c r="I15" s="1269">
        <v>1</v>
      </c>
      <c r="J15" s="126"/>
      <c r="K15" s="796" t="s">
        <v>7849</v>
      </c>
      <c r="L15" s="122"/>
      <c r="M15" s="796"/>
      <c r="N15" s="117"/>
      <c r="O15" s="790"/>
      <c r="P15" s="797" t="s">
        <v>7848</v>
      </c>
      <c r="Q15" s="795" t="s">
        <v>5377</v>
      </c>
      <c r="R15" s="795">
        <v>2</v>
      </c>
      <c r="S15" s="798" t="s">
        <v>7850</v>
      </c>
      <c r="T15" s="197" t="s">
        <v>7850</v>
      </c>
      <c r="U15" s="197" t="s">
        <v>7850</v>
      </c>
      <c r="V15" s="197" t="s">
        <v>7850</v>
      </c>
      <c r="W15" s="196" t="s">
        <v>7850</v>
      </c>
      <c r="X15" s="55"/>
      <c r="Y15" s="796" t="s">
        <v>7849</v>
      </c>
      <c r="AA15" s="796"/>
    </row>
    <row r="16" spans="2:37" ht="20.25" customHeight="1" x14ac:dyDescent="0.2">
      <c r="B16" s="794" t="s">
        <v>7851</v>
      </c>
      <c r="C16" s="795" t="s">
        <v>5377</v>
      </c>
      <c r="D16" s="795">
        <v>2</v>
      </c>
      <c r="E16" s="1232"/>
      <c r="F16" s="1233"/>
      <c r="G16" s="1233"/>
      <c r="H16" s="1233"/>
      <c r="I16" s="1269">
        <v>0</v>
      </c>
      <c r="J16" s="126"/>
      <c r="K16" s="796" t="s">
        <v>7852</v>
      </c>
      <c r="L16" s="122"/>
      <c r="M16" s="796"/>
      <c r="N16" s="117"/>
      <c r="O16" s="790"/>
      <c r="P16" s="797" t="s">
        <v>7851</v>
      </c>
      <c r="Q16" s="795" t="s">
        <v>5377</v>
      </c>
      <c r="R16" s="795">
        <v>2</v>
      </c>
      <c r="S16" s="798" t="s">
        <v>7853</v>
      </c>
      <c r="T16" s="197" t="s">
        <v>7853</v>
      </c>
      <c r="U16" s="197" t="s">
        <v>7853</v>
      </c>
      <c r="V16" s="197" t="s">
        <v>7853</v>
      </c>
      <c r="W16" s="196" t="s">
        <v>7853</v>
      </c>
      <c r="X16" s="55"/>
      <c r="Y16" s="796" t="s">
        <v>7852</v>
      </c>
      <c r="AA16" s="796"/>
    </row>
    <row r="17" spans="2:27" ht="20.25" customHeight="1" thickBot="1" x14ac:dyDescent="0.25">
      <c r="B17" s="799" t="s">
        <v>7854</v>
      </c>
      <c r="C17" s="800" t="s">
        <v>5377</v>
      </c>
      <c r="D17" s="800">
        <v>2</v>
      </c>
      <c r="E17" s="1234"/>
      <c r="F17" s="1234"/>
      <c r="G17" s="1235"/>
      <c r="H17" s="1235"/>
      <c r="I17" s="1270">
        <v>0</v>
      </c>
      <c r="J17" s="126"/>
      <c r="K17" s="801" t="s">
        <v>7855</v>
      </c>
      <c r="L17" s="122"/>
      <c r="M17" s="801"/>
      <c r="N17" s="117"/>
      <c r="O17" s="790"/>
      <c r="P17" s="802" t="s">
        <v>7854</v>
      </c>
      <c r="Q17" s="800" t="s">
        <v>5377</v>
      </c>
      <c r="R17" s="800">
        <v>2</v>
      </c>
      <c r="S17" s="803" t="s">
        <v>7856</v>
      </c>
      <c r="T17" s="803" t="s">
        <v>7856</v>
      </c>
      <c r="U17" s="194" t="s">
        <v>7856</v>
      </c>
      <c r="V17" s="194" t="s">
        <v>7856</v>
      </c>
      <c r="W17" s="193" t="s">
        <v>7856</v>
      </c>
      <c r="X17" s="55"/>
      <c r="Y17" s="801" t="s">
        <v>7855</v>
      </c>
      <c r="AA17" s="801"/>
    </row>
    <row r="18" spans="2:27" ht="20.25" customHeight="1" thickTop="1" x14ac:dyDescent="0.2"/>
    <row r="20" spans="2:27" ht="20.25" customHeight="1" x14ac:dyDescent="0.2">
      <c r="B20" s="126"/>
      <c r="C20" s="122"/>
      <c r="D20" s="122"/>
      <c r="E20" s="178"/>
      <c r="F20" s="178"/>
      <c r="G20" s="804"/>
      <c r="H20" s="804"/>
      <c r="I20" s="804"/>
      <c r="J20" s="126"/>
      <c r="K20" s="122"/>
      <c r="L20" s="122"/>
      <c r="M20" s="805"/>
      <c r="N20" s="117"/>
      <c r="O20" s="790"/>
    </row>
  </sheetData>
  <mergeCells count="1">
    <mergeCell ref="B2:AK2"/>
  </mergeCells>
  <conditionalFormatting sqref="O8:O17 O20">
    <cfRule type="cellIs" dxfId="11" priority="1" operator="equal">
      <formula>0</formula>
    </cfRule>
  </conditionalFormatting>
  <pageMargins left="0.7" right="0.7" top="0.75" bottom="0.75" header="0.3" footer="0.3"/>
  <pageSetup paperSize="8" scale="25" fitToHeight="0" orientation="portrait"/>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181">
    <tabColor rgb="FF0070C0"/>
    <pageSetUpPr fitToPage="1"/>
  </sheetPr>
  <dimension ref="A1:AF44"/>
  <sheetViews>
    <sheetView zoomScale="50" zoomScaleNormal="50" workbookViewId="0">
      <pane xSplit="4" ySplit="6" topLeftCell="E32" activePane="bottomRight" state="frozen"/>
      <selection pane="topRight" activeCell="J19" sqref="J19"/>
      <selection pane="bottomLeft" activeCell="J19" sqref="J19"/>
      <selection pane="bottomRight" activeCell="E2" sqref="E2"/>
    </sheetView>
  </sheetViews>
  <sheetFormatPr defaultColWidth="8.625" defaultRowHeight="60" customHeight="1" x14ac:dyDescent="0.2"/>
  <cols>
    <col min="1" max="1" width="3" style="54" customWidth="1"/>
    <col min="2" max="2" width="60.25" style="54" customWidth="1"/>
    <col min="3" max="3" width="5.5" style="54" customWidth="1"/>
    <col min="4" max="4" width="4.75" style="54" customWidth="1"/>
    <col min="5" max="11" width="13" style="54" customWidth="1"/>
    <col min="12" max="12" width="3.25" style="54" customWidth="1"/>
    <col min="13" max="13" width="10.625" style="54" customWidth="1"/>
    <col min="14" max="14" width="3.125" style="54" customWidth="1"/>
    <col min="15" max="15" width="10.625" style="54" customWidth="1"/>
    <col min="16" max="17" width="8.625" style="54" customWidth="1"/>
    <col min="18" max="18" width="25" style="54" customWidth="1"/>
    <col min="19" max="20" width="8.625" style="54" customWidth="1"/>
    <col min="21" max="27" width="25.625" style="54" customWidth="1"/>
    <col min="28" max="28" width="3.125" style="54" customWidth="1"/>
    <col min="29" max="29" width="9.375" style="54" bestFit="1" customWidth="1"/>
    <col min="30" max="30" width="3.125" style="54" customWidth="1"/>
    <col min="31" max="31" width="10.75" style="54" customWidth="1"/>
    <col min="32" max="32" width="8.625" style="54" customWidth="1"/>
    <col min="33" max="16384" width="8.625" style="54"/>
  </cols>
  <sheetData>
    <row r="1" spans="1:32" ht="20.25" customHeight="1" x14ac:dyDescent="0.25">
      <c r="A1" s="4"/>
      <c r="B1" s="954" t="s">
        <v>75</v>
      </c>
      <c r="C1" s="954"/>
      <c r="D1" s="954"/>
      <c r="E1" s="954"/>
      <c r="F1" s="954"/>
      <c r="G1" s="954"/>
      <c r="H1" s="954"/>
      <c r="I1" s="954"/>
      <c r="J1" s="954"/>
      <c r="K1" s="954"/>
      <c r="L1" s="954"/>
      <c r="M1" s="954"/>
      <c r="N1" s="954"/>
      <c r="O1" s="954"/>
      <c r="P1" s="4"/>
      <c r="Q1" s="4"/>
      <c r="R1" s="954" t="s">
        <v>146</v>
      </c>
      <c r="S1" s="954"/>
      <c r="T1" s="954"/>
      <c r="U1" s="954"/>
      <c r="V1" s="954"/>
      <c r="W1" s="954"/>
      <c r="X1" s="954"/>
      <c r="Y1" s="954"/>
      <c r="Z1" s="954"/>
      <c r="AA1" s="954"/>
      <c r="AB1" s="954"/>
      <c r="AC1" s="954"/>
      <c r="AD1" s="954"/>
      <c r="AE1" s="954"/>
      <c r="AF1" s="954"/>
    </row>
    <row r="2" spans="1:32" ht="18.75" customHeight="1" x14ac:dyDescent="0.25">
      <c r="A2" s="4"/>
      <c r="B2" s="954" t="str">
        <f ca="1">INDIRECT("Validation!B5")</f>
        <v>Anglian Water</v>
      </c>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4"/>
      <c r="AC2" s="4"/>
      <c r="AD2" s="4"/>
      <c r="AE2" s="4"/>
      <c r="AF2" s="4"/>
    </row>
    <row r="3" spans="1:32" ht="30" customHeight="1" x14ac:dyDescent="0.3">
      <c r="A3" s="4"/>
      <c r="B3" s="16" t="s">
        <v>76</v>
      </c>
      <c r="C3" s="16"/>
      <c r="D3" s="16"/>
      <c r="E3" s="16"/>
      <c r="F3" s="16"/>
      <c r="G3" s="16"/>
      <c r="H3" s="16"/>
      <c r="I3" s="16"/>
      <c r="J3" s="16"/>
      <c r="K3" s="16"/>
      <c r="L3" s="783"/>
      <c r="M3" s="783"/>
      <c r="N3" s="783"/>
      <c r="O3" s="783"/>
      <c r="P3" s="4"/>
      <c r="Q3" s="4"/>
      <c r="R3" s="18" t="s">
        <v>76</v>
      </c>
      <c r="S3" s="18"/>
      <c r="T3" s="18"/>
      <c r="U3" s="18"/>
      <c r="V3" s="18"/>
      <c r="W3" s="18"/>
      <c r="X3" s="18"/>
      <c r="Y3" s="18"/>
      <c r="Z3" s="18"/>
      <c r="AA3" s="18"/>
      <c r="AB3" s="18"/>
      <c r="AC3" s="18"/>
      <c r="AD3" s="18"/>
      <c r="AE3" s="18"/>
      <c r="AF3" s="252"/>
    </row>
    <row r="4" spans="1:32" ht="15" customHeight="1" thickBot="1" x14ac:dyDescent="0.25">
      <c r="A4" s="7"/>
      <c r="B4" s="7"/>
      <c r="C4" s="7"/>
      <c r="D4" s="7"/>
      <c r="E4" s="7"/>
      <c r="F4" s="7"/>
      <c r="G4" s="7"/>
      <c r="H4" s="7"/>
      <c r="I4" s="7"/>
      <c r="J4" s="7"/>
      <c r="K4" s="7"/>
      <c r="L4" s="7"/>
      <c r="M4" s="7"/>
      <c r="N4" s="55"/>
      <c r="O4" s="55"/>
      <c r="P4" s="7"/>
      <c r="Q4" s="7"/>
      <c r="R4" s="7"/>
      <c r="S4" s="7"/>
      <c r="T4" s="7"/>
      <c r="U4" s="7"/>
      <c r="V4" s="7"/>
      <c r="W4" s="7"/>
      <c r="X4" s="7"/>
      <c r="Y4" s="7"/>
      <c r="Z4" s="7"/>
      <c r="AA4" s="7"/>
      <c r="AB4" s="7"/>
      <c r="AC4" s="7"/>
      <c r="AD4" s="7"/>
      <c r="AE4" s="7"/>
      <c r="AF4" s="4"/>
    </row>
    <row r="5" spans="1:32" ht="50.25" customHeight="1" thickTop="1" x14ac:dyDescent="0.2">
      <c r="A5" s="49"/>
      <c r="B5" s="1414" t="s">
        <v>5358</v>
      </c>
      <c r="C5" s="1416" t="s">
        <v>148</v>
      </c>
      <c r="D5" s="1416" t="s">
        <v>149</v>
      </c>
      <c r="E5" s="115" t="s">
        <v>153</v>
      </c>
      <c r="F5" s="115" t="s">
        <v>6640</v>
      </c>
      <c r="G5" s="115" t="s">
        <v>6641</v>
      </c>
      <c r="H5" s="115" t="s">
        <v>205</v>
      </c>
      <c r="I5" s="115" t="s">
        <v>7857</v>
      </c>
      <c r="J5" s="115" t="s">
        <v>7858</v>
      </c>
      <c r="K5" s="116" t="s">
        <v>152</v>
      </c>
      <c r="L5" s="84"/>
      <c r="M5" s="1420" t="s">
        <v>155</v>
      </c>
      <c r="N5" s="806"/>
      <c r="O5" s="1420" t="s">
        <v>156</v>
      </c>
      <c r="P5" s="49"/>
      <c r="Q5" s="49"/>
      <c r="R5" s="1414" t="s">
        <v>5358</v>
      </c>
      <c r="S5" s="1416" t="s">
        <v>148</v>
      </c>
      <c r="T5" s="1416" t="s">
        <v>149</v>
      </c>
      <c r="U5" s="115" t="s">
        <v>153</v>
      </c>
      <c r="V5" s="115" t="s">
        <v>6640</v>
      </c>
      <c r="W5" s="115" t="s">
        <v>6641</v>
      </c>
      <c r="X5" s="115" t="s">
        <v>205</v>
      </c>
      <c r="Y5" s="115" t="s">
        <v>7857</v>
      </c>
      <c r="Z5" s="115" t="s">
        <v>7858</v>
      </c>
      <c r="AA5" s="116" t="s">
        <v>152</v>
      </c>
      <c r="AB5" s="84"/>
      <c r="AC5" s="1420" t="s">
        <v>155</v>
      </c>
      <c r="AD5" s="84"/>
      <c r="AE5" s="1420" t="s">
        <v>156</v>
      </c>
      <c r="AF5" s="15"/>
    </row>
    <row r="6" spans="1:32" ht="32.25" customHeight="1" thickBot="1" x14ac:dyDescent="0.25">
      <c r="A6" s="49"/>
      <c r="B6" s="1395"/>
      <c r="C6" s="1392"/>
      <c r="D6" s="1392"/>
      <c r="E6" s="14" t="s">
        <v>159</v>
      </c>
      <c r="F6" s="14" t="s">
        <v>159</v>
      </c>
      <c r="G6" s="14" t="s">
        <v>159</v>
      </c>
      <c r="H6" s="14" t="s">
        <v>159</v>
      </c>
      <c r="I6" s="14" t="s">
        <v>159</v>
      </c>
      <c r="J6" s="14" t="s">
        <v>159</v>
      </c>
      <c r="K6" s="13" t="s">
        <v>159</v>
      </c>
      <c r="L6" s="84"/>
      <c r="M6" s="1387"/>
      <c r="N6" s="806"/>
      <c r="O6" s="1387"/>
      <c r="P6" s="49"/>
      <c r="Q6" s="49"/>
      <c r="R6" s="1395"/>
      <c r="S6" s="1392"/>
      <c r="T6" s="1392"/>
      <c r="U6" s="1429" t="s">
        <v>159</v>
      </c>
      <c r="V6" s="1399"/>
      <c r="W6" s="1399"/>
      <c r="X6" s="1399"/>
      <c r="Y6" s="1399"/>
      <c r="Z6" s="1399"/>
      <c r="AA6" s="1406"/>
      <c r="AB6" s="84"/>
      <c r="AC6" s="1387"/>
      <c r="AD6" s="84"/>
      <c r="AE6" s="1387"/>
      <c r="AF6" s="15"/>
    </row>
    <row r="7" spans="1:32" ht="15" customHeight="1" thickTop="1" thickBot="1" x14ac:dyDescent="0.25">
      <c r="A7" s="49"/>
      <c r="B7" s="546"/>
      <c r="C7" s="546"/>
      <c r="D7" s="546"/>
      <c r="E7" s="807"/>
      <c r="F7" s="807"/>
      <c r="G7" s="807"/>
      <c r="H7" s="807"/>
      <c r="I7" s="807"/>
      <c r="J7" s="807"/>
      <c r="K7" s="84"/>
      <c r="L7" s="84"/>
      <c r="M7" s="49"/>
      <c r="N7" s="56"/>
      <c r="O7" s="49"/>
      <c r="P7" s="49"/>
      <c r="Q7" s="49"/>
      <c r="R7" s="546"/>
      <c r="S7" s="546"/>
      <c r="T7" s="546"/>
      <c r="U7" s="807"/>
      <c r="V7" s="807"/>
      <c r="W7" s="807"/>
      <c r="X7" s="807"/>
      <c r="Y7" s="807"/>
      <c r="Z7" s="807"/>
      <c r="AA7" s="84"/>
      <c r="AB7" s="84"/>
      <c r="AC7" s="49"/>
      <c r="AD7" s="84"/>
      <c r="AE7" s="49"/>
      <c r="AF7" s="15"/>
    </row>
    <row r="8" spans="1:32" ht="60" customHeight="1" thickTop="1" thickBot="1" x14ac:dyDescent="0.25">
      <c r="A8" s="49"/>
      <c r="B8" s="704" t="s">
        <v>7859</v>
      </c>
      <c r="C8" s="808"/>
      <c r="D8" s="808"/>
      <c r="E8" s="809"/>
      <c r="F8" s="809"/>
      <c r="G8" s="809"/>
      <c r="H8" s="809"/>
      <c r="I8" s="809"/>
      <c r="J8" s="809"/>
      <c r="K8" s="809"/>
      <c r="L8" s="809"/>
      <c r="M8" s="809"/>
      <c r="N8" s="810"/>
      <c r="O8" s="25"/>
      <c r="P8" s="49"/>
      <c r="Q8" s="49"/>
      <c r="R8" s="704" t="s">
        <v>7859</v>
      </c>
      <c r="S8" s="808"/>
      <c r="T8" s="808"/>
      <c r="U8" s="809"/>
      <c r="V8" s="809"/>
      <c r="W8" s="809"/>
      <c r="X8" s="809"/>
      <c r="Y8" s="809"/>
      <c r="Z8" s="809"/>
      <c r="AA8" s="809"/>
      <c r="AB8" s="809"/>
      <c r="AC8" s="809"/>
      <c r="AD8" s="25"/>
      <c r="AE8" s="25"/>
      <c r="AF8" s="15"/>
    </row>
    <row r="9" spans="1:32" ht="60" customHeight="1" thickTop="1" x14ac:dyDescent="0.2">
      <c r="A9" s="49"/>
      <c r="B9" s="27" t="s">
        <v>7860</v>
      </c>
      <c r="C9" s="28" t="s">
        <v>167</v>
      </c>
      <c r="D9" s="28">
        <v>3</v>
      </c>
      <c r="E9" s="811">
        <v>78.024998529191848</v>
      </c>
      <c r="F9" s="811">
        <v>1163.0269092797437</v>
      </c>
      <c r="G9" s="811">
        <v>1752.1045549330327</v>
      </c>
      <c r="H9" s="811">
        <v>122.67773811849359</v>
      </c>
      <c r="I9" s="811">
        <v>0</v>
      </c>
      <c r="J9" s="811">
        <v>0</v>
      </c>
      <c r="K9" s="812">
        <f>IFERROR(SUM(E9:J9),0)</f>
        <v>3115.8342008604618</v>
      </c>
      <c r="L9" s="813"/>
      <c r="M9" s="79" t="s">
        <v>7861</v>
      </c>
      <c r="N9" s="814"/>
      <c r="O9" s="79"/>
      <c r="P9" s="49"/>
      <c r="Q9" s="49"/>
      <c r="R9" s="27" t="s">
        <v>7860</v>
      </c>
      <c r="S9" s="28" t="s">
        <v>167</v>
      </c>
      <c r="T9" s="28">
        <v>3</v>
      </c>
      <c r="U9" s="815" t="s">
        <v>7862</v>
      </c>
      <c r="V9" s="815" t="s">
        <v>7863</v>
      </c>
      <c r="W9" s="815" t="s">
        <v>7864</v>
      </c>
      <c r="X9" s="815" t="s">
        <v>7865</v>
      </c>
      <c r="Y9" s="815" t="s">
        <v>7866</v>
      </c>
      <c r="Z9" s="816" t="s">
        <v>7867</v>
      </c>
      <c r="AA9" s="812" t="s">
        <v>7868</v>
      </c>
      <c r="AB9" s="813"/>
      <c r="AC9" s="79" t="s">
        <v>7861</v>
      </c>
      <c r="AD9" s="223"/>
      <c r="AE9" s="79"/>
      <c r="AF9" s="15"/>
    </row>
    <row r="10" spans="1:32" ht="60" customHeight="1" x14ac:dyDescent="0.2">
      <c r="A10" s="49"/>
      <c r="B10" s="30" t="s">
        <v>7869</v>
      </c>
      <c r="C10" s="31" t="s">
        <v>167</v>
      </c>
      <c r="D10" s="31">
        <v>3</v>
      </c>
      <c r="E10" s="534">
        <v>74.550343669432479</v>
      </c>
      <c r="F10" s="534">
        <v>1111.2343148736336</v>
      </c>
      <c r="G10" s="534">
        <v>1674.078810346484</v>
      </c>
      <c r="H10" s="534">
        <v>117.21458134857417</v>
      </c>
      <c r="I10" s="534">
        <v>0</v>
      </c>
      <c r="J10" s="534">
        <v>0</v>
      </c>
      <c r="K10" s="817">
        <f>IFERROR(SUM(E10:J10),0)</f>
        <v>2977.078050238124</v>
      </c>
      <c r="L10" s="813"/>
      <c r="M10" s="80" t="s">
        <v>7870</v>
      </c>
      <c r="N10" s="814"/>
      <c r="O10" s="80"/>
      <c r="P10" s="49"/>
      <c r="Q10" s="49"/>
      <c r="R10" s="30" t="s">
        <v>7869</v>
      </c>
      <c r="S10" s="31" t="s">
        <v>167</v>
      </c>
      <c r="T10" s="31">
        <v>3</v>
      </c>
      <c r="U10" s="818" t="s">
        <v>7871</v>
      </c>
      <c r="V10" s="818" t="s">
        <v>7872</v>
      </c>
      <c r="W10" s="818" t="s">
        <v>7873</v>
      </c>
      <c r="X10" s="818" t="s">
        <v>7874</v>
      </c>
      <c r="Y10" s="818" t="s">
        <v>7875</v>
      </c>
      <c r="Z10" s="819" t="s">
        <v>7876</v>
      </c>
      <c r="AA10" s="817" t="s">
        <v>7877</v>
      </c>
      <c r="AB10" s="813"/>
      <c r="AC10" s="80" t="s">
        <v>7870</v>
      </c>
      <c r="AD10" s="223"/>
      <c r="AE10" s="80"/>
      <c r="AF10" s="15"/>
    </row>
    <row r="11" spans="1:32" ht="60" customHeight="1" x14ac:dyDescent="0.2">
      <c r="A11" s="49"/>
      <c r="B11" s="30" t="s">
        <v>7878</v>
      </c>
      <c r="C11" s="31" t="s">
        <v>167</v>
      </c>
      <c r="D11" s="31">
        <v>3</v>
      </c>
      <c r="E11" s="534">
        <v>45.753224593819439</v>
      </c>
      <c r="F11" s="534">
        <v>931.11277219814667</v>
      </c>
      <c r="G11" s="534">
        <v>1232.6330318897353</v>
      </c>
      <c r="H11" s="534">
        <v>58.828468684022241</v>
      </c>
      <c r="I11" s="534">
        <v>0</v>
      </c>
      <c r="J11" s="534">
        <v>0</v>
      </c>
      <c r="K11" s="817">
        <f>IFERROR(SUM(E11:J11),0)</f>
        <v>2268.3274973657235</v>
      </c>
      <c r="L11" s="813"/>
      <c r="M11" s="80" t="s">
        <v>7879</v>
      </c>
      <c r="N11" s="814"/>
      <c r="O11" s="80"/>
      <c r="P11" s="49"/>
      <c r="Q11" s="49"/>
      <c r="R11" s="30" t="s">
        <v>7878</v>
      </c>
      <c r="S11" s="31" t="s">
        <v>167</v>
      </c>
      <c r="T11" s="31">
        <v>3</v>
      </c>
      <c r="U11" s="818" t="s">
        <v>7880</v>
      </c>
      <c r="V11" s="818" t="s">
        <v>7881</v>
      </c>
      <c r="W11" s="818" t="s">
        <v>7882</v>
      </c>
      <c r="X11" s="818" t="s">
        <v>7883</v>
      </c>
      <c r="Y11" s="818" t="s">
        <v>7884</v>
      </c>
      <c r="Z11" s="819" t="s">
        <v>7885</v>
      </c>
      <c r="AA11" s="817" t="s">
        <v>7886</v>
      </c>
      <c r="AB11" s="813"/>
      <c r="AC11" s="80" t="s">
        <v>7879</v>
      </c>
      <c r="AD11" s="223"/>
      <c r="AE11" s="80"/>
      <c r="AF11" s="15"/>
    </row>
    <row r="12" spans="1:32" ht="60" customHeight="1" thickBot="1" x14ac:dyDescent="0.25">
      <c r="A12" s="49"/>
      <c r="B12" s="33" t="s">
        <v>7887</v>
      </c>
      <c r="C12" s="34" t="s">
        <v>167</v>
      </c>
      <c r="D12" s="34">
        <v>3</v>
      </c>
      <c r="E12" s="820">
        <f t="shared" ref="E12:J12" si="0">IFERROR(SUM(E9:E11),0)</f>
        <v>198.32856679244378</v>
      </c>
      <c r="F12" s="820">
        <f t="shared" si="0"/>
        <v>3205.3739963515236</v>
      </c>
      <c r="G12" s="820">
        <f t="shared" si="0"/>
        <v>4658.816397169252</v>
      </c>
      <c r="H12" s="820">
        <f t="shared" si="0"/>
        <v>298.72078815109001</v>
      </c>
      <c r="I12" s="820">
        <f t="shared" si="0"/>
        <v>0</v>
      </c>
      <c r="J12" s="820">
        <f t="shared" si="0"/>
        <v>0</v>
      </c>
      <c r="K12" s="821">
        <f>IFERROR(SUM(E12:J12),0)</f>
        <v>8361.2397484643097</v>
      </c>
      <c r="L12" s="813"/>
      <c r="M12" s="81" t="s">
        <v>7888</v>
      </c>
      <c r="N12" s="814"/>
      <c r="O12" s="81"/>
      <c r="P12" s="49"/>
      <c r="Q12" s="49"/>
      <c r="R12" s="33" t="s">
        <v>7887</v>
      </c>
      <c r="S12" s="34" t="s">
        <v>167</v>
      </c>
      <c r="T12" s="34">
        <v>3</v>
      </c>
      <c r="U12" s="820" t="s">
        <v>7889</v>
      </c>
      <c r="V12" s="820" t="s">
        <v>7890</v>
      </c>
      <c r="W12" s="820" t="s">
        <v>7891</v>
      </c>
      <c r="X12" s="820" t="s">
        <v>7892</v>
      </c>
      <c r="Y12" s="820" t="s">
        <v>7893</v>
      </c>
      <c r="Z12" s="822" t="s">
        <v>7894</v>
      </c>
      <c r="AA12" s="821" t="s">
        <v>7895</v>
      </c>
      <c r="AB12" s="813"/>
      <c r="AC12" s="81" t="s">
        <v>7888</v>
      </c>
      <c r="AD12" s="223"/>
      <c r="AE12" s="81"/>
      <c r="AF12" s="15"/>
    </row>
    <row r="13" spans="1:32" ht="15" customHeight="1" thickTop="1" thickBot="1" x14ac:dyDescent="0.25">
      <c r="A13" s="49"/>
      <c r="B13" s="823"/>
      <c r="C13" s="813"/>
      <c r="D13" s="813"/>
      <c r="E13" s="824"/>
      <c r="F13" s="824"/>
      <c r="G13" s="824"/>
      <c r="H13" s="824"/>
      <c r="I13" s="824"/>
      <c r="J13" s="824"/>
      <c r="K13" s="824"/>
      <c r="L13" s="813"/>
      <c r="M13" s="813"/>
      <c r="N13" s="825"/>
      <c r="O13" s="813"/>
      <c r="P13" s="49"/>
      <c r="Q13" s="49"/>
      <c r="R13" s="823"/>
      <c r="S13" s="813"/>
      <c r="T13" s="813"/>
      <c r="U13" s="824"/>
      <c r="V13" s="824"/>
      <c r="W13" s="824"/>
      <c r="X13" s="824"/>
      <c r="Y13" s="824"/>
      <c r="Z13" s="824"/>
      <c r="AA13" s="824"/>
      <c r="AB13" s="813"/>
      <c r="AC13" s="813"/>
      <c r="AD13" s="249"/>
      <c r="AE13" s="813"/>
      <c r="AF13" s="15"/>
    </row>
    <row r="14" spans="1:32" ht="60" customHeight="1" thickTop="1" thickBot="1" x14ac:dyDescent="0.25">
      <c r="A14" s="49"/>
      <c r="B14" s="704" t="s">
        <v>7896</v>
      </c>
      <c r="C14" s="808"/>
      <c r="D14" s="808"/>
      <c r="E14" s="809"/>
      <c r="F14" s="809"/>
      <c r="G14" s="809"/>
      <c r="H14" s="809"/>
      <c r="I14" s="809"/>
      <c r="J14" s="809"/>
      <c r="K14" s="809"/>
      <c r="L14" s="809"/>
      <c r="M14" s="808"/>
      <c r="N14" s="826"/>
      <c r="O14" s="808"/>
      <c r="P14" s="49"/>
      <c r="Q14" s="49"/>
      <c r="R14" s="704" t="s">
        <v>7896</v>
      </c>
      <c r="S14" s="808"/>
      <c r="T14" s="808"/>
      <c r="U14" s="809"/>
      <c r="V14" s="809"/>
      <c r="W14" s="809"/>
      <c r="X14" s="809"/>
      <c r="Y14" s="809"/>
      <c r="Z14" s="809"/>
      <c r="AA14" s="809"/>
      <c r="AB14" s="809"/>
      <c r="AC14" s="808"/>
      <c r="AD14" s="249"/>
      <c r="AE14" s="808"/>
      <c r="AF14" s="15"/>
    </row>
    <row r="15" spans="1:32" ht="60" customHeight="1" thickTop="1" x14ac:dyDescent="0.2">
      <c r="A15" s="49"/>
      <c r="B15" s="27" t="s">
        <v>7897</v>
      </c>
      <c r="C15" s="827" t="s">
        <v>167</v>
      </c>
      <c r="D15" s="827">
        <v>3</v>
      </c>
      <c r="E15" s="811">
        <v>0</v>
      </c>
      <c r="F15" s="811">
        <v>0</v>
      </c>
      <c r="G15" s="811">
        <v>0</v>
      </c>
      <c r="H15" s="828"/>
      <c r="I15" s="811">
        <v>0</v>
      </c>
      <c r="J15" s="811">
        <v>0</v>
      </c>
      <c r="K15" s="812">
        <f t="shared" ref="K15:K20" si="1">IFERROR(SUM(E15:J15),0)</f>
        <v>0</v>
      </c>
      <c r="L15" s="813"/>
      <c r="M15" s="105" t="s">
        <v>7898</v>
      </c>
      <c r="N15" s="829"/>
      <c r="O15" s="105"/>
      <c r="P15" s="49"/>
      <c r="Q15" s="49"/>
      <c r="R15" s="27" t="s">
        <v>7897</v>
      </c>
      <c r="S15" s="827" t="s">
        <v>167</v>
      </c>
      <c r="T15" s="827">
        <v>3</v>
      </c>
      <c r="U15" s="815" t="s">
        <v>7899</v>
      </c>
      <c r="V15" s="815" t="s">
        <v>7900</v>
      </c>
      <c r="W15" s="815" t="s">
        <v>7901</v>
      </c>
      <c r="X15" s="828"/>
      <c r="Y15" s="815" t="s">
        <v>7902</v>
      </c>
      <c r="Z15" s="816" t="s">
        <v>7903</v>
      </c>
      <c r="AA15" s="812" t="s">
        <v>7904</v>
      </c>
      <c r="AB15" s="813"/>
      <c r="AC15" s="105" t="s">
        <v>7898</v>
      </c>
      <c r="AD15" s="249"/>
      <c r="AE15" s="105"/>
      <c r="AF15" s="15"/>
    </row>
    <row r="16" spans="1:32" ht="60" customHeight="1" x14ac:dyDescent="0.2">
      <c r="A16" s="49"/>
      <c r="B16" s="30" t="s">
        <v>7905</v>
      </c>
      <c r="C16" s="541" t="s">
        <v>167</v>
      </c>
      <c r="D16" s="541">
        <v>3</v>
      </c>
      <c r="E16" s="534">
        <v>0</v>
      </c>
      <c r="F16" s="534">
        <v>12.978383653005146</v>
      </c>
      <c r="G16" s="534">
        <v>-5.8729569898240914</v>
      </c>
      <c r="H16" s="830"/>
      <c r="I16" s="534">
        <v>0</v>
      </c>
      <c r="J16" s="534">
        <v>0</v>
      </c>
      <c r="K16" s="817">
        <f t="shared" si="1"/>
        <v>7.1054266631810545</v>
      </c>
      <c r="L16" s="813"/>
      <c r="M16" s="106" t="s">
        <v>7906</v>
      </c>
      <c r="N16" s="829"/>
      <c r="O16" s="106"/>
      <c r="P16" s="49"/>
      <c r="Q16" s="49"/>
      <c r="R16" s="30" t="s">
        <v>7905</v>
      </c>
      <c r="S16" s="541" t="s">
        <v>167</v>
      </c>
      <c r="T16" s="541">
        <v>3</v>
      </c>
      <c r="U16" s="818" t="s">
        <v>7907</v>
      </c>
      <c r="V16" s="818" t="s">
        <v>7908</v>
      </c>
      <c r="W16" s="818" t="s">
        <v>7909</v>
      </c>
      <c r="X16" s="830"/>
      <c r="Y16" s="818" t="s">
        <v>7910</v>
      </c>
      <c r="Z16" s="819" t="s">
        <v>7911</v>
      </c>
      <c r="AA16" s="817" t="s">
        <v>7912</v>
      </c>
      <c r="AB16" s="813"/>
      <c r="AC16" s="106" t="s">
        <v>7906</v>
      </c>
      <c r="AD16" s="249"/>
      <c r="AE16" s="106"/>
      <c r="AF16" s="15"/>
    </row>
    <row r="17" spans="1:32" ht="60" customHeight="1" x14ac:dyDescent="0.2">
      <c r="A17" s="49"/>
      <c r="B17" s="30" t="s">
        <v>7913</v>
      </c>
      <c r="C17" s="541" t="s">
        <v>167</v>
      </c>
      <c r="D17" s="541">
        <v>3</v>
      </c>
      <c r="E17" s="534">
        <v>0</v>
      </c>
      <c r="F17" s="534">
        <v>-3.6042849343045559E-2</v>
      </c>
      <c r="G17" s="534">
        <v>-0.52535516814814953</v>
      </c>
      <c r="H17" s="830"/>
      <c r="I17" s="534">
        <v>0</v>
      </c>
      <c r="J17" s="534">
        <v>0</v>
      </c>
      <c r="K17" s="817">
        <f t="shared" si="1"/>
        <v>-0.56139801749119511</v>
      </c>
      <c r="L17" s="813"/>
      <c r="M17" s="106" t="s">
        <v>7914</v>
      </c>
      <c r="N17" s="829"/>
      <c r="O17" s="106"/>
      <c r="P17" s="49"/>
      <c r="Q17" s="49"/>
      <c r="R17" s="30" t="s">
        <v>7913</v>
      </c>
      <c r="S17" s="541" t="s">
        <v>167</v>
      </c>
      <c r="T17" s="541">
        <v>3</v>
      </c>
      <c r="U17" s="818" t="s">
        <v>7915</v>
      </c>
      <c r="V17" s="818" t="s">
        <v>7916</v>
      </c>
      <c r="W17" s="818" t="s">
        <v>7917</v>
      </c>
      <c r="X17" s="830"/>
      <c r="Y17" s="818" t="s">
        <v>7918</v>
      </c>
      <c r="Z17" s="819" t="s">
        <v>7919</v>
      </c>
      <c r="AA17" s="817" t="s">
        <v>7920</v>
      </c>
      <c r="AB17" s="813"/>
      <c r="AC17" s="106" t="s">
        <v>7914</v>
      </c>
      <c r="AD17" s="249"/>
      <c r="AE17" s="106"/>
      <c r="AF17" s="15"/>
    </row>
    <row r="18" spans="1:32" ht="60" customHeight="1" x14ac:dyDescent="0.2">
      <c r="A18" s="49"/>
      <c r="B18" s="30" t="s">
        <v>7921</v>
      </c>
      <c r="C18" s="541" t="s">
        <v>167</v>
      </c>
      <c r="D18" s="541">
        <v>3</v>
      </c>
      <c r="E18" s="534">
        <v>0.27183119247648213</v>
      </c>
      <c r="F18" s="534">
        <v>3.8398709426435289</v>
      </c>
      <c r="G18" s="534">
        <v>6.072542569125619</v>
      </c>
      <c r="H18" s="534">
        <v>0.43413922783446424</v>
      </c>
      <c r="I18" s="534">
        <v>0</v>
      </c>
      <c r="J18" s="534">
        <v>0</v>
      </c>
      <c r="K18" s="817">
        <f t="shared" si="1"/>
        <v>10.618383932080095</v>
      </c>
      <c r="L18" s="813"/>
      <c r="M18" s="106" t="s">
        <v>7922</v>
      </c>
      <c r="N18" s="829"/>
      <c r="O18" s="106"/>
      <c r="P18" s="49"/>
      <c r="Q18" s="49"/>
      <c r="R18" s="30" t="s">
        <v>7921</v>
      </c>
      <c r="S18" s="541" t="s">
        <v>167</v>
      </c>
      <c r="T18" s="541">
        <v>3</v>
      </c>
      <c r="U18" s="818" t="s">
        <v>7923</v>
      </c>
      <c r="V18" s="818" t="s">
        <v>7924</v>
      </c>
      <c r="W18" s="818" t="s">
        <v>7925</v>
      </c>
      <c r="X18" s="818" t="s">
        <v>7926</v>
      </c>
      <c r="Y18" s="818" t="s">
        <v>7927</v>
      </c>
      <c r="Z18" s="819" t="s">
        <v>7928</v>
      </c>
      <c r="AA18" s="817" t="s">
        <v>7929</v>
      </c>
      <c r="AB18" s="813"/>
      <c r="AC18" s="106" t="s">
        <v>7922</v>
      </c>
      <c r="AD18" s="49"/>
      <c r="AE18" s="106"/>
      <c r="AF18" s="15"/>
    </row>
    <row r="19" spans="1:32" ht="60" customHeight="1" x14ac:dyDescent="0.2">
      <c r="A19" s="49"/>
      <c r="B19" s="30" t="s">
        <v>7930</v>
      </c>
      <c r="C19" s="541" t="s">
        <v>167</v>
      </c>
      <c r="D19" s="541">
        <v>3</v>
      </c>
      <c r="E19" s="534">
        <v>0</v>
      </c>
      <c r="F19" s="534">
        <v>0</v>
      </c>
      <c r="G19" s="534">
        <v>0</v>
      </c>
      <c r="H19" s="830"/>
      <c r="I19" s="534">
        <v>0</v>
      </c>
      <c r="J19" s="534">
        <v>0</v>
      </c>
      <c r="K19" s="817">
        <f t="shared" si="1"/>
        <v>0</v>
      </c>
      <c r="L19" s="813"/>
      <c r="M19" s="106" t="s">
        <v>7931</v>
      </c>
      <c r="N19" s="829"/>
      <c r="O19" s="106"/>
      <c r="P19" s="49"/>
      <c r="Q19" s="49"/>
      <c r="R19" s="30" t="s">
        <v>7930</v>
      </c>
      <c r="S19" s="541" t="s">
        <v>167</v>
      </c>
      <c r="T19" s="541">
        <v>3</v>
      </c>
      <c r="U19" s="818" t="s">
        <v>7932</v>
      </c>
      <c r="V19" s="818" t="s">
        <v>7933</v>
      </c>
      <c r="W19" s="818" t="s">
        <v>7934</v>
      </c>
      <c r="X19" s="830"/>
      <c r="Y19" s="818" t="s">
        <v>7935</v>
      </c>
      <c r="Z19" s="819" t="s">
        <v>7936</v>
      </c>
      <c r="AA19" s="817" t="s">
        <v>7937</v>
      </c>
      <c r="AB19" s="813"/>
      <c r="AC19" s="106" t="s">
        <v>7931</v>
      </c>
      <c r="AD19" s="49"/>
      <c r="AE19" s="106"/>
      <c r="AF19" s="15"/>
    </row>
    <row r="20" spans="1:32" ht="60" customHeight="1" thickBot="1" x14ac:dyDescent="0.25">
      <c r="A20" s="49"/>
      <c r="B20" s="33" t="s">
        <v>7938</v>
      </c>
      <c r="C20" s="831" t="s">
        <v>167</v>
      </c>
      <c r="D20" s="831">
        <v>3</v>
      </c>
      <c r="E20" s="832">
        <v>0</v>
      </c>
      <c r="F20" s="832">
        <v>0</v>
      </c>
      <c r="G20" s="832">
        <v>0</v>
      </c>
      <c r="H20" s="832">
        <v>0</v>
      </c>
      <c r="I20" s="832">
        <v>0</v>
      </c>
      <c r="J20" s="832">
        <v>0</v>
      </c>
      <c r="K20" s="821">
        <f t="shared" si="1"/>
        <v>0</v>
      </c>
      <c r="L20" s="813"/>
      <c r="M20" s="107" t="s">
        <v>7939</v>
      </c>
      <c r="N20" s="829"/>
      <c r="O20" s="107"/>
      <c r="P20" s="49"/>
      <c r="Q20" s="49"/>
      <c r="R20" s="33" t="s">
        <v>7938</v>
      </c>
      <c r="S20" s="831" t="s">
        <v>167</v>
      </c>
      <c r="T20" s="831">
        <v>3</v>
      </c>
      <c r="U20" s="833" t="s">
        <v>7940</v>
      </c>
      <c r="V20" s="833" t="s">
        <v>7941</v>
      </c>
      <c r="W20" s="833" t="s">
        <v>7942</v>
      </c>
      <c r="X20" s="833" t="s">
        <v>7943</v>
      </c>
      <c r="Y20" s="833" t="s">
        <v>7944</v>
      </c>
      <c r="Z20" s="834" t="s">
        <v>7945</v>
      </c>
      <c r="AA20" s="821" t="s">
        <v>7946</v>
      </c>
      <c r="AB20" s="813"/>
      <c r="AC20" s="107" t="s">
        <v>7939</v>
      </c>
      <c r="AD20" s="49"/>
      <c r="AE20" s="107"/>
      <c r="AF20" s="15"/>
    </row>
    <row r="21" spans="1:32" ht="15" customHeight="1" thickTop="1" thickBot="1" x14ac:dyDescent="0.25">
      <c r="A21" s="49"/>
      <c r="B21" s="835"/>
      <c r="C21" s="836"/>
      <c r="D21" s="836"/>
      <c r="E21" s="824"/>
      <c r="F21" s="824"/>
      <c r="G21" s="824"/>
      <c r="H21" s="824"/>
      <c r="I21" s="824"/>
      <c r="J21" s="824"/>
      <c r="K21" s="824"/>
      <c r="L21" s="824"/>
      <c r="M21" s="836"/>
      <c r="N21" s="837"/>
      <c r="O21" s="836"/>
      <c r="P21" s="49"/>
      <c r="Q21" s="49"/>
      <c r="R21" s="835"/>
      <c r="S21" s="836"/>
      <c r="T21" s="836"/>
      <c r="U21" s="824"/>
      <c r="V21" s="824"/>
      <c r="W21" s="824"/>
      <c r="X21" s="824"/>
      <c r="Y21" s="824"/>
      <c r="Z21" s="824"/>
      <c r="AA21" s="824"/>
      <c r="AB21" s="824"/>
      <c r="AC21" s="836"/>
      <c r="AD21" s="49"/>
      <c r="AE21" s="836"/>
      <c r="AF21" s="15"/>
    </row>
    <row r="22" spans="1:32" ht="60" customHeight="1" thickTop="1" thickBot="1" x14ac:dyDescent="0.25">
      <c r="A22" s="49"/>
      <c r="B22" s="704" t="s">
        <v>7947</v>
      </c>
      <c r="C22" s="808"/>
      <c r="D22" s="808"/>
      <c r="E22" s="809"/>
      <c r="F22" s="809"/>
      <c r="G22" s="809"/>
      <c r="H22" s="809"/>
      <c r="I22" s="809"/>
      <c r="J22" s="809"/>
      <c r="K22" s="809"/>
      <c r="L22" s="824"/>
      <c r="M22" s="808"/>
      <c r="N22" s="826"/>
      <c r="O22" s="808"/>
      <c r="P22" s="49"/>
      <c r="Q22" s="49"/>
      <c r="R22" s="704" t="s">
        <v>7947</v>
      </c>
      <c r="S22" s="808"/>
      <c r="T22" s="808"/>
      <c r="U22" s="809"/>
      <c r="V22" s="809"/>
      <c r="W22" s="809"/>
      <c r="X22" s="809"/>
      <c r="Y22" s="809"/>
      <c r="Z22" s="809"/>
      <c r="AA22" s="809"/>
      <c r="AB22" s="824"/>
      <c r="AC22" s="808"/>
      <c r="AD22" s="49"/>
      <c r="AE22" s="808"/>
      <c r="AF22" s="15"/>
    </row>
    <row r="23" spans="1:32" ht="60" customHeight="1" thickTop="1" x14ac:dyDescent="0.2">
      <c r="A23" s="49"/>
      <c r="B23" s="27" t="s">
        <v>7948</v>
      </c>
      <c r="C23" s="827" t="s">
        <v>167</v>
      </c>
      <c r="D23" s="827">
        <v>3</v>
      </c>
      <c r="E23" s="1313">
        <v>0</v>
      </c>
      <c r="F23" s="1313">
        <v>0</v>
      </c>
      <c r="G23" s="1313">
        <v>0</v>
      </c>
      <c r="H23" s="1313">
        <v>0</v>
      </c>
      <c r="I23" s="1313">
        <v>0</v>
      </c>
      <c r="J23" s="1313">
        <v>0</v>
      </c>
      <c r="K23" s="812">
        <f t="shared" ref="K23:K31" si="2">IFERROR(SUM(E23:J23),0)</f>
        <v>0</v>
      </c>
      <c r="L23" s="813"/>
      <c r="M23" s="105" t="s">
        <v>7949</v>
      </c>
      <c r="N23" s="829"/>
      <c r="O23" s="105"/>
      <c r="P23" s="49"/>
      <c r="Q23" s="49"/>
      <c r="R23" s="27" t="s">
        <v>7948</v>
      </c>
      <c r="S23" s="827" t="s">
        <v>167</v>
      </c>
      <c r="T23" s="827">
        <v>3</v>
      </c>
      <c r="U23" s="815" t="s">
        <v>7950</v>
      </c>
      <c r="V23" s="815" t="s">
        <v>7951</v>
      </c>
      <c r="W23" s="815" t="s">
        <v>7952</v>
      </c>
      <c r="X23" s="815" t="s">
        <v>7953</v>
      </c>
      <c r="Y23" s="815" t="s">
        <v>7954</v>
      </c>
      <c r="Z23" s="816" t="s">
        <v>7955</v>
      </c>
      <c r="AA23" s="812" t="s">
        <v>7956</v>
      </c>
      <c r="AB23" s="813"/>
      <c r="AC23" s="105" t="s">
        <v>7949</v>
      </c>
      <c r="AD23" s="49"/>
      <c r="AE23" s="105"/>
      <c r="AF23" s="15"/>
    </row>
    <row r="24" spans="1:32" ht="60" customHeight="1" x14ac:dyDescent="0.2">
      <c r="A24" s="49"/>
      <c r="B24" s="30" t="s">
        <v>7957</v>
      </c>
      <c r="C24" s="541" t="s">
        <v>167</v>
      </c>
      <c r="D24" s="541">
        <v>3</v>
      </c>
      <c r="E24" s="1300">
        <v>-0.10900000000000001</v>
      </c>
      <c r="F24" s="1300">
        <v>0</v>
      </c>
      <c r="G24" s="1300">
        <v>-8.5379999999999985</v>
      </c>
      <c r="H24" s="1300">
        <v>0</v>
      </c>
      <c r="I24" s="534">
        <f>0</f>
        <v>0</v>
      </c>
      <c r="J24" s="534">
        <f>0</f>
        <v>0</v>
      </c>
      <c r="K24" s="817">
        <f t="shared" si="2"/>
        <v>-8.6469999999999985</v>
      </c>
      <c r="L24" s="813"/>
      <c r="M24" s="106" t="s">
        <v>7958</v>
      </c>
      <c r="N24" s="829"/>
      <c r="O24" s="106"/>
      <c r="P24" s="49"/>
      <c r="Q24" s="49"/>
      <c r="R24" s="30" t="s">
        <v>7957</v>
      </c>
      <c r="S24" s="541" t="s">
        <v>167</v>
      </c>
      <c r="T24" s="541">
        <v>3</v>
      </c>
      <c r="U24" s="818" t="s">
        <v>7959</v>
      </c>
      <c r="V24" s="818" t="s">
        <v>7960</v>
      </c>
      <c r="W24" s="818" t="s">
        <v>7961</v>
      </c>
      <c r="X24" s="818" t="s">
        <v>7962</v>
      </c>
      <c r="Y24" s="838" t="s">
        <v>7963</v>
      </c>
      <c r="Z24" s="819" t="s">
        <v>7964</v>
      </c>
      <c r="AA24" s="817" t="s">
        <v>7965</v>
      </c>
      <c r="AB24" s="813"/>
      <c r="AC24" s="106" t="s">
        <v>7958</v>
      </c>
      <c r="AD24" s="49"/>
      <c r="AE24" s="106"/>
      <c r="AF24" s="15"/>
    </row>
    <row r="25" spans="1:32" ht="60" customHeight="1" x14ac:dyDescent="0.2">
      <c r="A25" s="49"/>
      <c r="B25" s="30" t="s">
        <v>7966</v>
      </c>
      <c r="C25" s="541" t="s">
        <v>167</v>
      </c>
      <c r="D25" s="541">
        <v>3</v>
      </c>
      <c r="E25" s="1300">
        <v>-1.0389005208693669</v>
      </c>
      <c r="F25" s="1300">
        <v>76.094225449259781</v>
      </c>
      <c r="G25" s="1300">
        <v>-29.29695222043728</v>
      </c>
      <c r="H25" s="1300">
        <v>-0.22437804713570253</v>
      </c>
      <c r="I25" s="1300">
        <v>0</v>
      </c>
      <c r="J25" s="1300">
        <v>0</v>
      </c>
      <c r="K25" s="817">
        <f t="shared" si="2"/>
        <v>45.533994660817442</v>
      </c>
      <c r="L25" s="813"/>
      <c r="M25" s="106" t="s">
        <v>7967</v>
      </c>
      <c r="N25" s="829"/>
      <c r="O25" s="106"/>
      <c r="P25" s="49"/>
      <c r="Q25" s="49"/>
      <c r="R25" s="30" t="s">
        <v>7966</v>
      </c>
      <c r="S25" s="541" t="s">
        <v>167</v>
      </c>
      <c r="T25" s="541">
        <v>3</v>
      </c>
      <c r="U25" s="818" t="s">
        <v>7968</v>
      </c>
      <c r="V25" s="818" t="s">
        <v>7969</v>
      </c>
      <c r="W25" s="818" t="s">
        <v>7970</v>
      </c>
      <c r="X25" s="534" t="s">
        <v>7971</v>
      </c>
      <c r="Y25" s="818" t="s">
        <v>7972</v>
      </c>
      <c r="Z25" s="819" t="s">
        <v>7973</v>
      </c>
      <c r="AA25" s="817" t="s">
        <v>7974</v>
      </c>
      <c r="AB25" s="813"/>
      <c r="AC25" s="106" t="s">
        <v>7967</v>
      </c>
      <c r="AD25" s="49"/>
      <c r="AE25" s="106"/>
      <c r="AF25" s="15"/>
    </row>
    <row r="26" spans="1:32" ht="60" customHeight="1" x14ac:dyDescent="0.2">
      <c r="A26" s="49"/>
      <c r="B26" s="30" t="s">
        <v>7975</v>
      </c>
      <c r="C26" s="31" t="s">
        <v>167</v>
      </c>
      <c r="D26" s="31">
        <v>3</v>
      </c>
      <c r="E26" s="1300">
        <v>-0.6252050556267652</v>
      </c>
      <c r="F26" s="1300">
        <v>-1.9483738308476468</v>
      </c>
      <c r="G26" s="1300">
        <v>-2.823717439937818</v>
      </c>
      <c r="H26" s="830"/>
      <c r="I26" s="534">
        <f>0</f>
        <v>0</v>
      </c>
      <c r="J26" s="534">
        <f>0</f>
        <v>0</v>
      </c>
      <c r="K26" s="817">
        <f t="shared" si="2"/>
        <v>-5.3972963264122296</v>
      </c>
      <c r="L26" s="813"/>
      <c r="M26" s="80" t="s">
        <v>7976</v>
      </c>
      <c r="N26" s="814"/>
      <c r="O26" s="80"/>
      <c r="P26" s="49"/>
      <c r="Q26" s="49"/>
      <c r="R26" s="30" t="s">
        <v>7975</v>
      </c>
      <c r="S26" s="31" t="s">
        <v>167</v>
      </c>
      <c r="T26" s="31">
        <v>3</v>
      </c>
      <c r="U26" s="818" t="s">
        <v>7977</v>
      </c>
      <c r="V26" s="818" t="s">
        <v>7978</v>
      </c>
      <c r="W26" s="818" t="s">
        <v>7979</v>
      </c>
      <c r="X26" s="830"/>
      <c r="Y26" s="818" t="s">
        <v>7980</v>
      </c>
      <c r="Z26" s="819" t="s">
        <v>7981</v>
      </c>
      <c r="AA26" s="817" t="s">
        <v>7982</v>
      </c>
      <c r="AB26" s="813"/>
      <c r="AC26" s="80" t="s">
        <v>7976</v>
      </c>
      <c r="AD26" s="49"/>
      <c r="AE26" s="80"/>
      <c r="AF26" s="15"/>
    </row>
    <row r="27" spans="1:32" ht="60" customHeight="1" x14ac:dyDescent="0.2">
      <c r="A27" s="49"/>
      <c r="B27" s="30" t="s">
        <v>7983</v>
      </c>
      <c r="C27" s="31" t="s">
        <v>167</v>
      </c>
      <c r="D27" s="31">
        <v>3</v>
      </c>
      <c r="E27" s="1300">
        <v>2.4709938372929798</v>
      </c>
      <c r="F27" s="1300">
        <v>36.832199674582171</v>
      </c>
      <c r="G27" s="1300">
        <v>55.487851831394892</v>
      </c>
      <c r="H27" s="1300">
        <v>3.8851129840192158</v>
      </c>
      <c r="I27" s="534">
        <v>0</v>
      </c>
      <c r="J27" s="534">
        <v>0</v>
      </c>
      <c r="K27" s="817">
        <f t="shared" si="2"/>
        <v>98.676158327289258</v>
      </c>
      <c r="L27" s="813"/>
      <c r="M27" s="80" t="s">
        <v>7984</v>
      </c>
      <c r="N27" s="814"/>
      <c r="O27" s="80"/>
      <c r="P27" s="49"/>
      <c r="Q27" s="49"/>
      <c r="R27" s="30" t="s">
        <v>7983</v>
      </c>
      <c r="S27" s="31" t="s">
        <v>167</v>
      </c>
      <c r="T27" s="31">
        <v>3</v>
      </c>
      <c r="U27" s="818" t="s">
        <v>7985</v>
      </c>
      <c r="V27" s="818" t="s">
        <v>7986</v>
      </c>
      <c r="W27" s="818" t="s">
        <v>7987</v>
      </c>
      <c r="X27" s="818" t="s">
        <v>7988</v>
      </c>
      <c r="Y27" s="818" t="s">
        <v>7989</v>
      </c>
      <c r="Z27" s="819" t="s">
        <v>7990</v>
      </c>
      <c r="AA27" s="817" t="s">
        <v>7991</v>
      </c>
      <c r="AB27" s="813"/>
      <c r="AC27" s="80" t="s">
        <v>7984</v>
      </c>
      <c r="AD27" s="49"/>
      <c r="AE27" s="80"/>
      <c r="AF27" s="15"/>
    </row>
    <row r="28" spans="1:32" ht="60" customHeight="1" x14ac:dyDescent="0.2">
      <c r="A28" s="49"/>
      <c r="B28" s="30" t="s">
        <v>7992</v>
      </c>
      <c r="C28" s="31" t="s">
        <v>167</v>
      </c>
      <c r="D28" s="31">
        <v>3</v>
      </c>
      <c r="E28" s="1300">
        <v>5.4099947462525826</v>
      </c>
      <c r="F28" s="1300">
        <v>4.8146829998455845</v>
      </c>
      <c r="G28" s="830"/>
      <c r="H28" s="830"/>
      <c r="I28" s="830"/>
      <c r="J28" s="830"/>
      <c r="K28" s="817">
        <f t="shared" si="2"/>
        <v>10.224677746098166</v>
      </c>
      <c r="L28" s="813"/>
      <c r="M28" s="80" t="s">
        <v>7993</v>
      </c>
      <c r="N28" s="814"/>
      <c r="O28" s="80"/>
      <c r="P28" s="49"/>
      <c r="Q28" s="49"/>
      <c r="R28" s="30" t="s">
        <v>7992</v>
      </c>
      <c r="S28" s="31" t="s">
        <v>167</v>
      </c>
      <c r="T28" s="31">
        <v>3</v>
      </c>
      <c r="U28" s="818" t="s">
        <v>7994</v>
      </c>
      <c r="V28" s="818" t="s">
        <v>7995</v>
      </c>
      <c r="W28" s="830"/>
      <c r="X28" s="830"/>
      <c r="Y28" s="830"/>
      <c r="Z28" s="839"/>
      <c r="AA28" s="817" t="s">
        <v>7996</v>
      </c>
      <c r="AB28" s="813"/>
      <c r="AC28" s="80" t="s">
        <v>7993</v>
      </c>
      <c r="AD28" s="49"/>
      <c r="AE28" s="80"/>
      <c r="AF28" s="15"/>
    </row>
    <row r="29" spans="1:32" ht="60" customHeight="1" x14ac:dyDescent="0.2">
      <c r="A29" s="49"/>
      <c r="B29" s="30" t="s">
        <v>7997</v>
      </c>
      <c r="C29" s="541" t="s">
        <v>167</v>
      </c>
      <c r="D29" s="541">
        <v>3</v>
      </c>
      <c r="E29" s="534">
        <f>0</f>
        <v>0</v>
      </c>
      <c r="F29" s="534">
        <f>0</f>
        <v>0</v>
      </c>
      <c r="G29" s="534">
        <f>0</f>
        <v>0</v>
      </c>
      <c r="H29" s="534">
        <f>0</f>
        <v>0</v>
      </c>
      <c r="I29" s="830"/>
      <c r="J29" s="830"/>
      <c r="K29" s="817">
        <f t="shared" si="2"/>
        <v>0</v>
      </c>
      <c r="L29" s="813"/>
      <c r="M29" s="106" t="s">
        <v>7998</v>
      </c>
      <c r="N29" s="829"/>
      <c r="O29" s="106"/>
      <c r="P29" s="49"/>
      <c r="Q29" s="49"/>
      <c r="R29" s="30" t="s">
        <v>7997</v>
      </c>
      <c r="S29" s="541" t="s">
        <v>167</v>
      </c>
      <c r="T29" s="541">
        <v>3</v>
      </c>
      <c r="U29" s="818" t="s">
        <v>7999</v>
      </c>
      <c r="V29" s="818" t="s">
        <v>8000</v>
      </c>
      <c r="W29" s="818" t="s">
        <v>8001</v>
      </c>
      <c r="X29" s="818" t="s">
        <v>8002</v>
      </c>
      <c r="Y29" s="830"/>
      <c r="Z29" s="839"/>
      <c r="AA29" s="817" t="s">
        <v>8003</v>
      </c>
      <c r="AB29" s="813"/>
      <c r="AC29" s="106" t="s">
        <v>7998</v>
      </c>
      <c r="AD29" s="49"/>
      <c r="AE29" s="106"/>
      <c r="AF29" s="15"/>
    </row>
    <row r="30" spans="1:32" ht="60" customHeight="1" x14ac:dyDescent="0.2">
      <c r="A30" s="49"/>
      <c r="B30" s="30" t="s">
        <v>8004</v>
      </c>
      <c r="C30" s="31" t="s">
        <v>167</v>
      </c>
      <c r="D30" s="31">
        <v>3</v>
      </c>
      <c r="E30" s="830"/>
      <c r="F30" s="830"/>
      <c r="G30" s="830"/>
      <c r="H30" s="830"/>
      <c r="I30" s="534">
        <f>0</f>
        <v>0</v>
      </c>
      <c r="J30" s="534">
        <f>0</f>
        <v>0</v>
      </c>
      <c r="K30" s="817">
        <f t="shared" si="2"/>
        <v>0</v>
      </c>
      <c r="L30" s="813"/>
      <c r="M30" s="80" t="s">
        <v>8005</v>
      </c>
      <c r="N30" s="814"/>
      <c r="O30" s="80"/>
      <c r="P30" s="49"/>
      <c r="Q30" s="49"/>
      <c r="R30" s="30" t="s">
        <v>8004</v>
      </c>
      <c r="S30" s="31" t="s">
        <v>167</v>
      </c>
      <c r="T30" s="31">
        <v>3</v>
      </c>
      <c r="U30" s="830"/>
      <c r="V30" s="830"/>
      <c r="W30" s="830"/>
      <c r="X30" s="830"/>
      <c r="Y30" s="818" t="s">
        <v>8006</v>
      </c>
      <c r="Z30" s="819" t="s">
        <v>8007</v>
      </c>
      <c r="AA30" s="817" t="s">
        <v>8008</v>
      </c>
      <c r="AB30" s="813"/>
      <c r="AC30" s="80" t="s">
        <v>8005</v>
      </c>
      <c r="AD30" s="49"/>
      <c r="AE30" s="80"/>
      <c r="AF30" s="15"/>
    </row>
    <row r="31" spans="1:32" ht="60" customHeight="1" thickBot="1" x14ac:dyDescent="0.25">
      <c r="A31" s="49"/>
      <c r="B31" s="33" t="s">
        <v>8009</v>
      </c>
      <c r="C31" s="34" t="s">
        <v>167</v>
      </c>
      <c r="D31" s="34">
        <v>3</v>
      </c>
      <c r="E31" s="832">
        <f>0</f>
        <v>0</v>
      </c>
      <c r="F31" s="832">
        <f>0</f>
        <v>0</v>
      </c>
      <c r="G31" s="832">
        <f>0</f>
        <v>0</v>
      </c>
      <c r="H31" s="832">
        <f>0</f>
        <v>0</v>
      </c>
      <c r="I31" s="832">
        <f>0</f>
        <v>0</v>
      </c>
      <c r="J31" s="832">
        <f>0</f>
        <v>0</v>
      </c>
      <c r="K31" s="821">
        <f t="shared" si="2"/>
        <v>0</v>
      </c>
      <c r="L31" s="840"/>
      <c r="M31" s="81" t="s">
        <v>8010</v>
      </c>
      <c r="N31" s="814"/>
      <c r="O31" s="81"/>
      <c r="P31" s="49"/>
      <c r="Q31" s="49"/>
      <c r="R31" s="33" t="s">
        <v>8009</v>
      </c>
      <c r="S31" s="34" t="s">
        <v>167</v>
      </c>
      <c r="T31" s="34">
        <v>3</v>
      </c>
      <c r="U31" s="833" t="s">
        <v>8011</v>
      </c>
      <c r="V31" s="833" t="s">
        <v>8012</v>
      </c>
      <c r="W31" s="833" t="s">
        <v>8013</v>
      </c>
      <c r="X31" s="833" t="s">
        <v>8014</v>
      </c>
      <c r="Y31" s="833" t="s">
        <v>8015</v>
      </c>
      <c r="Z31" s="834" t="s">
        <v>8016</v>
      </c>
      <c r="AA31" s="821" t="s">
        <v>8017</v>
      </c>
      <c r="AB31" s="840"/>
      <c r="AC31" s="81" t="s">
        <v>8010</v>
      </c>
      <c r="AD31" s="49"/>
      <c r="AE31" s="81"/>
      <c r="AF31" s="15"/>
    </row>
    <row r="32" spans="1:32" ht="15" customHeight="1" thickTop="1" thickBot="1" x14ac:dyDescent="0.25">
      <c r="A32" s="49"/>
      <c r="B32" s="835"/>
      <c r="C32" s="824"/>
      <c r="D32" s="824"/>
      <c r="E32" s="824"/>
      <c r="F32" s="824"/>
      <c r="G32" s="824"/>
      <c r="H32" s="824"/>
      <c r="I32" s="824"/>
      <c r="J32" s="824"/>
      <c r="K32" s="824"/>
      <c r="L32" s="841"/>
      <c r="M32" s="824"/>
      <c r="N32" s="842"/>
      <c r="O32" s="824"/>
      <c r="P32" s="49"/>
      <c r="Q32" s="49"/>
      <c r="R32" s="835"/>
      <c r="S32" s="824"/>
      <c r="T32" s="824"/>
      <c r="U32" s="824"/>
      <c r="V32" s="824"/>
      <c r="W32" s="824"/>
      <c r="X32" s="824"/>
      <c r="Y32" s="824"/>
      <c r="Z32" s="824"/>
      <c r="AA32" s="824"/>
      <c r="AB32" s="841"/>
      <c r="AC32" s="824"/>
      <c r="AD32" s="49"/>
      <c r="AE32" s="824"/>
      <c r="AF32" s="15"/>
    </row>
    <row r="33" spans="1:32" ht="60" customHeight="1" thickTop="1" thickBot="1" x14ac:dyDescent="0.25">
      <c r="A33" s="49"/>
      <c r="B33" s="704" t="s">
        <v>8018</v>
      </c>
      <c r="C33" s="808"/>
      <c r="D33" s="808"/>
      <c r="E33" s="809"/>
      <c r="F33" s="809"/>
      <c r="G33" s="809"/>
      <c r="H33" s="809"/>
      <c r="I33" s="809"/>
      <c r="J33" s="809"/>
      <c r="K33" s="809"/>
      <c r="L33" s="824"/>
      <c r="M33" s="808"/>
      <c r="N33" s="826"/>
      <c r="O33" s="808"/>
      <c r="P33" s="49"/>
      <c r="Q33" s="49"/>
      <c r="R33" s="704" t="s">
        <v>8018</v>
      </c>
      <c r="S33" s="808"/>
      <c r="T33" s="808"/>
      <c r="U33" s="809"/>
      <c r="V33" s="809"/>
      <c r="W33" s="809"/>
      <c r="X33" s="809"/>
      <c r="Y33" s="809"/>
      <c r="Z33" s="809"/>
      <c r="AA33" s="809"/>
      <c r="AB33" s="824"/>
      <c r="AC33" s="808"/>
      <c r="AD33" s="49"/>
      <c r="AE33" s="808"/>
      <c r="AF33" s="15"/>
    </row>
    <row r="34" spans="1:32" ht="60" customHeight="1" thickTop="1" x14ac:dyDescent="0.2">
      <c r="A34" s="49"/>
      <c r="B34" s="843" t="s">
        <v>8019</v>
      </c>
      <c r="C34" s="28" t="s">
        <v>167</v>
      </c>
      <c r="D34" s="28">
        <v>3</v>
      </c>
      <c r="E34" s="1314">
        <v>3.73536366760468</v>
      </c>
      <c r="F34" s="1314">
        <v>8.2043343137322946</v>
      </c>
      <c r="G34" s="1314">
        <v>20.762473656280907</v>
      </c>
      <c r="H34" s="815">
        <v>0</v>
      </c>
      <c r="I34" s="815">
        <f>0</f>
        <v>0</v>
      </c>
      <c r="J34" s="815">
        <f>0</f>
        <v>0</v>
      </c>
      <c r="K34" s="812">
        <f>IFERROR(SUM(E34:J34),0)</f>
        <v>32.70217163761788</v>
      </c>
      <c r="L34" s="840"/>
      <c r="M34" s="79" t="s">
        <v>8020</v>
      </c>
      <c r="N34" s="814"/>
      <c r="O34" s="79"/>
      <c r="P34" s="49"/>
      <c r="Q34" s="49"/>
      <c r="R34" s="27" t="s">
        <v>8019</v>
      </c>
      <c r="S34" s="28" t="s">
        <v>167</v>
      </c>
      <c r="T34" s="28">
        <v>3</v>
      </c>
      <c r="U34" s="815" t="s">
        <v>8021</v>
      </c>
      <c r="V34" s="815" t="s">
        <v>8022</v>
      </c>
      <c r="W34" s="815" t="s">
        <v>8023</v>
      </c>
      <c r="X34" s="815" t="s">
        <v>8024</v>
      </c>
      <c r="Y34" s="815" t="s">
        <v>8025</v>
      </c>
      <c r="Z34" s="816" t="s">
        <v>8026</v>
      </c>
      <c r="AA34" s="812" t="s">
        <v>8027</v>
      </c>
      <c r="AB34" s="840"/>
      <c r="AC34" s="79" t="s">
        <v>8020</v>
      </c>
      <c r="AD34" s="49"/>
      <c r="AE34" s="79"/>
      <c r="AF34" s="15"/>
    </row>
    <row r="35" spans="1:32" ht="60" customHeight="1" thickBot="1" x14ac:dyDescent="0.25">
      <c r="A35" s="49"/>
      <c r="B35" s="844" t="s">
        <v>8028</v>
      </c>
      <c r="C35" s="831" t="s">
        <v>167</v>
      </c>
      <c r="D35" s="831">
        <v>3</v>
      </c>
      <c r="E35" s="1315">
        <v>4.7944870447975152</v>
      </c>
      <c r="F35" s="1315">
        <v>5.9539832977022922</v>
      </c>
      <c r="G35" s="1315">
        <v>14.174090635281651</v>
      </c>
      <c r="H35" s="845">
        <v>0</v>
      </c>
      <c r="I35" s="845">
        <f>0</f>
        <v>0</v>
      </c>
      <c r="J35" s="845">
        <f>0</f>
        <v>0</v>
      </c>
      <c r="K35" s="821">
        <f>IFERROR(SUM(E35:J35),0)</f>
        <v>24.922560977781458</v>
      </c>
      <c r="L35" s="840"/>
      <c r="M35" s="107" t="s">
        <v>8029</v>
      </c>
      <c r="N35" s="829"/>
      <c r="O35" s="107"/>
      <c r="P35" s="49"/>
      <c r="Q35" s="49"/>
      <c r="R35" s="33" t="s">
        <v>8028</v>
      </c>
      <c r="S35" s="831" t="s">
        <v>167</v>
      </c>
      <c r="T35" s="831">
        <v>3</v>
      </c>
      <c r="U35" s="846" t="s">
        <v>8030</v>
      </c>
      <c r="V35" s="846" t="s">
        <v>8031</v>
      </c>
      <c r="W35" s="846" t="s">
        <v>8032</v>
      </c>
      <c r="X35" s="846" t="s">
        <v>8033</v>
      </c>
      <c r="Y35" s="833" t="s">
        <v>8034</v>
      </c>
      <c r="Z35" s="834" t="s">
        <v>8035</v>
      </c>
      <c r="AA35" s="821" t="s">
        <v>8036</v>
      </c>
      <c r="AB35" s="840"/>
      <c r="AC35" s="107" t="s">
        <v>8029</v>
      </c>
      <c r="AD35" s="49"/>
      <c r="AE35" s="107"/>
      <c r="AF35" s="15"/>
    </row>
    <row r="36" spans="1:32" ht="15" customHeight="1" thickTop="1" thickBot="1" x14ac:dyDescent="0.25">
      <c r="A36" s="49"/>
      <c r="B36" s="835"/>
      <c r="C36" s="824"/>
      <c r="D36" s="824"/>
      <c r="E36" s="824"/>
      <c r="F36" s="824"/>
      <c r="G36" s="824"/>
      <c r="H36" s="824"/>
      <c r="I36" s="824"/>
      <c r="J36" s="824"/>
      <c r="K36" s="824"/>
      <c r="L36" s="841"/>
      <c r="M36" s="824"/>
      <c r="N36" s="842"/>
      <c r="O36" s="824"/>
      <c r="P36" s="49"/>
      <c r="Q36" s="49"/>
      <c r="R36" s="835"/>
      <c r="S36" s="824"/>
      <c r="T36" s="824"/>
      <c r="U36" s="824"/>
      <c r="V36" s="824"/>
      <c r="W36" s="824"/>
      <c r="X36" s="824"/>
      <c r="Y36" s="824"/>
      <c r="Z36" s="824"/>
      <c r="AA36" s="824"/>
      <c r="AB36" s="841"/>
      <c r="AC36" s="824"/>
      <c r="AD36" s="49"/>
      <c r="AE36" s="824"/>
      <c r="AF36" s="15"/>
    </row>
    <row r="37" spans="1:32" ht="60" customHeight="1" thickTop="1" thickBot="1" x14ac:dyDescent="0.25">
      <c r="A37" s="49"/>
      <c r="B37" s="704" t="s">
        <v>8037</v>
      </c>
      <c r="C37" s="808"/>
      <c r="D37" s="808"/>
      <c r="E37" s="809"/>
      <c r="F37" s="809"/>
      <c r="G37" s="809"/>
      <c r="H37" s="809"/>
      <c r="I37" s="809"/>
      <c r="J37" s="809"/>
      <c r="K37" s="809"/>
      <c r="L37" s="824"/>
      <c r="M37" s="808"/>
      <c r="N37" s="826"/>
      <c r="O37" s="808"/>
      <c r="P37" s="49"/>
      <c r="Q37" s="49"/>
      <c r="R37" s="704" t="s">
        <v>8037</v>
      </c>
      <c r="S37" s="808"/>
      <c r="T37" s="808"/>
      <c r="U37" s="809"/>
      <c r="V37" s="809"/>
      <c r="W37" s="809"/>
      <c r="X37" s="809"/>
      <c r="Y37" s="809"/>
      <c r="Z37" s="809"/>
      <c r="AA37" s="809"/>
      <c r="AB37" s="824"/>
      <c r="AC37" s="808"/>
      <c r="AD37" s="49"/>
      <c r="AE37" s="808"/>
      <c r="AF37" s="15"/>
    </row>
    <row r="38" spans="1:32" ht="60" customHeight="1" thickTop="1" x14ac:dyDescent="0.2">
      <c r="A38" s="49"/>
      <c r="B38" s="27" t="s">
        <v>8038</v>
      </c>
      <c r="C38" s="28" t="s">
        <v>167</v>
      </c>
      <c r="D38" s="28">
        <v>3</v>
      </c>
      <c r="E38" s="847">
        <f t="shared" ref="E38:J38" si="3">IFERROR(SUM(E12,E15:E20,E23:E31,E34:E35), 0)</f>
        <v>213.23813170437185</v>
      </c>
      <c r="F38" s="847">
        <f t="shared" si="3"/>
        <v>3352.1072600021039</v>
      </c>
      <c r="G38" s="847">
        <f t="shared" si="3"/>
        <v>4708.2563740429878</v>
      </c>
      <c r="H38" s="847">
        <f t="shared" si="3"/>
        <v>302.81566231580797</v>
      </c>
      <c r="I38" s="847">
        <f t="shared" si="3"/>
        <v>0</v>
      </c>
      <c r="J38" s="847">
        <f t="shared" si="3"/>
        <v>0</v>
      </c>
      <c r="K38" s="812">
        <f>IFERROR(SUM(E38:J38),0)</f>
        <v>8576.4174280652715</v>
      </c>
      <c r="L38" s="840"/>
      <c r="M38" s="79" t="s">
        <v>8039</v>
      </c>
      <c r="N38" s="814"/>
      <c r="O38" s="79"/>
      <c r="P38" s="49"/>
      <c r="Q38" s="49"/>
      <c r="R38" s="27" t="s">
        <v>8038</v>
      </c>
      <c r="S38" s="28" t="s">
        <v>167</v>
      </c>
      <c r="T38" s="28">
        <v>3</v>
      </c>
      <c r="U38" s="847" t="s">
        <v>8040</v>
      </c>
      <c r="V38" s="847" t="s">
        <v>8041</v>
      </c>
      <c r="W38" s="847" t="s">
        <v>8042</v>
      </c>
      <c r="X38" s="847" t="s">
        <v>8043</v>
      </c>
      <c r="Y38" s="847" t="s">
        <v>8044</v>
      </c>
      <c r="Z38" s="848" t="s">
        <v>8045</v>
      </c>
      <c r="AA38" s="812" t="s">
        <v>8046</v>
      </c>
      <c r="AB38" s="840"/>
      <c r="AC38" s="79" t="s">
        <v>8039</v>
      </c>
      <c r="AD38" s="49"/>
      <c r="AE38" s="79"/>
      <c r="AF38" s="15"/>
    </row>
    <row r="39" spans="1:32" ht="60" customHeight="1" thickBot="1" x14ac:dyDescent="0.25">
      <c r="A39" s="49"/>
      <c r="B39" s="33" t="s">
        <v>8047</v>
      </c>
      <c r="C39" s="831" t="s">
        <v>167</v>
      </c>
      <c r="D39" s="831">
        <v>3</v>
      </c>
      <c r="E39" s="1315">
        <v>215.04552351315672</v>
      </c>
      <c r="F39" s="1315">
        <v>3380.5194916957089</v>
      </c>
      <c r="G39" s="1315">
        <v>4748.1632328026681</v>
      </c>
      <c r="H39" s="1315">
        <v>305.38230714272913</v>
      </c>
      <c r="I39" s="845">
        <v>0</v>
      </c>
      <c r="J39" s="845">
        <v>0</v>
      </c>
      <c r="K39" s="821">
        <f>IFERROR(SUM(E39:J39),0)</f>
        <v>8649.1105551542623</v>
      </c>
      <c r="L39" s="840"/>
      <c r="M39" s="107" t="s">
        <v>8048</v>
      </c>
      <c r="N39" s="829"/>
      <c r="O39" s="107"/>
      <c r="P39" s="49"/>
      <c r="Q39" s="49"/>
      <c r="R39" s="33" t="s">
        <v>8047</v>
      </c>
      <c r="S39" s="831" t="s">
        <v>167</v>
      </c>
      <c r="T39" s="831">
        <v>3</v>
      </c>
      <c r="U39" s="846" t="s">
        <v>8049</v>
      </c>
      <c r="V39" s="846" t="s">
        <v>8050</v>
      </c>
      <c r="W39" s="846" t="s">
        <v>8051</v>
      </c>
      <c r="X39" s="846" t="s">
        <v>8052</v>
      </c>
      <c r="Y39" s="833" t="s">
        <v>8053</v>
      </c>
      <c r="Z39" s="834" t="s">
        <v>8054</v>
      </c>
      <c r="AA39" s="821" t="s">
        <v>8055</v>
      </c>
      <c r="AB39" s="840"/>
      <c r="AC39" s="107" t="s">
        <v>8048</v>
      </c>
      <c r="AD39" s="49"/>
      <c r="AE39" s="107"/>
      <c r="AF39" s="15"/>
    </row>
    <row r="40" spans="1:32" ht="15" customHeight="1" thickTop="1" thickBot="1" x14ac:dyDescent="0.25">
      <c r="A40" s="49"/>
      <c r="B40" s="835"/>
      <c r="C40" s="824"/>
      <c r="D40" s="824"/>
      <c r="E40" s="849"/>
      <c r="F40" s="849"/>
      <c r="G40" s="849"/>
      <c r="H40" s="849"/>
      <c r="I40" s="849"/>
      <c r="J40" s="849"/>
      <c r="K40" s="849"/>
      <c r="L40" s="841"/>
      <c r="M40" s="824"/>
      <c r="N40" s="842"/>
      <c r="O40" s="824"/>
      <c r="P40" s="49"/>
      <c r="Q40" s="49"/>
      <c r="R40" s="835"/>
      <c r="S40" s="824"/>
      <c r="T40" s="824"/>
      <c r="U40" s="849"/>
      <c r="V40" s="849"/>
      <c r="W40" s="849"/>
      <c r="X40" s="849"/>
      <c r="Y40" s="849"/>
      <c r="Z40" s="849"/>
      <c r="AA40" s="849"/>
      <c r="AB40" s="841"/>
      <c r="AC40" s="824"/>
      <c r="AD40" s="49"/>
      <c r="AE40" s="824"/>
      <c r="AF40" s="15"/>
    </row>
    <row r="41" spans="1:32" ht="60" customHeight="1" thickTop="1" thickBot="1" x14ac:dyDescent="0.25">
      <c r="A41" s="49"/>
      <c r="B41" s="704" t="s">
        <v>8056</v>
      </c>
      <c r="C41" s="808"/>
      <c r="D41" s="808"/>
      <c r="E41" s="850"/>
      <c r="F41" s="850"/>
      <c r="G41" s="850"/>
      <c r="H41" s="850"/>
      <c r="I41" s="850"/>
      <c r="J41" s="850"/>
      <c r="K41" s="850"/>
      <c r="L41" s="824"/>
      <c r="M41" s="808"/>
      <c r="N41" s="826"/>
      <c r="O41" s="808"/>
      <c r="P41" s="49"/>
      <c r="Q41" s="49"/>
      <c r="R41" s="704" t="s">
        <v>8056</v>
      </c>
      <c r="S41" s="808"/>
      <c r="T41" s="808"/>
      <c r="U41" s="850"/>
      <c r="V41" s="850"/>
      <c r="W41" s="850"/>
      <c r="X41" s="850"/>
      <c r="Y41" s="850"/>
      <c r="Z41" s="850"/>
      <c r="AA41" s="850"/>
      <c r="AB41" s="824"/>
      <c r="AC41" s="808"/>
      <c r="AD41" s="49"/>
      <c r="AE41" s="808"/>
      <c r="AF41" s="15"/>
    </row>
    <row r="42" spans="1:32" ht="60" customHeight="1" thickTop="1" x14ac:dyDescent="0.2">
      <c r="A42" s="49"/>
      <c r="B42" s="27" t="s">
        <v>8057</v>
      </c>
      <c r="C42" s="28" t="s">
        <v>167</v>
      </c>
      <c r="D42" s="28">
        <v>3</v>
      </c>
      <c r="E42" s="1314">
        <v>251.75603827083401</v>
      </c>
      <c r="F42" s="1314">
        <v>3957.6094429818531</v>
      </c>
      <c r="G42" s="1314">
        <v>5558.724241383713</v>
      </c>
      <c r="H42" s="1314">
        <v>357.51425348575918</v>
      </c>
      <c r="I42" s="815">
        <v>0</v>
      </c>
      <c r="J42" s="815">
        <v>0</v>
      </c>
      <c r="K42" s="812">
        <f>IFERROR(SUM(E42:J42),0)</f>
        <v>10125.603976122158</v>
      </c>
      <c r="L42" s="840"/>
      <c r="M42" s="79" t="s">
        <v>8058</v>
      </c>
      <c r="N42" s="814"/>
      <c r="O42" s="79"/>
      <c r="P42" s="49"/>
      <c r="Q42" s="49"/>
      <c r="R42" s="27" t="s">
        <v>8057</v>
      </c>
      <c r="S42" s="28" t="s">
        <v>167</v>
      </c>
      <c r="T42" s="28">
        <v>3</v>
      </c>
      <c r="U42" s="815" t="s">
        <v>8059</v>
      </c>
      <c r="V42" s="815" t="s">
        <v>8060</v>
      </c>
      <c r="W42" s="815" t="s">
        <v>8061</v>
      </c>
      <c r="X42" s="815" t="s">
        <v>8062</v>
      </c>
      <c r="Y42" s="815" t="s">
        <v>8063</v>
      </c>
      <c r="Z42" s="816" t="s">
        <v>8064</v>
      </c>
      <c r="AA42" s="812" t="s">
        <v>8065</v>
      </c>
      <c r="AB42" s="840"/>
      <c r="AC42" s="79" t="s">
        <v>8058</v>
      </c>
      <c r="AD42" s="49"/>
      <c r="AE42" s="79"/>
      <c r="AF42" s="15"/>
    </row>
    <row r="43" spans="1:32" ht="60" customHeight="1" thickBot="1" x14ac:dyDescent="0.25">
      <c r="A43" s="49"/>
      <c r="B43" s="33" t="s">
        <v>8066</v>
      </c>
      <c r="C43" s="831" t="s">
        <v>167</v>
      </c>
      <c r="D43" s="831">
        <v>3</v>
      </c>
      <c r="E43" s="1315">
        <v>261.64502524997545</v>
      </c>
      <c r="F43" s="1315">
        <v>4113.0644958933235</v>
      </c>
      <c r="G43" s="1315">
        <v>5777.0711458760125</v>
      </c>
      <c r="H43" s="1315">
        <v>371.55742727361002</v>
      </c>
      <c r="I43" s="845">
        <v>0</v>
      </c>
      <c r="J43" s="845">
        <v>0</v>
      </c>
      <c r="K43" s="821">
        <f>IFERROR(SUM(E43:J43),0)</f>
        <v>10523.338094292922</v>
      </c>
      <c r="L43" s="840"/>
      <c r="M43" s="107" t="s">
        <v>8067</v>
      </c>
      <c r="N43" s="829"/>
      <c r="O43" s="107"/>
      <c r="P43" s="49"/>
      <c r="Q43" s="49"/>
      <c r="R43" s="33" t="s">
        <v>8066</v>
      </c>
      <c r="S43" s="831" t="s">
        <v>167</v>
      </c>
      <c r="T43" s="831">
        <v>3</v>
      </c>
      <c r="U43" s="846" t="s">
        <v>8068</v>
      </c>
      <c r="V43" s="846" t="s">
        <v>8069</v>
      </c>
      <c r="W43" s="846" t="s">
        <v>8070</v>
      </c>
      <c r="X43" s="846" t="s">
        <v>8071</v>
      </c>
      <c r="Y43" s="833" t="s">
        <v>8072</v>
      </c>
      <c r="Z43" s="834" t="s">
        <v>8073</v>
      </c>
      <c r="AA43" s="821" t="s">
        <v>8074</v>
      </c>
      <c r="AB43" s="840"/>
      <c r="AC43" s="107" t="s">
        <v>8067</v>
      </c>
      <c r="AD43" s="49"/>
      <c r="AE43" s="107"/>
      <c r="AF43" s="15"/>
    </row>
    <row r="44" spans="1:32" ht="60" customHeight="1" thickTop="1" x14ac:dyDescent="0.2">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row>
  </sheetData>
  <mergeCells count="11">
    <mergeCell ref="M5:M6"/>
    <mergeCell ref="T5:T6"/>
    <mergeCell ref="D5:D6"/>
    <mergeCell ref="B5:B6"/>
    <mergeCell ref="AE5:AE6"/>
    <mergeCell ref="C5:C6"/>
    <mergeCell ref="O5:O6"/>
    <mergeCell ref="U6:AA6"/>
    <mergeCell ref="S5:S6"/>
    <mergeCell ref="R5:R6"/>
    <mergeCell ref="AC5:AC6"/>
  </mergeCells>
  <pageMargins left="0.7" right="0.7" top="0.75" bottom="0.75" header="0.3" footer="0.3"/>
  <pageSetup paperSize="9" scale="25" fitToHeight="0" orientation="landscape" r:id="rId1"/>
  <rowBreaks count="4" manualBreakCount="4">
    <brk id="20" max="15" man="1"/>
    <brk id="20" min="17" max="31" man="1"/>
    <brk id="39" max="15" man="1"/>
    <brk id="39" min="17"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182">
    <tabColor rgb="FF0070C0"/>
    <pageSetUpPr fitToPage="1"/>
  </sheetPr>
  <dimension ref="A1:AI89"/>
  <sheetViews>
    <sheetView zoomScale="60" zoomScaleNormal="60" workbookViewId="0">
      <pane xSplit="4" ySplit="6" topLeftCell="E45" activePane="bottomRight" state="frozen"/>
      <selection pane="topRight" activeCell="J19" sqref="J19"/>
      <selection pane="bottomLeft" activeCell="J19" sqref="J19"/>
      <selection pane="bottomRight" activeCell="G55" sqref="G55:H55"/>
    </sheetView>
  </sheetViews>
  <sheetFormatPr defaultColWidth="8.625" defaultRowHeight="37.5" customHeight="1" x14ac:dyDescent="0.2"/>
  <cols>
    <col min="1" max="1" width="3" style="54" customWidth="1"/>
    <col min="2" max="2" width="60.25" style="54" customWidth="1"/>
    <col min="3" max="3" width="5.5" style="54" customWidth="1"/>
    <col min="4" max="4" width="4.75" style="54" customWidth="1"/>
    <col min="5" max="13" width="13" style="54" customWidth="1"/>
    <col min="14" max="14" width="4" style="54" customWidth="1"/>
    <col min="15" max="15" width="10.625" style="54" customWidth="1"/>
    <col min="16" max="16" width="3.125" style="54" customWidth="1"/>
    <col min="17" max="17" width="10.625" style="54" customWidth="1"/>
    <col min="18" max="19" width="8.625" style="54" customWidth="1"/>
    <col min="20" max="20" width="46.375" style="54" customWidth="1"/>
    <col min="21" max="22" width="8.625" style="54" customWidth="1"/>
    <col min="23" max="31" width="20.625" style="54" customWidth="1"/>
    <col min="32" max="32" width="3.125" style="54" customWidth="1"/>
    <col min="33" max="33" width="10.625" style="54" customWidth="1"/>
    <col min="34" max="34" width="3.125" style="54" customWidth="1"/>
    <col min="35" max="35" width="10.625" style="54" customWidth="1"/>
    <col min="36" max="36" width="8.625" style="54" customWidth="1"/>
    <col min="37" max="16384" width="8.625" style="54"/>
  </cols>
  <sheetData>
    <row r="1" spans="1:35" ht="20.25" customHeight="1" x14ac:dyDescent="0.35">
      <c r="A1" s="4"/>
      <c r="B1" s="954" t="s">
        <v>77</v>
      </c>
      <c r="C1" s="8"/>
      <c r="D1" s="8"/>
      <c r="E1" s="8"/>
      <c r="F1" s="8"/>
      <c r="G1" s="8"/>
      <c r="H1" s="8"/>
      <c r="I1" s="8"/>
      <c r="J1" s="8"/>
      <c r="K1" s="8"/>
      <c r="L1" s="8"/>
      <c r="M1" s="8"/>
      <c r="N1" s="8"/>
      <c r="O1" s="8"/>
      <c r="P1" s="8"/>
      <c r="Q1" s="8"/>
      <c r="R1" s="4"/>
      <c r="S1" s="4"/>
      <c r="T1" s="954" t="s">
        <v>146</v>
      </c>
      <c r="U1" s="954"/>
      <c r="V1" s="954"/>
      <c r="W1" s="954"/>
      <c r="X1" s="954"/>
      <c r="Y1" s="954"/>
      <c r="Z1" s="954"/>
      <c r="AA1" s="954"/>
      <c r="AB1" s="954"/>
      <c r="AC1" s="954"/>
      <c r="AD1" s="954"/>
      <c r="AE1" s="954"/>
      <c r="AF1" s="954"/>
      <c r="AG1" s="954"/>
      <c r="AH1" s="954"/>
      <c r="AI1" s="954"/>
    </row>
    <row r="2" spans="1:35" ht="18.75" customHeight="1" x14ac:dyDescent="0.25">
      <c r="A2" s="4"/>
      <c r="B2" s="954" t="str">
        <f ca="1">INDIRECT("Validation!B5")</f>
        <v>Anglian Water</v>
      </c>
      <c r="C2" s="954"/>
      <c r="D2" s="954"/>
      <c r="E2" s="954"/>
      <c r="F2" s="954"/>
      <c r="G2" s="954"/>
      <c r="H2" s="954"/>
      <c r="I2" s="954"/>
      <c r="J2" s="954"/>
      <c r="K2" s="954"/>
      <c r="L2" s="954"/>
      <c r="M2" s="954"/>
      <c r="N2" s="954"/>
      <c r="O2" s="954"/>
      <c r="P2" s="954"/>
      <c r="Q2" s="954"/>
      <c r="R2" s="954"/>
      <c r="S2" s="954"/>
      <c r="T2" s="954"/>
      <c r="U2" s="954"/>
      <c r="V2" s="954"/>
      <c r="W2" s="954"/>
      <c r="X2" s="954"/>
      <c r="Y2" s="954"/>
      <c r="Z2" s="4"/>
      <c r="AA2" s="4"/>
      <c r="AB2" s="4"/>
      <c r="AC2" s="4"/>
      <c r="AD2" s="4"/>
      <c r="AE2" s="4"/>
      <c r="AF2" s="4"/>
      <c r="AG2" s="4"/>
      <c r="AH2" s="4"/>
      <c r="AI2" s="4"/>
    </row>
    <row r="3" spans="1:35" ht="30" customHeight="1" x14ac:dyDescent="0.3">
      <c r="A3" s="4"/>
      <c r="B3" s="16" t="s">
        <v>78</v>
      </c>
      <c r="C3" s="16"/>
      <c r="D3" s="16"/>
      <c r="E3" s="16"/>
      <c r="F3" s="16"/>
      <c r="G3" s="16"/>
      <c r="H3" s="16"/>
      <c r="I3" s="16"/>
      <c r="J3" s="16"/>
      <c r="K3" s="16"/>
      <c r="L3" s="16"/>
      <c r="M3" s="16"/>
      <c r="N3" s="783"/>
      <c r="O3" s="783"/>
      <c r="P3" s="783"/>
      <c r="Q3" s="783"/>
      <c r="R3" s="4"/>
      <c r="S3" s="4"/>
      <c r="T3" s="18" t="s">
        <v>78</v>
      </c>
      <c r="U3" s="18"/>
      <c r="V3" s="18"/>
      <c r="W3" s="18"/>
      <c r="X3" s="18"/>
      <c r="Y3" s="18"/>
      <c r="Z3" s="18"/>
      <c r="AA3" s="18"/>
      <c r="AB3" s="18"/>
      <c r="AC3" s="18"/>
      <c r="AD3" s="18"/>
      <c r="AE3" s="18"/>
      <c r="AF3" s="18"/>
      <c r="AG3" s="18"/>
      <c r="AH3" s="18"/>
      <c r="AI3" s="18"/>
    </row>
    <row r="4" spans="1:35" ht="15" customHeight="1" thickBot="1" x14ac:dyDescent="0.25">
      <c r="A4" s="4"/>
      <c r="B4" s="4"/>
      <c r="C4" s="4"/>
      <c r="D4" s="4"/>
      <c r="E4" s="4"/>
      <c r="F4" s="4"/>
      <c r="G4" s="4"/>
      <c r="H4" s="4"/>
      <c r="I4" s="4"/>
      <c r="J4" s="4"/>
      <c r="K4" s="4"/>
      <c r="L4" s="4"/>
      <c r="M4" s="4"/>
      <c r="N4" s="4"/>
      <c r="O4" s="4"/>
      <c r="R4" s="4"/>
      <c r="S4" s="4"/>
      <c r="T4" s="4"/>
      <c r="U4" s="4"/>
      <c r="V4" s="4"/>
      <c r="W4" s="4"/>
      <c r="X4" s="4"/>
      <c r="Y4" s="4"/>
      <c r="Z4" s="4"/>
      <c r="AA4" s="4"/>
      <c r="AB4" s="4"/>
      <c r="AC4" s="4"/>
      <c r="AD4" s="4"/>
      <c r="AE4" s="4"/>
      <c r="AF4" s="4"/>
      <c r="AG4" s="4"/>
      <c r="AH4" s="4"/>
      <c r="AI4" s="4"/>
    </row>
    <row r="5" spans="1:35" ht="37.5" customHeight="1" thickTop="1" x14ac:dyDescent="0.2">
      <c r="A5" s="15"/>
      <c r="B5" s="1414" t="s">
        <v>5358</v>
      </c>
      <c r="C5" s="1416" t="s">
        <v>148</v>
      </c>
      <c r="D5" s="1416" t="s">
        <v>149</v>
      </c>
      <c r="E5" s="115" t="s">
        <v>153</v>
      </c>
      <c r="F5" s="115" t="s">
        <v>6640</v>
      </c>
      <c r="G5" s="115" t="s">
        <v>6641</v>
      </c>
      <c r="H5" s="115" t="s">
        <v>205</v>
      </c>
      <c r="I5" s="115" t="s">
        <v>7857</v>
      </c>
      <c r="J5" s="115" t="s">
        <v>7858</v>
      </c>
      <c r="K5" s="283" t="s">
        <v>49</v>
      </c>
      <c r="L5" s="283" t="s">
        <v>8075</v>
      </c>
      <c r="M5" s="116" t="s">
        <v>152</v>
      </c>
      <c r="N5" s="851"/>
      <c r="O5" s="1420" t="s">
        <v>155</v>
      </c>
      <c r="P5" s="806"/>
      <c r="Q5" s="1420" t="s">
        <v>156</v>
      </c>
      <c r="R5" s="15"/>
      <c r="S5" s="15"/>
      <c r="T5" s="1414" t="s">
        <v>5358</v>
      </c>
      <c r="U5" s="1416" t="s">
        <v>148</v>
      </c>
      <c r="V5" s="1416" t="s">
        <v>149</v>
      </c>
      <c r="W5" s="115" t="s">
        <v>153</v>
      </c>
      <c r="X5" s="115" t="s">
        <v>6640</v>
      </c>
      <c r="Y5" s="115" t="s">
        <v>6641</v>
      </c>
      <c r="Z5" s="115" t="s">
        <v>205</v>
      </c>
      <c r="AA5" s="115" t="s">
        <v>7857</v>
      </c>
      <c r="AB5" s="115" t="s">
        <v>7858</v>
      </c>
      <c r="AC5" s="283" t="s">
        <v>49</v>
      </c>
      <c r="AD5" s="283" t="s">
        <v>8075</v>
      </c>
      <c r="AE5" s="116" t="s">
        <v>152</v>
      </c>
      <c r="AF5" s="851"/>
      <c r="AG5" s="1420" t="s">
        <v>155</v>
      </c>
      <c r="AH5" s="84"/>
      <c r="AI5" s="1420" t="s">
        <v>156</v>
      </c>
    </row>
    <row r="6" spans="1:35" ht="37.5" customHeight="1" thickBot="1" x14ac:dyDescent="0.25">
      <c r="A6" s="49"/>
      <c r="B6" s="1395"/>
      <c r="C6" s="1392"/>
      <c r="D6" s="1392"/>
      <c r="E6" s="19" t="s">
        <v>159</v>
      </c>
      <c r="F6" s="19" t="s">
        <v>159</v>
      </c>
      <c r="G6" s="19" t="s">
        <v>159</v>
      </c>
      <c r="H6" s="19" t="s">
        <v>159</v>
      </c>
      <c r="I6" s="19" t="s">
        <v>159</v>
      </c>
      <c r="J6" s="19" t="s">
        <v>159</v>
      </c>
      <c r="K6" s="19" t="s">
        <v>159</v>
      </c>
      <c r="L6" s="19" t="s">
        <v>159</v>
      </c>
      <c r="M6" s="13" t="s">
        <v>159</v>
      </c>
      <c r="N6" s="84"/>
      <c r="O6" s="1387"/>
      <c r="P6" s="806"/>
      <c r="Q6" s="1387"/>
      <c r="R6" s="15"/>
      <c r="S6" s="15"/>
      <c r="T6" s="1395"/>
      <c r="U6" s="1392"/>
      <c r="V6" s="1392"/>
      <c r="W6" s="1429" t="s">
        <v>159</v>
      </c>
      <c r="X6" s="1399"/>
      <c r="Y6" s="1399"/>
      <c r="Z6" s="1399"/>
      <c r="AA6" s="1399"/>
      <c r="AB6" s="1399"/>
      <c r="AC6" s="1399"/>
      <c r="AD6" s="1399"/>
      <c r="AE6" s="1406"/>
      <c r="AF6" s="84"/>
      <c r="AG6" s="1387"/>
      <c r="AH6" s="15"/>
      <c r="AI6" s="1387"/>
    </row>
    <row r="7" spans="1:35" ht="15" customHeight="1" thickTop="1" thickBot="1" x14ac:dyDescent="0.25">
      <c r="A7" s="49"/>
      <c r="B7" s="546"/>
      <c r="C7" s="546"/>
      <c r="D7" s="546"/>
      <c r="E7" s="15"/>
      <c r="F7" s="15"/>
      <c r="G7" s="15"/>
      <c r="H7" s="15"/>
      <c r="I7" s="15"/>
      <c r="J7" s="15"/>
      <c r="K7" s="15"/>
      <c r="L7" s="15"/>
      <c r="M7" s="15"/>
      <c r="N7" s="84"/>
      <c r="O7" s="49"/>
      <c r="P7" s="49"/>
      <c r="Q7" s="49"/>
      <c r="R7" s="15"/>
      <c r="S7" s="15"/>
      <c r="T7" s="546"/>
      <c r="U7" s="546"/>
      <c r="V7" s="546"/>
      <c r="W7" s="15"/>
      <c r="X7" s="15"/>
      <c r="Y7" s="15"/>
      <c r="Z7" s="15"/>
      <c r="AA7" s="15"/>
      <c r="AB7" s="15"/>
      <c r="AC7" s="15"/>
      <c r="AD7" s="15"/>
      <c r="AE7" s="15"/>
      <c r="AF7" s="84"/>
      <c r="AG7" s="49"/>
      <c r="AH7" s="84"/>
      <c r="AI7" s="49"/>
    </row>
    <row r="8" spans="1:35" ht="37.5" customHeight="1" thickTop="1" thickBot="1" x14ac:dyDescent="0.25">
      <c r="A8" s="49"/>
      <c r="B8" s="704" t="s">
        <v>7947</v>
      </c>
      <c r="C8" s="808"/>
      <c r="D8" s="808"/>
      <c r="E8" s="852"/>
      <c r="F8" s="852"/>
      <c r="G8" s="852"/>
      <c r="H8" s="852"/>
      <c r="I8" s="852"/>
      <c r="J8" s="852"/>
      <c r="K8" s="853"/>
      <c r="L8" s="853"/>
      <c r="M8" s="852"/>
      <c r="N8" s="809"/>
      <c r="O8" s="809"/>
      <c r="P8" s="809"/>
      <c r="Q8" s="25"/>
      <c r="R8" s="15"/>
      <c r="S8" s="15"/>
      <c r="T8" s="704" t="s">
        <v>7947</v>
      </c>
      <c r="U8" s="808"/>
      <c r="V8" s="808"/>
      <c r="W8" s="852"/>
      <c r="X8" s="852"/>
      <c r="Y8" s="852"/>
      <c r="Z8" s="852"/>
      <c r="AA8" s="852"/>
      <c r="AB8" s="852"/>
      <c r="AC8" s="853"/>
      <c r="AD8" s="853"/>
      <c r="AE8" s="852"/>
      <c r="AF8" s="809"/>
      <c r="AG8" s="809"/>
      <c r="AH8" s="25"/>
      <c r="AI8" s="25"/>
    </row>
    <row r="9" spans="1:35" ht="37.5" customHeight="1" thickTop="1" x14ac:dyDescent="0.2">
      <c r="A9" s="49"/>
      <c r="B9" s="27" t="s">
        <v>7948</v>
      </c>
      <c r="C9" s="28" t="s">
        <v>167</v>
      </c>
      <c r="D9" s="28">
        <v>3</v>
      </c>
      <c r="E9" s="854">
        <f>'PD11'!E23</f>
        <v>0</v>
      </c>
      <c r="F9" s="854">
        <f>'PD11'!F23</f>
        <v>0</v>
      </c>
      <c r="G9" s="854">
        <f>'PD11'!G23</f>
        <v>0</v>
      </c>
      <c r="H9" s="854">
        <f>'PD11'!H23</f>
        <v>0</v>
      </c>
      <c r="I9" s="854">
        <f>'PD11'!I23</f>
        <v>0</v>
      </c>
      <c r="J9" s="854">
        <f>'PD11'!J23</f>
        <v>0</v>
      </c>
      <c r="K9" s="855"/>
      <c r="L9" s="856"/>
      <c r="M9" s="857">
        <f>'PD11'!K23</f>
        <v>0</v>
      </c>
      <c r="N9" s="813"/>
      <c r="O9" s="79" t="s">
        <v>8076</v>
      </c>
      <c r="P9" s="239"/>
      <c r="Q9" s="79"/>
      <c r="R9" s="15"/>
      <c r="S9" s="15"/>
      <c r="T9" s="27" t="s">
        <v>7948</v>
      </c>
      <c r="U9" s="28" t="s">
        <v>167</v>
      </c>
      <c r="V9" s="28">
        <v>3</v>
      </c>
      <c r="W9" s="854"/>
      <c r="X9" s="854"/>
      <c r="Y9" s="854"/>
      <c r="Z9" s="854"/>
      <c r="AA9" s="854"/>
      <c r="AB9" s="854"/>
      <c r="AC9" s="855"/>
      <c r="AD9" s="856"/>
      <c r="AE9" s="857"/>
      <c r="AF9" s="813"/>
      <c r="AG9" s="79" t="s">
        <v>8076</v>
      </c>
      <c r="AH9" s="223"/>
      <c r="AI9" s="79"/>
    </row>
    <row r="10" spans="1:35" ht="37.5" customHeight="1" x14ac:dyDescent="0.2">
      <c r="A10" s="49"/>
      <c r="B10" s="30" t="s">
        <v>7957</v>
      </c>
      <c r="C10" s="31" t="s">
        <v>167</v>
      </c>
      <c r="D10" s="31">
        <v>3</v>
      </c>
      <c r="E10" s="858">
        <f>'PD11'!E24</f>
        <v>-0.10900000000000001</v>
      </c>
      <c r="F10" s="858">
        <f>'PD11'!F24</f>
        <v>0</v>
      </c>
      <c r="G10" s="858">
        <f>'PD11'!G24</f>
        <v>-8.5379999999999985</v>
      </c>
      <c r="H10" s="858">
        <f>'PD11'!H24</f>
        <v>0</v>
      </c>
      <c r="I10" s="859"/>
      <c r="J10" s="859"/>
      <c r="K10" s="860"/>
      <c r="L10" s="861"/>
      <c r="M10" s="862">
        <f>'PD11'!K24</f>
        <v>-8.6469999999999985</v>
      </c>
      <c r="N10" s="813"/>
      <c r="O10" s="80" t="s">
        <v>8077</v>
      </c>
      <c r="P10" s="239"/>
      <c r="Q10" s="80"/>
      <c r="R10" s="15"/>
      <c r="S10" s="15"/>
      <c r="T10" s="30" t="s">
        <v>7957</v>
      </c>
      <c r="U10" s="31" t="s">
        <v>167</v>
      </c>
      <c r="V10" s="31">
        <v>3</v>
      </c>
      <c r="W10" s="858"/>
      <c r="X10" s="858"/>
      <c r="Y10" s="858"/>
      <c r="Z10" s="858"/>
      <c r="AA10" s="859"/>
      <c r="AB10" s="859"/>
      <c r="AC10" s="860"/>
      <c r="AD10" s="861"/>
      <c r="AE10" s="862"/>
      <c r="AF10" s="813"/>
      <c r="AG10" s="80" t="s">
        <v>8077</v>
      </c>
      <c r="AH10" s="223"/>
      <c r="AI10" s="80"/>
    </row>
    <row r="11" spans="1:35" ht="37.5" customHeight="1" x14ac:dyDescent="0.2">
      <c r="A11" s="49"/>
      <c r="B11" s="30" t="s">
        <v>7966</v>
      </c>
      <c r="C11" s="31" t="s">
        <v>167</v>
      </c>
      <c r="D11" s="31">
        <v>3</v>
      </c>
      <c r="E11" s="858">
        <f>'PD11'!E25</f>
        <v>-1.0389005208693669</v>
      </c>
      <c r="F11" s="858">
        <f>'PD11'!F25</f>
        <v>76.094225449259781</v>
      </c>
      <c r="G11" s="858">
        <f>'PD11'!G25</f>
        <v>-29.29695222043728</v>
      </c>
      <c r="H11" s="858">
        <f>'PD11'!H25</f>
        <v>-0.22437804713570253</v>
      </c>
      <c r="I11" s="858">
        <f>'PD11'!I25</f>
        <v>0</v>
      </c>
      <c r="J11" s="858">
        <f>'PD11'!J25</f>
        <v>0</v>
      </c>
      <c r="K11" s="860"/>
      <c r="L11" s="861"/>
      <c r="M11" s="862">
        <f>'PD11'!K25</f>
        <v>45.533994660817442</v>
      </c>
      <c r="N11" s="813"/>
      <c r="O11" s="80" t="s">
        <v>8078</v>
      </c>
      <c r="P11" s="239"/>
      <c r="Q11" s="80"/>
      <c r="R11" s="15"/>
      <c r="S11" s="15"/>
      <c r="T11" s="30" t="s">
        <v>7966</v>
      </c>
      <c r="U11" s="31" t="s">
        <v>167</v>
      </c>
      <c r="V11" s="31">
        <v>3</v>
      </c>
      <c r="W11" s="858"/>
      <c r="X11" s="858"/>
      <c r="Y11" s="858"/>
      <c r="Z11" s="863"/>
      <c r="AA11" s="858"/>
      <c r="AB11" s="858"/>
      <c r="AC11" s="860"/>
      <c r="AD11" s="861"/>
      <c r="AE11" s="862"/>
      <c r="AF11" s="813"/>
      <c r="AG11" s="80" t="s">
        <v>8078</v>
      </c>
      <c r="AH11" s="223"/>
      <c r="AI11" s="80"/>
    </row>
    <row r="12" spans="1:35" ht="37.5" customHeight="1" x14ac:dyDescent="0.2">
      <c r="A12" s="49"/>
      <c r="B12" s="30" t="s">
        <v>7975</v>
      </c>
      <c r="C12" s="31" t="s">
        <v>167</v>
      </c>
      <c r="D12" s="31">
        <v>3</v>
      </c>
      <c r="E12" s="858">
        <f>'PD11'!E26</f>
        <v>-0.6252050556267652</v>
      </c>
      <c r="F12" s="858">
        <f>'PD11'!F26</f>
        <v>-1.9483738308476468</v>
      </c>
      <c r="G12" s="858">
        <f>'PD11'!G26</f>
        <v>-2.823717439937818</v>
      </c>
      <c r="H12" s="859"/>
      <c r="I12" s="858">
        <f>'PD11'!I26</f>
        <v>0</v>
      </c>
      <c r="J12" s="858">
        <f>'PD11'!J26</f>
        <v>0</v>
      </c>
      <c r="K12" s="860"/>
      <c r="L12" s="861"/>
      <c r="M12" s="862">
        <f>'PD11'!K26</f>
        <v>-5.3972963264122296</v>
      </c>
      <c r="N12" s="813"/>
      <c r="O12" s="80" t="s">
        <v>8079</v>
      </c>
      <c r="P12" s="239"/>
      <c r="Q12" s="80"/>
      <c r="R12" s="15"/>
      <c r="S12" s="15"/>
      <c r="T12" s="30" t="s">
        <v>7975</v>
      </c>
      <c r="U12" s="31" t="s">
        <v>167</v>
      </c>
      <c r="V12" s="31">
        <v>3</v>
      </c>
      <c r="W12" s="858"/>
      <c r="X12" s="858"/>
      <c r="Y12" s="858"/>
      <c r="Z12" s="859"/>
      <c r="AA12" s="858"/>
      <c r="AB12" s="858"/>
      <c r="AC12" s="860"/>
      <c r="AD12" s="861"/>
      <c r="AE12" s="862"/>
      <c r="AF12" s="813"/>
      <c r="AG12" s="80" t="s">
        <v>8079</v>
      </c>
      <c r="AH12" s="223"/>
      <c r="AI12" s="80"/>
    </row>
    <row r="13" spans="1:35" ht="37.5" customHeight="1" x14ac:dyDescent="0.2">
      <c r="A13" s="49"/>
      <c r="B13" s="30" t="s">
        <v>7983</v>
      </c>
      <c r="C13" s="31" t="s">
        <v>167</v>
      </c>
      <c r="D13" s="31">
        <v>3</v>
      </c>
      <c r="E13" s="858">
        <f>'PD11'!E27</f>
        <v>2.4709938372929798</v>
      </c>
      <c r="F13" s="858">
        <f>'PD11'!F27</f>
        <v>36.832199674582171</v>
      </c>
      <c r="G13" s="858">
        <f>'PD11'!G27</f>
        <v>55.487851831394892</v>
      </c>
      <c r="H13" s="858">
        <f>'PD11'!H27</f>
        <v>3.8851129840192158</v>
      </c>
      <c r="I13" s="858">
        <f>'PD11'!I27</f>
        <v>0</v>
      </c>
      <c r="J13" s="858">
        <f>'PD11'!J27</f>
        <v>0</v>
      </c>
      <c r="K13" s="860"/>
      <c r="L13" s="861"/>
      <c r="M13" s="862">
        <f>'PD11'!K27</f>
        <v>98.676158327289258</v>
      </c>
      <c r="N13" s="840"/>
      <c r="O13" s="80" t="s">
        <v>8080</v>
      </c>
      <c r="P13" s="239"/>
      <c r="Q13" s="80"/>
      <c r="R13" s="15"/>
      <c r="S13" s="15"/>
      <c r="T13" s="30" t="s">
        <v>7983</v>
      </c>
      <c r="U13" s="31" t="s">
        <v>167</v>
      </c>
      <c r="V13" s="31">
        <v>3</v>
      </c>
      <c r="W13" s="858"/>
      <c r="X13" s="858"/>
      <c r="Y13" s="858"/>
      <c r="Z13" s="858"/>
      <c r="AA13" s="858"/>
      <c r="AB13" s="858"/>
      <c r="AC13" s="860"/>
      <c r="AD13" s="861"/>
      <c r="AE13" s="862"/>
      <c r="AF13" s="840"/>
      <c r="AG13" s="80" t="s">
        <v>8080</v>
      </c>
      <c r="AH13" s="223"/>
      <c r="AI13" s="80"/>
    </row>
    <row r="14" spans="1:35" ht="37.5" customHeight="1" x14ac:dyDescent="0.2">
      <c r="A14" s="49"/>
      <c r="B14" s="30" t="s">
        <v>7992</v>
      </c>
      <c r="C14" s="31" t="s">
        <v>167</v>
      </c>
      <c r="D14" s="31">
        <v>3</v>
      </c>
      <c r="E14" s="858">
        <f>'PD11'!E28</f>
        <v>5.4099947462525826</v>
      </c>
      <c r="F14" s="858">
        <f>'PD11'!F28</f>
        <v>4.8146829998455845</v>
      </c>
      <c r="G14" s="859"/>
      <c r="H14" s="859"/>
      <c r="I14" s="859"/>
      <c r="J14" s="859"/>
      <c r="K14" s="860"/>
      <c r="L14" s="861"/>
      <c r="M14" s="862">
        <f>'PD11'!K28</f>
        <v>10.224677746098166</v>
      </c>
      <c r="N14" s="840"/>
      <c r="O14" s="80" t="s">
        <v>8081</v>
      </c>
      <c r="P14" s="239"/>
      <c r="Q14" s="80"/>
      <c r="R14" s="15"/>
      <c r="S14" s="15"/>
      <c r="T14" s="30" t="s">
        <v>7992</v>
      </c>
      <c r="U14" s="31" t="s">
        <v>167</v>
      </c>
      <c r="V14" s="31">
        <v>3</v>
      </c>
      <c r="W14" s="858"/>
      <c r="X14" s="858"/>
      <c r="Y14" s="859"/>
      <c r="Z14" s="859"/>
      <c r="AA14" s="859"/>
      <c r="AB14" s="859"/>
      <c r="AC14" s="860"/>
      <c r="AD14" s="861"/>
      <c r="AE14" s="862"/>
      <c r="AF14" s="840"/>
      <c r="AG14" s="80" t="s">
        <v>8081</v>
      </c>
      <c r="AH14" s="223"/>
      <c r="AI14" s="80"/>
    </row>
    <row r="15" spans="1:35" ht="37.5" customHeight="1" x14ac:dyDescent="0.2">
      <c r="A15" s="49"/>
      <c r="B15" s="30" t="s">
        <v>7997</v>
      </c>
      <c r="C15" s="31" t="s">
        <v>167</v>
      </c>
      <c r="D15" s="31">
        <v>3</v>
      </c>
      <c r="E15" s="858">
        <f>'PD11'!E29</f>
        <v>0</v>
      </c>
      <c r="F15" s="858">
        <f>'PD11'!F29</f>
        <v>0</v>
      </c>
      <c r="G15" s="858">
        <f>'PD11'!G29</f>
        <v>0</v>
      </c>
      <c r="H15" s="858">
        <f>'PD11'!H29</f>
        <v>0</v>
      </c>
      <c r="I15" s="859"/>
      <c r="J15" s="859"/>
      <c r="K15" s="860"/>
      <c r="L15" s="861"/>
      <c r="M15" s="862">
        <f>'PD11'!K29</f>
        <v>0</v>
      </c>
      <c r="N15" s="840"/>
      <c r="O15" s="80" t="s">
        <v>8082</v>
      </c>
      <c r="P15" s="239"/>
      <c r="Q15" s="80"/>
      <c r="R15" s="15"/>
      <c r="S15" s="15"/>
      <c r="T15" s="30" t="s">
        <v>7997</v>
      </c>
      <c r="U15" s="31" t="s">
        <v>167</v>
      </c>
      <c r="V15" s="31">
        <v>3</v>
      </c>
      <c r="W15" s="858"/>
      <c r="X15" s="858"/>
      <c r="Y15" s="858"/>
      <c r="Z15" s="858"/>
      <c r="AA15" s="859"/>
      <c r="AB15" s="859"/>
      <c r="AC15" s="860"/>
      <c r="AD15" s="861"/>
      <c r="AE15" s="862"/>
      <c r="AF15" s="840"/>
      <c r="AG15" s="80" t="s">
        <v>8082</v>
      </c>
      <c r="AH15" s="223"/>
      <c r="AI15" s="80"/>
    </row>
    <row r="16" spans="1:35" ht="37.5" customHeight="1" x14ac:dyDescent="0.2">
      <c r="A16" s="49"/>
      <c r="B16" s="30" t="s">
        <v>8004</v>
      </c>
      <c r="C16" s="31" t="s">
        <v>167</v>
      </c>
      <c r="D16" s="31">
        <v>3</v>
      </c>
      <c r="E16" s="859"/>
      <c r="F16" s="859"/>
      <c r="G16" s="859"/>
      <c r="H16" s="859"/>
      <c r="I16" s="858">
        <f>'PD11'!I30</f>
        <v>0</v>
      </c>
      <c r="J16" s="858">
        <f>'PD11'!J30</f>
        <v>0</v>
      </c>
      <c r="K16" s="860"/>
      <c r="L16" s="861"/>
      <c r="M16" s="862">
        <f>'PD11'!K30</f>
        <v>0</v>
      </c>
      <c r="N16" s="840"/>
      <c r="O16" s="80" t="s">
        <v>8083</v>
      </c>
      <c r="P16" s="239"/>
      <c r="Q16" s="80"/>
      <c r="R16" s="15"/>
      <c r="S16" s="15"/>
      <c r="T16" s="30" t="s">
        <v>8004</v>
      </c>
      <c r="U16" s="31" t="s">
        <v>167</v>
      </c>
      <c r="V16" s="31">
        <v>3</v>
      </c>
      <c r="W16" s="859"/>
      <c r="X16" s="859"/>
      <c r="Y16" s="859"/>
      <c r="Z16" s="859"/>
      <c r="AA16" s="858"/>
      <c r="AB16" s="858"/>
      <c r="AC16" s="860"/>
      <c r="AD16" s="861"/>
      <c r="AE16" s="862"/>
      <c r="AF16" s="840"/>
      <c r="AG16" s="80" t="s">
        <v>8083</v>
      </c>
      <c r="AH16" s="223"/>
      <c r="AI16" s="80"/>
    </row>
    <row r="17" spans="1:35" ht="37.5" customHeight="1" thickBot="1" x14ac:dyDescent="0.25">
      <c r="A17" s="49"/>
      <c r="B17" s="33" t="s">
        <v>8084</v>
      </c>
      <c r="C17" s="34" t="s">
        <v>167</v>
      </c>
      <c r="D17" s="34">
        <v>3</v>
      </c>
      <c r="E17" s="864">
        <f>'PD11'!E31</f>
        <v>0</v>
      </c>
      <c r="F17" s="864">
        <f>'PD11'!F31</f>
        <v>0</v>
      </c>
      <c r="G17" s="864">
        <f>'PD11'!G31</f>
        <v>0</v>
      </c>
      <c r="H17" s="864">
        <f>'PD11'!H31</f>
        <v>0</v>
      </c>
      <c r="I17" s="864">
        <f>'PD11'!I31</f>
        <v>0</v>
      </c>
      <c r="J17" s="864">
        <f>'PD11'!J31</f>
        <v>0</v>
      </c>
      <c r="K17" s="865"/>
      <c r="L17" s="866"/>
      <c r="M17" s="867">
        <f>'PD11'!K31</f>
        <v>0</v>
      </c>
      <c r="N17" s="840"/>
      <c r="O17" s="81" t="s">
        <v>8085</v>
      </c>
      <c r="P17" s="239"/>
      <c r="Q17" s="81"/>
      <c r="R17" s="15"/>
      <c r="S17" s="15"/>
      <c r="T17" s="33" t="s">
        <v>8084</v>
      </c>
      <c r="U17" s="34" t="s">
        <v>167</v>
      </c>
      <c r="V17" s="34">
        <v>3</v>
      </c>
      <c r="W17" s="864"/>
      <c r="X17" s="864"/>
      <c r="Y17" s="864"/>
      <c r="Z17" s="864"/>
      <c r="AA17" s="864"/>
      <c r="AB17" s="864"/>
      <c r="AC17" s="865"/>
      <c r="AD17" s="866"/>
      <c r="AE17" s="867"/>
      <c r="AF17" s="840"/>
      <c r="AG17" s="81" t="s">
        <v>8085</v>
      </c>
      <c r="AH17" s="223"/>
      <c r="AI17" s="81"/>
    </row>
    <row r="18" spans="1:35" ht="15" customHeight="1" thickTop="1" thickBot="1" x14ac:dyDescent="0.25">
      <c r="A18" s="49"/>
      <c r="B18" s="823"/>
      <c r="C18" s="868"/>
      <c r="D18" s="868"/>
      <c r="E18" s="868"/>
      <c r="F18" s="868"/>
      <c r="G18" s="868"/>
      <c r="H18" s="868"/>
      <c r="I18" s="868"/>
      <c r="J18" s="868"/>
      <c r="K18" s="868"/>
      <c r="L18" s="868"/>
      <c r="M18" s="868"/>
      <c r="N18" s="868"/>
      <c r="O18" s="868"/>
      <c r="P18" s="868"/>
      <c r="Q18" s="868"/>
      <c r="R18" s="15"/>
      <c r="S18" s="15"/>
      <c r="T18" s="823"/>
      <c r="U18" s="868"/>
      <c r="V18" s="868"/>
      <c r="W18" s="868"/>
      <c r="X18" s="868"/>
      <c r="Y18" s="868"/>
      <c r="Z18" s="868"/>
      <c r="AA18" s="868"/>
      <c r="AB18" s="868"/>
      <c r="AC18" s="868"/>
      <c r="AD18" s="868"/>
      <c r="AE18" s="868"/>
      <c r="AF18" s="868"/>
      <c r="AG18" s="868"/>
      <c r="AH18" s="223"/>
      <c r="AI18" s="868"/>
    </row>
    <row r="19" spans="1:35" ht="37.5" customHeight="1" thickTop="1" thickBot="1" x14ac:dyDescent="0.25">
      <c r="A19" s="49"/>
      <c r="B19" s="704" t="s">
        <v>8086</v>
      </c>
      <c r="C19" s="808"/>
      <c r="D19" s="808"/>
      <c r="E19" s="868"/>
      <c r="F19" s="868"/>
      <c r="G19" s="868"/>
      <c r="H19" s="868"/>
      <c r="I19" s="868"/>
      <c r="J19" s="868"/>
      <c r="K19" s="868"/>
      <c r="L19" s="868"/>
      <c r="M19" s="868"/>
      <c r="N19" s="868"/>
      <c r="O19" s="868"/>
      <c r="P19" s="868"/>
      <c r="Q19" s="808"/>
      <c r="R19" s="15"/>
      <c r="S19" s="15"/>
      <c r="T19" s="704" t="s">
        <v>8086</v>
      </c>
      <c r="U19" s="808"/>
      <c r="V19" s="808"/>
      <c r="W19" s="868"/>
      <c r="X19" s="868"/>
      <c r="Y19" s="868"/>
      <c r="Z19" s="868"/>
      <c r="AA19" s="868"/>
      <c r="AB19" s="868"/>
      <c r="AC19" s="868"/>
      <c r="AD19" s="868"/>
      <c r="AE19" s="868"/>
      <c r="AF19" s="868"/>
      <c r="AG19" s="868"/>
      <c r="AH19" s="223"/>
      <c r="AI19" s="808"/>
    </row>
    <row r="20" spans="1:35" ht="37.5" customHeight="1" thickTop="1" x14ac:dyDescent="0.2">
      <c r="A20" s="49"/>
      <c r="B20" s="27" t="s">
        <v>8087</v>
      </c>
      <c r="C20" s="28" t="s">
        <v>167</v>
      </c>
      <c r="D20" s="28">
        <v>3</v>
      </c>
      <c r="E20" s="828"/>
      <c r="F20" s="1316">
        <v>-2.1093783292286221</v>
      </c>
      <c r="G20" s="1316">
        <v>-4.9902879276138066</v>
      </c>
      <c r="H20" s="828"/>
      <c r="I20" s="1316">
        <f>0</f>
        <v>0</v>
      </c>
      <c r="J20" s="1316">
        <f>0</f>
        <v>0</v>
      </c>
      <c r="K20" s="828"/>
      <c r="L20" s="828"/>
      <c r="M20" s="812">
        <f>IFERROR(SUM(E20:L20),0)</f>
        <v>-7.0996662568424291</v>
      </c>
      <c r="N20" s="813"/>
      <c r="O20" s="79" t="s">
        <v>8088</v>
      </c>
      <c r="P20" s="239"/>
      <c r="Q20" s="79"/>
      <c r="R20" s="15"/>
      <c r="S20" s="15"/>
      <c r="T20" s="27" t="s">
        <v>8087</v>
      </c>
      <c r="U20" s="28" t="s">
        <v>167</v>
      </c>
      <c r="V20" s="28">
        <v>3</v>
      </c>
      <c r="W20" s="828"/>
      <c r="X20" s="815" t="s">
        <v>8089</v>
      </c>
      <c r="Y20" s="815" t="s">
        <v>8090</v>
      </c>
      <c r="Z20" s="828"/>
      <c r="AA20" s="815" t="s">
        <v>8091</v>
      </c>
      <c r="AB20" s="815" t="s">
        <v>8092</v>
      </c>
      <c r="AC20" s="828"/>
      <c r="AD20" s="828"/>
      <c r="AE20" s="812" t="s">
        <v>8093</v>
      </c>
      <c r="AF20" s="813"/>
      <c r="AG20" s="79" t="s">
        <v>8088</v>
      </c>
      <c r="AH20" s="223"/>
      <c r="AI20" s="79"/>
    </row>
    <row r="21" spans="1:35" ht="37.5" customHeight="1" x14ac:dyDescent="0.2">
      <c r="A21" s="49"/>
      <c r="B21" s="30" t="s">
        <v>8094</v>
      </c>
      <c r="C21" s="31" t="s">
        <v>167</v>
      </c>
      <c r="D21" s="31">
        <v>3</v>
      </c>
      <c r="E21" s="1317">
        <v>0</v>
      </c>
      <c r="F21" s="1317">
        <v>0</v>
      </c>
      <c r="G21" s="869"/>
      <c r="H21" s="830"/>
      <c r="I21" s="830"/>
      <c r="J21" s="830"/>
      <c r="K21" s="830"/>
      <c r="L21" s="830"/>
      <c r="M21" s="817">
        <f>IFERROR(SUM(E21:L21),0)</f>
        <v>0</v>
      </c>
      <c r="N21" s="813"/>
      <c r="O21" s="80" t="s">
        <v>8095</v>
      </c>
      <c r="P21" s="239"/>
      <c r="Q21" s="80"/>
      <c r="R21" s="15"/>
      <c r="S21" s="15"/>
      <c r="T21" s="30" t="s">
        <v>8094</v>
      </c>
      <c r="U21" s="31" t="s">
        <v>167</v>
      </c>
      <c r="V21" s="31">
        <v>3</v>
      </c>
      <c r="W21" s="818" t="s">
        <v>8096</v>
      </c>
      <c r="X21" s="818" t="s">
        <v>8097</v>
      </c>
      <c r="Y21" s="870"/>
      <c r="Z21" s="830"/>
      <c r="AA21" s="830"/>
      <c r="AB21" s="830"/>
      <c r="AC21" s="830"/>
      <c r="AD21" s="830"/>
      <c r="AE21" s="817" t="s">
        <v>8098</v>
      </c>
      <c r="AF21" s="813"/>
      <c r="AG21" s="80" t="s">
        <v>8095</v>
      </c>
      <c r="AH21" s="223"/>
      <c r="AI21" s="80"/>
    </row>
    <row r="22" spans="1:35" ht="37.5" customHeight="1" x14ac:dyDescent="0.2">
      <c r="A22" s="49"/>
      <c r="B22" s="30" t="s">
        <v>8099</v>
      </c>
      <c r="C22" s="31" t="s">
        <v>167</v>
      </c>
      <c r="D22" s="31">
        <v>3</v>
      </c>
      <c r="E22" s="830"/>
      <c r="F22" s="1317">
        <v>1.9866693266138007</v>
      </c>
      <c r="G22" s="1317">
        <v>-0.25330126921362911</v>
      </c>
      <c r="H22" s="830"/>
      <c r="I22" s="1317">
        <f>0</f>
        <v>0</v>
      </c>
      <c r="J22" s="1317">
        <f>0</f>
        <v>0</v>
      </c>
      <c r="K22" s="830"/>
      <c r="L22" s="830"/>
      <c r="M22" s="817">
        <f>IFERROR(SUM(E22:L22),0)</f>
        <v>1.7333680574001715</v>
      </c>
      <c r="N22" s="813"/>
      <c r="O22" s="80" t="s">
        <v>8100</v>
      </c>
      <c r="P22" s="239"/>
      <c r="Q22" s="80"/>
      <c r="R22" s="15"/>
      <c r="S22" s="15"/>
      <c r="T22" s="30" t="s">
        <v>8099</v>
      </c>
      <c r="U22" s="31" t="s">
        <v>167</v>
      </c>
      <c r="V22" s="31">
        <v>3</v>
      </c>
      <c r="W22" s="830"/>
      <c r="X22" s="818" t="s">
        <v>8101</v>
      </c>
      <c r="Y22" s="818" t="s">
        <v>8102</v>
      </c>
      <c r="Z22" s="830"/>
      <c r="AA22" s="818" t="s">
        <v>8103</v>
      </c>
      <c r="AB22" s="818" t="s">
        <v>8104</v>
      </c>
      <c r="AC22" s="830"/>
      <c r="AD22" s="830"/>
      <c r="AE22" s="817" t="s">
        <v>8105</v>
      </c>
      <c r="AF22" s="813"/>
      <c r="AG22" s="80" t="s">
        <v>8100</v>
      </c>
      <c r="AH22" s="223"/>
      <c r="AI22" s="80"/>
    </row>
    <row r="23" spans="1:35" ht="37.5" customHeight="1" x14ac:dyDescent="0.2">
      <c r="A23" s="49"/>
      <c r="B23" s="30" t="s">
        <v>8106</v>
      </c>
      <c r="C23" s="31" t="s">
        <v>167</v>
      </c>
      <c r="D23" s="31">
        <v>3</v>
      </c>
      <c r="E23" s="830"/>
      <c r="F23" s="1317">
        <v>0</v>
      </c>
      <c r="G23" s="1317">
        <v>0</v>
      </c>
      <c r="H23" s="830"/>
      <c r="I23" s="830"/>
      <c r="J23" s="830"/>
      <c r="K23" s="830"/>
      <c r="L23" s="830"/>
      <c r="M23" s="817">
        <f>IFERROR(SUM(E23:L23),0)</f>
        <v>0</v>
      </c>
      <c r="N23" s="813"/>
      <c r="O23" s="80" t="s">
        <v>8107</v>
      </c>
      <c r="P23" s="239"/>
      <c r="Q23" s="80"/>
      <c r="R23" s="15"/>
      <c r="S23" s="15"/>
      <c r="T23" s="30" t="s">
        <v>8106</v>
      </c>
      <c r="U23" s="31" t="s">
        <v>167</v>
      </c>
      <c r="V23" s="31">
        <v>3</v>
      </c>
      <c r="W23" s="830"/>
      <c r="X23" s="838" t="s">
        <v>8108</v>
      </c>
      <c r="Y23" s="818" t="s">
        <v>8109</v>
      </c>
      <c r="Z23" s="830"/>
      <c r="AA23" s="830"/>
      <c r="AB23" s="830"/>
      <c r="AC23" s="830"/>
      <c r="AD23" s="830"/>
      <c r="AE23" s="817" t="s">
        <v>8110</v>
      </c>
      <c r="AF23" s="813"/>
      <c r="AG23" s="80" t="s">
        <v>8107</v>
      </c>
      <c r="AH23" s="223"/>
      <c r="AI23" s="80"/>
    </row>
    <row r="24" spans="1:35" ht="37.5" customHeight="1" thickBot="1" x14ac:dyDescent="0.25">
      <c r="A24" s="49"/>
      <c r="B24" s="33" t="s">
        <v>8111</v>
      </c>
      <c r="C24" s="34" t="s">
        <v>167</v>
      </c>
      <c r="D24" s="34">
        <v>3</v>
      </c>
      <c r="E24" s="871"/>
      <c r="F24" s="871"/>
      <c r="G24" s="871"/>
      <c r="H24" s="871"/>
      <c r="I24" s="871"/>
      <c r="J24" s="871"/>
      <c r="K24" s="1318">
        <v>3.9531124215395952</v>
      </c>
      <c r="L24" s="871"/>
      <c r="M24" s="821">
        <f>IFERROR(SUM(E24:L24),0)</f>
        <v>3.9531124215395952</v>
      </c>
      <c r="N24" s="813"/>
      <c r="O24" s="81" t="s">
        <v>8112</v>
      </c>
      <c r="P24" s="239"/>
      <c r="Q24" s="81"/>
      <c r="R24" s="15"/>
      <c r="S24" s="15"/>
      <c r="T24" s="33" t="s">
        <v>8111</v>
      </c>
      <c r="U24" s="34" t="s">
        <v>167</v>
      </c>
      <c r="V24" s="34">
        <v>3</v>
      </c>
      <c r="W24" s="871"/>
      <c r="X24" s="871"/>
      <c r="Y24" s="871"/>
      <c r="Z24" s="871"/>
      <c r="AA24" s="871"/>
      <c r="AB24" s="871"/>
      <c r="AC24" s="833" t="s">
        <v>8113</v>
      </c>
      <c r="AD24" s="871"/>
      <c r="AE24" s="821" t="s">
        <v>8114</v>
      </c>
      <c r="AF24" s="813"/>
      <c r="AG24" s="81" t="s">
        <v>8112</v>
      </c>
      <c r="AH24" s="223"/>
      <c r="AI24" s="81"/>
    </row>
    <row r="25" spans="1:35" ht="15" customHeight="1" thickTop="1" thickBot="1" x14ac:dyDescent="0.25">
      <c r="A25" s="49"/>
      <c r="B25" s="835"/>
      <c r="C25" s="824"/>
      <c r="D25" s="824"/>
      <c r="E25" s="868"/>
      <c r="F25" s="868"/>
      <c r="G25" s="868"/>
      <c r="H25" s="868"/>
      <c r="I25" s="868"/>
      <c r="J25" s="868"/>
      <c r="K25" s="868"/>
      <c r="L25" s="868"/>
      <c r="M25" s="868"/>
      <c r="N25" s="813"/>
      <c r="O25" s="824"/>
      <c r="P25" s="824"/>
      <c r="Q25" s="824"/>
      <c r="R25" s="15"/>
      <c r="S25" s="15"/>
      <c r="T25" s="835"/>
      <c r="U25" s="824"/>
      <c r="V25" s="824"/>
      <c r="W25" s="868"/>
      <c r="X25" s="868"/>
      <c r="Y25" s="868"/>
      <c r="Z25" s="868"/>
      <c r="AA25" s="868"/>
      <c r="AB25" s="868"/>
      <c r="AC25" s="868"/>
      <c r="AD25" s="868"/>
      <c r="AE25" s="868"/>
      <c r="AF25" s="813"/>
      <c r="AG25" s="824"/>
      <c r="AH25" s="223"/>
      <c r="AI25" s="824"/>
    </row>
    <row r="26" spans="1:35" ht="37.5" customHeight="1" thickTop="1" thickBot="1" x14ac:dyDescent="0.25">
      <c r="A26" s="49"/>
      <c r="B26" s="704" t="s">
        <v>8115</v>
      </c>
      <c r="C26" s="808"/>
      <c r="D26" s="808"/>
      <c r="E26" s="868"/>
      <c r="F26" s="868"/>
      <c r="G26" s="868"/>
      <c r="H26" s="868"/>
      <c r="I26" s="868"/>
      <c r="J26" s="868"/>
      <c r="K26" s="868"/>
      <c r="L26" s="868"/>
      <c r="M26" s="868"/>
      <c r="N26" s="809"/>
      <c r="O26" s="808"/>
      <c r="P26" s="808"/>
      <c r="Q26" s="808"/>
      <c r="R26" s="15"/>
      <c r="S26" s="15"/>
      <c r="T26" s="704" t="s">
        <v>8115</v>
      </c>
      <c r="U26" s="808"/>
      <c r="V26" s="808"/>
      <c r="W26" s="868"/>
      <c r="X26" s="868"/>
      <c r="Y26" s="868"/>
      <c r="Z26" s="868"/>
      <c r="AA26" s="868"/>
      <c r="AB26" s="868"/>
      <c r="AC26" s="868"/>
      <c r="AD26" s="868"/>
      <c r="AE26" s="868"/>
      <c r="AF26" s="809"/>
      <c r="AG26" s="808"/>
      <c r="AH26" s="223"/>
      <c r="AI26" s="808"/>
    </row>
    <row r="27" spans="1:35" ht="37.5" customHeight="1" thickTop="1" x14ac:dyDescent="0.2">
      <c r="A27" s="49"/>
      <c r="B27" s="27" t="s">
        <v>8116</v>
      </c>
      <c r="C27" s="28" t="s">
        <v>167</v>
      </c>
      <c r="D27" s="28">
        <v>3</v>
      </c>
      <c r="E27" s="1313">
        <v>0</v>
      </c>
      <c r="F27" s="1313">
        <v>-0.48620000000000019</v>
      </c>
      <c r="G27" s="1313">
        <v>-1.1240000000000006</v>
      </c>
      <c r="H27" s="1313">
        <v>0</v>
      </c>
      <c r="I27" s="811">
        <v>0</v>
      </c>
      <c r="J27" s="811">
        <v>0</v>
      </c>
      <c r="K27" s="811">
        <v>0</v>
      </c>
      <c r="L27" s="811">
        <v>0</v>
      </c>
      <c r="M27" s="812">
        <f t="shared" ref="M27:M47" si="0">IFERROR(SUM(E27:L27),0)</f>
        <v>-1.6102000000000007</v>
      </c>
      <c r="N27" s="813"/>
      <c r="O27" s="79" t="s">
        <v>8117</v>
      </c>
      <c r="P27" s="239"/>
      <c r="Q27" s="79"/>
      <c r="R27" s="15"/>
      <c r="S27" s="15"/>
      <c r="T27" s="27" t="s">
        <v>8116</v>
      </c>
      <c r="U27" s="28" t="s">
        <v>167</v>
      </c>
      <c r="V27" s="28">
        <v>3</v>
      </c>
      <c r="W27" s="815" t="s">
        <v>8118</v>
      </c>
      <c r="X27" s="815" t="s">
        <v>8119</v>
      </c>
      <c r="Y27" s="815" t="s">
        <v>8120</v>
      </c>
      <c r="Z27" s="815" t="s">
        <v>8121</v>
      </c>
      <c r="AA27" s="815" t="s">
        <v>8122</v>
      </c>
      <c r="AB27" s="815" t="s">
        <v>8123</v>
      </c>
      <c r="AC27" s="815" t="s">
        <v>8124</v>
      </c>
      <c r="AD27" s="815" t="s">
        <v>8125</v>
      </c>
      <c r="AE27" s="812" t="s">
        <v>8126</v>
      </c>
      <c r="AF27" s="813"/>
      <c r="AG27" s="79" t="s">
        <v>8117</v>
      </c>
      <c r="AH27" s="223"/>
      <c r="AI27" s="79"/>
    </row>
    <row r="28" spans="1:35" ht="37.5" customHeight="1" x14ac:dyDescent="0.2">
      <c r="A28" s="49"/>
      <c r="B28" s="30" t="s">
        <v>8127</v>
      </c>
      <c r="C28" s="31" t="s">
        <v>167</v>
      </c>
      <c r="D28" s="31">
        <v>3</v>
      </c>
      <c r="E28" s="1300">
        <v>2.3350151824570964</v>
      </c>
      <c r="F28" s="1300">
        <v>26.14756251477894</v>
      </c>
      <c r="G28" s="1300">
        <v>25.133535321206594</v>
      </c>
      <c r="H28" s="830"/>
      <c r="I28" s="534">
        <f>0</f>
        <v>0</v>
      </c>
      <c r="J28" s="534">
        <f>0</f>
        <v>0</v>
      </c>
      <c r="K28" s="534">
        <f>0</f>
        <v>0</v>
      </c>
      <c r="L28" s="534">
        <f>0</f>
        <v>0</v>
      </c>
      <c r="M28" s="817">
        <f t="shared" si="0"/>
        <v>53.616113018442633</v>
      </c>
      <c r="N28" s="813"/>
      <c r="O28" s="80" t="s">
        <v>8128</v>
      </c>
      <c r="P28" s="239"/>
      <c r="Q28" s="80"/>
      <c r="R28" s="15"/>
      <c r="S28" s="15"/>
      <c r="T28" s="30" t="s">
        <v>8127</v>
      </c>
      <c r="U28" s="31" t="s">
        <v>167</v>
      </c>
      <c r="V28" s="31">
        <v>3</v>
      </c>
      <c r="W28" s="818" t="s">
        <v>8129</v>
      </c>
      <c r="X28" s="818" t="s">
        <v>8130</v>
      </c>
      <c r="Y28" s="818" t="s">
        <v>8131</v>
      </c>
      <c r="Z28" s="830"/>
      <c r="AA28" s="818" t="s">
        <v>8132</v>
      </c>
      <c r="AB28" s="818" t="s">
        <v>8133</v>
      </c>
      <c r="AC28" s="818" t="s">
        <v>8134</v>
      </c>
      <c r="AD28" s="818" t="s">
        <v>8135</v>
      </c>
      <c r="AE28" s="817" t="s">
        <v>8136</v>
      </c>
      <c r="AF28" s="813"/>
      <c r="AG28" s="80" t="s">
        <v>8128</v>
      </c>
      <c r="AH28" s="223"/>
      <c r="AI28" s="80"/>
    </row>
    <row r="29" spans="1:35" ht="37.5" customHeight="1" x14ac:dyDescent="0.2">
      <c r="A29" s="49"/>
      <c r="B29" s="30" t="s">
        <v>8137</v>
      </c>
      <c r="C29" s="31" t="s">
        <v>167</v>
      </c>
      <c r="D29" s="31">
        <v>3</v>
      </c>
      <c r="E29" s="830"/>
      <c r="F29" s="830"/>
      <c r="G29" s="830"/>
      <c r="H29" s="830"/>
      <c r="I29" s="830"/>
      <c r="J29" s="830"/>
      <c r="K29" s="1300">
        <v>0</v>
      </c>
      <c r="L29" s="830"/>
      <c r="M29" s="817">
        <f t="shared" si="0"/>
        <v>0</v>
      </c>
      <c r="N29" s="813"/>
      <c r="O29" s="80" t="s">
        <v>8138</v>
      </c>
      <c r="P29" s="239"/>
      <c r="Q29" s="80"/>
      <c r="R29" s="15"/>
      <c r="S29" s="15"/>
      <c r="T29" s="30" t="s">
        <v>8137</v>
      </c>
      <c r="U29" s="31" t="s">
        <v>167</v>
      </c>
      <c r="V29" s="31">
        <v>3</v>
      </c>
      <c r="W29" s="830"/>
      <c r="X29" s="830"/>
      <c r="Y29" s="830"/>
      <c r="Z29" s="830"/>
      <c r="AA29" s="830"/>
      <c r="AB29" s="830"/>
      <c r="AC29" s="818" t="s">
        <v>8139</v>
      </c>
      <c r="AD29" s="830"/>
      <c r="AE29" s="817" t="s">
        <v>8140</v>
      </c>
      <c r="AF29" s="813"/>
      <c r="AG29" s="80" t="s">
        <v>8138</v>
      </c>
      <c r="AH29" s="223"/>
      <c r="AI29" s="80"/>
    </row>
    <row r="30" spans="1:35" ht="37.5" customHeight="1" x14ac:dyDescent="0.2">
      <c r="A30" s="49"/>
      <c r="B30" s="30" t="s">
        <v>8141</v>
      </c>
      <c r="C30" s="31" t="s">
        <v>167</v>
      </c>
      <c r="D30" s="31">
        <v>3</v>
      </c>
      <c r="E30" s="830"/>
      <c r="F30" s="1300">
        <v>0</v>
      </c>
      <c r="G30" s="1300">
        <v>0</v>
      </c>
      <c r="H30" s="830"/>
      <c r="I30" s="830"/>
      <c r="J30" s="830"/>
      <c r="K30" s="830"/>
      <c r="L30" s="830"/>
      <c r="M30" s="817">
        <f t="shared" si="0"/>
        <v>0</v>
      </c>
      <c r="N30" s="813"/>
      <c r="O30" s="80" t="s">
        <v>8142</v>
      </c>
      <c r="P30" s="239"/>
      <c r="Q30" s="80"/>
      <c r="R30" s="15"/>
      <c r="S30" s="15"/>
      <c r="T30" s="30" t="s">
        <v>8141</v>
      </c>
      <c r="U30" s="31" t="s">
        <v>167</v>
      </c>
      <c r="V30" s="31">
        <v>3</v>
      </c>
      <c r="W30" s="830"/>
      <c r="X30" s="818" t="s">
        <v>8143</v>
      </c>
      <c r="Y30" s="818" t="s">
        <v>8144</v>
      </c>
      <c r="Z30" s="830"/>
      <c r="AA30" s="830"/>
      <c r="AB30" s="830"/>
      <c r="AC30" s="830"/>
      <c r="AD30" s="830"/>
      <c r="AE30" s="817" t="s">
        <v>8145</v>
      </c>
      <c r="AF30" s="813"/>
      <c r="AG30" s="80" t="s">
        <v>8142</v>
      </c>
      <c r="AH30" s="223"/>
      <c r="AI30" s="80"/>
    </row>
    <row r="31" spans="1:35" ht="37.5" customHeight="1" x14ac:dyDescent="0.2">
      <c r="A31" s="49"/>
      <c r="B31" s="30" t="s">
        <v>8146</v>
      </c>
      <c r="C31" s="31" t="s">
        <v>167</v>
      </c>
      <c r="D31" s="31">
        <v>3</v>
      </c>
      <c r="E31" s="534">
        <f>0</f>
        <v>0</v>
      </c>
      <c r="F31" s="830"/>
      <c r="G31" s="830"/>
      <c r="H31" s="830"/>
      <c r="I31" s="830"/>
      <c r="J31" s="830"/>
      <c r="K31" s="830"/>
      <c r="L31" s="830"/>
      <c r="M31" s="817">
        <f t="shared" si="0"/>
        <v>0</v>
      </c>
      <c r="N31" s="813"/>
      <c r="O31" s="80" t="s">
        <v>8147</v>
      </c>
      <c r="P31" s="239"/>
      <c r="Q31" s="80"/>
      <c r="R31" s="15"/>
      <c r="S31" s="15"/>
      <c r="T31" s="30" t="s">
        <v>8146</v>
      </c>
      <c r="U31" s="31" t="s">
        <v>167</v>
      </c>
      <c r="V31" s="31">
        <v>3</v>
      </c>
      <c r="W31" s="818" t="s">
        <v>8148</v>
      </c>
      <c r="X31" s="830"/>
      <c r="Y31" s="830"/>
      <c r="Z31" s="830"/>
      <c r="AA31" s="830"/>
      <c r="AB31" s="830"/>
      <c r="AC31" s="830"/>
      <c r="AD31" s="830"/>
      <c r="AE31" s="817" t="s">
        <v>8149</v>
      </c>
      <c r="AF31" s="813"/>
      <c r="AG31" s="80" t="s">
        <v>8147</v>
      </c>
      <c r="AH31" s="223"/>
      <c r="AI31" s="80"/>
    </row>
    <row r="32" spans="1:35" ht="37.5" customHeight="1" x14ac:dyDescent="0.2">
      <c r="A32" s="49"/>
      <c r="B32" s="30" t="s">
        <v>8150</v>
      </c>
      <c r="C32" s="31" t="s">
        <v>167</v>
      </c>
      <c r="D32" s="31">
        <v>3</v>
      </c>
      <c r="E32" s="830"/>
      <c r="F32" s="830"/>
      <c r="G32" s="830"/>
      <c r="H32" s="1300">
        <v>-3.2977624150719982</v>
      </c>
      <c r="I32" s="830"/>
      <c r="J32" s="830"/>
      <c r="K32" s="830"/>
      <c r="L32" s="830"/>
      <c r="M32" s="817">
        <f t="shared" si="0"/>
        <v>-3.2977624150719982</v>
      </c>
      <c r="N32" s="813"/>
      <c r="O32" s="80" t="s">
        <v>8151</v>
      </c>
      <c r="P32" s="239"/>
      <c r="Q32" s="80"/>
      <c r="R32" s="15"/>
      <c r="S32" s="15"/>
      <c r="T32" s="30" t="s">
        <v>8150</v>
      </c>
      <c r="U32" s="31" t="s">
        <v>167</v>
      </c>
      <c r="V32" s="31">
        <v>3</v>
      </c>
      <c r="W32" s="830"/>
      <c r="X32" s="830"/>
      <c r="Y32" s="830"/>
      <c r="Z32" s="818" t="s">
        <v>8152</v>
      </c>
      <c r="AA32" s="830"/>
      <c r="AB32" s="830"/>
      <c r="AC32" s="830"/>
      <c r="AD32" s="830"/>
      <c r="AE32" s="817" t="s">
        <v>8153</v>
      </c>
      <c r="AF32" s="813"/>
      <c r="AG32" s="80" t="s">
        <v>8151</v>
      </c>
      <c r="AH32" s="223"/>
      <c r="AI32" s="80"/>
    </row>
    <row r="33" spans="1:35" ht="37.5" customHeight="1" x14ac:dyDescent="0.2">
      <c r="A33" s="49"/>
      <c r="B33" s="30" t="s">
        <v>8154</v>
      </c>
      <c r="C33" s="31" t="s">
        <v>167</v>
      </c>
      <c r="D33" s="31">
        <v>3</v>
      </c>
      <c r="E33" s="830"/>
      <c r="F33" s="830"/>
      <c r="G33" s="830"/>
      <c r="H33" s="1300">
        <v>3.2718074328897373</v>
      </c>
      <c r="I33" s="830"/>
      <c r="J33" s="830"/>
      <c r="K33" s="830"/>
      <c r="L33" s="830"/>
      <c r="M33" s="817">
        <f t="shared" si="0"/>
        <v>3.2718074328897373</v>
      </c>
      <c r="N33" s="813"/>
      <c r="O33" s="80" t="s">
        <v>8155</v>
      </c>
      <c r="P33" s="239"/>
      <c r="Q33" s="80"/>
      <c r="R33" s="15"/>
      <c r="S33" s="15"/>
      <c r="T33" s="30" t="s">
        <v>8154</v>
      </c>
      <c r="U33" s="31" t="s">
        <v>167</v>
      </c>
      <c r="V33" s="31">
        <v>3</v>
      </c>
      <c r="W33" s="830"/>
      <c r="X33" s="830"/>
      <c r="Y33" s="830"/>
      <c r="Z33" s="818" t="s">
        <v>8156</v>
      </c>
      <c r="AA33" s="830"/>
      <c r="AB33" s="830"/>
      <c r="AC33" s="830"/>
      <c r="AD33" s="830"/>
      <c r="AE33" s="817" t="s">
        <v>8157</v>
      </c>
      <c r="AF33" s="813"/>
      <c r="AG33" s="80" t="s">
        <v>8155</v>
      </c>
      <c r="AH33" s="223"/>
      <c r="AI33" s="80"/>
    </row>
    <row r="34" spans="1:35" ht="37.5" customHeight="1" x14ac:dyDescent="0.2">
      <c r="A34" s="49"/>
      <c r="B34" s="30" t="s">
        <v>8158</v>
      </c>
      <c r="C34" s="31" t="s">
        <v>167</v>
      </c>
      <c r="D34" s="31">
        <v>3</v>
      </c>
      <c r="E34" s="830"/>
      <c r="F34" s="830"/>
      <c r="G34" s="830"/>
      <c r="H34" s="830"/>
      <c r="I34" s="830"/>
      <c r="J34" s="830"/>
      <c r="K34" s="1300">
        <v>10.145599131402022</v>
      </c>
      <c r="L34" s="830"/>
      <c r="M34" s="817">
        <f t="shared" si="0"/>
        <v>10.145599131402022</v>
      </c>
      <c r="N34" s="813"/>
      <c r="O34" s="80" t="s">
        <v>8159</v>
      </c>
      <c r="P34" s="239"/>
      <c r="Q34" s="80"/>
      <c r="R34" s="15"/>
      <c r="S34" s="15"/>
      <c r="T34" s="30" t="s">
        <v>8158</v>
      </c>
      <c r="U34" s="31" t="s">
        <v>167</v>
      </c>
      <c r="V34" s="31">
        <v>3</v>
      </c>
      <c r="W34" s="830"/>
      <c r="X34" s="830"/>
      <c r="Y34" s="830"/>
      <c r="Z34" s="830"/>
      <c r="AA34" s="830"/>
      <c r="AB34" s="830"/>
      <c r="AC34" s="818" t="s">
        <v>8160</v>
      </c>
      <c r="AD34" s="830"/>
      <c r="AE34" s="817" t="s">
        <v>8161</v>
      </c>
      <c r="AF34" s="813"/>
      <c r="AG34" s="80" t="s">
        <v>8159</v>
      </c>
      <c r="AH34" s="223"/>
      <c r="AI34" s="80"/>
    </row>
    <row r="35" spans="1:35" ht="37.5" customHeight="1" x14ac:dyDescent="0.2">
      <c r="A35" s="49"/>
      <c r="B35" s="30" t="s">
        <v>8162</v>
      </c>
      <c r="C35" s="31" t="s">
        <v>167</v>
      </c>
      <c r="D35" s="31">
        <v>3</v>
      </c>
      <c r="E35" s="830"/>
      <c r="F35" s="830"/>
      <c r="G35" s="830"/>
      <c r="H35" s="830"/>
      <c r="I35" s="830"/>
      <c r="J35" s="830"/>
      <c r="K35" s="830"/>
      <c r="L35" s="534">
        <f>0</f>
        <v>0</v>
      </c>
      <c r="M35" s="817">
        <f t="shared" si="0"/>
        <v>0</v>
      </c>
      <c r="N35" s="813"/>
      <c r="O35" s="80" t="s">
        <v>8163</v>
      </c>
      <c r="P35" s="239"/>
      <c r="Q35" s="80"/>
      <c r="R35" s="15"/>
      <c r="S35" s="15"/>
      <c r="T35" s="30" t="s">
        <v>8162</v>
      </c>
      <c r="U35" s="31" t="s">
        <v>167</v>
      </c>
      <c r="V35" s="31">
        <v>3</v>
      </c>
      <c r="W35" s="830"/>
      <c r="X35" s="830"/>
      <c r="Y35" s="830"/>
      <c r="Z35" s="830"/>
      <c r="AA35" s="830"/>
      <c r="AB35" s="830"/>
      <c r="AC35" s="830"/>
      <c r="AD35" s="818" t="s">
        <v>8164</v>
      </c>
      <c r="AE35" s="817" t="s">
        <v>8165</v>
      </c>
      <c r="AF35" s="813"/>
      <c r="AG35" s="80" t="s">
        <v>8163</v>
      </c>
      <c r="AH35" s="223"/>
      <c r="AI35" s="80"/>
    </row>
    <row r="36" spans="1:35" ht="37.5" customHeight="1" x14ac:dyDescent="0.2">
      <c r="A36" s="49"/>
      <c r="B36" s="30" t="s">
        <v>8166</v>
      </c>
      <c r="C36" s="31" t="s">
        <v>167</v>
      </c>
      <c r="D36" s="31">
        <v>3</v>
      </c>
      <c r="E36" s="534">
        <f>0</f>
        <v>0</v>
      </c>
      <c r="F36" s="534">
        <f>0</f>
        <v>0</v>
      </c>
      <c r="G36" s="830"/>
      <c r="H36" s="830"/>
      <c r="I36" s="830"/>
      <c r="J36" s="830"/>
      <c r="K36" s="830"/>
      <c r="L36" s="830"/>
      <c r="M36" s="817">
        <f t="shared" si="0"/>
        <v>0</v>
      </c>
      <c r="N36" s="813"/>
      <c r="O36" s="80" t="s">
        <v>8167</v>
      </c>
      <c r="P36" s="239"/>
      <c r="Q36" s="80"/>
      <c r="R36" s="15"/>
      <c r="S36" s="15"/>
      <c r="T36" s="30" t="s">
        <v>8166</v>
      </c>
      <c r="U36" s="31" t="s">
        <v>167</v>
      </c>
      <c r="V36" s="31">
        <v>3</v>
      </c>
      <c r="W36" s="818" t="s">
        <v>8168</v>
      </c>
      <c r="X36" s="818" t="s">
        <v>8169</v>
      </c>
      <c r="Y36" s="830"/>
      <c r="Z36" s="830"/>
      <c r="AA36" s="830"/>
      <c r="AB36" s="830"/>
      <c r="AC36" s="830"/>
      <c r="AD36" s="830"/>
      <c r="AE36" s="817" t="s">
        <v>8170</v>
      </c>
      <c r="AF36" s="813"/>
      <c r="AG36" s="80" t="s">
        <v>8167</v>
      </c>
      <c r="AH36" s="223"/>
      <c r="AI36" s="80"/>
    </row>
    <row r="37" spans="1:35" ht="37.5" customHeight="1" x14ac:dyDescent="0.2">
      <c r="A37" s="49"/>
      <c r="B37" s="30" t="s">
        <v>8171</v>
      </c>
      <c r="C37" s="31" t="s">
        <v>167</v>
      </c>
      <c r="D37" s="31">
        <v>3</v>
      </c>
      <c r="E37" s="830"/>
      <c r="F37" s="1300">
        <v>27.87470871557155</v>
      </c>
      <c r="G37" s="1300">
        <v>24.160253902339399</v>
      </c>
      <c r="H37" s="830"/>
      <c r="I37" s="830"/>
      <c r="J37" s="830"/>
      <c r="K37" s="830"/>
      <c r="L37" s="830"/>
      <c r="M37" s="817">
        <f t="shared" si="0"/>
        <v>52.034962617910949</v>
      </c>
      <c r="N37" s="813"/>
      <c r="O37" s="80" t="s">
        <v>8172</v>
      </c>
      <c r="P37" s="239"/>
      <c r="Q37" s="80"/>
      <c r="R37" s="15"/>
      <c r="S37" s="15"/>
      <c r="T37" s="30" t="s">
        <v>8171</v>
      </c>
      <c r="U37" s="31" t="s">
        <v>167</v>
      </c>
      <c r="V37" s="31">
        <v>3</v>
      </c>
      <c r="W37" s="830"/>
      <c r="X37" s="818" t="s">
        <v>8173</v>
      </c>
      <c r="Y37" s="818" t="s">
        <v>8174</v>
      </c>
      <c r="Z37" s="830"/>
      <c r="AA37" s="830"/>
      <c r="AB37" s="830"/>
      <c r="AC37" s="830"/>
      <c r="AD37" s="830"/>
      <c r="AE37" s="817" t="s">
        <v>8175</v>
      </c>
      <c r="AF37" s="813"/>
      <c r="AG37" s="80" t="s">
        <v>8172</v>
      </c>
      <c r="AH37" s="223"/>
      <c r="AI37" s="80"/>
    </row>
    <row r="38" spans="1:35" ht="37.5" customHeight="1" x14ac:dyDescent="0.2">
      <c r="A38" s="49"/>
      <c r="B38" s="30" t="s">
        <v>8176</v>
      </c>
      <c r="C38" s="31" t="s">
        <v>167</v>
      </c>
      <c r="D38" s="31">
        <v>3</v>
      </c>
      <c r="E38" s="1300">
        <v>1.2127016576694927</v>
      </c>
      <c r="F38" s="1300">
        <v>18.163781687275371</v>
      </c>
      <c r="G38" s="1300">
        <v>27.624751970604574</v>
      </c>
      <c r="H38" s="1300">
        <v>1.9297795156244335</v>
      </c>
      <c r="I38" s="534">
        <f>0</f>
        <v>0</v>
      </c>
      <c r="J38" s="534">
        <f>0</f>
        <v>0</v>
      </c>
      <c r="K38" s="830"/>
      <c r="L38" s="830"/>
      <c r="M38" s="817">
        <f t="shared" si="0"/>
        <v>48.931014831173869</v>
      </c>
      <c r="N38" s="813"/>
      <c r="O38" s="80" t="s">
        <v>8177</v>
      </c>
      <c r="P38" s="239"/>
      <c r="Q38" s="80"/>
      <c r="R38" s="15"/>
      <c r="S38" s="15"/>
      <c r="T38" s="30" t="s">
        <v>8176</v>
      </c>
      <c r="U38" s="31" t="s">
        <v>167</v>
      </c>
      <c r="V38" s="31">
        <v>3</v>
      </c>
      <c r="W38" s="818" t="s">
        <v>8178</v>
      </c>
      <c r="X38" s="818" t="s">
        <v>8179</v>
      </c>
      <c r="Y38" s="818" t="s">
        <v>8180</v>
      </c>
      <c r="Z38" s="818" t="s">
        <v>8181</v>
      </c>
      <c r="AA38" s="818" t="s">
        <v>8182</v>
      </c>
      <c r="AB38" s="818" t="s">
        <v>8183</v>
      </c>
      <c r="AC38" s="830"/>
      <c r="AD38" s="830"/>
      <c r="AE38" s="817" t="s">
        <v>8184</v>
      </c>
      <c r="AF38" s="813"/>
      <c r="AG38" s="80" t="s">
        <v>8177</v>
      </c>
      <c r="AH38" s="223"/>
      <c r="AI38" s="80"/>
    </row>
    <row r="39" spans="1:35" ht="37.5" customHeight="1" x14ac:dyDescent="0.2">
      <c r="A39" s="49"/>
      <c r="B39" s="30" t="s">
        <v>8185</v>
      </c>
      <c r="C39" s="31" t="s">
        <v>167</v>
      </c>
      <c r="D39" s="31">
        <v>3</v>
      </c>
      <c r="E39" s="830"/>
      <c r="F39" s="534">
        <f>0</f>
        <v>0</v>
      </c>
      <c r="G39" s="534">
        <f>0</f>
        <v>0</v>
      </c>
      <c r="H39" s="534">
        <f>0</f>
        <v>0</v>
      </c>
      <c r="I39" s="830"/>
      <c r="J39" s="830"/>
      <c r="K39" s="830"/>
      <c r="L39" s="830"/>
      <c r="M39" s="817">
        <f t="shared" si="0"/>
        <v>0</v>
      </c>
      <c r="N39" s="813"/>
      <c r="O39" s="80" t="s">
        <v>8186</v>
      </c>
      <c r="P39" s="239"/>
      <c r="Q39" s="80"/>
      <c r="R39" s="15"/>
      <c r="S39" s="15"/>
      <c r="T39" s="30" t="s">
        <v>8185</v>
      </c>
      <c r="U39" s="31" t="s">
        <v>167</v>
      </c>
      <c r="V39" s="31">
        <v>3</v>
      </c>
      <c r="W39" s="830"/>
      <c r="X39" s="818" t="s">
        <v>8187</v>
      </c>
      <c r="Y39" s="818" t="s">
        <v>8188</v>
      </c>
      <c r="Z39" s="838" t="s">
        <v>8189</v>
      </c>
      <c r="AA39" s="830"/>
      <c r="AB39" s="830"/>
      <c r="AC39" s="830"/>
      <c r="AD39" s="830"/>
      <c r="AE39" s="817" t="s">
        <v>8190</v>
      </c>
      <c r="AF39" s="813"/>
      <c r="AG39" s="80" t="s">
        <v>8186</v>
      </c>
      <c r="AH39" s="223"/>
      <c r="AI39" s="80"/>
    </row>
    <row r="40" spans="1:35" ht="37.5" customHeight="1" x14ac:dyDescent="0.2">
      <c r="A40" s="49"/>
      <c r="B40" s="30" t="s">
        <v>8191</v>
      </c>
      <c r="C40" s="31" t="s">
        <v>167</v>
      </c>
      <c r="D40" s="31">
        <v>3</v>
      </c>
      <c r="E40" s="1300">
        <v>-4.0485003513730788</v>
      </c>
      <c r="F40" s="1300">
        <v>82.221143685728535</v>
      </c>
      <c r="G40" s="1300">
        <v>-21.093514459359948</v>
      </c>
      <c r="H40" s="1300">
        <v>-1.0808606595258123</v>
      </c>
      <c r="I40" s="534">
        <v>0</v>
      </c>
      <c r="J40" s="534">
        <v>0</v>
      </c>
      <c r="K40" s="830"/>
      <c r="L40" s="830"/>
      <c r="M40" s="817">
        <f t="shared" si="0"/>
        <v>55.998268215469693</v>
      </c>
      <c r="N40" s="813"/>
      <c r="O40" s="80" t="s">
        <v>8192</v>
      </c>
      <c r="P40" s="239"/>
      <c r="Q40" s="80"/>
      <c r="R40" s="15"/>
      <c r="S40" s="15"/>
      <c r="T40" s="30" t="s">
        <v>8191</v>
      </c>
      <c r="U40" s="31" t="s">
        <v>167</v>
      </c>
      <c r="V40" s="31">
        <v>3</v>
      </c>
      <c r="W40" s="818" t="s">
        <v>8193</v>
      </c>
      <c r="X40" s="818" t="s">
        <v>8194</v>
      </c>
      <c r="Y40" s="818" t="s">
        <v>8195</v>
      </c>
      <c r="Z40" s="838" t="s">
        <v>8196</v>
      </c>
      <c r="AA40" s="818" t="s">
        <v>8197</v>
      </c>
      <c r="AB40" s="818" t="s">
        <v>8198</v>
      </c>
      <c r="AC40" s="830"/>
      <c r="AD40" s="830"/>
      <c r="AE40" s="817" t="s">
        <v>8199</v>
      </c>
      <c r="AF40" s="813"/>
      <c r="AG40" s="80" t="s">
        <v>8192</v>
      </c>
      <c r="AH40" s="223"/>
      <c r="AI40" s="80"/>
    </row>
    <row r="41" spans="1:35" ht="37.5" customHeight="1" x14ac:dyDescent="0.2">
      <c r="A41" s="49"/>
      <c r="B41" s="30" t="s">
        <v>8200</v>
      </c>
      <c r="C41" s="31" t="s">
        <v>167</v>
      </c>
      <c r="D41" s="31">
        <v>3</v>
      </c>
      <c r="E41" s="534">
        <f>0</f>
        <v>0</v>
      </c>
      <c r="F41" s="534">
        <f>0</f>
        <v>0</v>
      </c>
      <c r="G41" s="534">
        <f>0</f>
        <v>0</v>
      </c>
      <c r="H41" s="534">
        <f>0</f>
        <v>0</v>
      </c>
      <c r="I41" s="534">
        <f>0</f>
        <v>0</v>
      </c>
      <c r="J41" s="534">
        <f>0</f>
        <v>0</v>
      </c>
      <c r="K41" s="830"/>
      <c r="L41" s="830"/>
      <c r="M41" s="817">
        <f t="shared" si="0"/>
        <v>0</v>
      </c>
      <c r="N41" s="813"/>
      <c r="O41" s="80" t="s">
        <v>8201</v>
      </c>
      <c r="P41" s="239"/>
      <c r="Q41" s="80"/>
      <c r="R41" s="15"/>
      <c r="S41" s="15"/>
      <c r="T41" s="30" t="s">
        <v>8200</v>
      </c>
      <c r="U41" s="31" t="s">
        <v>167</v>
      </c>
      <c r="V41" s="31">
        <v>3</v>
      </c>
      <c r="W41" s="818" t="s">
        <v>8202</v>
      </c>
      <c r="X41" s="818" t="s">
        <v>8203</v>
      </c>
      <c r="Y41" s="818" t="s">
        <v>8204</v>
      </c>
      <c r="Z41" s="818" t="s">
        <v>8205</v>
      </c>
      <c r="AA41" s="818" t="s">
        <v>8206</v>
      </c>
      <c r="AB41" s="818" t="s">
        <v>8207</v>
      </c>
      <c r="AC41" s="830"/>
      <c r="AD41" s="830"/>
      <c r="AE41" s="817" t="s">
        <v>8208</v>
      </c>
      <c r="AF41" s="813"/>
      <c r="AG41" s="80" t="s">
        <v>8201</v>
      </c>
      <c r="AH41" s="223"/>
      <c r="AI41" s="80"/>
    </row>
    <row r="42" spans="1:35" ht="37.5" customHeight="1" x14ac:dyDescent="0.2">
      <c r="A42" s="49"/>
      <c r="B42" s="30" t="s">
        <v>8209</v>
      </c>
      <c r="C42" s="31" t="s">
        <v>167</v>
      </c>
      <c r="D42" s="31">
        <v>3</v>
      </c>
      <c r="E42" s="1300">
        <v>0.73496540444272029</v>
      </c>
      <c r="F42" s="1300">
        <v>9.2018880546457069</v>
      </c>
      <c r="G42" s="1300">
        <v>16.748046877501544</v>
      </c>
      <c r="H42" s="1300">
        <v>1.3451338376247726</v>
      </c>
      <c r="I42" s="534">
        <f>0</f>
        <v>0</v>
      </c>
      <c r="J42" s="534">
        <f>0</f>
        <v>0</v>
      </c>
      <c r="K42" s="830"/>
      <c r="L42" s="830"/>
      <c r="M42" s="817">
        <f t="shared" si="0"/>
        <v>28.030034174214741</v>
      </c>
      <c r="N42" s="813"/>
      <c r="O42" s="80" t="s">
        <v>8210</v>
      </c>
      <c r="P42" s="239"/>
      <c r="Q42" s="80"/>
      <c r="R42" s="15"/>
      <c r="S42" s="15"/>
      <c r="T42" s="30" t="s">
        <v>8209</v>
      </c>
      <c r="U42" s="31" t="s">
        <v>167</v>
      </c>
      <c r="V42" s="31">
        <v>3</v>
      </c>
      <c r="W42" s="818" t="s">
        <v>8211</v>
      </c>
      <c r="X42" s="818" t="s">
        <v>8212</v>
      </c>
      <c r="Y42" s="818" t="s">
        <v>8213</v>
      </c>
      <c r="Z42" s="818" t="s">
        <v>8214</v>
      </c>
      <c r="AA42" s="818" t="s">
        <v>8215</v>
      </c>
      <c r="AB42" s="818" t="s">
        <v>8216</v>
      </c>
      <c r="AC42" s="830"/>
      <c r="AD42" s="830"/>
      <c r="AE42" s="817" t="s">
        <v>8217</v>
      </c>
      <c r="AF42" s="813"/>
      <c r="AG42" s="80" t="s">
        <v>8210</v>
      </c>
      <c r="AH42" s="223"/>
      <c r="AI42" s="80"/>
    </row>
    <row r="43" spans="1:35" ht="37.5" customHeight="1" x14ac:dyDescent="0.2">
      <c r="A43" s="49"/>
      <c r="B43" s="30" t="s">
        <v>8218</v>
      </c>
      <c r="C43" s="31" t="s">
        <v>167</v>
      </c>
      <c r="D43" s="31">
        <v>3</v>
      </c>
      <c r="E43" s="1300">
        <v>21.499582118258768</v>
      </c>
      <c r="F43" s="1300">
        <v>5.3391790110492234</v>
      </c>
      <c r="G43" s="830"/>
      <c r="H43" s="830"/>
      <c r="I43" s="830"/>
      <c r="J43" s="830"/>
      <c r="K43" s="830"/>
      <c r="L43" s="830"/>
      <c r="M43" s="817">
        <f t="shared" si="0"/>
        <v>26.83876112930799</v>
      </c>
      <c r="N43" s="813"/>
      <c r="O43" s="80" t="s">
        <v>8219</v>
      </c>
      <c r="P43" s="239"/>
      <c r="Q43" s="80"/>
      <c r="R43" s="15"/>
      <c r="S43" s="15"/>
      <c r="T43" s="30" t="s">
        <v>8218</v>
      </c>
      <c r="U43" s="31" t="s">
        <v>167</v>
      </c>
      <c r="V43" s="31">
        <v>3</v>
      </c>
      <c r="W43" s="818" t="s">
        <v>8220</v>
      </c>
      <c r="X43" s="818" t="s">
        <v>8221</v>
      </c>
      <c r="Y43" s="830"/>
      <c r="Z43" s="830"/>
      <c r="AA43" s="830"/>
      <c r="AB43" s="830"/>
      <c r="AC43" s="830"/>
      <c r="AD43" s="830"/>
      <c r="AE43" s="817" t="s">
        <v>8222</v>
      </c>
      <c r="AF43" s="813"/>
      <c r="AG43" s="80" t="s">
        <v>8219</v>
      </c>
      <c r="AH43" s="223"/>
      <c r="AI43" s="80"/>
    </row>
    <row r="44" spans="1:35" ht="37.5" customHeight="1" x14ac:dyDescent="0.2">
      <c r="A44" s="49"/>
      <c r="B44" s="30" t="s">
        <v>8223</v>
      </c>
      <c r="C44" s="31" t="s">
        <v>167</v>
      </c>
      <c r="D44" s="31">
        <v>3</v>
      </c>
      <c r="E44" s="830"/>
      <c r="F44" s="830"/>
      <c r="G44" s="830"/>
      <c r="H44" s="830"/>
      <c r="I44" s="534">
        <f>0</f>
        <v>0</v>
      </c>
      <c r="J44" s="830"/>
      <c r="K44" s="830"/>
      <c r="L44" s="830"/>
      <c r="M44" s="817">
        <f t="shared" si="0"/>
        <v>0</v>
      </c>
      <c r="N44" s="813"/>
      <c r="O44" s="80" t="s">
        <v>8224</v>
      </c>
      <c r="P44" s="239"/>
      <c r="Q44" s="80"/>
      <c r="R44" s="15"/>
      <c r="S44" s="15"/>
      <c r="T44" s="30" t="s">
        <v>8223</v>
      </c>
      <c r="U44" s="31" t="s">
        <v>167</v>
      </c>
      <c r="V44" s="31">
        <v>3</v>
      </c>
      <c r="W44" s="830"/>
      <c r="X44" s="830"/>
      <c r="Y44" s="830"/>
      <c r="Z44" s="830"/>
      <c r="AA44" s="818" t="s">
        <v>8225</v>
      </c>
      <c r="AB44" s="830"/>
      <c r="AC44" s="830"/>
      <c r="AD44" s="830"/>
      <c r="AE44" s="817" t="s">
        <v>8226</v>
      </c>
      <c r="AF44" s="813"/>
      <c r="AG44" s="80" t="s">
        <v>8224</v>
      </c>
      <c r="AH44" s="223"/>
      <c r="AI44" s="80"/>
    </row>
    <row r="45" spans="1:35" ht="37.5" customHeight="1" x14ac:dyDescent="0.2">
      <c r="A45" s="49"/>
      <c r="B45" s="30" t="s">
        <v>8227</v>
      </c>
      <c r="C45" s="31" t="s">
        <v>167</v>
      </c>
      <c r="D45" s="31">
        <v>3</v>
      </c>
      <c r="E45" s="534">
        <f>0</f>
        <v>0</v>
      </c>
      <c r="F45" s="534">
        <f>0</f>
        <v>0</v>
      </c>
      <c r="G45" s="534">
        <f>0</f>
        <v>0</v>
      </c>
      <c r="H45" s="534">
        <f>0</f>
        <v>0</v>
      </c>
      <c r="I45" s="830"/>
      <c r="J45" s="830"/>
      <c r="K45" s="830"/>
      <c r="L45" s="830"/>
      <c r="M45" s="817">
        <f t="shared" si="0"/>
        <v>0</v>
      </c>
      <c r="N45" s="813"/>
      <c r="O45" s="80" t="s">
        <v>8228</v>
      </c>
      <c r="P45" s="239"/>
      <c r="Q45" s="80"/>
      <c r="R45" s="15"/>
      <c r="S45" s="15"/>
      <c r="T45" s="30" t="s">
        <v>8227</v>
      </c>
      <c r="U45" s="31" t="s">
        <v>167</v>
      </c>
      <c r="V45" s="31">
        <v>3</v>
      </c>
      <c r="W45" s="818" t="s">
        <v>8229</v>
      </c>
      <c r="X45" s="818" t="s">
        <v>8230</v>
      </c>
      <c r="Y45" s="818" t="s">
        <v>8231</v>
      </c>
      <c r="Z45" s="818" t="s">
        <v>8232</v>
      </c>
      <c r="AA45" s="830"/>
      <c r="AB45" s="830"/>
      <c r="AC45" s="830"/>
      <c r="AD45" s="830"/>
      <c r="AE45" s="817" t="s">
        <v>8233</v>
      </c>
      <c r="AF45" s="813"/>
      <c r="AG45" s="80" t="s">
        <v>8228</v>
      </c>
      <c r="AH45" s="223"/>
      <c r="AI45" s="80"/>
    </row>
    <row r="46" spans="1:35" ht="37.5" customHeight="1" x14ac:dyDescent="0.2">
      <c r="A46" s="49"/>
      <c r="B46" s="30" t="s">
        <v>8234</v>
      </c>
      <c r="C46" s="31" t="s">
        <v>167</v>
      </c>
      <c r="D46" s="31">
        <v>3</v>
      </c>
      <c r="E46" s="534">
        <f>0</f>
        <v>0</v>
      </c>
      <c r="F46" s="534">
        <f>0</f>
        <v>0</v>
      </c>
      <c r="G46" s="534">
        <f>0</f>
        <v>0</v>
      </c>
      <c r="H46" s="534">
        <f>0</f>
        <v>0</v>
      </c>
      <c r="I46" s="830"/>
      <c r="J46" s="830"/>
      <c r="K46" s="830"/>
      <c r="L46" s="830"/>
      <c r="M46" s="817">
        <f t="shared" si="0"/>
        <v>0</v>
      </c>
      <c r="N46" s="813"/>
      <c r="O46" s="80" t="s">
        <v>8235</v>
      </c>
      <c r="P46" s="239"/>
      <c r="Q46" s="80"/>
      <c r="R46" s="15"/>
      <c r="S46" s="15"/>
      <c r="T46" s="30" t="s">
        <v>8234</v>
      </c>
      <c r="U46" s="31" t="s">
        <v>167</v>
      </c>
      <c r="V46" s="31">
        <v>3</v>
      </c>
      <c r="W46" s="818" t="s">
        <v>8236</v>
      </c>
      <c r="X46" s="818" t="s">
        <v>8237</v>
      </c>
      <c r="Y46" s="818" t="s">
        <v>8238</v>
      </c>
      <c r="Z46" s="818" t="s">
        <v>8239</v>
      </c>
      <c r="AA46" s="830"/>
      <c r="AB46" s="830"/>
      <c r="AC46" s="830"/>
      <c r="AD46" s="830"/>
      <c r="AE46" s="817" t="s">
        <v>8240</v>
      </c>
      <c r="AF46" s="813"/>
      <c r="AG46" s="80" t="s">
        <v>8235</v>
      </c>
      <c r="AH46" s="223"/>
      <c r="AI46" s="80"/>
    </row>
    <row r="47" spans="1:35" ht="37.5" customHeight="1" thickBot="1" x14ac:dyDescent="0.25">
      <c r="A47" s="49"/>
      <c r="B47" s="33" t="s">
        <v>8241</v>
      </c>
      <c r="C47" s="34" t="s">
        <v>167</v>
      </c>
      <c r="D47" s="34">
        <v>3</v>
      </c>
      <c r="E47" s="832">
        <f>0</f>
        <v>0</v>
      </c>
      <c r="F47" s="832">
        <f>0</f>
        <v>0</v>
      </c>
      <c r="G47" s="832">
        <f>0</f>
        <v>0</v>
      </c>
      <c r="H47" s="832">
        <f>0</f>
        <v>0</v>
      </c>
      <c r="I47" s="832">
        <f>0</f>
        <v>0</v>
      </c>
      <c r="J47" s="832">
        <f>0</f>
        <v>0</v>
      </c>
      <c r="K47" s="832">
        <f>0</f>
        <v>0</v>
      </c>
      <c r="L47" s="832">
        <f>0</f>
        <v>0</v>
      </c>
      <c r="M47" s="821">
        <f t="shared" si="0"/>
        <v>0</v>
      </c>
      <c r="N47" s="813"/>
      <c r="O47" s="81" t="s">
        <v>8242</v>
      </c>
      <c r="P47" s="239"/>
      <c r="Q47" s="81"/>
      <c r="R47" s="15"/>
      <c r="S47" s="15"/>
      <c r="T47" s="33" t="s">
        <v>8241</v>
      </c>
      <c r="U47" s="34" t="s">
        <v>167</v>
      </c>
      <c r="V47" s="34">
        <v>3</v>
      </c>
      <c r="W47" s="833" t="s">
        <v>8243</v>
      </c>
      <c r="X47" s="833" t="s">
        <v>8244</v>
      </c>
      <c r="Y47" s="833" t="s">
        <v>8245</v>
      </c>
      <c r="Z47" s="833" t="s">
        <v>8246</v>
      </c>
      <c r="AA47" s="833" t="s">
        <v>8247</v>
      </c>
      <c r="AB47" s="833" t="s">
        <v>8248</v>
      </c>
      <c r="AC47" s="833" t="s">
        <v>8249</v>
      </c>
      <c r="AD47" s="833" t="s">
        <v>8250</v>
      </c>
      <c r="AE47" s="821" t="s">
        <v>8251</v>
      </c>
      <c r="AF47" s="813"/>
      <c r="AG47" s="81" t="s">
        <v>8242</v>
      </c>
      <c r="AH47" s="223"/>
      <c r="AI47" s="81"/>
    </row>
    <row r="48" spans="1:35" ht="15" customHeight="1" thickTop="1" thickBot="1" x14ac:dyDescent="0.25">
      <c r="A48" s="49"/>
      <c r="B48" s="872"/>
      <c r="C48" s="537"/>
      <c r="D48" s="537"/>
      <c r="E48" s="868"/>
      <c r="F48" s="868"/>
      <c r="G48" s="868"/>
      <c r="H48" s="868"/>
      <c r="I48" s="868"/>
      <c r="J48" s="868"/>
      <c r="K48" s="868"/>
      <c r="L48" s="868"/>
      <c r="M48" s="868"/>
      <c r="N48" s="868"/>
      <c r="O48" s="868"/>
      <c r="P48" s="868"/>
      <c r="Q48" s="537"/>
      <c r="R48" s="15"/>
      <c r="S48" s="15"/>
      <c r="T48" s="872"/>
      <c r="U48" s="537"/>
      <c r="V48" s="537"/>
      <c r="W48" s="868"/>
      <c r="X48" s="868"/>
      <c r="Y48" s="868"/>
      <c r="Z48" s="868"/>
      <c r="AA48" s="868"/>
      <c r="AB48" s="868"/>
      <c r="AC48" s="868"/>
      <c r="AD48" s="868"/>
      <c r="AE48" s="868"/>
      <c r="AF48" s="868"/>
      <c r="AG48" s="868"/>
      <c r="AH48" s="223"/>
      <c r="AI48" s="537"/>
    </row>
    <row r="49" spans="1:35" ht="37.5" customHeight="1" thickTop="1" thickBot="1" x14ac:dyDescent="0.25">
      <c r="A49" s="49"/>
      <c r="B49" s="704" t="s">
        <v>8252</v>
      </c>
      <c r="C49" s="808"/>
      <c r="D49" s="808"/>
      <c r="E49" s="868"/>
      <c r="F49" s="868"/>
      <c r="G49" s="868"/>
      <c r="H49" s="868"/>
      <c r="I49" s="868"/>
      <c r="J49" s="868"/>
      <c r="K49" s="868"/>
      <c r="L49" s="868"/>
      <c r="M49" s="868"/>
      <c r="N49" s="868"/>
      <c r="O49" s="868"/>
      <c r="P49" s="868"/>
      <c r="Q49" s="808"/>
      <c r="R49" s="15"/>
      <c r="S49" s="15"/>
      <c r="T49" s="704" t="s">
        <v>8252</v>
      </c>
      <c r="U49" s="808"/>
      <c r="V49" s="808"/>
      <c r="W49" s="868"/>
      <c r="X49" s="868"/>
      <c r="Y49" s="868"/>
      <c r="Z49" s="868"/>
      <c r="AA49" s="868"/>
      <c r="AB49" s="868"/>
      <c r="AC49" s="868"/>
      <c r="AD49" s="868"/>
      <c r="AE49" s="868"/>
      <c r="AF49" s="868"/>
      <c r="AG49" s="868"/>
      <c r="AH49" s="223"/>
      <c r="AI49" s="808"/>
    </row>
    <row r="50" spans="1:35" ht="37.5" customHeight="1" thickTop="1" x14ac:dyDescent="0.2">
      <c r="A50" s="49"/>
      <c r="B50" s="27" t="s">
        <v>8253</v>
      </c>
      <c r="C50" s="28" t="s">
        <v>167</v>
      </c>
      <c r="D50" s="28">
        <v>3</v>
      </c>
      <c r="E50" s="1323">
        <v>0</v>
      </c>
      <c r="F50" s="1323">
        <v>0</v>
      </c>
      <c r="G50" s="1323">
        <v>0</v>
      </c>
      <c r="H50" s="1323">
        <v>0</v>
      </c>
      <c r="I50" s="1316">
        <v>0</v>
      </c>
      <c r="J50" s="1316">
        <v>0</v>
      </c>
      <c r="K50" s="873"/>
      <c r="L50" s="874"/>
      <c r="M50" s="812">
        <f t="shared" ref="M50:M58" si="1">IFERROR(SUM(E50:L50),0)</f>
        <v>0</v>
      </c>
      <c r="N50" s="813"/>
      <c r="O50" s="79" t="s">
        <v>8254</v>
      </c>
      <c r="P50" s="239"/>
      <c r="Q50" s="79"/>
      <c r="R50" s="15"/>
      <c r="S50" s="15"/>
      <c r="T50" s="27" t="s">
        <v>8253</v>
      </c>
      <c r="U50" s="28" t="s">
        <v>167</v>
      </c>
      <c r="V50" s="28">
        <v>3</v>
      </c>
      <c r="W50" s="815" t="s">
        <v>8255</v>
      </c>
      <c r="X50" s="815" t="s">
        <v>8256</v>
      </c>
      <c r="Y50" s="815" t="s">
        <v>8257</v>
      </c>
      <c r="Z50" s="815" t="s">
        <v>8258</v>
      </c>
      <c r="AA50" s="815" t="s">
        <v>8259</v>
      </c>
      <c r="AB50" s="815" t="s">
        <v>8260</v>
      </c>
      <c r="AC50" s="873"/>
      <c r="AD50" s="874"/>
      <c r="AE50" s="812" t="s">
        <v>8261</v>
      </c>
      <c r="AF50" s="813"/>
      <c r="AG50" s="79" t="s">
        <v>8254</v>
      </c>
      <c r="AH50" s="223"/>
      <c r="AI50" s="79"/>
    </row>
    <row r="51" spans="1:35" ht="37.5" customHeight="1" x14ac:dyDescent="0.2">
      <c r="A51" s="49"/>
      <c r="B51" s="30" t="s">
        <v>8262</v>
      </c>
      <c r="C51" s="31" t="s">
        <v>167</v>
      </c>
      <c r="D51" s="31">
        <v>3</v>
      </c>
      <c r="E51" s="1321">
        <v>-0.12868902926595235</v>
      </c>
      <c r="F51" s="1322">
        <v>0</v>
      </c>
      <c r="G51" s="1321">
        <v>-10.080247081400925</v>
      </c>
      <c r="H51" s="1321">
        <v>0</v>
      </c>
      <c r="I51" s="1319"/>
      <c r="J51" s="1319"/>
      <c r="K51" s="875"/>
      <c r="L51" s="876"/>
      <c r="M51" s="817">
        <f t="shared" si="1"/>
        <v>-10.208936110666878</v>
      </c>
      <c r="N51" s="813"/>
      <c r="O51" s="80" t="s">
        <v>8263</v>
      </c>
      <c r="P51" s="239"/>
      <c r="Q51" s="80"/>
      <c r="R51" s="15"/>
      <c r="S51" s="15"/>
      <c r="T51" s="30" t="s">
        <v>8262</v>
      </c>
      <c r="U51" s="31" t="s">
        <v>167</v>
      </c>
      <c r="V51" s="31">
        <v>3</v>
      </c>
      <c r="W51" s="818" t="s">
        <v>8264</v>
      </c>
      <c r="X51" s="818" t="s">
        <v>8265</v>
      </c>
      <c r="Y51" s="818" t="s">
        <v>8266</v>
      </c>
      <c r="Z51" s="818" t="s">
        <v>8267</v>
      </c>
      <c r="AA51" s="830"/>
      <c r="AB51" s="830"/>
      <c r="AC51" s="875"/>
      <c r="AD51" s="876"/>
      <c r="AE51" s="817" t="s">
        <v>8268</v>
      </c>
      <c r="AF51" s="813"/>
      <c r="AG51" s="80" t="s">
        <v>8263</v>
      </c>
      <c r="AH51" s="223"/>
      <c r="AI51" s="80"/>
    </row>
    <row r="52" spans="1:35" ht="37.5" customHeight="1" x14ac:dyDescent="0.2">
      <c r="A52" s="49"/>
      <c r="B52" s="30" t="s">
        <v>8269</v>
      </c>
      <c r="C52" s="31" t="s">
        <v>167</v>
      </c>
      <c r="D52" s="31">
        <v>3</v>
      </c>
      <c r="E52" s="1322">
        <v>-1.2265605461887255</v>
      </c>
      <c r="F52" s="1322">
        <v>89.839376200089603</v>
      </c>
      <c r="G52" s="1322">
        <v>-34.588957263294134</v>
      </c>
      <c r="H52" s="1322">
        <v>-0.26490819334388671</v>
      </c>
      <c r="I52" s="1317">
        <v>0</v>
      </c>
      <c r="J52" s="1317">
        <v>0</v>
      </c>
      <c r="K52" s="875"/>
      <c r="L52" s="876"/>
      <c r="M52" s="817">
        <f t="shared" si="1"/>
        <v>53.758950197262863</v>
      </c>
      <c r="N52" s="813"/>
      <c r="O52" s="80" t="s">
        <v>8270</v>
      </c>
      <c r="P52" s="239"/>
      <c r="Q52" s="80"/>
      <c r="R52" s="15"/>
      <c r="S52" s="15"/>
      <c r="T52" s="30" t="s">
        <v>8269</v>
      </c>
      <c r="U52" s="31" t="s">
        <v>167</v>
      </c>
      <c r="V52" s="31">
        <v>3</v>
      </c>
      <c r="W52" s="818" t="s">
        <v>8271</v>
      </c>
      <c r="X52" s="818" t="s">
        <v>8272</v>
      </c>
      <c r="Y52" s="818" t="s">
        <v>8273</v>
      </c>
      <c r="Z52" s="838" t="s">
        <v>8274</v>
      </c>
      <c r="AA52" s="818" t="s">
        <v>8275</v>
      </c>
      <c r="AB52" s="818" t="s">
        <v>8276</v>
      </c>
      <c r="AC52" s="875"/>
      <c r="AD52" s="876"/>
      <c r="AE52" s="817" t="s">
        <v>8277</v>
      </c>
      <c r="AF52" s="813"/>
      <c r="AG52" s="80" t="s">
        <v>8270</v>
      </c>
      <c r="AH52" s="223"/>
      <c r="AI52" s="80"/>
    </row>
    <row r="53" spans="1:35" ht="37.5" customHeight="1" x14ac:dyDescent="0.2">
      <c r="A53" s="49"/>
      <c r="B53" s="30" t="s">
        <v>8278</v>
      </c>
      <c r="C53" s="31" t="s">
        <v>167</v>
      </c>
      <c r="D53" s="31">
        <v>3</v>
      </c>
      <c r="E53" s="1322">
        <v>-0.73813790551168934</v>
      </c>
      <c r="F53" s="1322">
        <v>-2.3003150177887015</v>
      </c>
      <c r="G53" s="1322">
        <v>-3.3337748281370443</v>
      </c>
      <c r="H53" s="1321"/>
      <c r="I53" s="1317">
        <v>0</v>
      </c>
      <c r="J53" s="1317">
        <v>0</v>
      </c>
      <c r="K53" s="875"/>
      <c r="L53" s="876"/>
      <c r="M53" s="817">
        <f t="shared" si="1"/>
        <v>-6.3722277514374355</v>
      </c>
      <c r="N53" s="813"/>
      <c r="O53" s="80" t="s">
        <v>8279</v>
      </c>
      <c r="P53" s="239"/>
      <c r="Q53" s="80"/>
      <c r="R53" s="15"/>
      <c r="S53" s="15"/>
      <c r="T53" s="30" t="s">
        <v>8278</v>
      </c>
      <c r="U53" s="31" t="s">
        <v>167</v>
      </c>
      <c r="V53" s="31">
        <v>3</v>
      </c>
      <c r="W53" s="818" t="s">
        <v>8280</v>
      </c>
      <c r="X53" s="818" t="s">
        <v>8281</v>
      </c>
      <c r="Y53" s="818" t="s">
        <v>8282</v>
      </c>
      <c r="Z53" s="830"/>
      <c r="AA53" s="818" t="s">
        <v>8283</v>
      </c>
      <c r="AB53" s="818" t="s">
        <v>8284</v>
      </c>
      <c r="AC53" s="875"/>
      <c r="AD53" s="876"/>
      <c r="AE53" s="817" t="s">
        <v>8285</v>
      </c>
      <c r="AF53" s="813"/>
      <c r="AG53" s="80" t="s">
        <v>8279</v>
      </c>
      <c r="AH53" s="223"/>
      <c r="AI53" s="80"/>
    </row>
    <row r="54" spans="1:35" ht="37.5" customHeight="1" x14ac:dyDescent="0.2">
      <c r="A54" s="49"/>
      <c r="B54" s="30" t="s">
        <v>8286</v>
      </c>
      <c r="C54" s="31" t="s">
        <v>167</v>
      </c>
      <c r="D54" s="31">
        <v>3</v>
      </c>
      <c r="E54" s="1321">
        <v>2.9173375985631571</v>
      </c>
      <c r="F54" s="1321">
        <v>43.485321301391785</v>
      </c>
      <c r="G54" s="1321">
        <v>65.51080539665324</v>
      </c>
      <c r="H54" s="1321">
        <v>4.5868937477245897</v>
      </c>
      <c r="I54" s="1317">
        <v>0</v>
      </c>
      <c r="J54" s="1317">
        <v>0</v>
      </c>
      <c r="K54" s="875"/>
      <c r="L54" s="876"/>
      <c r="M54" s="817">
        <f t="shared" si="1"/>
        <v>116.50035804433277</v>
      </c>
      <c r="N54" s="840"/>
      <c r="O54" s="80" t="s">
        <v>8287</v>
      </c>
      <c r="P54" s="239"/>
      <c r="Q54" s="80"/>
      <c r="R54" s="15"/>
      <c r="S54" s="15"/>
      <c r="T54" s="30" t="s">
        <v>8286</v>
      </c>
      <c r="U54" s="31" t="s">
        <v>167</v>
      </c>
      <c r="V54" s="31">
        <v>3</v>
      </c>
      <c r="W54" s="818" t="s">
        <v>8288</v>
      </c>
      <c r="X54" s="818" t="s">
        <v>8289</v>
      </c>
      <c r="Y54" s="818" t="s">
        <v>8290</v>
      </c>
      <c r="Z54" s="818" t="s">
        <v>8291</v>
      </c>
      <c r="AA54" s="818" t="s">
        <v>8292</v>
      </c>
      <c r="AB54" s="818" t="s">
        <v>8293</v>
      </c>
      <c r="AC54" s="875"/>
      <c r="AD54" s="876"/>
      <c r="AE54" s="817" t="s">
        <v>8294</v>
      </c>
      <c r="AF54" s="840"/>
      <c r="AG54" s="80" t="s">
        <v>8287</v>
      </c>
      <c r="AH54" s="223"/>
      <c r="AI54" s="80"/>
    </row>
    <row r="55" spans="1:35" ht="37.5" customHeight="1" x14ac:dyDescent="0.2">
      <c r="A55" s="49"/>
      <c r="B55" s="30" t="s">
        <v>8295</v>
      </c>
      <c r="C55" s="31" t="s">
        <v>167</v>
      </c>
      <c r="D55" s="31">
        <v>3</v>
      </c>
      <c r="E55" s="1321">
        <v>6.3872199287077702</v>
      </c>
      <c r="F55" s="1321">
        <v>5.6843750593890974</v>
      </c>
      <c r="G55" s="1348"/>
      <c r="H55" s="1348"/>
      <c r="I55" s="1319"/>
      <c r="J55" s="1319"/>
      <c r="K55" s="875"/>
      <c r="L55" s="876"/>
      <c r="M55" s="817">
        <f t="shared" si="1"/>
        <v>12.071594988096868</v>
      </c>
      <c r="N55" s="840"/>
      <c r="O55" s="80" t="s">
        <v>8296</v>
      </c>
      <c r="P55" s="239"/>
      <c r="Q55" s="80"/>
      <c r="R55" s="15"/>
      <c r="S55" s="15"/>
      <c r="T55" s="30" t="s">
        <v>8295</v>
      </c>
      <c r="U55" s="31" t="s">
        <v>167</v>
      </c>
      <c r="V55" s="31">
        <v>3</v>
      </c>
      <c r="W55" s="818" t="s">
        <v>8297</v>
      </c>
      <c r="X55" s="818" t="s">
        <v>8298</v>
      </c>
      <c r="Y55" s="830"/>
      <c r="Z55" s="830"/>
      <c r="AA55" s="830"/>
      <c r="AB55" s="830"/>
      <c r="AC55" s="875"/>
      <c r="AD55" s="876"/>
      <c r="AE55" s="817" t="s">
        <v>8299</v>
      </c>
      <c r="AF55" s="840"/>
      <c r="AG55" s="80" t="s">
        <v>8296</v>
      </c>
      <c r="AH55" s="223"/>
      <c r="AI55" s="80"/>
    </row>
    <row r="56" spans="1:35" ht="37.5" customHeight="1" x14ac:dyDescent="0.2">
      <c r="A56" s="49"/>
      <c r="B56" s="30" t="s">
        <v>8300</v>
      </c>
      <c r="C56" s="31" t="s">
        <v>167</v>
      </c>
      <c r="D56" s="31">
        <v>3</v>
      </c>
      <c r="E56" s="1317">
        <v>0</v>
      </c>
      <c r="F56" s="1317">
        <v>0</v>
      </c>
      <c r="G56" s="1317">
        <v>0</v>
      </c>
      <c r="H56" s="1317">
        <v>0</v>
      </c>
      <c r="I56" s="1319"/>
      <c r="J56" s="1319"/>
      <c r="K56" s="875"/>
      <c r="L56" s="876"/>
      <c r="M56" s="817">
        <f t="shared" si="1"/>
        <v>0</v>
      </c>
      <c r="N56" s="840"/>
      <c r="O56" s="80" t="s">
        <v>8301</v>
      </c>
      <c r="P56" s="239"/>
      <c r="Q56" s="80"/>
      <c r="R56" s="15"/>
      <c r="S56" s="15"/>
      <c r="T56" s="30" t="s">
        <v>8300</v>
      </c>
      <c r="U56" s="31" t="s">
        <v>167</v>
      </c>
      <c r="V56" s="31">
        <v>3</v>
      </c>
      <c r="W56" s="818" t="s">
        <v>8302</v>
      </c>
      <c r="X56" s="818" t="s">
        <v>8303</v>
      </c>
      <c r="Y56" s="818" t="s">
        <v>8304</v>
      </c>
      <c r="Z56" s="818" t="s">
        <v>8305</v>
      </c>
      <c r="AA56" s="830"/>
      <c r="AB56" s="830"/>
      <c r="AC56" s="875"/>
      <c r="AD56" s="876"/>
      <c r="AE56" s="817" t="s">
        <v>8306</v>
      </c>
      <c r="AF56" s="840"/>
      <c r="AG56" s="80" t="s">
        <v>8301</v>
      </c>
      <c r="AH56" s="223"/>
      <c r="AI56" s="80"/>
    </row>
    <row r="57" spans="1:35" ht="37.5" customHeight="1" x14ac:dyDescent="0.2">
      <c r="A57" s="49"/>
      <c r="B57" s="30" t="s">
        <v>8307</v>
      </c>
      <c r="C57" s="31" t="s">
        <v>167</v>
      </c>
      <c r="D57" s="31">
        <v>3</v>
      </c>
      <c r="E57" s="1319"/>
      <c r="F57" s="1319"/>
      <c r="G57" s="1319"/>
      <c r="H57" s="1319"/>
      <c r="I57" s="1317">
        <v>0</v>
      </c>
      <c r="J57" s="1320"/>
      <c r="K57" s="875"/>
      <c r="L57" s="876"/>
      <c r="M57" s="817">
        <f t="shared" si="1"/>
        <v>0</v>
      </c>
      <c r="N57" s="840"/>
      <c r="O57" s="80" t="s">
        <v>8308</v>
      </c>
      <c r="P57" s="239"/>
      <c r="Q57" s="80"/>
      <c r="R57" s="15"/>
      <c r="S57" s="15"/>
      <c r="T57" s="30" t="s">
        <v>8307</v>
      </c>
      <c r="U57" s="31" t="s">
        <v>167</v>
      </c>
      <c r="V57" s="31">
        <v>3</v>
      </c>
      <c r="W57" s="830"/>
      <c r="X57" s="830"/>
      <c r="Y57" s="830"/>
      <c r="Z57" s="830"/>
      <c r="AA57" s="818" t="s">
        <v>8309</v>
      </c>
      <c r="AB57" s="875"/>
      <c r="AC57" s="875"/>
      <c r="AD57" s="876"/>
      <c r="AE57" s="817" t="s">
        <v>8310</v>
      </c>
      <c r="AF57" s="840"/>
      <c r="AG57" s="80" t="s">
        <v>8308</v>
      </c>
      <c r="AH57" s="223"/>
      <c r="AI57" s="80"/>
    </row>
    <row r="58" spans="1:35" ht="37.5" customHeight="1" thickBot="1" x14ac:dyDescent="0.25">
      <c r="A58" s="49"/>
      <c r="B58" s="33" t="s">
        <v>8311</v>
      </c>
      <c r="C58" s="34" t="s">
        <v>167</v>
      </c>
      <c r="D58" s="34">
        <v>3</v>
      </c>
      <c r="E58" s="1318">
        <v>0</v>
      </c>
      <c r="F58" s="1318">
        <v>0</v>
      </c>
      <c r="G58" s="1318">
        <v>0</v>
      </c>
      <c r="H58" s="1318">
        <v>0</v>
      </c>
      <c r="I58" s="1318">
        <v>0</v>
      </c>
      <c r="J58" s="1318">
        <v>0</v>
      </c>
      <c r="K58" s="877"/>
      <c r="L58" s="878"/>
      <c r="M58" s="821">
        <f t="shared" si="1"/>
        <v>0</v>
      </c>
      <c r="N58" s="840"/>
      <c r="O58" s="81" t="s">
        <v>8312</v>
      </c>
      <c r="P58" s="239"/>
      <c r="Q58" s="81"/>
      <c r="R58" s="15"/>
      <c r="S58" s="15"/>
      <c r="T58" s="33" t="s">
        <v>8311</v>
      </c>
      <c r="U58" s="34" t="s">
        <v>167</v>
      </c>
      <c r="V58" s="34">
        <v>3</v>
      </c>
      <c r="W58" s="833" t="s">
        <v>8313</v>
      </c>
      <c r="X58" s="833" t="s">
        <v>8314</v>
      </c>
      <c r="Y58" s="833" t="s">
        <v>8315</v>
      </c>
      <c r="Z58" s="833" t="s">
        <v>8316</v>
      </c>
      <c r="AA58" s="833" t="s">
        <v>8317</v>
      </c>
      <c r="AB58" s="833" t="s">
        <v>8318</v>
      </c>
      <c r="AC58" s="877"/>
      <c r="AD58" s="878"/>
      <c r="AE58" s="821" t="s">
        <v>8319</v>
      </c>
      <c r="AF58" s="840"/>
      <c r="AG58" s="81" t="s">
        <v>8312</v>
      </c>
      <c r="AH58" s="223"/>
      <c r="AI58" s="81"/>
    </row>
    <row r="59" spans="1:35" ht="15" customHeight="1" thickTop="1" thickBot="1" x14ac:dyDescent="0.25">
      <c r="A59" s="49"/>
      <c r="B59" s="823"/>
      <c r="C59" s="868"/>
      <c r="D59" s="868"/>
      <c r="E59" s="868"/>
      <c r="F59" s="868"/>
      <c r="G59" s="868"/>
      <c r="H59" s="868"/>
      <c r="I59" s="868"/>
      <c r="J59" s="868"/>
      <c r="K59" s="868"/>
      <c r="L59" s="868"/>
      <c r="M59" s="868"/>
      <c r="N59" s="868"/>
      <c r="O59" s="868"/>
      <c r="P59" s="868"/>
      <c r="Q59" s="868"/>
      <c r="R59" s="15"/>
      <c r="S59" s="15"/>
      <c r="T59" s="823"/>
      <c r="U59" s="868"/>
      <c r="V59" s="868"/>
      <c r="W59" s="868"/>
      <c r="X59" s="868"/>
      <c r="Y59" s="868"/>
      <c r="Z59" s="868"/>
      <c r="AA59" s="868"/>
      <c r="AB59" s="868"/>
      <c r="AC59" s="868"/>
      <c r="AD59" s="868"/>
      <c r="AE59" s="868"/>
      <c r="AF59" s="868"/>
      <c r="AG59" s="868"/>
      <c r="AH59" s="223"/>
      <c r="AI59" s="868"/>
    </row>
    <row r="60" spans="1:35" ht="37.5" customHeight="1" thickTop="1" thickBot="1" x14ac:dyDescent="0.25">
      <c r="A60" s="49"/>
      <c r="B60" s="704" t="s">
        <v>8320</v>
      </c>
      <c r="C60" s="808"/>
      <c r="D60" s="808"/>
      <c r="E60" s="868"/>
      <c r="F60" s="868"/>
      <c r="G60" s="868"/>
      <c r="H60" s="868"/>
      <c r="I60" s="868"/>
      <c r="J60" s="868"/>
      <c r="K60" s="868"/>
      <c r="L60" s="868"/>
      <c r="M60" s="868"/>
      <c r="N60" s="868"/>
      <c r="O60" s="868"/>
      <c r="P60" s="868"/>
      <c r="Q60" s="808"/>
      <c r="R60" s="15"/>
      <c r="S60" s="15"/>
      <c r="T60" s="704" t="s">
        <v>8320</v>
      </c>
      <c r="U60" s="808"/>
      <c r="V60" s="808"/>
      <c r="W60" s="868"/>
      <c r="X60" s="868"/>
      <c r="Y60" s="868"/>
      <c r="Z60" s="868"/>
      <c r="AA60" s="868"/>
      <c r="AB60" s="868"/>
      <c r="AC60" s="868"/>
      <c r="AD60" s="868"/>
      <c r="AE60" s="868"/>
      <c r="AF60" s="868"/>
      <c r="AG60" s="868"/>
      <c r="AH60" s="223"/>
      <c r="AI60" s="808"/>
    </row>
    <row r="61" spans="1:35" ht="37.5" customHeight="1" thickTop="1" x14ac:dyDescent="0.2">
      <c r="A61" s="49"/>
      <c r="B61" s="27" t="s">
        <v>8321</v>
      </c>
      <c r="C61" s="28" t="s">
        <v>167</v>
      </c>
      <c r="D61" s="28">
        <v>3</v>
      </c>
      <c r="E61" s="1324"/>
      <c r="F61" s="1316">
        <v>-2.4904022893859432</v>
      </c>
      <c r="G61" s="1316">
        <v>-5.8917000840570806</v>
      </c>
      <c r="H61" s="1324"/>
      <c r="I61" s="1316">
        <v>0</v>
      </c>
      <c r="J61" s="1316">
        <v>0</v>
      </c>
      <c r="K61" s="1324"/>
      <c r="L61" s="828"/>
      <c r="M61" s="812">
        <f>IFERROR(SUM(E61:L61),0)</f>
        <v>-8.3821023734430238</v>
      </c>
      <c r="N61" s="813"/>
      <c r="O61" s="79" t="s">
        <v>8322</v>
      </c>
      <c r="P61" s="239"/>
      <c r="Q61" s="79"/>
      <c r="R61" s="15"/>
      <c r="S61" s="15"/>
      <c r="T61" s="27" t="s">
        <v>8321</v>
      </c>
      <c r="U61" s="28" t="s">
        <v>167</v>
      </c>
      <c r="V61" s="28">
        <v>3</v>
      </c>
      <c r="W61" s="828"/>
      <c r="X61" s="815" t="s">
        <v>8323</v>
      </c>
      <c r="Y61" s="815" t="s">
        <v>8324</v>
      </c>
      <c r="Z61" s="828"/>
      <c r="AA61" s="815" t="s">
        <v>8325</v>
      </c>
      <c r="AB61" s="815" t="s">
        <v>8326</v>
      </c>
      <c r="AC61" s="828"/>
      <c r="AD61" s="828"/>
      <c r="AE61" s="812" t="s">
        <v>8327</v>
      </c>
      <c r="AF61" s="813"/>
      <c r="AG61" s="79" t="s">
        <v>8322</v>
      </c>
      <c r="AH61" s="223"/>
      <c r="AI61" s="79"/>
    </row>
    <row r="62" spans="1:35" ht="37.5" customHeight="1" x14ac:dyDescent="0.2">
      <c r="A62" s="49"/>
      <c r="B62" s="30" t="s">
        <v>8328</v>
      </c>
      <c r="C62" s="31" t="s">
        <v>167</v>
      </c>
      <c r="D62" s="31">
        <v>3</v>
      </c>
      <c r="E62" s="1317">
        <v>0</v>
      </c>
      <c r="F62" s="1317">
        <v>0</v>
      </c>
      <c r="G62" s="1325"/>
      <c r="H62" s="1319"/>
      <c r="I62" s="1319"/>
      <c r="J62" s="1319"/>
      <c r="K62" s="1319"/>
      <c r="L62" s="830"/>
      <c r="M62" s="817">
        <f>IFERROR(SUM(E62:L62),0)</f>
        <v>0</v>
      </c>
      <c r="N62" s="813"/>
      <c r="O62" s="80" t="s">
        <v>8329</v>
      </c>
      <c r="P62" s="239"/>
      <c r="Q62" s="80"/>
      <c r="R62" s="15"/>
      <c r="S62" s="15"/>
      <c r="T62" s="30" t="s">
        <v>8328</v>
      </c>
      <c r="U62" s="31" t="s">
        <v>167</v>
      </c>
      <c r="V62" s="31">
        <v>3</v>
      </c>
      <c r="W62" s="818" t="s">
        <v>8330</v>
      </c>
      <c r="X62" s="818" t="s">
        <v>8331</v>
      </c>
      <c r="Y62" s="870"/>
      <c r="Z62" s="830"/>
      <c r="AA62" s="830"/>
      <c r="AB62" s="830"/>
      <c r="AC62" s="830"/>
      <c r="AD62" s="830"/>
      <c r="AE62" s="817" t="s">
        <v>8332</v>
      </c>
      <c r="AF62" s="813"/>
      <c r="AG62" s="80" t="s">
        <v>8329</v>
      </c>
      <c r="AH62" s="223"/>
      <c r="AI62" s="80"/>
    </row>
    <row r="63" spans="1:35" ht="37.5" customHeight="1" x14ac:dyDescent="0.2">
      <c r="A63" s="49"/>
      <c r="B63" s="30" t="s">
        <v>8333</v>
      </c>
      <c r="C63" s="31" t="s">
        <v>167</v>
      </c>
      <c r="D63" s="31">
        <v>3</v>
      </c>
      <c r="E63" s="1319"/>
      <c r="F63" s="1317">
        <v>2.3455279551777362</v>
      </c>
      <c r="G63" s="1317">
        <v>-0.29905591235720719</v>
      </c>
      <c r="H63" s="1319"/>
      <c r="I63" s="1317">
        <v>0</v>
      </c>
      <c r="J63" s="1317">
        <v>0</v>
      </c>
      <c r="K63" s="1319"/>
      <c r="L63" s="830"/>
      <c r="M63" s="817">
        <f>IFERROR(SUM(E63:L63),0)</f>
        <v>2.046472042820529</v>
      </c>
      <c r="N63" s="813"/>
      <c r="O63" s="80" t="s">
        <v>8334</v>
      </c>
      <c r="P63" s="239"/>
      <c r="Q63" s="80"/>
      <c r="R63" s="15"/>
      <c r="S63" s="15"/>
      <c r="T63" s="30" t="s">
        <v>8333</v>
      </c>
      <c r="U63" s="31" t="s">
        <v>167</v>
      </c>
      <c r="V63" s="31">
        <v>3</v>
      </c>
      <c r="W63" s="830"/>
      <c r="X63" s="818" t="s">
        <v>8335</v>
      </c>
      <c r="Y63" s="818" t="s">
        <v>8336</v>
      </c>
      <c r="Z63" s="830"/>
      <c r="AA63" s="818" t="s">
        <v>8337</v>
      </c>
      <c r="AB63" s="818" t="s">
        <v>8338</v>
      </c>
      <c r="AC63" s="830"/>
      <c r="AD63" s="830"/>
      <c r="AE63" s="817" t="s">
        <v>8339</v>
      </c>
      <c r="AF63" s="813"/>
      <c r="AG63" s="80" t="s">
        <v>8334</v>
      </c>
      <c r="AH63" s="223"/>
      <c r="AI63" s="80"/>
    </row>
    <row r="64" spans="1:35" ht="37.5" customHeight="1" x14ac:dyDescent="0.2">
      <c r="A64" s="49"/>
      <c r="B64" s="30" t="s">
        <v>8340</v>
      </c>
      <c r="C64" s="31" t="s">
        <v>167</v>
      </c>
      <c r="D64" s="31">
        <v>3</v>
      </c>
      <c r="E64" s="1319"/>
      <c r="F64" s="1317">
        <v>0</v>
      </c>
      <c r="G64" s="1317">
        <v>0</v>
      </c>
      <c r="H64" s="1319"/>
      <c r="I64" s="1319"/>
      <c r="J64" s="1319"/>
      <c r="K64" s="1319"/>
      <c r="L64" s="830"/>
      <c r="M64" s="817">
        <f>IFERROR(SUM(E64:L64),0)</f>
        <v>0</v>
      </c>
      <c r="N64" s="813"/>
      <c r="O64" s="80" t="s">
        <v>8341</v>
      </c>
      <c r="P64" s="239"/>
      <c r="Q64" s="80"/>
      <c r="R64" s="15"/>
      <c r="S64" s="15"/>
      <c r="T64" s="30" t="s">
        <v>8340</v>
      </c>
      <c r="U64" s="31" t="s">
        <v>167</v>
      </c>
      <c r="V64" s="31">
        <v>3</v>
      </c>
      <c r="W64" s="830"/>
      <c r="X64" s="838" t="s">
        <v>8342</v>
      </c>
      <c r="Y64" s="818" t="s">
        <v>8343</v>
      </c>
      <c r="Z64" s="830"/>
      <c r="AA64" s="830"/>
      <c r="AB64" s="830"/>
      <c r="AC64" s="830"/>
      <c r="AD64" s="830"/>
      <c r="AE64" s="817" t="s">
        <v>8344</v>
      </c>
      <c r="AF64" s="813"/>
      <c r="AG64" s="80" t="s">
        <v>8341</v>
      </c>
      <c r="AH64" s="223"/>
      <c r="AI64" s="80"/>
    </row>
    <row r="65" spans="1:35" ht="37.5" customHeight="1" thickBot="1" x14ac:dyDescent="0.25">
      <c r="A65" s="49"/>
      <c r="B65" s="33" t="s">
        <v>8345</v>
      </c>
      <c r="C65" s="34" t="s">
        <v>167</v>
      </c>
      <c r="D65" s="34">
        <v>3</v>
      </c>
      <c r="E65" s="1326"/>
      <c r="F65" s="1326"/>
      <c r="G65" s="1326"/>
      <c r="H65" s="1326"/>
      <c r="I65" s="1326"/>
      <c r="J65" s="1326"/>
      <c r="K65" s="1318">
        <v>4.6671761477716389</v>
      </c>
      <c r="L65" s="871"/>
      <c r="M65" s="821">
        <f>IFERROR(SUM(E65:L65),0)</f>
        <v>4.6671761477716389</v>
      </c>
      <c r="N65" s="813"/>
      <c r="O65" s="81" t="s">
        <v>8346</v>
      </c>
      <c r="P65" s="239"/>
      <c r="Q65" s="81"/>
      <c r="R65" s="15"/>
      <c r="S65" s="15"/>
      <c r="T65" s="33" t="s">
        <v>8345</v>
      </c>
      <c r="U65" s="34" t="s">
        <v>167</v>
      </c>
      <c r="V65" s="34">
        <v>3</v>
      </c>
      <c r="W65" s="871"/>
      <c r="X65" s="871"/>
      <c r="Y65" s="871"/>
      <c r="Z65" s="871"/>
      <c r="AA65" s="871"/>
      <c r="AB65" s="871"/>
      <c r="AC65" s="833" t="s">
        <v>8347</v>
      </c>
      <c r="AD65" s="871"/>
      <c r="AE65" s="821" t="s">
        <v>8348</v>
      </c>
      <c r="AF65" s="813"/>
      <c r="AG65" s="81" t="s">
        <v>8346</v>
      </c>
      <c r="AH65" s="223"/>
      <c r="AI65" s="81"/>
    </row>
    <row r="66" spans="1:35" ht="15" customHeight="1" thickTop="1" thickBot="1" x14ac:dyDescent="0.25">
      <c r="A66" s="49"/>
      <c r="B66" s="835"/>
      <c r="C66" s="824"/>
      <c r="D66" s="824"/>
      <c r="E66" s="868"/>
      <c r="F66" s="868"/>
      <c r="G66" s="868"/>
      <c r="H66" s="868"/>
      <c r="I66" s="868"/>
      <c r="J66" s="868"/>
      <c r="K66" s="868"/>
      <c r="L66" s="868"/>
      <c r="M66" s="868"/>
      <c r="N66" s="813"/>
      <c r="O66" s="824"/>
      <c r="P66" s="824"/>
      <c r="Q66" s="824"/>
      <c r="R66" s="15"/>
      <c r="S66" s="15"/>
      <c r="T66" s="835"/>
      <c r="U66" s="824"/>
      <c r="V66" s="824"/>
      <c r="W66" s="868"/>
      <c r="X66" s="868"/>
      <c r="Y66" s="868"/>
      <c r="Z66" s="868"/>
      <c r="AA66" s="868"/>
      <c r="AB66" s="868"/>
      <c r="AC66" s="868"/>
      <c r="AD66" s="868"/>
      <c r="AE66" s="868"/>
      <c r="AF66" s="813"/>
      <c r="AG66" s="824"/>
      <c r="AH66" s="223"/>
      <c r="AI66" s="824"/>
    </row>
    <row r="67" spans="1:35" ht="37.5" customHeight="1" thickTop="1" thickBot="1" x14ac:dyDescent="0.25">
      <c r="A67" s="49"/>
      <c r="B67" s="704" t="s">
        <v>8349</v>
      </c>
      <c r="C67" s="808"/>
      <c r="D67" s="808"/>
      <c r="E67" s="868"/>
      <c r="F67" s="868"/>
      <c r="G67" s="868"/>
      <c r="H67" s="868"/>
      <c r="I67" s="868"/>
      <c r="J67" s="868"/>
      <c r="K67" s="868"/>
      <c r="L67" s="868"/>
      <c r="M67" s="868"/>
      <c r="N67" s="809"/>
      <c r="O67" s="808"/>
      <c r="P67" s="808"/>
      <c r="Q67" s="808"/>
      <c r="R67" s="15"/>
      <c r="S67" s="15"/>
      <c r="T67" s="704" t="s">
        <v>8349</v>
      </c>
      <c r="U67" s="808"/>
      <c r="V67" s="808"/>
      <c r="W67" s="868"/>
      <c r="X67" s="868"/>
      <c r="Y67" s="868"/>
      <c r="Z67" s="868"/>
      <c r="AA67" s="868"/>
      <c r="AB67" s="868"/>
      <c r="AC67" s="868"/>
      <c r="AD67" s="868"/>
      <c r="AE67" s="868"/>
      <c r="AF67" s="809"/>
      <c r="AG67" s="808"/>
      <c r="AH67" s="223"/>
      <c r="AI67" s="808"/>
    </row>
    <row r="68" spans="1:35" ht="37.5" customHeight="1" thickTop="1" x14ac:dyDescent="0.2">
      <c r="A68" s="49"/>
      <c r="B68" s="27" t="s">
        <v>8350</v>
      </c>
      <c r="C68" s="28" t="s">
        <v>167</v>
      </c>
      <c r="D68" s="28">
        <v>3</v>
      </c>
      <c r="E68" s="1313">
        <v>0</v>
      </c>
      <c r="F68" s="1313">
        <v>-0.57402390852390872</v>
      </c>
      <c r="G68" s="1313">
        <v>-1.3270318247241328</v>
      </c>
      <c r="H68" s="1313">
        <v>0</v>
      </c>
      <c r="I68" s="811">
        <v>0</v>
      </c>
      <c r="J68" s="811">
        <v>0</v>
      </c>
      <c r="K68" s="811">
        <v>0</v>
      </c>
      <c r="L68" s="811">
        <v>0</v>
      </c>
      <c r="M68" s="812">
        <f t="shared" ref="M68:M88" si="2">IFERROR(SUM(E68:L68),0)</f>
        <v>-1.9010557332480416</v>
      </c>
      <c r="N68" s="813"/>
      <c r="O68" s="79" t="s">
        <v>8351</v>
      </c>
      <c r="P68" s="239"/>
      <c r="Q68" s="79"/>
      <c r="R68" s="15"/>
      <c r="S68" s="15"/>
      <c r="T68" s="27" t="s">
        <v>8350</v>
      </c>
      <c r="U68" s="28" t="s">
        <v>167</v>
      </c>
      <c r="V68" s="28">
        <v>3</v>
      </c>
      <c r="W68" s="815" t="s">
        <v>8352</v>
      </c>
      <c r="X68" s="815" t="s">
        <v>8353</v>
      </c>
      <c r="Y68" s="815" t="s">
        <v>8354</v>
      </c>
      <c r="Z68" s="815" t="s">
        <v>8355</v>
      </c>
      <c r="AA68" s="815" t="s">
        <v>8356</v>
      </c>
      <c r="AB68" s="815" t="s">
        <v>8357</v>
      </c>
      <c r="AC68" s="815" t="s">
        <v>8358</v>
      </c>
      <c r="AD68" s="815" t="s">
        <v>8359</v>
      </c>
      <c r="AE68" s="812" t="s">
        <v>8360</v>
      </c>
      <c r="AF68" s="813"/>
      <c r="AG68" s="79" t="s">
        <v>8351</v>
      </c>
      <c r="AH68" s="223"/>
      <c r="AI68" s="79"/>
    </row>
    <row r="69" spans="1:35" ht="37.5" customHeight="1" x14ac:dyDescent="0.2">
      <c r="A69" s="49"/>
      <c r="B69" s="30" t="s">
        <v>8361</v>
      </c>
      <c r="C69" s="31" t="s">
        <v>167</v>
      </c>
      <c r="D69" s="31">
        <v>3</v>
      </c>
      <c r="E69" s="1300">
        <v>2.2100319980114755</v>
      </c>
      <c r="F69" s="1300">
        <v>24.747997469917369</v>
      </c>
      <c r="G69" s="1300">
        <v>23.788246731898415</v>
      </c>
      <c r="H69" s="830"/>
      <c r="I69" s="534">
        <v>0</v>
      </c>
      <c r="J69" s="534">
        <v>0</v>
      </c>
      <c r="K69" s="534">
        <v>0</v>
      </c>
      <c r="L69" s="534">
        <v>0</v>
      </c>
      <c r="M69" s="817">
        <f t="shared" si="2"/>
        <v>50.746276199827264</v>
      </c>
      <c r="N69" s="813"/>
      <c r="O69" s="80" t="s">
        <v>8362</v>
      </c>
      <c r="P69" s="239"/>
      <c r="Q69" s="80"/>
      <c r="R69" s="15"/>
      <c r="S69" s="15"/>
      <c r="T69" s="30" t="s">
        <v>8361</v>
      </c>
      <c r="U69" s="31" t="s">
        <v>167</v>
      </c>
      <c r="V69" s="31">
        <v>3</v>
      </c>
      <c r="W69" s="818" t="s">
        <v>8363</v>
      </c>
      <c r="X69" s="818" t="s">
        <v>8364</v>
      </c>
      <c r="Y69" s="818" t="s">
        <v>8365</v>
      </c>
      <c r="Z69" s="830"/>
      <c r="AA69" s="818" t="s">
        <v>8366</v>
      </c>
      <c r="AB69" s="818" t="s">
        <v>8367</v>
      </c>
      <c r="AC69" s="818" t="s">
        <v>8368</v>
      </c>
      <c r="AD69" s="818" t="s">
        <v>8369</v>
      </c>
      <c r="AE69" s="817" t="s">
        <v>8370</v>
      </c>
      <c r="AF69" s="813"/>
      <c r="AG69" s="80" t="s">
        <v>8362</v>
      </c>
      <c r="AH69" s="223"/>
      <c r="AI69" s="80"/>
    </row>
    <row r="70" spans="1:35" ht="37.5" customHeight="1" x14ac:dyDescent="0.2">
      <c r="A70" s="49"/>
      <c r="B70" s="30" t="s">
        <v>8371</v>
      </c>
      <c r="C70" s="31" t="s">
        <v>167</v>
      </c>
      <c r="D70" s="31">
        <v>3</v>
      </c>
      <c r="E70" s="830"/>
      <c r="F70" s="830"/>
      <c r="G70" s="830"/>
      <c r="H70" s="830"/>
      <c r="I70" s="830"/>
      <c r="J70" s="830"/>
      <c r="K70" s="1300">
        <v>0</v>
      </c>
      <c r="L70" s="830"/>
      <c r="M70" s="817">
        <f t="shared" si="2"/>
        <v>0</v>
      </c>
      <c r="N70" s="813"/>
      <c r="O70" s="80" t="s">
        <v>8372</v>
      </c>
      <c r="P70" s="239"/>
      <c r="Q70" s="80"/>
      <c r="R70" s="15"/>
      <c r="S70" s="15"/>
      <c r="T70" s="30" t="s">
        <v>8371</v>
      </c>
      <c r="U70" s="31" t="s">
        <v>167</v>
      </c>
      <c r="V70" s="31">
        <v>3</v>
      </c>
      <c r="W70" s="830"/>
      <c r="X70" s="830"/>
      <c r="Y70" s="830"/>
      <c r="Z70" s="830"/>
      <c r="AA70" s="830"/>
      <c r="AB70" s="830"/>
      <c r="AC70" s="818" t="s">
        <v>8373</v>
      </c>
      <c r="AD70" s="830"/>
      <c r="AE70" s="817" t="s">
        <v>8374</v>
      </c>
      <c r="AF70" s="813"/>
      <c r="AG70" s="80" t="s">
        <v>8372</v>
      </c>
      <c r="AH70" s="223"/>
      <c r="AI70" s="80"/>
    </row>
    <row r="71" spans="1:35" ht="37.5" customHeight="1" x14ac:dyDescent="0.2">
      <c r="A71" s="49"/>
      <c r="B71" s="30" t="s">
        <v>8375</v>
      </c>
      <c r="C71" s="31" t="s">
        <v>167</v>
      </c>
      <c r="D71" s="31">
        <v>3</v>
      </c>
      <c r="E71" s="830"/>
      <c r="F71" s="1300">
        <v>0</v>
      </c>
      <c r="G71" s="1300">
        <v>0</v>
      </c>
      <c r="H71" s="830"/>
      <c r="I71" s="830"/>
      <c r="J71" s="830"/>
      <c r="K71" s="830"/>
      <c r="L71" s="830"/>
      <c r="M71" s="817">
        <f t="shared" si="2"/>
        <v>0</v>
      </c>
      <c r="N71" s="813"/>
      <c r="O71" s="80" t="s">
        <v>8376</v>
      </c>
      <c r="P71" s="239"/>
      <c r="Q71" s="80"/>
      <c r="R71" s="15"/>
      <c r="S71" s="15"/>
      <c r="T71" s="30" t="s">
        <v>8375</v>
      </c>
      <c r="U71" s="31" t="s">
        <v>167</v>
      </c>
      <c r="V71" s="31">
        <v>3</v>
      </c>
      <c r="W71" s="830"/>
      <c r="X71" s="818" t="s">
        <v>8377</v>
      </c>
      <c r="Y71" s="818" t="s">
        <v>8378</v>
      </c>
      <c r="Z71" s="830"/>
      <c r="AA71" s="830"/>
      <c r="AB71" s="830"/>
      <c r="AC71" s="830"/>
      <c r="AD71" s="830"/>
      <c r="AE71" s="817" t="s">
        <v>8379</v>
      </c>
      <c r="AF71" s="813"/>
      <c r="AG71" s="80" t="s">
        <v>8376</v>
      </c>
      <c r="AH71" s="223"/>
      <c r="AI71" s="80"/>
    </row>
    <row r="72" spans="1:35" ht="37.5" customHeight="1" x14ac:dyDescent="0.2">
      <c r="A72" s="49"/>
      <c r="B72" s="30" t="s">
        <v>8380</v>
      </c>
      <c r="C72" s="31" t="s">
        <v>167</v>
      </c>
      <c r="D72" s="31">
        <v>3</v>
      </c>
      <c r="E72" s="534">
        <v>0</v>
      </c>
      <c r="F72" s="830"/>
      <c r="G72" s="830"/>
      <c r="H72" s="830"/>
      <c r="I72" s="830"/>
      <c r="J72" s="830"/>
      <c r="K72" s="830"/>
      <c r="L72" s="830"/>
      <c r="M72" s="817">
        <f t="shared" si="2"/>
        <v>0</v>
      </c>
      <c r="N72" s="813"/>
      <c r="O72" s="80" t="s">
        <v>8381</v>
      </c>
      <c r="P72" s="239"/>
      <c r="Q72" s="80"/>
      <c r="R72" s="15"/>
      <c r="S72" s="15"/>
      <c r="T72" s="30" t="s">
        <v>8380</v>
      </c>
      <c r="U72" s="31" t="s">
        <v>167</v>
      </c>
      <c r="V72" s="31">
        <v>3</v>
      </c>
      <c r="W72" s="818" t="s">
        <v>8382</v>
      </c>
      <c r="X72" s="830"/>
      <c r="Y72" s="830"/>
      <c r="Z72" s="830"/>
      <c r="AA72" s="830"/>
      <c r="AB72" s="830"/>
      <c r="AC72" s="830"/>
      <c r="AD72" s="830"/>
      <c r="AE72" s="817" t="s">
        <v>8383</v>
      </c>
      <c r="AF72" s="813"/>
      <c r="AG72" s="80" t="s">
        <v>8381</v>
      </c>
      <c r="AH72" s="223"/>
      <c r="AI72" s="80"/>
    </row>
    <row r="73" spans="1:35" ht="37.5" customHeight="1" x14ac:dyDescent="0.2">
      <c r="A73" s="49"/>
      <c r="B73" s="30" t="s">
        <v>8384</v>
      </c>
      <c r="C73" s="31" t="s">
        <v>167</v>
      </c>
      <c r="D73" s="31">
        <v>3</v>
      </c>
      <c r="E73" s="830"/>
      <c r="F73" s="830"/>
      <c r="G73" s="830"/>
      <c r="H73" s="1300">
        <v>-3.1212475678550029</v>
      </c>
      <c r="I73" s="830"/>
      <c r="J73" s="830"/>
      <c r="K73" s="830"/>
      <c r="L73" s="830"/>
      <c r="M73" s="817">
        <f t="shared" si="2"/>
        <v>-3.1212475678550029</v>
      </c>
      <c r="N73" s="813"/>
      <c r="O73" s="80" t="s">
        <v>8385</v>
      </c>
      <c r="P73" s="239"/>
      <c r="Q73" s="80"/>
      <c r="R73" s="15"/>
      <c r="S73" s="15"/>
      <c r="T73" s="30" t="s">
        <v>8384</v>
      </c>
      <c r="U73" s="31" t="s">
        <v>167</v>
      </c>
      <c r="V73" s="31">
        <v>3</v>
      </c>
      <c r="W73" s="830"/>
      <c r="X73" s="830"/>
      <c r="Y73" s="830"/>
      <c r="Z73" s="818" t="s">
        <v>8386</v>
      </c>
      <c r="AA73" s="830"/>
      <c r="AB73" s="830"/>
      <c r="AC73" s="830"/>
      <c r="AD73" s="830"/>
      <c r="AE73" s="817" t="s">
        <v>8387</v>
      </c>
      <c r="AF73" s="813"/>
      <c r="AG73" s="80" t="s">
        <v>8385</v>
      </c>
      <c r="AH73" s="223"/>
      <c r="AI73" s="80"/>
    </row>
    <row r="74" spans="1:35" ht="30" customHeight="1" x14ac:dyDescent="0.2">
      <c r="A74" s="49"/>
      <c r="B74" s="30" t="s">
        <v>8388</v>
      </c>
      <c r="C74" s="31" t="s">
        <v>167</v>
      </c>
      <c r="D74" s="31">
        <v>3</v>
      </c>
      <c r="E74" s="830"/>
      <c r="F74" s="830"/>
      <c r="G74" s="830"/>
      <c r="H74" s="1300">
        <v>3.8628047934285119</v>
      </c>
      <c r="I74" s="830"/>
      <c r="J74" s="830"/>
      <c r="K74" s="830"/>
      <c r="L74" s="830"/>
      <c r="M74" s="817">
        <f t="shared" si="2"/>
        <v>3.8628047934285119</v>
      </c>
      <c r="N74" s="813"/>
      <c r="O74" s="80" t="s">
        <v>8389</v>
      </c>
      <c r="P74" s="239"/>
      <c r="Q74" s="80"/>
      <c r="R74" s="15"/>
      <c r="S74" s="15"/>
      <c r="T74" s="30" t="s">
        <v>8388</v>
      </c>
      <c r="U74" s="31" t="s">
        <v>167</v>
      </c>
      <c r="V74" s="31">
        <v>3</v>
      </c>
      <c r="W74" s="830"/>
      <c r="X74" s="830"/>
      <c r="Y74" s="830"/>
      <c r="Z74" s="818" t="s">
        <v>8390</v>
      </c>
      <c r="AA74" s="830"/>
      <c r="AB74" s="830"/>
      <c r="AC74" s="830"/>
      <c r="AD74" s="830"/>
      <c r="AE74" s="817" t="s">
        <v>8391</v>
      </c>
      <c r="AF74" s="813"/>
      <c r="AG74" s="80" t="s">
        <v>8389</v>
      </c>
      <c r="AH74" s="223"/>
      <c r="AI74" s="80"/>
    </row>
    <row r="75" spans="1:35" ht="37.5" customHeight="1" x14ac:dyDescent="0.2">
      <c r="A75" s="49"/>
      <c r="B75" s="30" t="s">
        <v>8392</v>
      </c>
      <c r="C75" s="31" t="s">
        <v>167</v>
      </c>
      <c r="D75" s="31">
        <v>3</v>
      </c>
      <c r="E75" s="830"/>
      <c r="F75" s="830"/>
      <c r="G75" s="830"/>
      <c r="H75" s="830"/>
      <c r="I75" s="830"/>
      <c r="J75" s="830"/>
      <c r="K75" s="1300">
        <v>9.3130103310631576</v>
      </c>
      <c r="L75" s="830"/>
      <c r="M75" s="817">
        <f t="shared" si="2"/>
        <v>9.3130103310631576</v>
      </c>
      <c r="N75" s="813"/>
      <c r="O75" s="80" t="s">
        <v>8393</v>
      </c>
      <c r="P75" s="239"/>
      <c r="Q75" s="80"/>
      <c r="R75" s="15"/>
      <c r="S75" s="15"/>
      <c r="T75" s="30" t="s">
        <v>8392</v>
      </c>
      <c r="U75" s="31" t="s">
        <v>167</v>
      </c>
      <c r="V75" s="31">
        <v>3</v>
      </c>
      <c r="W75" s="830"/>
      <c r="X75" s="830"/>
      <c r="Y75" s="830"/>
      <c r="Z75" s="830"/>
      <c r="AA75" s="830"/>
      <c r="AB75" s="830"/>
      <c r="AC75" s="818" t="s">
        <v>8394</v>
      </c>
      <c r="AD75" s="830"/>
      <c r="AE75" s="817" t="s">
        <v>8395</v>
      </c>
      <c r="AF75" s="813"/>
      <c r="AG75" s="80" t="s">
        <v>8393</v>
      </c>
      <c r="AH75" s="223"/>
      <c r="AI75" s="80"/>
    </row>
    <row r="76" spans="1:35" ht="37.5" customHeight="1" x14ac:dyDescent="0.2">
      <c r="A76" s="49"/>
      <c r="B76" s="30" t="s">
        <v>8396</v>
      </c>
      <c r="C76" s="31" t="s">
        <v>167</v>
      </c>
      <c r="D76" s="31">
        <v>3</v>
      </c>
      <c r="E76" s="830"/>
      <c r="F76" s="830"/>
      <c r="G76" s="830"/>
      <c r="H76" s="830"/>
      <c r="I76" s="830"/>
      <c r="J76" s="830"/>
      <c r="K76" s="830"/>
      <c r="L76" s="534">
        <v>0</v>
      </c>
      <c r="M76" s="817">
        <f t="shared" si="2"/>
        <v>0</v>
      </c>
      <c r="N76" s="813"/>
      <c r="O76" s="80" t="s">
        <v>8397</v>
      </c>
      <c r="P76" s="239"/>
      <c r="Q76" s="80"/>
      <c r="R76" s="15"/>
      <c r="S76" s="15"/>
      <c r="T76" s="30" t="s">
        <v>8396</v>
      </c>
      <c r="U76" s="31" t="s">
        <v>167</v>
      </c>
      <c r="V76" s="31">
        <v>3</v>
      </c>
      <c r="W76" s="830"/>
      <c r="X76" s="830"/>
      <c r="Y76" s="830"/>
      <c r="Z76" s="830"/>
      <c r="AA76" s="830"/>
      <c r="AB76" s="830"/>
      <c r="AC76" s="830"/>
      <c r="AD76" s="818" t="s">
        <v>8398</v>
      </c>
      <c r="AE76" s="817" t="s">
        <v>8399</v>
      </c>
      <c r="AF76" s="813"/>
      <c r="AG76" s="80" t="s">
        <v>8397</v>
      </c>
      <c r="AH76" s="223"/>
      <c r="AI76" s="80"/>
    </row>
    <row r="77" spans="1:35" ht="37.5" customHeight="1" x14ac:dyDescent="0.2">
      <c r="A77" s="49"/>
      <c r="B77" s="30" t="s">
        <v>8400</v>
      </c>
      <c r="C77" s="31" t="s">
        <v>167</v>
      </c>
      <c r="D77" s="31">
        <v>3</v>
      </c>
      <c r="E77" s="534">
        <v>0</v>
      </c>
      <c r="F77" s="534">
        <v>0</v>
      </c>
      <c r="G77" s="830"/>
      <c r="H77" s="830"/>
      <c r="I77" s="830"/>
      <c r="J77" s="830"/>
      <c r="K77" s="830"/>
      <c r="L77" s="830"/>
      <c r="M77" s="817">
        <f t="shared" si="2"/>
        <v>0</v>
      </c>
      <c r="N77" s="813"/>
      <c r="O77" s="80" t="s">
        <v>8401</v>
      </c>
      <c r="P77" s="239"/>
      <c r="Q77" s="80"/>
      <c r="R77" s="15"/>
      <c r="S77" s="15"/>
      <c r="T77" s="30" t="s">
        <v>8400</v>
      </c>
      <c r="U77" s="31" t="s">
        <v>167</v>
      </c>
      <c r="V77" s="31">
        <v>3</v>
      </c>
      <c r="W77" s="818" t="s">
        <v>8402</v>
      </c>
      <c r="X77" s="818" t="s">
        <v>8403</v>
      </c>
      <c r="Y77" s="830"/>
      <c r="Z77" s="830"/>
      <c r="AA77" s="830"/>
      <c r="AB77" s="830"/>
      <c r="AC77" s="830"/>
      <c r="AD77" s="830"/>
      <c r="AE77" s="817" t="s">
        <v>8404</v>
      </c>
      <c r="AF77" s="813"/>
      <c r="AG77" s="80" t="s">
        <v>8401</v>
      </c>
      <c r="AH77" s="223"/>
      <c r="AI77" s="80"/>
    </row>
    <row r="78" spans="1:35" ht="37.5" customHeight="1" x14ac:dyDescent="0.2">
      <c r="A78" s="49"/>
      <c r="B78" s="30" t="s">
        <v>8405</v>
      </c>
      <c r="C78" s="31" t="s">
        <v>167</v>
      </c>
      <c r="D78" s="31">
        <v>3</v>
      </c>
      <c r="E78" s="830"/>
      <c r="F78" s="1300">
        <v>32.909809226404441</v>
      </c>
      <c r="G78" s="1300">
        <v>28.524400197348569</v>
      </c>
      <c r="H78" s="830"/>
      <c r="I78" s="830"/>
      <c r="J78" s="830"/>
      <c r="K78" s="830"/>
      <c r="L78" s="830"/>
      <c r="M78" s="817">
        <f t="shared" si="2"/>
        <v>61.434209423753011</v>
      </c>
      <c r="N78" s="813"/>
      <c r="O78" s="80" t="s">
        <v>8406</v>
      </c>
      <c r="P78" s="239"/>
      <c r="Q78" s="80"/>
      <c r="R78" s="15"/>
      <c r="S78" s="15"/>
      <c r="T78" s="30" t="s">
        <v>8405</v>
      </c>
      <c r="U78" s="31" t="s">
        <v>167</v>
      </c>
      <c r="V78" s="31">
        <v>3</v>
      </c>
      <c r="W78" s="830"/>
      <c r="X78" s="818" t="s">
        <v>8407</v>
      </c>
      <c r="Y78" s="818" t="s">
        <v>8408</v>
      </c>
      <c r="Z78" s="830"/>
      <c r="AA78" s="830"/>
      <c r="AB78" s="830"/>
      <c r="AC78" s="830"/>
      <c r="AD78" s="830"/>
      <c r="AE78" s="817" t="s">
        <v>8409</v>
      </c>
      <c r="AF78" s="813"/>
      <c r="AG78" s="80" t="s">
        <v>8406</v>
      </c>
      <c r="AH78" s="223"/>
      <c r="AI78" s="80"/>
    </row>
    <row r="79" spans="1:35" ht="37.5" customHeight="1" x14ac:dyDescent="0.2">
      <c r="A79" s="49"/>
      <c r="B79" s="30" t="s">
        <v>8410</v>
      </c>
      <c r="C79" s="31" t="s">
        <v>167</v>
      </c>
      <c r="D79" s="31">
        <v>3</v>
      </c>
      <c r="E79" s="1300">
        <v>1.431755955180718</v>
      </c>
      <c r="F79" s="1300">
        <v>21.444765441597703</v>
      </c>
      <c r="G79" s="1300">
        <v>32.61470197073217</v>
      </c>
      <c r="H79" s="1300">
        <v>2.2783619501195234</v>
      </c>
      <c r="I79" s="534">
        <v>0</v>
      </c>
      <c r="J79" s="534">
        <v>0</v>
      </c>
      <c r="K79" s="830"/>
      <c r="L79" s="830"/>
      <c r="M79" s="817">
        <f t="shared" si="2"/>
        <v>57.769585317630117</v>
      </c>
      <c r="N79" s="813"/>
      <c r="O79" s="80" t="s">
        <v>8411</v>
      </c>
      <c r="P79" s="239"/>
      <c r="Q79" s="80"/>
      <c r="R79" s="15"/>
      <c r="S79" s="15"/>
      <c r="T79" s="30" t="s">
        <v>8410</v>
      </c>
      <c r="U79" s="31" t="s">
        <v>167</v>
      </c>
      <c r="V79" s="31">
        <v>3</v>
      </c>
      <c r="W79" s="818" t="s">
        <v>8412</v>
      </c>
      <c r="X79" s="818" t="s">
        <v>8413</v>
      </c>
      <c r="Y79" s="818" t="s">
        <v>8414</v>
      </c>
      <c r="Z79" s="818" t="s">
        <v>8415</v>
      </c>
      <c r="AA79" s="818" t="s">
        <v>8416</v>
      </c>
      <c r="AB79" s="818" t="s">
        <v>8417</v>
      </c>
      <c r="AC79" s="830"/>
      <c r="AD79" s="830"/>
      <c r="AE79" s="817" t="s">
        <v>8418</v>
      </c>
      <c r="AF79" s="813"/>
      <c r="AG79" s="80" t="s">
        <v>8411</v>
      </c>
      <c r="AH79" s="223"/>
      <c r="AI79" s="80"/>
    </row>
    <row r="80" spans="1:35" ht="37.5" customHeight="1" x14ac:dyDescent="0.2">
      <c r="A80" s="49"/>
      <c r="B80" s="30" t="s">
        <v>8185</v>
      </c>
      <c r="C80" s="31" t="s">
        <v>167</v>
      </c>
      <c r="D80" s="31">
        <v>3</v>
      </c>
      <c r="E80" s="830"/>
      <c r="F80" s="534">
        <v>0</v>
      </c>
      <c r="G80" s="534">
        <v>0</v>
      </c>
      <c r="H80" s="830"/>
      <c r="I80" s="830"/>
      <c r="J80" s="830"/>
      <c r="K80" s="830"/>
      <c r="L80" s="830"/>
      <c r="M80" s="817">
        <f t="shared" si="2"/>
        <v>0</v>
      </c>
      <c r="N80" s="813"/>
      <c r="O80" s="80" t="s">
        <v>8419</v>
      </c>
      <c r="P80" s="239"/>
      <c r="Q80" s="80"/>
      <c r="R80" s="15"/>
      <c r="S80" s="15"/>
      <c r="T80" s="30" t="s">
        <v>8185</v>
      </c>
      <c r="U80" s="31" t="s">
        <v>167</v>
      </c>
      <c r="V80" s="31">
        <v>3</v>
      </c>
      <c r="W80" s="830"/>
      <c r="X80" s="818" t="s">
        <v>8420</v>
      </c>
      <c r="Y80" s="818" t="s">
        <v>8421</v>
      </c>
      <c r="Z80" s="830"/>
      <c r="AA80" s="830"/>
      <c r="AB80" s="830"/>
      <c r="AC80" s="830"/>
      <c r="AD80" s="830"/>
      <c r="AE80" s="817" t="s">
        <v>8422</v>
      </c>
      <c r="AF80" s="813"/>
      <c r="AG80" s="80" t="s">
        <v>8419</v>
      </c>
      <c r="AH80" s="223"/>
      <c r="AI80" s="80"/>
    </row>
    <row r="81" spans="1:35" ht="37.5" customHeight="1" x14ac:dyDescent="0.2">
      <c r="A81" s="49"/>
      <c r="B81" s="30" t="s">
        <v>8423</v>
      </c>
      <c r="C81" s="31" t="s">
        <v>167</v>
      </c>
      <c r="D81" s="31">
        <v>3</v>
      </c>
      <c r="E81" s="1300">
        <v>-4.7797943137712702</v>
      </c>
      <c r="F81" s="1300">
        <v>97.073019872043957</v>
      </c>
      <c r="G81" s="1300">
        <v>-24.903705500755606</v>
      </c>
      <c r="H81" s="1300">
        <v>-1.2761000829920532</v>
      </c>
      <c r="I81" s="534">
        <v>0</v>
      </c>
      <c r="J81" s="534">
        <v>0</v>
      </c>
      <c r="K81" s="830"/>
      <c r="L81" s="830"/>
      <c r="M81" s="817">
        <f t="shared" si="2"/>
        <v>66.113419974525016</v>
      </c>
      <c r="N81" s="813"/>
      <c r="O81" s="80" t="s">
        <v>8424</v>
      </c>
      <c r="P81" s="239"/>
      <c r="Q81" s="80"/>
      <c r="R81" s="15"/>
      <c r="S81" s="15"/>
      <c r="T81" s="30" t="s">
        <v>8423</v>
      </c>
      <c r="U81" s="31" t="s">
        <v>167</v>
      </c>
      <c r="V81" s="31">
        <v>3</v>
      </c>
      <c r="W81" s="818" t="s">
        <v>8425</v>
      </c>
      <c r="X81" s="818" t="s">
        <v>8426</v>
      </c>
      <c r="Y81" s="818" t="s">
        <v>8427</v>
      </c>
      <c r="Z81" s="818" t="s">
        <v>8428</v>
      </c>
      <c r="AA81" s="818" t="s">
        <v>8429</v>
      </c>
      <c r="AB81" s="818" t="s">
        <v>8430</v>
      </c>
      <c r="AC81" s="830"/>
      <c r="AD81" s="830"/>
      <c r="AE81" s="817" t="s">
        <v>8431</v>
      </c>
      <c r="AF81" s="813"/>
      <c r="AG81" s="80" t="s">
        <v>8424</v>
      </c>
      <c r="AH81" s="223"/>
      <c r="AI81" s="80"/>
    </row>
    <row r="82" spans="1:35" ht="37.5" customHeight="1" x14ac:dyDescent="0.2">
      <c r="A82" s="49"/>
      <c r="B82" s="30" t="s">
        <v>8432</v>
      </c>
      <c r="C82" s="31" t="s">
        <v>167</v>
      </c>
      <c r="D82" s="31">
        <v>3</v>
      </c>
      <c r="E82" s="534">
        <v>0</v>
      </c>
      <c r="F82" s="534">
        <v>0</v>
      </c>
      <c r="G82" s="534">
        <v>0</v>
      </c>
      <c r="H82" s="534">
        <v>0</v>
      </c>
      <c r="I82" s="534">
        <v>0</v>
      </c>
      <c r="J82" s="534">
        <v>0</v>
      </c>
      <c r="K82" s="830"/>
      <c r="L82" s="830"/>
      <c r="M82" s="817">
        <f t="shared" si="2"/>
        <v>0</v>
      </c>
      <c r="N82" s="813"/>
      <c r="O82" s="80" t="s">
        <v>8433</v>
      </c>
      <c r="P82" s="239"/>
      <c r="Q82" s="80"/>
      <c r="R82" s="15"/>
      <c r="S82" s="15"/>
      <c r="T82" s="30" t="s">
        <v>8432</v>
      </c>
      <c r="U82" s="31" t="s">
        <v>167</v>
      </c>
      <c r="V82" s="31">
        <v>3</v>
      </c>
      <c r="W82" s="818" t="s">
        <v>8434</v>
      </c>
      <c r="X82" s="818" t="s">
        <v>8435</v>
      </c>
      <c r="Y82" s="818" t="s">
        <v>8436</v>
      </c>
      <c r="Z82" s="818" t="s">
        <v>8437</v>
      </c>
      <c r="AA82" s="818" t="s">
        <v>8438</v>
      </c>
      <c r="AB82" s="818" t="s">
        <v>8439</v>
      </c>
      <c r="AC82" s="830"/>
      <c r="AD82" s="830"/>
      <c r="AE82" s="817" t="s">
        <v>8440</v>
      </c>
      <c r="AF82" s="813"/>
      <c r="AG82" s="80" t="s">
        <v>8433</v>
      </c>
      <c r="AH82" s="223"/>
      <c r="AI82" s="80"/>
    </row>
    <row r="83" spans="1:35" ht="37.5" customHeight="1" x14ac:dyDescent="0.2">
      <c r="A83" s="49"/>
      <c r="B83" s="30" t="s">
        <v>8441</v>
      </c>
      <c r="C83" s="31" t="s">
        <v>167</v>
      </c>
      <c r="D83" s="31">
        <v>3</v>
      </c>
      <c r="E83" s="1300">
        <v>0.86772462790634608</v>
      </c>
      <c r="F83" s="1300">
        <v>10.864055423544208</v>
      </c>
      <c r="G83" s="1300">
        <v>19.773301786847135</v>
      </c>
      <c r="H83" s="1300">
        <v>1.5881097963001571</v>
      </c>
      <c r="I83" s="534">
        <v>0</v>
      </c>
      <c r="J83" s="534">
        <v>0</v>
      </c>
      <c r="K83" s="830"/>
      <c r="L83" s="830"/>
      <c r="M83" s="817">
        <f t="shared" si="2"/>
        <v>33.093191634597851</v>
      </c>
      <c r="N83" s="813"/>
      <c r="O83" s="80" t="s">
        <v>8442</v>
      </c>
      <c r="P83" s="239"/>
      <c r="Q83" s="80"/>
      <c r="R83" s="15"/>
      <c r="S83" s="15"/>
      <c r="T83" s="30" t="s">
        <v>8441</v>
      </c>
      <c r="U83" s="31" t="s">
        <v>167</v>
      </c>
      <c r="V83" s="31">
        <v>3</v>
      </c>
      <c r="W83" s="818" t="s">
        <v>8443</v>
      </c>
      <c r="X83" s="818" t="s">
        <v>8444</v>
      </c>
      <c r="Y83" s="818" t="s">
        <v>8445</v>
      </c>
      <c r="Z83" s="818" t="s">
        <v>8446</v>
      </c>
      <c r="AA83" s="818" t="s">
        <v>8447</v>
      </c>
      <c r="AB83" s="818" t="s">
        <v>8448</v>
      </c>
      <c r="AC83" s="830"/>
      <c r="AD83" s="830"/>
      <c r="AE83" s="817" t="s">
        <v>8449</v>
      </c>
      <c r="AF83" s="813"/>
      <c r="AG83" s="80" t="s">
        <v>8442</v>
      </c>
      <c r="AH83" s="223"/>
      <c r="AI83" s="80"/>
    </row>
    <row r="84" spans="1:35" ht="37.5" customHeight="1" x14ac:dyDescent="0.2">
      <c r="A84" s="49"/>
      <c r="B84" s="30" t="s">
        <v>8450</v>
      </c>
      <c r="C84" s="31" t="s">
        <v>167</v>
      </c>
      <c r="D84" s="31">
        <v>3</v>
      </c>
      <c r="E84" s="1300">
        <v>25.383122499287595</v>
      </c>
      <c r="F84" s="1300">
        <v>6.3036125138446968</v>
      </c>
      <c r="G84" s="830"/>
      <c r="H84" s="830"/>
      <c r="I84" s="830"/>
      <c r="J84" s="830"/>
      <c r="K84" s="830"/>
      <c r="L84" s="830"/>
      <c r="M84" s="817">
        <f t="shared" si="2"/>
        <v>31.686735013132292</v>
      </c>
      <c r="N84" s="813"/>
      <c r="O84" s="80" t="s">
        <v>8451</v>
      </c>
      <c r="P84" s="239"/>
      <c r="Q84" s="80"/>
      <c r="R84" s="15"/>
      <c r="S84" s="15"/>
      <c r="T84" s="30" t="s">
        <v>8450</v>
      </c>
      <c r="U84" s="31" t="s">
        <v>167</v>
      </c>
      <c r="V84" s="31">
        <v>3</v>
      </c>
      <c r="W84" s="818" t="s">
        <v>8452</v>
      </c>
      <c r="X84" s="818" t="s">
        <v>8453</v>
      </c>
      <c r="Y84" s="830"/>
      <c r="Z84" s="830"/>
      <c r="AA84" s="830"/>
      <c r="AB84" s="830"/>
      <c r="AC84" s="830"/>
      <c r="AD84" s="830"/>
      <c r="AE84" s="817" t="s">
        <v>8454</v>
      </c>
      <c r="AF84" s="813"/>
      <c r="AG84" s="80" t="s">
        <v>8451</v>
      </c>
      <c r="AH84" s="223"/>
      <c r="AI84" s="80"/>
    </row>
    <row r="85" spans="1:35" ht="37.5" customHeight="1" x14ac:dyDescent="0.2">
      <c r="A85" s="49"/>
      <c r="B85" s="30" t="s">
        <v>8455</v>
      </c>
      <c r="C85" s="31" t="s">
        <v>167</v>
      </c>
      <c r="D85" s="31">
        <v>3</v>
      </c>
      <c r="E85" s="830"/>
      <c r="F85" s="830"/>
      <c r="G85" s="830"/>
      <c r="H85" s="830"/>
      <c r="I85" s="534">
        <v>0</v>
      </c>
      <c r="J85" s="830"/>
      <c r="K85" s="830"/>
      <c r="L85" s="830"/>
      <c r="M85" s="817">
        <f t="shared" si="2"/>
        <v>0</v>
      </c>
      <c r="N85" s="813"/>
      <c r="O85" s="80" t="s">
        <v>8456</v>
      </c>
      <c r="P85" s="239"/>
      <c r="Q85" s="80"/>
      <c r="R85" s="15"/>
      <c r="S85" s="15"/>
      <c r="T85" s="30" t="s">
        <v>8455</v>
      </c>
      <c r="U85" s="31" t="s">
        <v>167</v>
      </c>
      <c r="V85" s="31">
        <v>3</v>
      </c>
      <c r="W85" s="830"/>
      <c r="X85" s="830"/>
      <c r="Y85" s="830"/>
      <c r="Z85" s="830"/>
      <c r="AA85" s="818" t="s">
        <v>8457</v>
      </c>
      <c r="AB85" s="830"/>
      <c r="AC85" s="830"/>
      <c r="AD85" s="830"/>
      <c r="AE85" s="817" t="s">
        <v>8458</v>
      </c>
      <c r="AF85" s="813"/>
      <c r="AG85" s="80" t="s">
        <v>8456</v>
      </c>
      <c r="AH85" s="223"/>
      <c r="AI85" s="80"/>
    </row>
    <row r="86" spans="1:35" ht="37.5" customHeight="1" x14ac:dyDescent="0.2">
      <c r="A86" s="49"/>
      <c r="B86" s="30" t="s">
        <v>8459</v>
      </c>
      <c r="C86" s="31" t="s">
        <v>167</v>
      </c>
      <c r="D86" s="31">
        <v>3</v>
      </c>
      <c r="E86" s="534">
        <v>0</v>
      </c>
      <c r="F86" s="534">
        <v>0</v>
      </c>
      <c r="G86" s="534">
        <v>0</v>
      </c>
      <c r="H86" s="534">
        <v>0</v>
      </c>
      <c r="I86" s="830"/>
      <c r="J86" s="830"/>
      <c r="K86" s="830"/>
      <c r="L86" s="830"/>
      <c r="M86" s="817">
        <f t="shared" si="2"/>
        <v>0</v>
      </c>
      <c r="N86" s="813"/>
      <c r="O86" s="80" t="s">
        <v>8460</v>
      </c>
      <c r="P86" s="239"/>
      <c r="Q86" s="80"/>
      <c r="R86" s="15"/>
      <c r="S86" s="15"/>
      <c r="T86" s="30" t="s">
        <v>8459</v>
      </c>
      <c r="U86" s="31" t="s">
        <v>167</v>
      </c>
      <c r="V86" s="31">
        <v>3</v>
      </c>
      <c r="W86" s="818" t="s">
        <v>8461</v>
      </c>
      <c r="X86" s="818" t="s">
        <v>8462</v>
      </c>
      <c r="Y86" s="818" t="s">
        <v>8463</v>
      </c>
      <c r="Z86" s="818" t="s">
        <v>8464</v>
      </c>
      <c r="AA86" s="830"/>
      <c r="AB86" s="830"/>
      <c r="AC86" s="830"/>
      <c r="AD86" s="830"/>
      <c r="AE86" s="817" t="s">
        <v>8465</v>
      </c>
      <c r="AF86" s="813"/>
      <c r="AG86" s="80" t="s">
        <v>8460</v>
      </c>
      <c r="AH86" s="223"/>
      <c r="AI86" s="80"/>
    </row>
    <row r="87" spans="1:35" ht="37.5" customHeight="1" x14ac:dyDescent="0.2">
      <c r="A87" s="49"/>
      <c r="B87" s="30" t="s">
        <v>8466</v>
      </c>
      <c r="C87" s="31" t="s">
        <v>167</v>
      </c>
      <c r="D87" s="31">
        <v>3</v>
      </c>
      <c r="E87" s="534">
        <v>0</v>
      </c>
      <c r="F87" s="534">
        <v>0</v>
      </c>
      <c r="G87" s="534">
        <v>0</v>
      </c>
      <c r="H87" s="534">
        <v>0</v>
      </c>
      <c r="I87" s="830"/>
      <c r="J87" s="830"/>
      <c r="K87" s="830"/>
      <c r="L87" s="830"/>
      <c r="M87" s="817">
        <f t="shared" si="2"/>
        <v>0</v>
      </c>
      <c r="N87" s="813"/>
      <c r="O87" s="80" t="s">
        <v>8467</v>
      </c>
      <c r="P87" s="239"/>
      <c r="Q87" s="80"/>
      <c r="R87" s="15"/>
      <c r="S87" s="15"/>
      <c r="T87" s="30" t="s">
        <v>8466</v>
      </c>
      <c r="U87" s="31" t="s">
        <v>167</v>
      </c>
      <c r="V87" s="31">
        <v>3</v>
      </c>
      <c r="W87" s="818" t="s">
        <v>8468</v>
      </c>
      <c r="X87" s="818" t="s">
        <v>8469</v>
      </c>
      <c r="Y87" s="818" t="s">
        <v>8470</v>
      </c>
      <c r="Z87" s="818" t="s">
        <v>8471</v>
      </c>
      <c r="AA87" s="830"/>
      <c r="AB87" s="830"/>
      <c r="AC87" s="830"/>
      <c r="AD87" s="830"/>
      <c r="AE87" s="817" t="s">
        <v>8472</v>
      </c>
      <c r="AF87" s="813"/>
      <c r="AG87" s="80" t="s">
        <v>8467</v>
      </c>
      <c r="AH87" s="223"/>
      <c r="AI87" s="80"/>
    </row>
    <row r="88" spans="1:35" ht="37.5" customHeight="1" thickBot="1" x14ac:dyDescent="0.25">
      <c r="A88" s="49"/>
      <c r="B88" s="33" t="s">
        <v>8473</v>
      </c>
      <c r="C88" s="34" t="s">
        <v>167</v>
      </c>
      <c r="D88" s="34">
        <v>3</v>
      </c>
      <c r="E88" s="832">
        <v>0</v>
      </c>
      <c r="F88" s="832">
        <v>0</v>
      </c>
      <c r="G88" s="832">
        <v>0</v>
      </c>
      <c r="H88" s="832">
        <v>0</v>
      </c>
      <c r="I88" s="832">
        <v>0</v>
      </c>
      <c r="J88" s="832">
        <v>0</v>
      </c>
      <c r="K88" s="832">
        <v>0</v>
      </c>
      <c r="L88" s="832">
        <v>0</v>
      </c>
      <c r="M88" s="821">
        <f t="shared" si="2"/>
        <v>0</v>
      </c>
      <c r="N88" s="813"/>
      <c r="O88" s="81" t="s">
        <v>8474</v>
      </c>
      <c r="P88" s="239"/>
      <c r="Q88" s="81"/>
      <c r="R88" s="15"/>
      <c r="S88" s="15"/>
      <c r="T88" s="33" t="s">
        <v>8473</v>
      </c>
      <c r="U88" s="34" t="s">
        <v>167</v>
      </c>
      <c r="V88" s="34">
        <v>3</v>
      </c>
      <c r="W88" s="833" t="s">
        <v>8475</v>
      </c>
      <c r="X88" s="833" t="s">
        <v>8476</v>
      </c>
      <c r="Y88" s="833" t="s">
        <v>8477</v>
      </c>
      <c r="Z88" s="833" t="s">
        <v>8478</v>
      </c>
      <c r="AA88" s="833" t="s">
        <v>8479</v>
      </c>
      <c r="AB88" s="833" t="s">
        <v>8480</v>
      </c>
      <c r="AC88" s="833" t="s">
        <v>8481</v>
      </c>
      <c r="AD88" s="833" t="s">
        <v>8482</v>
      </c>
      <c r="AE88" s="821" t="s">
        <v>8483</v>
      </c>
      <c r="AF88" s="813"/>
      <c r="AG88" s="81" t="s">
        <v>8474</v>
      </c>
      <c r="AH88" s="223"/>
      <c r="AI88" s="81"/>
    </row>
    <row r="89" spans="1:35" ht="37.5" customHeight="1" thickTop="1" x14ac:dyDescent="0.2"/>
  </sheetData>
  <mergeCells count="11">
    <mergeCell ref="C5:C6"/>
    <mergeCell ref="T5:T6"/>
    <mergeCell ref="V5:V6"/>
    <mergeCell ref="B5:B6"/>
    <mergeCell ref="D5:D6"/>
    <mergeCell ref="AG5:AG6"/>
    <mergeCell ref="O5:O6"/>
    <mergeCell ref="AI5:AI6"/>
    <mergeCell ref="Q5:Q6"/>
    <mergeCell ref="U5:U6"/>
    <mergeCell ref="W6:AE6"/>
  </mergeCells>
  <pageMargins left="0.7" right="0.7" top="0.75" bottom="0.75" header="0.3" footer="0.3"/>
  <pageSetup paperSize="9" scale="23" fitToHeight="0" orientation="landscape" r:id="rId1"/>
  <rowBreaks count="2" manualBreakCount="2">
    <brk id="65" min="19" max="34" man="1"/>
    <brk id="65" min="1" max="16"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FAD6F-E374-4EBD-96F7-FDB2D5AA505D}">
  <dimension ref="A1:G5634"/>
  <sheetViews>
    <sheetView topLeftCell="A5143" zoomScale="40" zoomScaleNormal="40" workbookViewId="0">
      <selection activeCell="F5155" sqref="F5155"/>
    </sheetView>
  </sheetViews>
  <sheetFormatPr defaultRowHeight="14.25" x14ac:dyDescent="0.2"/>
  <cols>
    <col min="2" max="2" width="23.25" bestFit="1" customWidth="1"/>
    <col min="3" max="3" width="82.75" customWidth="1"/>
    <col min="5" max="5" width="17.75" customWidth="1"/>
  </cols>
  <sheetData>
    <row r="1" spans="1:7" x14ac:dyDescent="0.2">
      <c r="C1" t="s">
        <v>8484</v>
      </c>
    </row>
    <row r="2" spans="1:7" x14ac:dyDescent="0.2">
      <c r="A2" s="1" t="s">
        <v>82</v>
      </c>
      <c r="B2" s="1246" t="s">
        <v>8485</v>
      </c>
      <c r="C2" s="1247" t="s">
        <v>8486</v>
      </c>
      <c r="D2" s="1246" t="s">
        <v>6109</v>
      </c>
      <c r="E2" s="1246" t="s">
        <v>8487</v>
      </c>
      <c r="F2" t="s">
        <v>159</v>
      </c>
      <c r="G2" t="s">
        <v>7430</v>
      </c>
    </row>
    <row r="3" spans="1:7" x14ac:dyDescent="0.2">
      <c r="B3" t="str">
        <f>UPPER('RR27'!$BJ$9)</f>
        <v>CR581_PR24</v>
      </c>
      <c r="C3" t="str">
        <f>IF(LEN(_xlfn.CONCAT('RR27'!$B$8, " - ", 'RR27'!$B$9, " - ", 'RR27'!$E$5))&gt;230,LEFT(_xlfn.CONCAT('RR27'!$B$8, " - ", 'RR27'!$B$9, " - ", 'RR27'!$E$5),212)&amp;" [*** truncated]",_xlfn.CONCAT('RR27'!$B$8, " - ", 'RR27'!$B$9, " - ", 'RR27'!$E$5))</f>
        <v>Wholesale charge - water - Unmeasured - Residential</v>
      </c>
      <c r="D3" t="str">
        <f>'RR27'!$C$9</f>
        <v>£m</v>
      </c>
      <c r="E3" t="s">
        <v>8488</v>
      </c>
      <c r="F3" s="1248">
        <f>IF(ISBLANK('RR27'!$Q$9),"##BLANK",'RR27'!$Q$9)</f>
        <v>76.249268884053478</v>
      </c>
    </row>
    <row r="4" spans="1:7" x14ac:dyDescent="0.2">
      <c r="B4" t="str">
        <f>UPPER('RR27'!$BK$9)</f>
        <v>CR583_PR24</v>
      </c>
      <c r="C4" t="str">
        <f>IF(LEN(_xlfn.CONCAT('RR27'!$B$8, " - ", 'RR27'!$B$9, " - ", 'RR27'!$F$5))&gt;230,LEFT(_xlfn.CONCAT('RR27'!$B$8, " - ", 'RR27'!$B$9, " - ", 'RR27'!$F$5),212)&amp;" [*** truncated]",_xlfn.CONCAT('RR27'!$B$8, " - ", 'RR27'!$B$9, " - ", 'RR27'!$F$5))</f>
        <v>Wholesale charge - water - Unmeasured - Business</v>
      </c>
      <c r="D4" t="str">
        <f>'RR27'!$C$9</f>
        <v>£m</v>
      </c>
      <c r="E4" t="s">
        <v>8488</v>
      </c>
      <c r="F4" s="1248">
        <f>IF(ISBLANK('RR27'!$R$9),"##BLANK",'RR27'!$R$9)</f>
        <v>0.38920484923842091</v>
      </c>
    </row>
    <row r="5" spans="1:7" x14ac:dyDescent="0.2">
      <c r="B5" t="str">
        <f>UPPER('RR27'!$BL$9)</f>
        <v>CR585_PR24</v>
      </c>
      <c r="C5" t="str">
        <f>IF(LEN(_xlfn.CONCAT('RR27'!$B$8, " - ", 'RR27'!$B$9, " - ", 'RR27'!$G$5))&gt;230,LEFT(_xlfn.CONCAT('RR27'!$B$8, " - ", 'RR27'!$B$9, " - ", 'RR27'!$G$5),212)&amp;" [*** truncated]",_xlfn.CONCAT('RR27'!$B$8, " - ", 'RR27'!$B$9, " - ", 'RR27'!$G$5))</f>
        <v>Wholesale charge - water - Unmeasured - Total</v>
      </c>
      <c r="D5" t="str">
        <f>'RR27'!$C$9</f>
        <v>£m</v>
      </c>
      <c r="E5" t="s">
        <v>8488</v>
      </c>
      <c r="F5" s="1248">
        <f>IF(ISBLANK('RR27'!$S$9),"##BLANK",'RR27'!$S$9)</f>
        <v>76.638473733291903</v>
      </c>
    </row>
    <row r="6" spans="1:7" x14ac:dyDescent="0.2">
      <c r="B6" t="str">
        <f>UPPER('RR27'!$BM$9)</f>
        <v>B0091UWR_PR24</v>
      </c>
      <c r="C6" t="str">
        <f>IF(LEN(_xlfn.CONCAT('RR27'!$B$8, " - ", 'RR27'!$B$9, " - ", 'RR27'!$H$5))&gt;230,LEFT(_xlfn.CONCAT('RR27'!$B$8, " - ", 'RR27'!$B$9, " - ", 'RR27'!$H$5),212)&amp;" [*** truncated]",_xlfn.CONCAT('RR27'!$B$8, " - ", 'RR27'!$B$9, " - ", 'RR27'!$H$5))</f>
        <v>Wholesale charge - water - Unmeasured - Water resources</v>
      </c>
      <c r="D6" t="str">
        <f>'RR27'!$C$9</f>
        <v>£m</v>
      </c>
      <c r="E6" t="s">
        <v>8488</v>
      </c>
      <c r="F6" s="1248">
        <f>IF(ISBLANK('RR27'!$T$9),"##BLANK",'RR27'!$T$9)</f>
        <v>8.577193658688218</v>
      </c>
    </row>
    <row r="7" spans="1:7" x14ac:dyDescent="0.2">
      <c r="B7" t="str">
        <f>UPPER('RR27'!$BN$9)</f>
        <v>B0091UWNP_PR24</v>
      </c>
      <c r="C7" t="str">
        <f>IF(LEN(_xlfn.CONCAT('RR27'!$B$8, " - ", 'RR27'!$B$9, " - ", 'RR27'!$I$5))&gt;230,LEFT(_xlfn.CONCAT('RR27'!$B$8, " - ", 'RR27'!$B$9, " - ", 'RR27'!$I$5),212)&amp;" [*** truncated]",_xlfn.CONCAT('RR27'!$B$8, " - ", 'RR27'!$B$9, " - ", 'RR27'!$I$5))</f>
        <v>Wholesale charge - water - Unmeasured - Water network+</v>
      </c>
      <c r="D7" t="str">
        <f>'RR27'!$C$9</f>
        <v>£m</v>
      </c>
      <c r="E7" t="s">
        <v>8488</v>
      </c>
      <c r="F7" s="1248">
        <f>IF(ISBLANK('RR27'!$U$9),"##BLANK",'RR27'!$U$9)</f>
        <v>68.061280074603673</v>
      </c>
    </row>
    <row r="8" spans="1:7" x14ac:dyDescent="0.2">
      <c r="B8" t="str">
        <f>UPPER('RR27'!$BO$9)</f>
        <v>B0091UTOT_PR24</v>
      </c>
      <c r="C8" t="str">
        <f>IF(LEN(_xlfn.CONCAT('RR27'!$B$8, " - ", 'RR27'!$B$9, " - ", 'RR27'!$J$5))&gt;230,LEFT(_xlfn.CONCAT('RR27'!$B$8, " - ", 'RR27'!$B$9, " - ", 'RR27'!$J$5),212)&amp;" [*** truncated]",_xlfn.CONCAT('RR27'!$B$8, " - ", 'RR27'!$B$9, " - ", 'RR27'!$J$5))</f>
        <v>Wholesale charge - water - Unmeasured - Total</v>
      </c>
      <c r="D8" t="str">
        <f>'RR27'!$C$9</f>
        <v>£m</v>
      </c>
      <c r="E8" t="s">
        <v>8488</v>
      </c>
      <c r="F8" s="1248">
        <f>IF(ISBLANK('RR27'!$V$9),"##BLANK",'RR27'!$V$9)</f>
        <v>76.638473733291889</v>
      </c>
    </row>
    <row r="9" spans="1:7" x14ac:dyDescent="0.2">
      <c r="B9" t="str">
        <f>UPPER('RR27'!$BJ$10)</f>
        <v>CR582_PR24</v>
      </c>
      <c r="C9" t="str">
        <f>IF(LEN(_xlfn.CONCAT('RR27'!$B$8, " - ", 'RR27'!$B$10, " - ", 'RR27'!$E$5))&gt;230,LEFT(_xlfn.CONCAT('RR27'!$B$8, " - ", 'RR27'!$B$10, " - ", 'RR27'!$E$5),212)&amp;" [*** truncated]",_xlfn.CONCAT('RR27'!$B$8, " - ", 'RR27'!$B$10, " - ", 'RR27'!$E$5))</f>
        <v>Wholesale charge - water - Measured - Residential</v>
      </c>
      <c r="D9" t="str">
        <f>'RR27'!$C$10</f>
        <v>£m</v>
      </c>
      <c r="E9" t="s">
        <v>8488</v>
      </c>
      <c r="F9" s="1248">
        <f>IF(ISBLANK('RR27'!$Q$10),"##BLANK",'RR27'!$Q$10)</f>
        <v>346.49787845819094</v>
      </c>
    </row>
    <row r="10" spans="1:7" x14ac:dyDescent="0.2">
      <c r="B10" t="str">
        <f>UPPER('RR27'!$BK$10)</f>
        <v>CR584_PR24</v>
      </c>
      <c r="C10" t="str">
        <f>IF(LEN(_xlfn.CONCAT('RR27'!$B$8, " - ", 'RR27'!$B$10, " - ", 'RR27'!$F$5))&gt;230,LEFT(_xlfn.CONCAT('RR27'!$B$8, " - ", 'RR27'!$B$10, " - ", 'RR27'!$F$5),212)&amp;" [*** truncated]",_xlfn.CONCAT('RR27'!$B$8, " - ", 'RR27'!$B$10, " - ", 'RR27'!$F$5))</f>
        <v>Wholesale charge - water - Measured - Business</v>
      </c>
      <c r="D10" t="str">
        <f>'RR27'!$C$10</f>
        <v>£m</v>
      </c>
      <c r="E10" t="s">
        <v>8488</v>
      </c>
      <c r="F10" s="1248">
        <f>IF(ISBLANK('RR27'!$R$10),"##BLANK",'RR27'!$R$10)</f>
        <v>133.14018619832143</v>
      </c>
    </row>
    <row r="11" spans="1:7" x14ac:dyDescent="0.2">
      <c r="B11" t="str">
        <f>UPPER('RR27'!$BL$10)</f>
        <v>CR586_PR24</v>
      </c>
      <c r="C11" t="str">
        <f>IF(LEN(_xlfn.CONCAT('RR27'!$B$8, " - ", 'RR27'!$B$10, " - ", 'RR27'!$G$5))&gt;230,LEFT(_xlfn.CONCAT('RR27'!$B$8, " - ", 'RR27'!$B$10, " - ", 'RR27'!$G$5),212)&amp;" [*** truncated]",_xlfn.CONCAT('RR27'!$B$8, " - ", 'RR27'!$B$10, " - ", 'RR27'!$G$5))</f>
        <v>Wholesale charge - water - Measured - Total</v>
      </c>
      <c r="D11" t="str">
        <f>'RR27'!$C$10</f>
        <v>£m</v>
      </c>
      <c r="E11" t="s">
        <v>8488</v>
      </c>
      <c r="F11" s="1248">
        <f>IF(ISBLANK('RR27'!$S$10),"##BLANK",'RR27'!$S$10)</f>
        <v>479.63806465651237</v>
      </c>
    </row>
    <row r="12" spans="1:7" x14ac:dyDescent="0.2">
      <c r="B12" t="str">
        <f>UPPER('RR27'!$BM$10)</f>
        <v>B0092MWR_PR24</v>
      </c>
      <c r="C12" t="str">
        <f>IF(LEN(_xlfn.CONCAT('RR27'!$B$8, " - ", 'RR27'!$B$10, " - ", 'RR27'!$H$5))&gt;230,LEFT(_xlfn.CONCAT('RR27'!$B$8, " - ", 'RR27'!$B$10, " - ", 'RR27'!$H$5),212)&amp;" [*** truncated]",_xlfn.CONCAT('RR27'!$B$8, " - ", 'RR27'!$B$10, " - ", 'RR27'!$H$5))</f>
        <v>Wholesale charge - water - Measured - Water resources</v>
      </c>
      <c r="D12" t="str">
        <f>'RR27'!$C$10</f>
        <v>£m</v>
      </c>
      <c r="E12" t="s">
        <v>8488</v>
      </c>
      <c r="F12" s="1248">
        <f>IF(ISBLANK('RR27'!$T$10),"##BLANK",'RR27'!$T$10)</f>
        <v>49.467569163817224</v>
      </c>
    </row>
    <row r="13" spans="1:7" x14ac:dyDescent="0.2">
      <c r="B13" t="str">
        <f>UPPER('RR27'!$BN$10)</f>
        <v>B0092MWNP_PR24</v>
      </c>
      <c r="C13" t="str">
        <f>IF(LEN(_xlfn.CONCAT('RR27'!$B$8, " - ", 'RR27'!$B$10, " - ", 'RR27'!$I$5))&gt;230,LEFT(_xlfn.CONCAT('RR27'!$B$8, " - ", 'RR27'!$B$10, " - ", 'RR27'!$I$5),212)&amp;" [*** truncated]",_xlfn.CONCAT('RR27'!$B$8, " - ", 'RR27'!$B$10, " - ", 'RR27'!$I$5))</f>
        <v>Wholesale charge - water - Measured - Water network+</v>
      </c>
      <c r="D13" t="str">
        <f>'RR27'!$C$10</f>
        <v>£m</v>
      </c>
      <c r="E13" t="s">
        <v>8488</v>
      </c>
      <c r="F13" s="1248">
        <f>IF(ISBLANK('RR27'!$U$10),"##BLANK",'RR27'!$U$10)</f>
        <v>430.17049549269507</v>
      </c>
    </row>
    <row r="14" spans="1:7" x14ac:dyDescent="0.2">
      <c r="B14" t="str">
        <f>UPPER('RR27'!$BO$10)</f>
        <v>B0092MTOT_PR24</v>
      </c>
      <c r="C14" t="str">
        <f>IF(LEN(_xlfn.CONCAT('RR27'!$B$8, " - ", 'RR27'!$B$10, " - ", 'RR27'!$J$5))&gt;230,LEFT(_xlfn.CONCAT('RR27'!$B$8, " - ", 'RR27'!$B$10, " - ", 'RR27'!$J$5),212)&amp;" [*** truncated]",_xlfn.CONCAT('RR27'!$B$8, " - ", 'RR27'!$B$10, " - ", 'RR27'!$J$5))</f>
        <v>Wholesale charge - water - Measured - Total</v>
      </c>
      <c r="D14" t="str">
        <f>'RR27'!$C$10</f>
        <v>£m</v>
      </c>
      <c r="E14" t="s">
        <v>8488</v>
      </c>
      <c r="F14" s="1248">
        <f>IF(ISBLANK('RR27'!$V$10),"##BLANK",'RR27'!$V$10)</f>
        <v>479.63806465651231</v>
      </c>
    </row>
    <row r="15" spans="1:7" x14ac:dyDescent="0.2">
      <c r="B15" t="str">
        <f>UPPER('RR27'!$BJ$11)</f>
        <v>W9008HH_PR24</v>
      </c>
      <c r="C15" t="str">
        <f>IF(LEN(_xlfn.CONCAT('RR27'!$B$8, " - ", 'RR27'!$B$11, " - ", 'RR27'!$E$5))&gt;230,LEFT(_xlfn.CONCAT('RR27'!$B$8, " - ", 'RR27'!$B$11, " - ", 'RR27'!$E$5),212)&amp;" [*** truncated]",_xlfn.CONCAT('RR27'!$B$8, " - ", 'RR27'!$B$11, " - ", 'RR27'!$E$5))</f>
        <v>Wholesale charge - water - Third party revenue - Residential</v>
      </c>
      <c r="D15" t="str">
        <f>'RR27'!$C$11</f>
        <v>£m</v>
      </c>
      <c r="E15" t="s">
        <v>8488</v>
      </c>
      <c r="F15" s="1248">
        <f>IF(ISBLANK('RR27'!$Q$11),"##BLANK",'RR27'!$Q$11)</f>
        <v>0</v>
      </c>
    </row>
    <row r="16" spans="1:7" x14ac:dyDescent="0.2">
      <c r="B16" t="str">
        <f>UPPER('RR27'!$BK$11)</f>
        <v>W9008NHH_PR24</v>
      </c>
      <c r="C16" t="str">
        <f>IF(LEN(_xlfn.CONCAT('RR27'!$B$8, " - ", 'RR27'!$B$11, " - ", 'RR27'!$F$5))&gt;230,LEFT(_xlfn.CONCAT('RR27'!$B$8, " - ", 'RR27'!$B$11, " - ", 'RR27'!$F$5),212)&amp;" [*** truncated]",_xlfn.CONCAT('RR27'!$B$8, " - ", 'RR27'!$B$11, " - ", 'RR27'!$F$5))</f>
        <v>Wholesale charge - water - Third party revenue - Business</v>
      </c>
      <c r="D16" t="str">
        <f>'RR27'!$C$11</f>
        <v>£m</v>
      </c>
      <c r="E16" t="s">
        <v>8488</v>
      </c>
      <c r="F16" s="1248">
        <f>IF(ISBLANK('RR27'!$R$11),"##BLANK",'RR27'!$R$11)</f>
        <v>16.2355334162263</v>
      </c>
    </row>
    <row r="17" spans="2:6" x14ac:dyDescent="0.2">
      <c r="B17" t="str">
        <f>UPPER('RR27'!$BL$11)</f>
        <v>W9008WW_PR24</v>
      </c>
      <c r="C17" t="str">
        <f>IF(LEN(_xlfn.CONCAT('RR27'!$B$8, " - ", 'RR27'!$B$11, " - ", 'RR27'!$G$5))&gt;230,LEFT(_xlfn.CONCAT('RR27'!$B$8, " - ", 'RR27'!$B$11, " - ", 'RR27'!$G$5),212)&amp;" [*** truncated]",_xlfn.CONCAT('RR27'!$B$8, " - ", 'RR27'!$B$11, " - ", 'RR27'!$G$5))</f>
        <v>Wholesale charge - water - Third party revenue - Total</v>
      </c>
      <c r="D17" t="str">
        <f>'RR27'!$C$11</f>
        <v>£m</v>
      </c>
      <c r="E17" t="s">
        <v>8488</v>
      </c>
      <c r="F17" s="1248">
        <f>IF(ISBLANK('RR27'!$S$11),"##BLANK",'RR27'!$S$11)</f>
        <v>16.2355334162263</v>
      </c>
    </row>
    <row r="18" spans="2:6" x14ac:dyDescent="0.2">
      <c r="B18" t="str">
        <f>UPPER('RR27'!$BM$11)</f>
        <v>B0093TWR_PR24</v>
      </c>
      <c r="C18" t="str">
        <f>IF(LEN(_xlfn.CONCAT('RR27'!$B$8, " - ", 'RR27'!$B$11, " - ", 'RR27'!$H$5))&gt;230,LEFT(_xlfn.CONCAT('RR27'!$B$8, " - ", 'RR27'!$B$11, " - ", 'RR27'!$H$5),212)&amp;" [*** truncated]",_xlfn.CONCAT('RR27'!$B$8, " - ", 'RR27'!$B$11, " - ", 'RR27'!$H$5))</f>
        <v>Wholesale charge - water - Third party revenue - Water resources</v>
      </c>
      <c r="D18" t="str">
        <f>'RR27'!$C$11</f>
        <v>£m</v>
      </c>
      <c r="E18" t="s">
        <v>8488</v>
      </c>
      <c r="F18" s="1248">
        <f>IF(ISBLANK('RR27'!$T$11),"##BLANK",'RR27'!$T$11)</f>
        <v>2.9731945912340692</v>
      </c>
    </row>
    <row r="19" spans="2:6" x14ac:dyDescent="0.2">
      <c r="B19" t="str">
        <f>UPPER('RR27'!$BN$11)</f>
        <v>B0093TWNP_PR24</v>
      </c>
      <c r="C19" t="str">
        <f>IF(LEN(_xlfn.CONCAT('RR27'!$B$8, " - ", 'RR27'!$B$11, " - ", 'RR27'!$I$5))&gt;230,LEFT(_xlfn.CONCAT('RR27'!$B$8, " - ", 'RR27'!$B$11, " - ", 'RR27'!$I$5),212)&amp;" [*** truncated]",_xlfn.CONCAT('RR27'!$B$8, " - ", 'RR27'!$B$11, " - ", 'RR27'!$I$5))</f>
        <v>Wholesale charge - water - Third party revenue - Water network+</v>
      </c>
      <c r="D19" t="str">
        <f>'RR27'!$C$11</f>
        <v>£m</v>
      </c>
      <c r="E19" t="s">
        <v>8488</v>
      </c>
      <c r="F19" s="1248">
        <f>IF(ISBLANK('RR27'!$U$11),"##BLANK",'RR27'!$U$11)</f>
        <v>13.262338824992231</v>
      </c>
    </row>
    <row r="20" spans="2:6" x14ac:dyDescent="0.2">
      <c r="B20" t="str">
        <f>UPPER('RR27'!$BO$11)</f>
        <v>B0093TTOT_PR24</v>
      </c>
      <c r="C20" t="str">
        <f>IF(LEN(_xlfn.CONCAT('RR27'!$B$8, " - ", 'RR27'!$B$11, " - ", 'RR27'!$J$5))&gt;230,LEFT(_xlfn.CONCAT('RR27'!$B$8, " - ", 'RR27'!$B$11, " - ", 'RR27'!$J$5),212)&amp;" [*** truncated]",_xlfn.CONCAT('RR27'!$B$8, " - ", 'RR27'!$B$11, " - ", 'RR27'!$J$5))</f>
        <v>Wholesale charge - water - Third party revenue - Total</v>
      </c>
      <c r="D20" t="str">
        <f>'RR27'!$C$11</f>
        <v>£m</v>
      </c>
      <c r="E20" t="s">
        <v>8488</v>
      </c>
      <c r="F20" s="1248">
        <f>IF(ISBLANK('RR27'!$V$11),"##BLANK",'RR27'!$V$11)</f>
        <v>16.2355334162263</v>
      </c>
    </row>
    <row r="21" spans="2:6" x14ac:dyDescent="0.2">
      <c r="B21" t="str">
        <f>UPPER('RR27'!$BJ$12)</f>
        <v>BR586_PR24</v>
      </c>
      <c r="C21" t="str">
        <f>IF(LEN(_xlfn.CONCAT('RR27'!$B$8, " - ", 'RR27'!$B$12, " - ", 'RR27'!$E$5))&gt;230,LEFT(_xlfn.CONCAT('RR27'!$B$8, " - ", 'RR27'!$B$12, " - ", 'RR27'!$E$5),212)&amp;" [*** truncated]",_xlfn.CONCAT('RR27'!$B$8, " - ", 'RR27'!$B$12, " - ", 'RR27'!$E$5))</f>
        <v>Wholesale charge - water - Total wholesale water revenue - Residential</v>
      </c>
      <c r="D21" t="str">
        <f>'RR27'!$C$12</f>
        <v>£m</v>
      </c>
      <c r="E21" t="s">
        <v>8488</v>
      </c>
      <c r="F21" s="1248">
        <f>IF(ISBLANK('RR27'!$Q$12),"##BLANK",'RR27'!$Q$12)</f>
        <v>422.74714734224443</v>
      </c>
    </row>
    <row r="22" spans="2:6" x14ac:dyDescent="0.2">
      <c r="B22" t="str">
        <f>UPPER('RR27'!$BK$12)</f>
        <v>BR588_PR24</v>
      </c>
      <c r="C22" t="str">
        <f>IF(LEN(_xlfn.CONCAT('RR27'!$B$8, " - ", 'RR27'!$B$12, " - ", 'RR27'!$F$5))&gt;230,LEFT(_xlfn.CONCAT('RR27'!$B$8, " - ", 'RR27'!$B$12, " - ", 'RR27'!$F$5),212)&amp;" [*** truncated]",_xlfn.CONCAT('RR27'!$B$8, " - ", 'RR27'!$B$12, " - ", 'RR27'!$F$5))</f>
        <v>Wholesale charge - water - Total wholesale water revenue - Business</v>
      </c>
      <c r="D22" t="str">
        <f>'RR27'!$C$12</f>
        <v>£m</v>
      </c>
      <c r="E22" t="s">
        <v>8488</v>
      </c>
      <c r="F22" s="1248">
        <f>IF(ISBLANK('RR27'!$R$12),"##BLANK",'RR27'!$R$12)</f>
        <v>149.76492446378614</v>
      </c>
    </row>
    <row r="23" spans="2:6" x14ac:dyDescent="0.2">
      <c r="B23" t="str">
        <f>UPPER('RR27'!$BL$12)</f>
        <v>BR589_PR24</v>
      </c>
      <c r="C23" t="str">
        <f>IF(LEN(_xlfn.CONCAT('RR27'!$B$8, " - ", 'RR27'!$B$12, " - ", 'RR27'!$G$5))&gt;230,LEFT(_xlfn.CONCAT('RR27'!$B$8, " - ", 'RR27'!$B$12, " - ", 'RR27'!$G$5),212)&amp;" [*** truncated]",_xlfn.CONCAT('RR27'!$B$8, " - ", 'RR27'!$B$12, " - ", 'RR27'!$G$5))</f>
        <v>Wholesale charge - water - Total wholesale water revenue - Total</v>
      </c>
      <c r="D23" t="str">
        <f>'RR27'!$C$12</f>
        <v>£m</v>
      </c>
      <c r="E23" t="s">
        <v>8488</v>
      </c>
      <c r="F23" s="1248">
        <f>IF(ISBLANK('RR27'!$S$12),"##BLANK",'RR27'!$S$12)</f>
        <v>572.51207180603058</v>
      </c>
    </row>
    <row r="24" spans="2:6" x14ac:dyDescent="0.2">
      <c r="B24" t="str">
        <f>UPPER('RR27'!$BM$12)</f>
        <v>B0094TOTWR_PR24</v>
      </c>
      <c r="C24" t="str">
        <f>IF(LEN(_xlfn.CONCAT('RR27'!$B$8, " - ", 'RR27'!$B$12, " - ", 'RR27'!$H$5))&gt;230,LEFT(_xlfn.CONCAT('RR27'!$B$8, " - ", 'RR27'!$B$12, " - ", 'RR27'!$H$5),212)&amp;" [*** truncated]",_xlfn.CONCAT('RR27'!$B$8, " - ", 'RR27'!$B$12, " - ", 'RR27'!$H$5))</f>
        <v>Wholesale charge - water - Total wholesale water revenue - Water resources</v>
      </c>
      <c r="D24" t="str">
        <f>'RR27'!$C$12</f>
        <v>£m</v>
      </c>
      <c r="E24" t="s">
        <v>8488</v>
      </c>
      <c r="F24" s="1248">
        <f>IF(ISBLANK('RR27'!$T$12),"##BLANK",'RR27'!$T$12)</f>
        <v>61.017957413739509</v>
      </c>
    </row>
    <row r="25" spans="2:6" x14ac:dyDescent="0.2">
      <c r="B25" t="str">
        <f>UPPER('RR27'!$BN$12)</f>
        <v>B0094TOTWNP_PR24</v>
      </c>
      <c r="C25" t="str">
        <f>IF(LEN(_xlfn.CONCAT('RR27'!$B$8, " - ", 'RR27'!$B$12, " - ", 'RR27'!$I$5))&gt;230,LEFT(_xlfn.CONCAT('RR27'!$B$8, " - ", 'RR27'!$B$12, " - ", 'RR27'!$I$5),212)&amp;" [*** truncated]",_xlfn.CONCAT('RR27'!$B$8, " - ", 'RR27'!$B$12, " - ", 'RR27'!$I$5))</f>
        <v>Wholesale charge - water - Total wholesale water revenue - Water network+</v>
      </c>
      <c r="D25" t="str">
        <f>'RR27'!$C$12</f>
        <v>£m</v>
      </c>
      <c r="E25" t="s">
        <v>8488</v>
      </c>
      <c r="F25" s="1248">
        <f>IF(ISBLANK('RR27'!$U$12),"##BLANK",'RR27'!$U$12)</f>
        <v>511.49411439229101</v>
      </c>
    </row>
    <row r="26" spans="2:6" x14ac:dyDescent="0.2">
      <c r="B26" t="str">
        <f>UPPER('RR27'!$BO$12)</f>
        <v>B0094TOTTOT_PR24</v>
      </c>
      <c r="C26" t="str">
        <f>IF(LEN(_xlfn.CONCAT('RR27'!$B$8, " - ", 'RR27'!$B$12, " - ", 'RR27'!$J$5))&gt;230,LEFT(_xlfn.CONCAT('RR27'!$B$8, " - ", 'RR27'!$B$12, " - ", 'RR27'!$J$5),212)&amp;" [*** truncated]",_xlfn.CONCAT('RR27'!$B$8, " - ", 'RR27'!$B$12, " - ", 'RR27'!$J$5))</f>
        <v>Wholesale charge - water - Total wholesale water revenue - Total</v>
      </c>
      <c r="D26" t="str">
        <f>'RR27'!$C$12</f>
        <v>£m</v>
      </c>
      <c r="E26" t="s">
        <v>8488</v>
      </c>
      <c r="F26" s="1248">
        <f>IF(ISBLANK('RR27'!$V$12),"##BLANK",'RR27'!$V$12)</f>
        <v>572.51207180603046</v>
      </c>
    </row>
    <row r="27" spans="2:6" x14ac:dyDescent="0.2">
      <c r="B27" t="str">
        <f>UPPER('RR27'!$BJ$17)</f>
        <v>B0095UFH_PR24</v>
      </c>
      <c r="C27" t="str">
        <f>IF(LEN(_xlfn.CONCAT('RR27'!$B$16, " - ", 'RR27'!$B$17, " - ", 'RR27'!$E$14))&gt;230,LEFT(_xlfn.CONCAT('RR27'!$B$16, " - ", 'RR27'!$B$17, " - ", 'RR27'!$E$14),212)&amp;" [*** truncated]",_xlfn.CONCAT('RR27'!$B$16, " - ", 'RR27'!$B$17, " - ", 'RR27'!$E$14))</f>
        <v>Wholesale charge - wastewater - Unmeasured - foul charges - Residential</v>
      </c>
      <c r="D27" t="str">
        <f>'RR27'!$C$17</f>
        <v>£m</v>
      </c>
      <c r="E27" t="s">
        <v>8488</v>
      </c>
      <c r="F27" s="1248">
        <f>IF(ISBLANK('RR27'!$Q$17),"##BLANK",'RR27'!$Q$17)</f>
        <v>111.74952440161643</v>
      </c>
    </row>
    <row r="28" spans="2:6" x14ac:dyDescent="0.2">
      <c r="B28" t="str">
        <f>UPPER('RR27'!$BK$17)</f>
        <v>B0095UFNH_PR24</v>
      </c>
      <c r="C28" t="str">
        <f>IF(LEN(_xlfn.CONCAT('RR27'!$B$16, " - ", 'RR27'!$B$17, " - ", 'RR27'!$F$14))&gt;230,LEFT(_xlfn.CONCAT('RR27'!$B$16, " - ", 'RR27'!$B$17, " - ", 'RR27'!$F$14),212)&amp;" [*** truncated]",_xlfn.CONCAT('RR27'!$B$16, " - ", 'RR27'!$B$17, " - ", 'RR27'!$F$14))</f>
        <v>Wholesale charge - wastewater - Unmeasured - foul charges - Business</v>
      </c>
      <c r="D28" t="str">
        <f>'RR27'!$C$17</f>
        <v>£m</v>
      </c>
      <c r="E28" t="s">
        <v>8488</v>
      </c>
      <c r="F28" s="1248">
        <f>IF(ISBLANK('RR27'!$R$17),"##BLANK",'RR27'!$R$17)</f>
        <v>0.75913304320795771</v>
      </c>
    </row>
    <row r="29" spans="2:6" x14ac:dyDescent="0.2">
      <c r="B29" t="str">
        <f>UPPER('RR27'!$BL$17)</f>
        <v>B0095UFTOT_PR24</v>
      </c>
      <c r="C29" t="str">
        <f>IF(LEN(_xlfn.CONCAT('RR27'!$B$16, " - ", 'RR27'!$B$17, " - ", 'RR27'!$G$14))&gt;230,LEFT(_xlfn.CONCAT('RR27'!$B$16, " - ", 'RR27'!$B$17, " - ", 'RR27'!$G$14),212)&amp;" [*** truncated]",_xlfn.CONCAT('RR27'!$B$16, " - ", 'RR27'!$B$17, " - ", 'RR27'!$G$14))</f>
        <v>Wholesale charge - wastewater - Unmeasured - foul charges - Total</v>
      </c>
      <c r="D29" t="str">
        <f>'RR27'!$C$17</f>
        <v>£m</v>
      </c>
      <c r="E29" t="s">
        <v>8488</v>
      </c>
      <c r="F29" s="1248">
        <f>IF(ISBLANK('RR27'!$S$17),"##BLANK",'RR27'!$S$17)</f>
        <v>112.50865744482438</v>
      </c>
    </row>
    <row r="30" spans="2:6" x14ac:dyDescent="0.2">
      <c r="B30" t="str">
        <f>UPPER('RR27'!$BM$17)</f>
        <v>B0095UFWR_PR24</v>
      </c>
      <c r="C30" t="str">
        <f>IF(LEN(_xlfn.CONCAT('RR27'!$B$16, " - ", 'RR27'!$B$17, " - ", 'RR27'!$H$14))&gt;230,LEFT(_xlfn.CONCAT('RR27'!$B$16, " - ", 'RR27'!$B$17, " - ", 'RR27'!$H$14),212)&amp;" [*** truncated]",_xlfn.CONCAT('RR27'!$B$16, " - ", 'RR27'!$B$17, " - ", 'RR27'!$H$14))</f>
        <v>Wholesale charge - wastewater - Unmeasured - foul charges - Wastewater network+</v>
      </c>
      <c r="D30" t="str">
        <f>'RR27'!$C$17</f>
        <v>£m</v>
      </c>
      <c r="E30" t="s">
        <v>8488</v>
      </c>
      <c r="F30" s="1248">
        <f>IF(ISBLANK('RR27'!$T$17),"##BLANK",'RR27'!$T$17)</f>
        <v>92.583021448554561</v>
      </c>
    </row>
    <row r="31" spans="2:6" x14ac:dyDescent="0.2">
      <c r="B31" t="str">
        <f>UPPER('RR27'!$BN$17)</f>
        <v>B0095UFWNP_PR24</v>
      </c>
      <c r="C31" t="str">
        <f>IF(LEN(_xlfn.CONCAT('RR27'!$B$16, " - ", 'RR27'!$B$17, " - ", 'RR27'!$I$14))&gt;230,LEFT(_xlfn.CONCAT('RR27'!$B$16, " - ", 'RR27'!$B$17, " - ", 'RR27'!$I$14),212)&amp;" [*** truncated]",_xlfn.CONCAT('RR27'!$B$16, " - ", 'RR27'!$B$17, " - ", 'RR27'!$I$14))</f>
        <v>Wholesale charge - wastewater - Unmeasured - foul charges - Bioresources</v>
      </c>
      <c r="D31" t="str">
        <f>'RR27'!$C$17</f>
        <v>£m</v>
      </c>
      <c r="E31" t="s">
        <v>8488</v>
      </c>
      <c r="F31" s="1248">
        <f>IF(ISBLANK('RR27'!$U$17),"##BLANK",'RR27'!$U$17)</f>
        <v>19.925635996269818</v>
      </c>
    </row>
    <row r="32" spans="2:6" x14ac:dyDescent="0.2">
      <c r="B32" t="str">
        <f>UPPER('RR27'!$BO$17)</f>
        <v>B0095UFTOTT_PR24</v>
      </c>
      <c r="C32" t="str">
        <f>IF(LEN(_xlfn.CONCAT('RR27'!$B$16, " - ", 'RR27'!$B$17, " - ", 'RR27'!$J$14))&gt;230,LEFT(_xlfn.CONCAT('RR27'!$B$16, " - ", 'RR27'!$B$17, " - ", 'RR27'!$J$14),212)&amp;" [*** truncated]",_xlfn.CONCAT('RR27'!$B$16, " - ", 'RR27'!$B$17, " - ", 'RR27'!$J$14))</f>
        <v>Wholesale charge - wastewater - Unmeasured - foul charges - Total</v>
      </c>
      <c r="D32" t="str">
        <f>'RR27'!$C$17</f>
        <v>£m</v>
      </c>
      <c r="E32" t="s">
        <v>8488</v>
      </c>
      <c r="F32" s="1248">
        <f>IF(ISBLANK('RR27'!$V$17),"##BLANK",'RR27'!$V$17)</f>
        <v>112.50865744482438</v>
      </c>
    </row>
    <row r="33" spans="2:6" x14ac:dyDescent="0.2">
      <c r="B33" t="str">
        <f>UPPER('RR27'!$BJ$18)</f>
        <v>B0096USH_PR24</v>
      </c>
      <c r="C33" t="str">
        <f>IF(LEN(_xlfn.CONCAT('RR27'!$B$16, " - ", 'RR27'!$B$18, " - ", 'RR27'!$E$14))&gt;230,LEFT(_xlfn.CONCAT('RR27'!$B$16, " - ", 'RR27'!$B$18, " - ", 'RR27'!$E$14),212)&amp;" [*** truncated]",_xlfn.CONCAT('RR27'!$B$16, " - ", 'RR27'!$B$18, " - ", 'RR27'!$E$14))</f>
        <v>Wholesale charge - wastewater - Unmeasured - surface water charges - Residential</v>
      </c>
      <c r="D33" t="str">
        <f>'RR27'!$C$18</f>
        <v>£m</v>
      </c>
      <c r="E33" t="s">
        <v>8488</v>
      </c>
      <c r="F33" s="1248">
        <f>IF(ISBLANK('RR27'!$Q$18),"##BLANK",'RR27'!$Q$18)</f>
        <v>15.240490829965809</v>
      </c>
    </row>
    <row r="34" spans="2:6" x14ac:dyDescent="0.2">
      <c r="B34" t="str">
        <f>UPPER('RR27'!$BK$18)</f>
        <v>B0096USNH_PR24</v>
      </c>
      <c r="C34" t="str">
        <f>IF(LEN(_xlfn.CONCAT('RR27'!$B$16, " - ", 'RR27'!$B$18, " - ", 'RR27'!$F$14))&gt;230,LEFT(_xlfn.CONCAT('RR27'!$B$16, " - ", 'RR27'!$B$18, " - ", 'RR27'!$F$14),212)&amp;" [*** truncated]",_xlfn.CONCAT('RR27'!$B$16, " - ", 'RR27'!$B$18, " - ", 'RR27'!$F$14))</f>
        <v>Wholesale charge - wastewater - Unmeasured - surface water charges - Business</v>
      </c>
      <c r="D34" t="str">
        <f>'RR27'!$C$18</f>
        <v>£m</v>
      </c>
      <c r="E34" t="s">
        <v>8488</v>
      </c>
      <c r="F34" s="1248">
        <f>IF(ISBLANK('RR27'!$R$18),"##BLANK",'RR27'!$R$18)</f>
        <v>0.10280882810071497</v>
      </c>
    </row>
    <row r="35" spans="2:6" x14ac:dyDescent="0.2">
      <c r="B35" t="str">
        <f>UPPER('RR27'!$BL$18)</f>
        <v>B0096USTOT_PR24</v>
      </c>
      <c r="C35" t="str">
        <f>IF(LEN(_xlfn.CONCAT('RR27'!$B$16, " - ", 'RR27'!$B$18, " - ", 'RR27'!$G$14))&gt;230,LEFT(_xlfn.CONCAT('RR27'!$B$16, " - ", 'RR27'!$B$18, " - ", 'RR27'!$G$14),212)&amp;" [*** truncated]",_xlfn.CONCAT('RR27'!$B$16, " - ", 'RR27'!$B$18, " - ", 'RR27'!$G$14))</f>
        <v>Wholesale charge - wastewater - Unmeasured - surface water charges - Total</v>
      </c>
      <c r="D35" t="str">
        <f>'RR27'!$C$18</f>
        <v>£m</v>
      </c>
      <c r="E35" t="s">
        <v>8488</v>
      </c>
      <c r="F35" s="1248">
        <f>IF(ISBLANK('RR27'!$S$18),"##BLANK",'RR27'!$S$18)</f>
        <v>15.343299658066524</v>
      </c>
    </row>
    <row r="36" spans="2:6" x14ac:dyDescent="0.2">
      <c r="B36" t="str">
        <f>UPPER('RR27'!$BM$18)</f>
        <v>B0096USWR_PR24</v>
      </c>
      <c r="C36" t="str">
        <f>IF(LEN(_xlfn.CONCAT('RR27'!$B$16, " - ", 'RR27'!$B$18, " - ", 'RR27'!$H$14))&gt;230,LEFT(_xlfn.CONCAT('RR27'!$B$16, " - ", 'RR27'!$B$18, " - ", 'RR27'!$H$14),212)&amp;" [*** truncated]",_xlfn.CONCAT('RR27'!$B$16, " - ", 'RR27'!$B$18, " - ", 'RR27'!$H$14))</f>
        <v>Wholesale charge - wastewater - Unmeasured - surface water charges - Wastewater network+</v>
      </c>
      <c r="D36" t="str">
        <f>'RR27'!$C$18</f>
        <v>£m</v>
      </c>
      <c r="E36" t="s">
        <v>8488</v>
      </c>
      <c r="F36" s="1248">
        <f>IF(ISBLANK('RR27'!$T$18),"##BLANK",'RR27'!$T$18)</f>
        <v>15.242326701896179</v>
      </c>
    </row>
    <row r="37" spans="2:6" x14ac:dyDescent="0.2">
      <c r="B37" t="str">
        <f>UPPER('RR27'!$BN$18)</f>
        <v>B0096USWNP_PR24</v>
      </c>
      <c r="C37" t="str">
        <f>IF(LEN(_xlfn.CONCAT('RR27'!$B$16, " - ", 'RR27'!$B$18, " - ", 'RR27'!$I$14))&gt;230,LEFT(_xlfn.CONCAT('RR27'!$B$16, " - ", 'RR27'!$B$18, " - ", 'RR27'!$I$14),212)&amp;" [*** truncated]",_xlfn.CONCAT('RR27'!$B$16, " - ", 'RR27'!$B$18, " - ", 'RR27'!$I$14))</f>
        <v>Wholesale charge - wastewater - Unmeasured - surface water charges - Bioresources</v>
      </c>
      <c r="D37" t="str">
        <f>'RR27'!$C$18</f>
        <v>£m</v>
      </c>
      <c r="E37" t="s">
        <v>8488</v>
      </c>
      <c r="F37" s="1248">
        <f>IF(ISBLANK('RR27'!$U$18),"##BLANK",'RR27'!$U$18)</f>
        <v>0.10097295617034505</v>
      </c>
    </row>
    <row r="38" spans="2:6" x14ac:dyDescent="0.2">
      <c r="B38" t="str">
        <f>UPPER('RR27'!$BO$18)</f>
        <v>B0096USTOTT_PR24</v>
      </c>
      <c r="C38" t="str">
        <f>IF(LEN(_xlfn.CONCAT('RR27'!$B$16, " - ", 'RR27'!$B$18, " - ", 'RR27'!$J$14))&gt;230,LEFT(_xlfn.CONCAT('RR27'!$B$16, " - ", 'RR27'!$B$18, " - ", 'RR27'!$J$14),212)&amp;" [*** truncated]",_xlfn.CONCAT('RR27'!$B$16, " - ", 'RR27'!$B$18, " - ", 'RR27'!$J$14))</f>
        <v>Wholesale charge - wastewater - Unmeasured - surface water charges - Total</v>
      </c>
      <c r="D38" t="str">
        <f>'RR27'!$C$18</f>
        <v>£m</v>
      </c>
      <c r="E38" t="s">
        <v>8488</v>
      </c>
      <c r="F38" s="1248">
        <f>IF(ISBLANK('RR27'!$V$18),"##BLANK",'RR27'!$V$18)</f>
        <v>15.343299658066524</v>
      </c>
    </row>
    <row r="39" spans="2:6" x14ac:dyDescent="0.2">
      <c r="B39" t="str">
        <f>UPPER('RR27'!$BJ$19)</f>
        <v>B0097UHH_PR24</v>
      </c>
      <c r="C39" t="str">
        <f>IF(LEN(_xlfn.CONCAT('RR27'!$B$16, " - ", 'RR27'!$B$19, " - ", 'RR27'!$E$14))&gt;230,LEFT(_xlfn.CONCAT('RR27'!$B$16, " - ", 'RR27'!$B$19, " - ", 'RR27'!$E$14),212)&amp;" [*** truncated]",_xlfn.CONCAT('RR27'!$B$16, " - ", 'RR27'!$B$19, " - ", 'RR27'!$E$14))</f>
        <v>Wholesale charge - wastewater - Unmeasured - highway drainage charges - Residential</v>
      </c>
      <c r="D39" t="str">
        <f>'RR27'!$C$19</f>
        <v>£m</v>
      </c>
      <c r="E39" t="s">
        <v>8488</v>
      </c>
      <c r="F39" s="1248">
        <f>IF(ISBLANK('RR27'!$Q$19),"##BLANK",'RR27'!$Q$19)</f>
        <v>7.7189235312402866</v>
      </c>
    </row>
    <row r="40" spans="2:6" x14ac:dyDescent="0.2">
      <c r="B40" t="str">
        <f>UPPER('RR27'!$BK$19)</f>
        <v>B0097UHNH_PR24</v>
      </c>
      <c r="C40" t="str">
        <f>IF(LEN(_xlfn.CONCAT('RR27'!$B$16, " - ", 'RR27'!$B$19, " - ", 'RR27'!$F$14))&gt;230,LEFT(_xlfn.CONCAT('RR27'!$B$16, " - ", 'RR27'!$B$19, " - ", 'RR27'!$F$14),212)&amp;" [*** truncated]",_xlfn.CONCAT('RR27'!$B$16, " - ", 'RR27'!$B$19, " - ", 'RR27'!$F$14))</f>
        <v>Wholesale charge - wastewater - Unmeasured - highway drainage charges - Business</v>
      </c>
      <c r="D40" t="str">
        <f>'RR27'!$C$19</f>
        <v>£m</v>
      </c>
      <c r="E40" t="s">
        <v>8488</v>
      </c>
      <c r="F40" s="1248">
        <f>IF(ISBLANK('RR27'!$R$19),"##BLANK",'RR27'!$R$19)</f>
        <v>4.6814734224432698E-2</v>
      </c>
    </row>
    <row r="41" spans="2:6" x14ac:dyDescent="0.2">
      <c r="B41" t="str">
        <f>UPPER('RR27'!$BL$19)</f>
        <v>B0097UHTOT_PR24</v>
      </c>
      <c r="C41" t="str">
        <f>IF(LEN(_xlfn.CONCAT('RR27'!$B$16, " - ", 'RR27'!$B$19, " - ", 'RR27'!$G$14))&gt;230,LEFT(_xlfn.CONCAT('RR27'!$B$16, " - ", 'RR27'!$B$19, " - ", 'RR27'!$G$14),212)&amp;" [*** truncated]",_xlfn.CONCAT('RR27'!$B$16, " - ", 'RR27'!$B$19, " - ", 'RR27'!$G$14))</f>
        <v>Wholesale charge - wastewater - Unmeasured - highway drainage charges - Total</v>
      </c>
      <c r="D41" t="str">
        <f>'RR27'!$C$19</f>
        <v>£m</v>
      </c>
      <c r="E41" t="s">
        <v>8488</v>
      </c>
      <c r="F41" s="1248">
        <f>IF(ISBLANK('RR27'!$S$19),"##BLANK",'RR27'!$S$19)</f>
        <v>7.7657382654647193</v>
      </c>
    </row>
    <row r="42" spans="2:6" x14ac:dyDescent="0.2">
      <c r="B42" t="str">
        <f>UPPER('RR27'!$BM$19)</f>
        <v>B0097UHWR_PR24</v>
      </c>
      <c r="C42" t="str">
        <f>IF(LEN(_xlfn.CONCAT('RR27'!$B$16, " - ", 'RR27'!$B$19, " - ", 'RR27'!$H$14))&gt;230,LEFT(_xlfn.CONCAT('RR27'!$B$16, " - ", 'RR27'!$B$19, " - ", 'RR27'!$H$14),212)&amp;" [*** truncated]",_xlfn.CONCAT('RR27'!$B$16, " - ", 'RR27'!$B$19, " - ", 'RR27'!$H$14))</f>
        <v>Wholesale charge - wastewater - Unmeasured - highway drainage charges - Wastewater network+</v>
      </c>
      <c r="D42" t="str">
        <f>'RR27'!$C$19</f>
        <v>£m</v>
      </c>
      <c r="E42" t="s">
        <v>8488</v>
      </c>
      <c r="F42" s="1248">
        <f>IF(ISBLANK('RR27'!$T$19),"##BLANK",'RR27'!$T$19)</f>
        <v>7.6840419645632592</v>
      </c>
    </row>
    <row r="43" spans="2:6" x14ac:dyDescent="0.2">
      <c r="B43" t="str">
        <f>UPPER('RR27'!$BN$19)</f>
        <v>B0097UHWNP_PR24</v>
      </c>
      <c r="C43" t="str">
        <f>IF(LEN(_xlfn.CONCAT('RR27'!$B$16, " - ", 'RR27'!$B$19, " - ", 'RR27'!$I$14))&gt;230,LEFT(_xlfn.CONCAT('RR27'!$B$16, " - ", 'RR27'!$B$19, " - ", 'RR27'!$I$14),212)&amp;" [*** truncated]",_xlfn.CONCAT('RR27'!$B$16, " - ", 'RR27'!$B$19, " - ", 'RR27'!$I$14))</f>
        <v>Wholesale charge - wastewater - Unmeasured - highway drainage charges - Bioresources</v>
      </c>
      <c r="D43" t="str">
        <f>'RR27'!$C$19</f>
        <v>£m</v>
      </c>
      <c r="E43" t="s">
        <v>8488</v>
      </c>
      <c r="F43" s="1248">
        <f>IF(ISBLANK('RR27'!$U$19),"##BLANK",'RR27'!$U$19)</f>
        <v>8.1696300901461003E-2</v>
      </c>
    </row>
    <row r="44" spans="2:6" x14ac:dyDescent="0.2">
      <c r="B44" t="str">
        <f>UPPER('RR27'!$BO$19)</f>
        <v>B0097UHTOTT_PR24</v>
      </c>
      <c r="C44" t="str">
        <f>IF(LEN(_xlfn.CONCAT('RR27'!$B$16, " - ", 'RR27'!$B$19, " - ", 'RR27'!$J$14))&gt;230,LEFT(_xlfn.CONCAT('RR27'!$B$16, " - ", 'RR27'!$B$19, " - ", 'RR27'!$J$14),212)&amp;" [*** truncated]",_xlfn.CONCAT('RR27'!$B$16, " - ", 'RR27'!$B$19, " - ", 'RR27'!$J$14))</f>
        <v>Wholesale charge - wastewater - Unmeasured - highway drainage charges - Total</v>
      </c>
      <c r="D44" t="str">
        <f>'RR27'!$C$19</f>
        <v>£m</v>
      </c>
      <c r="E44" t="s">
        <v>8488</v>
      </c>
      <c r="F44" s="1248">
        <f>IF(ISBLANK('RR27'!$V$19),"##BLANK",'RR27'!$V$19)</f>
        <v>7.7657382654647202</v>
      </c>
    </row>
    <row r="45" spans="2:6" x14ac:dyDescent="0.2">
      <c r="B45" t="str">
        <f>UPPER('RR27'!$BJ$20)</f>
        <v>B0098MFH_PR24</v>
      </c>
      <c r="C45" t="str">
        <f>IF(LEN(_xlfn.CONCAT('RR27'!$B$16, " - ", 'RR27'!$B$20, " - ", 'RR27'!$E$14))&gt;230,LEFT(_xlfn.CONCAT('RR27'!$B$16, " - ", 'RR27'!$B$20, " - ", 'RR27'!$E$14),212)&amp;" [*** truncated]",_xlfn.CONCAT('RR27'!$B$16, " - ", 'RR27'!$B$20, " - ", 'RR27'!$E$14))</f>
        <v>Wholesale charge - wastewater - Measured - foul charges - Residential</v>
      </c>
      <c r="D45" t="str">
        <f>'RR27'!$C$20</f>
        <v>£m</v>
      </c>
      <c r="E45" t="s">
        <v>8488</v>
      </c>
      <c r="F45" s="1248">
        <f>IF(ISBLANK('RR27'!$Q$20),"##BLANK",'RR27'!$Q$20)</f>
        <v>418.27312744793289</v>
      </c>
    </row>
    <row r="46" spans="2:6" x14ac:dyDescent="0.2">
      <c r="B46" t="str">
        <f>UPPER('RR27'!$BK$20)</f>
        <v>B0098MFNH_PR24</v>
      </c>
      <c r="C46" t="str">
        <f>IF(LEN(_xlfn.CONCAT('RR27'!$B$16, " - ", 'RR27'!$B$20, " - ", 'RR27'!$F$14))&gt;230,LEFT(_xlfn.CONCAT('RR27'!$B$16, " - ", 'RR27'!$B$20, " - ", 'RR27'!$F$14),212)&amp;" [*** truncated]",_xlfn.CONCAT('RR27'!$B$16, " - ", 'RR27'!$B$20, " - ", 'RR27'!$F$14))</f>
        <v>Wholesale charge - wastewater - Measured - foul charges - Business</v>
      </c>
      <c r="D46" t="str">
        <f>'RR27'!$C$20</f>
        <v>£m</v>
      </c>
      <c r="E46" t="s">
        <v>8488</v>
      </c>
      <c r="F46" s="1248">
        <f>IF(ISBLANK('RR27'!$R$20),"##BLANK",'RR27'!$R$20)</f>
        <v>131.75318495492698</v>
      </c>
    </row>
    <row r="47" spans="2:6" x14ac:dyDescent="0.2">
      <c r="B47" t="str">
        <f>UPPER('RR27'!$BL$20)</f>
        <v>B0098MFTOT_PR24</v>
      </c>
      <c r="C47" t="str">
        <f>IF(LEN(_xlfn.CONCAT('RR27'!$B$16, " - ", 'RR27'!$B$20, " - ", 'RR27'!$G$14))&gt;230,LEFT(_xlfn.CONCAT('RR27'!$B$16, " - ", 'RR27'!$B$20, " - ", 'RR27'!$G$14),212)&amp;" [*** truncated]",_xlfn.CONCAT('RR27'!$B$16, " - ", 'RR27'!$B$20, " - ", 'RR27'!$G$14))</f>
        <v>Wholesale charge - wastewater - Measured - foul charges - Total</v>
      </c>
      <c r="D47" t="str">
        <f>'RR27'!$C$20</f>
        <v>£m</v>
      </c>
      <c r="E47" t="s">
        <v>8488</v>
      </c>
      <c r="F47" s="1248">
        <f>IF(ISBLANK('RR27'!$S$20),"##BLANK",'RR27'!$S$20)</f>
        <v>550.02631240285984</v>
      </c>
    </row>
    <row r="48" spans="2:6" x14ac:dyDescent="0.2">
      <c r="B48" t="str">
        <f>UPPER('RR27'!$BM$20)</f>
        <v>B0098MFWR_PR24</v>
      </c>
      <c r="C48" t="str">
        <f>IF(LEN(_xlfn.CONCAT('RR27'!$B$16, " - ", 'RR27'!$B$20, " - ", 'RR27'!$H$14))&gt;230,LEFT(_xlfn.CONCAT('RR27'!$B$16, " - ", 'RR27'!$B$20, " - ", 'RR27'!$H$14),212)&amp;" [*** truncated]",_xlfn.CONCAT('RR27'!$B$16, " - ", 'RR27'!$B$20, " - ", 'RR27'!$H$14))</f>
        <v>Wholesale charge - wastewater - Measured - foul charges - Wastewater network+</v>
      </c>
      <c r="D48" t="str">
        <f>'RR27'!$C$20</f>
        <v>£m</v>
      </c>
      <c r="E48" t="s">
        <v>8488</v>
      </c>
      <c r="F48" s="1248">
        <f>IF(ISBLANK('RR27'!$T$20),"##BLANK",'RR27'!$T$20)</f>
        <v>458.55032172831835</v>
      </c>
    </row>
    <row r="49" spans="2:6" x14ac:dyDescent="0.2">
      <c r="B49" t="str">
        <f>UPPER('RR27'!$BN$20)</f>
        <v>B0098MFWNP_PR24</v>
      </c>
      <c r="C49" t="str">
        <f>IF(LEN(_xlfn.CONCAT('RR27'!$B$16, " - ", 'RR27'!$B$20, " - ", 'RR27'!$I$14))&gt;230,LEFT(_xlfn.CONCAT('RR27'!$B$16, " - ", 'RR27'!$B$20, " - ", 'RR27'!$I$14),212)&amp;" [*** truncated]",_xlfn.CONCAT('RR27'!$B$16, " - ", 'RR27'!$B$20, " - ", 'RR27'!$I$14))</f>
        <v>Wholesale charge - wastewater - Measured - foul charges - Bioresources</v>
      </c>
      <c r="D49" t="str">
        <f>'RR27'!$C$20</f>
        <v>£m</v>
      </c>
      <c r="E49" t="s">
        <v>8488</v>
      </c>
      <c r="F49" s="1248">
        <f>IF(ISBLANK('RR27'!$U$20),"##BLANK",'RR27'!$U$20)</f>
        <v>91.475990674541492</v>
      </c>
    </row>
    <row r="50" spans="2:6" x14ac:dyDescent="0.2">
      <c r="B50" t="str">
        <f>UPPER('RR27'!$BO$20)</f>
        <v>B0098MFTOTT_PR24</v>
      </c>
      <c r="C50" t="str">
        <f>IF(LEN(_xlfn.CONCAT('RR27'!$B$16, " - ", 'RR27'!$B$20, " - ", 'RR27'!$J$14))&gt;230,LEFT(_xlfn.CONCAT('RR27'!$B$16, " - ", 'RR27'!$B$20, " - ", 'RR27'!$J$14),212)&amp;" [*** truncated]",_xlfn.CONCAT('RR27'!$B$16, " - ", 'RR27'!$B$20, " - ", 'RR27'!$J$14))</f>
        <v>Wholesale charge - wastewater - Measured - foul charges - Total</v>
      </c>
      <c r="D50" t="str">
        <f>'RR27'!$C$20</f>
        <v>£m</v>
      </c>
      <c r="E50" t="s">
        <v>8488</v>
      </c>
      <c r="F50" s="1248">
        <f>IF(ISBLANK('RR27'!$V$20),"##BLANK",'RR27'!$V$20)</f>
        <v>550.02631240285984</v>
      </c>
    </row>
    <row r="51" spans="2:6" x14ac:dyDescent="0.2">
      <c r="B51" t="str">
        <f>UPPER('RR27'!$BJ$21)</f>
        <v>B0098MSH_PR24</v>
      </c>
      <c r="C51" t="str">
        <f>IF(LEN(_xlfn.CONCAT('RR27'!$B$16, " - ", 'RR27'!$B$21, " - ", 'RR27'!$E$14))&gt;230,LEFT(_xlfn.CONCAT('RR27'!$B$16, " - ", 'RR27'!$B$21, " - ", 'RR27'!$E$14),212)&amp;" [*** truncated]",_xlfn.CONCAT('RR27'!$B$16, " - ", 'RR27'!$B$21, " - ", 'RR27'!$E$14))</f>
        <v>Wholesale charge - wastewater - Measured - surface water charges - Residential</v>
      </c>
      <c r="D51" t="str">
        <f>'RR27'!$C$21</f>
        <v>£m</v>
      </c>
      <c r="E51" t="s">
        <v>8488</v>
      </c>
      <c r="F51" s="1248">
        <f>IF(ISBLANK('RR27'!$Q$21),"##BLANK",'RR27'!$Q$21)</f>
        <v>83.706580665216038</v>
      </c>
    </row>
    <row r="52" spans="2:6" x14ac:dyDescent="0.2">
      <c r="B52" t="str">
        <f>UPPER('RR27'!$BK$21)</f>
        <v>B0098MSNH_PR24</v>
      </c>
      <c r="C52" t="str">
        <f>IF(LEN(_xlfn.CONCAT('RR27'!$B$16, " - ", 'RR27'!$B$21, " - ", 'RR27'!$F$14))&gt;230,LEFT(_xlfn.CONCAT('RR27'!$B$16, " - ", 'RR27'!$B$21, " - ", 'RR27'!$F$14),212)&amp;" [*** truncated]",_xlfn.CONCAT('RR27'!$B$16, " - ", 'RR27'!$B$21, " - ", 'RR27'!$F$14))</f>
        <v>Wholesale charge - wastewater - Measured - surface water charges - Business</v>
      </c>
      <c r="D52" t="str">
        <f>'RR27'!$C$21</f>
        <v>£m</v>
      </c>
      <c r="E52" t="s">
        <v>8488</v>
      </c>
      <c r="F52" s="1248">
        <f>IF(ISBLANK('RR27'!$R$21),"##BLANK",'RR27'!$R$21)</f>
        <v>4.6878989741995651</v>
      </c>
    </row>
    <row r="53" spans="2:6" x14ac:dyDescent="0.2">
      <c r="B53" t="str">
        <f>UPPER('RR27'!$BL$21)</f>
        <v>B0098MSTOT_PR24</v>
      </c>
      <c r="C53" t="str">
        <f>IF(LEN(_xlfn.CONCAT('RR27'!$B$16, " - ", 'RR27'!$B$21, " - ", 'RR27'!$G$14))&gt;230,LEFT(_xlfn.CONCAT('RR27'!$B$16, " - ", 'RR27'!$B$21, " - ", 'RR27'!$G$14),212)&amp;" [*** truncated]",_xlfn.CONCAT('RR27'!$B$16, " - ", 'RR27'!$B$21, " - ", 'RR27'!$G$14))</f>
        <v>Wholesale charge - wastewater - Measured - surface water charges - Total</v>
      </c>
      <c r="D53" t="str">
        <f>'RR27'!$C$21</f>
        <v>£m</v>
      </c>
      <c r="E53" t="s">
        <v>8488</v>
      </c>
      <c r="F53" s="1248">
        <f>IF(ISBLANK('RR27'!$S$21),"##BLANK",'RR27'!$S$21)</f>
        <v>88.394479639415607</v>
      </c>
    </row>
    <row r="54" spans="2:6" x14ac:dyDescent="0.2">
      <c r="B54" t="str">
        <f>UPPER('RR27'!$BM$21)</f>
        <v>B0098MSWR_PR24</v>
      </c>
      <c r="C54" t="str">
        <f>IF(LEN(_xlfn.CONCAT('RR27'!$B$16, " - ", 'RR27'!$B$21, " - ", 'RR27'!$H$14))&gt;230,LEFT(_xlfn.CONCAT('RR27'!$B$16, " - ", 'RR27'!$B$21, " - ", 'RR27'!$H$14),212)&amp;" [*** truncated]",_xlfn.CONCAT('RR27'!$B$16, " - ", 'RR27'!$B$21, " - ", 'RR27'!$H$14))</f>
        <v>Wholesale charge - wastewater - Measured - surface water charges - Wastewater network+</v>
      </c>
      <c r="D54" t="str">
        <f>'RR27'!$C$21</f>
        <v>£m</v>
      </c>
      <c r="E54" t="s">
        <v>8488</v>
      </c>
      <c r="F54" s="1248">
        <f>IF(ISBLANK('RR27'!$T$21),"##BLANK",'RR27'!$T$21)</f>
        <v>87.811590301523182</v>
      </c>
    </row>
    <row r="55" spans="2:6" x14ac:dyDescent="0.2">
      <c r="B55" t="str">
        <f>UPPER('RR27'!$BN$21)</f>
        <v>B0098MSWNP_PR24</v>
      </c>
      <c r="C55" t="str">
        <f>IF(LEN(_xlfn.CONCAT('RR27'!$B$16, " - ", 'RR27'!$B$21, " - ", 'RR27'!$I$14))&gt;230,LEFT(_xlfn.CONCAT('RR27'!$B$16, " - ", 'RR27'!$B$21, " - ", 'RR27'!$I$14),212)&amp;" [*** truncated]",_xlfn.CONCAT('RR27'!$B$16, " - ", 'RR27'!$B$21, " - ", 'RR27'!$I$14))</f>
        <v>Wholesale charge - wastewater - Measured - surface water charges - Bioresources</v>
      </c>
      <c r="D55" t="str">
        <f>'RR27'!$C$21</f>
        <v>£m</v>
      </c>
      <c r="E55" t="s">
        <v>8488</v>
      </c>
      <c r="F55" s="1248">
        <f>IF(ISBLANK('RR27'!$U$21),"##BLANK",'RR27'!$U$21)</f>
        <v>0.58288933789244635</v>
      </c>
    </row>
    <row r="56" spans="2:6" x14ac:dyDescent="0.2">
      <c r="B56" t="str">
        <f>UPPER('RR27'!$BO$21)</f>
        <v>B0098MSTOTT_PR24</v>
      </c>
      <c r="C56" t="str">
        <f>IF(LEN(_xlfn.CONCAT('RR27'!$B$16, " - ", 'RR27'!$B$21, " - ", 'RR27'!$J$14))&gt;230,LEFT(_xlfn.CONCAT('RR27'!$B$16, " - ", 'RR27'!$B$21, " - ", 'RR27'!$J$14),212)&amp;" [*** truncated]",_xlfn.CONCAT('RR27'!$B$16, " - ", 'RR27'!$B$21, " - ", 'RR27'!$J$14))</f>
        <v>Wholesale charge - wastewater - Measured - surface water charges - Total</v>
      </c>
      <c r="D56" t="str">
        <f>'RR27'!$C$21</f>
        <v>£m</v>
      </c>
      <c r="E56" t="s">
        <v>8488</v>
      </c>
      <c r="F56" s="1248">
        <f>IF(ISBLANK('RR27'!$V$21),"##BLANK",'RR27'!$V$21)</f>
        <v>88.394479639415636</v>
      </c>
    </row>
    <row r="57" spans="2:6" x14ac:dyDescent="0.2">
      <c r="B57" t="str">
        <f>UPPER('RR27'!$BJ$22)</f>
        <v>B0099MHH_PR24</v>
      </c>
      <c r="C57" t="str">
        <f>IF(LEN(_xlfn.CONCAT('RR27'!$B$16, " - ", 'RR27'!$B$22, " - ", 'RR27'!$E$14))&gt;230,LEFT(_xlfn.CONCAT('RR27'!$B$16, " - ", 'RR27'!$B$22, " - ", 'RR27'!$E$14),212)&amp;" [*** truncated]",_xlfn.CONCAT('RR27'!$B$16, " - ", 'RR27'!$B$22, " - ", 'RR27'!$E$14))</f>
        <v>Wholesale charge - wastewater - Measured - highway drainage charges - Residential</v>
      </c>
      <c r="D57" t="str">
        <f>'RR27'!$C$22</f>
        <v>£m</v>
      </c>
      <c r="E57" t="s">
        <v>8488</v>
      </c>
      <c r="F57" s="1248">
        <f>IF(ISBLANK('RR27'!$Q$22),"##BLANK",'RR27'!$Q$22)</f>
        <v>44.93296549580355</v>
      </c>
    </row>
    <row r="58" spans="2:6" x14ac:dyDescent="0.2">
      <c r="B58" t="str">
        <f>UPPER('RR27'!$BK$22)</f>
        <v>B0099MHNH_PR24</v>
      </c>
      <c r="C58" t="str">
        <f>IF(LEN(_xlfn.CONCAT('RR27'!$B$16, " - ", 'RR27'!$B$22, " - ", 'RR27'!$F$14))&gt;230,LEFT(_xlfn.CONCAT('RR27'!$B$16, " - ", 'RR27'!$B$22, " - ", 'RR27'!$F$14),212)&amp;" [*** truncated]",_xlfn.CONCAT('RR27'!$B$16, " - ", 'RR27'!$B$22, " - ", 'RR27'!$F$14))</f>
        <v>Wholesale charge - wastewater - Measured - highway drainage charges - Business</v>
      </c>
      <c r="D58" t="str">
        <f>'RR27'!$C$22</f>
        <v>£m</v>
      </c>
      <c r="E58" t="s">
        <v>8488</v>
      </c>
      <c r="F58" s="1248">
        <f>IF(ISBLANK('RR27'!$R$22),"##BLANK",'RR27'!$R$22)</f>
        <v>2.0093618277898666</v>
      </c>
    </row>
    <row r="59" spans="2:6" x14ac:dyDescent="0.2">
      <c r="B59" t="str">
        <f>UPPER('RR27'!$BL$22)</f>
        <v>B0099MHTOT_PR24</v>
      </c>
      <c r="C59" t="str">
        <f>IF(LEN(_xlfn.CONCAT('RR27'!$B$16, " - ", 'RR27'!$B$22, " - ", 'RR27'!$G$14))&gt;230,LEFT(_xlfn.CONCAT('RR27'!$B$16, " - ", 'RR27'!$B$22, " - ", 'RR27'!$G$14),212)&amp;" [*** truncated]",_xlfn.CONCAT('RR27'!$B$16, " - ", 'RR27'!$B$22, " - ", 'RR27'!$G$14))</f>
        <v>Wholesale charge - wastewater - Measured - highway drainage charges - Total</v>
      </c>
      <c r="D59" t="str">
        <f>'RR27'!$C$22</f>
        <v>£m</v>
      </c>
      <c r="E59" t="s">
        <v>8488</v>
      </c>
      <c r="F59" s="1248">
        <f>IF(ISBLANK('RR27'!$S$22),"##BLANK",'RR27'!$S$22)</f>
        <v>46.942327323593418</v>
      </c>
    </row>
    <row r="60" spans="2:6" x14ac:dyDescent="0.2">
      <c r="B60" t="str">
        <f>UPPER('RR27'!$BM$22)</f>
        <v>B0099MHWR_PR24</v>
      </c>
      <c r="C60" t="str">
        <f>IF(LEN(_xlfn.CONCAT('RR27'!$B$16, " - ", 'RR27'!$B$22, " - ", 'RR27'!$H$14))&gt;230,LEFT(_xlfn.CONCAT('RR27'!$B$16, " - ", 'RR27'!$B$22, " - ", 'RR27'!$H$14),212)&amp;" [*** truncated]",_xlfn.CONCAT('RR27'!$B$16, " - ", 'RR27'!$B$22, " - ", 'RR27'!$H$14))</f>
        <v>Wholesale charge - wastewater - Measured - highway drainage charges - Wastewater network+</v>
      </c>
      <c r="D60" t="str">
        <f>'RR27'!$C$22</f>
        <v>£m</v>
      </c>
      <c r="E60" t="s">
        <v>8488</v>
      </c>
      <c r="F60" s="1248">
        <f>IF(ISBLANK('RR27'!$T$22),"##BLANK",'RR27'!$T$22)</f>
        <v>46.45031364625428</v>
      </c>
    </row>
    <row r="61" spans="2:6" x14ac:dyDescent="0.2">
      <c r="B61" t="str">
        <f>UPPER('RR27'!$BN$22)</f>
        <v>B0099MHWNP_PR24</v>
      </c>
      <c r="C61" t="str">
        <f>IF(LEN(_xlfn.CONCAT('RR27'!$B$16, " - ", 'RR27'!$B$22, " - ", 'RR27'!$I$14))&gt;230,LEFT(_xlfn.CONCAT('RR27'!$B$16, " - ", 'RR27'!$B$22, " - ", 'RR27'!$I$14),212)&amp;" [*** truncated]",_xlfn.CONCAT('RR27'!$B$16, " - ", 'RR27'!$B$22, " - ", 'RR27'!$I$14))</f>
        <v>Wholesale charge - wastewater - Measured - highway drainage charges - Bioresources</v>
      </c>
      <c r="D61" t="str">
        <f>'RR27'!$C$22</f>
        <v>£m</v>
      </c>
      <c r="E61" t="s">
        <v>8488</v>
      </c>
      <c r="F61" s="1248">
        <f>IF(ISBLANK('RR27'!$U$22),"##BLANK",'RR27'!$U$22)</f>
        <v>0.49201367733913587</v>
      </c>
    </row>
    <row r="62" spans="2:6" x14ac:dyDescent="0.2">
      <c r="B62" t="str">
        <f>UPPER('RR27'!$BO$22)</f>
        <v>B0099MHTOTT_PR24</v>
      </c>
      <c r="C62" t="str">
        <f>IF(LEN(_xlfn.CONCAT('RR27'!$B$16, " - ", 'RR27'!$B$22, " - ", 'RR27'!$J$14))&gt;230,LEFT(_xlfn.CONCAT('RR27'!$B$16, " - ", 'RR27'!$B$22, " - ", 'RR27'!$J$14),212)&amp;" [*** truncated]",_xlfn.CONCAT('RR27'!$B$16, " - ", 'RR27'!$B$22, " - ", 'RR27'!$J$14))</f>
        <v>Wholesale charge - wastewater - Measured - highway drainage charges - Total</v>
      </c>
      <c r="D62" t="str">
        <f>'RR27'!$C$22</f>
        <v>£m</v>
      </c>
      <c r="E62" t="s">
        <v>8488</v>
      </c>
      <c r="F62" s="1248">
        <f>IF(ISBLANK('RR27'!$V$22),"##BLANK",'RR27'!$V$22)</f>
        <v>46.942327323593418</v>
      </c>
    </row>
    <row r="63" spans="2:6" x14ac:dyDescent="0.2">
      <c r="B63" t="str">
        <f>UPPER('RR27'!$BJ$23)</f>
        <v>B0100TPH_PR24</v>
      </c>
      <c r="C63" t="str">
        <f>IF(LEN(_xlfn.CONCAT('RR27'!$B$16, " - ", 'RR27'!$B$23, " - ", 'RR27'!$E$14))&gt;230,LEFT(_xlfn.CONCAT('RR27'!$B$16, " - ", 'RR27'!$B$23, " - ", 'RR27'!$E$14),212)&amp;" [*** truncated]",_xlfn.CONCAT('RR27'!$B$16, " - ", 'RR27'!$B$23, " - ", 'RR27'!$E$14))</f>
        <v>Wholesale charge - wastewater - Third party revenue - Residential</v>
      </c>
      <c r="D63" t="str">
        <f>'RR27'!$C$23</f>
        <v>£m</v>
      </c>
      <c r="E63" t="s">
        <v>8488</v>
      </c>
      <c r="F63" s="1248">
        <f>IF(ISBLANK('RR27'!$Q$23),"##BLANK",'RR27'!$Q$23)</f>
        <v>0</v>
      </c>
    </row>
    <row r="64" spans="2:6" x14ac:dyDescent="0.2">
      <c r="B64" t="str">
        <f>UPPER('RR27'!$BK$23)</f>
        <v>B0100TPNH_PR24</v>
      </c>
      <c r="C64" t="str">
        <f>IF(LEN(_xlfn.CONCAT('RR27'!$B$16, " - ", 'RR27'!$B$23, " - ", 'RR27'!$F$14))&gt;230,LEFT(_xlfn.CONCAT('RR27'!$B$16, " - ", 'RR27'!$B$23, " - ", 'RR27'!$F$14),212)&amp;" [*** truncated]",_xlfn.CONCAT('RR27'!$B$16, " - ", 'RR27'!$B$23, " - ", 'RR27'!$F$14))</f>
        <v>Wholesale charge - wastewater - Third party revenue - Business</v>
      </c>
      <c r="D64" t="str">
        <f>'RR27'!$C$23</f>
        <v>£m</v>
      </c>
      <c r="E64" t="s">
        <v>8488</v>
      </c>
      <c r="F64" s="1248">
        <f>IF(ISBLANK('RR27'!$R$23),"##BLANK",'RR27'!$R$23)</f>
        <v>0</v>
      </c>
    </row>
    <row r="65" spans="2:6" x14ac:dyDescent="0.2">
      <c r="B65" t="str">
        <f>UPPER('RR27'!$BL$23)</f>
        <v>B0100TPTOT_PR24</v>
      </c>
      <c r="C65" t="str">
        <f>IF(LEN(_xlfn.CONCAT('RR27'!$B$16, " - ", 'RR27'!$B$23, " - ", 'RR27'!$G$14))&gt;230,LEFT(_xlfn.CONCAT('RR27'!$B$16, " - ", 'RR27'!$B$23, " - ", 'RR27'!$G$14),212)&amp;" [*** truncated]",_xlfn.CONCAT('RR27'!$B$16, " - ", 'RR27'!$B$23, " - ", 'RR27'!$G$14))</f>
        <v>Wholesale charge - wastewater - Third party revenue - Total</v>
      </c>
      <c r="D65" t="str">
        <f>'RR27'!$C$23</f>
        <v>£m</v>
      </c>
      <c r="E65" t="s">
        <v>8488</v>
      </c>
      <c r="F65" s="1248">
        <f>IF(ISBLANK('RR27'!$S$23),"##BLANK",'RR27'!$S$23)</f>
        <v>0</v>
      </c>
    </row>
    <row r="66" spans="2:6" x14ac:dyDescent="0.2">
      <c r="B66" t="str">
        <f>UPPER('RR27'!$BM$23)</f>
        <v>B0100TPWR_PR24</v>
      </c>
      <c r="C66" t="str">
        <f>IF(LEN(_xlfn.CONCAT('RR27'!$B$16, " - ", 'RR27'!$B$23, " - ", 'RR27'!$H$14))&gt;230,LEFT(_xlfn.CONCAT('RR27'!$B$16, " - ", 'RR27'!$B$23, " - ", 'RR27'!$H$14),212)&amp;" [*** truncated]",_xlfn.CONCAT('RR27'!$B$16, " - ", 'RR27'!$B$23, " - ", 'RR27'!$H$14))</f>
        <v>Wholesale charge - wastewater - Third party revenue - Wastewater network+</v>
      </c>
      <c r="D66" t="str">
        <f>'RR27'!$C$23</f>
        <v>£m</v>
      </c>
      <c r="E66" t="s">
        <v>8488</v>
      </c>
      <c r="F66" s="1248">
        <f>IF(ISBLANK('RR27'!$T$23),"##BLANK",'RR27'!$T$23)</f>
        <v>0</v>
      </c>
    </row>
    <row r="67" spans="2:6" x14ac:dyDescent="0.2">
      <c r="B67" t="str">
        <f>UPPER('RR27'!$BN$23)</f>
        <v>B0100TPWNP_PR24</v>
      </c>
      <c r="C67" t="str">
        <f>IF(LEN(_xlfn.CONCAT('RR27'!$B$16, " - ", 'RR27'!$B$23, " - ", 'RR27'!$I$14))&gt;230,LEFT(_xlfn.CONCAT('RR27'!$B$16, " - ", 'RR27'!$B$23, " - ", 'RR27'!$I$14),212)&amp;" [*** truncated]",_xlfn.CONCAT('RR27'!$B$16, " - ", 'RR27'!$B$23, " - ", 'RR27'!$I$14))</f>
        <v>Wholesale charge - wastewater - Third party revenue - Bioresources</v>
      </c>
      <c r="D67" t="str">
        <f>'RR27'!$C$23</f>
        <v>£m</v>
      </c>
      <c r="E67" t="s">
        <v>8488</v>
      </c>
      <c r="F67" s="1248">
        <f>IF(ISBLANK('RR27'!$U$23),"##BLANK",'RR27'!$U$23)</f>
        <v>0</v>
      </c>
    </row>
    <row r="68" spans="2:6" x14ac:dyDescent="0.2">
      <c r="B68" t="str">
        <f>UPPER('RR27'!$BO$23)</f>
        <v>B0100TPTOTT_PR24</v>
      </c>
      <c r="C68" t="str">
        <f>IF(LEN(_xlfn.CONCAT('RR27'!$B$16, " - ", 'RR27'!$B$23, " - ", 'RR27'!$J$14))&gt;230,LEFT(_xlfn.CONCAT('RR27'!$B$16, " - ", 'RR27'!$B$23, " - ", 'RR27'!$J$14),212)&amp;" [*** truncated]",_xlfn.CONCAT('RR27'!$B$16, " - ", 'RR27'!$B$23, " - ", 'RR27'!$J$14))</f>
        <v>Wholesale charge - wastewater - Third party revenue - Total</v>
      </c>
      <c r="D68" t="str">
        <f>'RR27'!$C$23</f>
        <v>£m</v>
      </c>
      <c r="E68" t="s">
        <v>8488</v>
      </c>
      <c r="F68" s="1248">
        <f>IF(ISBLANK('RR27'!$V$23),"##BLANK",'RR27'!$V$23)</f>
        <v>0</v>
      </c>
    </row>
    <row r="69" spans="2:6" x14ac:dyDescent="0.2">
      <c r="B69" t="str">
        <f>UPPER('RR27'!$BJ$24)</f>
        <v>B0101TWH_PR24</v>
      </c>
      <c r="C69" t="str">
        <f>IF(LEN(_xlfn.CONCAT('RR27'!$B$16, " - ", 'RR27'!$B$24, " - ", 'RR27'!$E$14))&gt;230,LEFT(_xlfn.CONCAT('RR27'!$B$16, " - ", 'RR27'!$B$24, " - ", 'RR27'!$E$14),212)&amp;" [*** truncated]",_xlfn.CONCAT('RR27'!$B$16, " - ", 'RR27'!$B$24, " - ", 'RR27'!$E$14))</f>
        <v>Wholesale charge - wastewater - Total wholesale wastewater revenue - Residential</v>
      </c>
      <c r="D69" t="str">
        <f>'RR27'!$C$24</f>
        <v>£m</v>
      </c>
      <c r="E69" t="s">
        <v>8488</v>
      </c>
      <c r="F69" s="1248">
        <f>IF(ISBLANK('RR27'!$Q$24),"##BLANK",'RR27'!$Q$24)</f>
        <v>681.62161237177497</v>
      </c>
    </row>
    <row r="70" spans="2:6" x14ac:dyDescent="0.2">
      <c r="B70" t="str">
        <f>UPPER('RR27'!$BK$24)</f>
        <v>B0101TWNH_PR24</v>
      </c>
      <c r="C70" t="str">
        <f>IF(LEN(_xlfn.CONCAT('RR27'!$B$16, " - ", 'RR27'!$B$24, " - ", 'RR27'!$F$14))&gt;230,LEFT(_xlfn.CONCAT('RR27'!$B$16, " - ", 'RR27'!$B$24, " - ", 'RR27'!$F$14),212)&amp;" [*** truncated]",_xlfn.CONCAT('RR27'!$B$16, " - ", 'RR27'!$B$24, " - ", 'RR27'!$F$14))</f>
        <v>Wholesale charge - wastewater - Total wholesale wastewater revenue - Business</v>
      </c>
      <c r="D70" t="str">
        <f>'RR27'!$C$24</f>
        <v>£m</v>
      </c>
      <c r="E70" t="s">
        <v>8488</v>
      </c>
      <c r="F70" s="1248">
        <f>IF(ISBLANK('RR27'!$R$24),"##BLANK",'RR27'!$R$24)</f>
        <v>139.35920236244951</v>
      </c>
    </row>
    <row r="71" spans="2:6" x14ac:dyDescent="0.2">
      <c r="B71" t="str">
        <f>UPPER('RR27'!$BL$24)</f>
        <v>B0101TWTOT_PR24</v>
      </c>
      <c r="C71" t="str">
        <f>IF(LEN(_xlfn.CONCAT('RR27'!$B$16, " - ", 'RR27'!$B$24, " - ", 'RR27'!$G$14))&gt;230,LEFT(_xlfn.CONCAT('RR27'!$B$16, " - ", 'RR27'!$B$24, " - ", 'RR27'!$G$14),212)&amp;" [*** truncated]",_xlfn.CONCAT('RR27'!$B$16, " - ", 'RR27'!$B$24, " - ", 'RR27'!$G$14))</f>
        <v>Wholesale charge - wastewater - Total wholesale wastewater revenue - Total</v>
      </c>
      <c r="D71" t="str">
        <f>'RR27'!$C$24</f>
        <v>£m</v>
      </c>
      <c r="E71" t="s">
        <v>8488</v>
      </c>
      <c r="F71" s="1248">
        <f>IF(ISBLANK('RR27'!$S$24),"##BLANK",'RR27'!$S$24)</f>
        <v>820.98081473422451</v>
      </c>
    </row>
    <row r="72" spans="2:6" x14ac:dyDescent="0.2">
      <c r="B72" t="str">
        <f>UPPER('RR27'!$BM$24)</f>
        <v>B0101TWWR_PR24</v>
      </c>
      <c r="C72" t="str">
        <f>IF(LEN(_xlfn.CONCAT('RR27'!$B$16, " - ", 'RR27'!$B$24, " - ", 'RR27'!$H$14))&gt;230,LEFT(_xlfn.CONCAT('RR27'!$B$16, " - ", 'RR27'!$B$24, " - ", 'RR27'!$H$14),212)&amp;" [*** truncated]",_xlfn.CONCAT('RR27'!$B$16, " - ", 'RR27'!$B$24, " - ", 'RR27'!$H$14))</f>
        <v>Wholesale charge - wastewater - Total wholesale wastewater revenue - Wastewater network+</v>
      </c>
      <c r="D72" t="str">
        <f>'RR27'!$C$24</f>
        <v>£m</v>
      </c>
      <c r="E72" t="s">
        <v>8488</v>
      </c>
      <c r="F72" s="1248">
        <f>IF(ISBLANK('RR27'!$T$24),"##BLANK",'RR27'!$T$24)</f>
        <v>708.32161579110982</v>
      </c>
    </row>
    <row r="73" spans="2:6" x14ac:dyDescent="0.2">
      <c r="B73" t="str">
        <f>UPPER('RR27'!$BN$24)</f>
        <v>B0101TWWNP_PR24</v>
      </c>
      <c r="C73" t="str">
        <f>IF(LEN(_xlfn.CONCAT('RR27'!$B$16, " - ", 'RR27'!$B$24, " - ", 'RR27'!$I$14))&gt;230,LEFT(_xlfn.CONCAT('RR27'!$B$16, " - ", 'RR27'!$B$24, " - ", 'RR27'!$I$14),212)&amp;" [*** truncated]",_xlfn.CONCAT('RR27'!$B$16, " - ", 'RR27'!$B$24, " - ", 'RR27'!$I$14))</f>
        <v>Wholesale charge - wastewater - Total wholesale wastewater revenue - Bioresources</v>
      </c>
      <c r="D73" t="str">
        <f>'RR27'!$C$24</f>
        <v>£m</v>
      </c>
      <c r="E73" t="s">
        <v>8488</v>
      </c>
      <c r="F73" s="1248">
        <f>IF(ISBLANK('RR27'!$U$24),"##BLANK",'RR27'!$U$24)</f>
        <v>112.6591989431147</v>
      </c>
    </row>
    <row r="74" spans="2:6" x14ac:dyDescent="0.2">
      <c r="B74" t="str">
        <f>UPPER('RR27'!$BO$24)</f>
        <v>B0101TWTOTT_PR24</v>
      </c>
      <c r="C74" t="str">
        <f>IF(LEN(_xlfn.CONCAT('RR27'!$B$16, " - ", 'RR27'!$B$24, " - ", 'RR27'!$J$14))&gt;230,LEFT(_xlfn.CONCAT('RR27'!$B$16, " - ", 'RR27'!$B$24, " - ", 'RR27'!$J$14),212)&amp;" [*** truncated]",_xlfn.CONCAT('RR27'!$B$16, " - ", 'RR27'!$B$24, " - ", 'RR27'!$J$14))</f>
        <v>Wholesale charge - wastewater - Total wholesale wastewater revenue - Total</v>
      </c>
      <c r="D74" t="str">
        <f>'RR27'!$C$24</f>
        <v>£m</v>
      </c>
      <c r="E74" t="s">
        <v>8488</v>
      </c>
      <c r="F74" s="1248">
        <f>IF(ISBLANK('RR27'!$V$24),"##BLANK",'RR27'!$V$24)</f>
        <v>820.98081473422451</v>
      </c>
    </row>
    <row r="75" spans="2:6" x14ac:dyDescent="0.2">
      <c r="B75" t="str">
        <f>UPPER('RR27'!$BJ$27)</f>
        <v>B0102ADDN1UH_PR24</v>
      </c>
      <c r="C75" t="str">
        <f>IF(LEN(_xlfn.CONCAT('RR27'!$B$26, " - ", 'RR27'!$B$27, " - ", 'RR27'!$E$14))&gt;230,LEFT(_xlfn.CONCAT('RR27'!$B$26, " - ", 'RR27'!$B$27, " - ", 'RR27'!$E$14),212)&amp;" [*** truncated]",_xlfn.CONCAT('RR27'!$B$26, " - ", 'RR27'!$B$27, " - ", 'RR27'!$E$14))</f>
        <v>Wholesale charge - Additional Control 1 - Unmeasured - Residential</v>
      </c>
      <c r="D75" t="str">
        <f>'RR27'!$C$27</f>
        <v>£m</v>
      </c>
      <c r="E75" t="s">
        <v>8488</v>
      </c>
      <c r="F75" s="1248">
        <f>IF(ISBLANK('RR27'!$Q$27),"##BLANK",'RR27'!$Q$27)</f>
        <v>0</v>
      </c>
    </row>
    <row r="76" spans="2:6" x14ac:dyDescent="0.2">
      <c r="B76" t="str">
        <f>UPPER('RR27'!$BK$27)</f>
        <v>B0102ADDN1UNH_PR24</v>
      </c>
      <c r="C76" t="str">
        <f>IF(LEN(_xlfn.CONCAT('RR27'!$B$26, " - ", 'RR27'!$B$27, " - ", 'RR27'!$F$14))&gt;230,LEFT(_xlfn.CONCAT('RR27'!$B$26, " - ", 'RR27'!$B$27, " - ", 'RR27'!$F$14),212)&amp;" [*** truncated]",_xlfn.CONCAT('RR27'!$B$26, " - ", 'RR27'!$B$27, " - ", 'RR27'!$F$14))</f>
        <v>Wholesale charge - Additional Control 1 - Unmeasured - Business</v>
      </c>
      <c r="D76" t="str">
        <f>'RR27'!$C$27</f>
        <v>£m</v>
      </c>
      <c r="E76" t="s">
        <v>8488</v>
      </c>
      <c r="F76" s="1248">
        <f>IF(ISBLANK('RR27'!$R$27),"##BLANK",'RR27'!$R$27)</f>
        <v>0</v>
      </c>
    </row>
    <row r="77" spans="2:6" x14ac:dyDescent="0.2">
      <c r="B77" t="str">
        <f>UPPER('RR27'!$BL$27)</f>
        <v>B0102ADDN1UTOT_PR24</v>
      </c>
      <c r="C77" t="str">
        <f>IF(LEN(_xlfn.CONCAT('RR27'!$B$26, " - ", 'RR27'!$B$27, " - ", 'RR27'!$G$14))&gt;230,LEFT(_xlfn.CONCAT('RR27'!$B$26, " - ", 'RR27'!$B$27, " - ", 'RR27'!$G$14),212)&amp;" [*** truncated]",_xlfn.CONCAT('RR27'!$B$26, " - ", 'RR27'!$B$27, " - ", 'RR27'!$G$14))</f>
        <v>Wholesale charge - Additional Control 1 - Unmeasured - Total</v>
      </c>
      <c r="D77" t="str">
        <f>'RR27'!$C$27</f>
        <v>£m</v>
      </c>
      <c r="E77" t="s">
        <v>8488</v>
      </c>
      <c r="F77" s="1248">
        <f>IF(ISBLANK('RR27'!$S$27),"##BLANK",'RR27'!$S$27)</f>
        <v>0</v>
      </c>
    </row>
    <row r="78" spans="2:6" x14ac:dyDescent="0.2">
      <c r="B78" t="str">
        <f>UPPER('RR27'!$BJ$28)</f>
        <v>B0102ADDN1MH_PR24</v>
      </c>
      <c r="C78" t="str">
        <f>IF(LEN(_xlfn.CONCAT('RR27'!$B$26, " - ", 'RR27'!$B$28, " - ", 'RR27'!$E$14))&gt;230,LEFT(_xlfn.CONCAT('RR27'!$B$26, " - ", 'RR27'!$B$28, " - ", 'RR27'!$E$14),212)&amp;" [*** truncated]",_xlfn.CONCAT('RR27'!$B$26, " - ", 'RR27'!$B$28, " - ", 'RR27'!$E$14))</f>
        <v>Wholesale charge - Additional Control 1 - Measured - Residential</v>
      </c>
      <c r="D78" t="str">
        <f>'RR27'!$C$28</f>
        <v>£m</v>
      </c>
      <c r="E78" t="s">
        <v>8488</v>
      </c>
      <c r="F78" s="1248">
        <f>IF(ISBLANK('RR27'!$Q$28),"##BLANK",'RR27'!$Q$28)</f>
        <v>0</v>
      </c>
    </row>
    <row r="79" spans="2:6" x14ac:dyDescent="0.2">
      <c r="B79" t="str">
        <f>UPPER('RR27'!$BK$28)</f>
        <v>B0102ADDN1MNH_PR24</v>
      </c>
      <c r="C79" t="str">
        <f>IF(LEN(_xlfn.CONCAT('RR27'!$B$26, " - ", 'RR27'!$B$28, " - ", 'RR27'!$F$14))&gt;230,LEFT(_xlfn.CONCAT('RR27'!$B$26, " - ", 'RR27'!$B$28, " - ", 'RR27'!$F$14),212)&amp;" [*** truncated]",_xlfn.CONCAT('RR27'!$B$26, " - ", 'RR27'!$B$28, " - ", 'RR27'!$F$14))</f>
        <v>Wholesale charge - Additional Control 1 - Measured - Business</v>
      </c>
      <c r="D79" t="str">
        <f>'RR27'!$C$28</f>
        <v>£m</v>
      </c>
      <c r="E79" t="s">
        <v>8488</v>
      </c>
      <c r="F79" s="1248">
        <f>IF(ISBLANK('RR27'!$R$28),"##BLANK",'RR27'!$R$28)</f>
        <v>0</v>
      </c>
    </row>
    <row r="80" spans="2:6" x14ac:dyDescent="0.2">
      <c r="B80" t="str">
        <f>UPPER('RR27'!$BL$28)</f>
        <v>B0102ADDN1MTOT_PR24</v>
      </c>
      <c r="C80" t="str">
        <f>IF(LEN(_xlfn.CONCAT('RR27'!$B$26, " - ", 'RR27'!$B$28, " - ", 'RR27'!$G$14))&gt;230,LEFT(_xlfn.CONCAT('RR27'!$B$26, " - ", 'RR27'!$B$28, " - ", 'RR27'!$G$14),212)&amp;" [*** truncated]",_xlfn.CONCAT('RR27'!$B$26, " - ", 'RR27'!$B$28, " - ", 'RR27'!$G$14))</f>
        <v>Wholesale charge - Additional Control 1 - Measured - Total</v>
      </c>
      <c r="D80" t="str">
        <f>'RR27'!$C$28</f>
        <v>£m</v>
      </c>
      <c r="E80" t="s">
        <v>8488</v>
      </c>
      <c r="F80" s="1248">
        <f>IF(ISBLANK('RR27'!$S$28),"##BLANK",'RR27'!$S$28)</f>
        <v>0</v>
      </c>
    </row>
    <row r="81" spans="2:6" x14ac:dyDescent="0.2">
      <c r="B81" t="str">
        <f>UPPER('RR27'!$BJ$29)</f>
        <v>B0103ADDN1OH_PR24</v>
      </c>
      <c r="C81" t="str">
        <f>IF(LEN(_xlfn.CONCAT('RR27'!$B$26, " - ", 'RR27'!$B$29, " - ", 'RR27'!$E$14))&gt;230,LEFT(_xlfn.CONCAT('RR27'!$B$26, " - ", 'RR27'!$B$29, " - ", 'RR27'!$E$14),212)&amp;" [*** truncated]",_xlfn.CONCAT('RR27'!$B$26, " - ", 'RR27'!$B$29, " - ", 'RR27'!$E$14))</f>
        <v>Wholesale charge - Additional Control 1 - Third party revenue - Residential</v>
      </c>
      <c r="D81" t="str">
        <f>'RR27'!$C$29</f>
        <v>£m</v>
      </c>
      <c r="E81" t="s">
        <v>8488</v>
      </c>
      <c r="F81" s="1248">
        <f>IF(ISBLANK('RR27'!$Q$29),"##BLANK",'RR27'!$Q$29)</f>
        <v>0</v>
      </c>
    </row>
    <row r="82" spans="2:6" x14ac:dyDescent="0.2">
      <c r="B82" t="str">
        <f>UPPER('RR27'!$BK$29)</f>
        <v>B0103ADDN1ONH_PR24</v>
      </c>
      <c r="C82" t="str">
        <f>IF(LEN(_xlfn.CONCAT('RR27'!$B$26, " - ", 'RR27'!$B$29, " - ", 'RR27'!$F$14))&gt;230,LEFT(_xlfn.CONCAT('RR27'!$B$26, " - ", 'RR27'!$B$29, " - ", 'RR27'!$F$14),212)&amp;" [*** truncated]",_xlfn.CONCAT('RR27'!$B$26, " - ", 'RR27'!$B$29, " - ", 'RR27'!$F$14))</f>
        <v>Wholesale charge - Additional Control 1 - Third party revenue - Business</v>
      </c>
      <c r="D82" t="str">
        <f>'RR27'!$C$29</f>
        <v>£m</v>
      </c>
      <c r="E82" t="s">
        <v>8488</v>
      </c>
      <c r="F82" s="1248">
        <f>IF(ISBLANK('RR27'!$R$29),"##BLANK",'RR27'!$R$29)</f>
        <v>0</v>
      </c>
    </row>
    <row r="83" spans="2:6" x14ac:dyDescent="0.2">
      <c r="B83" t="str">
        <f>UPPER('RR27'!$BL$29)</f>
        <v>B0103ADDN1OTOT_PR24</v>
      </c>
      <c r="C83" t="str">
        <f>IF(LEN(_xlfn.CONCAT('RR27'!$B$26, " - ", 'RR27'!$B$29, " - ", 'RR27'!$G$14))&gt;230,LEFT(_xlfn.CONCAT('RR27'!$B$26, " - ", 'RR27'!$B$29, " - ", 'RR27'!$G$14),212)&amp;" [*** truncated]",_xlfn.CONCAT('RR27'!$B$26, " - ", 'RR27'!$B$29, " - ", 'RR27'!$G$14))</f>
        <v>Wholesale charge - Additional Control 1 - Third party revenue - Total</v>
      </c>
      <c r="D83" t="str">
        <f>'RR27'!$C$29</f>
        <v>£m</v>
      </c>
      <c r="E83" t="s">
        <v>8488</v>
      </c>
      <c r="F83" s="1248">
        <f>IF(ISBLANK('RR27'!$S$29),"##BLANK",'RR27'!$S$29)</f>
        <v>0</v>
      </c>
    </row>
    <row r="84" spans="2:6" x14ac:dyDescent="0.2">
      <c r="B84" t="str">
        <f>UPPER('RR27'!$BJ$30)</f>
        <v>B0104ADDN1TH_PR24</v>
      </c>
      <c r="C84" t="str">
        <f>IF(LEN(_xlfn.CONCAT('RR27'!$B$26, " - ", 'RR27'!$B$30, " - ", 'RR27'!$E$14))&gt;230,LEFT(_xlfn.CONCAT('RR27'!$B$26, " - ", 'RR27'!$B$30, " - ", 'RR27'!$E$14),212)&amp;" [*** truncated]",_xlfn.CONCAT('RR27'!$B$26, " - ", 'RR27'!$B$30, " - ", 'RR27'!$E$14))</f>
        <v>Wholesale charge - Additional Control 1 - Total wholesale additional control revenue - Residential</v>
      </c>
      <c r="D84" t="str">
        <f>'RR27'!$C$30</f>
        <v>£m</v>
      </c>
      <c r="E84" t="s">
        <v>8488</v>
      </c>
      <c r="F84" s="1248">
        <f>IF(ISBLANK('RR27'!$Q$30),"##BLANK",'RR27'!$Q$30)</f>
        <v>0</v>
      </c>
    </row>
    <row r="85" spans="2:6" x14ac:dyDescent="0.2">
      <c r="B85" t="str">
        <f>UPPER('RR27'!$BK$30)</f>
        <v>B0104ADDN1TNH_PR24</v>
      </c>
      <c r="C85" t="str">
        <f>IF(LEN(_xlfn.CONCAT('RR27'!$B$26, " - ", 'RR27'!$B$30, " - ", 'RR27'!$F$14))&gt;230,LEFT(_xlfn.CONCAT('RR27'!$B$26, " - ", 'RR27'!$B$30, " - ", 'RR27'!$F$14),212)&amp;" [*** truncated]",_xlfn.CONCAT('RR27'!$B$26, " - ", 'RR27'!$B$30, " - ", 'RR27'!$F$14))</f>
        <v>Wholesale charge - Additional Control 1 - Total wholesale additional control revenue - Business</v>
      </c>
      <c r="D85" t="str">
        <f>'RR27'!$C$30</f>
        <v>£m</v>
      </c>
      <c r="E85" t="s">
        <v>8488</v>
      </c>
      <c r="F85" s="1248">
        <f>IF(ISBLANK('RR27'!$R$30),"##BLANK",'RR27'!$R$30)</f>
        <v>0</v>
      </c>
    </row>
    <row r="86" spans="2:6" x14ac:dyDescent="0.2">
      <c r="B86" t="str">
        <f>UPPER('RR27'!$BL$30)</f>
        <v>B0104ADDN1TTOT_PR24</v>
      </c>
      <c r="C86" t="str">
        <f>IF(LEN(_xlfn.CONCAT('RR27'!$B$26, " - ", 'RR27'!$B$30, " - ", 'RR27'!$G$14))&gt;230,LEFT(_xlfn.CONCAT('RR27'!$B$26, " - ", 'RR27'!$B$30, " - ", 'RR27'!$G$14),212)&amp;" [*** truncated]",_xlfn.CONCAT('RR27'!$B$26, " - ", 'RR27'!$B$30, " - ", 'RR27'!$G$14))</f>
        <v>Wholesale charge - Additional Control 1 - Total wholesale additional control revenue - Total</v>
      </c>
      <c r="D86" t="str">
        <f>'RR27'!$C$30</f>
        <v>£m</v>
      </c>
      <c r="E86" t="s">
        <v>8488</v>
      </c>
      <c r="F86" s="1248">
        <f>IF(ISBLANK('RR27'!$S$30),"##BLANK",'RR27'!$S$30)</f>
        <v>0</v>
      </c>
    </row>
    <row r="87" spans="2:6" x14ac:dyDescent="0.2">
      <c r="B87" t="str">
        <f>UPPER('RR27'!$BJ$33)</f>
        <v>B0102ADDN2UH_PR24</v>
      </c>
      <c r="C87" t="str">
        <f>IF(LEN(_xlfn.CONCAT('RR27'!$B$32, " - ", 'RR27'!$B$33, " - ", 'RR27'!$E$14))&gt;230,LEFT(_xlfn.CONCAT('RR27'!$B$32, " - ", 'RR27'!$B$33, " - ", 'RR27'!$E$14),212)&amp;" [*** truncated]",_xlfn.CONCAT('RR27'!$B$32, " - ", 'RR27'!$B$33, " - ", 'RR27'!$E$14))</f>
        <v>Wholesale charge - Additional Control 2 - Unmeasured - Residential</v>
      </c>
      <c r="D87" t="str">
        <f>'RR27'!$C$33</f>
        <v>£m</v>
      </c>
      <c r="E87" t="s">
        <v>8488</v>
      </c>
      <c r="F87" s="1248">
        <f>IF(ISBLANK('RR27'!$Q$33),"##BLANK",'RR27'!$Q$33)</f>
        <v>0</v>
      </c>
    </row>
    <row r="88" spans="2:6" x14ac:dyDescent="0.2">
      <c r="B88" t="str">
        <f>UPPER('RR27'!$BK$33)</f>
        <v>B0102ADDN2UNH_PR24</v>
      </c>
      <c r="C88" t="str">
        <f>IF(LEN(_xlfn.CONCAT('RR27'!$B$32, " - ", 'RR27'!$B$33, " - ", 'RR27'!$F$14))&gt;230,LEFT(_xlfn.CONCAT('RR27'!$B$32, " - ", 'RR27'!$B$33, " - ", 'RR27'!$F$14),212)&amp;" [*** truncated]",_xlfn.CONCAT('RR27'!$B$32, " - ", 'RR27'!$B$33, " - ", 'RR27'!$F$14))</f>
        <v>Wholesale charge - Additional Control 2 - Unmeasured - Business</v>
      </c>
      <c r="D88" t="str">
        <f>'RR27'!$C$33</f>
        <v>£m</v>
      </c>
      <c r="E88" t="s">
        <v>8488</v>
      </c>
      <c r="F88" s="1248">
        <f>IF(ISBLANK('RR27'!$R$33),"##BLANK",'RR27'!$R$33)</f>
        <v>0</v>
      </c>
    </row>
    <row r="89" spans="2:6" x14ac:dyDescent="0.2">
      <c r="B89" t="str">
        <f>UPPER('RR27'!$BL$33)</f>
        <v>B0102ADDN2UTOT_PR24</v>
      </c>
      <c r="C89" t="str">
        <f>IF(LEN(_xlfn.CONCAT('RR27'!$B$32, " - ", 'RR27'!$B$33, " - ", 'RR27'!$G$14))&gt;230,LEFT(_xlfn.CONCAT('RR27'!$B$32, " - ", 'RR27'!$B$33, " - ", 'RR27'!$G$14),212)&amp;" [*** truncated]",_xlfn.CONCAT('RR27'!$B$32, " - ", 'RR27'!$B$33, " - ", 'RR27'!$G$14))</f>
        <v>Wholesale charge - Additional Control 2 - Unmeasured - Total</v>
      </c>
      <c r="D89" t="str">
        <f>'RR27'!$C$33</f>
        <v>£m</v>
      </c>
      <c r="E89" t="s">
        <v>8488</v>
      </c>
      <c r="F89" s="1248">
        <f>IF(ISBLANK('RR27'!$S$33),"##BLANK",'RR27'!$S$33)</f>
        <v>0</v>
      </c>
    </row>
    <row r="90" spans="2:6" x14ac:dyDescent="0.2">
      <c r="B90" t="str">
        <f>UPPER('RR27'!$BJ$34)</f>
        <v>B0102ADDN2MH_PR24</v>
      </c>
      <c r="C90" t="str">
        <f>IF(LEN(_xlfn.CONCAT('RR27'!$B$32, " - ", 'RR27'!$B$34, " - ", 'RR27'!$E$14))&gt;230,LEFT(_xlfn.CONCAT('RR27'!$B$32, " - ", 'RR27'!$B$34, " - ", 'RR27'!$E$14),212)&amp;" [*** truncated]",_xlfn.CONCAT('RR27'!$B$32, " - ", 'RR27'!$B$34, " - ", 'RR27'!$E$14))</f>
        <v>Wholesale charge - Additional Control 2 - Measured - Residential</v>
      </c>
      <c r="D90" t="str">
        <f>'RR27'!$C$34</f>
        <v>£m</v>
      </c>
      <c r="E90" t="s">
        <v>8488</v>
      </c>
      <c r="F90" s="1248">
        <f>IF(ISBLANK('RR27'!$Q$34),"##BLANK",'RR27'!$Q$34)</f>
        <v>0</v>
      </c>
    </row>
    <row r="91" spans="2:6" x14ac:dyDescent="0.2">
      <c r="B91" t="str">
        <f>UPPER('RR27'!$BK$34)</f>
        <v>B0102ADDN2MNH_PR24</v>
      </c>
      <c r="C91" t="str">
        <f>IF(LEN(_xlfn.CONCAT('RR27'!$B$32, " - ", 'RR27'!$B$34, " - ", 'RR27'!$F$14))&gt;230,LEFT(_xlfn.CONCAT('RR27'!$B$32, " - ", 'RR27'!$B$34, " - ", 'RR27'!$F$14),212)&amp;" [*** truncated]",_xlfn.CONCAT('RR27'!$B$32, " - ", 'RR27'!$B$34, " - ", 'RR27'!$F$14))</f>
        <v>Wholesale charge - Additional Control 2 - Measured - Business</v>
      </c>
      <c r="D91" t="str">
        <f>'RR27'!$C$34</f>
        <v>£m</v>
      </c>
      <c r="E91" t="s">
        <v>8488</v>
      </c>
      <c r="F91" s="1248">
        <f>IF(ISBLANK('RR27'!$R$34),"##BLANK",'RR27'!$R$34)</f>
        <v>0</v>
      </c>
    </row>
    <row r="92" spans="2:6" x14ac:dyDescent="0.2">
      <c r="B92" t="str">
        <f>UPPER('RR27'!$BL$34)</f>
        <v>B0102ADDN2MTOT_PR24</v>
      </c>
      <c r="C92" t="str">
        <f>IF(LEN(_xlfn.CONCAT('RR27'!$B$32, " - ", 'RR27'!$B$34, " - ", 'RR27'!$G$14))&gt;230,LEFT(_xlfn.CONCAT('RR27'!$B$32, " - ", 'RR27'!$B$34, " - ", 'RR27'!$G$14),212)&amp;" [*** truncated]",_xlfn.CONCAT('RR27'!$B$32, " - ", 'RR27'!$B$34, " - ", 'RR27'!$G$14))</f>
        <v>Wholesale charge - Additional Control 2 - Measured - Total</v>
      </c>
      <c r="D92" t="str">
        <f>'RR27'!$C$34</f>
        <v>£m</v>
      </c>
      <c r="E92" t="s">
        <v>8488</v>
      </c>
      <c r="F92" s="1248">
        <f>IF(ISBLANK('RR27'!$S$34),"##BLANK",'RR27'!$S$34)</f>
        <v>0</v>
      </c>
    </row>
    <row r="93" spans="2:6" x14ac:dyDescent="0.2">
      <c r="B93" t="str">
        <f>UPPER('RR27'!$BJ$35)</f>
        <v>B0103ADDN2OH_PR24</v>
      </c>
      <c r="C93" t="str">
        <f>IF(LEN(_xlfn.CONCAT('RR27'!$B$32, " - ", 'RR27'!$B$35, " - ", 'RR27'!$E$14))&gt;230,LEFT(_xlfn.CONCAT('RR27'!$B$32, " - ", 'RR27'!$B$35, " - ", 'RR27'!$E$14),212)&amp;" [*** truncated]",_xlfn.CONCAT('RR27'!$B$32, " - ", 'RR27'!$B$35, " - ", 'RR27'!$E$14))</f>
        <v>Wholesale charge - Additional Control 2 - Third party revenue - Residential</v>
      </c>
      <c r="D93" t="str">
        <f>'RR27'!$C$35</f>
        <v>£m</v>
      </c>
      <c r="E93" t="s">
        <v>8488</v>
      </c>
      <c r="F93" s="1248">
        <f>IF(ISBLANK('RR27'!$Q$35),"##BLANK",'RR27'!$Q$35)</f>
        <v>0</v>
      </c>
    </row>
    <row r="94" spans="2:6" x14ac:dyDescent="0.2">
      <c r="B94" t="str">
        <f>UPPER('RR27'!$BK$35)</f>
        <v>B0103ADDN2ONH_PR24</v>
      </c>
      <c r="C94" t="str">
        <f>IF(LEN(_xlfn.CONCAT('RR27'!$B$32, " - ", 'RR27'!$B$35, " - ", 'RR27'!$F$14))&gt;230,LEFT(_xlfn.CONCAT('RR27'!$B$32, " - ", 'RR27'!$B$35, " - ", 'RR27'!$F$14),212)&amp;" [*** truncated]",_xlfn.CONCAT('RR27'!$B$32, " - ", 'RR27'!$B$35, " - ", 'RR27'!$F$14))</f>
        <v>Wholesale charge - Additional Control 2 - Third party revenue - Business</v>
      </c>
      <c r="D94" t="str">
        <f>'RR27'!$C$35</f>
        <v>£m</v>
      </c>
      <c r="E94" t="s">
        <v>8488</v>
      </c>
      <c r="F94" s="1248">
        <f>IF(ISBLANK('RR27'!$R$35),"##BLANK",'RR27'!$R$35)</f>
        <v>0</v>
      </c>
    </row>
    <row r="95" spans="2:6" x14ac:dyDescent="0.2">
      <c r="B95" t="str">
        <f>UPPER('RR27'!$BL$35)</f>
        <v>B0103ADDN2OTOT_PR24</v>
      </c>
      <c r="C95" t="str">
        <f>IF(LEN(_xlfn.CONCAT('RR27'!$B$32, " - ", 'RR27'!$B$35, " - ", 'RR27'!$G$14))&gt;230,LEFT(_xlfn.CONCAT('RR27'!$B$32, " - ", 'RR27'!$B$35, " - ", 'RR27'!$G$14),212)&amp;" [*** truncated]",_xlfn.CONCAT('RR27'!$B$32, " - ", 'RR27'!$B$35, " - ", 'RR27'!$G$14))</f>
        <v>Wholesale charge - Additional Control 2 - Third party revenue - Total</v>
      </c>
      <c r="D95" t="str">
        <f>'RR27'!$C$35</f>
        <v>£m</v>
      </c>
      <c r="E95" t="s">
        <v>8488</v>
      </c>
      <c r="F95" s="1248">
        <f>IF(ISBLANK('RR27'!$S$35),"##BLANK",'RR27'!$S$35)</f>
        <v>0</v>
      </c>
    </row>
    <row r="96" spans="2:6" x14ac:dyDescent="0.2">
      <c r="B96" t="str">
        <f>UPPER('RR27'!$BJ$36)</f>
        <v>B0104ADDN2TH_PR24</v>
      </c>
      <c r="C96" t="str">
        <f>IF(LEN(_xlfn.CONCAT('RR27'!$B$32, " - ", 'RR27'!$B$36, " - ", 'RR27'!$E$14))&gt;230,LEFT(_xlfn.CONCAT('RR27'!$B$32, " - ", 'RR27'!$B$36, " - ", 'RR27'!$E$14),212)&amp;" [*** truncated]",_xlfn.CONCAT('RR27'!$B$32, " - ", 'RR27'!$B$36, " - ", 'RR27'!$E$14))</f>
        <v>Wholesale charge - Additional Control 2 - Total wholesale additional control revenue - Residential</v>
      </c>
      <c r="D96" t="str">
        <f>'RR27'!$C$36</f>
        <v>£m</v>
      </c>
      <c r="E96" t="s">
        <v>8488</v>
      </c>
      <c r="F96" s="1248">
        <f>IF(ISBLANK('RR27'!$Q$36),"##BLANK",'RR27'!$Q$36)</f>
        <v>0</v>
      </c>
    </row>
    <row r="97" spans="2:6" x14ac:dyDescent="0.2">
      <c r="B97" t="str">
        <f>UPPER('RR27'!$BK$36)</f>
        <v>B0104ADDN2TNH_PR24</v>
      </c>
      <c r="C97" t="str">
        <f>IF(LEN(_xlfn.CONCAT('RR27'!$B$32, " - ", 'RR27'!$B$36, " - ", 'RR27'!$F$14))&gt;230,LEFT(_xlfn.CONCAT('RR27'!$B$32, " - ", 'RR27'!$B$36, " - ", 'RR27'!$F$14),212)&amp;" [*** truncated]",_xlfn.CONCAT('RR27'!$B$32, " - ", 'RR27'!$B$36, " - ", 'RR27'!$F$14))</f>
        <v>Wholesale charge - Additional Control 2 - Total wholesale additional control revenue - Business</v>
      </c>
      <c r="D97" t="str">
        <f>'RR27'!$C$36</f>
        <v>£m</v>
      </c>
      <c r="E97" t="s">
        <v>8488</v>
      </c>
      <c r="F97" s="1248">
        <f>IF(ISBLANK('RR27'!$R$36),"##BLANK",'RR27'!$R$36)</f>
        <v>0</v>
      </c>
    </row>
    <row r="98" spans="2:6" x14ac:dyDescent="0.2">
      <c r="B98" t="str">
        <f>UPPER('RR27'!$BL$36)</f>
        <v>B0104ADDN2TTOT_PR24</v>
      </c>
      <c r="C98" t="str">
        <f>IF(LEN(_xlfn.CONCAT('RR27'!$B$32, " - ", 'RR27'!$B$36, " - ", 'RR27'!$G$14))&gt;230,LEFT(_xlfn.CONCAT('RR27'!$B$32, " - ", 'RR27'!$B$36, " - ", 'RR27'!$G$14),212)&amp;" [*** truncated]",_xlfn.CONCAT('RR27'!$B$32, " - ", 'RR27'!$B$36, " - ", 'RR27'!$G$14))</f>
        <v>Wholesale charge - Additional Control 2 - Total wholesale additional control revenue - Total</v>
      </c>
      <c r="D98" t="str">
        <f>'RR27'!$C$36</f>
        <v>£m</v>
      </c>
      <c r="E98" t="s">
        <v>8488</v>
      </c>
      <c r="F98" s="1248">
        <f>IF(ISBLANK('RR27'!$S$36),"##BLANK",'RR27'!$S$36)</f>
        <v>0</v>
      </c>
    </row>
    <row r="99" spans="2:6" x14ac:dyDescent="0.2">
      <c r="B99" t="str">
        <f>UPPER('RR27'!$BJ$38)</f>
        <v>B0105WTUH_PR24</v>
      </c>
      <c r="C99" t="str">
        <f>IF(LEN(_xlfn.CONCAT('RR27'!$B$38, " - ", 'RR27'!$E$14))&gt;230,LEFT(_xlfn.CONCAT('RR27'!$B$38, " - ", 'RR27'!$E$14),212)&amp;" [*** truncated]",_xlfn.CONCAT('RR27'!$B$38, " - ", 'RR27'!$E$14))</f>
        <v>Wholesale Total - Residential</v>
      </c>
      <c r="D99" t="str">
        <f>'RR27'!$C$38</f>
        <v>£m</v>
      </c>
      <c r="E99" t="s">
        <v>8488</v>
      </c>
      <c r="F99" s="1248">
        <f>IF(ISBLANK('RR27'!$Q$38),"##BLANK",'RR27'!$Q$38)</f>
        <v>1104.3687597140195</v>
      </c>
    </row>
    <row r="100" spans="2:6" x14ac:dyDescent="0.2">
      <c r="B100" t="str">
        <f>UPPER('RR27'!$BK$38)</f>
        <v>B0105WTNH_PR24</v>
      </c>
      <c r="C100" t="str">
        <f>IF(LEN(_xlfn.CONCAT('RR27'!$B$38, " - ", 'RR27'!$F$14))&gt;230,LEFT(_xlfn.CONCAT('RR27'!$B$38, " - ", 'RR27'!$F$14),212)&amp;" [*** truncated]",_xlfn.CONCAT('RR27'!$B$38, " - ", 'RR27'!$F$14))</f>
        <v>Wholesale Total - Business</v>
      </c>
      <c r="D100" t="str">
        <f>'RR27'!$C$38</f>
        <v>£m</v>
      </c>
      <c r="E100" t="s">
        <v>8488</v>
      </c>
      <c r="F100" s="1248">
        <f>IF(ISBLANK('RR27'!$R$38),"##BLANK",'RR27'!$R$38)</f>
        <v>289.12412682623562</v>
      </c>
    </row>
    <row r="101" spans="2:6" x14ac:dyDescent="0.2">
      <c r="B101" t="str">
        <f>UPPER('RR27'!$BL$38)</f>
        <v>B0105WTTOT_PR24</v>
      </c>
      <c r="C101" t="str">
        <f>IF(LEN(_xlfn.CONCAT('RR27'!$B$38, " - ", 'RR27'!$G$14))&gt;230,LEFT(_xlfn.CONCAT('RR27'!$B$38, " - ", 'RR27'!$G$14),212)&amp;" [*** truncated]",_xlfn.CONCAT('RR27'!$B$38, " - ", 'RR27'!$G$14))</f>
        <v>Wholesale Total - Total</v>
      </c>
      <c r="D101" t="str">
        <f>'RR27'!$C$38</f>
        <v>£m</v>
      </c>
      <c r="E101" t="s">
        <v>8488</v>
      </c>
      <c r="F101" s="1248">
        <f>IF(ISBLANK('RR27'!$S$38),"##BLANK",'RR27'!$S$38)</f>
        <v>1393.4928865402551</v>
      </c>
    </row>
    <row r="102" spans="2:6" x14ac:dyDescent="0.2">
      <c r="B102" t="str">
        <f>UPPER('RR27'!$BJ$41)</f>
        <v>A19002RRH_PR24</v>
      </c>
      <c r="C102" t="str">
        <f>IF(LEN(_xlfn.CONCAT('RR27'!$B$40, " - ", 'RR27'!$B$41, " - ", 'RR27'!$E$14))&gt;230,LEFT(_xlfn.CONCAT('RR27'!$B$40, " - ", 'RR27'!$B$41, " - ", 'RR27'!$E$14),212)&amp;" [*** truncated]",_xlfn.CONCAT('RR27'!$B$40, " - ", 'RR27'!$B$41, " - ", 'RR27'!$E$14))</f>
        <v>Retail revenue - Unmeasured - Residential</v>
      </c>
      <c r="D102" t="str">
        <f>'RR27'!$C$41</f>
        <v>£m</v>
      </c>
      <c r="E102" t="s">
        <v>8488</v>
      </c>
      <c r="F102" s="1248">
        <f>IF(ISBLANK('RR27'!$Q$41),"##BLANK",'RR27'!$Q$41)</f>
        <v>17.431603978862295</v>
      </c>
    </row>
    <row r="103" spans="2:6" x14ac:dyDescent="0.2">
      <c r="B103" t="str">
        <f>UPPER('RR27'!$BK$41)</f>
        <v>A19002RRNH_PR24</v>
      </c>
      <c r="C103" t="str">
        <f>IF(LEN(_xlfn.CONCAT('RR27'!$B$40, " - ", 'RR27'!$B$41, " - ", 'RR27'!$F$14))&gt;230,LEFT(_xlfn.CONCAT('RR27'!$B$40, " - ", 'RR27'!$B$41, " - ", 'RR27'!$F$14),212)&amp;" [*** truncated]",_xlfn.CONCAT('RR27'!$B$40, " - ", 'RR27'!$B$41, " - ", 'RR27'!$F$14))</f>
        <v>Retail revenue - Unmeasured - Business</v>
      </c>
      <c r="D103" t="str">
        <f>'RR27'!$C$41</f>
        <v>£m</v>
      </c>
      <c r="E103" t="s">
        <v>8488</v>
      </c>
      <c r="F103" s="1248">
        <f>IF(ISBLANK('RR27'!$R$41),"##BLANK",'RR27'!$R$41)</f>
        <v>0</v>
      </c>
    </row>
    <row r="104" spans="2:6" x14ac:dyDescent="0.2">
      <c r="B104" t="str">
        <f>UPPER('RR27'!$BL$41)</f>
        <v>A19002RRA_PR24</v>
      </c>
      <c r="C104" t="str">
        <f>IF(LEN(_xlfn.CONCAT('RR27'!$B$40, " - ", 'RR27'!$B$41, " - ", 'RR27'!$G$14))&gt;230,LEFT(_xlfn.CONCAT('RR27'!$B$40, " - ", 'RR27'!$B$41, " - ", 'RR27'!$G$14),212)&amp;" [*** truncated]",_xlfn.CONCAT('RR27'!$B$40, " - ", 'RR27'!$B$41, " - ", 'RR27'!$G$14))</f>
        <v>Retail revenue - Unmeasured - Total</v>
      </c>
      <c r="D104" t="str">
        <f>'RR27'!$C$41</f>
        <v>£m</v>
      </c>
      <c r="E104" t="s">
        <v>8488</v>
      </c>
      <c r="F104" s="1248">
        <f>IF(ISBLANK('RR27'!$S$41),"##BLANK",'RR27'!$S$41)</f>
        <v>17.431603978862295</v>
      </c>
    </row>
    <row r="105" spans="2:6" x14ac:dyDescent="0.2">
      <c r="B105" t="str">
        <f>UPPER('RR27'!$BJ$42)</f>
        <v>A19003RRH_PR24</v>
      </c>
      <c r="C105" t="str">
        <f>IF(LEN(_xlfn.CONCAT('RR27'!$B$40, " - ", 'RR27'!$B$42, " - ", 'RR27'!$E$14))&gt;230,LEFT(_xlfn.CONCAT('RR27'!$B$40, " - ", 'RR27'!$B$42, " - ", 'RR27'!$E$14),212)&amp;" [*** truncated]",_xlfn.CONCAT('RR27'!$B$40, " - ", 'RR27'!$B$42, " - ", 'RR27'!$E$14))</f>
        <v>Retail revenue - Measured - Residential</v>
      </c>
      <c r="D105" t="str">
        <f>'RR27'!$C$42</f>
        <v>£m</v>
      </c>
      <c r="E105" t="s">
        <v>8488</v>
      </c>
      <c r="F105" s="1248">
        <f>IF(ISBLANK('RR27'!$Q$42),"##BLANK",'RR27'!$Q$42)</f>
        <v>61.825741063102271</v>
      </c>
    </row>
    <row r="106" spans="2:6" x14ac:dyDescent="0.2">
      <c r="B106" t="str">
        <f>UPPER('RR27'!$BK$42)</f>
        <v>A19003RRNH_PR24</v>
      </c>
      <c r="C106" t="str">
        <f>IF(LEN(_xlfn.CONCAT('RR27'!$B$40, " - ", 'RR27'!$B$42, " - ", 'RR27'!$F$14))&gt;230,LEFT(_xlfn.CONCAT('RR27'!$B$40, " - ", 'RR27'!$B$42, " - ", 'RR27'!$F$14),212)&amp;" [*** truncated]",_xlfn.CONCAT('RR27'!$B$40, " - ", 'RR27'!$B$42, " - ", 'RR27'!$F$14))</f>
        <v>Retail revenue - Measured - Business</v>
      </c>
      <c r="D106" t="str">
        <f>'RR27'!$C$42</f>
        <v>£m</v>
      </c>
      <c r="E106" t="s">
        <v>8488</v>
      </c>
      <c r="F106" s="1248">
        <f>IF(ISBLANK('RR27'!$R$42),"##BLANK",'RR27'!$R$42)</f>
        <v>0</v>
      </c>
    </row>
    <row r="107" spans="2:6" x14ac:dyDescent="0.2">
      <c r="B107" t="str">
        <f>UPPER('RR27'!$BL$42)</f>
        <v>A19003RRA_PR24</v>
      </c>
      <c r="C107" t="str">
        <f>IF(LEN(_xlfn.CONCAT('RR27'!$B$40, " - ", 'RR27'!$B$42, " - ", 'RR27'!$G$14))&gt;230,LEFT(_xlfn.CONCAT('RR27'!$B$40, " - ", 'RR27'!$B$42, " - ", 'RR27'!$G$14),212)&amp;" [*** truncated]",_xlfn.CONCAT('RR27'!$B$40, " - ", 'RR27'!$B$42, " - ", 'RR27'!$G$14))</f>
        <v>Retail revenue - Measured - Total</v>
      </c>
      <c r="D107" t="str">
        <f>'RR27'!$C$42</f>
        <v>£m</v>
      </c>
      <c r="E107" t="s">
        <v>8488</v>
      </c>
      <c r="F107" s="1248">
        <f>IF(ISBLANK('RR27'!$S$42),"##BLANK",'RR27'!$S$42)</f>
        <v>61.825741063102271</v>
      </c>
    </row>
    <row r="108" spans="2:6" x14ac:dyDescent="0.2">
      <c r="B108" t="str">
        <f>UPPER('RR27'!$BJ$43)</f>
        <v>A19039RRH_PR24</v>
      </c>
      <c r="C108" t="str">
        <f>IF(LEN(_xlfn.CONCAT('RR27'!$B$40, " - ", 'RR27'!$B$43, " - ", 'RR27'!$E$14))&gt;230,LEFT(_xlfn.CONCAT('RR27'!$B$40, " - ", 'RR27'!$B$43, " - ", 'RR27'!$E$14),212)&amp;" [*** truncated]",_xlfn.CONCAT('RR27'!$B$40, " - ", 'RR27'!$B$43, " - ", 'RR27'!$E$14))</f>
        <v>Retail revenue - Retail third party revenue - Residential</v>
      </c>
      <c r="D108" t="str">
        <f>'RR27'!$C$43</f>
        <v>£m</v>
      </c>
      <c r="E108" t="s">
        <v>8488</v>
      </c>
      <c r="F108" s="1248">
        <f>IF(ISBLANK('RR27'!$Q$43),"##BLANK",'RR27'!$Q$43)</f>
        <v>0</v>
      </c>
    </row>
    <row r="109" spans="2:6" x14ac:dyDescent="0.2">
      <c r="B109" t="str">
        <f>UPPER('RR27'!$BK$43)</f>
        <v>A19039RRNH_PR24</v>
      </c>
      <c r="C109" t="str">
        <f>IF(LEN(_xlfn.CONCAT('RR27'!$B$40, " - ", 'RR27'!$B$43, " - ", 'RR27'!$F$14))&gt;230,LEFT(_xlfn.CONCAT('RR27'!$B$40, " - ", 'RR27'!$B$43, " - ", 'RR27'!$F$14),212)&amp;" [*** truncated]",_xlfn.CONCAT('RR27'!$B$40, " - ", 'RR27'!$B$43, " - ", 'RR27'!$F$14))</f>
        <v>Retail revenue - Retail third party revenue - Business</v>
      </c>
      <c r="D109" t="str">
        <f>'RR27'!$C$43</f>
        <v>£m</v>
      </c>
      <c r="E109" t="s">
        <v>8488</v>
      </c>
      <c r="F109" s="1248">
        <f>IF(ISBLANK('RR27'!$R$43),"##BLANK",'RR27'!$R$43)</f>
        <v>0</v>
      </c>
    </row>
    <row r="110" spans="2:6" x14ac:dyDescent="0.2">
      <c r="B110" t="str">
        <f>UPPER('RR27'!$BL$43)</f>
        <v>A19039RRA_PR24</v>
      </c>
      <c r="C110" t="str">
        <f>IF(LEN(_xlfn.CONCAT('RR27'!$B$40, " - ", 'RR27'!$B$43, " - ", 'RR27'!$G$14))&gt;230,LEFT(_xlfn.CONCAT('RR27'!$B$40, " - ", 'RR27'!$B$43, " - ", 'RR27'!$G$14),212)&amp;" [*** truncated]",_xlfn.CONCAT('RR27'!$B$40, " - ", 'RR27'!$B$43, " - ", 'RR27'!$G$14))</f>
        <v>Retail revenue - Retail third party revenue - Total</v>
      </c>
      <c r="D110" t="str">
        <f>'RR27'!$C$43</f>
        <v>£m</v>
      </c>
      <c r="E110" t="s">
        <v>8488</v>
      </c>
      <c r="F110" s="1248">
        <f>IF(ISBLANK('RR27'!$S$43),"##BLANK",'RR27'!$S$43)</f>
        <v>0</v>
      </c>
    </row>
    <row r="111" spans="2:6" x14ac:dyDescent="0.2">
      <c r="B111" t="str">
        <f>UPPER('RR27'!$BJ$44)</f>
        <v>A19004RRH_PR24</v>
      </c>
      <c r="C111" t="str">
        <f>IF(LEN(_xlfn.CONCAT('RR27'!$B$40, " - ", 'RR27'!$B$44, " - ", 'RR27'!$E$14))&gt;230,LEFT(_xlfn.CONCAT('RR27'!$B$40, " - ", 'RR27'!$B$44, " - ", 'RR27'!$E$14),212)&amp;" [*** truncated]",_xlfn.CONCAT('RR27'!$B$40, " - ", 'RR27'!$B$44, " - ", 'RR27'!$E$14))</f>
        <v>Retail revenue - Total retail revenue - Residential</v>
      </c>
      <c r="D111" t="str">
        <f>'RR27'!$C$44</f>
        <v>£m</v>
      </c>
      <c r="E111" t="s">
        <v>8488</v>
      </c>
      <c r="F111" s="1248">
        <f>IF(ISBLANK('RR27'!$Q$44),"##BLANK",'RR27'!$Q$44)</f>
        <v>79.25734504196457</v>
      </c>
    </row>
    <row r="112" spans="2:6" x14ac:dyDescent="0.2">
      <c r="B112" t="str">
        <f>UPPER('RR27'!$BK$44)</f>
        <v>A19004RRNH_PR24</v>
      </c>
      <c r="C112" t="str">
        <f>IF(LEN(_xlfn.CONCAT('RR27'!$B$40, " - ", 'RR27'!$B$44, " - ", 'RR27'!$F$14))&gt;230,LEFT(_xlfn.CONCAT('RR27'!$B$40, " - ", 'RR27'!$B$44, " - ", 'RR27'!$F$14),212)&amp;" [*** truncated]",_xlfn.CONCAT('RR27'!$B$40, " - ", 'RR27'!$B$44, " - ", 'RR27'!$F$14))</f>
        <v>Retail revenue - Total retail revenue - Business</v>
      </c>
      <c r="D112" t="str">
        <f>'RR27'!$C$44</f>
        <v>£m</v>
      </c>
      <c r="E112" t="s">
        <v>8488</v>
      </c>
      <c r="F112" s="1248">
        <f>IF(ISBLANK('RR27'!$R$44),"##BLANK",'RR27'!$R$44)</f>
        <v>0</v>
      </c>
    </row>
    <row r="113" spans="2:6" x14ac:dyDescent="0.2">
      <c r="B113" t="str">
        <f>UPPER('RR27'!$BL$44)</f>
        <v>A19004RRA_PR24</v>
      </c>
      <c r="C113" t="str">
        <f>IF(LEN(_xlfn.CONCAT('RR27'!$B$40, " - ", 'RR27'!$B$44, " - ", 'RR27'!$G$14))&gt;230,LEFT(_xlfn.CONCAT('RR27'!$B$40, " - ", 'RR27'!$B$44, " - ", 'RR27'!$G$14),212)&amp;" [*** truncated]",_xlfn.CONCAT('RR27'!$B$40, " - ", 'RR27'!$B$44, " - ", 'RR27'!$G$14))</f>
        <v>Retail revenue - Total retail revenue - Total</v>
      </c>
      <c r="D113" t="str">
        <f>'RR27'!$C$44</f>
        <v>£m</v>
      </c>
      <c r="E113" t="s">
        <v>8488</v>
      </c>
      <c r="F113" s="1248">
        <f>IF(ISBLANK('RR27'!$S$44),"##BLANK",'RR27'!$S$44)</f>
        <v>79.25734504196457</v>
      </c>
    </row>
    <row r="114" spans="2:6" x14ac:dyDescent="0.2">
      <c r="B114" t="str">
        <f>UPPER('RR27'!$BL$47)</f>
        <v>BM340NPCW_PR24</v>
      </c>
      <c r="C114" t="str">
        <f>IF(LEN(_xlfn.CONCAT('RR27'!$B$46, " - ", 'RR27'!$B$47, " - ", 'RR27'!$G$14))&gt;230,LEFT(_xlfn.CONCAT('RR27'!$B$46, " - ", 'RR27'!$B$47, " - ", 'RR27'!$G$14),212)&amp;" [*** truncated]",_xlfn.CONCAT('RR27'!$B$46, " - ", 'RR27'!$B$47, " - ", 'RR27'!$G$14))</f>
        <v>Third party revenue - non-price control - Bulk supplies - water - Total</v>
      </c>
      <c r="D114" t="str">
        <f>'RR27'!$C$47</f>
        <v>£m</v>
      </c>
      <c r="E114" t="s">
        <v>8488</v>
      </c>
      <c r="F114" s="1248">
        <f>IF(ISBLANK('RR27'!$S$47),"##BLANK",'RR27'!$S$47)</f>
        <v>16.854222256760959</v>
      </c>
    </row>
    <row r="115" spans="2:6" x14ac:dyDescent="0.2">
      <c r="B115" t="str">
        <f>UPPER('RR27'!$BL$48)</f>
        <v>BM340NPCWW_PR24</v>
      </c>
      <c r="C115" t="str">
        <f>IF(LEN(_xlfn.CONCAT('RR27'!$B$46, " - ", 'RR27'!$B$48, " - ", 'RR27'!$G$14))&gt;230,LEFT(_xlfn.CONCAT('RR27'!$B$46, " - ", 'RR27'!$B$48, " - ", 'RR27'!$G$14),212)&amp;" [*** truncated]",_xlfn.CONCAT('RR27'!$B$46, " - ", 'RR27'!$B$48, " - ", 'RR27'!$G$14))</f>
        <v>Third party revenue - non-price control - Bulk supplies - wastewater - Total</v>
      </c>
      <c r="D115" t="str">
        <f>'RR27'!$C$48</f>
        <v>£m</v>
      </c>
      <c r="E115" t="s">
        <v>8488</v>
      </c>
      <c r="F115" s="1248">
        <f>IF(ISBLANK('RR27'!$S$48),"##BLANK",'RR27'!$S$48)</f>
        <v>6.419126204538391</v>
      </c>
    </row>
    <row r="116" spans="2:6" x14ac:dyDescent="0.2">
      <c r="B116" t="str">
        <f>UPPER('RR27'!$BL$49)</f>
        <v>BM340NPCADDN1_PR24</v>
      </c>
      <c r="C116" t="str">
        <f>IF(LEN(_xlfn.CONCAT('RR27'!$B$46, " - ", 'RR27'!$B$49, " - ", 'RR27'!$G$14))&gt;230,LEFT(_xlfn.CONCAT('RR27'!$B$46, " - ", 'RR27'!$B$49, " - ", 'RR27'!$G$14),212)&amp;" [*** truncated]",_xlfn.CONCAT('RR27'!$B$46, " - ", 'RR27'!$B$49, " - ", 'RR27'!$G$14))</f>
        <v>Third party revenue - non-price control - Bulk supplies - additional control 1 - Total</v>
      </c>
      <c r="D116" t="str">
        <f>'RR27'!$C$49</f>
        <v>£m</v>
      </c>
      <c r="E116" t="s">
        <v>8488</v>
      </c>
      <c r="F116" s="1248">
        <f>IF(ISBLANK('RR27'!$S$49),"##BLANK",'RR27'!$S$49)</f>
        <v>0</v>
      </c>
    </row>
    <row r="117" spans="2:6" x14ac:dyDescent="0.2">
      <c r="B117" t="str">
        <f>UPPER('RR27'!$BL$50)</f>
        <v>BM340NPCADDN2_PR24</v>
      </c>
      <c r="C117" t="str">
        <f>IF(LEN(_xlfn.CONCAT('RR27'!$B$46, " - ", 'RR27'!$B$50, " - ", 'RR27'!$G$14))&gt;230,LEFT(_xlfn.CONCAT('RR27'!$B$46, " - ", 'RR27'!$B$50, " - ", 'RR27'!$G$14),212)&amp;" [*** truncated]",_xlfn.CONCAT('RR27'!$B$46, " - ", 'RR27'!$B$50, " - ", 'RR27'!$G$14))</f>
        <v>Third party revenue - non-price control - Bulk supplies - additional control 2 - Total</v>
      </c>
      <c r="D117" t="str">
        <f>'RR27'!$C$50</f>
        <v>£m</v>
      </c>
      <c r="E117" t="s">
        <v>8488</v>
      </c>
      <c r="F117" s="1248">
        <f>IF(ISBLANK('RR27'!$S$50),"##BLANK",'RR27'!$S$50)</f>
        <v>0</v>
      </c>
    </row>
    <row r="118" spans="2:6" x14ac:dyDescent="0.2">
      <c r="B118" t="str">
        <f>UPPER('RR27'!$BL$51)</f>
        <v>A19039NPC_PR24</v>
      </c>
      <c r="C118" t="str">
        <f>IF(LEN(_xlfn.CONCAT('RR27'!$B$46, " - ", 'RR27'!$B$51, " - ", 'RR27'!$G$14))&gt;230,LEFT(_xlfn.CONCAT('RR27'!$B$46, " - ", 'RR27'!$B$51, " - ", 'RR27'!$G$14),212)&amp;" [*** truncated]",_xlfn.CONCAT('RR27'!$B$46, " - ", 'RR27'!$B$51, " - ", 'RR27'!$G$14))</f>
        <v>Third party revenue - non-price control - Other third-party revenue - non price control - Total</v>
      </c>
      <c r="D118" t="str">
        <f>'RR27'!$C$51</f>
        <v>£m</v>
      </c>
      <c r="E118" t="s">
        <v>8488</v>
      </c>
      <c r="F118" s="1248">
        <f>IF(ISBLANK('RR27'!$S$51),"##BLANK",'RR27'!$S$51)</f>
        <v>3.3174205781784276</v>
      </c>
    </row>
    <row r="119" spans="2:6" x14ac:dyDescent="0.2">
      <c r="B119" t="str">
        <f>UPPER('RR27'!$BL$54)</f>
        <v>BR973NPC_PR24</v>
      </c>
      <c r="C119" t="str">
        <f>IF(LEN(_xlfn.CONCAT('RR27'!$B$53, " - ", 'RR27'!$B$54, " - ", 'RR27'!$G$14))&gt;230,LEFT(_xlfn.CONCAT('RR27'!$B$53, " - ", 'RR27'!$B$54, " - ", 'RR27'!$G$14),212)&amp;" [*** truncated]",_xlfn.CONCAT('RR27'!$B$53, " - ", 'RR27'!$B$54, " - ", 'RR27'!$G$14))</f>
        <v>Principal services - non-price control - Other appointed revenue - Total</v>
      </c>
      <c r="D119" t="str">
        <f>'RR27'!$C$54</f>
        <v>£m</v>
      </c>
      <c r="E119" t="s">
        <v>8488</v>
      </c>
      <c r="F119" s="1248">
        <f>IF(ISBLANK('RR27'!$S$54),"##BLANK",'RR27'!$S$54)</f>
        <v>0.66458563879390742</v>
      </c>
    </row>
    <row r="120" spans="2:6" x14ac:dyDescent="0.2">
      <c r="B120" t="str">
        <f>UPPER('RR27'!$BL$56)</f>
        <v>BO1183_PR24</v>
      </c>
      <c r="C120" t="str">
        <f>IF(LEN(_xlfn.CONCAT('RR27'!$B$56, " - ", 'RR27'!$G$14))&gt;230,LEFT(_xlfn.CONCAT('RR27'!$B$56, " - ", 'RR27'!$G$14),212)&amp;" [*** truncated]",_xlfn.CONCAT('RR27'!$B$56, " - ", 'RR27'!$G$14))</f>
        <v>Total appointed revenue - Total</v>
      </c>
      <c r="D120" t="str">
        <f>'RR27'!$C$56</f>
        <v>£m</v>
      </c>
      <c r="E120" t="s">
        <v>8488</v>
      </c>
      <c r="F120" s="1248">
        <f>IF(ISBLANK('RR27'!$S$56),"##BLANK",'RR27'!$S$56)</f>
        <v>1500.0055862604911</v>
      </c>
    </row>
    <row r="121" spans="2:6" x14ac:dyDescent="0.2">
      <c r="B121" t="str">
        <f>UPPER('CW12'!$Z$10)</f>
        <v>CW12_001WR_PR24</v>
      </c>
      <c r="C121" t="str">
        <f>IF(LEN(_xlfn.CONCAT('CW12'!$B$9, " - ", 'CW12'!$B$10, " - ", 'CW12'!$E$5))&gt;230,LEFT(_xlfn.CONCAT('CW12'!$B$9, " - ", 'CW12'!$B$10, " - ", 'CW12'!$E$5),212)&amp;" [*** truncated]",_xlfn.CONCAT('CW12'!$B$9, " - ", 'CW12'!$B$10, " - ", 'CW12'!$E$5))</f>
        <v>EA/NRW environmental programme (WINEP/NEP) - Biodiversity and conservation; (WINEP/NEP) water capex - Water resources</v>
      </c>
      <c r="D121" t="str">
        <f>'CW12'!$C$10</f>
        <v>£m</v>
      </c>
      <c r="E121" t="s">
        <v>8488</v>
      </c>
      <c r="F121" s="1248">
        <f>IF(ISBLANK('CW12'!$K$10),"##BLANK",'CW12'!$K$10)</f>
        <v>0.20378178427106003</v>
      </c>
    </row>
    <row r="122" spans="2:6" x14ac:dyDescent="0.2">
      <c r="B122" t="str">
        <f>UPPER('CW12'!$AA$10)</f>
        <v>CW12_001RWT_PR24</v>
      </c>
      <c r="C122" t="str">
        <f>IF(LEN(_xlfn.CONCAT('CW12'!$B$9, " - ", 'CW12'!$B$10, " - ", 'CW12'!$F$6, " - ", 'CW12'!$F$5))&gt;230,LEFT(_xlfn.CONCAT('CW12'!$B$9, " - ", 'CW12'!$B$10, " - ", 'CW12'!$F$6, " - ", 'CW12'!$F$5),212)&amp;" [*** truncated]",_xlfn.CONCAT('CW12'!$B$9, " - ", 'CW12'!$B$10, " - ", 'CW12'!$F$6, " - ", 'CW12'!$F$5))</f>
        <v>EA/NRW environmental programme (WINEP/NEP) - Biodiversity and conservation; (WINEP/NEP) water capex - Raw water transport - Water network+</v>
      </c>
      <c r="D122" t="str">
        <f>'CW12'!$C$10</f>
        <v>£m</v>
      </c>
      <c r="E122" t="s">
        <v>8488</v>
      </c>
      <c r="F122" s="1248">
        <f>IF(ISBLANK('CW12'!$L$10),"##BLANK",'CW12'!$L$10)</f>
        <v>0</v>
      </c>
    </row>
    <row r="123" spans="2:6" x14ac:dyDescent="0.2">
      <c r="B123" t="str">
        <f>UPPER('CW12'!$AB$10)</f>
        <v>CW12_001RWS_PR24</v>
      </c>
      <c r="C123" t="str">
        <f>IF(LEN(_xlfn.CONCAT('CW12'!$B$9, " - ", 'CW12'!$B$10, " - ", 'CW12'!$G$6, " - ", 'CW12'!$F$5))&gt;230,LEFT(_xlfn.CONCAT('CW12'!$B$9, " - ", 'CW12'!$B$10, " - ", 'CW12'!$G$6, " - ", 'CW12'!$F$5),212)&amp;" [*** truncated]",_xlfn.CONCAT('CW12'!$B$9, " - ", 'CW12'!$B$10, " - ", 'CW12'!$G$6, " - ", 'CW12'!$F$5))</f>
        <v>EA/NRW environmental programme (WINEP/NEP) - Biodiversity and conservation; (WINEP/NEP) water capex - Raw water storage - Water network+</v>
      </c>
      <c r="D123" t="str">
        <f>'CW12'!$C$10</f>
        <v>£m</v>
      </c>
      <c r="E123" t="s">
        <v>8488</v>
      </c>
      <c r="F123" s="1248">
        <f>IF(ISBLANK('CW12'!$M$10),"##BLANK",'CW12'!$M$10)</f>
        <v>0</v>
      </c>
    </row>
    <row r="124" spans="2:6" x14ac:dyDescent="0.2">
      <c r="B124" t="str">
        <f>UPPER('CW12'!$AC$10)</f>
        <v>CW12_001WT_PR24</v>
      </c>
      <c r="C124" t="str">
        <f>IF(LEN(_xlfn.CONCAT('CW12'!$B$9, " - ", 'CW12'!$B$10, " - ", 'CW12'!$H$6, " - ", 'CW12'!$F$5))&gt;230,LEFT(_xlfn.CONCAT('CW12'!$B$9, " - ", 'CW12'!$B$10, " - ", 'CW12'!$H$6, " - ", 'CW12'!$F$5),212)&amp;" [*** truncated]",_xlfn.CONCAT('CW12'!$B$9, " - ", 'CW12'!$B$10, " - ", 'CW12'!$H$6, " - ", 'CW12'!$F$5))</f>
        <v>EA/NRW environmental programme (WINEP/NEP) - Biodiversity and conservation; (WINEP/NEP) water capex - Water treatment - Water network+</v>
      </c>
      <c r="D124" t="str">
        <f>'CW12'!$C$10</f>
        <v>£m</v>
      </c>
      <c r="E124" t="s">
        <v>8488</v>
      </c>
      <c r="F124" s="1248">
        <f>IF(ISBLANK('CW12'!$N$10),"##BLANK",'CW12'!$N$10)</f>
        <v>0</v>
      </c>
    </row>
    <row r="125" spans="2:6" x14ac:dyDescent="0.2">
      <c r="B125" t="str">
        <f>UPPER('CW12'!$AD$10)</f>
        <v>CW12_001TWD_PR24</v>
      </c>
      <c r="C125" t="str">
        <f>IF(LEN(_xlfn.CONCAT('CW12'!$B$9, " - ", 'CW12'!$B$10, " - ", 'CW12'!$I$6, " - ", 'CW12'!$F$5))&gt;230,LEFT(_xlfn.CONCAT('CW12'!$B$9, " - ", 'CW12'!$B$10, " - ", 'CW12'!$I$6, " - ", 'CW12'!$F$5),212)&amp;" [*** truncated]",_xlfn.CONCAT('CW12'!$B$9, " - ", 'CW12'!$B$10, " - ", 'CW12'!$I$6, " - ", 'CW12'!$F$5))</f>
        <v>EA/NRW environmental programme (WINEP/NEP) - Biodiversity and conservation; (WINEP/NEP) water capex - Treated water distribution - Water network+</v>
      </c>
      <c r="D125" t="str">
        <f>'CW12'!$C$10</f>
        <v>£m</v>
      </c>
      <c r="E125" t="s">
        <v>8488</v>
      </c>
      <c r="F125" s="1248">
        <f>IF(ISBLANK('CW12'!$O$10),"##BLANK",'CW12'!$O$10)</f>
        <v>0</v>
      </c>
    </row>
    <row r="126" spans="2:6" x14ac:dyDescent="0.2">
      <c r="B126" t="str">
        <f>UPPER('CW12'!$AE$10)</f>
        <v>CW12_001TOT_PR24</v>
      </c>
      <c r="C126" t="str">
        <f>IF(LEN(_xlfn.CONCAT('CW12'!$B$9, " - ", 'CW12'!$B$10, " - ", 'CW12'!$J$5))&gt;230,LEFT(_xlfn.CONCAT('CW12'!$B$9, " - ", 'CW12'!$B$10, " - ", 'CW12'!$J$5),212)&amp;" [*** truncated]",_xlfn.CONCAT('CW12'!$B$9, " - ", 'CW12'!$B$10, " - ", 'CW12'!$J$5))</f>
        <v>EA/NRW environmental programme (WINEP/NEP) - Biodiversity and conservation; (WINEP/NEP) water capex - Total</v>
      </c>
      <c r="D126" t="str">
        <f>'CW12'!$C$10</f>
        <v>£m</v>
      </c>
      <c r="E126" t="s">
        <v>8488</v>
      </c>
      <c r="F126" s="1248">
        <f>IF(ISBLANK('CW12'!$P$10),"##BLANK",'CW12'!$P$10)</f>
        <v>0.20378178427106003</v>
      </c>
    </row>
    <row r="127" spans="2:6" x14ac:dyDescent="0.2">
      <c r="B127" t="str">
        <f>UPPER('CW12'!$Z$11)</f>
        <v>CW12_002WR_PR24</v>
      </c>
      <c r="C127" t="str">
        <f>IF(LEN(_xlfn.CONCAT('CW12'!$B$9, " - ", 'CW12'!$B$11, " - ", 'CW12'!$E$5))&gt;230,LEFT(_xlfn.CONCAT('CW12'!$B$9, " - ", 'CW12'!$B$11, " - ", 'CW12'!$E$5),212)&amp;" [*** truncated]",_xlfn.CONCAT('CW12'!$B$9, " - ", 'CW12'!$B$11, " - ", 'CW12'!$E$5))</f>
        <v>EA/NRW environmental programme (WINEP/NEP) - Biodiversity and conservation; (WINEP/NEP) water opex - Water resources</v>
      </c>
      <c r="D127" t="str">
        <f>'CW12'!$C$11</f>
        <v>£m</v>
      </c>
      <c r="E127" t="s">
        <v>8488</v>
      </c>
      <c r="F127" s="1248">
        <f>IF(ISBLANK('CW12'!$K$11),"##BLANK",'CW12'!$K$11)</f>
        <v>0</v>
      </c>
    </row>
    <row r="128" spans="2:6" x14ac:dyDescent="0.2">
      <c r="B128" t="str">
        <f>UPPER('CW12'!$AA$11)</f>
        <v>CW12_002RWT_PR24</v>
      </c>
      <c r="C128" t="str">
        <f>IF(LEN(_xlfn.CONCAT('CW12'!$B$9, " - ", 'CW12'!$B$11, " - ", 'CW12'!$F$6, " - ", 'CW12'!$F$5))&gt;230,LEFT(_xlfn.CONCAT('CW12'!$B$9, " - ", 'CW12'!$B$11, " - ", 'CW12'!$F$6, " - ", 'CW12'!$F$5),212)&amp;" [*** truncated]",_xlfn.CONCAT('CW12'!$B$9, " - ", 'CW12'!$B$11, " - ", 'CW12'!$F$6, " - ", 'CW12'!$F$5))</f>
        <v>EA/NRW environmental programme (WINEP/NEP) - Biodiversity and conservation; (WINEP/NEP) water opex - Raw water transport - Water network+</v>
      </c>
      <c r="D128" t="str">
        <f>'CW12'!$C$11</f>
        <v>£m</v>
      </c>
      <c r="E128" t="s">
        <v>8488</v>
      </c>
      <c r="F128" s="1248">
        <f>IF(ISBLANK('CW12'!$L$11),"##BLANK",'CW12'!$L$11)</f>
        <v>0</v>
      </c>
    </row>
    <row r="129" spans="2:6" x14ac:dyDescent="0.2">
      <c r="B129" t="str">
        <f>UPPER('CW12'!$AB$11)</f>
        <v>CW12_002RWS_PR24</v>
      </c>
      <c r="C129" t="str">
        <f>IF(LEN(_xlfn.CONCAT('CW12'!$B$9, " - ", 'CW12'!$B$11, " - ", 'CW12'!$G$6, " - ", 'CW12'!$F$5))&gt;230,LEFT(_xlfn.CONCAT('CW12'!$B$9, " - ", 'CW12'!$B$11, " - ", 'CW12'!$G$6, " - ", 'CW12'!$F$5),212)&amp;" [*** truncated]",_xlfn.CONCAT('CW12'!$B$9, " - ", 'CW12'!$B$11, " - ", 'CW12'!$G$6, " - ", 'CW12'!$F$5))</f>
        <v>EA/NRW environmental programme (WINEP/NEP) - Biodiversity and conservation; (WINEP/NEP) water opex - Raw water storage - Water network+</v>
      </c>
      <c r="D129" t="str">
        <f>'CW12'!$C$11</f>
        <v>£m</v>
      </c>
      <c r="E129" t="s">
        <v>8488</v>
      </c>
      <c r="F129" s="1248">
        <f>IF(ISBLANK('CW12'!$M$11),"##BLANK",'CW12'!$M$11)</f>
        <v>0</v>
      </c>
    </row>
    <row r="130" spans="2:6" x14ac:dyDescent="0.2">
      <c r="B130" t="str">
        <f>UPPER('CW12'!$AC$11)</f>
        <v>CW12_002WT_PR24</v>
      </c>
      <c r="C130" t="str">
        <f>IF(LEN(_xlfn.CONCAT('CW12'!$B$9, " - ", 'CW12'!$B$11, " - ", 'CW12'!$H$6, " - ", 'CW12'!$F$5))&gt;230,LEFT(_xlfn.CONCAT('CW12'!$B$9, " - ", 'CW12'!$B$11, " - ", 'CW12'!$H$6, " - ", 'CW12'!$F$5),212)&amp;" [*** truncated]",_xlfn.CONCAT('CW12'!$B$9, " - ", 'CW12'!$B$11, " - ", 'CW12'!$H$6, " - ", 'CW12'!$F$5))</f>
        <v>EA/NRW environmental programme (WINEP/NEP) - Biodiversity and conservation; (WINEP/NEP) water opex - Water treatment - Water network+</v>
      </c>
      <c r="D130" t="str">
        <f>'CW12'!$C$11</f>
        <v>£m</v>
      </c>
      <c r="E130" t="s">
        <v>8488</v>
      </c>
      <c r="F130" s="1248">
        <f>IF(ISBLANK('CW12'!$N$11),"##BLANK",'CW12'!$N$11)</f>
        <v>0</v>
      </c>
    </row>
    <row r="131" spans="2:6" x14ac:dyDescent="0.2">
      <c r="B131" t="str">
        <f>UPPER('CW12'!$AD$11)</f>
        <v>CW12_002TWD_PR24</v>
      </c>
      <c r="C131" t="str">
        <f>IF(LEN(_xlfn.CONCAT('CW12'!$B$9, " - ", 'CW12'!$B$11, " - ", 'CW12'!$I$6, " - ", 'CW12'!$F$5))&gt;230,LEFT(_xlfn.CONCAT('CW12'!$B$9, " - ", 'CW12'!$B$11, " - ", 'CW12'!$I$6, " - ", 'CW12'!$F$5),212)&amp;" [*** truncated]",_xlfn.CONCAT('CW12'!$B$9, " - ", 'CW12'!$B$11, " - ", 'CW12'!$I$6, " - ", 'CW12'!$F$5))</f>
        <v>EA/NRW environmental programme (WINEP/NEP) - Biodiversity and conservation; (WINEP/NEP) water opex - Treated water distribution - Water network+</v>
      </c>
      <c r="D131" t="str">
        <f>'CW12'!$C$11</f>
        <v>£m</v>
      </c>
      <c r="E131" t="s">
        <v>8488</v>
      </c>
      <c r="F131" s="1248">
        <f>IF(ISBLANK('CW12'!$O$11),"##BLANK",'CW12'!$O$11)</f>
        <v>0</v>
      </c>
    </row>
    <row r="132" spans="2:6" x14ac:dyDescent="0.2">
      <c r="B132" t="str">
        <f>UPPER('CW12'!$AE$11)</f>
        <v>CW12_002TOT_PR24</v>
      </c>
      <c r="C132" t="str">
        <f>IF(LEN(_xlfn.CONCAT('CW12'!$B$9, " - ", 'CW12'!$B$11, " - ", 'CW12'!$J$5))&gt;230,LEFT(_xlfn.CONCAT('CW12'!$B$9, " - ", 'CW12'!$B$11, " - ", 'CW12'!$J$5),212)&amp;" [*** truncated]",_xlfn.CONCAT('CW12'!$B$9, " - ", 'CW12'!$B$11, " - ", 'CW12'!$J$5))</f>
        <v>EA/NRW environmental programme (WINEP/NEP) - Biodiversity and conservation; (WINEP/NEP) water opex - Total</v>
      </c>
      <c r="D132" t="str">
        <f>'CW12'!$C$11</f>
        <v>£m</v>
      </c>
      <c r="E132" t="s">
        <v>8488</v>
      </c>
      <c r="F132" s="1248">
        <f>IF(ISBLANK('CW12'!$P$11),"##BLANK",'CW12'!$P$11)</f>
        <v>0</v>
      </c>
    </row>
    <row r="133" spans="2:6" x14ac:dyDescent="0.2">
      <c r="B133" t="str">
        <f>UPPER('CW12'!$Z$12)</f>
        <v>CW12_003WR_PR24</v>
      </c>
      <c r="C133" t="str">
        <f>IF(LEN(_xlfn.CONCAT('CW12'!$B$9, " - ", 'CW12'!$B$12, " - ", 'CW12'!$E$5))&gt;230,LEFT(_xlfn.CONCAT('CW12'!$B$9, " - ", 'CW12'!$B$12, " - ", 'CW12'!$E$5),212)&amp;" [*** truncated]",_xlfn.CONCAT('CW12'!$B$9, " - ", 'CW12'!$B$12, " - ", 'CW12'!$E$5))</f>
        <v>EA/NRW environmental programme (WINEP/NEP) - Biodiversity and conservation; (WINEP/NEP) water totex - Water resources</v>
      </c>
      <c r="D133" t="str">
        <f>'CW12'!$C$12</f>
        <v>£m</v>
      </c>
      <c r="E133" t="s">
        <v>8488</v>
      </c>
      <c r="F133" s="1248">
        <f>IF(ISBLANK('CW12'!$K$12),"##BLANK",'CW12'!$K$12)</f>
        <v>0.20378178427106003</v>
      </c>
    </row>
    <row r="134" spans="2:6" x14ac:dyDescent="0.2">
      <c r="B134" t="str">
        <f>UPPER('CW12'!$AA$12)</f>
        <v>CW12_003RWT_PR24</v>
      </c>
      <c r="C134" t="str">
        <f>IF(LEN(_xlfn.CONCAT('CW12'!$B$9, " - ", 'CW12'!$B$12, " - ", 'CW12'!$F$6, " - ", 'CW12'!$F$5))&gt;230,LEFT(_xlfn.CONCAT('CW12'!$B$9, " - ", 'CW12'!$B$12, " - ", 'CW12'!$F$6, " - ", 'CW12'!$F$5),212)&amp;" [*** truncated]",_xlfn.CONCAT('CW12'!$B$9, " - ", 'CW12'!$B$12, " - ", 'CW12'!$F$6, " - ", 'CW12'!$F$5))</f>
        <v>EA/NRW environmental programme (WINEP/NEP) - Biodiversity and conservation; (WINEP/NEP) water totex - Raw water transport - Water network+</v>
      </c>
      <c r="D134" t="str">
        <f>'CW12'!$C$12</f>
        <v>£m</v>
      </c>
      <c r="E134" t="s">
        <v>8488</v>
      </c>
      <c r="F134" s="1248">
        <f>IF(ISBLANK('CW12'!$L$12),"##BLANK",'CW12'!$L$12)</f>
        <v>0</v>
      </c>
    </row>
    <row r="135" spans="2:6" x14ac:dyDescent="0.2">
      <c r="B135" t="str">
        <f>UPPER('CW12'!$AB$12)</f>
        <v>CW12_003RWS_PR24</v>
      </c>
      <c r="C135" t="str">
        <f>IF(LEN(_xlfn.CONCAT('CW12'!$B$9, " - ", 'CW12'!$B$12, " - ", 'CW12'!$G$6, " - ", 'CW12'!$F$5))&gt;230,LEFT(_xlfn.CONCAT('CW12'!$B$9, " - ", 'CW12'!$B$12, " - ", 'CW12'!$G$6, " - ", 'CW12'!$F$5),212)&amp;" [*** truncated]",_xlfn.CONCAT('CW12'!$B$9, " - ", 'CW12'!$B$12, " - ", 'CW12'!$G$6, " - ", 'CW12'!$F$5))</f>
        <v>EA/NRW environmental programme (WINEP/NEP) - Biodiversity and conservation; (WINEP/NEP) water totex - Raw water storage - Water network+</v>
      </c>
      <c r="D135" t="str">
        <f>'CW12'!$C$12</f>
        <v>£m</v>
      </c>
      <c r="E135" t="s">
        <v>8488</v>
      </c>
      <c r="F135" s="1248">
        <f>IF(ISBLANK('CW12'!$M$12),"##BLANK",'CW12'!$M$12)</f>
        <v>0</v>
      </c>
    </row>
    <row r="136" spans="2:6" x14ac:dyDescent="0.2">
      <c r="B136" t="str">
        <f>UPPER('CW12'!$AC$12)</f>
        <v>CW12_003WT_PR24</v>
      </c>
      <c r="C136" t="str">
        <f>IF(LEN(_xlfn.CONCAT('CW12'!$B$9, " - ", 'CW12'!$B$12, " - ", 'CW12'!$H$6, " - ", 'CW12'!$F$5))&gt;230,LEFT(_xlfn.CONCAT('CW12'!$B$9, " - ", 'CW12'!$B$12, " - ", 'CW12'!$H$6, " - ", 'CW12'!$F$5),212)&amp;" [*** truncated]",_xlfn.CONCAT('CW12'!$B$9, " - ", 'CW12'!$B$12, " - ", 'CW12'!$H$6, " - ", 'CW12'!$F$5))</f>
        <v>EA/NRW environmental programme (WINEP/NEP) - Biodiversity and conservation; (WINEP/NEP) water totex - Water treatment - Water network+</v>
      </c>
      <c r="D136" t="str">
        <f>'CW12'!$C$12</f>
        <v>£m</v>
      </c>
      <c r="E136" t="s">
        <v>8488</v>
      </c>
      <c r="F136" s="1248">
        <f>IF(ISBLANK('CW12'!$N$12),"##BLANK",'CW12'!$N$12)</f>
        <v>0</v>
      </c>
    </row>
    <row r="137" spans="2:6" x14ac:dyDescent="0.2">
      <c r="B137" t="str">
        <f>UPPER('CW12'!$AD$12)</f>
        <v>CW12_003TWD_PR24</v>
      </c>
      <c r="C137" t="str">
        <f>IF(LEN(_xlfn.CONCAT('CW12'!$B$9, " - ", 'CW12'!$B$12, " - ", 'CW12'!$I$6, " - ", 'CW12'!$F$5))&gt;230,LEFT(_xlfn.CONCAT('CW12'!$B$9, " - ", 'CW12'!$B$12, " - ", 'CW12'!$I$6, " - ", 'CW12'!$F$5),212)&amp;" [*** truncated]",_xlfn.CONCAT('CW12'!$B$9, " - ", 'CW12'!$B$12, " - ", 'CW12'!$I$6, " - ", 'CW12'!$F$5))</f>
        <v>EA/NRW environmental programme (WINEP/NEP) - Biodiversity and conservation; (WINEP/NEP) water totex - Treated water distribution - Water network+</v>
      </c>
      <c r="D137" t="str">
        <f>'CW12'!$C$12</f>
        <v>£m</v>
      </c>
      <c r="E137" t="s">
        <v>8488</v>
      </c>
      <c r="F137" s="1248">
        <f>IF(ISBLANK('CW12'!$O$12),"##BLANK",'CW12'!$O$12)</f>
        <v>0</v>
      </c>
    </row>
    <row r="138" spans="2:6" x14ac:dyDescent="0.2">
      <c r="B138" t="str">
        <f>UPPER('CW12'!$AE$12)</f>
        <v>CW12_003TOT_PR24</v>
      </c>
      <c r="C138" t="str">
        <f>IF(LEN(_xlfn.CONCAT('CW12'!$B$9, " - ", 'CW12'!$B$12, " - ", 'CW12'!$J$5))&gt;230,LEFT(_xlfn.CONCAT('CW12'!$B$9, " - ", 'CW12'!$B$12, " - ", 'CW12'!$J$5),212)&amp;" [*** truncated]",_xlfn.CONCAT('CW12'!$B$9, " - ", 'CW12'!$B$12, " - ", 'CW12'!$J$5))</f>
        <v>EA/NRW environmental programme (WINEP/NEP) - Biodiversity and conservation; (WINEP/NEP) water totex - Total</v>
      </c>
      <c r="D138" t="str">
        <f>'CW12'!$C$12</f>
        <v>£m</v>
      </c>
      <c r="E138" t="s">
        <v>8488</v>
      </c>
      <c r="F138" s="1248">
        <f>IF(ISBLANK('CW12'!$P$12),"##BLANK",'CW12'!$P$12)</f>
        <v>0.20378178427106003</v>
      </c>
    </row>
    <row r="139" spans="2:6" x14ac:dyDescent="0.2">
      <c r="B139" t="str">
        <f>UPPER('CW12'!$Z$13)</f>
        <v>CW12_004WR_PR24</v>
      </c>
      <c r="C139" t="str">
        <f>IF(LEN(_xlfn.CONCAT('CW12'!$B$9, " - ", 'CW12'!$B$13, " - ", 'CW12'!$E$5))&gt;230,LEFT(_xlfn.CONCAT('CW12'!$B$9, " - ", 'CW12'!$B$13, " - ", 'CW12'!$E$5),212)&amp;" [*** truncated]",_xlfn.CONCAT('CW12'!$B$9, " - ", 'CW12'!$B$13, " - ", 'CW12'!$E$5))</f>
        <v>EA/NRW environmental programme (WINEP/NEP) - Eels/fish entrainment screens; (WINEP/NEP) water capex - Water resources</v>
      </c>
      <c r="D139" t="str">
        <f>'CW12'!$C$13</f>
        <v>£m</v>
      </c>
      <c r="E139" t="s">
        <v>8488</v>
      </c>
      <c r="F139" s="1248">
        <f>IF(ISBLANK('CW12'!$K$13),"##BLANK",'CW12'!$K$13)</f>
        <v>0</v>
      </c>
    </row>
    <row r="140" spans="2:6" x14ac:dyDescent="0.2">
      <c r="B140" t="str">
        <f>UPPER('CW12'!$AA$13)</f>
        <v>CW12_004RWT_PR24</v>
      </c>
      <c r="C140" t="str">
        <f>IF(LEN(_xlfn.CONCAT('CW12'!$B$9, " - ", 'CW12'!$B$13, " - ", 'CW12'!$F$6, " - ", 'CW12'!$F$5))&gt;230,LEFT(_xlfn.CONCAT('CW12'!$B$9, " - ", 'CW12'!$B$13, " - ", 'CW12'!$F$6, " - ", 'CW12'!$F$5),212)&amp;" [*** truncated]",_xlfn.CONCAT('CW12'!$B$9, " - ", 'CW12'!$B$13, " - ", 'CW12'!$F$6, " - ", 'CW12'!$F$5))</f>
        <v>EA/NRW environmental programme (WINEP/NEP) - Eels/fish entrainment screens; (WINEP/NEP) water capex - Raw water transport - Water network+</v>
      </c>
      <c r="D140" t="str">
        <f>'CW12'!$C$13</f>
        <v>£m</v>
      </c>
      <c r="E140" t="s">
        <v>8488</v>
      </c>
      <c r="F140" s="1248">
        <f>IF(ISBLANK('CW12'!$L$13),"##BLANK",'CW12'!$L$13)</f>
        <v>0</v>
      </c>
    </row>
    <row r="141" spans="2:6" x14ac:dyDescent="0.2">
      <c r="B141" t="str">
        <f>UPPER('CW12'!$AB$13)</f>
        <v>CW12_004RWS_PR24</v>
      </c>
      <c r="C141" t="str">
        <f>IF(LEN(_xlfn.CONCAT('CW12'!$B$9, " - ", 'CW12'!$B$13, " - ", 'CW12'!$G$6, " - ", 'CW12'!$F$5))&gt;230,LEFT(_xlfn.CONCAT('CW12'!$B$9, " - ", 'CW12'!$B$13, " - ", 'CW12'!$G$6, " - ", 'CW12'!$F$5),212)&amp;" [*** truncated]",_xlfn.CONCAT('CW12'!$B$9, " - ", 'CW12'!$B$13, " - ", 'CW12'!$G$6, " - ", 'CW12'!$F$5))</f>
        <v>EA/NRW environmental programme (WINEP/NEP) - Eels/fish entrainment screens; (WINEP/NEP) water capex - Raw water storage - Water network+</v>
      </c>
      <c r="D141" t="str">
        <f>'CW12'!$C$13</f>
        <v>£m</v>
      </c>
      <c r="E141" t="s">
        <v>8488</v>
      </c>
      <c r="F141" s="1248">
        <f>IF(ISBLANK('CW12'!$M$13),"##BLANK",'CW12'!$M$13)</f>
        <v>0</v>
      </c>
    </row>
    <row r="142" spans="2:6" x14ac:dyDescent="0.2">
      <c r="B142" t="str">
        <f>UPPER('CW12'!$AC$13)</f>
        <v>CW12_004WT_PR24</v>
      </c>
      <c r="C142" t="str">
        <f>IF(LEN(_xlfn.CONCAT('CW12'!$B$9, " - ", 'CW12'!$B$13, " - ", 'CW12'!$H$6, " - ", 'CW12'!$F$5))&gt;230,LEFT(_xlfn.CONCAT('CW12'!$B$9, " - ", 'CW12'!$B$13, " - ", 'CW12'!$H$6, " - ", 'CW12'!$F$5),212)&amp;" [*** truncated]",_xlfn.CONCAT('CW12'!$B$9, " - ", 'CW12'!$B$13, " - ", 'CW12'!$H$6, " - ", 'CW12'!$F$5))</f>
        <v>EA/NRW environmental programme (WINEP/NEP) - Eels/fish entrainment screens; (WINEP/NEP) water capex - Water treatment - Water network+</v>
      </c>
      <c r="D142" t="str">
        <f>'CW12'!$C$13</f>
        <v>£m</v>
      </c>
      <c r="E142" t="s">
        <v>8488</v>
      </c>
      <c r="F142" s="1248">
        <f>IF(ISBLANK('CW12'!$N$13),"##BLANK",'CW12'!$N$13)</f>
        <v>0</v>
      </c>
    </row>
    <row r="143" spans="2:6" x14ac:dyDescent="0.2">
      <c r="B143" t="str">
        <f>UPPER('CW12'!$AD$13)</f>
        <v>CW12_004TWD_PR24</v>
      </c>
      <c r="C143" t="str">
        <f>IF(LEN(_xlfn.CONCAT('CW12'!$B$9, " - ", 'CW12'!$B$13, " - ", 'CW12'!$I$6, " - ", 'CW12'!$F$5))&gt;230,LEFT(_xlfn.CONCAT('CW12'!$B$9, " - ", 'CW12'!$B$13, " - ", 'CW12'!$I$6, " - ", 'CW12'!$F$5),212)&amp;" [*** truncated]",_xlfn.CONCAT('CW12'!$B$9, " - ", 'CW12'!$B$13, " - ", 'CW12'!$I$6, " - ", 'CW12'!$F$5))</f>
        <v>EA/NRW environmental programme (WINEP/NEP) - Eels/fish entrainment screens; (WINEP/NEP) water capex - Treated water distribution - Water network+</v>
      </c>
      <c r="D143" t="str">
        <f>'CW12'!$C$13</f>
        <v>£m</v>
      </c>
      <c r="E143" t="s">
        <v>8488</v>
      </c>
      <c r="F143" s="1248">
        <f>IF(ISBLANK('CW12'!$O$13),"##BLANK",'CW12'!$O$13)</f>
        <v>0</v>
      </c>
    </row>
    <row r="144" spans="2:6" x14ac:dyDescent="0.2">
      <c r="B144" t="str">
        <f>UPPER('CW12'!$AE$13)</f>
        <v>CW12_004TOT_PR24</v>
      </c>
      <c r="C144" t="str">
        <f>IF(LEN(_xlfn.CONCAT('CW12'!$B$9, " - ", 'CW12'!$B$13, " - ", 'CW12'!$J$5))&gt;230,LEFT(_xlfn.CONCAT('CW12'!$B$9, " - ", 'CW12'!$B$13, " - ", 'CW12'!$J$5),212)&amp;" [*** truncated]",_xlfn.CONCAT('CW12'!$B$9, " - ", 'CW12'!$B$13, " - ", 'CW12'!$J$5))</f>
        <v>EA/NRW environmental programme (WINEP/NEP) - Eels/fish entrainment screens; (WINEP/NEP) water capex - Total</v>
      </c>
      <c r="D144" t="str">
        <f>'CW12'!$C$13</f>
        <v>£m</v>
      </c>
      <c r="E144" t="s">
        <v>8488</v>
      </c>
      <c r="F144" s="1248">
        <f>IF(ISBLANK('CW12'!$P$13),"##BLANK",'CW12'!$P$13)</f>
        <v>0</v>
      </c>
    </row>
    <row r="145" spans="2:6" x14ac:dyDescent="0.2">
      <c r="B145" t="str">
        <f>UPPER('CW12'!$Z$14)</f>
        <v>CW12_005WR_PR24</v>
      </c>
      <c r="C145" t="str">
        <f>IF(LEN(_xlfn.CONCAT('CW12'!$B$9, " - ", 'CW12'!$B$14, " - ", 'CW12'!$E$5))&gt;230,LEFT(_xlfn.CONCAT('CW12'!$B$9, " - ", 'CW12'!$B$14, " - ", 'CW12'!$E$5),212)&amp;" [*** truncated]",_xlfn.CONCAT('CW12'!$B$9, " - ", 'CW12'!$B$14, " - ", 'CW12'!$E$5))</f>
        <v>EA/NRW environmental programme (WINEP/NEP) - Eels/fish entrainment screens; (WINEP/NEP) water opex - Water resources</v>
      </c>
      <c r="D145" t="str">
        <f>'CW12'!$C$14</f>
        <v>£m</v>
      </c>
      <c r="E145" t="s">
        <v>8488</v>
      </c>
      <c r="F145" s="1248">
        <f>IF(ISBLANK('CW12'!$K$14),"##BLANK",'CW12'!$K$14)</f>
        <v>0</v>
      </c>
    </row>
    <row r="146" spans="2:6" x14ac:dyDescent="0.2">
      <c r="B146" t="str">
        <f>UPPER('CW12'!$AA$14)</f>
        <v>CW12_005RWT_PR24</v>
      </c>
      <c r="C146" t="str">
        <f>IF(LEN(_xlfn.CONCAT('CW12'!$B$9, " - ", 'CW12'!$B$14, " - ", 'CW12'!$F$6, " - ", 'CW12'!$F$5))&gt;230,LEFT(_xlfn.CONCAT('CW12'!$B$9, " - ", 'CW12'!$B$14, " - ", 'CW12'!$F$6, " - ", 'CW12'!$F$5),212)&amp;" [*** truncated]",_xlfn.CONCAT('CW12'!$B$9, " - ", 'CW12'!$B$14, " - ", 'CW12'!$F$6, " - ", 'CW12'!$F$5))</f>
        <v>EA/NRW environmental programme (WINEP/NEP) - Eels/fish entrainment screens; (WINEP/NEP) water opex - Raw water transport - Water network+</v>
      </c>
      <c r="D146" t="str">
        <f>'CW12'!$C$14</f>
        <v>£m</v>
      </c>
      <c r="E146" t="s">
        <v>8488</v>
      </c>
      <c r="F146" s="1248">
        <f>IF(ISBLANK('CW12'!$L$14),"##BLANK",'CW12'!$L$14)</f>
        <v>0</v>
      </c>
    </row>
    <row r="147" spans="2:6" x14ac:dyDescent="0.2">
      <c r="B147" t="str">
        <f>UPPER('CW12'!$AB$14)</f>
        <v>CW12_005RWS_PR24</v>
      </c>
      <c r="C147" t="str">
        <f>IF(LEN(_xlfn.CONCAT('CW12'!$B$9, " - ", 'CW12'!$B$14, " - ", 'CW12'!$G$6, " - ", 'CW12'!$F$5))&gt;230,LEFT(_xlfn.CONCAT('CW12'!$B$9, " - ", 'CW12'!$B$14, " - ", 'CW12'!$G$6, " - ", 'CW12'!$F$5),212)&amp;" [*** truncated]",_xlfn.CONCAT('CW12'!$B$9, " - ", 'CW12'!$B$14, " - ", 'CW12'!$G$6, " - ", 'CW12'!$F$5))</f>
        <v>EA/NRW environmental programme (WINEP/NEP) - Eels/fish entrainment screens; (WINEP/NEP) water opex - Raw water storage - Water network+</v>
      </c>
      <c r="D147" t="str">
        <f>'CW12'!$C$14</f>
        <v>£m</v>
      </c>
      <c r="E147" t="s">
        <v>8488</v>
      </c>
      <c r="F147" s="1248">
        <f>IF(ISBLANK('CW12'!$M$14),"##BLANK",'CW12'!$M$14)</f>
        <v>0</v>
      </c>
    </row>
    <row r="148" spans="2:6" x14ac:dyDescent="0.2">
      <c r="B148" t="str">
        <f>UPPER('CW12'!$AC$14)</f>
        <v>CW12_005WT_PR24</v>
      </c>
      <c r="C148" t="str">
        <f>IF(LEN(_xlfn.CONCAT('CW12'!$B$9, " - ", 'CW12'!$B$14, " - ", 'CW12'!$H$6, " - ", 'CW12'!$F$5))&gt;230,LEFT(_xlfn.CONCAT('CW12'!$B$9, " - ", 'CW12'!$B$14, " - ", 'CW12'!$H$6, " - ", 'CW12'!$F$5),212)&amp;" [*** truncated]",_xlfn.CONCAT('CW12'!$B$9, " - ", 'CW12'!$B$14, " - ", 'CW12'!$H$6, " - ", 'CW12'!$F$5))</f>
        <v>EA/NRW environmental programme (WINEP/NEP) - Eels/fish entrainment screens; (WINEP/NEP) water opex - Water treatment - Water network+</v>
      </c>
      <c r="D148" t="str">
        <f>'CW12'!$C$14</f>
        <v>£m</v>
      </c>
      <c r="E148" t="s">
        <v>8488</v>
      </c>
      <c r="F148" s="1248">
        <f>IF(ISBLANK('CW12'!$N$14),"##BLANK",'CW12'!$N$14)</f>
        <v>0</v>
      </c>
    </row>
    <row r="149" spans="2:6" x14ac:dyDescent="0.2">
      <c r="B149" t="str">
        <f>UPPER('CW12'!$AD$14)</f>
        <v>CW12_005TWD_PR24</v>
      </c>
      <c r="C149" t="str">
        <f>IF(LEN(_xlfn.CONCAT('CW12'!$B$9, " - ", 'CW12'!$B$14, " - ", 'CW12'!$I$6, " - ", 'CW12'!$F$5))&gt;230,LEFT(_xlfn.CONCAT('CW12'!$B$9, " - ", 'CW12'!$B$14, " - ", 'CW12'!$I$6, " - ", 'CW12'!$F$5),212)&amp;" [*** truncated]",_xlfn.CONCAT('CW12'!$B$9, " - ", 'CW12'!$B$14, " - ", 'CW12'!$I$6, " - ", 'CW12'!$F$5))</f>
        <v>EA/NRW environmental programme (WINEP/NEP) - Eels/fish entrainment screens; (WINEP/NEP) water opex - Treated water distribution - Water network+</v>
      </c>
      <c r="D149" t="str">
        <f>'CW12'!$C$14</f>
        <v>£m</v>
      </c>
      <c r="E149" t="s">
        <v>8488</v>
      </c>
      <c r="F149" s="1248">
        <f>IF(ISBLANK('CW12'!$O$14),"##BLANK",'CW12'!$O$14)</f>
        <v>0</v>
      </c>
    </row>
    <row r="150" spans="2:6" x14ac:dyDescent="0.2">
      <c r="B150" t="str">
        <f>UPPER('CW12'!$AE$14)</f>
        <v>CW12_005TOT_PR24</v>
      </c>
      <c r="C150" t="str">
        <f>IF(LEN(_xlfn.CONCAT('CW12'!$B$9, " - ", 'CW12'!$B$14, " - ", 'CW12'!$J$5))&gt;230,LEFT(_xlfn.CONCAT('CW12'!$B$9, " - ", 'CW12'!$B$14, " - ", 'CW12'!$J$5),212)&amp;" [*** truncated]",_xlfn.CONCAT('CW12'!$B$9, " - ", 'CW12'!$B$14, " - ", 'CW12'!$J$5))</f>
        <v>EA/NRW environmental programme (WINEP/NEP) - Eels/fish entrainment screens; (WINEP/NEP) water opex - Total</v>
      </c>
      <c r="D150" t="str">
        <f>'CW12'!$C$14</f>
        <v>£m</v>
      </c>
      <c r="E150" t="s">
        <v>8488</v>
      </c>
      <c r="F150" s="1248">
        <f>IF(ISBLANK('CW12'!$P$14),"##BLANK",'CW12'!$P$14)</f>
        <v>0</v>
      </c>
    </row>
    <row r="151" spans="2:6" x14ac:dyDescent="0.2">
      <c r="B151" t="str">
        <f>UPPER('CW12'!$Z$15)</f>
        <v>CW12_006WR_PR24</v>
      </c>
      <c r="C151" t="str">
        <f>IF(LEN(_xlfn.CONCAT('CW12'!$B$9, " - ", 'CW12'!$B$15, " - ", 'CW12'!$E$5))&gt;230,LEFT(_xlfn.CONCAT('CW12'!$B$9, " - ", 'CW12'!$B$15, " - ", 'CW12'!$E$5),212)&amp;" [*** truncated]",_xlfn.CONCAT('CW12'!$B$9, " - ", 'CW12'!$B$15, " - ", 'CW12'!$E$5))</f>
        <v>EA/NRW environmental programme (WINEP/NEP) - Eels/fish entrainment screens; (WINEP/NEP) water totex - Water resources</v>
      </c>
      <c r="D151" t="str">
        <f>'CW12'!$C$15</f>
        <v>£m</v>
      </c>
      <c r="E151" t="s">
        <v>8488</v>
      </c>
      <c r="F151" s="1248">
        <f>IF(ISBLANK('CW12'!$K$15),"##BLANK",'CW12'!$K$15)</f>
        <v>0</v>
      </c>
    </row>
    <row r="152" spans="2:6" x14ac:dyDescent="0.2">
      <c r="B152" t="str">
        <f>UPPER('CW12'!$AA$15)</f>
        <v>CW12_006RWT_PR24</v>
      </c>
      <c r="C152" t="str">
        <f>IF(LEN(_xlfn.CONCAT('CW12'!$B$9, " - ", 'CW12'!$B$15, " - ", 'CW12'!$F$6, " - ", 'CW12'!$F$5))&gt;230,LEFT(_xlfn.CONCAT('CW12'!$B$9, " - ", 'CW12'!$B$15, " - ", 'CW12'!$F$6, " - ", 'CW12'!$F$5),212)&amp;" [*** truncated]",_xlfn.CONCAT('CW12'!$B$9, " - ", 'CW12'!$B$15, " - ", 'CW12'!$F$6, " - ", 'CW12'!$F$5))</f>
        <v>EA/NRW environmental programme (WINEP/NEP) - Eels/fish entrainment screens; (WINEP/NEP) water totex - Raw water transport - Water network+</v>
      </c>
      <c r="D152" t="str">
        <f>'CW12'!$C$15</f>
        <v>£m</v>
      </c>
      <c r="E152" t="s">
        <v>8488</v>
      </c>
      <c r="F152" s="1248">
        <f>IF(ISBLANK('CW12'!$L$15),"##BLANK",'CW12'!$L$15)</f>
        <v>0</v>
      </c>
    </row>
    <row r="153" spans="2:6" x14ac:dyDescent="0.2">
      <c r="B153" t="str">
        <f>UPPER('CW12'!$AB$15)</f>
        <v>CW12_006RWS_PR24</v>
      </c>
      <c r="C153" t="str">
        <f>IF(LEN(_xlfn.CONCAT('CW12'!$B$9, " - ", 'CW12'!$B$15, " - ", 'CW12'!$G$6, " - ", 'CW12'!$F$5))&gt;230,LEFT(_xlfn.CONCAT('CW12'!$B$9, " - ", 'CW12'!$B$15, " - ", 'CW12'!$G$6, " - ", 'CW12'!$F$5),212)&amp;" [*** truncated]",_xlfn.CONCAT('CW12'!$B$9, " - ", 'CW12'!$B$15, " - ", 'CW12'!$G$6, " - ", 'CW12'!$F$5))</f>
        <v>EA/NRW environmental programme (WINEP/NEP) - Eels/fish entrainment screens; (WINEP/NEP) water totex - Raw water storage - Water network+</v>
      </c>
      <c r="D153" t="str">
        <f>'CW12'!$C$15</f>
        <v>£m</v>
      </c>
      <c r="E153" t="s">
        <v>8488</v>
      </c>
      <c r="F153" s="1248">
        <f>IF(ISBLANK('CW12'!$M$15),"##BLANK",'CW12'!$M$15)</f>
        <v>0</v>
      </c>
    </row>
    <row r="154" spans="2:6" x14ac:dyDescent="0.2">
      <c r="B154" t="str">
        <f>UPPER('CW12'!$AC$15)</f>
        <v>CW12_006WT_PR24</v>
      </c>
      <c r="C154" t="str">
        <f>IF(LEN(_xlfn.CONCAT('CW12'!$B$9, " - ", 'CW12'!$B$15, " - ", 'CW12'!$H$6, " - ", 'CW12'!$F$5))&gt;230,LEFT(_xlfn.CONCAT('CW12'!$B$9, " - ", 'CW12'!$B$15, " - ", 'CW12'!$H$6, " - ", 'CW12'!$F$5),212)&amp;" [*** truncated]",_xlfn.CONCAT('CW12'!$B$9, " - ", 'CW12'!$B$15, " - ", 'CW12'!$H$6, " - ", 'CW12'!$F$5))</f>
        <v>EA/NRW environmental programme (WINEP/NEP) - Eels/fish entrainment screens; (WINEP/NEP) water totex - Water treatment - Water network+</v>
      </c>
      <c r="D154" t="str">
        <f>'CW12'!$C$15</f>
        <v>£m</v>
      </c>
      <c r="E154" t="s">
        <v>8488</v>
      </c>
      <c r="F154" s="1248">
        <f>IF(ISBLANK('CW12'!$N$15),"##BLANK",'CW12'!$N$15)</f>
        <v>0</v>
      </c>
    </row>
    <row r="155" spans="2:6" x14ac:dyDescent="0.2">
      <c r="B155" t="str">
        <f>UPPER('CW12'!$AD$15)</f>
        <v>CW12_006TWD_PR24</v>
      </c>
      <c r="C155" t="str">
        <f>IF(LEN(_xlfn.CONCAT('CW12'!$B$9, " - ", 'CW12'!$B$15, " - ", 'CW12'!$I$6, " - ", 'CW12'!$F$5))&gt;230,LEFT(_xlfn.CONCAT('CW12'!$B$9, " - ", 'CW12'!$B$15, " - ", 'CW12'!$I$6, " - ", 'CW12'!$F$5),212)&amp;" [*** truncated]",_xlfn.CONCAT('CW12'!$B$9, " - ", 'CW12'!$B$15, " - ", 'CW12'!$I$6, " - ", 'CW12'!$F$5))</f>
        <v>EA/NRW environmental programme (WINEP/NEP) - Eels/fish entrainment screens; (WINEP/NEP) water totex - Treated water distribution - Water network+</v>
      </c>
      <c r="D155" t="str">
        <f>'CW12'!$C$15</f>
        <v>£m</v>
      </c>
      <c r="E155" t="s">
        <v>8488</v>
      </c>
      <c r="F155" s="1248">
        <f>IF(ISBLANK('CW12'!$O$15),"##BLANK",'CW12'!$O$15)</f>
        <v>0</v>
      </c>
    </row>
    <row r="156" spans="2:6" x14ac:dyDescent="0.2">
      <c r="B156" t="str">
        <f>UPPER('CW12'!$AE$15)</f>
        <v>CW12_006TOT_PR24</v>
      </c>
      <c r="C156" t="str">
        <f>IF(LEN(_xlfn.CONCAT('CW12'!$B$9, " - ", 'CW12'!$B$15, " - ", 'CW12'!$J$5))&gt;230,LEFT(_xlfn.CONCAT('CW12'!$B$9, " - ", 'CW12'!$B$15, " - ", 'CW12'!$J$5),212)&amp;" [*** truncated]",_xlfn.CONCAT('CW12'!$B$9, " - ", 'CW12'!$B$15, " - ", 'CW12'!$J$5))</f>
        <v>EA/NRW environmental programme (WINEP/NEP) - Eels/fish entrainment screens; (WINEP/NEP) water totex - Total</v>
      </c>
      <c r="D156" t="str">
        <f>'CW12'!$C$15</f>
        <v>£m</v>
      </c>
      <c r="E156" t="s">
        <v>8488</v>
      </c>
      <c r="F156" s="1248">
        <f>IF(ISBLANK('CW12'!$P$15),"##BLANK",'CW12'!$P$15)</f>
        <v>0</v>
      </c>
    </row>
    <row r="157" spans="2:6" x14ac:dyDescent="0.2">
      <c r="B157" t="str">
        <f>UPPER('CW12'!$Z$16)</f>
        <v>CW12_007WR_PR24</v>
      </c>
      <c r="C157" t="str">
        <f>IF(LEN(_xlfn.CONCAT('CW12'!$B$9, " - ", 'CW12'!$B$16, " - ", 'CW12'!$E$5))&gt;230,LEFT(_xlfn.CONCAT('CW12'!$B$9, " - ", 'CW12'!$B$16, " - ", 'CW12'!$E$5),212)&amp;" [*** truncated]",_xlfn.CONCAT('CW12'!$B$9, " - ", 'CW12'!$B$16, " - ", 'CW12'!$E$5))</f>
        <v>EA/NRW environmental programme (WINEP/NEP) - Eels/fish passes; (WINEP/NEP) water capex - Water resources</v>
      </c>
      <c r="D157" t="str">
        <f>'CW12'!$C$16</f>
        <v>£m</v>
      </c>
      <c r="E157" t="s">
        <v>8488</v>
      </c>
      <c r="F157" s="1248">
        <f>IF(ISBLANK('CW12'!$K$16),"##BLANK",'CW12'!$K$16)</f>
        <v>0</v>
      </c>
    </row>
    <row r="158" spans="2:6" x14ac:dyDescent="0.2">
      <c r="B158" t="str">
        <f>UPPER('CW12'!$AA$16)</f>
        <v>CW12_007RWT_PR24</v>
      </c>
      <c r="C158" t="str">
        <f>IF(LEN(_xlfn.CONCAT('CW12'!$B$9, " - ", 'CW12'!$B$16, " - ", 'CW12'!$F$6, " - ", 'CW12'!$F$5))&gt;230,LEFT(_xlfn.CONCAT('CW12'!$B$9, " - ", 'CW12'!$B$16, " - ", 'CW12'!$F$6, " - ", 'CW12'!$F$5),212)&amp;" [*** truncated]",_xlfn.CONCAT('CW12'!$B$9, " - ", 'CW12'!$B$16, " - ", 'CW12'!$F$6, " - ", 'CW12'!$F$5))</f>
        <v>EA/NRW environmental programme (WINEP/NEP) - Eels/fish passes; (WINEP/NEP) water capex - Raw water transport - Water network+</v>
      </c>
      <c r="D158" t="str">
        <f>'CW12'!$C$16</f>
        <v>£m</v>
      </c>
      <c r="E158" t="s">
        <v>8488</v>
      </c>
      <c r="F158" s="1248">
        <f>IF(ISBLANK('CW12'!$L$16),"##BLANK",'CW12'!$L$16)</f>
        <v>0</v>
      </c>
    </row>
    <row r="159" spans="2:6" x14ac:dyDescent="0.2">
      <c r="B159" t="str">
        <f>UPPER('CW12'!$AB$16)</f>
        <v>CW12_007RWS_PR24</v>
      </c>
      <c r="C159" t="str">
        <f>IF(LEN(_xlfn.CONCAT('CW12'!$B$9, " - ", 'CW12'!$B$16, " - ", 'CW12'!$G$6, " - ", 'CW12'!$F$5))&gt;230,LEFT(_xlfn.CONCAT('CW12'!$B$9, " - ", 'CW12'!$B$16, " - ", 'CW12'!$G$6, " - ", 'CW12'!$F$5),212)&amp;" [*** truncated]",_xlfn.CONCAT('CW12'!$B$9, " - ", 'CW12'!$B$16, " - ", 'CW12'!$G$6, " - ", 'CW12'!$F$5))</f>
        <v>EA/NRW environmental programme (WINEP/NEP) - Eels/fish passes; (WINEP/NEP) water capex - Raw water storage - Water network+</v>
      </c>
      <c r="D159" t="str">
        <f>'CW12'!$C$16</f>
        <v>£m</v>
      </c>
      <c r="E159" t="s">
        <v>8488</v>
      </c>
      <c r="F159" s="1248">
        <f>IF(ISBLANK('CW12'!$M$16),"##BLANK",'CW12'!$M$16)</f>
        <v>0</v>
      </c>
    </row>
    <row r="160" spans="2:6" x14ac:dyDescent="0.2">
      <c r="B160" t="str">
        <f>UPPER('CW12'!$AC$16)</f>
        <v>CW12_007WT_PR24</v>
      </c>
      <c r="C160" t="str">
        <f>IF(LEN(_xlfn.CONCAT('CW12'!$B$9, " - ", 'CW12'!$B$16, " - ", 'CW12'!$H$6, " - ", 'CW12'!$F$5))&gt;230,LEFT(_xlfn.CONCAT('CW12'!$B$9, " - ", 'CW12'!$B$16, " - ", 'CW12'!$H$6, " - ", 'CW12'!$F$5),212)&amp;" [*** truncated]",_xlfn.CONCAT('CW12'!$B$9, " - ", 'CW12'!$B$16, " - ", 'CW12'!$H$6, " - ", 'CW12'!$F$5))</f>
        <v>EA/NRW environmental programme (WINEP/NEP) - Eels/fish passes; (WINEP/NEP) water capex - Water treatment - Water network+</v>
      </c>
      <c r="D160" t="str">
        <f>'CW12'!$C$16</f>
        <v>£m</v>
      </c>
      <c r="E160" t="s">
        <v>8488</v>
      </c>
      <c r="F160" s="1248">
        <f>IF(ISBLANK('CW12'!$N$16),"##BLANK",'CW12'!$N$16)</f>
        <v>0</v>
      </c>
    </row>
    <row r="161" spans="2:6" x14ac:dyDescent="0.2">
      <c r="B161" t="str">
        <f>UPPER('CW12'!$AD$16)</f>
        <v>CW12_007TWD_PR24</v>
      </c>
      <c r="C161" t="str">
        <f>IF(LEN(_xlfn.CONCAT('CW12'!$B$9, " - ", 'CW12'!$B$16, " - ", 'CW12'!$I$6, " - ", 'CW12'!$F$5))&gt;230,LEFT(_xlfn.CONCAT('CW12'!$B$9, " - ", 'CW12'!$B$16, " - ", 'CW12'!$I$6, " - ", 'CW12'!$F$5),212)&amp;" [*** truncated]",_xlfn.CONCAT('CW12'!$B$9, " - ", 'CW12'!$B$16, " - ", 'CW12'!$I$6, " - ", 'CW12'!$F$5))</f>
        <v>EA/NRW environmental programme (WINEP/NEP) - Eels/fish passes; (WINEP/NEP) water capex - Treated water distribution - Water network+</v>
      </c>
      <c r="D161" t="str">
        <f>'CW12'!$C$16</f>
        <v>£m</v>
      </c>
      <c r="E161" t="s">
        <v>8488</v>
      </c>
      <c r="F161" s="1248">
        <f>IF(ISBLANK('CW12'!$O$16),"##BLANK",'CW12'!$O$16)</f>
        <v>0</v>
      </c>
    </row>
    <row r="162" spans="2:6" x14ac:dyDescent="0.2">
      <c r="B162" t="str">
        <f>UPPER('CW12'!$AE$16)</f>
        <v>CW12_007TOT_PR24</v>
      </c>
      <c r="C162" t="str">
        <f>IF(LEN(_xlfn.CONCAT('CW12'!$B$9, " - ", 'CW12'!$B$16, " - ", 'CW12'!$J$5))&gt;230,LEFT(_xlfn.CONCAT('CW12'!$B$9, " - ", 'CW12'!$B$16, " - ", 'CW12'!$J$5),212)&amp;" [*** truncated]",_xlfn.CONCAT('CW12'!$B$9, " - ", 'CW12'!$B$16, " - ", 'CW12'!$J$5))</f>
        <v>EA/NRW environmental programme (WINEP/NEP) - Eels/fish passes; (WINEP/NEP) water capex - Total</v>
      </c>
      <c r="D162" t="str">
        <f>'CW12'!$C$16</f>
        <v>£m</v>
      </c>
      <c r="E162" t="s">
        <v>8488</v>
      </c>
      <c r="F162" s="1248">
        <f>IF(ISBLANK('CW12'!$P$16),"##BLANK",'CW12'!$P$16)</f>
        <v>0</v>
      </c>
    </row>
    <row r="163" spans="2:6" x14ac:dyDescent="0.2">
      <c r="B163" t="str">
        <f>UPPER('CW12'!$Z$17)</f>
        <v>CW12_008WR_PR24</v>
      </c>
      <c r="C163" t="str">
        <f>IF(LEN(_xlfn.CONCAT('CW12'!$B$9, " - ", 'CW12'!$B$17, " - ", 'CW12'!$E$5))&gt;230,LEFT(_xlfn.CONCAT('CW12'!$B$9, " - ", 'CW12'!$B$17, " - ", 'CW12'!$E$5),212)&amp;" [*** truncated]",_xlfn.CONCAT('CW12'!$B$9, " - ", 'CW12'!$B$17, " - ", 'CW12'!$E$5))</f>
        <v>EA/NRW environmental programme (WINEP/NEP) - Eels/fish passes; (WINEP/NEP) water opex - Water resources</v>
      </c>
      <c r="D163" t="str">
        <f>'CW12'!$C$17</f>
        <v>£m</v>
      </c>
      <c r="E163" t="s">
        <v>8488</v>
      </c>
      <c r="F163" s="1248">
        <f>IF(ISBLANK('CW12'!$K$17),"##BLANK",'CW12'!$K$17)</f>
        <v>0</v>
      </c>
    </row>
    <row r="164" spans="2:6" x14ac:dyDescent="0.2">
      <c r="B164" t="str">
        <f>UPPER('CW12'!$AA$17)</f>
        <v>CW12_008RWT_PR24</v>
      </c>
      <c r="C164" t="str">
        <f>IF(LEN(_xlfn.CONCAT('CW12'!$B$9, " - ", 'CW12'!$B$17, " - ", 'CW12'!$F$6, " - ", 'CW12'!$F$5))&gt;230,LEFT(_xlfn.CONCAT('CW12'!$B$9, " - ", 'CW12'!$B$17, " - ", 'CW12'!$F$6, " - ", 'CW12'!$F$5),212)&amp;" [*** truncated]",_xlfn.CONCAT('CW12'!$B$9, " - ", 'CW12'!$B$17, " - ", 'CW12'!$F$6, " - ", 'CW12'!$F$5))</f>
        <v>EA/NRW environmental programme (WINEP/NEP) - Eels/fish passes; (WINEP/NEP) water opex - Raw water transport - Water network+</v>
      </c>
      <c r="D164" t="str">
        <f>'CW12'!$C$17</f>
        <v>£m</v>
      </c>
      <c r="E164" t="s">
        <v>8488</v>
      </c>
      <c r="F164" s="1248">
        <f>IF(ISBLANK('CW12'!$L$17),"##BLANK",'CW12'!$L$17)</f>
        <v>0</v>
      </c>
    </row>
    <row r="165" spans="2:6" x14ac:dyDescent="0.2">
      <c r="B165" t="str">
        <f>UPPER('CW12'!$AB$17)</f>
        <v>CW12_008RWS_PR24</v>
      </c>
      <c r="C165" t="str">
        <f>IF(LEN(_xlfn.CONCAT('CW12'!$B$9, " - ", 'CW12'!$B$17, " - ", 'CW12'!$G$6, " - ", 'CW12'!$F$5))&gt;230,LEFT(_xlfn.CONCAT('CW12'!$B$9, " - ", 'CW12'!$B$17, " - ", 'CW12'!$G$6, " - ", 'CW12'!$F$5),212)&amp;" [*** truncated]",_xlfn.CONCAT('CW12'!$B$9, " - ", 'CW12'!$B$17, " - ", 'CW12'!$G$6, " - ", 'CW12'!$F$5))</f>
        <v>EA/NRW environmental programme (WINEP/NEP) - Eels/fish passes; (WINEP/NEP) water opex - Raw water storage - Water network+</v>
      </c>
      <c r="D165" t="str">
        <f>'CW12'!$C$17</f>
        <v>£m</v>
      </c>
      <c r="E165" t="s">
        <v>8488</v>
      </c>
      <c r="F165" s="1248">
        <f>IF(ISBLANK('CW12'!$M$17),"##BLANK",'CW12'!$M$17)</f>
        <v>0</v>
      </c>
    </row>
    <row r="166" spans="2:6" x14ac:dyDescent="0.2">
      <c r="B166" t="str">
        <f>UPPER('CW12'!$AC$17)</f>
        <v>CW12_008WT_PR24</v>
      </c>
      <c r="C166" t="str">
        <f>IF(LEN(_xlfn.CONCAT('CW12'!$B$9, " - ", 'CW12'!$B$17, " - ", 'CW12'!$H$6, " - ", 'CW12'!$F$5))&gt;230,LEFT(_xlfn.CONCAT('CW12'!$B$9, " - ", 'CW12'!$B$17, " - ", 'CW12'!$H$6, " - ", 'CW12'!$F$5),212)&amp;" [*** truncated]",_xlfn.CONCAT('CW12'!$B$9, " - ", 'CW12'!$B$17, " - ", 'CW12'!$H$6, " - ", 'CW12'!$F$5))</f>
        <v>EA/NRW environmental programme (WINEP/NEP) - Eels/fish passes; (WINEP/NEP) water opex - Water treatment - Water network+</v>
      </c>
      <c r="D166" t="str">
        <f>'CW12'!$C$17</f>
        <v>£m</v>
      </c>
      <c r="E166" t="s">
        <v>8488</v>
      </c>
      <c r="F166" s="1248">
        <f>IF(ISBLANK('CW12'!$N$17),"##BLANK",'CW12'!$N$17)</f>
        <v>0</v>
      </c>
    </row>
    <row r="167" spans="2:6" x14ac:dyDescent="0.2">
      <c r="B167" t="str">
        <f>UPPER('CW12'!$AD$17)</f>
        <v>CW12_008TWD_PR24</v>
      </c>
      <c r="C167" t="str">
        <f>IF(LEN(_xlfn.CONCAT('CW12'!$B$9, " - ", 'CW12'!$B$17, " - ", 'CW12'!$I$6, " - ", 'CW12'!$F$5))&gt;230,LEFT(_xlfn.CONCAT('CW12'!$B$9, " - ", 'CW12'!$B$17, " - ", 'CW12'!$I$6, " - ", 'CW12'!$F$5),212)&amp;" [*** truncated]",_xlfn.CONCAT('CW12'!$B$9, " - ", 'CW12'!$B$17, " - ", 'CW12'!$I$6, " - ", 'CW12'!$F$5))</f>
        <v>EA/NRW environmental programme (WINEP/NEP) - Eels/fish passes; (WINEP/NEP) water opex - Treated water distribution - Water network+</v>
      </c>
      <c r="D167" t="str">
        <f>'CW12'!$C$17</f>
        <v>£m</v>
      </c>
      <c r="E167" t="s">
        <v>8488</v>
      </c>
      <c r="F167" s="1248">
        <f>IF(ISBLANK('CW12'!$O$17),"##BLANK",'CW12'!$O$17)</f>
        <v>0</v>
      </c>
    </row>
    <row r="168" spans="2:6" x14ac:dyDescent="0.2">
      <c r="B168" t="str">
        <f>UPPER('CW12'!$AE$17)</f>
        <v>CW12_008TOT_PR24</v>
      </c>
      <c r="C168" t="str">
        <f>IF(LEN(_xlfn.CONCAT('CW12'!$B$9, " - ", 'CW12'!$B$17, " - ", 'CW12'!$J$5))&gt;230,LEFT(_xlfn.CONCAT('CW12'!$B$9, " - ", 'CW12'!$B$17, " - ", 'CW12'!$J$5),212)&amp;" [*** truncated]",_xlfn.CONCAT('CW12'!$B$9, " - ", 'CW12'!$B$17, " - ", 'CW12'!$J$5))</f>
        <v>EA/NRW environmental programme (WINEP/NEP) - Eels/fish passes; (WINEP/NEP) water opex - Total</v>
      </c>
      <c r="D168" t="str">
        <f>'CW12'!$C$17</f>
        <v>£m</v>
      </c>
      <c r="E168" t="s">
        <v>8488</v>
      </c>
      <c r="F168" s="1248">
        <f>IF(ISBLANK('CW12'!$P$17),"##BLANK",'CW12'!$P$17)</f>
        <v>0</v>
      </c>
    </row>
    <row r="169" spans="2:6" x14ac:dyDescent="0.2">
      <c r="B169" t="str">
        <f>UPPER('CW12'!$Z$18)</f>
        <v>CW12_009WR_PR24</v>
      </c>
      <c r="C169" t="str">
        <f>IF(LEN(_xlfn.CONCAT('CW12'!$B$9, " - ", 'CW12'!$B$18, " - ", 'CW12'!$E$5))&gt;230,LEFT(_xlfn.CONCAT('CW12'!$B$9, " - ", 'CW12'!$B$18, " - ", 'CW12'!$E$5),212)&amp;" [*** truncated]",_xlfn.CONCAT('CW12'!$B$9, " - ", 'CW12'!$B$18, " - ", 'CW12'!$E$5))</f>
        <v>EA/NRW environmental programme (WINEP/NEP) - Eels/fish passes; (WINEP/NEP) water totex - Water resources</v>
      </c>
      <c r="D169" t="str">
        <f>'CW12'!$C$18</f>
        <v>£m</v>
      </c>
      <c r="E169" t="s">
        <v>8488</v>
      </c>
      <c r="F169" s="1248">
        <f>IF(ISBLANK('CW12'!$K$18),"##BLANK",'CW12'!$K$18)</f>
        <v>0</v>
      </c>
    </row>
    <row r="170" spans="2:6" x14ac:dyDescent="0.2">
      <c r="B170" t="str">
        <f>UPPER('CW12'!$AA$18)</f>
        <v>CW12_009RWT_PR24</v>
      </c>
      <c r="C170" t="str">
        <f>IF(LEN(_xlfn.CONCAT('CW12'!$B$9, " - ", 'CW12'!$B$18, " - ", 'CW12'!$F$6, " - ", 'CW12'!$F$5))&gt;230,LEFT(_xlfn.CONCAT('CW12'!$B$9, " - ", 'CW12'!$B$18, " - ", 'CW12'!$F$6, " - ", 'CW12'!$F$5),212)&amp;" [*** truncated]",_xlfn.CONCAT('CW12'!$B$9, " - ", 'CW12'!$B$18, " - ", 'CW12'!$F$6, " - ", 'CW12'!$F$5))</f>
        <v>EA/NRW environmental programme (WINEP/NEP) - Eels/fish passes; (WINEP/NEP) water totex - Raw water transport - Water network+</v>
      </c>
      <c r="D170" t="str">
        <f>'CW12'!$C$18</f>
        <v>£m</v>
      </c>
      <c r="E170" t="s">
        <v>8488</v>
      </c>
      <c r="F170" s="1248">
        <f>IF(ISBLANK('CW12'!$L$18),"##BLANK",'CW12'!$L$18)</f>
        <v>0</v>
      </c>
    </row>
    <row r="171" spans="2:6" x14ac:dyDescent="0.2">
      <c r="B171" t="str">
        <f>UPPER('CW12'!$AB$18)</f>
        <v>CW12_009RWS_PR24</v>
      </c>
      <c r="C171" t="str">
        <f>IF(LEN(_xlfn.CONCAT('CW12'!$B$9, " - ", 'CW12'!$B$18, " - ", 'CW12'!$G$6, " - ", 'CW12'!$F$5))&gt;230,LEFT(_xlfn.CONCAT('CW12'!$B$9, " - ", 'CW12'!$B$18, " - ", 'CW12'!$G$6, " - ", 'CW12'!$F$5),212)&amp;" [*** truncated]",_xlfn.CONCAT('CW12'!$B$9, " - ", 'CW12'!$B$18, " - ", 'CW12'!$G$6, " - ", 'CW12'!$F$5))</f>
        <v>EA/NRW environmental programme (WINEP/NEP) - Eels/fish passes; (WINEP/NEP) water totex - Raw water storage - Water network+</v>
      </c>
      <c r="D171" t="str">
        <f>'CW12'!$C$18</f>
        <v>£m</v>
      </c>
      <c r="E171" t="s">
        <v>8488</v>
      </c>
      <c r="F171" s="1248">
        <f>IF(ISBLANK('CW12'!$M$18),"##BLANK",'CW12'!$M$18)</f>
        <v>0</v>
      </c>
    </row>
    <row r="172" spans="2:6" x14ac:dyDescent="0.2">
      <c r="B172" t="str">
        <f>UPPER('CW12'!$AC$18)</f>
        <v>CW12_009WT_PR24</v>
      </c>
      <c r="C172" t="str">
        <f>IF(LEN(_xlfn.CONCAT('CW12'!$B$9, " - ", 'CW12'!$B$18, " - ", 'CW12'!$H$6, " - ", 'CW12'!$F$5))&gt;230,LEFT(_xlfn.CONCAT('CW12'!$B$9, " - ", 'CW12'!$B$18, " - ", 'CW12'!$H$6, " - ", 'CW12'!$F$5),212)&amp;" [*** truncated]",_xlfn.CONCAT('CW12'!$B$9, " - ", 'CW12'!$B$18, " - ", 'CW12'!$H$6, " - ", 'CW12'!$F$5))</f>
        <v>EA/NRW environmental programme (WINEP/NEP) - Eels/fish passes; (WINEP/NEP) water totex - Water treatment - Water network+</v>
      </c>
      <c r="D172" t="str">
        <f>'CW12'!$C$18</f>
        <v>£m</v>
      </c>
      <c r="E172" t="s">
        <v>8488</v>
      </c>
      <c r="F172" s="1248">
        <f>IF(ISBLANK('CW12'!$N$18),"##BLANK",'CW12'!$N$18)</f>
        <v>0</v>
      </c>
    </row>
    <row r="173" spans="2:6" x14ac:dyDescent="0.2">
      <c r="B173" t="str">
        <f>UPPER('CW12'!$AD$18)</f>
        <v>CW12_009TWD_PR24</v>
      </c>
      <c r="C173" t="str">
        <f>IF(LEN(_xlfn.CONCAT('CW12'!$B$9, " - ", 'CW12'!$B$18, " - ", 'CW12'!$I$6, " - ", 'CW12'!$F$5))&gt;230,LEFT(_xlfn.CONCAT('CW12'!$B$9, " - ", 'CW12'!$B$18, " - ", 'CW12'!$I$6, " - ", 'CW12'!$F$5),212)&amp;" [*** truncated]",_xlfn.CONCAT('CW12'!$B$9, " - ", 'CW12'!$B$18, " - ", 'CW12'!$I$6, " - ", 'CW12'!$F$5))</f>
        <v>EA/NRW environmental programme (WINEP/NEP) - Eels/fish passes; (WINEP/NEP) water totex - Treated water distribution - Water network+</v>
      </c>
      <c r="D173" t="str">
        <f>'CW12'!$C$18</f>
        <v>£m</v>
      </c>
      <c r="E173" t="s">
        <v>8488</v>
      </c>
      <c r="F173" s="1248">
        <f>IF(ISBLANK('CW12'!$O$18),"##BLANK",'CW12'!$O$18)</f>
        <v>0</v>
      </c>
    </row>
    <row r="174" spans="2:6" x14ac:dyDescent="0.2">
      <c r="B174" t="str">
        <f>UPPER('CW12'!$AE$18)</f>
        <v>CW12_009TOT_PR24</v>
      </c>
      <c r="C174" t="str">
        <f>IF(LEN(_xlfn.CONCAT('CW12'!$B$9, " - ", 'CW12'!$B$18, " - ", 'CW12'!$J$5))&gt;230,LEFT(_xlfn.CONCAT('CW12'!$B$9, " - ", 'CW12'!$B$18, " - ", 'CW12'!$J$5),212)&amp;" [*** truncated]",_xlfn.CONCAT('CW12'!$B$9, " - ", 'CW12'!$B$18, " - ", 'CW12'!$J$5))</f>
        <v>EA/NRW environmental programme (WINEP/NEP) - Eels/fish passes; (WINEP/NEP) water totex - Total</v>
      </c>
      <c r="D174" t="str">
        <f>'CW12'!$C$18</f>
        <v>£m</v>
      </c>
      <c r="E174" t="s">
        <v>8488</v>
      </c>
      <c r="F174" s="1248">
        <f>IF(ISBLANK('CW12'!$P$18),"##BLANK",'CW12'!$P$18)</f>
        <v>0</v>
      </c>
    </row>
    <row r="175" spans="2:6" x14ac:dyDescent="0.2">
      <c r="B175" t="str">
        <f>UPPER('CW12'!$Z$19)</f>
        <v>CW12_010WR_PR24</v>
      </c>
      <c r="C175" t="str">
        <f>IF(LEN(_xlfn.CONCAT('CW12'!$B$9, " - ", 'CW12'!$B$19, " - ", 'CW12'!$E$5))&gt;230,LEFT(_xlfn.CONCAT('CW12'!$B$9, " - ", 'CW12'!$B$19, " - ", 'CW12'!$E$5),212)&amp;" [*** truncated]",_xlfn.CONCAT('CW12'!$B$9, " - ", 'CW12'!$B$19, " - ", 'CW12'!$E$5))</f>
        <v>EA/NRW environmental programme (WINEP/NEP) - Invasive Non Native Species; (WINEP/NEP) water capex - Water resources</v>
      </c>
      <c r="D175" t="str">
        <f>'CW12'!$C$19</f>
        <v>£m</v>
      </c>
      <c r="E175" t="s">
        <v>8488</v>
      </c>
      <c r="F175" s="1248">
        <f>IF(ISBLANK('CW12'!$K$19),"##BLANK",'CW12'!$K$19)</f>
        <v>0</v>
      </c>
    </row>
    <row r="176" spans="2:6" x14ac:dyDescent="0.2">
      <c r="B176" t="str">
        <f>UPPER('CW12'!$AA$19)</f>
        <v>CW12_010RWT_PR24</v>
      </c>
      <c r="C176" t="str">
        <f>IF(LEN(_xlfn.CONCAT('CW12'!$B$9, " - ", 'CW12'!$B$19, " - ", 'CW12'!$F$6, " - ", 'CW12'!$F$5))&gt;230,LEFT(_xlfn.CONCAT('CW12'!$B$9, " - ", 'CW12'!$B$19, " - ", 'CW12'!$F$6, " - ", 'CW12'!$F$5),212)&amp;" [*** truncated]",_xlfn.CONCAT('CW12'!$B$9, " - ", 'CW12'!$B$19, " - ", 'CW12'!$F$6, " - ", 'CW12'!$F$5))</f>
        <v>EA/NRW environmental programme (WINEP/NEP) - Invasive Non Native Species; (WINEP/NEP) water capex - Raw water transport - Water network+</v>
      </c>
      <c r="D176" t="str">
        <f>'CW12'!$C$19</f>
        <v>£m</v>
      </c>
      <c r="E176" t="s">
        <v>8488</v>
      </c>
      <c r="F176" s="1248">
        <f>IF(ISBLANK('CW12'!$L$19),"##BLANK",'CW12'!$L$19)</f>
        <v>0</v>
      </c>
    </row>
    <row r="177" spans="2:6" x14ac:dyDescent="0.2">
      <c r="B177" t="str">
        <f>UPPER('CW12'!$AB$19)</f>
        <v>CW12_010RWS_PR24</v>
      </c>
      <c r="C177" t="str">
        <f>IF(LEN(_xlfn.CONCAT('CW12'!$B$9, " - ", 'CW12'!$B$19, " - ", 'CW12'!$G$6, " - ", 'CW12'!$F$5))&gt;230,LEFT(_xlfn.CONCAT('CW12'!$B$9, " - ", 'CW12'!$B$19, " - ", 'CW12'!$G$6, " - ", 'CW12'!$F$5),212)&amp;" [*** truncated]",_xlfn.CONCAT('CW12'!$B$9, " - ", 'CW12'!$B$19, " - ", 'CW12'!$G$6, " - ", 'CW12'!$F$5))</f>
        <v>EA/NRW environmental programme (WINEP/NEP) - Invasive Non Native Species; (WINEP/NEP) water capex - Raw water storage - Water network+</v>
      </c>
      <c r="D177" t="str">
        <f>'CW12'!$C$19</f>
        <v>£m</v>
      </c>
      <c r="E177" t="s">
        <v>8488</v>
      </c>
      <c r="F177" s="1248">
        <f>IF(ISBLANK('CW12'!$M$19),"##BLANK",'CW12'!$M$19)</f>
        <v>0</v>
      </c>
    </row>
    <row r="178" spans="2:6" x14ac:dyDescent="0.2">
      <c r="B178" t="str">
        <f>UPPER('CW12'!$AC$19)</f>
        <v>CW12_010WT_PR24</v>
      </c>
      <c r="C178" t="str">
        <f>IF(LEN(_xlfn.CONCAT('CW12'!$B$9, " - ", 'CW12'!$B$19, " - ", 'CW12'!$H$6, " - ", 'CW12'!$F$5))&gt;230,LEFT(_xlfn.CONCAT('CW12'!$B$9, " - ", 'CW12'!$B$19, " - ", 'CW12'!$H$6, " - ", 'CW12'!$F$5),212)&amp;" [*** truncated]",_xlfn.CONCAT('CW12'!$B$9, " - ", 'CW12'!$B$19, " - ", 'CW12'!$H$6, " - ", 'CW12'!$F$5))</f>
        <v>EA/NRW environmental programme (WINEP/NEP) - Invasive Non Native Species; (WINEP/NEP) water capex - Water treatment - Water network+</v>
      </c>
      <c r="D178" t="str">
        <f>'CW12'!$C$19</f>
        <v>£m</v>
      </c>
      <c r="E178" t="s">
        <v>8488</v>
      </c>
      <c r="F178" s="1248">
        <f>IF(ISBLANK('CW12'!$N$19),"##BLANK",'CW12'!$N$19)</f>
        <v>0</v>
      </c>
    </row>
    <row r="179" spans="2:6" x14ac:dyDescent="0.2">
      <c r="B179" t="str">
        <f>UPPER('CW12'!$AD$19)</f>
        <v>CW12_010TWD_PR24</v>
      </c>
      <c r="C179" t="str">
        <f>IF(LEN(_xlfn.CONCAT('CW12'!$B$9, " - ", 'CW12'!$B$19, " - ", 'CW12'!$I$6, " - ", 'CW12'!$F$5))&gt;230,LEFT(_xlfn.CONCAT('CW12'!$B$9, " - ", 'CW12'!$B$19, " - ", 'CW12'!$I$6, " - ", 'CW12'!$F$5),212)&amp;" [*** truncated]",_xlfn.CONCAT('CW12'!$B$9, " - ", 'CW12'!$B$19, " - ", 'CW12'!$I$6, " - ", 'CW12'!$F$5))</f>
        <v>EA/NRW environmental programme (WINEP/NEP) - Invasive Non Native Species; (WINEP/NEP) water capex - Treated water distribution - Water network+</v>
      </c>
      <c r="D179" t="str">
        <f>'CW12'!$C$19</f>
        <v>£m</v>
      </c>
      <c r="E179" t="s">
        <v>8488</v>
      </c>
      <c r="F179" s="1248">
        <f>IF(ISBLANK('CW12'!$O$19),"##BLANK",'CW12'!$O$19)</f>
        <v>0</v>
      </c>
    </row>
    <row r="180" spans="2:6" x14ac:dyDescent="0.2">
      <c r="B180" t="str">
        <f>UPPER('CW12'!$AE$19)</f>
        <v>CW12_010TOT_PR24</v>
      </c>
      <c r="C180" t="str">
        <f>IF(LEN(_xlfn.CONCAT('CW12'!$B$9, " - ", 'CW12'!$B$19, " - ", 'CW12'!$J$5))&gt;230,LEFT(_xlfn.CONCAT('CW12'!$B$9, " - ", 'CW12'!$B$19, " - ", 'CW12'!$J$5),212)&amp;" [*** truncated]",_xlfn.CONCAT('CW12'!$B$9, " - ", 'CW12'!$B$19, " - ", 'CW12'!$J$5))</f>
        <v>EA/NRW environmental programme (WINEP/NEP) - Invasive Non Native Species; (WINEP/NEP) water capex - Total</v>
      </c>
      <c r="D180" t="str">
        <f>'CW12'!$C$19</f>
        <v>£m</v>
      </c>
      <c r="E180" t="s">
        <v>8488</v>
      </c>
      <c r="F180" s="1248">
        <f>IF(ISBLANK('CW12'!$P$19),"##BLANK",'CW12'!$P$19)</f>
        <v>0</v>
      </c>
    </row>
    <row r="181" spans="2:6" x14ac:dyDescent="0.2">
      <c r="B181" t="str">
        <f>UPPER('CW12'!$Z$20)</f>
        <v>CW12_011WR_PR24</v>
      </c>
      <c r="C181" t="str">
        <f>IF(LEN(_xlfn.CONCAT('CW12'!$B$9, " - ", 'CW12'!$B$20, " - ", 'CW12'!$E$5))&gt;230,LEFT(_xlfn.CONCAT('CW12'!$B$9, " - ", 'CW12'!$B$20, " - ", 'CW12'!$E$5),212)&amp;" [*** truncated]",_xlfn.CONCAT('CW12'!$B$9, " - ", 'CW12'!$B$20, " - ", 'CW12'!$E$5))</f>
        <v>EA/NRW environmental programme (WINEP/NEP) - Invasive Non Native Species; (WINEP/NEP) water opex - Water resources</v>
      </c>
      <c r="D181" t="str">
        <f>'CW12'!$C$20</f>
        <v>£m</v>
      </c>
      <c r="E181" t="s">
        <v>8488</v>
      </c>
      <c r="F181" s="1248">
        <f>IF(ISBLANK('CW12'!$K$20),"##BLANK",'CW12'!$K$20)</f>
        <v>0</v>
      </c>
    </row>
    <row r="182" spans="2:6" x14ac:dyDescent="0.2">
      <c r="B182" t="str">
        <f>UPPER('CW12'!$AA$20)</f>
        <v>CW12_011RWT_PR24</v>
      </c>
      <c r="C182" t="str">
        <f>IF(LEN(_xlfn.CONCAT('CW12'!$B$9, " - ", 'CW12'!$B$20, " - ", 'CW12'!$F$6, " - ", 'CW12'!$F$5))&gt;230,LEFT(_xlfn.CONCAT('CW12'!$B$9, " - ", 'CW12'!$B$20, " - ", 'CW12'!$F$6, " - ", 'CW12'!$F$5),212)&amp;" [*** truncated]",_xlfn.CONCAT('CW12'!$B$9, " - ", 'CW12'!$B$20, " - ", 'CW12'!$F$6, " - ", 'CW12'!$F$5))</f>
        <v>EA/NRW environmental programme (WINEP/NEP) - Invasive Non Native Species; (WINEP/NEP) water opex - Raw water transport - Water network+</v>
      </c>
      <c r="D182" t="str">
        <f>'CW12'!$C$20</f>
        <v>£m</v>
      </c>
      <c r="E182" t="s">
        <v>8488</v>
      </c>
      <c r="F182" s="1248">
        <f>IF(ISBLANK('CW12'!$L$20),"##BLANK",'CW12'!$L$20)</f>
        <v>0</v>
      </c>
    </row>
    <row r="183" spans="2:6" x14ac:dyDescent="0.2">
      <c r="B183" t="str">
        <f>UPPER('CW12'!$AB$20)</f>
        <v>CW12_011RWS_PR24</v>
      </c>
      <c r="C183" t="str">
        <f>IF(LEN(_xlfn.CONCAT('CW12'!$B$9, " - ", 'CW12'!$B$20, " - ", 'CW12'!$G$6, " - ", 'CW12'!$F$5))&gt;230,LEFT(_xlfn.CONCAT('CW12'!$B$9, " - ", 'CW12'!$B$20, " - ", 'CW12'!$G$6, " - ", 'CW12'!$F$5),212)&amp;" [*** truncated]",_xlfn.CONCAT('CW12'!$B$9, " - ", 'CW12'!$B$20, " - ", 'CW12'!$G$6, " - ", 'CW12'!$F$5))</f>
        <v>EA/NRW environmental programme (WINEP/NEP) - Invasive Non Native Species; (WINEP/NEP) water opex - Raw water storage - Water network+</v>
      </c>
      <c r="D183" t="str">
        <f>'CW12'!$C$20</f>
        <v>£m</v>
      </c>
      <c r="E183" t="s">
        <v>8488</v>
      </c>
      <c r="F183" s="1248">
        <f>IF(ISBLANK('CW12'!$M$20),"##BLANK",'CW12'!$M$20)</f>
        <v>0</v>
      </c>
    </row>
    <row r="184" spans="2:6" x14ac:dyDescent="0.2">
      <c r="B184" t="str">
        <f>UPPER('CW12'!$AC$20)</f>
        <v>CW12_011WT_PR24</v>
      </c>
      <c r="C184" t="str">
        <f>IF(LEN(_xlfn.CONCAT('CW12'!$B$9, " - ", 'CW12'!$B$20, " - ", 'CW12'!$H$6, " - ", 'CW12'!$F$5))&gt;230,LEFT(_xlfn.CONCAT('CW12'!$B$9, " - ", 'CW12'!$B$20, " - ", 'CW12'!$H$6, " - ", 'CW12'!$F$5),212)&amp;" [*** truncated]",_xlfn.CONCAT('CW12'!$B$9, " - ", 'CW12'!$B$20, " - ", 'CW12'!$H$6, " - ", 'CW12'!$F$5))</f>
        <v>EA/NRW environmental programme (WINEP/NEP) - Invasive Non Native Species; (WINEP/NEP) water opex - Water treatment - Water network+</v>
      </c>
      <c r="D184" t="str">
        <f>'CW12'!$C$20</f>
        <v>£m</v>
      </c>
      <c r="E184" t="s">
        <v>8488</v>
      </c>
      <c r="F184" s="1248">
        <f>IF(ISBLANK('CW12'!$N$20),"##BLANK",'CW12'!$N$20)</f>
        <v>0</v>
      </c>
    </row>
    <row r="185" spans="2:6" x14ac:dyDescent="0.2">
      <c r="B185" t="str">
        <f>UPPER('CW12'!$AD$20)</f>
        <v>CW12_011TWD_PR24</v>
      </c>
      <c r="C185" t="str">
        <f>IF(LEN(_xlfn.CONCAT('CW12'!$B$9, " - ", 'CW12'!$B$20, " - ", 'CW12'!$I$6, " - ", 'CW12'!$F$5))&gt;230,LEFT(_xlfn.CONCAT('CW12'!$B$9, " - ", 'CW12'!$B$20, " - ", 'CW12'!$I$6, " - ", 'CW12'!$F$5),212)&amp;" [*** truncated]",_xlfn.CONCAT('CW12'!$B$9, " - ", 'CW12'!$B$20, " - ", 'CW12'!$I$6, " - ", 'CW12'!$F$5))</f>
        <v>EA/NRW environmental programme (WINEP/NEP) - Invasive Non Native Species; (WINEP/NEP) water opex - Treated water distribution - Water network+</v>
      </c>
      <c r="D185" t="str">
        <f>'CW12'!$C$20</f>
        <v>£m</v>
      </c>
      <c r="E185" t="s">
        <v>8488</v>
      </c>
      <c r="F185" s="1248">
        <f>IF(ISBLANK('CW12'!$O$20),"##BLANK",'CW12'!$O$20)</f>
        <v>0</v>
      </c>
    </row>
    <row r="186" spans="2:6" x14ac:dyDescent="0.2">
      <c r="B186" t="str">
        <f>UPPER('CW12'!$AE$20)</f>
        <v>CW12_011TOT_PR24</v>
      </c>
      <c r="C186" t="str">
        <f>IF(LEN(_xlfn.CONCAT('CW12'!$B$9, " - ", 'CW12'!$B$20, " - ", 'CW12'!$J$5))&gt;230,LEFT(_xlfn.CONCAT('CW12'!$B$9, " - ", 'CW12'!$B$20, " - ", 'CW12'!$J$5),212)&amp;" [*** truncated]",_xlfn.CONCAT('CW12'!$B$9, " - ", 'CW12'!$B$20, " - ", 'CW12'!$J$5))</f>
        <v>EA/NRW environmental programme (WINEP/NEP) - Invasive Non Native Species; (WINEP/NEP) water opex - Total</v>
      </c>
      <c r="D186" t="str">
        <f>'CW12'!$C$20</f>
        <v>£m</v>
      </c>
      <c r="E186" t="s">
        <v>8488</v>
      </c>
      <c r="F186" s="1248">
        <f>IF(ISBLANK('CW12'!$P$20),"##BLANK",'CW12'!$P$20)</f>
        <v>0</v>
      </c>
    </row>
    <row r="187" spans="2:6" x14ac:dyDescent="0.2">
      <c r="B187" t="str">
        <f>UPPER('CW12'!$Z$21)</f>
        <v>CW12_012WR_PR24</v>
      </c>
      <c r="C187" t="str">
        <f>IF(LEN(_xlfn.CONCAT('CW12'!$B$9, " - ", 'CW12'!$B$21, " - ", 'CW12'!$E$5))&gt;230,LEFT(_xlfn.CONCAT('CW12'!$B$9, " - ", 'CW12'!$B$21, " - ", 'CW12'!$E$5),212)&amp;" [*** truncated]",_xlfn.CONCAT('CW12'!$B$9, " - ", 'CW12'!$B$21, " - ", 'CW12'!$E$5))</f>
        <v>EA/NRW environmental programme (WINEP/NEP) - Invasive Non Native Species; (WINEP/NEP) water totex - Water resources</v>
      </c>
      <c r="D187" t="str">
        <f>'CW12'!$C$21</f>
        <v>£m</v>
      </c>
      <c r="E187" t="s">
        <v>8488</v>
      </c>
      <c r="F187" s="1248">
        <f>IF(ISBLANK('CW12'!$K$21),"##BLANK",'CW12'!$K$21)</f>
        <v>0</v>
      </c>
    </row>
    <row r="188" spans="2:6" x14ac:dyDescent="0.2">
      <c r="B188" t="str">
        <f>UPPER('CW12'!$AA$21)</f>
        <v>CW12_012RWT_PR24</v>
      </c>
      <c r="C188" t="str">
        <f>IF(LEN(_xlfn.CONCAT('CW12'!$B$9, " - ", 'CW12'!$B$21, " - ", 'CW12'!$F$6, " - ", 'CW12'!$F$5))&gt;230,LEFT(_xlfn.CONCAT('CW12'!$B$9, " - ", 'CW12'!$B$21, " - ", 'CW12'!$F$6, " - ", 'CW12'!$F$5),212)&amp;" [*** truncated]",_xlfn.CONCAT('CW12'!$B$9, " - ", 'CW12'!$B$21, " - ", 'CW12'!$F$6, " - ", 'CW12'!$F$5))</f>
        <v>EA/NRW environmental programme (WINEP/NEP) - Invasive Non Native Species; (WINEP/NEP) water totex - Raw water transport - Water network+</v>
      </c>
      <c r="D188" t="str">
        <f>'CW12'!$C$21</f>
        <v>£m</v>
      </c>
      <c r="E188" t="s">
        <v>8488</v>
      </c>
      <c r="F188" s="1248">
        <f>IF(ISBLANK('CW12'!$L$21),"##BLANK",'CW12'!$L$21)</f>
        <v>0</v>
      </c>
    </row>
    <row r="189" spans="2:6" x14ac:dyDescent="0.2">
      <c r="B189" t="str">
        <f>UPPER('CW12'!$AB$21)</f>
        <v>CW12_012RWS_PR24</v>
      </c>
      <c r="C189" t="str">
        <f>IF(LEN(_xlfn.CONCAT('CW12'!$B$9, " - ", 'CW12'!$B$21, " - ", 'CW12'!$G$6, " - ", 'CW12'!$F$5))&gt;230,LEFT(_xlfn.CONCAT('CW12'!$B$9, " - ", 'CW12'!$B$21, " - ", 'CW12'!$G$6, " - ", 'CW12'!$F$5),212)&amp;" [*** truncated]",_xlfn.CONCAT('CW12'!$B$9, " - ", 'CW12'!$B$21, " - ", 'CW12'!$G$6, " - ", 'CW12'!$F$5))</f>
        <v>EA/NRW environmental programme (WINEP/NEP) - Invasive Non Native Species; (WINEP/NEP) water totex - Raw water storage - Water network+</v>
      </c>
      <c r="D189" t="str">
        <f>'CW12'!$C$21</f>
        <v>£m</v>
      </c>
      <c r="E189" t="s">
        <v>8488</v>
      </c>
      <c r="F189" s="1248">
        <f>IF(ISBLANK('CW12'!$M$21),"##BLANK",'CW12'!$M$21)</f>
        <v>0</v>
      </c>
    </row>
    <row r="190" spans="2:6" x14ac:dyDescent="0.2">
      <c r="B190" t="str">
        <f>UPPER('CW12'!$AC$21)</f>
        <v>CW12_012WT_PR24</v>
      </c>
      <c r="C190" t="str">
        <f>IF(LEN(_xlfn.CONCAT('CW12'!$B$9, " - ", 'CW12'!$B$21, " - ", 'CW12'!$H$6, " - ", 'CW12'!$F$5))&gt;230,LEFT(_xlfn.CONCAT('CW12'!$B$9, " - ", 'CW12'!$B$21, " - ", 'CW12'!$H$6, " - ", 'CW12'!$F$5),212)&amp;" [*** truncated]",_xlfn.CONCAT('CW12'!$B$9, " - ", 'CW12'!$B$21, " - ", 'CW12'!$H$6, " - ", 'CW12'!$F$5))</f>
        <v>EA/NRW environmental programme (WINEP/NEP) - Invasive Non Native Species; (WINEP/NEP) water totex - Water treatment - Water network+</v>
      </c>
      <c r="D190" t="str">
        <f>'CW12'!$C$21</f>
        <v>£m</v>
      </c>
      <c r="E190" t="s">
        <v>8488</v>
      </c>
      <c r="F190" s="1248">
        <f>IF(ISBLANK('CW12'!$N$21),"##BLANK",'CW12'!$N$21)</f>
        <v>0</v>
      </c>
    </row>
    <row r="191" spans="2:6" x14ac:dyDescent="0.2">
      <c r="B191" t="str">
        <f>UPPER('CW12'!$AD$21)</f>
        <v>CW12_012TWD_PR24</v>
      </c>
      <c r="C191" t="str">
        <f>IF(LEN(_xlfn.CONCAT('CW12'!$B$9, " - ", 'CW12'!$B$21, " - ", 'CW12'!$I$6, " - ", 'CW12'!$F$5))&gt;230,LEFT(_xlfn.CONCAT('CW12'!$B$9, " - ", 'CW12'!$B$21, " - ", 'CW12'!$I$6, " - ", 'CW12'!$F$5),212)&amp;" [*** truncated]",_xlfn.CONCAT('CW12'!$B$9, " - ", 'CW12'!$B$21, " - ", 'CW12'!$I$6, " - ", 'CW12'!$F$5))</f>
        <v>EA/NRW environmental programme (WINEP/NEP) - Invasive Non Native Species; (WINEP/NEP) water totex - Treated water distribution - Water network+</v>
      </c>
      <c r="D191" t="str">
        <f>'CW12'!$C$21</f>
        <v>£m</v>
      </c>
      <c r="E191" t="s">
        <v>8488</v>
      </c>
      <c r="F191" s="1248">
        <f>IF(ISBLANK('CW12'!$O$21),"##BLANK",'CW12'!$O$21)</f>
        <v>0</v>
      </c>
    </row>
    <row r="192" spans="2:6" x14ac:dyDescent="0.2">
      <c r="B192" t="str">
        <f>UPPER('CW12'!$AE$21)</f>
        <v>CW12_012TOT_PR24</v>
      </c>
      <c r="C192" t="str">
        <f>IF(LEN(_xlfn.CONCAT('CW12'!$B$9, " - ", 'CW12'!$B$21, " - ", 'CW12'!$J$5))&gt;230,LEFT(_xlfn.CONCAT('CW12'!$B$9, " - ", 'CW12'!$B$21, " - ", 'CW12'!$J$5),212)&amp;" [*** truncated]",_xlfn.CONCAT('CW12'!$B$9, " - ", 'CW12'!$B$21, " - ", 'CW12'!$J$5))</f>
        <v>EA/NRW environmental programme (WINEP/NEP) - Invasive Non Native Species; (WINEP/NEP) water totex - Total</v>
      </c>
      <c r="D192" t="str">
        <f>'CW12'!$C$21</f>
        <v>£m</v>
      </c>
      <c r="E192" t="s">
        <v>8488</v>
      </c>
      <c r="F192" s="1248">
        <f>IF(ISBLANK('CW12'!$P$21),"##BLANK",'CW12'!$P$21)</f>
        <v>0</v>
      </c>
    </row>
    <row r="193" spans="2:6" x14ac:dyDescent="0.2">
      <c r="B193" t="str">
        <f>UPPER('CW12'!$Z$22)</f>
        <v>CW12_013WR_PR24</v>
      </c>
      <c r="C193" t="str">
        <f>IF(LEN(_xlfn.CONCAT('CW12'!$B$9, " - ", 'CW12'!$B$22, " - ", 'CW12'!$E$5))&gt;230,LEFT(_xlfn.CONCAT('CW12'!$B$9, " - ", 'CW12'!$B$22, " - ", 'CW12'!$E$5),212)&amp;" [*** truncated]",_xlfn.CONCAT('CW12'!$B$9, " - ", 'CW12'!$B$22, " - ", 'CW12'!$E$5))</f>
        <v>EA/NRW environmental programme (WINEP/NEP) - Drinking Water Protected Areas; (WINEP/NEP) water capex  - Water resources</v>
      </c>
      <c r="D193" t="str">
        <f>'CW12'!$C$22</f>
        <v>£m</v>
      </c>
      <c r="E193" t="s">
        <v>8488</v>
      </c>
      <c r="F193" s="1248">
        <f>IF(ISBLANK('CW12'!$K$22),"##BLANK",'CW12'!$K$22)</f>
        <v>0</v>
      </c>
    </row>
    <row r="194" spans="2:6" x14ac:dyDescent="0.2">
      <c r="B194" t="str">
        <f>UPPER('CW12'!$AA$22)</f>
        <v>CW12_013RWT_PR24</v>
      </c>
      <c r="C194" t="str">
        <f>IF(LEN(_xlfn.CONCAT('CW12'!$B$9, " - ", 'CW12'!$B$22, " - ", 'CW12'!$F$6, " - ", 'CW12'!$F$5))&gt;230,LEFT(_xlfn.CONCAT('CW12'!$B$9, " - ", 'CW12'!$B$22, " - ", 'CW12'!$F$6, " - ", 'CW12'!$F$5),212)&amp;" [*** truncated]",_xlfn.CONCAT('CW12'!$B$9, " - ", 'CW12'!$B$22, " - ", 'CW12'!$F$6, " - ", 'CW12'!$F$5))</f>
        <v>EA/NRW environmental programme (WINEP/NEP) - Drinking Water Protected Areas; (WINEP/NEP) water capex  - Raw water transport - Water network+</v>
      </c>
      <c r="D194" t="str">
        <f>'CW12'!$C$22</f>
        <v>£m</v>
      </c>
      <c r="E194" t="s">
        <v>8488</v>
      </c>
      <c r="F194" s="1248">
        <f>IF(ISBLANK('CW12'!$L$22),"##BLANK",'CW12'!$L$22)</f>
        <v>0</v>
      </c>
    </row>
    <row r="195" spans="2:6" x14ac:dyDescent="0.2">
      <c r="B195" t="str">
        <f>UPPER('CW12'!$AB$22)</f>
        <v>CW12_013RWS_PR24</v>
      </c>
      <c r="C195" t="str">
        <f>IF(LEN(_xlfn.CONCAT('CW12'!$B$9, " - ", 'CW12'!$B$22, " - ", 'CW12'!$G$6, " - ", 'CW12'!$F$5))&gt;230,LEFT(_xlfn.CONCAT('CW12'!$B$9, " - ", 'CW12'!$B$22, " - ", 'CW12'!$G$6, " - ", 'CW12'!$F$5),212)&amp;" [*** truncated]",_xlfn.CONCAT('CW12'!$B$9, " - ", 'CW12'!$B$22, " - ", 'CW12'!$G$6, " - ", 'CW12'!$F$5))</f>
        <v>EA/NRW environmental programme (WINEP/NEP) - Drinking Water Protected Areas; (WINEP/NEP) water capex  - Raw water storage - Water network+</v>
      </c>
      <c r="D195" t="str">
        <f>'CW12'!$C$22</f>
        <v>£m</v>
      </c>
      <c r="E195" t="s">
        <v>8488</v>
      </c>
      <c r="F195" s="1248">
        <f>IF(ISBLANK('CW12'!$M$22),"##BLANK",'CW12'!$M$22)</f>
        <v>0</v>
      </c>
    </row>
    <row r="196" spans="2:6" x14ac:dyDescent="0.2">
      <c r="B196" t="str">
        <f>UPPER('CW12'!$AC$22)</f>
        <v>CW12_013WT_PR24</v>
      </c>
      <c r="C196" t="str">
        <f>IF(LEN(_xlfn.CONCAT('CW12'!$B$9, " - ", 'CW12'!$B$22, " - ", 'CW12'!$H$6, " - ", 'CW12'!$F$5))&gt;230,LEFT(_xlfn.CONCAT('CW12'!$B$9, " - ", 'CW12'!$B$22, " - ", 'CW12'!$H$6, " - ", 'CW12'!$F$5),212)&amp;" [*** truncated]",_xlfn.CONCAT('CW12'!$B$9, " - ", 'CW12'!$B$22, " - ", 'CW12'!$H$6, " - ", 'CW12'!$F$5))</f>
        <v>EA/NRW environmental programme (WINEP/NEP) - Drinking Water Protected Areas; (WINEP/NEP) water capex  - Water treatment - Water network+</v>
      </c>
      <c r="D196" t="str">
        <f>'CW12'!$C$22</f>
        <v>£m</v>
      </c>
      <c r="E196" t="s">
        <v>8488</v>
      </c>
      <c r="F196" s="1248">
        <f>IF(ISBLANK('CW12'!$N$22),"##BLANK",'CW12'!$N$22)</f>
        <v>0</v>
      </c>
    </row>
    <row r="197" spans="2:6" x14ac:dyDescent="0.2">
      <c r="B197" t="str">
        <f>UPPER('CW12'!$AD$22)</f>
        <v>CW12_013TWD_PR24</v>
      </c>
      <c r="C197" t="str">
        <f>IF(LEN(_xlfn.CONCAT('CW12'!$B$9, " - ", 'CW12'!$B$22, " - ", 'CW12'!$I$6, " - ", 'CW12'!$F$5))&gt;230,LEFT(_xlfn.CONCAT('CW12'!$B$9, " - ", 'CW12'!$B$22, " - ", 'CW12'!$I$6, " - ", 'CW12'!$F$5),212)&amp;" [*** truncated]",_xlfn.CONCAT('CW12'!$B$9, " - ", 'CW12'!$B$22, " - ", 'CW12'!$I$6, " - ", 'CW12'!$F$5))</f>
        <v>EA/NRW environmental programme (WINEP/NEP) - Drinking Water Protected Areas; (WINEP/NEP) water capex  - Treated water distribution - Water network+</v>
      </c>
      <c r="D197" t="str">
        <f>'CW12'!$C$22</f>
        <v>£m</v>
      </c>
      <c r="E197" t="s">
        <v>8488</v>
      </c>
      <c r="F197" s="1248">
        <f>IF(ISBLANK('CW12'!$O$22),"##BLANK",'CW12'!$O$22)</f>
        <v>0</v>
      </c>
    </row>
    <row r="198" spans="2:6" x14ac:dyDescent="0.2">
      <c r="B198" t="str">
        <f>UPPER('CW12'!$AE$22)</f>
        <v>CW12_013TOT_PR24</v>
      </c>
      <c r="C198" t="str">
        <f>IF(LEN(_xlfn.CONCAT('CW12'!$B$9, " - ", 'CW12'!$B$22, " - ", 'CW12'!$J$5))&gt;230,LEFT(_xlfn.CONCAT('CW12'!$B$9, " - ", 'CW12'!$B$22, " - ", 'CW12'!$J$5),212)&amp;" [*** truncated]",_xlfn.CONCAT('CW12'!$B$9, " - ", 'CW12'!$B$22, " - ", 'CW12'!$J$5))</f>
        <v>EA/NRW environmental programme (WINEP/NEP) - Drinking Water Protected Areas; (WINEP/NEP) water capex  - Total</v>
      </c>
      <c r="D198" t="str">
        <f>'CW12'!$C$22</f>
        <v>£m</v>
      </c>
      <c r="E198" t="s">
        <v>8488</v>
      </c>
      <c r="F198" s="1248">
        <f>IF(ISBLANK('CW12'!$P$22),"##BLANK",'CW12'!$P$22)</f>
        <v>0</v>
      </c>
    </row>
    <row r="199" spans="2:6" x14ac:dyDescent="0.2">
      <c r="B199" t="str">
        <f>UPPER('CW12'!$Z$23)</f>
        <v>CW12_014WR_PR24</v>
      </c>
      <c r="C199" t="str">
        <f>IF(LEN(_xlfn.CONCAT('CW12'!$B$9, " - ", 'CW12'!$B$23, " - ", 'CW12'!$E$5))&gt;230,LEFT(_xlfn.CONCAT('CW12'!$B$9, " - ", 'CW12'!$B$23, " - ", 'CW12'!$E$5),212)&amp;" [*** truncated]",_xlfn.CONCAT('CW12'!$B$9, " - ", 'CW12'!$B$23, " - ", 'CW12'!$E$5))</f>
        <v>EA/NRW environmental programme (WINEP/NEP) - Drinking Water Protected Areas; (WINEP/NEP) water opex - Water resources</v>
      </c>
      <c r="D199" t="str">
        <f>'CW12'!$C$23</f>
        <v>£m</v>
      </c>
      <c r="E199" t="s">
        <v>8488</v>
      </c>
      <c r="F199" s="1248">
        <f>IF(ISBLANK('CW12'!$K$23),"##BLANK",'CW12'!$K$23)</f>
        <v>0</v>
      </c>
    </row>
    <row r="200" spans="2:6" x14ac:dyDescent="0.2">
      <c r="B200" t="str">
        <f>UPPER('CW12'!$AA$23)</f>
        <v>CW12_014RWT_PR24</v>
      </c>
      <c r="C200" t="str">
        <f>IF(LEN(_xlfn.CONCAT('CW12'!$B$9, " - ", 'CW12'!$B$23, " - ", 'CW12'!$F$6, " - ", 'CW12'!$F$5))&gt;230,LEFT(_xlfn.CONCAT('CW12'!$B$9, " - ", 'CW12'!$B$23, " - ", 'CW12'!$F$6, " - ", 'CW12'!$F$5),212)&amp;" [*** truncated]",_xlfn.CONCAT('CW12'!$B$9, " - ", 'CW12'!$B$23, " - ", 'CW12'!$F$6, " - ", 'CW12'!$F$5))</f>
        <v>EA/NRW environmental programme (WINEP/NEP) - Drinking Water Protected Areas; (WINEP/NEP) water opex - Raw water transport - Water network+</v>
      </c>
      <c r="D200" t="str">
        <f>'CW12'!$C$23</f>
        <v>£m</v>
      </c>
      <c r="E200" t="s">
        <v>8488</v>
      </c>
      <c r="F200" s="1248">
        <f>IF(ISBLANK('CW12'!$L$23),"##BLANK",'CW12'!$L$23)</f>
        <v>0</v>
      </c>
    </row>
    <row r="201" spans="2:6" x14ac:dyDescent="0.2">
      <c r="B201" t="str">
        <f>UPPER('CW12'!$AB$23)</f>
        <v>CW12_014RWS_PR24</v>
      </c>
      <c r="C201" t="str">
        <f>IF(LEN(_xlfn.CONCAT('CW12'!$B$9, " - ", 'CW12'!$B$23, " - ", 'CW12'!$G$6, " - ", 'CW12'!$F$5))&gt;230,LEFT(_xlfn.CONCAT('CW12'!$B$9, " - ", 'CW12'!$B$23, " - ", 'CW12'!$G$6, " - ", 'CW12'!$F$5),212)&amp;" [*** truncated]",_xlfn.CONCAT('CW12'!$B$9, " - ", 'CW12'!$B$23, " - ", 'CW12'!$G$6, " - ", 'CW12'!$F$5))</f>
        <v>EA/NRW environmental programme (WINEP/NEP) - Drinking Water Protected Areas; (WINEP/NEP) water opex - Raw water storage - Water network+</v>
      </c>
      <c r="D201" t="str">
        <f>'CW12'!$C$23</f>
        <v>£m</v>
      </c>
      <c r="E201" t="s">
        <v>8488</v>
      </c>
      <c r="F201" s="1248">
        <f>IF(ISBLANK('CW12'!$M$23),"##BLANK",'CW12'!$M$23)</f>
        <v>0</v>
      </c>
    </row>
    <row r="202" spans="2:6" x14ac:dyDescent="0.2">
      <c r="B202" t="str">
        <f>UPPER('CW12'!$AC$23)</f>
        <v>CW12_014WT_PR24</v>
      </c>
      <c r="C202" t="str">
        <f>IF(LEN(_xlfn.CONCAT('CW12'!$B$9, " - ", 'CW12'!$B$23, " - ", 'CW12'!$H$6, " - ", 'CW12'!$F$5))&gt;230,LEFT(_xlfn.CONCAT('CW12'!$B$9, " - ", 'CW12'!$B$23, " - ", 'CW12'!$H$6, " - ", 'CW12'!$F$5),212)&amp;" [*** truncated]",_xlfn.CONCAT('CW12'!$B$9, " - ", 'CW12'!$B$23, " - ", 'CW12'!$H$6, " - ", 'CW12'!$F$5))</f>
        <v>EA/NRW environmental programme (WINEP/NEP) - Drinking Water Protected Areas; (WINEP/NEP) water opex - Water treatment - Water network+</v>
      </c>
      <c r="D202" t="str">
        <f>'CW12'!$C$23</f>
        <v>£m</v>
      </c>
      <c r="E202" t="s">
        <v>8488</v>
      </c>
      <c r="F202" s="1248">
        <f>IF(ISBLANK('CW12'!$N$23),"##BLANK",'CW12'!$N$23)</f>
        <v>0</v>
      </c>
    </row>
    <row r="203" spans="2:6" x14ac:dyDescent="0.2">
      <c r="B203" t="str">
        <f>UPPER('CW12'!$AD$23)</f>
        <v>CW12_014TWD_PR24</v>
      </c>
      <c r="C203" t="str">
        <f>IF(LEN(_xlfn.CONCAT('CW12'!$B$9, " - ", 'CW12'!$B$23, " - ", 'CW12'!$I$6, " - ", 'CW12'!$F$5))&gt;230,LEFT(_xlfn.CONCAT('CW12'!$B$9, " - ", 'CW12'!$B$23, " - ", 'CW12'!$I$6, " - ", 'CW12'!$F$5),212)&amp;" [*** truncated]",_xlfn.CONCAT('CW12'!$B$9, " - ", 'CW12'!$B$23, " - ", 'CW12'!$I$6, " - ", 'CW12'!$F$5))</f>
        <v>EA/NRW environmental programme (WINEP/NEP) - Drinking Water Protected Areas; (WINEP/NEP) water opex - Treated water distribution - Water network+</v>
      </c>
      <c r="D203" t="str">
        <f>'CW12'!$C$23</f>
        <v>£m</v>
      </c>
      <c r="E203" t="s">
        <v>8488</v>
      </c>
      <c r="F203" s="1248">
        <f>IF(ISBLANK('CW12'!$O$23),"##BLANK",'CW12'!$O$23)</f>
        <v>0</v>
      </c>
    </row>
    <row r="204" spans="2:6" x14ac:dyDescent="0.2">
      <c r="B204" t="str">
        <f>UPPER('CW12'!$AE$23)</f>
        <v>CW12_014TOT_PR24</v>
      </c>
      <c r="C204" t="str">
        <f>IF(LEN(_xlfn.CONCAT('CW12'!$B$9, " - ", 'CW12'!$B$23, " - ", 'CW12'!$J$5))&gt;230,LEFT(_xlfn.CONCAT('CW12'!$B$9, " - ", 'CW12'!$B$23, " - ", 'CW12'!$J$5),212)&amp;" [*** truncated]",_xlfn.CONCAT('CW12'!$B$9, " - ", 'CW12'!$B$23, " - ", 'CW12'!$J$5))</f>
        <v>EA/NRW environmental programme (WINEP/NEP) - Drinking Water Protected Areas; (WINEP/NEP) water opex - Total</v>
      </c>
      <c r="D204" t="str">
        <f>'CW12'!$C$23</f>
        <v>£m</v>
      </c>
      <c r="E204" t="s">
        <v>8488</v>
      </c>
      <c r="F204" s="1248">
        <f>IF(ISBLANK('CW12'!$P$23),"##BLANK",'CW12'!$P$23)</f>
        <v>0</v>
      </c>
    </row>
    <row r="205" spans="2:6" x14ac:dyDescent="0.2">
      <c r="B205" t="str">
        <f>UPPER('CW12'!$Z$24)</f>
        <v>CW12_015WR_PR24</v>
      </c>
      <c r="C205" t="str">
        <f>IF(LEN(_xlfn.CONCAT('CW12'!$B$9, " - ", 'CW12'!$B$24, " - ", 'CW12'!$E$5))&gt;230,LEFT(_xlfn.CONCAT('CW12'!$B$9, " - ", 'CW12'!$B$24, " - ", 'CW12'!$E$5),212)&amp;" [*** truncated]",_xlfn.CONCAT('CW12'!$B$9, " - ", 'CW12'!$B$24, " - ", 'CW12'!$E$5))</f>
        <v>EA/NRW environmental programme (WINEP/NEP) - Drinking Water Protected Areas; (WINEP/NEP) water totex - Water resources</v>
      </c>
      <c r="D205" t="str">
        <f>'CW12'!$C$24</f>
        <v>£m</v>
      </c>
      <c r="E205" t="s">
        <v>8488</v>
      </c>
      <c r="F205" s="1248">
        <f>IF(ISBLANK('CW12'!$K$24),"##BLANK",'CW12'!$K$24)</f>
        <v>0</v>
      </c>
    </row>
    <row r="206" spans="2:6" x14ac:dyDescent="0.2">
      <c r="B206" t="str">
        <f>UPPER('CW12'!$AA$24)</f>
        <v>CW12_015RWT_PR24</v>
      </c>
      <c r="C206" t="str">
        <f>IF(LEN(_xlfn.CONCAT('CW12'!$B$9, " - ", 'CW12'!$B$24, " - ", 'CW12'!$F$6, " - ", 'CW12'!$F$5))&gt;230,LEFT(_xlfn.CONCAT('CW12'!$B$9, " - ", 'CW12'!$B$24, " - ", 'CW12'!$F$6, " - ", 'CW12'!$F$5),212)&amp;" [*** truncated]",_xlfn.CONCAT('CW12'!$B$9, " - ", 'CW12'!$B$24, " - ", 'CW12'!$F$6, " - ", 'CW12'!$F$5))</f>
        <v>EA/NRW environmental programme (WINEP/NEP) - Drinking Water Protected Areas; (WINEP/NEP) water totex - Raw water transport - Water network+</v>
      </c>
      <c r="D206" t="str">
        <f>'CW12'!$C$24</f>
        <v>£m</v>
      </c>
      <c r="E206" t="s">
        <v>8488</v>
      </c>
      <c r="F206" s="1248">
        <f>IF(ISBLANK('CW12'!$L$24),"##BLANK",'CW12'!$L$24)</f>
        <v>0</v>
      </c>
    </row>
    <row r="207" spans="2:6" x14ac:dyDescent="0.2">
      <c r="B207" t="str">
        <f>UPPER('CW12'!$AB$24)</f>
        <v>CW12_015RWS_PR24</v>
      </c>
      <c r="C207" t="str">
        <f>IF(LEN(_xlfn.CONCAT('CW12'!$B$9, " - ", 'CW12'!$B$24, " - ", 'CW12'!$G$6, " - ", 'CW12'!$F$5))&gt;230,LEFT(_xlfn.CONCAT('CW12'!$B$9, " - ", 'CW12'!$B$24, " - ", 'CW12'!$G$6, " - ", 'CW12'!$F$5),212)&amp;" [*** truncated]",_xlfn.CONCAT('CW12'!$B$9, " - ", 'CW12'!$B$24, " - ", 'CW12'!$G$6, " - ", 'CW12'!$F$5))</f>
        <v>EA/NRW environmental programme (WINEP/NEP) - Drinking Water Protected Areas; (WINEP/NEP) water totex - Raw water storage - Water network+</v>
      </c>
      <c r="D207" t="str">
        <f>'CW12'!$C$24</f>
        <v>£m</v>
      </c>
      <c r="E207" t="s">
        <v>8488</v>
      </c>
      <c r="F207" s="1248">
        <f>IF(ISBLANK('CW12'!$M$24),"##BLANK",'CW12'!$M$24)</f>
        <v>0</v>
      </c>
    </row>
    <row r="208" spans="2:6" x14ac:dyDescent="0.2">
      <c r="B208" t="str">
        <f>UPPER('CW12'!$AC$24)</f>
        <v>CW12_015WT_PR24</v>
      </c>
      <c r="C208" t="str">
        <f>IF(LEN(_xlfn.CONCAT('CW12'!$B$9, " - ", 'CW12'!$B$24, " - ", 'CW12'!$H$6, " - ", 'CW12'!$F$5))&gt;230,LEFT(_xlfn.CONCAT('CW12'!$B$9, " - ", 'CW12'!$B$24, " - ", 'CW12'!$H$6, " - ", 'CW12'!$F$5),212)&amp;" [*** truncated]",_xlfn.CONCAT('CW12'!$B$9, " - ", 'CW12'!$B$24, " - ", 'CW12'!$H$6, " - ", 'CW12'!$F$5))</f>
        <v>EA/NRW environmental programme (WINEP/NEP) - Drinking Water Protected Areas; (WINEP/NEP) water totex - Water treatment - Water network+</v>
      </c>
      <c r="D208" t="str">
        <f>'CW12'!$C$24</f>
        <v>£m</v>
      </c>
      <c r="E208" t="s">
        <v>8488</v>
      </c>
      <c r="F208" s="1248">
        <f>IF(ISBLANK('CW12'!$N$24),"##BLANK",'CW12'!$N$24)</f>
        <v>0</v>
      </c>
    </row>
    <row r="209" spans="2:6" x14ac:dyDescent="0.2">
      <c r="B209" t="str">
        <f>UPPER('CW12'!$AD$24)</f>
        <v>CW12_015TWD_PR24</v>
      </c>
      <c r="C209" t="str">
        <f>IF(LEN(_xlfn.CONCAT('CW12'!$B$9, " - ", 'CW12'!$B$24, " - ", 'CW12'!$I$6, " - ", 'CW12'!$F$5))&gt;230,LEFT(_xlfn.CONCAT('CW12'!$B$9, " - ", 'CW12'!$B$24, " - ", 'CW12'!$I$6, " - ", 'CW12'!$F$5),212)&amp;" [*** truncated]",_xlfn.CONCAT('CW12'!$B$9, " - ", 'CW12'!$B$24, " - ", 'CW12'!$I$6, " - ", 'CW12'!$F$5))</f>
        <v>EA/NRW environmental programme (WINEP/NEP) - Drinking Water Protected Areas; (WINEP/NEP) water totex - Treated water distribution - Water network+</v>
      </c>
      <c r="D209" t="str">
        <f>'CW12'!$C$24</f>
        <v>£m</v>
      </c>
      <c r="E209" t="s">
        <v>8488</v>
      </c>
      <c r="F209" s="1248">
        <f>IF(ISBLANK('CW12'!$O$24),"##BLANK",'CW12'!$O$24)</f>
        <v>0</v>
      </c>
    </row>
    <row r="210" spans="2:6" x14ac:dyDescent="0.2">
      <c r="B210" t="str">
        <f>UPPER('CW12'!$AE$24)</f>
        <v>CW12_015TOT_PR24</v>
      </c>
      <c r="C210" t="str">
        <f>IF(LEN(_xlfn.CONCAT('CW12'!$B$9, " - ", 'CW12'!$B$24, " - ", 'CW12'!$J$5))&gt;230,LEFT(_xlfn.CONCAT('CW12'!$B$9, " - ", 'CW12'!$B$24, " - ", 'CW12'!$J$5),212)&amp;" [*** truncated]",_xlfn.CONCAT('CW12'!$B$9, " - ", 'CW12'!$B$24, " - ", 'CW12'!$J$5))</f>
        <v>EA/NRW environmental programme (WINEP/NEP) - Drinking Water Protected Areas; (WINEP/NEP) water totex - Total</v>
      </c>
      <c r="D210" t="str">
        <f>'CW12'!$C$24</f>
        <v>£m</v>
      </c>
      <c r="E210" t="s">
        <v>8488</v>
      </c>
      <c r="F210" s="1248">
        <f>IF(ISBLANK('CW12'!$P$24),"##BLANK",'CW12'!$P$24)</f>
        <v>0</v>
      </c>
    </row>
    <row r="211" spans="2:6" x14ac:dyDescent="0.2">
      <c r="B211" t="str">
        <f>UPPER('CW12'!$Z$25)</f>
        <v>CW12_016WR_PR24</v>
      </c>
      <c r="C211" t="str">
        <f>IF(LEN(_xlfn.CONCAT('CW12'!$B$9, " - ", 'CW12'!$B$25, " - ", 'CW12'!$E$5))&gt;230,LEFT(_xlfn.CONCAT('CW12'!$B$9, " - ", 'CW12'!$B$25, " - ", 'CW12'!$E$5),212)&amp;" [*** truncated]",_xlfn.CONCAT('CW12'!$B$9, " - ", 'CW12'!$B$25, " - ", 'CW12'!$E$5))</f>
        <v>EA/NRW environmental programme (WINEP/NEP) - Water Framework Directive; (WINEP/NEP) water capex - Water resources</v>
      </c>
      <c r="D211" t="str">
        <f>'CW12'!$C$25</f>
        <v>£m</v>
      </c>
      <c r="E211" t="s">
        <v>8488</v>
      </c>
      <c r="F211" s="1248">
        <f>IF(ISBLANK('CW12'!$K$25),"##BLANK",'CW12'!$K$25)</f>
        <v>0</v>
      </c>
    </row>
    <row r="212" spans="2:6" x14ac:dyDescent="0.2">
      <c r="B212" t="str">
        <f>UPPER('CW12'!$AA$25)</f>
        <v>CW12_016RWT_PR24</v>
      </c>
      <c r="C212" t="str">
        <f>IF(LEN(_xlfn.CONCAT('CW12'!$B$9, " - ", 'CW12'!$B$25, " - ", 'CW12'!$F$6, " - ", 'CW12'!$F$5))&gt;230,LEFT(_xlfn.CONCAT('CW12'!$B$9, " - ", 'CW12'!$B$25, " - ", 'CW12'!$F$6, " - ", 'CW12'!$F$5),212)&amp;" [*** truncated]",_xlfn.CONCAT('CW12'!$B$9, " - ", 'CW12'!$B$25, " - ", 'CW12'!$F$6, " - ", 'CW12'!$F$5))</f>
        <v>EA/NRW environmental programme (WINEP/NEP) - Water Framework Directive; (WINEP/NEP) water capex - Raw water transport - Water network+</v>
      </c>
      <c r="D212" t="str">
        <f>'CW12'!$C$25</f>
        <v>£m</v>
      </c>
      <c r="E212" t="s">
        <v>8488</v>
      </c>
      <c r="F212" s="1248">
        <f>IF(ISBLANK('CW12'!$L$25),"##BLANK",'CW12'!$L$25)</f>
        <v>0</v>
      </c>
    </row>
    <row r="213" spans="2:6" x14ac:dyDescent="0.2">
      <c r="B213" t="str">
        <f>UPPER('CW12'!$AB$25)</f>
        <v>CW12_016RWS_PR24</v>
      </c>
      <c r="C213" t="str">
        <f>IF(LEN(_xlfn.CONCAT('CW12'!$B$9, " - ", 'CW12'!$B$25, " - ", 'CW12'!$G$6, " - ", 'CW12'!$F$5))&gt;230,LEFT(_xlfn.CONCAT('CW12'!$B$9, " - ", 'CW12'!$B$25, " - ", 'CW12'!$G$6, " - ", 'CW12'!$F$5),212)&amp;" [*** truncated]",_xlfn.CONCAT('CW12'!$B$9, " - ", 'CW12'!$B$25, " - ", 'CW12'!$G$6, " - ", 'CW12'!$F$5))</f>
        <v>EA/NRW environmental programme (WINEP/NEP) - Water Framework Directive; (WINEP/NEP) water capex - Raw water storage - Water network+</v>
      </c>
      <c r="D213" t="str">
        <f>'CW12'!$C$25</f>
        <v>£m</v>
      </c>
      <c r="E213" t="s">
        <v>8488</v>
      </c>
      <c r="F213" s="1248">
        <f>IF(ISBLANK('CW12'!$M$25),"##BLANK",'CW12'!$M$25)</f>
        <v>0</v>
      </c>
    </row>
    <row r="214" spans="2:6" x14ac:dyDescent="0.2">
      <c r="B214" t="str">
        <f>UPPER('CW12'!$AC$25)</f>
        <v>CW12_016WT_PR24</v>
      </c>
      <c r="C214" t="str">
        <f>IF(LEN(_xlfn.CONCAT('CW12'!$B$9, " - ", 'CW12'!$B$25, " - ", 'CW12'!$H$6, " - ", 'CW12'!$F$5))&gt;230,LEFT(_xlfn.CONCAT('CW12'!$B$9, " - ", 'CW12'!$B$25, " - ", 'CW12'!$H$6, " - ", 'CW12'!$F$5),212)&amp;" [*** truncated]",_xlfn.CONCAT('CW12'!$B$9, " - ", 'CW12'!$B$25, " - ", 'CW12'!$H$6, " - ", 'CW12'!$F$5))</f>
        <v>EA/NRW environmental programme (WINEP/NEP) - Water Framework Directive; (WINEP/NEP) water capex - Water treatment - Water network+</v>
      </c>
      <c r="D214" t="str">
        <f>'CW12'!$C$25</f>
        <v>£m</v>
      </c>
      <c r="E214" t="s">
        <v>8488</v>
      </c>
      <c r="F214" s="1248">
        <f>IF(ISBLANK('CW12'!$N$25),"##BLANK",'CW12'!$N$25)</f>
        <v>0</v>
      </c>
    </row>
    <row r="215" spans="2:6" x14ac:dyDescent="0.2">
      <c r="B215" t="str">
        <f>UPPER('CW12'!$AD$25)</f>
        <v>CW12_016TWD_PR24</v>
      </c>
      <c r="C215" t="str">
        <f>IF(LEN(_xlfn.CONCAT('CW12'!$B$9, " - ", 'CW12'!$B$25, " - ", 'CW12'!$I$6, " - ", 'CW12'!$F$5))&gt;230,LEFT(_xlfn.CONCAT('CW12'!$B$9, " - ", 'CW12'!$B$25, " - ", 'CW12'!$I$6, " - ", 'CW12'!$F$5),212)&amp;" [*** truncated]",_xlfn.CONCAT('CW12'!$B$9, " - ", 'CW12'!$B$25, " - ", 'CW12'!$I$6, " - ", 'CW12'!$F$5))</f>
        <v>EA/NRW environmental programme (WINEP/NEP) - Water Framework Directive; (WINEP/NEP) water capex - Treated water distribution - Water network+</v>
      </c>
      <c r="D215" t="str">
        <f>'CW12'!$C$25</f>
        <v>£m</v>
      </c>
      <c r="E215" t="s">
        <v>8488</v>
      </c>
      <c r="F215" s="1248">
        <f>IF(ISBLANK('CW12'!$O$25),"##BLANK",'CW12'!$O$25)</f>
        <v>0</v>
      </c>
    </row>
    <row r="216" spans="2:6" x14ac:dyDescent="0.2">
      <c r="B216" t="str">
        <f>UPPER('CW12'!$AE$25)</f>
        <v>CW12_016TOT_PR24</v>
      </c>
      <c r="C216" t="str">
        <f>IF(LEN(_xlfn.CONCAT('CW12'!$B$9, " - ", 'CW12'!$B$25, " - ", 'CW12'!$J$5))&gt;230,LEFT(_xlfn.CONCAT('CW12'!$B$9, " - ", 'CW12'!$B$25, " - ", 'CW12'!$J$5),212)&amp;" [*** truncated]",_xlfn.CONCAT('CW12'!$B$9, " - ", 'CW12'!$B$25, " - ", 'CW12'!$J$5))</f>
        <v>EA/NRW environmental programme (WINEP/NEP) - Water Framework Directive; (WINEP/NEP) water capex - Total</v>
      </c>
      <c r="D216" t="str">
        <f>'CW12'!$C$25</f>
        <v>£m</v>
      </c>
      <c r="E216" t="s">
        <v>8488</v>
      </c>
      <c r="F216" s="1248">
        <f>IF(ISBLANK('CW12'!$P$25),"##BLANK",'CW12'!$P$25)</f>
        <v>0</v>
      </c>
    </row>
    <row r="217" spans="2:6" x14ac:dyDescent="0.2">
      <c r="B217" t="str">
        <f>UPPER('CW12'!$Z$26)</f>
        <v>CW12_017WR_PR24</v>
      </c>
      <c r="C217" t="str">
        <f>IF(LEN(_xlfn.CONCAT('CW12'!$B$9, " - ", 'CW12'!$B$26, " - ", 'CW12'!$E$5))&gt;230,LEFT(_xlfn.CONCAT('CW12'!$B$9, " - ", 'CW12'!$B$26, " - ", 'CW12'!$E$5),212)&amp;" [*** truncated]",_xlfn.CONCAT('CW12'!$B$9, " - ", 'CW12'!$B$26, " - ", 'CW12'!$E$5))</f>
        <v>EA/NRW environmental programme (WINEP/NEP) - Water Framework Directive; (WINEP/NEP) water opex - Water resources</v>
      </c>
      <c r="D217" t="str">
        <f>'CW12'!$C$26</f>
        <v>£m</v>
      </c>
      <c r="E217" t="s">
        <v>8488</v>
      </c>
      <c r="F217" s="1248">
        <f>IF(ISBLANK('CW12'!$K$26),"##BLANK",'CW12'!$K$26)</f>
        <v>0</v>
      </c>
    </row>
    <row r="218" spans="2:6" x14ac:dyDescent="0.2">
      <c r="B218" t="str">
        <f>UPPER('CW12'!$AA$26)</f>
        <v>CW12_017RWT_PR24</v>
      </c>
      <c r="C218" t="str">
        <f>IF(LEN(_xlfn.CONCAT('CW12'!$B$9, " - ", 'CW12'!$B$26, " - ", 'CW12'!$F$6, " - ", 'CW12'!$F$5))&gt;230,LEFT(_xlfn.CONCAT('CW12'!$B$9, " - ", 'CW12'!$B$26, " - ", 'CW12'!$F$6, " - ", 'CW12'!$F$5),212)&amp;" [*** truncated]",_xlfn.CONCAT('CW12'!$B$9, " - ", 'CW12'!$B$26, " - ", 'CW12'!$F$6, " - ", 'CW12'!$F$5))</f>
        <v>EA/NRW environmental programme (WINEP/NEP) - Water Framework Directive; (WINEP/NEP) water opex - Raw water transport - Water network+</v>
      </c>
      <c r="D218" t="str">
        <f>'CW12'!$C$26</f>
        <v>£m</v>
      </c>
      <c r="E218" t="s">
        <v>8488</v>
      </c>
      <c r="F218" s="1248">
        <f>IF(ISBLANK('CW12'!$L$26),"##BLANK",'CW12'!$L$26)</f>
        <v>0</v>
      </c>
    </row>
    <row r="219" spans="2:6" x14ac:dyDescent="0.2">
      <c r="B219" t="str">
        <f>UPPER('CW12'!$AB$26)</f>
        <v>CW12_017RWS_PR24</v>
      </c>
      <c r="C219" t="str">
        <f>IF(LEN(_xlfn.CONCAT('CW12'!$B$9, " - ", 'CW12'!$B$26, " - ", 'CW12'!$G$6, " - ", 'CW12'!$F$5))&gt;230,LEFT(_xlfn.CONCAT('CW12'!$B$9, " - ", 'CW12'!$B$26, " - ", 'CW12'!$G$6, " - ", 'CW12'!$F$5),212)&amp;" [*** truncated]",_xlfn.CONCAT('CW12'!$B$9, " - ", 'CW12'!$B$26, " - ", 'CW12'!$G$6, " - ", 'CW12'!$F$5))</f>
        <v>EA/NRW environmental programme (WINEP/NEP) - Water Framework Directive; (WINEP/NEP) water opex - Raw water storage - Water network+</v>
      </c>
      <c r="D219" t="str">
        <f>'CW12'!$C$26</f>
        <v>£m</v>
      </c>
      <c r="E219" t="s">
        <v>8488</v>
      </c>
      <c r="F219" s="1248">
        <f>IF(ISBLANK('CW12'!$M$26),"##BLANK",'CW12'!$M$26)</f>
        <v>0</v>
      </c>
    </row>
    <row r="220" spans="2:6" x14ac:dyDescent="0.2">
      <c r="B220" t="str">
        <f>UPPER('CW12'!$AC$26)</f>
        <v>CW12_017WT_PR24</v>
      </c>
      <c r="C220" t="str">
        <f>IF(LEN(_xlfn.CONCAT('CW12'!$B$9, " - ", 'CW12'!$B$26, " - ", 'CW12'!$H$6, " - ", 'CW12'!$F$5))&gt;230,LEFT(_xlfn.CONCAT('CW12'!$B$9, " - ", 'CW12'!$B$26, " - ", 'CW12'!$H$6, " - ", 'CW12'!$F$5),212)&amp;" [*** truncated]",_xlfn.CONCAT('CW12'!$B$9, " - ", 'CW12'!$B$26, " - ", 'CW12'!$H$6, " - ", 'CW12'!$F$5))</f>
        <v>EA/NRW environmental programme (WINEP/NEP) - Water Framework Directive; (WINEP/NEP) water opex - Water treatment - Water network+</v>
      </c>
      <c r="D220" t="str">
        <f>'CW12'!$C$26</f>
        <v>£m</v>
      </c>
      <c r="E220" t="s">
        <v>8488</v>
      </c>
      <c r="F220" s="1248">
        <f>IF(ISBLANK('CW12'!$N$26),"##BLANK",'CW12'!$N$26)</f>
        <v>0</v>
      </c>
    </row>
    <row r="221" spans="2:6" x14ac:dyDescent="0.2">
      <c r="B221" t="str">
        <f>UPPER('CW12'!$AD$26)</f>
        <v>CW12_017TWD_PR24</v>
      </c>
      <c r="C221" t="str">
        <f>IF(LEN(_xlfn.CONCAT('CW12'!$B$9, " - ", 'CW12'!$B$26, " - ", 'CW12'!$I$6, " - ", 'CW12'!$F$5))&gt;230,LEFT(_xlfn.CONCAT('CW12'!$B$9, " - ", 'CW12'!$B$26, " - ", 'CW12'!$I$6, " - ", 'CW12'!$F$5),212)&amp;" [*** truncated]",_xlfn.CONCAT('CW12'!$B$9, " - ", 'CW12'!$B$26, " - ", 'CW12'!$I$6, " - ", 'CW12'!$F$5))</f>
        <v>EA/NRW environmental programme (WINEP/NEP) - Water Framework Directive; (WINEP/NEP) water opex - Treated water distribution - Water network+</v>
      </c>
      <c r="D221" t="str">
        <f>'CW12'!$C$26</f>
        <v>£m</v>
      </c>
      <c r="E221" t="s">
        <v>8488</v>
      </c>
      <c r="F221" s="1248">
        <f>IF(ISBLANK('CW12'!$O$26),"##BLANK",'CW12'!$O$26)</f>
        <v>0</v>
      </c>
    </row>
    <row r="222" spans="2:6" x14ac:dyDescent="0.2">
      <c r="B222" t="str">
        <f>UPPER('CW12'!$AE$26)</f>
        <v>CW12_017TOT_PR24</v>
      </c>
      <c r="C222" t="str">
        <f>IF(LEN(_xlfn.CONCAT('CW12'!$B$9, " - ", 'CW12'!$B$26, " - ", 'CW12'!$J$5))&gt;230,LEFT(_xlfn.CONCAT('CW12'!$B$9, " - ", 'CW12'!$B$26, " - ", 'CW12'!$J$5),212)&amp;" [*** truncated]",_xlfn.CONCAT('CW12'!$B$9, " - ", 'CW12'!$B$26, " - ", 'CW12'!$J$5))</f>
        <v>EA/NRW environmental programme (WINEP/NEP) - Water Framework Directive; (WINEP/NEP) water opex - Total</v>
      </c>
      <c r="D222" t="str">
        <f>'CW12'!$C$26</f>
        <v>£m</v>
      </c>
      <c r="E222" t="s">
        <v>8488</v>
      </c>
      <c r="F222" s="1248">
        <f>IF(ISBLANK('CW12'!$P$26),"##BLANK",'CW12'!$P$26)</f>
        <v>0</v>
      </c>
    </row>
    <row r="223" spans="2:6" x14ac:dyDescent="0.2">
      <c r="B223" t="str">
        <f>UPPER('CW12'!$Z$27)</f>
        <v>CW12_018WR_PR24</v>
      </c>
      <c r="C223" t="str">
        <f>IF(LEN(_xlfn.CONCAT('CW12'!$B$9, " - ", 'CW12'!$B$27, " - ", 'CW12'!$E$5))&gt;230,LEFT(_xlfn.CONCAT('CW12'!$B$9, " - ", 'CW12'!$B$27, " - ", 'CW12'!$E$5),212)&amp;" [*** truncated]",_xlfn.CONCAT('CW12'!$B$9, " - ", 'CW12'!$B$27, " - ", 'CW12'!$E$5))</f>
        <v>EA/NRW environmental programme (WINEP/NEP) - Water Framework Directive; (WINEP/NEP) water totex - Water resources</v>
      </c>
      <c r="D223" t="str">
        <f>'CW12'!$C$27</f>
        <v>£m</v>
      </c>
      <c r="E223" t="s">
        <v>8488</v>
      </c>
      <c r="F223" s="1248">
        <f>IF(ISBLANK('CW12'!$K$27),"##BLANK",'CW12'!$K$27)</f>
        <v>0</v>
      </c>
    </row>
    <row r="224" spans="2:6" x14ac:dyDescent="0.2">
      <c r="B224" t="str">
        <f>UPPER('CW12'!$AA$27)</f>
        <v>CW12_018RWT_PR24</v>
      </c>
      <c r="C224" t="str">
        <f>IF(LEN(_xlfn.CONCAT('CW12'!$B$9, " - ", 'CW12'!$B$27, " - ", 'CW12'!$F$6, " - ", 'CW12'!$F$5))&gt;230,LEFT(_xlfn.CONCAT('CW12'!$B$9, " - ", 'CW12'!$B$27, " - ", 'CW12'!$F$6, " - ", 'CW12'!$F$5),212)&amp;" [*** truncated]",_xlfn.CONCAT('CW12'!$B$9, " - ", 'CW12'!$B$27, " - ", 'CW12'!$F$6, " - ", 'CW12'!$F$5))</f>
        <v>EA/NRW environmental programme (WINEP/NEP) - Water Framework Directive; (WINEP/NEP) water totex - Raw water transport - Water network+</v>
      </c>
      <c r="D224" t="str">
        <f>'CW12'!$C$27</f>
        <v>£m</v>
      </c>
      <c r="E224" t="s">
        <v>8488</v>
      </c>
      <c r="F224" s="1248">
        <f>IF(ISBLANK('CW12'!$L$27),"##BLANK",'CW12'!$L$27)</f>
        <v>0</v>
      </c>
    </row>
    <row r="225" spans="2:6" x14ac:dyDescent="0.2">
      <c r="B225" t="str">
        <f>UPPER('CW12'!$AB$27)</f>
        <v>CW12_018RWS_PR24</v>
      </c>
      <c r="C225" t="str">
        <f>IF(LEN(_xlfn.CONCAT('CW12'!$B$9, " - ", 'CW12'!$B$27, " - ", 'CW12'!$G$6, " - ", 'CW12'!$F$5))&gt;230,LEFT(_xlfn.CONCAT('CW12'!$B$9, " - ", 'CW12'!$B$27, " - ", 'CW12'!$G$6, " - ", 'CW12'!$F$5),212)&amp;" [*** truncated]",_xlfn.CONCAT('CW12'!$B$9, " - ", 'CW12'!$B$27, " - ", 'CW12'!$G$6, " - ", 'CW12'!$F$5))</f>
        <v>EA/NRW environmental programme (WINEP/NEP) - Water Framework Directive; (WINEP/NEP) water totex - Raw water storage - Water network+</v>
      </c>
      <c r="D225" t="str">
        <f>'CW12'!$C$27</f>
        <v>£m</v>
      </c>
      <c r="E225" t="s">
        <v>8488</v>
      </c>
      <c r="F225" s="1248">
        <f>IF(ISBLANK('CW12'!$M$27),"##BLANK",'CW12'!$M$27)</f>
        <v>0</v>
      </c>
    </row>
    <row r="226" spans="2:6" x14ac:dyDescent="0.2">
      <c r="B226" t="str">
        <f>UPPER('CW12'!$AC$27)</f>
        <v>CW12_018WT_PR24</v>
      </c>
      <c r="C226" t="str">
        <f>IF(LEN(_xlfn.CONCAT('CW12'!$B$9, " - ", 'CW12'!$B$27, " - ", 'CW12'!$H$6, " - ", 'CW12'!$F$5))&gt;230,LEFT(_xlfn.CONCAT('CW12'!$B$9, " - ", 'CW12'!$B$27, " - ", 'CW12'!$H$6, " - ", 'CW12'!$F$5),212)&amp;" [*** truncated]",_xlfn.CONCAT('CW12'!$B$9, " - ", 'CW12'!$B$27, " - ", 'CW12'!$H$6, " - ", 'CW12'!$F$5))</f>
        <v>EA/NRW environmental programme (WINEP/NEP) - Water Framework Directive; (WINEP/NEP) water totex - Water treatment - Water network+</v>
      </c>
      <c r="D226" t="str">
        <f>'CW12'!$C$27</f>
        <v>£m</v>
      </c>
      <c r="E226" t="s">
        <v>8488</v>
      </c>
      <c r="F226" s="1248">
        <f>IF(ISBLANK('CW12'!$N$27),"##BLANK",'CW12'!$N$27)</f>
        <v>0</v>
      </c>
    </row>
    <row r="227" spans="2:6" x14ac:dyDescent="0.2">
      <c r="B227" t="str">
        <f>UPPER('CW12'!$AD$27)</f>
        <v>CW12_018TWD_PR24</v>
      </c>
      <c r="C227" t="str">
        <f>IF(LEN(_xlfn.CONCAT('CW12'!$B$9, " - ", 'CW12'!$B$27, " - ", 'CW12'!$I$6, " - ", 'CW12'!$F$5))&gt;230,LEFT(_xlfn.CONCAT('CW12'!$B$9, " - ", 'CW12'!$B$27, " - ", 'CW12'!$I$6, " - ", 'CW12'!$F$5),212)&amp;" [*** truncated]",_xlfn.CONCAT('CW12'!$B$9, " - ", 'CW12'!$B$27, " - ", 'CW12'!$I$6, " - ", 'CW12'!$F$5))</f>
        <v>EA/NRW environmental programme (WINEP/NEP) - Water Framework Directive; (WINEP/NEP) water totex - Treated water distribution - Water network+</v>
      </c>
      <c r="D227" t="str">
        <f>'CW12'!$C$27</f>
        <v>£m</v>
      </c>
      <c r="E227" t="s">
        <v>8488</v>
      </c>
      <c r="F227" s="1248">
        <f>IF(ISBLANK('CW12'!$O$27),"##BLANK",'CW12'!$O$27)</f>
        <v>0</v>
      </c>
    </row>
    <row r="228" spans="2:6" x14ac:dyDescent="0.2">
      <c r="B228" t="str">
        <f>UPPER('CW12'!$AE$27)</f>
        <v>CW12_018TOT_PR24</v>
      </c>
      <c r="C228" t="str">
        <f>IF(LEN(_xlfn.CONCAT('CW12'!$B$9, " - ", 'CW12'!$B$27, " - ", 'CW12'!$J$5))&gt;230,LEFT(_xlfn.CONCAT('CW12'!$B$9, " - ", 'CW12'!$B$27, " - ", 'CW12'!$J$5),212)&amp;" [*** truncated]",_xlfn.CONCAT('CW12'!$B$9, " - ", 'CW12'!$B$27, " - ", 'CW12'!$J$5))</f>
        <v>EA/NRW environmental programme (WINEP/NEP) - Water Framework Directive; (WINEP/NEP) water totex - Total</v>
      </c>
      <c r="D228" t="str">
        <f>'CW12'!$C$27</f>
        <v>£m</v>
      </c>
      <c r="E228" t="s">
        <v>8488</v>
      </c>
      <c r="F228" s="1248">
        <f>IF(ISBLANK('CW12'!$P$27),"##BLANK",'CW12'!$P$27)</f>
        <v>0</v>
      </c>
    </row>
    <row r="229" spans="2:6" x14ac:dyDescent="0.2">
      <c r="B229" t="str">
        <f>UPPER('CW12'!$Z$28)</f>
        <v>CW12_019WR_PR24</v>
      </c>
      <c r="C229" t="str">
        <f>IF(LEN(_xlfn.CONCAT('CW12'!$B$9, " - ", 'CW12'!$B$28, " - ", 'CW12'!$E$5))&gt;230,LEFT(_xlfn.CONCAT('CW12'!$B$9, " - ", 'CW12'!$B$28, " - ", 'CW12'!$E$5),212)&amp;" [*** truncated]",_xlfn.CONCAT('CW12'!$B$9, " - ", 'CW12'!$B$28, " - ", 'CW12'!$E$5))</f>
        <v>EA/NRW environmental programme (WINEP/NEP) - Wetland creation; (WINEP/NEP) water capex - Water resources</v>
      </c>
      <c r="D229" t="str">
        <f>'CW12'!$C$28</f>
        <v>£m</v>
      </c>
      <c r="E229" t="s">
        <v>8488</v>
      </c>
      <c r="F229" s="1248">
        <f>IF(ISBLANK('CW12'!$K$28),"##BLANK",'CW12'!$K$28)</f>
        <v>0</v>
      </c>
    </row>
    <row r="230" spans="2:6" x14ac:dyDescent="0.2">
      <c r="B230" t="str">
        <f>UPPER('CW12'!$AA$28)</f>
        <v>CW12_019RWT_PR24</v>
      </c>
      <c r="C230" t="str">
        <f>IF(LEN(_xlfn.CONCAT('CW12'!$B$9, " - ", 'CW12'!$B$28, " - ", 'CW12'!$F$6, " - ", 'CW12'!$F$5))&gt;230,LEFT(_xlfn.CONCAT('CW12'!$B$9, " - ", 'CW12'!$B$28, " - ", 'CW12'!$F$6, " - ", 'CW12'!$F$5),212)&amp;" [*** truncated]",_xlfn.CONCAT('CW12'!$B$9, " - ", 'CW12'!$B$28, " - ", 'CW12'!$F$6, " - ", 'CW12'!$F$5))</f>
        <v>EA/NRW environmental programme (WINEP/NEP) - Wetland creation; (WINEP/NEP) water capex - Raw water transport - Water network+</v>
      </c>
      <c r="D230" t="str">
        <f>'CW12'!$C$28</f>
        <v>£m</v>
      </c>
      <c r="E230" t="s">
        <v>8488</v>
      </c>
      <c r="F230" s="1248">
        <f>IF(ISBLANK('CW12'!$L$28),"##BLANK",'CW12'!$L$28)</f>
        <v>0</v>
      </c>
    </row>
    <row r="231" spans="2:6" x14ac:dyDescent="0.2">
      <c r="B231" t="str">
        <f>UPPER('CW12'!$AB$28)</f>
        <v>CW12_019RWS_PR24</v>
      </c>
      <c r="C231" t="str">
        <f>IF(LEN(_xlfn.CONCAT('CW12'!$B$9, " - ", 'CW12'!$B$28, " - ", 'CW12'!$G$6, " - ", 'CW12'!$F$5))&gt;230,LEFT(_xlfn.CONCAT('CW12'!$B$9, " - ", 'CW12'!$B$28, " - ", 'CW12'!$G$6, " - ", 'CW12'!$F$5),212)&amp;" [*** truncated]",_xlfn.CONCAT('CW12'!$B$9, " - ", 'CW12'!$B$28, " - ", 'CW12'!$G$6, " - ", 'CW12'!$F$5))</f>
        <v>EA/NRW environmental programme (WINEP/NEP) - Wetland creation; (WINEP/NEP) water capex - Raw water storage - Water network+</v>
      </c>
      <c r="D231" t="str">
        <f>'CW12'!$C$28</f>
        <v>£m</v>
      </c>
      <c r="E231" t="s">
        <v>8488</v>
      </c>
      <c r="F231" s="1248">
        <f>IF(ISBLANK('CW12'!$M$28),"##BLANK",'CW12'!$M$28)</f>
        <v>0</v>
      </c>
    </row>
    <row r="232" spans="2:6" x14ac:dyDescent="0.2">
      <c r="B232" t="str">
        <f>UPPER('CW12'!$AC$28)</f>
        <v>CW12_019WT_PR24</v>
      </c>
      <c r="C232" t="str">
        <f>IF(LEN(_xlfn.CONCAT('CW12'!$B$9, " - ", 'CW12'!$B$28, " - ", 'CW12'!$H$6, " - ", 'CW12'!$F$5))&gt;230,LEFT(_xlfn.CONCAT('CW12'!$B$9, " - ", 'CW12'!$B$28, " - ", 'CW12'!$H$6, " - ", 'CW12'!$F$5),212)&amp;" [*** truncated]",_xlfn.CONCAT('CW12'!$B$9, " - ", 'CW12'!$B$28, " - ", 'CW12'!$H$6, " - ", 'CW12'!$F$5))</f>
        <v>EA/NRW environmental programme (WINEP/NEP) - Wetland creation; (WINEP/NEP) water capex - Water treatment - Water network+</v>
      </c>
      <c r="D232" t="str">
        <f>'CW12'!$C$28</f>
        <v>£m</v>
      </c>
      <c r="E232" t="s">
        <v>8488</v>
      </c>
      <c r="F232" s="1248">
        <f>IF(ISBLANK('CW12'!$N$28),"##BLANK",'CW12'!$N$28)</f>
        <v>0</v>
      </c>
    </row>
    <row r="233" spans="2:6" x14ac:dyDescent="0.2">
      <c r="B233" t="str">
        <f>UPPER('CW12'!$AD$28)</f>
        <v>CW12_019TWD_PR24</v>
      </c>
      <c r="C233" t="str">
        <f>IF(LEN(_xlfn.CONCAT('CW12'!$B$9, " - ", 'CW12'!$B$28, " - ", 'CW12'!$I$6, " - ", 'CW12'!$F$5))&gt;230,LEFT(_xlfn.CONCAT('CW12'!$B$9, " - ", 'CW12'!$B$28, " - ", 'CW12'!$I$6, " - ", 'CW12'!$F$5),212)&amp;" [*** truncated]",_xlfn.CONCAT('CW12'!$B$9, " - ", 'CW12'!$B$28, " - ", 'CW12'!$I$6, " - ", 'CW12'!$F$5))</f>
        <v>EA/NRW environmental programme (WINEP/NEP) - Wetland creation; (WINEP/NEP) water capex - Treated water distribution - Water network+</v>
      </c>
      <c r="D233" t="str">
        <f>'CW12'!$C$28</f>
        <v>£m</v>
      </c>
      <c r="E233" t="s">
        <v>8488</v>
      </c>
      <c r="F233" s="1248">
        <f>IF(ISBLANK('CW12'!$O$28),"##BLANK",'CW12'!$O$28)</f>
        <v>0</v>
      </c>
    </row>
    <row r="234" spans="2:6" x14ac:dyDescent="0.2">
      <c r="B234" t="str">
        <f>UPPER('CW12'!$AE$28)</f>
        <v>CW12_019TOT_PR24</v>
      </c>
      <c r="C234" t="str">
        <f>IF(LEN(_xlfn.CONCAT('CW12'!$B$9, " - ", 'CW12'!$B$28, " - ", 'CW12'!$J$5))&gt;230,LEFT(_xlfn.CONCAT('CW12'!$B$9, " - ", 'CW12'!$B$28, " - ", 'CW12'!$J$5),212)&amp;" [*** truncated]",_xlfn.CONCAT('CW12'!$B$9, " - ", 'CW12'!$B$28, " - ", 'CW12'!$J$5))</f>
        <v>EA/NRW environmental programme (WINEP/NEP) - Wetland creation; (WINEP/NEP) water capex - Total</v>
      </c>
      <c r="D234" t="str">
        <f>'CW12'!$C$28</f>
        <v>£m</v>
      </c>
      <c r="E234" t="s">
        <v>8488</v>
      </c>
      <c r="F234" s="1248">
        <f>IF(ISBLANK('CW12'!$P$28),"##BLANK",'CW12'!$P$28)</f>
        <v>0</v>
      </c>
    </row>
    <row r="235" spans="2:6" x14ac:dyDescent="0.2">
      <c r="B235" t="str">
        <f>UPPER('CW12'!$Z$29)</f>
        <v>CW12_020WR_PR24</v>
      </c>
      <c r="C235" t="str">
        <f>IF(LEN(_xlfn.CONCAT('CW12'!$B$9, " - ", 'CW12'!$B$29, " - ", 'CW12'!$E$5))&gt;230,LEFT(_xlfn.CONCAT('CW12'!$B$9, " - ", 'CW12'!$B$29, " - ", 'CW12'!$E$5),212)&amp;" [*** truncated]",_xlfn.CONCAT('CW12'!$B$9, " - ", 'CW12'!$B$29, " - ", 'CW12'!$E$5))</f>
        <v>EA/NRW environmental programme (WINEP/NEP) - Wetland creation; (WINEP/NEP) water opex - Water resources</v>
      </c>
      <c r="D235" t="str">
        <f>'CW12'!$C$29</f>
        <v>£m</v>
      </c>
      <c r="E235" t="s">
        <v>8488</v>
      </c>
      <c r="F235" s="1248">
        <f>IF(ISBLANK('CW12'!$K$29),"##BLANK",'CW12'!$K$29)</f>
        <v>0</v>
      </c>
    </row>
    <row r="236" spans="2:6" x14ac:dyDescent="0.2">
      <c r="B236" t="str">
        <f>UPPER('CW12'!$AA$29)</f>
        <v>CW12_020RWT_PR24</v>
      </c>
      <c r="C236" t="str">
        <f>IF(LEN(_xlfn.CONCAT('CW12'!$B$9, " - ", 'CW12'!$B$29, " - ", 'CW12'!$F$6, " - ", 'CW12'!$F$5))&gt;230,LEFT(_xlfn.CONCAT('CW12'!$B$9, " - ", 'CW12'!$B$29, " - ", 'CW12'!$F$6, " - ", 'CW12'!$F$5),212)&amp;" [*** truncated]",_xlfn.CONCAT('CW12'!$B$9, " - ", 'CW12'!$B$29, " - ", 'CW12'!$F$6, " - ", 'CW12'!$F$5))</f>
        <v>EA/NRW environmental programme (WINEP/NEP) - Wetland creation; (WINEP/NEP) water opex - Raw water transport - Water network+</v>
      </c>
      <c r="D236" t="str">
        <f>'CW12'!$C$29</f>
        <v>£m</v>
      </c>
      <c r="E236" t="s">
        <v>8488</v>
      </c>
      <c r="F236" s="1248">
        <f>IF(ISBLANK('CW12'!$L$29),"##BLANK",'CW12'!$L$29)</f>
        <v>0</v>
      </c>
    </row>
    <row r="237" spans="2:6" x14ac:dyDescent="0.2">
      <c r="B237" t="str">
        <f>UPPER('CW12'!$AB$29)</f>
        <v>CW12_020RWS_PR24</v>
      </c>
      <c r="C237" t="str">
        <f>IF(LEN(_xlfn.CONCAT('CW12'!$B$9, " - ", 'CW12'!$B$29, " - ", 'CW12'!$G$6, " - ", 'CW12'!$F$5))&gt;230,LEFT(_xlfn.CONCAT('CW12'!$B$9, " - ", 'CW12'!$B$29, " - ", 'CW12'!$G$6, " - ", 'CW12'!$F$5),212)&amp;" [*** truncated]",_xlfn.CONCAT('CW12'!$B$9, " - ", 'CW12'!$B$29, " - ", 'CW12'!$G$6, " - ", 'CW12'!$F$5))</f>
        <v>EA/NRW environmental programme (WINEP/NEP) - Wetland creation; (WINEP/NEP) water opex - Raw water storage - Water network+</v>
      </c>
      <c r="D237" t="str">
        <f>'CW12'!$C$29</f>
        <v>£m</v>
      </c>
      <c r="E237" t="s">
        <v>8488</v>
      </c>
      <c r="F237" s="1248">
        <f>IF(ISBLANK('CW12'!$M$29),"##BLANK",'CW12'!$M$29)</f>
        <v>0</v>
      </c>
    </row>
    <row r="238" spans="2:6" x14ac:dyDescent="0.2">
      <c r="B238" t="str">
        <f>UPPER('CW12'!$AC$29)</f>
        <v>CW12_020WT_PR24</v>
      </c>
      <c r="C238" t="str">
        <f>IF(LEN(_xlfn.CONCAT('CW12'!$B$9, " - ", 'CW12'!$B$29, " - ", 'CW12'!$H$6, " - ", 'CW12'!$F$5))&gt;230,LEFT(_xlfn.CONCAT('CW12'!$B$9, " - ", 'CW12'!$B$29, " - ", 'CW12'!$H$6, " - ", 'CW12'!$F$5),212)&amp;" [*** truncated]",_xlfn.CONCAT('CW12'!$B$9, " - ", 'CW12'!$B$29, " - ", 'CW12'!$H$6, " - ", 'CW12'!$F$5))</f>
        <v>EA/NRW environmental programme (WINEP/NEP) - Wetland creation; (WINEP/NEP) water opex - Water treatment - Water network+</v>
      </c>
      <c r="D238" t="str">
        <f>'CW12'!$C$29</f>
        <v>£m</v>
      </c>
      <c r="E238" t="s">
        <v>8488</v>
      </c>
      <c r="F238" s="1248">
        <f>IF(ISBLANK('CW12'!$N$29),"##BLANK",'CW12'!$N$29)</f>
        <v>0</v>
      </c>
    </row>
    <row r="239" spans="2:6" x14ac:dyDescent="0.2">
      <c r="B239" t="str">
        <f>UPPER('CW12'!$AD$29)</f>
        <v>CW12_020TWD_PR24</v>
      </c>
      <c r="C239" t="str">
        <f>IF(LEN(_xlfn.CONCAT('CW12'!$B$9, " - ", 'CW12'!$B$29, " - ", 'CW12'!$I$6, " - ", 'CW12'!$F$5))&gt;230,LEFT(_xlfn.CONCAT('CW12'!$B$9, " - ", 'CW12'!$B$29, " - ", 'CW12'!$I$6, " - ", 'CW12'!$F$5),212)&amp;" [*** truncated]",_xlfn.CONCAT('CW12'!$B$9, " - ", 'CW12'!$B$29, " - ", 'CW12'!$I$6, " - ", 'CW12'!$F$5))</f>
        <v>EA/NRW environmental programme (WINEP/NEP) - Wetland creation; (WINEP/NEP) water opex - Treated water distribution - Water network+</v>
      </c>
      <c r="D239" t="str">
        <f>'CW12'!$C$29</f>
        <v>£m</v>
      </c>
      <c r="E239" t="s">
        <v>8488</v>
      </c>
      <c r="F239" s="1248">
        <f>IF(ISBLANK('CW12'!$O$29),"##BLANK",'CW12'!$O$29)</f>
        <v>0</v>
      </c>
    </row>
    <row r="240" spans="2:6" x14ac:dyDescent="0.2">
      <c r="B240" t="str">
        <f>UPPER('CW12'!$AE$29)</f>
        <v>CW12_020TOT_PR24</v>
      </c>
      <c r="C240" t="str">
        <f>IF(LEN(_xlfn.CONCAT('CW12'!$B$9, " - ", 'CW12'!$B$29, " - ", 'CW12'!$J$5))&gt;230,LEFT(_xlfn.CONCAT('CW12'!$B$9, " - ", 'CW12'!$B$29, " - ", 'CW12'!$J$5),212)&amp;" [*** truncated]",_xlfn.CONCAT('CW12'!$B$9, " - ", 'CW12'!$B$29, " - ", 'CW12'!$J$5))</f>
        <v>EA/NRW environmental programme (WINEP/NEP) - Wetland creation; (WINEP/NEP) water opex - Total</v>
      </c>
      <c r="D240" t="str">
        <f>'CW12'!$C$29</f>
        <v>£m</v>
      </c>
      <c r="E240" t="s">
        <v>8488</v>
      </c>
      <c r="F240" s="1248">
        <f>IF(ISBLANK('CW12'!$P$29),"##BLANK",'CW12'!$P$29)</f>
        <v>0</v>
      </c>
    </row>
    <row r="241" spans="2:6" x14ac:dyDescent="0.2">
      <c r="B241" t="str">
        <f>UPPER('CW12'!$Z$30)</f>
        <v>CW12_021WR_PR24</v>
      </c>
      <c r="C241" t="str">
        <f>IF(LEN(_xlfn.CONCAT('CW12'!$B$9, " - ", 'CW12'!$B$30, " - ", 'CW12'!$E$5))&gt;230,LEFT(_xlfn.CONCAT('CW12'!$B$9, " - ", 'CW12'!$B$30, " - ", 'CW12'!$E$5),212)&amp;" [*** truncated]",_xlfn.CONCAT('CW12'!$B$9, " - ", 'CW12'!$B$30, " - ", 'CW12'!$E$5))</f>
        <v>EA/NRW environmental programme (WINEP/NEP) - Wetland creation; (WINEP/NEP) water totex - Water resources</v>
      </c>
      <c r="D241" t="str">
        <f>'CW12'!$C$30</f>
        <v>£m</v>
      </c>
      <c r="E241" t="s">
        <v>8488</v>
      </c>
      <c r="F241" s="1248">
        <f>IF(ISBLANK('CW12'!$K$30),"##BLANK",'CW12'!$K$30)</f>
        <v>0</v>
      </c>
    </row>
    <row r="242" spans="2:6" x14ac:dyDescent="0.2">
      <c r="B242" t="str">
        <f>UPPER('CW12'!$AA$30)</f>
        <v>CW12_021RWT_PR24</v>
      </c>
      <c r="C242" t="str">
        <f>IF(LEN(_xlfn.CONCAT('CW12'!$B$9, " - ", 'CW12'!$B$30, " - ", 'CW12'!$F$6, " - ", 'CW12'!$F$5))&gt;230,LEFT(_xlfn.CONCAT('CW12'!$B$9, " - ", 'CW12'!$B$30, " - ", 'CW12'!$F$6, " - ", 'CW12'!$F$5),212)&amp;" [*** truncated]",_xlfn.CONCAT('CW12'!$B$9, " - ", 'CW12'!$B$30, " - ", 'CW12'!$F$6, " - ", 'CW12'!$F$5))</f>
        <v>EA/NRW environmental programme (WINEP/NEP) - Wetland creation; (WINEP/NEP) water totex - Raw water transport - Water network+</v>
      </c>
      <c r="D242" t="str">
        <f>'CW12'!$C$30</f>
        <v>£m</v>
      </c>
      <c r="E242" t="s">
        <v>8488</v>
      </c>
      <c r="F242" s="1248">
        <f>IF(ISBLANK('CW12'!$L$30),"##BLANK",'CW12'!$L$30)</f>
        <v>0</v>
      </c>
    </row>
    <row r="243" spans="2:6" x14ac:dyDescent="0.2">
      <c r="B243" t="str">
        <f>UPPER('CW12'!$AB$30)</f>
        <v>CW12_021RWS_PR24</v>
      </c>
      <c r="C243" t="str">
        <f>IF(LEN(_xlfn.CONCAT('CW12'!$B$9, " - ", 'CW12'!$B$30, " - ", 'CW12'!$G$6, " - ", 'CW12'!$F$5))&gt;230,LEFT(_xlfn.CONCAT('CW12'!$B$9, " - ", 'CW12'!$B$30, " - ", 'CW12'!$G$6, " - ", 'CW12'!$F$5),212)&amp;" [*** truncated]",_xlfn.CONCAT('CW12'!$B$9, " - ", 'CW12'!$B$30, " - ", 'CW12'!$G$6, " - ", 'CW12'!$F$5))</f>
        <v>EA/NRW environmental programme (WINEP/NEP) - Wetland creation; (WINEP/NEP) water totex - Raw water storage - Water network+</v>
      </c>
      <c r="D243" t="str">
        <f>'CW12'!$C$30</f>
        <v>£m</v>
      </c>
      <c r="E243" t="s">
        <v>8488</v>
      </c>
      <c r="F243" s="1248">
        <f>IF(ISBLANK('CW12'!$M$30),"##BLANK",'CW12'!$M$30)</f>
        <v>0</v>
      </c>
    </row>
    <row r="244" spans="2:6" x14ac:dyDescent="0.2">
      <c r="B244" t="str">
        <f>UPPER('CW12'!$AC$30)</f>
        <v>CW12_021WT_PR24</v>
      </c>
      <c r="C244" t="str">
        <f>IF(LEN(_xlfn.CONCAT('CW12'!$B$9, " - ", 'CW12'!$B$30, " - ", 'CW12'!$H$6, " - ", 'CW12'!$F$5))&gt;230,LEFT(_xlfn.CONCAT('CW12'!$B$9, " - ", 'CW12'!$B$30, " - ", 'CW12'!$H$6, " - ", 'CW12'!$F$5),212)&amp;" [*** truncated]",_xlfn.CONCAT('CW12'!$B$9, " - ", 'CW12'!$B$30, " - ", 'CW12'!$H$6, " - ", 'CW12'!$F$5))</f>
        <v>EA/NRW environmental programme (WINEP/NEP) - Wetland creation; (WINEP/NEP) water totex - Water treatment - Water network+</v>
      </c>
      <c r="D244" t="str">
        <f>'CW12'!$C$30</f>
        <v>£m</v>
      </c>
      <c r="E244" t="s">
        <v>8488</v>
      </c>
      <c r="F244" s="1248">
        <f>IF(ISBLANK('CW12'!$N$30),"##BLANK",'CW12'!$N$30)</f>
        <v>0</v>
      </c>
    </row>
    <row r="245" spans="2:6" x14ac:dyDescent="0.2">
      <c r="B245" t="str">
        <f>UPPER('CW12'!$AD$30)</f>
        <v>CW12_021TWD_PR24</v>
      </c>
      <c r="C245" t="str">
        <f>IF(LEN(_xlfn.CONCAT('CW12'!$B$9, " - ", 'CW12'!$B$30, " - ", 'CW12'!$I$6, " - ", 'CW12'!$F$5))&gt;230,LEFT(_xlfn.CONCAT('CW12'!$B$9, " - ", 'CW12'!$B$30, " - ", 'CW12'!$I$6, " - ", 'CW12'!$F$5),212)&amp;" [*** truncated]",_xlfn.CONCAT('CW12'!$B$9, " - ", 'CW12'!$B$30, " - ", 'CW12'!$I$6, " - ", 'CW12'!$F$5))</f>
        <v>EA/NRW environmental programme (WINEP/NEP) - Wetland creation; (WINEP/NEP) water totex - Treated water distribution - Water network+</v>
      </c>
      <c r="D245" t="str">
        <f>'CW12'!$C$30</f>
        <v>£m</v>
      </c>
      <c r="E245" t="s">
        <v>8488</v>
      </c>
      <c r="F245" s="1248">
        <f>IF(ISBLANK('CW12'!$O$30),"##BLANK",'CW12'!$O$30)</f>
        <v>0</v>
      </c>
    </row>
    <row r="246" spans="2:6" x14ac:dyDescent="0.2">
      <c r="B246" t="str">
        <f>UPPER('CW12'!$AE$30)</f>
        <v>CW12_021TOT_PR24</v>
      </c>
      <c r="C246" t="str">
        <f>IF(LEN(_xlfn.CONCAT('CW12'!$B$9, " - ", 'CW12'!$B$30, " - ", 'CW12'!$J$5))&gt;230,LEFT(_xlfn.CONCAT('CW12'!$B$9, " - ", 'CW12'!$B$30, " - ", 'CW12'!$J$5),212)&amp;" [*** truncated]",_xlfn.CONCAT('CW12'!$B$9, " - ", 'CW12'!$B$30, " - ", 'CW12'!$J$5))</f>
        <v>EA/NRW environmental programme (WINEP/NEP) - Wetland creation; (WINEP/NEP) water totex - Total</v>
      </c>
      <c r="D246" t="str">
        <f>'CW12'!$C$30</f>
        <v>£m</v>
      </c>
      <c r="E246" t="s">
        <v>8488</v>
      </c>
      <c r="F246" s="1248">
        <f>IF(ISBLANK('CW12'!$P$30),"##BLANK",'CW12'!$P$30)</f>
        <v>0</v>
      </c>
    </row>
    <row r="247" spans="2:6" x14ac:dyDescent="0.2">
      <c r="B247" t="str">
        <f>UPPER('CW12'!$Z$31)</f>
        <v>CW12_022WR_PR24</v>
      </c>
      <c r="C247" t="str">
        <f>IF(LEN(_xlfn.CONCAT('CW12'!$B$9, " - ", 'CW12'!$B$31, " - ", 'CW12'!$E$5))&gt;230,LEFT(_xlfn.CONCAT('CW12'!$B$9, " - ", 'CW12'!$B$31, " - ", 'CW12'!$E$5),212)&amp;" [*** truncated]",_xlfn.CONCAT('CW12'!$B$9, " - ", 'CW12'!$B$31, " - ", 'CW12'!$E$5))</f>
        <v>EA/NRW environmental programme (WINEP/NEP) - Trade effluent discharge flow monitoring; (WINEP/NEP) water capex - Water resources</v>
      </c>
      <c r="D247" t="str">
        <f>'CW12'!$C$31</f>
        <v>£m</v>
      </c>
      <c r="E247" t="s">
        <v>8488</v>
      </c>
      <c r="F247" s="1248">
        <f>IF(ISBLANK('CW12'!$K$31),"##BLANK",'CW12'!$K$31)</f>
        <v>0</v>
      </c>
    </row>
    <row r="248" spans="2:6" x14ac:dyDescent="0.2">
      <c r="B248" t="str">
        <f>UPPER('CW12'!$AA$31)</f>
        <v>CW12_022RWT_PR24</v>
      </c>
      <c r="C248" t="str">
        <f>IF(LEN(_xlfn.CONCAT('CW12'!$B$9, " - ", 'CW12'!$B$31, " - ", 'CW12'!$F$6, " - ", 'CW12'!$F$5))&gt;230,LEFT(_xlfn.CONCAT('CW12'!$B$9, " - ", 'CW12'!$B$31, " - ", 'CW12'!$F$6, " - ", 'CW12'!$F$5),212)&amp;" [*** truncated]",_xlfn.CONCAT('CW12'!$B$9, " - ", 'CW12'!$B$31, " - ", 'CW12'!$F$6, " - ", 'CW12'!$F$5))</f>
        <v>EA/NRW environmental programme (WINEP/NEP) - Trade effluent discharge flow monitoring; (WINEP/NEP) water capex - Raw water transport - Water network+</v>
      </c>
      <c r="D248" t="str">
        <f>'CW12'!$C$31</f>
        <v>£m</v>
      </c>
      <c r="E248" t="s">
        <v>8488</v>
      </c>
      <c r="F248" s="1248">
        <f>IF(ISBLANK('CW12'!$L$31),"##BLANK",'CW12'!$L$31)</f>
        <v>0</v>
      </c>
    </row>
    <row r="249" spans="2:6" x14ac:dyDescent="0.2">
      <c r="B249" t="str">
        <f>UPPER('CW12'!$AB$31)</f>
        <v>CW12_022RWS_PR24</v>
      </c>
      <c r="C249" t="str">
        <f>IF(LEN(_xlfn.CONCAT('CW12'!$B$9, " - ", 'CW12'!$B$31, " - ", 'CW12'!$G$6, " - ", 'CW12'!$F$5))&gt;230,LEFT(_xlfn.CONCAT('CW12'!$B$9, " - ", 'CW12'!$B$31, " - ", 'CW12'!$G$6, " - ", 'CW12'!$F$5),212)&amp;" [*** truncated]",_xlfn.CONCAT('CW12'!$B$9, " - ", 'CW12'!$B$31, " - ", 'CW12'!$G$6, " - ", 'CW12'!$F$5))</f>
        <v>EA/NRW environmental programme (WINEP/NEP) - Trade effluent discharge flow monitoring; (WINEP/NEP) water capex - Raw water storage - Water network+</v>
      </c>
      <c r="D249" t="str">
        <f>'CW12'!$C$31</f>
        <v>£m</v>
      </c>
      <c r="E249" t="s">
        <v>8488</v>
      </c>
      <c r="F249" s="1248">
        <f>IF(ISBLANK('CW12'!$M$31),"##BLANK",'CW12'!$M$31)</f>
        <v>0</v>
      </c>
    </row>
    <row r="250" spans="2:6" x14ac:dyDescent="0.2">
      <c r="B250" t="str">
        <f>UPPER('CW12'!$AC$31)</f>
        <v>CW12_022WT_PR24</v>
      </c>
      <c r="C250" t="str">
        <f>IF(LEN(_xlfn.CONCAT('CW12'!$B$9, " - ", 'CW12'!$B$31, " - ", 'CW12'!$H$6, " - ", 'CW12'!$F$5))&gt;230,LEFT(_xlfn.CONCAT('CW12'!$B$9, " - ", 'CW12'!$B$31, " - ", 'CW12'!$H$6, " - ", 'CW12'!$F$5),212)&amp;" [*** truncated]",_xlfn.CONCAT('CW12'!$B$9, " - ", 'CW12'!$B$31, " - ", 'CW12'!$H$6, " - ", 'CW12'!$F$5))</f>
        <v>EA/NRW environmental programme (WINEP/NEP) - Trade effluent discharge flow monitoring; (WINEP/NEP) water capex - Water treatment - Water network+</v>
      </c>
      <c r="D250" t="str">
        <f>'CW12'!$C$31</f>
        <v>£m</v>
      </c>
      <c r="E250" t="s">
        <v>8488</v>
      </c>
      <c r="F250" s="1248">
        <f>IF(ISBLANK('CW12'!$N$31),"##BLANK",'CW12'!$N$31)</f>
        <v>0</v>
      </c>
    </row>
    <row r="251" spans="2:6" x14ac:dyDescent="0.2">
      <c r="B251" t="str">
        <f>UPPER('CW12'!$AD$31)</f>
        <v>CW12_022TWD_PR24</v>
      </c>
      <c r="C251" t="str">
        <f>IF(LEN(_xlfn.CONCAT('CW12'!$B$9, " - ", 'CW12'!$B$31, " - ", 'CW12'!$I$6, " - ", 'CW12'!$F$5))&gt;230,LEFT(_xlfn.CONCAT('CW12'!$B$9, " - ", 'CW12'!$B$31, " - ", 'CW12'!$I$6, " - ", 'CW12'!$F$5),212)&amp;" [*** truncated]",_xlfn.CONCAT('CW12'!$B$9, " - ", 'CW12'!$B$31, " - ", 'CW12'!$I$6, " - ", 'CW12'!$F$5))</f>
        <v>EA/NRW environmental programme (WINEP/NEP) - Trade effluent discharge flow monitoring; (WINEP/NEP) water capex - Treated water distribution - Water network+</v>
      </c>
      <c r="D251" t="str">
        <f>'CW12'!$C$31</f>
        <v>£m</v>
      </c>
      <c r="E251" t="s">
        <v>8488</v>
      </c>
      <c r="F251" s="1248">
        <f>IF(ISBLANK('CW12'!$O$31),"##BLANK",'CW12'!$O$31)</f>
        <v>0</v>
      </c>
    </row>
    <row r="252" spans="2:6" x14ac:dyDescent="0.2">
      <c r="B252" t="str">
        <f>UPPER('CW12'!$AE$31)</f>
        <v>CW12_022TOT_PR24</v>
      </c>
      <c r="C252" t="str">
        <f>IF(LEN(_xlfn.CONCAT('CW12'!$B$9, " - ", 'CW12'!$B$31, " - ", 'CW12'!$J$5))&gt;230,LEFT(_xlfn.CONCAT('CW12'!$B$9, " - ", 'CW12'!$B$31, " - ", 'CW12'!$J$5),212)&amp;" [*** truncated]",_xlfn.CONCAT('CW12'!$B$9, " - ", 'CW12'!$B$31, " - ", 'CW12'!$J$5))</f>
        <v>EA/NRW environmental programme (WINEP/NEP) - Trade effluent discharge flow monitoring; (WINEP/NEP) water capex - Total</v>
      </c>
      <c r="D252" t="str">
        <f>'CW12'!$C$31</f>
        <v>£m</v>
      </c>
      <c r="E252" t="s">
        <v>8488</v>
      </c>
      <c r="F252" s="1248">
        <f>IF(ISBLANK('CW12'!$P$31),"##BLANK",'CW12'!$P$31)</f>
        <v>0</v>
      </c>
    </row>
    <row r="253" spans="2:6" x14ac:dyDescent="0.2">
      <c r="B253" t="str">
        <f>UPPER('CW12'!$Z$32)</f>
        <v>CW12_023WR_PR24</v>
      </c>
      <c r="C253" t="str">
        <f>IF(LEN(_xlfn.CONCAT('CW12'!$B$9, " - ", 'CW12'!$B$32, " - ", 'CW12'!$E$5))&gt;230,LEFT(_xlfn.CONCAT('CW12'!$B$9, " - ", 'CW12'!$B$32, " - ", 'CW12'!$E$5),212)&amp;" [*** truncated]",_xlfn.CONCAT('CW12'!$B$9, " - ", 'CW12'!$B$32, " - ", 'CW12'!$E$5))</f>
        <v>EA/NRW environmental programme (WINEP/NEP) - Trade effluent discharge flow monitoring; (WINEP/NEP) water opex - Water resources</v>
      </c>
      <c r="D253" t="str">
        <f>'CW12'!$C$32</f>
        <v>£m</v>
      </c>
      <c r="E253" t="s">
        <v>8488</v>
      </c>
      <c r="F253" s="1248">
        <f>IF(ISBLANK('CW12'!$K$32),"##BLANK",'CW12'!$K$32)</f>
        <v>0</v>
      </c>
    </row>
    <row r="254" spans="2:6" x14ac:dyDescent="0.2">
      <c r="B254" t="str">
        <f>UPPER('CW12'!$AA$32)</f>
        <v>CW12_023RWT_PR24</v>
      </c>
      <c r="C254" t="str">
        <f>IF(LEN(_xlfn.CONCAT('CW12'!$B$9, " - ", 'CW12'!$B$32, " - ", 'CW12'!$F$6, " - ", 'CW12'!$F$5))&gt;230,LEFT(_xlfn.CONCAT('CW12'!$B$9, " - ", 'CW12'!$B$32, " - ", 'CW12'!$F$6, " - ", 'CW12'!$F$5),212)&amp;" [*** truncated]",_xlfn.CONCAT('CW12'!$B$9, " - ", 'CW12'!$B$32, " - ", 'CW12'!$F$6, " - ", 'CW12'!$F$5))</f>
        <v>EA/NRW environmental programme (WINEP/NEP) - Trade effluent discharge flow monitoring; (WINEP/NEP) water opex - Raw water transport - Water network+</v>
      </c>
      <c r="D254" t="str">
        <f>'CW12'!$C$32</f>
        <v>£m</v>
      </c>
      <c r="E254" t="s">
        <v>8488</v>
      </c>
      <c r="F254" s="1248">
        <f>IF(ISBLANK('CW12'!$L$32),"##BLANK",'CW12'!$L$32)</f>
        <v>0</v>
      </c>
    </row>
    <row r="255" spans="2:6" x14ac:dyDescent="0.2">
      <c r="B255" t="str">
        <f>UPPER('CW12'!$AB$32)</f>
        <v>CW12_023RWS_PR24</v>
      </c>
      <c r="C255" t="str">
        <f>IF(LEN(_xlfn.CONCAT('CW12'!$B$9, " - ", 'CW12'!$B$32, " - ", 'CW12'!$G$6, " - ", 'CW12'!$F$5))&gt;230,LEFT(_xlfn.CONCAT('CW12'!$B$9, " - ", 'CW12'!$B$32, " - ", 'CW12'!$G$6, " - ", 'CW12'!$F$5),212)&amp;" [*** truncated]",_xlfn.CONCAT('CW12'!$B$9, " - ", 'CW12'!$B$32, " - ", 'CW12'!$G$6, " - ", 'CW12'!$F$5))</f>
        <v>EA/NRW environmental programme (WINEP/NEP) - Trade effluent discharge flow monitoring; (WINEP/NEP) water opex - Raw water storage - Water network+</v>
      </c>
      <c r="D255" t="str">
        <f>'CW12'!$C$32</f>
        <v>£m</v>
      </c>
      <c r="E255" t="s">
        <v>8488</v>
      </c>
      <c r="F255" s="1248">
        <f>IF(ISBLANK('CW12'!$M$32),"##BLANK",'CW12'!$M$32)</f>
        <v>0</v>
      </c>
    </row>
    <row r="256" spans="2:6" x14ac:dyDescent="0.2">
      <c r="B256" t="str">
        <f>UPPER('CW12'!$AC$32)</f>
        <v>CW12_023WT_PR24</v>
      </c>
      <c r="C256" t="str">
        <f>IF(LEN(_xlfn.CONCAT('CW12'!$B$9, " - ", 'CW12'!$B$32, " - ", 'CW12'!$H$6, " - ", 'CW12'!$F$5))&gt;230,LEFT(_xlfn.CONCAT('CW12'!$B$9, " - ", 'CW12'!$B$32, " - ", 'CW12'!$H$6, " - ", 'CW12'!$F$5),212)&amp;" [*** truncated]",_xlfn.CONCAT('CW12'!$B$9, " - ", 'CW12'!$B$32, " - ", 'CW12'!$H$6, " - ", 'CW12'!$F$5))</f>
        <v>EA/NRW environmental programme (WINEP/NEP) - Trade effluent discharge flow monitoring; (WINEP/NEP) water opex - Water treatment - Water network+</v>
      </c>
      <c r="D256" t="str">
        <f>'CW12'!$C$32</f>
        <v>£m</v>
      </c>
      <c r="E256" t="s">
        <v>8488</v>
      </c>
      <c r="F256" s="1248">
        <f>IF(ISBLANK('CW12'!$N$32),"##BLANK",'CW12'!$N$32)</f>
        <v>0</v>
      </c>
    </row>
    <row r="257" spans="2:6" x14ac:dyDescent="0.2">
      <c r="B257" t="str">
        <f>UPPER('CW12'!$AD$32)</f>
        <v>CW12_023TWD_PR24</v>
      </c>
      <c r="C257" t="str">
        <f>IF(LEN(_xlfn.CONCAT('CW12'!$B$9, " - ", 'CW12'!$B$32, " - ", 'CW12'!$I$6, " - ", 'CW12'!$F$5))&gt;230,LEFT(_xlfn.CONCAT('CW12'!$B$9, " - ", 'CW12'!$B$32, " - ", 'CW12'!$I$6, " - ", 'CW12'!$F$5),212)&amp;" [*** truncated]",_xlfn.CONCAT('CW12'!$B$9, " - ", 'CW12'!$B$32, " - ", 'CW12'!$I$6, " - ", 'CW12'!$F$5))</f>
        <v>EA/NRW environmental programme (WINEP/NEP) - Trade effluent discharge flow monitoring; (WINEP/NEP) water opex - Treated water distribution - Water network+</v>
      </c>
      <c r="D257" t="str">
        <f>'CW12'!$C$32</f>
        <v>£m</v>
      </c>
      <c r="E257" t="s">
        <v>8488</v>
      </c>
      <c r="F257" s="1248">
        <f>IF(ISBLANK('CW12'!$O$32),"##BLANK",'CW12'!$O$32)</f>
        <v>0</v>
      </c>
    </row>
    <row r="258" spans="2:6" x14ac:dyDescent="0.2">
      <c r="B258" t="str">
        <f>UPPER('CW12'!$AE$32)</f>
        <v>CW12_023TOT_PR24</v>
      </c>
      <c r="C258" t="str">
        <f>IF(LEN(_xlfn.CONCAT('CW12'!$B$9, " - ", 'CW12'!$B$32, " - ", 'CW12'!$J$5))&gt;230,LEFT(_xlfn.CONCAT('CW12'!$B$9, " - ", 'CW12'!$B$32, " - ", 'CW12'!$J$5),212)&amp;" [*** truncated]",_xlfn.CONCAT('CW12'!$B$9, " - ", 'CW12'!$B$32, " - ", 'CW12'!$J$5))</f>
        <v>EA/NRW environmental programme (WINEP/NEP) - Trade effluent discharge flow monitoring; (WINEP/NEP) water opex - Total</v>
      </c>
      <c r="D258" t="str">
        <f>'CW12'!$C$32</f>
        <v>£m</v>
      </c>
      <c r="E258" t="s">
        <v>8488</v>
      </c>
      <c r="F258" s="1248">
        <f>IF(ISBLANK('CW12'!$P$32),"##BLANK",'CW12'!$P$32)</f>
        <v>0</v>
      </c>
    </row>
    <row r="259" spans="2:6" x14ac:dyDescent="0.2">
      <c r="B259" t="str">
        <f>UPPER('CW12'!$Z$33)</f>
        <v>CW12_024WR_PR24</v>
      </c>
      <c r="C259" t="str">
        <f>IF(LEN(_xlfn.CONCAT('CW12'!$B$9, " - ", 'CW12'!$B$33, " - ", 'CW12'!$E$5))&gt;230,LEFT(_xlfn.CONCAT('CW12'!$B$9, " - ", 'CW12'!$B$33, " - ", 'CW12'!$E$5),212)&amp;" [*** truncated]",_xlfn.CONCAT('CW12'!$B$9, " - ", 'CW12'!$B$33, " - ", 'CW12'!$E$5))</f>
        <v>EA/NRW environmental programme (WINEP/NEP) - Trade effluent discharge flow monitoring; (WINEP/NEP) water totex - Water resources</v>
      </c>
      <c r="D259" t="str">
        <f>'CW12'!$C$33</f>
        <v>£m</v>
      </c>
      <c r="E259" t="s">
        <v>8488</v>
      </c>
      <c r="F259" s="1248">
        <f>IF(ISBLANK('CW12'!$K$33),"##BLANK",'CW12'!$K$33)</f>
        <v>0</v>
      </c>
    </row>
    <row r="260" spans="2:6" x14ac:dyDescent="0.2">
      <c r="B260" t="str">
        <f>UPPER('CW12'!$AA$33)</f>
        <v>CW12_024RWT_PR24</v>
      </c>
      <c r="C260" t="str">
        <f>IF(LEN(_xlfn.CONCAT('CW12'!$B$9, " - ", 'CW12'!$B$33, " - ", 'CW12'!$F$6, " - ", 'CW12'!$F$5))&gt;230,LEFT(_xlfn.CONCAT('CW12'!$B$9, " - ", 'CW12'!$B$33, " - ", 'CW12'!$F$6, " - ", 'CW12'!$F$5),212)&amp;" [*** truncated]",_xlfn.CONCAT('CW12'!$B$9, " - ", 'CW12'!$B$33, " - ", 'CW12'!$F$6, " - ", 'CW12'!$F$5))</f>
        <v>EA/NRW environmental programme (WINEP/NEP) - Trade effluent discharge flow monitoring; (WINEP/NEP) water totex - Raw water transport - Water network+</v>
      </c>
      <c r="D260" t="str">
        <f>'CW12'!$C$33</f>
        <v>£m</v>
      </c>
      <c r="E260" t="s">
        <v>8488</v>
      </c>
      <c r="F260" s="1248">
        <f>IF(ISBLANK('CW12'!$L$33),"##BLANK",'CW12'!$L$33)</f>
        <v>0</v>
      </c>
    </row>
    <row r="261" spans="2:6" x14ac:dyDescent="0.2">
      <c r="B261" t="str">
        <f>UPPER('CW12'!$AB$33)</f>
        <v>CW12_024RWS_PR24</v>
      </c>
      <c r="C261" t="str">
        <f>IF(LEN(_xlfn.CONCAT('CW12'!$B$9, " - ", 'CW12'!$B$33, " - ", 'CW12'!$G$6, " - ", 'CW12'!$F$5))&gt;230,LEFT(_xlfn.CONCAT('CW12'!$B$9, " - ", 'CW12'!$B$33, " - ", 'CW12'!$G$6, " - ", 'CW12'!$F$5),212)&amp;" [*** truncated]",_xlfn.CONCAT('CW12'!$B$9, " - ", 'CW12'!$B$33, " - ", 'CW12'!$G$6, " - ", 'CW12'!$F$5))</f>
        <v>EA/NRW environmental programme (WINEP/NEP) - Trade effluent discharge flow monitoring; (WINEP/NEP) water totex - Raw water storage - Water network+</v>
      </c>
      <c r="D261" t="str">
        <f>'CW12'!$C$33</f>
        <v>£m</v>
      </c>
      <c r="E261" t="s">
        <v>8488</v>
      </c>
      <c r="F261" s="1248">
        <f>IF(ISBLANK('CW12'!$M$33),"##BLANK",'CW12'!$M$33)</f>
        <v>0</v>
      </c>
    </row>
    <row r="262" spans="2:6" x14ac:dyDescent="0.2">
      <c r="B262" t="str">
        <f>UPPER('CW12'!$AC$33)</f>
        <v>CW12_024WT_PR24</v>
      </c>
      <c r="C262" t="str">
        <f>IF(LEN(_xlfn.CONCAT('CW12'!$B$9, " - ", 'CW12'!$B$33, " - ", 'CW12'!$H$6, " - ", 'CW12'!$F$5))&gt;230,LEFT(_xlfn.CONCAT('CW12'!$B$9, " - ", 'CW12'!$B$33, " - ", 'CW12'!$H$6, " - ", 'CW12'!$F$5),212)&amp;" [*** truncated]",_xlfn.CONCAT('CW12'!$B$9, " - ", 'CW12'!$B$33, " - ", 'CW12'!$H$6, " - ", 'CW12'!$F$5))</f>
        <v>EA/NRW environmental programme (WINEP/NEP) - Trade effluent discharge flow monitoring; (WINEP/NEP) water totex - Water treatment - Water network+</v>
      </c>
      <c r="D262" t="str">
        <f>'CW12'!$C$33</f>
        <v>£m</v>
      </c>
      <c r="E262" t="s">
        <v>8488</v>
      </c>
      <c r="F262" s="1248">
        <f>IF(ISBLANK('CW12'!$N$33),"##BLANK",'CW12'!$N$33)</f>
        <v>0</v>
      </c>
    </row>
    <row r="263" spans="2:6" x14ac:dyDescent="0.2">
      <c r="B263" t="str">
        <f>UPPER('CW12'!$AD$33)</f>
        <v>CW12_024TWD_PR24</v>
      </c>
      <c r="C263" t="str">
        <f>IF(LEN(_xlfn.CONCAT('CW12'!$B$9, " - ", 'CW12'!$B$33, " - ", 'CW12'!$I$6, " - ", 'CW12'!$F$5))&gt;230,LEFT(_xlfn.CONCAT('CW12'!$B$9, " - ", 'CW12'!$B$33, " - ", 'CW12'!$I$6, " - ", 'CW12'!$F$5),212)&amp;" [*** truncated]",_xlfn.CONCAT('CW12'!$B$9, " - ", 'CW12'!$B$33, " - ", 'CW12'!$I$6, " - ", 'CW12'!$F$5))</f>
        <v>EA/NRW environmental programme (WINEP/NEP) - Trade effluent discharge flow monitoring; (WINEP/NEP) water totex - Treated water distribution - Water network+</v>
      </c>
      <c r="D263" t="str">
        <f>'CW12'!$C$33</f>
        <v>£m</v>
      </c>
      <c r="E263" t="s">
        <v>8488</v>
      </c>
      <c r="F263" s="1248">
        <f>IF(ISBLANK('CW12'!$O$33),"##BLANK",'CW12'!$O$33)</f>
        <v>0</v>
      </c>
    </row>
    <row r="264" spans="2:6" x14ac:dyDescent="0.2">
      <c r="B264" t="str">
        <f>UPPER('CW12'!$AE$33)</f>
        <v>CW12_024TOT_PR24</v>
      </c>
      <c r="C264" t="str">
        <f>IF(LEN(_xlfn.CONCAT('CW12'!$B$9, " - ", 'CW12'!$B$33, " - ", 'CW12'!$J$5))&gt;230,LEFT(_xlfn.CONCAT('CW12'!$B$9, " - ", 'CW12'!$B$33, " - ", 'CW12'!$J$5),212)&amp;" [*** truncated]",_xlfn.CONCAT('CW12'!$B$9, " - ", 'CW12'!$B$33, " - ", 'CW12'!$J$5))</f>
        <v>EA/NRW environmental programme (WINEP/NEP) - Trade effluent discharge flow monitoring; (WINEP/NEP) water totex - Total</v>
      </c>
      <c r="D264" t="str">
        <f>'CW12'!$C$33</f>
        <v>£m</v>
      </c>
      <c r="E264" t="s">
        <v>8488</v>
      </c>
      <c r="F264" s="1248">
        <f>IF(ISBLANK('CW12'!$P$33),"##BLANK",'CW12'!$P$33)</f>
        <v>0</v>
      </c>
    </row>
    <row r="265" spans="2:6" x14ac:dyDescent="0.2">
      <c r="B265" t="str">
        <f>UPPER('CW12'!$Z$34)</f>
        <v>CW12_025WR_PR24</v>
      </c>
      <c r="C265" t="str">
        <f>IF(LEN(_xlfn.CONCAT('CW12'!$B$9, " - ", 'CW12'!$B$34, " - ", 'CW12'!$E$5))&gt;230,LEFT(_xlfn.CONCAT('CW12'!$B$9, " - ", 'CW12'!$B$34, " - ", 'CW12'!$E$5),212)&amp;" [*** truncated]",_xlfn.CONCAT('CW12'!$B$9, " - ", 'CW12'!$B$34, " - ", 'CW12'!$E$5))</f>
        <v>EA/NRW environmental programme (WINEP/NEP) - 25 year environment plan; (WINEP/NEP) water capex - Water resources</v>
      </c>
      <c r="D265" t="str">
        <f>'CW12'!$C$34</f>
        <v>£m</v>
      </c>
      <c r="E265" t="s">
        <v>8488</v>
      </c>
      <c r="F265" s="1248">
        <f>IF(ISBLANK('CW12'!$K$34),"##BLANK",'CW12'!$K$34)</f>
        <v>0</v>
      </c>
    </row>
    <row r="266" spans="2:6" x14ac:dyDescent="0.2">
      <c r="B266" t="str">
        <f>UPPER('CW12'!$AA$34)</f>
        <v>CW12_025RWT_PR24</v>
      </c>
      <c r="C266" t="str">
        <f>IF(LEN(_xlfn.CONCAT('CW12'!$B$9, " - ", 'CW12'!$B$34, " - ", 'CW12'!$F$6, " - ", 'CW12'!$F$5))&gt;230,LEFT(_xlfn.CONCAT('CW12'!$B$9, " - ", 'CW12'!$B$34, " - ", 'CW12'!$F$6, " - ", 'CW12'!$F$5),212)&amp;" [*** truncated]",_xlfn.CONCAT('CW12'!$B$9, " - ", 'CW12'!$B$34, " - ", 'CW12'!$F$6, " - ", 'CW12'!$F$5))</f>
        <v>EA/NRW environmental programme (WINEP/NEP) - 25 year environment plan; (WINEP/NEP) water capex - Raw water transport - Water network+</v>
      </c>
      <c r="D266" t="str">
        <f>'CW12'!$C$34</f>
        <v>£m</v>
      </c>
      <c r="E266" t="s">
        <v>8488</v>
      </c>
      <c r="F266" s="1248">
        <f>IF(ISBLANK('CW12'!$L$34),"##BLANK",'CW12'!$L$34)</f>
        <v>0</v>
      </c>
    </row>
    <row r="267" spans="2:6" x14ac:dyDescent="0.2">
      <c r="B267" t="str">
        <f>UPPER('CW12'!$AB$34)</f>
        <v>CW12_025RWS_PR24</v>
      </c>
      <c r="C267" t="str">
        <f>IF(LEN(_xlfn.CONCAT('CW12'!$B$9, " - ", 'CW12'!$B$34, " - ", 'CW12'!$G$6, " - ", 'CW12'!$F$5))&gt;230,LEFT(_xlfn.CONCAT('CW12'!$B$9, " - ", 'CW12'!$B$34, " - ", 'CW12'!$G$6, " - ", 'CW12'!$F$5),212)&amp;" [*** truncated]",_xlfn.CONCAT('CW12'!$B$9, " - ", 'CW12'!$B$34, " - ", 'CW12'!$G$6, " - ", 'CW12'!$F$5))</f>
        <v>EA/NRW environmental programme (WINEP/NEP) - 25 year environment plan; (WINEP/NEP) water capex - Raw water storage - Water network+</v>
      </c>
      <c r="D267" t="str">
        <f>'CW12'!$C$34</f>
        <v>£m</v>
      </c>
      <c r="E267" t="s">
        <v>8488</v>
      </c>
      <c r="F267" s="1248">
        <f>IF(ISBLANK('CW12'!$M$34),"##BLANK",'CW12'!$M$34)</f>
        <v>0</v>
      </c>
    </row>
    <row r="268" spans="2:6" x14ac:dyDescent="0.2">
      <c r="B268" t="str">
        <f>UPPER('CW12'!$AC$34)</f>
        <v>CW12_025WT_PR24</v>
      </c>
      <c r="C268" t="str">
        <f>IF(LEN(_xlfn.CONCAT('CW12'!$B$9, " - ", 'CW12'!$B$34, " - ", 'CW12'!$H$6, " - ", 'CW12'!$F$5))&gt;230,LEFT(_xlfn.CONCAT('CW12'!$B$9, " - ", 'CW12'!$B$34, " - ", 'CW12'!$H$6, " - ", 'CW12'!$F$5),212)&amp;" [*** truncated]",_xlfn.CONCAT('CW12'!$B$9, " - ", 'CW12'!$B$34, " - ", 'CW12'!$H$6, " - ", 'CW12'!$F$5))</f>
        <v>EA/NRW environmental programme (WINEP/NEP) - 25 year environment plan; (WINEP/NEP) water capex - Water treatment - Water network+</v>
      </c>
      <c r="D268" t="str">
        <f>'CW12'!$C$34</f>
        <v>£m</v>
      </c>
      <c r="E268" t="s">
        <v>8488</v>
      </c>
      <c r="F268" s="1248">
        <f>IF(ISBLANK('CW12'!$N$34),"##BLANK",'CW12'!$N$34)</f>
        <v>0</v>
      </c>
    </row>
    <row r="269" spans="2:6" x14ac:dyDescent="0.2">
      <c r="B269" t="str">
        <f>UPPER('CW12'!$AD$34)</f>
        <v>CW12_025TWD_PR24</v>
      </c>
      <c r="C269" t="str">
        <f>IF(LEN(_xlfn.CONCAT('CW12'!$B$9, " - ", 'CW12'!$B$34, " - ", 'CW12'!$I$6, " - ", 'CW12'!$F$5))&gt;230,LEFT(_xlfn.CONCAT('CW12'!$B$9, " - ", 'CW12'!$B$34, " - ", 'CW12'!$I$6, " - ", 'CW12'!$F$5),212)&amp;" [*** truncated]",_xlfn.CONCAT('CW12'!$B$9, " - ", 'CW12'!$B$34, " - ", 'CW12'!$I$6, " - ", 'CW12'!$F$5))</f>
        <v>EA/NRW environmental programme (WINEP/NEP) - 25 year environment plan; (WINEP/NEP) water capex - Treated water distribution - Water network+</v>
      </c>
      <c r="D269" t="str">
        <f>'CW12'!$C$34</f>
        <v>£m</v>
      </c>
      <c r="E269" t="s">
        <v>8488</v>
      </c>
      <c r="F269" s="1248">
        <f>IF(ISBLANK('CW12'!$O$34),"##BLANK",'CW12'!$O$34)</f>
        <v>0</v>
      </c>
    </row>
    <row r="270" spans="2:6" x14ac:dyDescent="0.2">
      <c r="B270" t="str">
        <f>UPPER('CW12'!$AE$34)</f>
        <v>CW12_025TOT_PR24</v>
      </c>
      <c r="C270" t="str">
        <f>IF(LEN(_xlfn.CONCAT('CW12'!$B$9, " - ", 'CW12'!$B$34, " - ", 'CW12'!$J$5))&gt;230,LEFT(_xlfn.CONCAT('CW12'!$B$9, " - ", 'CW12'!$B$34, " - ", 'CW12'!$J$5),212)&amp;" [*** truncated]",_xlfn.CONCAT('CW12'!$B$9, " - ", 'CW12'!$B$34, " - ", 'CW12'!$J$5))</f>
        <v>EA/NRW environmental programme (WINEP/NEP) - 25 year environment plan; (WINEP/NEP) water capex - Total</v>
      </c>
      <c r="D270" t="str">
        <f>'CW12'!$C$34</f>
        <v>£m</v>
      </c>
      <c r="E270" t="s">
        <v>8488</v>
      </c>
      <c r="F270" s="1248">
        <f>IF(ISBLANK('CW12'!$P$34),"##BLANK",'CW12'!$P$34)</f>
        <v>0</v>
      </c>
    </row>
    <row r="271" spans="2:6" x14ac:dyDescent="0.2">
      <c r="B271" t="str">
        <f>UPPER('CW12'!$Z$35)</f>
        <v>CW12_026WR_PR24</v>
      </c>
      <c r="C271" t="str">
        <f>IF(LEN(_xlfn.CONCAT('CW12'!$B$9, " - ", 'CW12'!$B$35, " - ", 'CW12'!$E$5))&gt;230,LEFT(_xlfn.CONCAT('CW12'!$B$9, " - ", 'CW12'!$B$35, " - ", 'CW12'!$E$5),212)&amp;" [*** truncated]",_xlfn.CONCAT('CW12'!$B$9, " - ", 'CW12'!$B$35, " - ", 'CW12'!$E$5))</f>
        <v>EA/NRW environmental programme (WINEP/NEP) - 25 year environment plan; (WINEP/NEP) water opex - Water resources</v>
      </c>
      <c r="D271" t="str">
        <f>'CW12'!$C$35</f>
        <v>£m</v>
      </c>
      <c r="E271" t="s">
        <v>8488</v>
      </c>
      <c r="F271" s="1248">
        <f>IF(ISBLANK('CW12'!$K$35),"##BLANK",'CW12'!$K$35)</f>
        <v>0</v>
      </c>
    </row>
    <row r="272" spans="2:6" x14ac:dyDescent="0.2">
      <c r="B272" t="str">
        <f>UPPER('CW12'!$AA$35)</f>
        <v>CW12_026RWT_PR24</v>
      </c>
      <c r="C272" t="str">
        <f>IF(LEN(_xlfn.CONCAT('CW12'!$B$9, " - ", 'CW12'!$B$35, " - ", 'CW12'!$F$6, " - ", 'CW12'!$F$5))&gt;230,LEFT(_xlfn.CONCAT('CW12'!$B$9, " - ", 'CW12'!$B$35, " - ", 'CW12'!$F$6, " - ", 'CW12'!$F$5),212)&amp;" [*** truncated]",_xlfn.CONCAT('CW12'!$B$9, " - ", 'CW12'!$B$35, " - ", 'CW12'!$F$6, " - ", 'CW12'!$F$5))</f>
        <v>EA/NRW environmental programme (WINEP/NEP) - 25 year environment plan; (WINEP/NEP) water opex - Raw water transport - Water network+</v>
      </c>
      <c r="D272" t="str">
        <f>'CW12'!$C$35</f>
        <v>£m</v>
      </c>
      <c r="E272" t="s">
        <v>8488</v>
      </c>
      <c r="F272" s="1248">
        <f>IF(ISBLANK('CW12'!$L$35),"##BLANK",'CW12'!$L$35)</f>
        <v>0</v>
      </c>
    </row>
    <row r="273" spans="2:6" x14ac:dyDescent="0.2">
      <c r="B273" t="str">
        <f>UPPER('CW12'!$AB$35)</f>
        <v>CW12_026RWS_PR24</v>
      </c>
      <c r="C273" t="str">
        <f>IF(LEN(_xlfn.CONCAT('CW12'!$B$9, " - ", 'CW12'!$B$35, " - ", 'CW12'!$G$6, " - ", 'CW12'!$F$5))&gt;230,LEFT(_xlfn.CONCAT('CW12'!$B$9, " - ", 'CW12'!$B$35, " - ", 'CW12'!$G$6, " - ", 'CW12'!$F$5),212)&amp;" [*** truncated]",_xlfn.CONCAT('CW12'!$B$9, " - ", 'CW12'!$B$35, " - ", 'CW12'!$G$6, " - ", 'CW12'!$F$5))</f>
        <v>EA/NRW environmental programme (WINEP/NEP) - 25 year environment plan; (WINEP/NEP) water opex - Raw water storage - Water network+</v>
      </c>
      <c r="D273" t="str">
        <f>'CW12'!$C$35</f>
        <v>£m</v>
      </c>
      <c r="E273" t="s">
        <v>8488</v>
      </c>
      <c r="F273" s="1248">
        <f>IF(ISBLANK('CW12'!$M$35),"##BLANK",'CW12'!$M$35)</f>
        <v>0</v>
      </c>
    </row>
    <row r="274" spans="2:6" x14ac:dyDescent="0.2">
      <c r="B274" t="str">
        <f>UPPER('CW12'!$AC$35)</f>
        <v>CW12_026WT_PR24</v>
      </c>
      <c r="C274" t="str">
        <f>IF(LEN(_xlfn.CONCAT('CW12'!$B$9, " - ", 'CW12'!$B$35, " - ", 'CW12'!$H$6, " - ", 'CW12'!$F$5))&gt;230,LEFT(_xlfn.CONCAT('CW12'!$B$9, " - ", 'CW12'!$B$35, " - ", 'CW12'!$H$6, " - ", 'CW12'!$F$5),212)&amp;" [*** truncated]",_xlfn.CONCAT('CW12'!$B$9, " - ", 'CW12'!$B$35, " - ", 'CW12'!$H$6, " - ", 'CW12'!$F$5))</f>
        <v>EA/NRW environmental programme (WINEP/NEP) - 25 year environment plan; (WINEP/NEP) water opex - Water treatment - Water network+</v>
      </c>
      <c r="D274" t="str">
        <f>'CW12'!$C$35</f>
        <v>£m</v>
      </c>
      <c r="E274" t="s">
        <v>8488</v>
      </c>
      <c r="F274" s="1248">
        <f>IF(ISBLANK('CW12'!$N$35),"##BLANK",'CW12'!$N$35)</f>
        <v>0</v>
      </c>
    </row>
    <row r="275" spans="2:6" x14ac:dyDescent="0.2">
      <c r="B275" t="str">
        <f>UPPER('CW12'!$AD$35)</f>
        <v>CW12_026TWD_PR24</v>
      </c>
      <c r="C275" t="str">
        <f>IF(LEN(_xlfn.CONCAT('CW12'!$B$9, " - ", 'CW12'!$B$35, " - ", 'CW12'!$I$6, " - ", 'CW12'!$F$5))&gt;230,LEFT(_xlfn.CONCAT('CW12'!$B$9, " - ", 'CW12'!$B$35, " - ", 'CW12'!$I$6, " - ", 'CW12'!$F$5),212)&amp;" [*** truncated]",_xlfn.CONCAT('CW12'!$B$9, " - ", 'CW12'!$B$35, " - ", 'CW12'!$I$6, " - ", 'CW12'!$F$5))</f>
        <v>EA/NRW environmental programme (WINEP/NEP) - 25 year environment plan; (WINEP/NEP) water opex - Treated water distribution - Water network+</v>
      </c>
      <c r="D275" t="str">
        <f>'CW12'!$C$35</f>
        <v>£m</v>
      </c>
      <c r="E275" t="s">
        <v>8488</v>
      </c>
      <c r="F275" s="1248">
        <f>IF(ISBLANK('CW12'!$O$35),"##BLANK",'CW12'!$O$35)</f>
        <v>0</v>
      </c>
    </row>
    <row r="276" spans="2:6" x14ac:dyDescent="0.2">
      <c r="B276" t="str">
        <f>UPPER('CW12'!$AE$35)</f>
        <v>CW12_026TOT_PR24</v>
      </c>
      <c r="C276" t="str">
        <f>IF(LEN(_xlfn.CONCAT('CW12'!$B$9, " - ", 'CW12'!$B$35, " - ", 'CW12'!$J$5))&gt;230,LEFT(_xlfn.CONCAT('CW12'!$B$9, " - ", 'CW12'!$B$35, " - ", 'CW12'!$J$5),212)&amp;" [*** truncated]",_xlfn.CONCAT('CW12'!$B$9, " - ", 'CW12'!$B$35, " - ", 'CW12'!$J$5))</f>
        <v>EA/NRW environmental programme (WINEP/NEP) - 25 year environment plan; (WINEP/NEP) water opex - Total</v>
      </c>
      <c r="D276" t="str">
        <f>'CW12'!$C$35</f>
        <v>£m</v>
      </c>
      <c r="E276" t="s">
        <v>8488</v>
      </c>
      <c r="F276" s="1248">
        <f>IF(ISBLANK('CW12'!$P$35),"##BLANK",'CW12'!$P$35)</f>
        <v>0</v>
      </c>
    </row>
    <row r="277" spans="2:6" x14ac:dyDescent="0.2">
      <c r="B277" t="str">
        <f>UPPER('CW12'!$Z$36)</f>
        <v>CW12_027WR_PR24</v>
      </c>
      <c r="C277" t="str">
        <f>IF(LEN(_xlfn.CONCAT('CW12'!$B$9, " - ", 'CW12'!$B$36, " - ", 'CW12'!$E$5))&gt;230,LEFT(_xlfn.CONCAT('CW12'!$B$9, " - ", 'CW12'!$B$36, " - ", 'CW12'!$E$5),212)&amp;" [*** truncated]",_xlfn.CONCAT('CW12'!$B$9, " - ", 'CW12'!$B$36, " - ", 'CW12'!$E$5))</f>
        <v>EA/NRW environmental programme (WINEP/NEP) - 25 year environment plan; (WINEP/NEP) water totex - Water resources</v>
      </c>
      <c r="D277" t="str">
        <f>'CW12'!$C$36</f>
        <v>£m</v>
      </c>
      <c r="E277" t="s">
        <v>8488</v>
      </c>
      <c r="F277" s="1248">
        <f>IF(ISBLANK('CW12'!$K$36),"##BLANK",'CW12'!$K$36)</f>
        <v>0</v>
      </c>
    </row>
    <row r="278" spans="2:6" x14ac:dyDescent="0.2">
      <c r="B278" t="str">
        <f>UPPER('CW12'!$AA$36)</f>
        <v>CW12_027RWT_PR24</v>
      </c>
      <c r="C278" t="str">
        <f>IF(LEN(_xlfn.CONCAT('CW12'!$B$9, " - ", 'CW12'!$B$36, " - ", 'CW12'!$F$6, " - ", 'CW12'!$F$5))&gt;230,LEFT(_xlfn.CONCAT('CW12'!$B$9, " - ", 'CW12'!$B$36, " - ", 'CW12'!$F$6, " - ", 'CW12'!$F$5),212)&amp;" [*** truncated]",_xlfn.CONCAT('CW12'!$B$9, " - ", 'CW12'!$B$36, " - ", 'CW12'!$F$6, " - ", 'CW12'!$F$5))</f>
        <v>EA/NRW environmental programme (WINEP/NEP) - 25 year environment plan; (WINEP/NEP) water totex - Raw water transport - Water network+</v>
      </c>
      <c r="D278" t="str">
        <f>'CW12'!$C$36</f>
        <v>£m</v>
      </c>
      <c r="E278" t="s">
        <v>8488</v>
      </c>
      <c r="F278" s="1248">
        <f>IF(ISBLANK('CW12'!$L$36),"##BLANK",'CW12'!$L$36)</f>
        <v>0</v>
      </c>
    </row>
    <row r="279" spans="2:6" x14ac:dyDescent="0.2">
      <c r="B279" t="str">
        <f>UPPER('CW12'!$AB$36)</f>
        <v>CW12_027RWS_PR24</v>
      </c>
      <c r="C279" t="str">
        <f>IF(LEN(_xlfn.CONCAT('CW12'!$B$9, " - ", 'CW12'!$B$36, " - ", 'CW12'!$G$6, " - ", 'CW12'!$F$5))&gt;230,LEFT(_xlfn.CONCAT('CW12'!$B$9, " - ", 'CW12'!$B$36, " - ", 'CW12'!$G$6, " - ", 'CW12'!$F$5),212)&amp;" [*** truncated]",_xlfn.CONCAT('CW12'!$B$9, " - ", 'CW12'!$B$36, " - ", 'CW12'!$G$6, " - ", 'CW12'!$F$5))</f>
        <v>EA/NRW environmental programme (WINEP/NEP) - 25 year environment plan; (WINEP/NEP) water totex - Raw water storage - Water network+</v>
      </c>
      <c r="D279" t="str">
        <f>'CW12'!$C$36</f>
        <v>£m</v>
      </c>
      <c r="E279" t="s">
        <v>8488</v>
      </c>
      <c r="F279" s="1248">
        <f>IF(ISBLANK('CW12'!$M$36),"##BLANK",'CW12'!$M$36)</f>
        <v>0</v>
      </c>
    </row>
    <row r="280" spans="2:6" x14ac:dyDescent="0.2">
      <c r="B280" t="str">
        <f>UPPER('CW12'!$AC$36)</f>
        <v>CW12_027WT_PR24</v>
      </c>
      <c r="C280" t="str">
        <f>IF(LEN(_xlfn.CONCAT('CW12'!$B$9, " - ", 'CW12'!$B$36, " - ", 'CW12'!$H$6, " - ", 'CW12'!$F$5))&gt;230,LEFT(_xlfn.CONCAT('CW12'!$B$9, " - ", 'CW12'!$B$36, " - ", 'CW12'!$H$6, " - ", 'CW12'!$F$5),212)&amp;" [*** truncated]",_xlfn.CONCAT('CW12'!$B$9, " - ", 'CW12'!$B$36, " - ", 'CW12'!$H$6, " - ", 'CW12'!$F$5))</f>
        <v>EA/NRW environmental programme (WINEP/NEP) - 25 year environment plan; (WINEP/NEP) water totex - Water treatment - Water network+</v>
      </c>
      <c r="D280" t="str">
        <f>'CW12'!$C$36</f>
        <v>£m</v>
      </c>
      <c r="E280" t="s">
        <v>8488</v>
      </c>
      <c r="F280" s="1248">
        <f>IF(ISBLANK('CW12'!$N$36),"##BLANK",'CW12'!$N$36)</f>
        <v>0</v>
      </c>
    </row>
    <row r="281" spans="2:6" x14ac:dyDescent="0.2">
      <c r="B281" t="str">
        <f>UPPER('CW12'!$AD$36)</f>
        <v>CW12_027TWD_PR24</v>
      </c>
      <c r="C281" t="str">
        <f>IF(LEN(_xlfn.CONCAT('CW12'!$B$9, " - ", 'CW12'!$B$36, " - ", 'CW12'!$I$6, " - ", 'CW12'!$F$5))&gt;230,LEFT(_xlfn.CONCAT('CW12'!$B$9, " - ", 'CW12'!$B$36, " - ", 'CW12'!$I$6, " - ", 'CW12'!$F$5),212)&amp;" [*** truncated]",_xlfn.CONCAT('CW12'!$B$9, " - ", 'CW12'!$B$36, " - ", 'CW12'!$I$6, " - ", 'CW12'!$F$5))</f>
        <v>EA/NRW environmental programme (WINEP/NEP) - 25 year environment plan; (WINEP/NEP) water totex - Treated water distribution - Water network+</v>
      </c>
      <c r="D281" t="str">
        <f>'CW12'!$C$36</f>
        <v>£m</v>
      </c>
      <c r="E281" t="s">
        <v>8488</v>
      </c>
      <c r="F281" s="1248">
        <f>IF(ISBLANK('CW12'!$O$36),"##BLANK",'CW12'!$O$36)</f>
        <v>0</v>
      </c>
    </row>
    <row r="282" spans="2:6" x14ac:dyDescent="0.2">
      <c r="B282" t="str">
        <f>UPPER('CW12'!$AE$36)</f>
        <v>CW12_027TOT_PR24</v>
      </c>
      <c r="C282" t="str">
        <f>IF(LEN(_xlfn.CONCAT('CW12'!$B$9, " - ", 'CW12'!$B$36, " - ", 'CW12'!$J$5))&gt;230,LEFT(_xlfn.CONCAT('CW12'!$B$9, " - ", 'CW12'!$B$36, " - ", 'CW12'!$J$5),212)&amp;" [*** truncated]",_xlfn.CONCAT('CW12'!$B$9, " - ", 'CW12'!$B$36, " - ", 'CW12'!$J$5))</f>
        <v>EA/NRW environmental programme (WINEP/NEP) - 25 year environment plan; (WINEP/NEP) water totex - Total</v>
      </c>
      <c r="D282" t="str">
        <f>'CW12'!$C$36</f>
        <v>£m</v>
      </c>
      <c r="E282" t="s">
        <v>8488</v>
      </c>
      <c r="F282" s="1248">
        <f>IF(ISBLANK('CW12'!$P$36),"##BLANK",'CW12'!$P$36)</f>
        <v>0</v>
      </c>
    </row>
    <row r="283" spans="2:6" x14ac:dyDescent="0.2">
      <c r="B283" t="str">
        <f>UPPER('CW12'!$Z$37)</f>
        <v>CW12_028WR_PR24</v>
      </c>
      <c r="C283" t="str">
        <f>IF(LEN(_xlfn.CONCAT('CW12'!$B$9, " - ", 'CW12'!$B$37, " - ", 'CW12'!$E$5))&gt;230,LEFT(_xlfn.CONCAT('CW12'!$B$9, " - ", 'CW12'!$B$37, " - ", 'CW12'!$E$5),212)&amp;" [*** truncated]",_xlfn.CONCAT('CW12'!$B$9, " - ", 'CW12'!$B$37, " - ", 'CW12'!$E$5))</f>
        <v>EA/NRW environmental programme (WINEP/NEP) - Investigations; (WINEP/NEP) - desk based study only water capex - Water resources</v>
      </c>
      <c r="D283" t="str">
        <f>'CW12'!$C$37</f>
        <v>£m</v>
      </c>
      <c r="E283" t="s">
        <v>8488</v>
      </c>
      <c r="F283" s="1248">
        <f>IF(ISBLANK('CW12'!$K$37),"##BLANK",'CW12'!$K$37)</f>
        <v>1.0987693503263911</v>
      </c>
    </row>
    <row r="284" spans="2:6" x14ac:dyDescent="0.2">
      <c r="B284" t="str">
        <f>UPPER('CW12'!$AA$37)</f>
        <v>CW12_028RWT_PR24</v>
      </c>
      <c r="C284" t="str">
        <f>IF(LEN(_xlfn.CONCAT('CW12'!$B$9, " - ", 'CW12'!$B$37, " - ", 'CW12'!$F$6, " - ", 'CW12'!$F$5))&gt;230,LEFT(_xlfn.CONCAT('CW12'!$B$9, " - ", 'CW12'!$B$37, " - ", 'CW12'!$F$6, " - ", 'CW12'!$F$5),212)&amp;" [*** truncated]",_xlfn.CONCAT('CW12'!$B$9, " - ", 'CW12'!$B$37, " - ", 'CW12'!$F$6, " - ", 'CW12'!$F$5))</f>
        <v>EA/NRW environmental programme (WINEP/NEP) - Investigations; (WINEP/NEP) - desk based study only water capex - Raw water transport - Water network+</v>
      </c>
      <c r="D284" t="str">
        <f>'CW12'!$C$37</f>
        <v>£m</v>
      </c>
      <c r="E284" t="s">
        <v>8488</v>
      </c>
      <c r="F284" s="1248">
        <f>IF(ISBLANK('CW12'!$L$37),"##BLANK",'CW12'!$L$37)</f>
        <v>0</v>
      </c>
    </row>
    <row r="285" spans="2:6" x14ac:dyDescent="0.2">
      <c r="B285" t="str">
        <f>UPPER('CW12'!$AB$37)</f>
        <v>CW12_028RWS_PR24</v>
      </c>
      <c r="C285" t="str">
        <f>IF(LEN(_xlfn.CONCAT('CW12'!$B$9, " - ", 'CW12'!$B$37, " - ", 'CW12'!$G$6, " - ", 'CW12'!$F$5))&gt;230,LEFT(_xlfn.CONCAT('CW12'!$B$9, " - ", 'CW12'!$B$37, " - ", 'CW12'!$G$6, " - ", 'CW12'!$F$5),212)&amp;" [*** truncated]",_xlfn.CONCAT('CW12'!$B$9, " - ", 'CW12'!$B$37, " - ", 'CW12'!$G$6, " - ", 'CW12'!$F$5))</f>
        <v>EA/NRW environmental programme (WINEP/NEP) - Investigations; (WINEP/NEP) - desk based study only water capex - Raw water storage - Water network+</v>
      </c>
      <c r="D285" t="str">
        <f>'CW12'!$C$37</f>
        <v>£m</v>
      </c>
      <c r="E285" t="s">
        <v>8488</v>
      </c>
      <c r="F285" s="1248">
        <f>IF(ISBLANK('CW12'!$M$37),"##BLANK",'CW12'!$M$37)</f>
        <v>0</v>
      </c>
    </row>
    <row r="286" spans="2:6" x14ac:dyDescent="0.2">
      <c r="B286" t="str">
        <f>UPPER('CW12'!$AC$37)</f>
        <v>CW12_028WT_PR24</v>
      </c>
      <c r="C286" t="str">
        <f>IF(LEN(_xlfn.CONCAT('CW12'!$B$9, " - ", 'CW12'!$B$37, " - ", 'CW12'!$H$6, " - ", 'CW12'!$F$5))&gt;230,LEFT(_xlfn.CONCAT('CW12'!$B$9, " - ", 'CW12'!$B$37, " - ", 'CW12'!$H$6, " - ", 'CW12'!$F$5),212)&amp;" [*** truncated]",_xlfn.CONCAT('CW12'!$B$9, " - ", 'CW12'!$B$37, " - ", 'CW12'!$H$6, " - ", 'CW12'!$F$5))</f>
        <v>EA/NRW environmental programme (WINEP/NEP) - Investigations; (WINEP/NEP) - desk based study only water capex - Water treatment - Water network+</v>
      </c>
      <c r="D286" t="str">
        <f>'CW12'!$C$37</f>
        <v>£m</v>
      </c>
      <c r="E286" t="s">
        <v>8488</v>
      </c>
      <c r="F286" s="1248">
        <f>IF(ISBLANK('CW12'!$N$37),"##BLANK",'CW12'!$N$37)</f>
        <v>0</v>
      </c>
    </row>
    <row r="287" spans="2:6" x14ac:dyDescent="0.2">
      <c r="B287" t="str">
        <f>UPPER('CW12'!$AD$37)</f>
        <v>CW12_028TWD_PR24</v>
      </c>
      <c r="C287" t="str">
        <f>IF(LEN(_xlfn.CONCAT('CW12'!$B$9, " - ", 'CW12'!$B$37, " - ", 'CW12'!$I$6, " - ", 'CW12'!$F$5))&gt;230,LEFT(_xlfn.CONCAT('CW12'!$B$9, " - ", 'CW12'!$B$37, " - ", 'CW12'!$I$6, " - ", 'CW12'!$F$5),212)&amp;" [*** truncated]",_xlfn.CONCAT('CW12'!$B$9, " - ", 'CW12'!$B$37, " - ", 'CW12'!$I$6, " - ", 'CW12'!$F$5))</f>
        <v>EA/NRW environmental programme (WINEP/NEP) - Investigations; (WINEP/NEP) - desk based study only water capex - Treated water distribution - Water network+</v>
      </c>
      <c r="D287" t="str">
        <f>'CW12'!$C$37</f>
        <v>£m</v>
      </c>
      <c r="E287" t="s">
        <v>8488</v>
      </c>
      <c r="F287" s="1248">
        <f>IF(ISBLANK('CW12'!$O$37),"##BLANK",'CW12'!$O$37)</f>
        <v>0</v>
      </c>
    </row>
    <row r="288" spans="2:6" x14ac:dyDescent="0.2">
      <c r="B288" t="str">
        <f>UPPER('CW12'!$AE$37)</f>
        <v>CW12_028TOT_PR24</v>
      </c>
      <c r="C288" t="str">
        <f>IF(LEN(_xlfn.CONCAT('CW12'!$B$9, " - ", 'CW12'!$B$37, " - ", 'CW12'!$J$5))&gt;230,LEFT(_xlfn.CONCAT('CW12'!$B$9, " - ", 'CW12'!$B$37, " - ", 'CW12'!$J$5),212)&amp;" [*** truncated]",_xlfn.CONCAT('CW12'!$B$9, " - ", 'CW12'!$B$37, " - ", 'CW12'!$J$5))</f>
        <v>EA/NRW environmental programme (WINEP/NEP) - Investigations; (WINEP/NEP) - desk based study only water capex - Total</v>
      </c>
      <c r="D288" t="str">
        <f>'CW12'!$C$37</f>
        <v>£m</v>
      </c>
      <c r="E288" t="s">
        <v>8488</v>
      </c>
      <c r="F288" s="1248">
        <f>IF(ISBLANK('CW12'!$P$37),"##BLANK",'CW12'!$P$37)</f>
        <v>1.0987693503263911</v>
      </c>
    </row>
    <row r="289" spans="2:6" x14ac:dyDescent="0.2">
      <c r="B289" t="str">
        <f>UPPER('CW12'!$Z$38)</f>
        <v>CW12_029WR_PR24</v>
      </c>
      <c r="C289" t="str">
        <f>IF(LEN(_xlfn.CONCAT('CW12'!$B$9, " - ", 'CW12'!$B$38, " - ", 'CW12'!$E$5))&gt;230,LEFT(_xlfn.CONCAT('CW12'!$B$9, " - ", 'CW12'!$B$38, " - ", 'CW12'!$E$5),212)&amp;" [*** truncated]",_xlfn.CONCAT('CW12'!$B$9, " - ", 'CW12'!$B$38, " - ", 'CW12'!$E$5))</f>
        <v>EA/NRW environmental programme (WINEP/NEP) - Investigations; (WINEP/NEP) - desk based study only water opex - Water resources</v>
      </c>
      <c r="D289" t="str">
        <f>'CW12'!$C$38</f>
        <v>£m</v>
      </c>
      <c r="E289" t="s">
        <v>8488</v>
      </c>
      <c r="F289" s="1248">
        <f>IF(ISBLANK('CW12'!$K$38),"##BLANK",'CW12'!$K$38)</f>
        <v>0</v>
      </c>
    </row>
    <row r="290" spans="2:6" x14ac:dyDescent="0.2">
      <c r="B290" t="str">
        <f>UPPER('CW12'!$AA$38)</f>
        <v>CW12_029RWT_PR24</v>
      </c>
      <c r="C290" t="str">
        <f>IF(LEN(_xlfn.CONCAT('CW12'!$B$9, " - ", 'CW12'!$B$38, " - ", 'CW12'!$F$6, " - ", 'CW12'!$F$5))&gt;230,LEFT(_xlfn.CONCAT('CW12'!$B$9, " - ", 'CW12'!$B$38, " - ", 'CW12'!$F$6, " - ", 'CW12'!$F$5),212)&amp;" [*** truncated]",_xlfn.CONCAT('CW12'!$B$9, " - ", 'CW12'!$B$38, " - ", 'CW12'!$F$6, " - ", 'CW12'!$F$5))</f>
        <v>EA/NRW environmental programme (WINEP/NEP) - Investigations; (WINEP/NEP) - desk based study only water opex - Raw water transport - Water network+</v>
      </c>
      <c r="D290" t="str">
        <f>'CW12'!$C$38</f>
        <v>£m</v>
      </c>
      <c r="E290" t="s">
        <v>8488</v>
      </c>
      <c r="F290" s="1248">
        <f>IF(ISBLANK('CW12'!$L$38),"##BLANK",'CW12'!$L$38)</f>
        <v>0</v>
      </c>
    </row>
    <row r="291" spans="2:6" x14ac:dyDescent="0.2">
      <c r="B291" t="str">
        <f>UPPER('CW12'!$AB$38)</f>
        <v>CW12_029RWS_PR24</v>
      </c>
      <c r="C291" t="str">
        <f>IF(LEN(_xlfn.CONCAT('CW12'!$B$9, " - ", 'CW12'!$B$38, " - ", 'CW12'!$G$6, " - ", 'CW12'!$F$5))&gt;230,LEFT(_xlfn.CONCAT('CW12'!$B$9, " - ", 'CW12'!$B$38, " - ", 'CW12'!$G$6, " - ", 'CW12'!$F$5),212)&amp;" [*** truncated]",_xlfn.CONCAT('CW12'!$B$9, " - ", 'CW12'!$B$38, " - ", 'CW12'!$G$6, " - ", 'CW12'!$F$5))</f>
        <v>EA/NRW environmental programme (WINEP/NEP) - Investigations; (WINEP/NEP) - desk based study only water opex - Raw water storage - Water network+</v>
      </c>
      <c r="D291" t="str">
        <f>'CW12'!$C$38</f>
        <v>£m</v>
      </c>
      <c r="E291" t="s">
        <v>8488</v>
      </c>
      <c r="F291" s="1248">
        <f>IF(ISBLANK('CW12'!$M$38),"##BLANK",'CW12'!$M$38)</f>
        <v>0</v>
      </c>
    </row>
    <row r="292" spans="2:6" x14ac:dyDescent="0.2">
      <c r="B292" t="str">
        <f>UPPER('CW12'!$AC$38)</f>
        <v>CW12_029WT_PR24</v>
      </c>
      <c r="C292" t="str">
        <f>IF(LEN(_xlfn.CONCAT('CW12'!$B$9, " - ", 'CW12'!$B$38, " - ", 'CW12'!$H$6, " - ", 'CW12'!$F$5))&gt;230,LEFT(_xlfn.CONCAT('CW12'!$B$9, " - ", 'CW12'!$B$38, " - ", 'CW12'!$H$6, " - ", 'CW12'!$F$5),212)&amp;" [*** truncated]",_xlfn.CONCAT('CW12'!$B$9, " - ", 'CW12'!$B$38, " - ", 'CW12'!$H$6, " - ", 'CW12'!$F$5))</f>
        <v>EA/NRW environmental programme (WINEP/NEP) - Investigations; (WINEP/NEP) - desk based study only water opex - Water treatment - Water network+</v>
      </c>
      <c r="D292" t="str">
        <f>'CW12'!$C$38</f>
        <v>£m</v>
      </c>
      <c r="E292" t="s">
        <v>8488</v>
      </c>
      <c r="F292" s="1248">
        <f>IF(ISBLANK('CW12'!$N$38),"##BLANK",'CW12'!$N$38)</f>
        <v>0</v>
      </c>
    </row>
    <row r="293" spans="2:6" x14ac:dyDescent="0.2">
      <c r="B293" t="str">
        <f>UPPER('CW12'!$AD$38)</f>
        <v>CW12_029TWD_PR24</v>
      </c>
      <c r="C293" t="str">
        <f>IF(LEN(_xlfn.CONCAT('CW12'!$B$9, " - ", 'CW12'!$B$38, " - ", 'CW12'!$I$6, " - ", 'CW12'!$F$5))&gt;230,LEFT(_xlfn.CONCAT('CW12'!$B$9, " - ", 'CW12'!$B$38, " - ", 'CW12'!$I$6, " - ", 'CW12'!$F$5),212)&amp;" [*** truncated]",_xlfn.CONCAT('CW12'!$B$9, " - ", 'CW12'!$B$38, " - ", 'CW12'!$I$6, " - ", 'CW12'!$F$5))</f>
        <v>EA/NRW environmental programme (WINEP/NEP) - Investigations; (WINEP/NEP) - desk based study only water opex - Treated water distribution - Water network+</v>
      </c>
      <c r="D293" t="str">
        <f>'CW12'!$C$38</f>
        <v>£m</v>
      </c>
      <c r="E293" t="s">
        <v>8488</v>
      </c>
      <c r="F293" s="1248">
        <f>IF(ISBLANK('CW12'!$O$38),"##BLANK",'CW12'!$O$38)</f>
        <v>0</v>
      </c>
    </row>
    <row r="294" spans="2:6" x14ac:dyDescent="0.2">
      <c r="B294" t="str">
        <f>UPPER('CW12'!$AE$38)</f>
        <v>CW12_029TOT_PR24</v>
      </c>
      <c r="C294" t="str">
        <f>IF(LEN(_xlfn.CONCAT('CW12'!$B$9, " - ", 'CW12'!$B$38, " - ", 'CW12'!$J$5))&gt;230,LEFT(_xlfn.CONCAT('CW12'!$B$9, " - ", 'CW12'!$B$38, " - ", 'CW12'!$J$5),212)&amp;" [*** truncated]",_xlfn.CONCAT('CW12'!$B$9, " - ", 'CW12'!$B$38, " - ", 'CW12'!$J$5))</f>
        <v>EA/NRW environmental programme (WINEP/NEP) - Investigations; (WINEP/NEP) - desk based study only water opex - Total</v>
      </c>
      <c r="D294" t="str">
        <f>'CW12'!$C$38</f>
        <v>£m</v>
      </c>
      <c r="E294" t="s">
        <v>8488</v>
      </c>
      <c r="F294" s="1248">
        <f>IF(ISBLANK('CW12'!$P$38),"##BLANK",'CW12'!$P$38)</f>
        <v>0</v>
      </c>
    </row>
    <row r="295" spans="2:6" x14ac:dyDescent="0.2">
      <c r="B295" t="str">
        <f>UPPER('CW12'!$Z$39)</f>
        <v>CW12_030WR_PR24</v>
      </c>
      <c r="C295" t="str">
        <f>IF(LEN(_xlfn.CONCAT('CW12'!$B$9, " - ", 'CW12'!$B$39, " - ", 'CW12'!$E$5))&gt;230,LEFT(_xlfn.CONCAT('CW12'!$B$9, " - ", 'CW12'!$B$39, " - ", 'CW12'!$E$5),212)&amp;" [*** truncated]",_xlfn.CONCAT('CW12'!$B$9, " - ", 'CW12'!$B$39, " - ", 'CW12'!$E$5))</f>
        <v>EA/NRW environmental programme (WINEP/NEP) - Investigations; (WINEP/NEP) - desk based study only water totex - Water resources</v>
      </c>
      <c r="D295" t="str">
        <f>'CW12'!$C$39</f>
        <v>£m</v>
      </c>
      <c r="E295" t="s">
        <v>8488</v>
      </c>
      <c r="F295" s="1248">
        <f>IF(ISBLANK('CW12'!$K$39),"##BLANK",'CW12'!$K$39)</f>
        <v>1.0987693503263911</v>
      </c>
    </row>
    <row r="296" spans="2:6" x14ac:dyDescent="0.2">
      <c r="B296" t="str">
        <f>UPPER('CW12'!$AA$39)</f>
        <v>CW12_030RWT_PR24</v>
      </c>
      <c r="C296" t="str">
        <f>IF(LEN(_xlfn.CONCAT('CW12'!$B$9, " - ", 'CW12'!$B$39, " - ", 'CW12'!$F$6, " - ", 'CW12'!$F$5))&gt;230,LEFT(_xlfn.CONCAT('CW12'!$B$9, " - ", 'CW12'!$B$39, " - ", 'CW12'!$F$6, " - ", 'CW12'!$F$5),212)&amp;" [*** truncated]",_xlfn.CONCAT('CW12'!$B$9, " - ", 'CW12'!$B$39, " - ", 'CW12'!$F$6, " - ", 'CW12'!$F$5))</f>
        <v>EA/NRW environmental programme (WINEP/NEP) - Investigations; (WINEP/NEP) - desk based study only water totex - Raw water transport - Water network+</v>
      </c>
      <c r="D296" t="str">
        <f>'CW12'!$C$39</f>
        <v>£m</v>
      </c>
      <c r="E296" t="s">
        <v>8488</v>
      </c>
      <c r="F296" s="1248">
        <f>IF(ISBLANK('CW12'!$L$39),"##BLANK",'CW12'!$L$39)</f>
        <v>0</v>
      </c>
    </row>
    <row r="297" spans="2:6" x14ac:dyDescent="0.2">
      <c r="B297" t="str">
        <f>UPPER('CW12'!$AB$39)</f>
        <v>CW12_030RWS_PR24</v>
      </c>
      <c r="C297" t="str">
        <f>IF(LEN(_xlfn.CONCAT('CW12'!$B$9, " - ", 'CW12'!$B$39, " - ", 'CW12'!$G$6, " - ", 'CW12'!$F$5))&gt;230,LEFT(_xlfn.CONCAT('CW12'!$B$9, " - ", 'CW12'!$B$39, " - ", 'CW12'!$G$6, " - ", 'CW12'!$F$5),212)&amp;" [*** truncated]",_xlfn.CONCAT('CW12'!$B$9, " - ", 'CW12'!$B$39, " - ", 'CW12'!$G$6, " - ", 'CW12'!$F$5))</f>
        <v>EA/NRW environmental programme (WINEP/NEP) - Investigations; (WINEP/NEP) - desk based study only water totex - Raw water storage - Water network+</v>
      </c>
      <c r="D297" t="str">
        <f>'CW12'!$C$39</f>
        <v>£m</v>
      </c>
      <c r="E297" t="s">
        <v>8488</v>
      </c>
      <c r="F297" s="1248">
        <f>IF(ISBLANK('CW12'!$M$39),"##BLANK",'CW12'!$M$39)</f>
        <v>0</v>
      </c>
    </row>
    <row r="298" spans="2:6" x14ac:dyDescent="0.2">
      <c r="B298" t="str">
        <f>UPPER('CW12'!$AC$39)</f>
        <v>CW12_030WT_PR24</v>
      </c>
      <c r="C298" t="str">
        <f>IF(LEN(_xlfn.CONCAT('CW12'!$B$9, " - ", 'CW12'!$B$39, " - ", 'CW12'!$H$6, " - ", 'CW12'!$F$5))&gt;230,LEFT(_xlfn.CONCAT('CW12'!$B$9, " - ", 'CW12'!$B$39, " - ", 'CW12'!$H$6, " - ", 'CW12'!$F$5),212)&amp;" [*** truncated]",_xlfn.CONCAT('CW12'!$B$9, " - ", 'CW12'!$B$39, " - ", 'CW12'!$H$6, " - ", 'CW12'!$F$5))</f>
        <v>EA/NRW environmental programme (WINEP/NEP) - Investigations; (WINEP/NEP) - desk based study only water totex - Water treatment - Water network+</v>
      </c>
      <c r="D298" t="str">
        <f>'CW12'!$C$39</f>
        <v>£m</v>
      </c>
      <c r="E298" t="s">
        <v>8488</v>
      </c>
      <c r="F298" s="1248">
        <f>IF(ISBLANK('CW12'!$N$39),"##BLANK",'CW12'!$N$39)</f>
        <v>0</v>
      </c>
    </row>
    <row r="299" spans="2:6" x14ac:dyDescent="0.2">
      <c r="B299" t="str">
        <f>UPPER('CW12'!$AD$39)</f>
        <v>CW12_030TWD_PR24</v>
      </c>
      <c r="C299" t="str">
        <f>IF(LEN(_xlfn.CONCAT('CW12'!$B$9, " - ", 'CW12'!$B$39, " - ", 'CW12'!$I$6, " - ", 'CW12'!$F$5))&gt;230,LEFT(_xlfn.CONCAT('CW12'!$B$9, " - ", 'CW12'!$B$39, " - ", 'CW12'!$I$6, " - ", 'CW12'!$F$5),212)&amp;" [*** truncated]",_xlfn.CONCAT('CW12'!$B$9, " - ", 'CW12'!$B$39, " - ", 'CW12'!$I$6, " - ", 'CW12'!$F$5))</f>
        <v>EA/NRW environmental programme (WINEP/NEP) - Investigations; (WINEP/NEP) - desk based study only water totex - Treated water distribution - Water network+</v>
      </c>
      <c r="D299" t="str">
        <f>'CW12'!$C$39</f>
        <v>£m</v>
      </c>
      <c r="E299" t="s">
        <v>8488</v>
      </c>
      <c r="F299" s="1248">
        <f>IF(ISBLANK('CW12'!$O$39),"##BLANK",'CW12'!$O$39)</f>
        <v>0</v>
      </c>
    </row>
    <row r="300" spans="2:6" x14ac:dyDescent="0.2">
      <c r="B300" t="str">
        <f>UPPER('CW12'!$AE$39)</f>
        <v>CW12_030TOT_PR24</v>
      </c>
      <c r="C300" t="str">
        <f>IF(LEN(_xlfn.CONCAT('CW12'!$B$9, " - ", 'CW12'!$B$39, " - ", 'CW12'!$J$5))&gt;230,LEFT(_xlfn.CONCAT('CW12'!$B$9, " - ", 'CW12'!$B$39, " - ", 'CW12'!$J$5),212)&amp;" [*** truncated]",_xlfn.CONCAT('CW12'!$B$9, " - ", 'CW12'!$B$39, " - ", 'CW12'!$J$5))</f>
        <v>EA/NRW environmental programme (WINEP/NEP) - Investigations; (WINEP/NEP) - desk based study only water totex - Total</v>
      </c>
      <c r="D300" t="str">
        <f>'CW12'!$C$39</f>
        <v>£m</v>
      </c>
      <c r="E300" t="s">
        <v>8488</v>
      </c>
      <c r="F300" s="1248">
        <f>IF(ISBLANK('CW12'!$P$39),"##BLANK",'CW12'!$P$39)</f>
        <v>1.0987693503263911</v>
      </c>
    </row>
    <row r="301" spans="2:6" x14ac:dyDescent="0.2">
      <c r="B301" t="str">
        <f>UPPER('CW12'!$Z$40)</f>
        <v>CW12_031WR_PR24</v>
      </c>
      <c r="C301" t="str">
        <f>IF(LEN(_xlfn.CONCAT('CW12'!$B$9, " - ", 'CW12'!$B$40, " - ", 'CW12'!$E$5))&gt;230,LEFT(_xlfn.CONCAT('CW12'!$B$9, " - ", 'CW12'!$B$40, " - ", 'CW12'!$E$5),212)&amp;" [*** truncated]",_xlfn.CONCAT('CW12'!$B$9, " - ", 'CW12'!$B$40, " - ", 'CW12'!$E$5))</f>
        <v>EA/NRW environmental programme (WINEP/NEP) - Investigations; (WINEP/NEP) - survey, monitoring or simple modelling water capex - Water resources</v>
      </c>
      <c r="D301" t="str">
        <f>'CW12'!$C$40</f>
        <v>£m</v>
      </c>
      <c r="E301" t="s">
        <v>8488</v>
      </c>
      <c r="F301" s="1248">
        <f>IF(ISBLANK('CW12'!$K$40),"##BLANK",'CW12'!$K$40)</f>
        <v>0</v>
      </c>
    </row>
    <row r="302" spans="2:6" x14ac:dyDescent="0.2">
      <c r="B302" t="str">
        <f>UPPER('CW12'!$AA$40)</f>
        <v>CW12_031RWT_PR24</v>
      </c>
      <c r="C302" t="str">
        <f>IF(LEN(_xlfn.CONCAT('CW12'!$B$9, " - ", 'CW12'!$B$40, " - ", 'CW12'!$F$6, " - ", 'CW12'!$F$5))&gt;230,LEFT(_xlfn.CONCAT('CW12'!$B$9, " - ", 'CW12'!$B$40, " - ", 'CW12'!$F$6, " - ", 'CW12'!$F$5),212)&amp;" [*** truncated]",_xlfn.CONCAT('CW12'!$B$9, " - ", 'CW12'!$B$40, " - ", 'CW12'!$F$6, " - ", 'CW12'!$F$5))</f>
        <v>EA/NRW environmental programme (WINEP/NEP) - Investigations; (WINEP/NEP) - survey, monitoring or simple modelling water capex - Raw water transport - Water network+</v>
      </c>
      <c r="D302" t="str">
        <f>'CW12'!$C$40</f>
        <v>£m</v>
      </c>
      <c r="E302" t="s">
        <v>8488</v>
      </c>
      <c r="F302" s="1248">
        <f>IF(ISBLANK('CW12'!$L$40),"##BLANK",'CW12'!$L$40)</f>
        <v>0</v>
      </c>
    </row>
    <row r="303" spans="2:6" x14ac:dyDescent="0.2">
      <c r="B303" t="str">
        <f>UPPER('CW12'!$AB$40)</f>
        <v>CW12_031RWS_PR24</v>
      </c>
      <c r="C303" t="str">
        <f>IF(LEN(_xlfn.CONCAT('CW12'!$B$9, " - ", 'CW12'!$B$40, " - ", 'CW12'!$G$6, " - ", 'CW12'!$F$5))&gt;230,LEFT(_xlfn.CONCAT('CW12'!$B$9, " - ", 'CW12'!$B$40, " - ", 'CW12'!$G$6, " - ", 'CW12'!$F$5),212)&amp;" [*** truncated]",_xlfn.CONCAT('CW12'!$B$9, " - ", 'CW12'!$B$40, " - ", 'CW12'!$G$6, " - ", 'CW12'!$F$5))</f>
        <v>EA/NRW environmental programme (WINEP/NEP) - Investigations; (WINEP/NEP) - survey, monitoring or simple modelling water capex - Raw water storage - Water network+</v>
      </c>
      <c r="D303" t="str">
        <f>'CW12'!$C$40</f>
        <v>£m</v>
      </c>
      <c r="E303" t="s">
        <v>8488</v>
      </c>
      <c r="F303" s="1248">
        <f>IF(ISBLANK('CW12'!$M$40),"##BLANK",'CW12'!$M$40)</f>
        <v>0</v>
      </c>
    </row>
    <row r="304" spans="2:6" x14ac:dyDescent="0.2">
      <c r="B304" t="str">
        <f>UPPER('CW12'!$AC$40)</f>
        <v>CW12_031WT_PR24</v>
      </c>
      <c r="C304" t="str">
        <f>IF(LEN(_xlfn.CONCAT('CW12'!$B$9, " - ", 'CW12'!$B$40, " - ", 'CW12'!$H$6, " - ", 'CW12'!$F$5))&gt;230,LEFT(_xlfn.CONCAT('CW12'!$B$9, " - ", 'CW12'!$B$40, " - ", 'CW12'!$H$6, " - ", 'CW12'!$F$5),212)&amp;" [*** truncated]",_xlfn.CONCAT('CW12'!$B$9, " - ", 'CW12'!$B$40, " - ", 'CW12'!$H$6, " - ", 'CW12'!$F$5))</f>
        <v>EA/NRW environmental programme (WINEP/NEP) - Investigations; (WINEP/NEP) - survey, monitoring or simple modelling water capex - Water treatment - Water network+</v>
      </c>
      <c r="D304" t="str">
        <f>'CW12'!$C$40</f>
        <v>£m</v>
      </c>
      <c r="E304" t="s">
        <v>8488</v>
      </c>
      <c r="F304" s="1248">
        <f>IF(ISBLANK('CW12'!$N$40),"##BLANK",'CW12'!$N$40)</f>
        <v>0</v>
      </c>
    </row>
    <row r="305" spans="2:6" x14ac:dyDescent="0.2">
      <c r="B305" t="str">
        <f>UPPER('CW12'!$AD$40)</f>
        <v>CW12_031TWD_PR24</v>
      </c>
      <c r="C305" t="str">
        <f>IF(LEN(_xlfn.CONCAT('CW12'!$B$9, " - ", 'CW12'!$B$40, " - ", 'CW12'!$I$6, " - ", 'CW12'!$F$5))&gt;230,LEFT(_xlfn.CONCAT('CW12'!$B$9, " - ", 'CW12'!$B$40, " - ", 'CW12'!$I$6, " - ", 'CW12'!$F$5),212)&amp;" [*** truncated]",_xlfn.CONCAT('CW12'!$B$9, " - ", 'CW12'!$B$40, " - ", 'CW12'!$I$6, " - ", 'CW12'!$F$5))</f>
        <v>EA/NRW environmental programme (WINEP/NEP) - Investigations; (WINEP/NEP) - survey, monitoring or simple modelling water capex - Treated water distribution - Water network+</v>
      </c>
      <c r="D305" t="str">
        <f>'CW12'!$C$40</f>
        <v>£m</v>
      </c>
      <c r="E305" t="s">
        <v>8488</v>
      </c>
      <c r="F305" s="1248">
        <f>IF(ISBLANK('CW12'!$O$40),"##BLANK",'CW12'!$O$40)</f>
        <v>0</v>
      </c>
    </row>
    <row r="306" spans="2:6" x14ac:dyDescent="0.2">
      <c r="B306" t="str">
        <f>UPPER('CW12'!$AE$40)</f>
        <v>CW12_031TOT_PR24</v>
      </c>
      <c r="C306" t="str">
        <f>IF(LEN(_xlfn.CONCAT('CW12'!$B$9, " - ", 'CW12'!$B$40, " - ", 'CW12'!$J$5))&gt;230,LEFT(_xlfn.CONCAT('CW12'!$B$9, " - ", 'CW12'!$B$40, " - ", 'CW12'!$J$5),212)&amp;" [*** truncated]",_xlfn.CONCAT('CW12'!$B$9, " - ", 'CW12'!$B$40, " - ", 'CW12'!$J$5))</f>
        <v>EA/NRW environmental programme (WINEP/NEP) - Investigations; (WINEP/NEP) - survey, monitoring or simple modelling water capex - Total</v>
      </c>
      <c r="D306" t="str">
        <f>'CW12'!$C$40</f>
        <v>£m</v>
      </c>
      <c r="E306" t="s">
        <v>8488</v>
      </c>
      <c r="F306" s="1248">
        <f>IF(ISBLANK('CW12'!$P$40),"##BLANK",'CW12'!$P$40)</f>
        <v>0</v>
      </c>
    </row>
    <row r="307" spans="2:6" x14ac:dyDescent="0.2">
      <c r="B307" t="str">
        <f>UPPER('CW12'!$Z$41)</f>
        <v>CW12_032WR_PR24</v>
      </c>
      <c r="C307" t="str">
        <f>IF(LEN(_xlfn.CONCAT('CW12'!$B$9, " - ", 'CW12'!$B$41, " - ", 'CW12'!$E$5))&gt;230,LEFT(_xlfn.CONCAT('CW12'!$B$9, " - ", 'CW12'!$B$41, " - ", 'CW12'!$E$5),212)&amp;" [*** truncated]",_xlfn.CONCAT('CW12'!$B$9, " - ", 'CW12'!$B$41, " - ", 'CW12'!$E$5))</f>
        <v>EA/NRW environmental programme (WINEP/NEP) - Investigations; (WINEP/NEP) - survey, monitoring or simple modelling water opex - Water resources</v>
      </c>
      <c r="D307" t="str">
        <f>'CW12'!$C$41</f>
        <v>£m</v>
      </c>
      <c r="E307" t="s">
        <v>8488</v>
      </c>
      <c r="F307" s="1248">
        <f>IF(ISBLANK('CW12'!$K$41),"##BLANK",'CW12'!$K$41)</f>
        <v>0</v>
      </c>
    </row>
    <row r="308" spans="2:6" x14ac:dyDescent="0.2">
      <c r="B308" t="str">
        <f>UPPER('CW12'!$AA$41)</f>
        <v>CW12_032RWT_PR24</v>
      </c>
      <c r="C308" t="str">
        <f>IF(LEN(_xlfn.CONCAT('CW12'!$B$9, " - ", 'CW12'!$B$41, " - ", 'CW12'!$F$6, " - ", 'CW12'!$F$5))&gt;230,LEFT(_xlfn.CONCAT('CW12'!$B$9, " - ", 'CW12'!$B$41, " - ", 'CW12'!$F$6, " - ", 'CW12'!$F$5),212)&amp;" [*** truncated]",_xlfn.CONCAT('CW12'!$B$9, " - ", 'CW12'!$B$41, " - ", 'CW12'!$F$6, " - ", 'CW12'!$F$5))</f>
        <v>EA/NRW environmental programme (WINEP/NEP) - Investigations; (WINEP/NEP) - survey, monitoring or simple modelling water opex - Raw water transport - Water network+</v>
      </c>
      <c r="D308" t="str">
        <f>'CW12'!$C$41</f>
        <v>£m</v>
      </c>
      <c r="E308" t="s">
        <v>8488</v>
      </c>
      <c r="F308" s="1248">
        <f>IF(ISBLANK('CW12'!$L$41),"##BLANK",'CW12'!$L$41)</f>
        <v>0</v>
      </c>
    </row>
    <row r="309" spans="2:6" x14ac:dyDescent="0.2">
      <c r="B309" t="str">
        <f>UPPER('CW12'!$AB$41)</f>
        <v>CW12_032RWS_PR24</v>
      </c>
      <c r="C309" t="str">
        <f>IF(LEN(_xlfn.CONCAT('CW12'!$B$9, " - ", 'CW12'!$B$41, " - ", 'CW12'!$G$6, " - ", 'CW12'!$F$5))&gt;230,LEFT(_xlfn.CONCAT('CW12'!$B$9, " - ", 'CW12'!$B$41, " - ", 'CW12'!$G$6, " - ", 'CW12'!$F$5),212)&amp;" [*** truncated]",_xlfn.CONCAT('CW12'!$B$9, " - ", 'CW12'!$B$41, " - ", 'CW12'!$G$6, " - ", 'CW12'!$F$5))</f>
        <v>EA/NRW environmental programme (WINEP/NEP) - Investigations; (WINEP/NEP) - survey, monitoring or simple modelling water opex - Raw water storage - Water network+</v>
      </c>
      <c r="D309" t="str">
        <f>'CW12'!$C$41</f>
        <v>£m</v>
      </c>
      <c r="E309" t="s">
        <v>8488</v>
      </c>
      <c r="F309" s="1248">
        <f>IF(ISBLANK('CW12'!$M$41),"##BLANK",'CW12'!$M$41)</f>
        <v>0</v>
      </c>
    </row>
    <row r="310" spans="2:6" x14ac:dyDescent="0.2">
      <c r="B310" t="str">
        <f>UPPER('CW12'!$AC$41)</f>
        <v>CW12_032WT_PR24</v>
      </c>
      <c r="C310" t="str">
        <f>IF(LEN(_xlfn.CONCAT('CW12'!$B$9, " - ", 'CW12'!$B$41, " - ", 'CW12'!$H$6, " - ", 'CW12'!$F$5))&gt;230,LEFT(_xlfn.CONCAT('CW12'!$B$9, " - ", 'CW12'!$B$41, " - ", 'CW12'!$H$6, " - ", 'CW12'!$F$5),212)&amp;" [*** truncated]",_xlfn.CONCAT('CW12'!$B$9, " - ", 'CW12'!$B$41, " - ", 'CW12'!$H$6, " - ", 'CW12'!$F$5))</f>
        <v>EA/NRW environmental programme (WINEP/NEP) - Investigations; (WINEP/NEP) - survey, monitoring or simple modelling water opex - Water treatment - Water network+</v>
      </c>
      <c r="D310" t="str">
        <f>'CW12'!$C$41</f>
        <v>£m</v>
      </c>
      <c r="E310" t="s">
        <v>8488</v>
      </c>
      <c r="F310" s="1248">
        <f>IF(ISBLANK('CW12'!$N$41),"##BLANK",'CW12'!$N$41)</f>
        <v>0</v>
      </c>
    </row>
    <row r="311" spans="2:6" x14ac:dyDescent="0.2">
      <c r="B311" t="str">
        <f>UPPER('CW12'!$AD$41)</f>
        <v>CW12_032TWD_PR24</v>
      </c>
      <c r="C311" t="str">
        <f>IF(LEN(_xlfn.CONCAT('CW12'!$B$9, " - ", 'CW12'!$B$41, " - ", 'CW12'!$I$6, " - ", 'CW12'!$F$5))&gt;230,LEFT(_xlfn.CONCAT('CW12'!$B$9, " - ", 'CW12'!$B$41, " - ", 'CW12'!$I$6, " - ", 'CW12'!$F$5),212)&amp;" [*** truncated]",_xlfn.CONCAT('CW12'!$B$9, " - ", 'CW12'!$B$41, " - ", 'CW12'!$I$6, " - ", 'CW12'!$F$5))</f>
        <v>EA/NRW environmental programme (WINEP/NEP) - Investigations; (WINEP/NEP) - survey, monitoring or simple modelling water opex - Treated water distribution - Water network+</v>
      </c>
      <c r="D311" t="str">
        <f>'CW12'!$C$41</f>
        <v>£m</v>
      </c>
      <c r="E311" t="s">
        <v>8488</v>
      </c>
      <c r="F311" s="1248">
        <f>IF(ISBLANK('CW12'!$O$41),"##BLANK",'CW12'!$O$41)</f>
        <v>0</v>
      </c>
    </row>
    <row r="312" spans="2:6" x14ac:dyDescent="0.2">
      <c r="B312" t="str">
        <f>UPPER('CW12'!$AE$41)</f>
        <v>CW12_032TOT_PR24</v>
      </c>
      <c r="C312" t="str">
        <f>IF(LEN(_xlfn.CONCAT('CW12'!$B$9, " - ", 'CW12'!$B$41, " - ", 'CW12'!$J$5))&gt;230,LEFT(_xlfn.CONCAT('CW12'!$B$9, " - ", 'CW12'!$B$41, " - ", 'CW12'!$J$5),212)&amp;" [*** truncated]",_xlfn.CONCAT('CW12'!$B$9, " - ", 'CW12'!$B$41, " - ", 'CW12'!$J$5))</f>
        <v>EA/NRW environmental programme (WINEP/NEP) - Investigations; (WINEP/NEP) - survey, monitoring or simple modelling water opex - Total</v>
      </c>
      <c r="D312" t="str">
        <f>'CW12'!$C$41</f>
        <v>£m</v>
      </c>
      <c r="E312" t="s">
        <v>8488</v>
      </c>
      <c r="F312" s="1248">
        <f>IF(ISBLANK('CW12'!$P$41),"##BLANK",'CW12'!$P$41)</f>
        <v>0</v>
      </c>
    </row>
    <row r="313" spans="2:6" x14ac:dyDescent="0.2">
      <c r="B313" t="str">
        <f>UPPER('CW12'!$Z$42)</f>
        <v>CW12_033WR_PR24</v>
      </c>
      <c r="C313" t="str">
        <f>IF(LEN(_xlfn.CONCAT('CW12'!$B$9, " - ", 'CW12'!$B$42, " - ", 'CW12'!$E$5))&gt;230,LEFT(_xlfn.CONCAT('CW12'!$B$9, " - ", 'CW12'!$B$42, " - ", 'CW12'!$E$5),212)&amp;" [*** truncated]",_xlfn.CONCAT('CW12'!$B$9, " - ", 'CW12'!$B$42, " - ", 'CW12'!$E$5))</f>
        <v>EA/NRW environmental programme (WINEP/NEP) - Investigations; (WINEP/NEP) - survey, monitoring or simple modelling water totex - Water resources</v>
      </c>
      <c r="D313" t="str">
        <f>'CW12'!$C$42</f>
        <v>£m</v>
      </c>
      <c r="E313" t="s">
        <v>8488</v>
      </c>
      <c r="F313" s="1248">
        <f>IF(ISBLANK('CW12'!$K$42),"##BLANK",'CW12'!$K$42)</f>
        <v>0</v>
      </c>
    </row>
    <row r="314" spans="2:6" x14ac:dyDescent="0.2">
      <c r="B314" t="str">
        <f>UPPER('CW12'!$AA$42)</f>
        <v>CW12_033RWT_PR24</v>
      </c>
      <c r="C314" t="str">
        <f>IF(LEN(_xlfn.CONCAT('CW12'!$B$9, " - ", 'CW12'!$B$42, " - ", 'CW12'!$F$6, " - ", 'CW12'!$F$5))&gt;230,LEFT(_xlfn.CONCAT('CW12'!$B$9, " - ", 'CW12'!$B$42, " - ", 'CW12'!$F$6, " - ", 'CW12'!$F$5),212)&amp;" [*** truncated]",_xlfn.CONCAT('CW12'!$B$9, " - ", 'CW12'!$B$42, " - ", 'CW12'!$F$6, " - ", 'CW12'!$F$5))</f>
        <v>EA/NRW environmental programme (WINEP/NEP) - Investigations; (WINEP/NEP) - survey, monitoring or simple modelling water totex - Raw water transport - Water network+</v>
      </c>
      <c r="D314" t="str">
        <f>'CW12'!$C$42</f>
        <v>£m</v>
      </c>
      <c r="E314" t="s">
        <v>8488</v>
      </c>
      <c r="F314" s="1248">
        <f>IF(ISBLANK('CW12'!$L$42),"##BLANK",'CW12'!$L$42)</f>
        <v>0</v>
      </c>
    </row>
    <row r="315" spans="2:6" x14ac:dyDescent="0.2">
      <c r="B315" t="str">
        <f>UPPER('CW12'!$AB$42)</f>
        <v>CW12_033RWS_PR24</v>
      </c>
      <c r="C315" t="str">
        <f>IF(LEN(_xlfn.CONCAT('CW12'!$B$9, " - ", 'CW12'!$B$42, " - ", 'CW12'!$G$6, " - ", 'CW12'!$F$5))&gt;230,LEFT(_xlfn.CONCAT('CW12'!$B$9, " - ", 'CW12'!$B$42, " - ", 'CW12'!$G$6, " - ", 'CW12'!$F$5),212)&amp;" [*** truncated]",_xlfn.CONCAT('CW12'!$B$9, " - ", 'CW12'!$B$42, " - ", 'CW12'!$G$6, " - ", 'CW12'!$F$5))</f>
        <v>EA/NRW environmental programme (WINEP/NEP) - Investigations; (WINEP/NEP) - survey, monitoring or simple modelling water totex - Raw water storage - Water network+</v>
      </c>
      <c r="D315" t="str">
        <f>'CW12'!$C$42</f>
        <v>£m</v>
      </c>
      <c r="E315" t="s">
        <v>8488</v>
      </c>
      <c r="F315" s="1248">
        <f>IF(ISBLANK('CW12'!$M$42),"##BLANK",'CW12'!$M$42)</f>
        <v>0</v>
      </c>
    </row>
    <row r="316" spans="2:6" x14ac:dyDescent="0.2">
      <c r="B316" t="str">
        <f>UPPER('CW12'!$AC$42)</f>
        <v>CW12_033WT_PR24</v>
      </c>
      <c r="C316" t="str">
        <f>IF(LEN(_xlfn.CONCAT('CW12'!$B$9, " - ", 'CW12'!$B$42, " - ", 'CW12'!$H$6, " - ", 'CW12'!$F$5))&gt;230,LEFT(_xlfn.CONCAT('CW12'!$B$9, " - ", 'CW12'!$B$42, " - ", 'CW12'!$H$6, " - ", 'CW12'!$F$5),212)&amp;" [*** truncated]",_xlfn.CONCAT('CW12'!$B$9, " - ", 'CW12'!$B$42, " - ", 'CW12'!$H$6, " - ", 'CW12'!$F$5))</f>
        <v>EA/NRW environmental programme (WINEP/NEP) - Investigations; (WINEP/NEP) - survey, monitoring or simple modelling water totex - Water treatment - Water network+</v>
      </c>
      <c r="D316" t="str">
        <f>'CW12'!$C$42</f>
        <v>£m</v>
      </c>
      <c r="E316" t="s">
        <v>8488</v>
      </c>
      <c r="F316" s="1248">
        <f>IF(ISBLANK('CW12'!$N$42),"##BLANK",'CW12'!$N$42)</f>
        <v>0</v>
      </c>
    </row>
    <row r="317" spans="2:6" x14ac:dyDescent="0.2">
      <c r="B317" t="str">
        <f>UPPER('CW12'!$AD$42)</f>
        <v>CW12_033TWD_PR24</v>
      </c>
      <c r="C317" t="str">
        <f>IF(LEN(_xlfn.CONCAT('CW12'!$B$9, " - ", 'CW12'!$B$42, " - ", 'CW12'!$I$6, " - ", 'CW12'!$F$5))&gt;230,LEFT(_xlfn.CONCAT('CW12'!$B$9, " - ", 'CW12'!$B$42, " - ", 'CW12'!$I$6, " - ", 'CW12'!$F$5),212)&amp;" [*** truncated]",_xlfn.CONCAT('CW12'!$B$9, " - ", 'CW12'!$B$42, " - ", 'CW12'!$I$6, " - ", 'CW12'!$F$5))</f>
        <v>EA/NRW environmental programme (WINEP/NEP) - Investigations; (WINEP/NEP) - survey, monitoring or simple modelling water totex - Treated water distribution - Water network+</v>
      </c>
      <c r="D317" t="str">
        <f>'CW12'!$C$42</f>
        <v>£m</v>
      </c>
      <c r="E317" t="s">
        <v>8488</v>
      </c>
      <c r="F317" s="1248">
        <f>IF(ISBLANK('CW12'!$O$42),"##BLANK",'CW12'!$O$42)</f>
        <v>0</v>
      </c>
    </row>
    <row r="318" spans="2:6" x14ac:dyDescent="0.2">
      <c r="B318" t="str">
        <f>UPPER('CW12'!$AE$42)</f>
        <v>CW12_033TOT_PR24</v>
      </c>
      <c r="C318" t="str">
        <f>IF(LEN(_xlfn.CONCAT('CW12'!$B$9, " - ", 'CW12'!$B$42, " - ", 'CW12'!$J$5))&gt;230,LEFT(_xlfn.CONCAT('CW12'!$B$9, " - ", 'CW12'!$B$42, " - ", 'CW12'!$J$5),212)&amp;" [*** truncated]",_xlfn.CONCAT('CW12'!$B$9, " - ", 'CW12'!$B$42, " - ", 'CW12'!$J$5))</f>
        <v>EA/NRW environmental programme (WINEP/NEP) - Investigations; (WINEP/NEP) - survey, monitoring or simple modelling water totex - Total</v>
      </c>
      <c r="D318" t="str">
        <f>'CW12'!$C$42</f>
        <v>£m</v>
      </c>
      <c r="E318" t="s">
        <v>8488</v>
      </c>
      <c r="F318" s="1248">
        <f>IF(ISBLANK('CW12'!$P$42),"##BLANK",'CW12'!$P$42)</f>
        <v>0</v>
      </c>
    </row>
    <row r="319" spans="2:6" x14ac:dyDescent="0.2">
      <c r="B319" t="str">
        <f>UPPER('CW12'!$Z$43)</f>
        <v>CW12_034WR_PR24</v>
      </c>
      <c r="C319" t="str">
        <f>IF(LEN(_xlfn.CONCAT('CW12'!$B$9, " - ", 'CW12'!$B$43, " - ", 'CW12'!$E$5))&gt;230,LEFT(_xlfn.CONCAT('CW12'!$B$9, " - ", 'CW12'!$B$43, " - ", 'CW12'!$E$5),212)&amp;" [*** truncated]",_xlfn.CONCAT('CW12'!$B$9, " - ", 'CW12'!$B$43, " - ", 'CW12'!$E$5))</f>
        <v>EA/NRW environmental programme (WINEP/NEP) - Investigations; (WINEP/NEP) - multiple surveys, and/or monitoring locations, and/or complex modelling water capex - Water resources</v>
      </c>
      <c r="D319" t="str">
        <f>'CW12'!$C$43</f>
        <v>£m</v>
      </c>
      <c r="E319" t="s">
        <v>8488</v>
      </c>
      <c r="F319" s="1248">
        <f>IF(ISBLANK('CW12'!$K$43),"##BLANK",'CW12'!$K$43)</f>
        <v>0</v>
      </c>
    </row>
    <row r="320" spans="2:6" x14ac:dyDescent="0.2">
      <c r="B320" t="str">
        <f>UPPER('CW12'!$AA$43)</f>
        <v>CW12_034RWT_PR24</v>
      </c>
      <c r="C320" t="str">
        <f>IF(LEN(_xlfn.CONCAT('CW12'!$B$9, " - ", 'CW12'!$B$43, " - ", 'CW12'!$F$6, " - ", 'CW12'!$F$5))&gt;230,LEFT(_xlfn.CONCAT('CW12'!$B$9, " - ", 'CW12'!$B$43, " - ", 'CW12'!$F$6, " - ", 'CW12'!$F$5),212)&amp;" [*** truncated]",_xlfn.CONCAT('CW12'!$B$9, " - ", 'CW12'!$B$43, " - ", 'CW12'!$F$6, " - ", 'CW12'!$F$5))</f>
        <v>EA/NRW environmental programme (WINEP/NEP) - Investigations; (WINEP/NEP) - multiple surveys, and/or monitoring locations, and/or complex modelling water capex - Raw water transport - Water network+</v>
      </c>
      <c r="D320" t="str">
        <f>'CW12'!$C$43</f>
        <v>£m</v>
      </c>
      <c r="E320" t="s">
        <v>8488</v>
      </c>
      <c r="F320" s="1248">
        <f>IF(ISBLANK('CW12'!$L$43),"##BLANK",'CW12'!$L$43)</f>
        <v>0</v>
      </c>
    </row>
    <row r="321" spans="2:6" x14ac:dyDescent="0.2">
      <c r="B321" t="str">
        <f>UPPER('CW12'!$AB$43)</f>
        <v>CW12_034RWS_PR24</v>
      </c>
      <c r="C321" t="str">
        <f>IF(LEN(_xlfn.CONCAT('CW12'!$B$9, " - ", 'CW12'!$B$43, " - ", 'CW12'!$G$6, " - ", 'CW12'!$F$5))&gt;230,LEFT(_xlfn.CONCAT('CW12'!$B$9, " - ", 'CW12'!$B$43, " - ", 'CW12'!$G$6, " - ", 'CW12'!$F$5),212)&amp;" [*** truncated]",_xlfn.CONCAT('CW12'!$B$9, " - ", 'CW12'!$B$43, " - ", 'CW12'!$G$6, " - ", 'CW12'!$F$5))</f>
        <v>EA/NRW environmental programme (WINEP/NEP) - Investigations; (WINEP/NEP) - multiple surveys, and/or monitoring locations, and/or complex modelling water capex - Raw water storage - Water network+</v>
      </c>
      <c r="D321" t="str">
        <f>'CW12'!$C$43</f>
        <v>£m</v>
      </c>
      <c r="E321" t="s">
        <v>8488</v>
      </c>
      <c r="F321" s="1248">
        <f>IF(ISBLANK('CW12'!$M$43),"##BLANK",'CW12'!$M$43)</f>
        <v>0</v>
      </c>
    </row>
    <row r="322" spans="2:6" x14ac:dyDescent="0.2">
      <c r="B322" t="str">
        <f>UPPER('CW12'!$AC$43)</f>
        <v>CW12_034WT_PR24</v>
      </c>
      <c r="C322" t="str">
        <f>IF(LEN(_xlfn.CONCAT('CW12'!$B$9, " - ", 'CW12'!$B$43, " - ", 'CW12'!$H$6, " - ", 'CW12'!$F$5))&gt;230,LEFT(_xlfn.CONCAT('CW12'!$B$9, " - ", 'CW12'!$B$43, " - ", 'CW12'!$H$6, " - ", 'CW12'!$F$5),212)&amp;" [*** truncated]",_xlfn.CONCAT('CW12'!$B$9, " - ", 'CW12'!$B$43, " - ", 'CW12'!$H$6, " - ", 'CW12'!$F$5))</f>
        <v>EA/NRW environmental programme (WINEP/NEP) - Investigations; (WINEP/NEP) - multiple surveys, and/or monitoring locations, and/or complex modelling water capex - Water treatment - Water network+</v>
      </c>
      <c r="D322" t="str">
        <f>'CW12'!$C$43</f>
        <v>£m</v>
      </c>
      <c r="E322" t="s">
        <v>8488</v>
      </c>
      <c r="F322" s="1248">
        <f>IF(ISBLANK('CW12'!$N$43),"##BLANK",'CW12'!$N$43)</f>
        <v>0</v>
      </c>
    </row>
    <row r="323" spans="2:6" x14ac:dyDescent="0.2">
      <c r="B323" t="str">
        <f>UPPER('CW12'!$AD$43)</f>
        <v>CW12_034TWD_PR24</v>
      </c>
      <c r="C323" t="str">
        <f>IF(LEN(_xlfn.CONCAT('CW12'!$B$9, " - ", 'CW12'!$B$43, " - ", 'CW12'!$I$6, " - ", 'CW12'!$F$5))&gt;230,LEFT(_xlfn.CONCAT('CW12'!$B$9, " - ", 'CW12'!$B$43, " - ", 'CW12'!$I$6, " - ", 'CW12'!$F$5),212)&amp;" [*** truncated]",_xlfn.CONCAT('CW12'!$B$9, " - ", 'CW12'!$B$43, " - ", 'CW12'!$I$6, " - ", 'CW12'!$F$5))</f>
        <v>EA/NRW environmental programme (WINEP/NEP) - Investigations; (WINEP/NEP) - multiple surveys, and/or monitoring locations, and/or complex modelling water capex - Treated water distribution - Water network+</v>
      </c>
      <c r="D323" t="str">
        <f>'CW12'!$C$43</f>
        <v>£m</v>
      </c>
      <c r="E323" t="s">
        <v>8488</v>
      </c>
      <c r="F323" s="1248">
        <f>IF(ISBLANK('CW12'!$O$43),"##BLANK",'CW12'!$O$43)</f>
        <v>0</v>
      </c>
    </row>
    <row r="324" spans="2:6" x14ac:dyDescent="0.2">
      <c r="B324" t="str">
        <f>UPPER('CW12'!$AE$43)</f>
        <v>CW12_034TOT_PR24</v>
      </c>
      <c r="C324" t="str">
        <f>IF(LEN(_xlfn.CONCAT('CW12'!$B$9, " - ", 'CW12'!$B$43, " - ", 'CW12'!$J$5))&gt;230,LEFT(_xlfn.CONCAT('CW12'!$B$9, " - ", 'CW12'!$B$43, " - ", 'CW12'!$J$5),212)&amp;" [*** truncated]",_xlfn.CONCAT('CW12'!$B$9, " - ", 'CW12'!$B$43, " - ", 'CW12'!$J$5))</f>
        <v>EA/NRW environmental programme (WINEP/NEP) - Investigations; (WINEP/NEP) - multiple surveys, and/or monitoring locations, and/or complex modelling water capex - Total</v>
      </c>
      <c r="D324" t="str">
        <f>'CW12'!$C$43</f>
        <v>£m</v>
      </c>
      <c r="E324" t="s">
        <v>8488</v>
      </c>
      <c r="F324" s="1248">
        <f>IF(ISBLANK('CW12'!$P$43),"##BLANK",'CW12'!$P$43)</f>
        <v>0</v>
      </c>
    </row>
    <row r="325" spans="2:6" x14ac:dyDescent="0.2">
      <c r="B325" t="str">
        <f>UPPER('CW12'!$Z$44)</f>
        <v>CW12_035WR_PR24</v>
      </c>
      <c r="C325" t="str">
        <f>IF(LEN(_xlfn.CONCAT('CW12'!$B$9, " - ", 'CW12'!$B$44, " - ", 'CW12'!$E$5))&gt;230,LEFT(_xlfn.CONCAT('CW12'!$B$9, " - ", 'CW12'!$B$44, " - ", 'CW12'!$E$5),212)&amp;" [*** truncated]",_xlfn.CONCAT('CW12'!$B$9, " - ", 'CW12'!$B$44, " - ", 'CW12'!$E$5))</f>
        <v>EA/NRW environmental programme (WINEP/NEP) - Investigations; (WINEP/NEP) - multiple surveys, and/or monitoring locations, and/or complex modelling water opex - Water resources</v>
      </c>
      <c r="D325" t="str">
        <f>'CW12'!$C$44</f>
        <v>£m</v>
      </c>
      <c r="E325" t="s">
        <v>8488</v>
      </c>
      <c r="F325" s="1248">
        <f>IF(ISBLANK('CW12'!$K$44),"##BLANK",'CW12'!$K$44)</f>
        <v>0</v>
      </c>
    </row>
    <row r="326" spans="2:6" x14ac:dyDescent="0.2">
      <c r="B326" t="str">
        <f>UPPER('CW12'!$AA$44)</f>
        <v>CW12_035RWT_PR24</v>
      </c>
      <c r="C326" t="str">
        <f>IF(LEN(_xlfn.CONCAT('CW12'!$B$9, " - ", 'CW12'!$B$44, " - ", 'CW12'!$F$6, " - ", 'CW12'!$F$5))&gt;230,LEFT(_xlfn.CONCAT('CW12'!$B$9, " - ", 'CW12'!$B$44, " - ", 'CW12'!$F$6, " - ", 'CW12'!$F$5),212)&amp;" [*** truncated]",_xlfn.CONCAT('CW12'!$B$9, " - ", 'CW12'!$B$44, " - ", 'CW12'!$F$6, " - ", 'CW12'!$F$5))</f>
        <v>EA/NRW environmental programme (WINEP/NEP) - Investigations; (WINEP/NEP) - multiple surveys, and/or monitoring locations, and/or complex modelling water opex - Raw water transport - Water network+</v>
      </c>
      <c r="D326" t="str">
        <f>'CW12'!$C$44</f>
        <v>£m</v>
      </c>
      <c r="E326" t="s">
        <v>8488</v>
      </c>
      <c r="F326" s="1248">
        <f>IF(ISBLANK('CW12'!$L$44),"##BLANK",'CW12'!$L$44)</f>
        <v>0</v>
      </c>
    </row>
    <row r="327" spans="2:6" x14ac:dyDescent="0.2">
      <c r="B327" t="str">
        <f>UPPER('CW12'!$AB$44)</f>
        <v>CW12_035RWS_PR24</v>
      </c>
      <c r="C327" t="str">
        <f>IF(LEN(_xlfn.CONCAT('CW12'!$B$9, " - ", 'CW12'!$B$44, " - ", 'CW12'!$G$6, " - ", 'CW12'!$F$5))&gt;230,LEFT(_xlfn.CONCAT('CW12'!$B$9, " - ", 'CW12'!$B$44, " - ", 'CW12'!$G$6, " - ", 'CW12'!$F$5),212)&amp;" [*** truncated]",_xlfn.CONCAT('CW12'!$B$9, " - ", 'CW12'!$B$44, " - ", 'CW12'!$G$6, " - ", 'CW12'!$F$5))</f>
        <v>EA/NRW environmental programme (WINEP/NEP) - Investigations; (WINEP/NEP) - multiple surveys, and/or monitoring locations, and/or complex modelling water opex - Raw water storage - Water network+</v>
      </c>
      <c r="D327" t="str">
        <f>'CW12'!$C$44</f>
        <v>£m</v>
      </c>
      <c r="E327" t="s">
        <v>8488</v>
      </c>
      <c r="F327" s="1248">
        <f>IF(ISBLANK('CW12'!$M$44),"##BLANK",'CW12'!$M$44)</f>
        <v>0</v>
      </c>
    </row>
    <row r="328" spans="2:6" x14ac:dyDescent="0.2">
      <c r="B328" t="str">
        <f>UPPER('CW12'!$AC$44)</f>
        <v>CW12_035WT_PR24</v>
      </c>
      <c r="C328" t="str">
        <f>IF(LEN(_xlfn.CONCAT('CW12'!$B$9, " - ", 'CW12'!$B$44, " - ", 'CW12'!$H$6, " - ", 'CW12'!$F$5))&gt;230,LEFT(_xlfn.CONCAT('CW12'!$B$9, " - ", 'CW12'!$B$44, " - ", 'CW12'!$H$6, " - ", 'CW12'!$F$5),212)&amp;" [*** truncated]",_xlfn.CONCAT('CW12'!$B$9, " - ", 'CW12'!$B$44, " - ", 'CW12'!$H$6, " - ", 'CW12'!$F$5))</f>
        <v>EA/NRW environmental programme (WINEP/NEP) - Investigations; (WINEP/NEP) - multiple surveys, and/or monitoring locations, and/or complex modelling water opex - Water treatment - Water network+</v>
      </c>
      <c r="D328" t="str">
        <f>'CW12'!$C$44</f>
        <v>£m</v>
      </c>
      <c r="E328" t="s">
        <v>8488</v>
      </c>
      <c r="F328" s="1248">
        <f>IF(ISBLANK('CW12'!$N$44),"##BLANK",'CW12'!$N$44)</f>
        <v>0</v>
      </c>
    </row>
    <row r="329" spans="2:6" x14ac:dyDescent="0.2">
      <c r="B329" t="str">
        <f>UPPER('CW12'!$AD$44)</f>
        <v>CW12_035TWD_PR24</v>
      </c>
      <c r="C329" t="str">
        <f>IF(LEN(_xlfn.CONCAT('CW12'!$B$9, " - ", 'CW12'!$B$44, " - ", 'CW12'!$I$6, " - ", 'CW12'!$F$5))&gt;230,LEFT(_xlfn.CONCAT('CW12'!$B$9, " - ", 'CW12'!$B$44, " - ", 'CW12'!$I$6, " - ", 'CW12'!$F$5),212)&amp;" [*** truncated]",_xlfn.CONCAT('CW12'!$B$9, " - ", 'CW12'!$B$44, " - ", 'CW12'!$I$6, " - ", 'CW12'!$F$5))</f>
        <v>EA/NRW environmental programme (WINEP/NEP) - Investigations; (WINEP/NEP) - multiple surveys, and/or monitoring locations, and/or complex modelling water opex - Treated water distribution - Water network+</v>
      </c>
      <c r="D329" t="str">
        <f>'CW12'!$C$44</f>
        <v>£m</v>
      </c>
      <c r="E329" t="s">
        <v>8488</v>
      </c>
      <c r="F329" s="1248">
        <f>IF(ISBLANK('CW12'!$O$44),"##BLANK",'CW12'!$O$44)</f>
        <v>0</v>
      </c>
    </row>
    <row r="330" spans="2:6" x14ac:dyDescent="0.2">
      <c r="B330" t="str">
        <f>UPPER('CW12'!$AE$44)</f>
        <v>CW12_035TOT_PR24</v>
      </c>
      <c r="C330" t="str">
        <f>IF(LEN(_xlfn.CONCAT('CW12'!$B$9, " - ", 'CW12'!$B$44, " - ", 'CW12'!$J$5))&gt;230,LEFT(_xlfn.CONCAT('CW12'!$B$9, " - ", 'CW12'!$B$44, " - ", 'CW12'!$J$5),212)&amp;" [*** truncated]",_xlfn.CONCAT('CW12'!$B$9, " - ", 'CW12'!$B$44, " - ", 'CW12'!$J$5))</f>
        <v>EA/NRW environmental programme (WINEP/NEP) - Investigations; (WINEP/NEP) - multiple surveys, and/or monitoring locations, and/or complex modelling water opex - Total</v>
      </c>
      <c r="D330" t="str">
        <f>'CW12'!$C$44</f>
        <v>£m</v>
      </c>
      <c r="E330" t="s">
        <v>8488</v>
      </c>
      <c r="F330" s="1248">
        <f>IF(ISBLANK('CW12'!$P$44),"##BLANK",'CW12'!$P$44)</f>
        <v>0</v>
      </c>
    </row>
    <row r="331" spans="2:6" x14ac:dyDescent="0.2">
      <c r="B331" t="str">
        <f>UPPER('CW12'!$Z$45)</f>
        <v>CW12_036WR_PR24</v>
      </c>
      <c r="C331" t="str">
        <f>IF(LEN(_xlfn.CONCAT('CW12'!$B$9, " - ", 'CW12'!$B$45, " - ", 'CW12'!$E$5))&gt;230,LEFT(_xlfn.CONCAT('CW12'!$B$9, " - ", 'CW12'!$B$45, " - ", 'CW12'!$E$5),212)&amp;" [*** truncated]",_xlfn.CONCAT('CW12'!$B$9, " - ", 'CW12'!$B$45, " - ", 'CW12'!$E$5))</f>
        <v>EA/NRW environmental programme (WINEP/NEP) - Investigations; (WINEP/NEP) - multiple surveys, and/or monitoring locations, and/or complex modelling water totex - Water resources</v>
      </c>
      <c r="D331" t="str">
        <f>'CW12'!$C$45</f>
        <v>£m</v>
      </c>
      <c r="E331" t="s">
        <v>8488</v>
      </c>
      <c r="F331" s="1248">
        <f>IF(ISBLANK('CW12'!$K$45),"##BLANK",'CW12'!$K$45)</f>
        <v>0</v>
      </c>
    </row>
    <row r="332" spans="2:6" x14ac:dyDescent="0.2">
      <c r="B332" t="str">
        <f>UPPER('CW12'!$AA$45)</f>
        <v>CW12_036RWT_PR24</v>
      </c>
      <c r="C332" t="str">
        <f>IF(LEN(_xlfn.CONCAT('CW12'!$B$9, " - ", 'CW12'!$B$45, " - ", 'CW12'!$F$6, " - ", 'CW12'!$F$5))&gt;230,LEFT(_xlfn.CONCAT('CW12'!$B$9, " - ", 'CW12'!$B$45, " - ", 'CW12'!$F$6, " - ", 'CW12'!$F$5),212)&amp;" [*** truncated]",_xlfn.CONCAT('CW12'!$B$9, " - ", 'CW12'!$B$45, " - ", 'CW12'!$F$6, " - ", 'CW12'!$F$5))</f>
        <v>EA/NRW environmental programme (WINEP/NEP) - Investigations; (WINEP/NEP) - multiple surveys, and/or monitoring locations, and/or complex modelling water totex - Raw water transport - Water network+</v>
      </c>
      <c r="D332" t="str">
        <f>'CW12'!$C$45</f>
        <v>£m</v>
      </c>
      <c r="E332" t="s">
        <v>8488</v>
      </c>
      <c r="F332" s="1248">
        <f>IF(ISBLANK('CW12'!$L$45),"##BLANK",'CW12'!$L$45)</f>
        <v>0</v>
      </c>
    </row>
    <row r="333" spans="2:6" x14ac:dyDescent="0.2">
      <c r="B333" t="str">
        <f>UPPER('CW12'!$AB$45)</f>
        <v>CW12_036RWS_PR24</v>
      </c>
      <c r="C333" t="str">
        <f>IF(LEN(_xlfn.CONCAT('CW12'!$B$9, " - ", 'CW12'!$B$45, " - ", 'CW12'!$G$6, " - ", 'CW12'!$F$5))&gt;230,LEFT(_xlfn.CONCAT('CW12'!$B$9, " - ", 'CW12'!$B$45, " - ", 'CW12'!$G$6, " - ", 'CW12'!$F$5),212)&amp;" [*** truncated]",_xlfn.CONCAT('CW12'!$B$9, " - ", 'CW12'!$B$45, " - ", 'CW12'!$G$6, " - ", 'CW12'!$F$5))</f>
        <v>EA/NRW environmental programme (WINEP/NEP) - Investigations; (WINEP/NEP) - multiple surveys, and/or monitoring locations, and/or complex modelling water totex - Raw water storage - Water network+</v>
      </c>
      <c r="D333" t="str">
        <f>'CW12'!$C$45</f>
        <v>£m</v>
      </c>
      <c r="E333" t="s">
        <v>8488</v>
      </c>
      <c r="F333" s="1248">
        <f>IF(ISBLANK('CW12'!$M$45),"##BLANK",'CW12'!$M$45)</f>
        <v>0</v>
      </c>
    </row>
    <row r="334" spans="2:6" x14ac:dyDescent="0.2">
      <c r="B334" t="str">
        <f>UPPER('CW12'!$AC$45)</f>
        <v>CW12_036WT_PR24</v>
      </c>
      <c r="C334" t="str">
        <f>IF(LEN(_xlfn.CONCAT('CW12'!$B$9, " - ", 'CW12'!$B$45, " - ", 'CW12'!$H$6, " - ", 'CW12'!$F$5))&gt;230,LEFT(_xlfn.CONCAT('CW12'!$B$9, " - ", 'CW12'!$B$45, " - ", 'CW12'!$H$6, " - ", 'CW12'!$F$5),212)&amp;" [*** truncated]",_xlfn.CONCAT('CW12'!$B$9, " - ", 'CW12'!$B$45, " - ", 'CW12'!$H$6, " - ", 'CW12'!$F$5))</f>
        <v>EA/NRW environmental programme (WINEP/NEP) - Investigations; (WINEP/NEP) - multiple surveys, and/or monitoring locations, and/or complex modelling water totex - Water treatment - Water network+</v>
      </c>
      <c r="D334" t="str">
        <f>'CW12'!$C$45</f>
        <v>£m</v>
      </c>
      <c r="E334" t="s">
        <v>8488</v>
      </c>
      <c r="F334" s="1248">
        <f>IF(ISBLANK('CW12'!$N$45),"##BLANK",'CW12'!$N$45)</f>
        <v>0</v>
      </c>
    </row>
    <row r="335" spans="2:6" x14ac:dyDescent="0.2">
      <c r="B335" t="str">
        <f>UPPER('CW12'!$AD$45)</f>
        <v>CW12_036TWD_PR24</v>
      </c>
      <c r="C335" t="str">
        <f>IF(LEN(_xlfn.CONCAT('CW12'!$B$9, " - ", 'CW12'!$B$45, " - ", 'CW12'!$I$6, " - ", 'CW12'!$F$5))&gt;230,LEFT(_xlfn.CONCAT('CW12'!$B$9, " - ", 'CW12'!$B$45, " - ", 'CW12'!$I$6, " - ", 'CW12'!$F$5),212)&amp;" [*** truncated]",_xlfn.CONCAT('CW12'!$B$9, " - ", 'CW12'!$B$45, " - ", 'CW12'!$I$6, " - ", 'CW12'!$F$5))</f>
        <v>EA/NRW environmental programme (WINEP/NEP) - Investigations; (WINEP/NEP) - multiple surveys, and/or monitoring locations, and/or complex modelling water totex - Treated water distribution - Water network+</v>
      </c>
      <c r="D335" t="str">
        <f>'CW12'!$C$45</f>
        <v>£m</v>
      </c>
      <c r="E335" t="s">
        <v>8488</v>
      </c>
      <c r="F335" s="1248">
        <f>IF(ISBLANK('CW12'!$O$45),"##BLANK",'CW12'!$O$45)</f>
        <v>0</v>
      </c>
    </row>
    <row r="336" spans="2:6" x14ac:dyDescent="0.2">
      <c r="B336" t="str">
        <f>UPPER('CW12'!$AE$45)</f>
        <v>CW12_036TOT_PR24</v>
      </c>
      <c r="C336" t="str">
        <f>IF(LEN(_xlfn.CONCAT('CW12'!$B$9, " - ", 'CW12'!$B$45, " - ", 'CW12'!$J$5))&gt;230,LEFT(_xlfn.CONCAT('CW12'!$B$9, " - ", 'CW12'!$B$45, " - ", 'CW12'!$J$5),212)&amp;" [*** truncated]",_xlfn.CONCAT('CW12'!$B$9, " - ", 'CW12'!$B$45, " - ", 'CW12'!$J$5))</f>
        <v>EA/NRW environmental programme (WINEP/NEP) - Investigations; (WINEP/NEP) - multiple surveys, and/or monitoring locations, and/or complex modelling water totex - Total</v>
      </c>
      <c r="D336" t="str">
        <f>'CW12'!$C$45</f>
        <v>£m</v>
      </c>
      <c r="E336" t="s">
        <v>8488</v>
      </c>
      <c r="F336" s="1248">
        <f>IF(ISBLANK('CW12'!$P$45),"##BLANK",'CW12'!$P$45)</f>
        <v>0</v>
      </c>
    </row>
    <row r="337" spans="2:6" x14ac:dyDescent="0.2">
      <c r="B337" t="str">
        <f>UPPER('CW12'!$Z$46)</f>
        <v>CW12_037WR_PR24</v>
      </c>
      <c r="C337" t="str">
        <f>IF(LEN(_xlfn.CONCAT('CW12'!$B$9, " - ", 'CW12'!$B$46, " - ", 'CW12'!$E$5))&gt;230,LEFT(_xlfn.CONCAT('CW12'!$B$9, " - ", 'CW12'!$B$46, " - ", 'CW12'!$E$5),212)&amp;" [*** truncated]",_xlfn.CONCAT('CW12'!$B$9, " - ", 'CW12'!$B$46, " - ", 'CW12'!$E$5))</f>
        <v>EA/NRW environmental programme (WINEP/NEP) - Investigations total; (WINEP/NEP) water capex - Water resources</v>
      </c>
      <c r="D337" t="str">
        <f>'CW12'!$C$46</f>
        <v>£m</v>
      </c>
      <c r="E337" t="s">
        <v>8488</v>
      </c>
      <c r="F337" s="1248">
        <f>IF(ISBLANK('CW12'!$K$46),"##BLANK",'CW12'!$K$46)</f>
        <v>1.0987693503263911</v>
      </c>
    </row>
    <row r="338" spans="2:6" x14ac:dyDescent="0.2">
      <c r="B338" t="str">
        <f>UPPER('CW12'!$AA$46)</f>
        <v>CW12_037RWT_PR24</v>
      </c>
      <c r="C338" t="str">
        <f>IF(LEN(_xlfn.CONCAT('CW12'!$B$9, " - ", 'CW12'!$B$46, " - ", 'CW12'!$F$6, " - ", 'CW12'!$F$5))&gt;230,LEFT(_xlfn.CONCAT('CW12'!$B$9, " - ", 'CW12'!$B$46, " - ", 'CW12'!$F$6, " - ", 'CW12'!$F$5),212)&amp;" [*** truncated]",_xlfn.CONCAT('CW12'!$B$9, " - ", 'CW12'!$B$46, " - ", 'CW12'!$F$6, " - ", 'CW12'!$F$5))</f>
        <v>EA/NRW environmental programme (WINEP/NEP) - Investigations total; (WINEP/NEP) water capex - Raw water transport - Water network+</v>
      </c>
      <c r="D338" t="str">
        <f>'CW12'!$C$46</f>
        <v>£m</v>
      </c>
      <c r="E338" t="s">
        <v>8488</v>
      </c>
      <c r="F338" s="1248">
        <f>IF(ISBLANK('CW12'!$L$46),"##BLANK",'CW12'!$L$46)</f>
        <v>0</v>
      </c>
    </row>
    <row r="339" spans="2:6" x14ac:dyDescent="0.2">
      <c r="B339" t="str">
        <f>UPPER('CW12'!$AB$46)</f>
        <v>CW12_037RWS_PR24</v>
      </c>
      <c r="C339" t="str">
        <f>IF(LEN(_xlfn.CONCAT('CW12'!$B$9, " - ", 'CW12'!$B$46, " - ", 'CW12'!$G$6, " - ", 'CW12'!$F$5))&gt;230,LEFT(_xlfn.CONCAT('CW12'!$B$9, " - ", 'CW12'!$B$46, " - ", 'CW12'!$G$6, " - ", 'CW12'!$F$5),212)&amp;" [*** truncated]",_xlfn.CONCAT('CW12'!$B$9, " - ", 'CW12'!$B$46, " - ", 'CW12'!$G$6, " - ", 'CW12'!$F$5))</f>
        <v>EA/NRW environmental programme (WINEP/NEP) - Investigations total; (WINEP/NEP) water capex - Raw water storage - Water network+</v>
      </c>
      <c r="D339" t="str">
        <f>'CW12'!$C$46</f>
        <v>£m</v>
      </c>
      <c r="E339" t="s">
        <v>8488</v>
      </c>
      <c r="F339" s="1248">
        <f>IF(ISBLANK('CW12'!$M$46),"##BLANK",'CW12'!$M$46)</f>
        <v>0</v>
      </c>
    </row>
    <row r="340" spans="2:6" x14ac:dyDescent="0.2">
      <c r="B340" t="str">
        <f>UPPER('CW12'!$AC$46)</f>
        <v>CW12_037WT_PR24</v>
      </c>
      <c r="C340" t="str">
        <f>IF(LEN(_xlfn.CONCAT('CW12'!$B$9, " - ", 'CW12'!$B$46, " - ", 'CW12'!$H$6, " - ", 'CW12'!$F$5))&gt;230,LEFT(_xlfn.CONCAT('CW12'!$B$9, " - ", 'CW12'!$B$46, " - ", 'CW12'!$H$6, " - ", 'CW12'!$F$5),212)&amp;" [*** truncated]",_xlfn.CONCAT('CW12'!$B$9, " - ", 'CW12'!$B$46, " - ", 'CW12'!$H$6, " - ", 'CW12'!$F$5))</f>
        <v>EA/NRW environmental programme (WINEP/NEP) - Investigations total; (WINEP/NEP) water capex - Water treatment - Water network+</v>
      </c>
      <c r="D340" t="str">
        <f>'CW12'!$C$46</f>
        <v>£m</v>
      </c>
      <c r="E340" t="s">
        <v>8488</v>
      </c>
      <c r="F340" s="1248">
        <f>IF(ISBLANK('CW12'!$N$46),"##BLANK",'CW12'!$N$46)</f>
        <v>0</v>
      </c>
    </row>
    <row r="341" spans="2:6" x14ac:dyDescent="0.2">
      <c r="B341" t="str">
        <f>UPPER('CW12'!$AD$46)</f>
        <v>CW12_037TWD_PR24</v>
      </c>
      <c r="C341" t="str">
        <f>IF(LEN(_xlfn.CONCAT('CW12'!$B$9, " - ", 'CW12'!$B$46, " - ", 'CW12'!$I$6, " - ", 'CW12'!$F$5))&gt;230,LEFT(_xlfn.CONCAT('CW12'!$B$9, " - ", 'CW12'!$B$46, " - ", 'CW12'!$I$6, " - ", 'CW12'!$F$5),212)&amp;" [*** truncated]",_xlfn.CONCAT('CW12'!$B$9, " - ", 'CW12'!$B$46, " - ", 'CW12'!$I$6, " - ", 'CW12'!$F$5))</f>
        <v>EA/NRW environmental programme (WINEP/NEP) - Investigations total; (WINEP/NEP) water capex - Treated water distribution - Water network+</v>
      </c>
      <c r="D341" t="str">
        <f>'CW12'!$C$46</f>
        <v>£m</v>
      </c>
      <c r="E341" t="s">
        <v>8488</v>
      </c>
      <c r="F341" s="1248">
        <f>IF(ISBLANK('CW12'!$O$46),"##BLANK",'CW12'!$O$46)</f>
        <v>0</v>
      </c>
    </row>
    <row r="342" spans="2:6" x14ac:dyDescent="0.2">
      <c r="B342" t="str">
        <f>UPPER('CW12'!$AE$46)</f>
        <v>CW12_037TOT_PR24</v>
      </c>
      <c r="C342" t="str">
        <f>IF(LEN(_xlfn.CONCAT('CW12'!$B$9, " - ", 'CW12'!$B$46, " - ", 'CW12'!$J$5))&gt;230,LEFT(_xlfn.CONCAT('CW12'!$B$9, " - ", 'CW12'!$B$46, " - ", 'CW12'!$J$5),212)&amp;" [*** truncated]",_xlfn.CONCAT('CW12'!$B$9, " - ", 'CW12'!$B$46, " - ", 'CW12'!$J$5))</f>
        <v>EA/NRW environmental programme (WINEP/NEP) - Investigations total; (WINEP/NEP) water capex - Total</v>
      </c>
      <c r="D342" t="str">
        <f>'CW12'!$C$46</f>
        <v>£m</v>
      </c>
      <c r="E342" t="s">
        <v>8488</v>
      </c>
      <c r="F342" s="1248">
        <f>IF(ISBLANK('CW12'!$P$46),"##BLANK",'CW12'!$P$46)</f>
        <v>1.0987693503263911</v>
      </c>
    </row>
    <row r="343" spans="2:6" x14ac:dyDescent="0.2">
      <c r="B343" t="str">
        <f>UPPER('CW12'!$Z$47)</f>
        <v>CW12_038WR_PR24</v>
      </c>
      <c r="C343" t="str">
        <f>IF(LEN(_xlfn.CONCAT('CW12'!$B$9, " - ", 'CW12'!$B$47, " - ", 'CW12'!$E$5))&gt;230,LEFT(_xlfn.CONCAT('CW12'!$B$9, " - ", 'CW12'!$B$47, " - ", 'CW12'!$E$5),212)&amp;" [*** truncated]",_xlfn.CONCAT('CW12'!$B$9, " - ", 'CW12'!$B$47, " - ", 'CW12'!$E$5))</f>
        <v>EA/NRW environmental programme (WINEP/NEP) - Investigations total; (WINEP/NEP) water opex - Water resources</v>
      </c>
      <c r="D343" t="str">
        <f>'CW12'!$C$47</f>
        <v>£m</v>
      </c>
      <c r="E343" t="s">
        <v>8488</v>
      </c>
      <c r="F343" s="1248">
        <f>IF(ISBLANK('CW12'!$K$47),"##BLANK",'CW12'!$K$47)</f>
        <v>0</v>
      </c>
    </row>
    <row r="344" spans="2:6" x14ac:dyDescent="0.2">
      <c r="B344" t="str">
        <f>UPPER('CW12'!$AA$47)</f>
        <v>CW12_038RWT_PR24</v>
      </c>
      <c r="C344" t="str">
        <f>IF(LEN(_xlfn.CONCAT('CW12'!$B$9, " - ", 'CW12'!$B$47, " - ", 'CW12'!$F$6, " - ", 'CW12'!$F$5))&gt;230,LEFT(_xlfn.CONCAT('CW12'!$B$9, " - ", 'CW12'!$B$47, " - ", 'CW12'!$F$6, " - ", 'CW12'!$F$5),212)&amp;" [*** truncated]",_xlfn.CONCAT('CW12'!$B$9, " - ", 'CW12'!$B$47, " - ", 'CW12'!$F$6, " - ", 'CW12'!$F$5))</f>
        <v>EA/NRW environmental programme (WINEP/NEP) - Investigations total; (WINEP/NEP) water opex - Raw water transport - Water network+</v>
      </c>
      <c r="D344" t="str">
        <f>'CW12'!$C$47</f>
        <v>£m</v>
      </c>
      <c r="E344" t="s">
        <v>8488</v>
      </c>
      <c r="F344" s="1248">
        <f>IF(ISBLANK('CW12'!$L$47),"##BLANK",'CW12'!$L$47)</f>
        <v>0</v>
      </c>
    </row>
    <row r="345" spans="2:6" x14ac:dyDescent="0.2">
      <c r="B345" t="str">
        <f>UPPER('CW12'!$AB$47)</f>
        <v>CW12_038RWS_PR24</v>
      </c>
      <c r="C345" t="str">
        <f>IF(LEN(_xlfn.CONCAT('CW12'!$B$9, " - ", 'CW12'!$B$47, " - ", 'CW12'!$G$6, " - ", 'CW12'!$F$5))&gt;230,LEFT(_xlfn.CONCAT('CW12'!$B$9, " - ", 'CW12'!$B$47, " - ", 'CW12'!$G$6, " - ", 'CW12'!$F$5),212)&amp;" [*** truncated]",_xlfn.CONCAT('CW12'!$B$9, " - ", 'CW12'!$B$47, " - ", 'CW12'!$G$6, " - ", 'CW12'!$F$5))</f>
        <v>EA/NRW environmental programme (WINEP/NEP) - Investigations total; (WINEP/NEP) water opex - Raw water storage - Water network+</v>
      </c>
      <c r="D345" t="str">
        <f>'CW12'!$C$47</f>
        <v>£m</v>
      </c>
      <c r="E345" t="s">
        <v>8488</v>
      </c>
      <c r="F345" s="1248">
        <f>IF(ISBLANK('CW12'!$M$47),"##BLANK",'CW12'!$M$47)</f>
        <v>0</v>
      </c>
    </row>
    <row r="346" spans="2:6" x14ac:dyDescent="0.2">
      <c r="B346" t="str">
        <f>UPPER('CW12'!$AC$47)</f>
        <v>CW12_038WT_PR24</v>
      </c>
      <c r="C346" t="str">
        <f>IF(LEN(_xlfn.CONCAT('CW12'!$B$9, " - ", 'CW12'!$B$47, " - ", 'CW12'!$H$6, " - ", 'CW12'!$F$5))&gt;230,LEFT(_xlfn.CONCAT('CW12'!$B$9, " - ", 'CW12'!$B$47, " - ", 'CW12'!$H$6, " - ", 'CW12'!$F$5),212)&amp;" [*** truncated]",_xlfn.CONCAT('CW12'!$B$9, " - ", 'CW12'!$B$47, " - ", 'CW12'!$H$6, " - ", 'CW12'!$F$5))</f>
        <v>EA/NRW environmental programme (WINEP/NEP) - Investigations total; (WINEP/NEP) water opex - Water treatment - Water network+</v>
      </c>
      <c r="D346" t="str">
        <f>'CW12'!$C$47</f>
        <v>£m</v>
      </c>
      <c r="E346" t="s">
        <v>8488</v>
      </c>
      <c r="F346" s="1248">
        <f>IF(ISBLANK('CW12'!$N$47),"##BLANK",'CW12'!$N$47)</f>
        <v>0</v>
      </c>
    </row>
    <row r="347" spans="2:6" x14ac:dyDescent="0.2">
      <c r="B347" t="str">
        <f>UPPER('CW12'!$AD$47)</f>
        <v>CW12_038TWD_PR24</v>
      </c>
      <c r="C347" t="str">
        <f>IF(LEN(_xlfn.CONCAT('CW12'!$B$9, " - ", 'CW12'!$B$47, " - ", 'CW12'!$I$6, " - ", 'CW12'!$F$5))&gt;230,LEFT(_xlfn.CONCAT('CW12'!$B$9, " - ", 'CW12'!$B$47, " - ", 'CW12'!$I$6, " - ", 'CW12'!$F$5),212)&amp;" [*** truncated]",_xlfn.CONCAT('CW12'!$B$9, " - ", 'CW12'!$B$47, " - ", 'CW12'!$I$6, " - ", 'CW12'!$F$5))</f>
        <v>EA/NRW environmental programme (WINEP/NEP) - Investigations total; (WINEP/NEP) water opex - Treated water distribution - Water network+</v>
      </c>
      <c r="D347" t="str">
        <f>'CW12'!$C$47</f>
        <v>£m</v>
      </c>
      <c r="E347" t="s">
        <v>8488</v>
      </c>
      <c r="F347" s="1248">
        <f>IF(ISBLANK('CW12'!$O$47),"##BLANK",'CW12'!$O$47)</f>
        <v>0</v>
      </c>
    </row>
    <row r="348" spans="2:6" x14ac:dyDescent="0.2">
      <c r="B348" t="str">
        <f>UPPER('CW12'!$AE$47)</f>
        <v>CW12_038TOT_PR24</v>
      </c>
      <c r="C348" t="str">
        <f>IF(LEN(_xlfn.CONCAT('CW12'!$B$9, " - ", 'CW12'!$B$47, " - ", 'CW12'!$J$5))&gt;230,LEFT(_xlfn.CONCAT('CW12'!$B$9, " - ", 'CW12'!$B$47, " - ", 'CW12'!$J$5),212)&amp;" [*** truncated]",_xlfn.CONCAT('CW12'!$B$9, " - ", 'CW12'!$B$47, " - ", 'CW12'!$J$5))</f>
        <v>EA/NRW environmental programme (WINEP/NEP) - Investigations total; (WINEP/NEP) water opex - Total</v>
      </c>
      <c r="D348" t="str">
        <f>'CW12'!$C$47</f>
        <v>£m</v>
      </c>
      <c r="E348" t="s">
        <v>8488</v>
      </c>
      <c r="F348" s="1248">
        <f>IF(ISBLANK('CW12'!$P$47),"##BLANK",'CW12'!$P$47)</f>
        <v>0</v>
      </c>
    </row>
    <row r="349" spans="2:6" x14ac:dyDescent="0.2">
      <c r="B349" t="str">
        <f>UPPER('CW12'!$Z$48)</f>
        <v>CW12_039WR_PR24</v>
      </c>
      <c r="C349" t="str">
        <f>IF(LEN(_xlfn.CONCAT('CW12'!$B$9, " - ", 'CW12'!$B$48, " - ", 'CW12'!$E$5))&gt;230,LEFT(_xlfn.CONCAT('CW12'!$B$9, " - ", 'CW12'!$B$48, " - ", 'CW12'!$E$5),212)&amp;" [*** truncated]",_xlfn.CONCAT('CW12'!$B$9, " - ", 'CW12'!$B$48, " - ", 'CW12'!$E$5))</f>
        <v>EA/NRW environmental programme (WINEP/NEP) - Investigations total; (WINEP/NEP) water totex - Water resources</v>
      </c>
      <c r="D349" t="str">
        <f>'CW12'!$C$48</f>
        <v>£m</v>
      </c>
      <c r="E349" t="s">
        <v>8488</v>
      </c>
      <c r="F349" s="1248">
        <f>IF(ISBLANK('CW12'!$K$48),"##BLANK",'CW12'!$K$48)</f>
        <v>1.0987693503263911</v>
      </c>
    </row>
    <row r="350" spans="2:6" x14ac:dyDescent="0.2">
      <c r="B350" t="str">
        <f>UPPER('CW12'!$AA$48)</f>
        <v>CW12_039RWT_PR24</v>
      </c>
      <c r="C350" t="str">
        <f>IF(LEN(_xlfn.CONCAT('CW12'!$B$9, " - ", 'CW12'!$B$48, " - ", 'CW12'!$F$6, " - ", 'CW12'!$F$5))&gt;230,LEFT(_xlfn.CONCAT('CW12'!$B$9, " - ", 'CW12'!$B$48, " - ", 'CW12'!$F$6, " - ", 'CW12'!$F$5),212)&amp;" [*** truncated]",_xlfn.CONCAT('CW12'!$B$9, " - ", 'CW12'!$B$48, " - ", 'CW12'!$F$6, " - ", 'CW12'!$F$5))</f>
        <v>EA/NRW environmental programme (WINEP/NEP) - Investigations total; (WINEP/NEP) water totex - Raw water transport - Water network+</v>
      </c>
      <c r="D350" t="str">
        <f>'CW12'!$C$48</f>
        <v>£m</v>
      </c>
      <c r="E350" t="s">
        <v>8488</v>
      </c>
      <c r="F350" s="1248">
        <f>IF(ISBLANK('CW12'!$L$48),"##BLANK",'CW12'!$L$48)</f>
        <v>0</v>
      </c>
    </row>
    <row r="351" spans="2:6" x14ac:dyDescent="0.2">
      <c r="B351" t="str">
        <f>UPPER('CW12'!$AB$48)</f>
        <v>CW12_039RWS_PR24</v>
      </c>
      <c r="C351" t="str">
        <f>IF(LEN(_xlfn.CONCAT('CW12'!$B$9, " - ", 'CW12'!$B$48, " - ", 'CW12'!$G$6, " - ", 'CW12'!$F$5))&gt;230,LEFT(_xlfn.CONCAT('CW12'!$B$9, " - ", 'CW12'!$B$48, " - ", 'CW12'!$G$6, " - ", 'CW12'!$F$5),212)&amp;" [*** truncated]",_xlfn.CONCAT('CW12'!$B$9, " - ", 'CW12'!$B$48, " - ", 'CW12'!$G$6, " - ", 'CW12'!$F$5))</f>
        <v>EA/NRW environmental programme (WINEP/NEP) - Investigations total; (WINEP/NEP) water totex - Raw water storage - Water network+</v>
      </c>
      <c r="D351" t="str">
        <f>'CW12'!$C$48</f>
        <v>£m</v>
      </c>
      <c r="E351" t="s">
        <v>8488</v>
      </c>
      <c r="F351" s="1248">
        <f>IF(ISBLANK('CW12'!$M$48),"##BLANK",'CW12'!$M$48)</f>
        <v>0</v>
      </c>
    </row>
    <row r="352" spans="2:6" x14ac:dyDescent="0.2">
      <c r="B352" t="str">
        <f>UPPER('CW12'!$AC$48)</f>
        <v>CW12_039WT_PR24</v>
      </c>
      <c r="C352" t="str">
        <f>IF(LEN(_xlfn.CONCAT('CW12'!$B$9, " - ", 'CW12'!$B$48, " - ", 'CW12'!$H$6, " - ", 'CW12'!$F$5))&gt;230,LEFT(_xlfn.CONCAT('CW12'!$B$9, " - ", 'CW12'!$B$48, " - ", 'CW12'!$H$6, " - ", 'CW12'!$F$5),212)&amp;" [*** truncated]",_xlfn.CONCAT('CW12'!$B$9, " - ", 'CW12'!$B$48, " - ", 'CW12'!$H$6, " - ", 'CW12'!$F$5))</f>
        <v>EA/NRW environmental programme (WINEP/NEP) - Investigations total; (WINEP/NEP) water totex - Water treatment - Water network+</v>
      </c>
      <c r="D352" t="str">
        <f>'CW12'!$C$48</f>
        <v>£m</v>
      </c>
      <c r="E352" t="s">
        <v>8488</v>
      </c>
      <c r="F352" s="1248">
        <f>IF(ISBLANK('CW12'!$N$48),"##BLANK",'CW12'!$N$48)</f>
        <v>0</v>
      </c>
    </row>
    <row r="353" spans="2:6" x14ac:dyDescent="0.2">
      <c r="B353" t="str">
        <f>UPPER('CW12'!$AD$48)</f>
        <v>CW12_039TWD_PR24</v>
      </c>
      <c r="C353" t="str">
        <f>IF(LEN(_xlfn.CONCAT('CW12'!$B$9, " - ", 'CW12'!$B$48, " - ", 'CW12'!$I$6, " - ", 'CW12'!$F$5))&gt;230,LEFT(_xlfn.CONCAT('CW12'!$B$9, " - ", 'CW12'!$B$48, " - ", 'CW12'!$I$6, " - ", 'CW12'!$F$5),212)&amp;" [*** truncated]",_xlfn.CONCAT('CW12'!$B$9, " - ", 'CW12'!$B$48, " - ", 'CW12'!$I$6, " - ", 'CW12'!$F$5))</f>
        <v>EA/NRW environmental programme (WINEP/NEP) - Investigations total; (WINEP/NEP) water totex - Treated water distribution - Water network+</v>
      </c>
      <c r="D353" t="str">
        <f>'CW12'!$C$48</f>
        <v>£m</v>
      </c>
      <c r="E353" t="s">
        <v>8488</v>
      </c>
      <c r="F353" s="1248">
        <f>IF(ISBLANK('CW12'!$O$48),"##BLANK",'CW12'!$O$48)</f>
        <v>0</v>
      </c>
    </row>
    <row r="354" spans="2:6" x14ac:dyDescent="0.2">
      <c r="B354" t="str">
        <f>UPPER('CW12'!$AE$48)</f>
        <v>CW12_039TOT_PR24</v>
      </c>
      <c r="C354" t="str">
        <f>IF(LEN(_xlfn.CONCAT('CW12'!$B$9, " - ", 'CW12'!$B$48, " - ", 'CW12'!$J$5))&gt;230,LEFT(_xlfn.CONCAT('CW12'!$B$9, " - ", 'CW12'!$B$48, " - ", 'CW12'!$J$5),212)&amp;" [*** truncated]",_xlfn.CONCAT('CW12'!$B$9, " - ", 'CW12'!$B$48, " - ", 'CW12'!$J$5))</f>
        <v>EA/NRW environmental programme (WINEP/NEP) - Investigations total; (WINEP/NEP) water totex - Total</v>
      </c>
      <c r="D354" t="str">
        <f>'CW12'!$C$48</f>
        <v>£m</v>
      </c>
      <c r="E354" t="s">
        <v>8488</v>
      </c>
      <c r="F354" s="1248">
        <f>IF(ISBLANK('CW12'!$P$48),"##BLANK",'CW12'!$P$48)</f>
        <v>1.0987693503263911</v>
      </c>
    </row>
    <row r="355" spans="2:6" x14ac:dyDescent="0.2">
      <c r="B355" t="str">
        <f>UPPER('CW12'!$Z$49)</f>
        <v>CW12_040WR_PR24</v>
      </c>
      <c r="C355" t="str">
        <f>IF(LEN(_xlfn.CONCAT('CW12'!$B$9, " - ", 'CW12'!$B$49, " - ", 'CW12'!$E$5))&gt;230,LEFT(_xlfn.CONCAT('CW12'!$B$9, " - ", 'CW12'!$B$49, " - ", 'CW12'!$E$5),212)&amp;" [*** truncated]",_xlfn.CONCAT('CW12'!$B$9, " - ", 'CW12'!$B$49, " - ", 'CW12'!$E$5))</f>
        <v>EA/NRW environmental programme (WINEP/NEP) - Total environmental programme expenditure; (WINEP/NEP) water totex - Water resources</v>
      </c>
      <c r="D355" t="str">
        <f>'CW12'!$C$49</f>
        <v>£m</v>
      </c>
      <c r="E355" t="s">
        <v>8488</v>
      </c>
      <c r="F355" s="1248">
        <f>IF(ISBLANK('CW12'!$K$49),"##BLANK",'CW12'!$K$49)</f>
        <v>1.3025511345974512</v>
      </c>
    </row>
    <row r="356" spans="2:6" x14ac:dyDescent="0.2">
      <c r="B356" t="str">
        <f>UPPER('CW12'!$AA$49)</f>
        <v>CW12_040RWT_PR24</v>
      </c>
      <c r="C356" t="str">
        <f>IF(LEN(_xlfn.CONCAT('CW12'!$B$9, " - ", 'CW12'!$B$49, " - ", 'CW12'!$F$6, " - ", 'CW12'!$F$5))&gt;230,LEFT(_xlfn.CONCAT('CW12'!$B$9, " - ", 'CW12'!$B$49, " - ", 'CW12'!$F$6, " - ", 'CW12'!$F$5),212)&amp;" [*** truncated]",_xlfn.CONCAT('CW12'!$B$9, " - ", 'CW12'!$B$49, " - ", 'CW12'!$F$6, " - ", 'CW12'!$F$5))</f>
        <v>EA/NRW environmental programme (WINEP/NEP) - Total environmental programme expenditure; (WINEP/NEP) water totex - Raw water transport - Water network+</v>
      </c>
      <c r="D356" t="str">
        <f>'CW12'!$C$49</f>
        <v>£m</v>
      </c>
      <c r="E356" t="s">
        <v>8488</v>
      </c>
      <c r="F356" s="1248">
        <f>IF(ISBLANK('CW12'!$L$49),"##BLANK",'CW12'!$L$49)</f>
        <v>0</v>
      </c>
    </row>
    <row r="357" spans="2:6" x14ac:dyDescent="0.2">
      <c r="B357" t="str">
        <f>UPPER('CW12'!$AB$49)</f>
        <v>CW12_040RWS_PR24</v>
      </c>
      <c r="C357" t="str">
        <f>IF(LEN(_xlfn.CONCAT('CW12'!$B$9, " - ", 'CW12'!$B$49, " - ", 'CW12'!$G$6, " - ", 'CW12'!$F$5))&gt;230,LEFT(_xlfn.CONCAT('CW12'!$B$9, " - ", 'CW12'!$B$49, " - ", 'CW12'!$G$6, " - ", 'CW12'!$F$5),212)&amp;" [*** truncated]",_xlfn.CONCAT('CW12'!$B$9, " - ", 'CW12'!$B$49, " - ", 'CW12'!$G$6, " - ", 'CW12'!$F$5))</f>
        <v>EA/NRW environmental programme (WINEP/NEP) - Total environmental programme expenditure; (WINEP/NEP) water totex - Raw water storage - Water network+</v>
      </c>
      <c r="D357" t="str">
        <f>'CW12'!$C$49</f>
        <v>£m</v>
      </c>
      <c r="E357" t="s">
        <v>8488</v>
      </c>
      <c r="F357" s="1248">
        <f>IF(ISBLANK('CW12'!$M$49),"##BLANK",'CW12'!$M$49)</f>
        <v>0</v>
      </c>
    </row>
    <row r="358" spans="2:6" x14ac:dyDescent="0.2">
      <c r="B358" t="str">
        <f>UPPER('CW12'!$AC$49)</f>
        <v>CW12_040WT_PR24</v>
      </c>
      <c r="C358" t="str">
        <f>IF(LEN(_xlfn.CONCAT('CW12'!$B$9, " - ", 'CW12'!$B$49, " - ", 'CW12'!$H$6, " - ", 'CW12'!$F$5))&gt;230,LEFT(_xlfn.CONCAT('CW12'!$B$9, " - ", 'CW12'!$B$49, " - ", 'CW12'!$H$6, " - ", 'CW12'!$F$5),212)&amp;" [*** truncated]",_xlfn.CONCAT('CW12'!$B$9, " - ", 'CW12'!$B$49, " - ", 'CW12'!$H$6, " - ", 'CW12'!$F$5))</f>
        <v>EA/NRW environmental programme (WINEP/NEP) - Total environmental programme expenditure; (WINEP/NEP) water totex - Water treatment - Water network+</v>
      </c>
      <c r="D358" t="str">
        <f>'CW12'!$C$49</f>
        <v>£m</v>
      </c>
      <c r="E358" t="s">
        <v>8488</v>
      </c>
      <c r="F358" s="1248">
        <f>IF(ISBLANK('CW12'!$N$49),"##BLANK",'CW12'!$N$49)</f>
        <v>0</v>
      </c>
    </row>
    <row r="359" spans="2:6" x14ac:dyDescent="0.2">
      <c r="B359" t="str">
        <f>UPPER('CW12'!$AD$49)</f>
        <v>CW12_040TWD_PR24</v>
      </c>
      <c r="C359" t="str">
        <f>IF(LEN(_xlfn.CONCAT('CW12'!$B$9, " - ", 'CW12'!$B$49, " - ", 'CW12'!$I$6, " - ", 'CW12'!$F$5))&gt;230,LEFT(_xlfn.CONCAT('CW12'!$B$9, " - ", 'CW12'!$B$49, " - ", 'CW12'!$I$6, " - ", 'CW12'!$F$5),212)&amp;" [*** truncated]",_xlfn.CONCAT('CW12'!$B$9, " - ", 'CW12'!$B$49, " - ", 'CW12'!$I$6, " - ", 'CW12'!$F$5))</f>
        <v>EA/NRW environmental programme (WINEP/NEP) - Total environmental programme expenditure; (WINEP/NEP) water totex - Treated water distribution - Water network+</v>
      </c>
      <c r="D359" t="str">
        <f>'CW12'!$C$49</f>
        <v>£m</v>
      </c>
      <c r="E359" t="s">
        <v>8488</v>
      </c>
      <c r="F359" s="1248">
        <f>IF(ISBLANK('CW12'!$O$49),"##BLANK",'CW12'!$O$49)</f>
        <v>0</v>
      </c>
    </row>
    <row r="360" spans="2:6" x14ac:dyDescent="0.2">
      <c r="B360" t="str">
        <f>UPPER('CW12'!$AE$49)</f>
        <v>CW12_040TOT_PR24</v>
      </c>
      <c r="C360" t="str">
        <f>IF(LEN(_xlfn.CONCAT('CW12'!$B$9, " - ", 'CW12'!$B$49, " - ", 'CW12'!$J$5))&gt;230,LEFT(_xlfn.CONCAT('CW12'!$B$9, " - ", 'CW12'!$B$49, " - ", 'CW12'!$J$5),212)&amp;" [*** truncated]",_xlfn.CONCAT('CW12'!$B$9, " - ", 'CW12'!$B$49, " - ", 'CW12'!$J$5))</f>
        <v>EA/NRW environmental programme (WINEP/NEP) - Total environmental programme expenditure; (WINEP/NEP) water totex - Total</v>
      </c>
      <c r="D360" t="str">
        <f>'CW12'!$C$49</f>
        <v>£m</v>
      </c>
      <c r="E360" t="s">
        <v>8488</v>
      </c>
      <c r="F360" s="1248">
        <f>IF(ISBLANK('CW12'!$P$49),"##BLANK",'CW12'!$P$49)</f>
        <v>1.3025511345974512</v>
      </c>
    </row>
    <row r="361" spans="2:6" x14ac:dyDescent="0.2">
      <c r="B361" t="str">
        <f>UPPER('CW12'!$Z$52)</f>
        <v>CW12_041WR_PR24</v>
      </c>
      <c r="C361" t="str">
        <f>IF(LEN(_xlfn.CONCAT('CW12'!$B$51, " - ", 'CW12'!$B$52, " - ", 'CW12'!$E$5))&gt;230,LEFT(_xlfn.CONCAT('CW12'!$B$51, " - ", 'CW12'!$B$52, " - ", 'CW12'!$E$5),212)&amp;" [*** truncated]",_xlfn.CONCAT('CW12'!$B$51, " - ", 'CW12'!$B$52, " - ", 'CW12'!$E$5))</f>
        <v>Supply-demand balance - Supply-side improvements delivering benefits in 2025-2030; SDB capex - Water resources</v>
      </c>
      <c r="D361" t="str">
        <f>'CW12'!$C$52</f>
        <v>£m</v>
      </c>
      <c r="E361" t="s">
        <v>8488</v>
      </c>
      <c r="F361" s="1248">
        <f>IF(ISBLANK('CW12'!$K$52),"##BLANK",'CW12'!$K$52)</f>
        <v>0</v>
      </c>
    </row>
    <row r="362" spans="2:6" x14ac:dyDescent="0.2">
      <c r="B362" t="str">
        <f>UPPER('CW12'!$AA$52)</f>
        <v>CW12_041RWT_PR24</v>
      </c>
      <c r="C362" t="str">
        <f>IF(LEN(_xlfn.CONCAT('CW12'!$B$51, " - ", 'CW12'!$B$52, " - ", 'CW12'!$F$6, " - ", 'CW12'!$F$5))&gt;230,LEFT(_xlfn.CONCAT('CW12'!$B$51, " - ", 'CW12'!$B$52, " - ", 'CW12'!$F$6, " - ", 'CW12'!$F$5),212)&amp;" [*** truncated]",_xlfn.CONCAT('CW12'!$B$51, " - ", 'CW12'!$B$52, " - ", 'CW12'!$F$6, " - ", 'CW12'!$F$5))</f>
        <v>Supply-demand balance - Supply-side improvements delivering benefits in 2025-2030; SDB capex - Raw water transport - Water network+</v>
      </c>
      <c r="D362" t="str">
        <f>'CW12'!$C$52</f>
        <v>£m</v>
      </c>
      <c r="E362" t="s">
        <v>8488</v>
      </c>
      <c r="F362" s="1248">
        <f>IF(ISBLANK('CW12'!$L$52),"##BLANK",'CW12'!$L$52)</f>
        <v>0</v>
      </c>
    </row>
    <row r="363" spans="2:6" x14ac:dyDescent="0.2">
      <c r="B363" t="str">
        <f>UPPER('CW12'!$AB$52)</f>
        <v>CW12_041RWS_PR24</v>
      </c>
      <c r="C363" t="str">
        <f>IF(LEN(_xlfn.CONCAT('CW12'!$B$51, " - ", 'CW12'!$B$52, " - ", 'CW12'!$G$6, " - ", 'CW12'!$F$5))&gt;230,LEFT(_xlfn.CONCAT('CW12'!$B$51, " - ", 'CW12'!$B$52, " - ", 'CW12'!$G$6, " - ", 'CW12'!$F$5),212)&amp;" [*** truncated]",_xlfn.CONCAT('CW12'!$B$51, " - ", 'CW12'!$B$52, " - ", 'CW12'!$G$6, " - ", 'CW12'!$F$5))</f>
        <v>Supply-demand balance - Supply-side improvements delivering benefits in 2025-2030; SDB capex - Raw water storage - Water network+</v>
      </c>
      <c r="D363" t="str">
        <f>'CW12'!$C$52</f>
        <v>£m</v>
      </c>
      <c r="E363" t="s">
        <v>8488</v>
      </c>
      <c r="F363" s="1248">
        <f>IF(ISBLANK('CW12'!$M$52),"##BLANK",'CW12'!$M$52)</f>
        <v>0</v>
      </c>
    </row>
    <row r="364" spans="2:6" x14ac:dyDescent="0.2">
      <c r="B364" t="str">
        <f>UPPER('CW12'!$AC$52)</f>
        <v>CW12_041WT_PR24</v>
      </c>
      <c r="C364" t="str">
        <f>IF(LEN(_xlfn.CONCAT('CW12'!$B$51, " - ", 'CW12'!$B$52, " - ", 'CW12'!$H$6, " - ", 'CW12'!$F$5))&gt;230,LEFT(_xlfn.CONCAT('CW12'!$B$51, " - ", 'CW12'!$B$52, " - ", 'CW12'!$H$6, " - ", 'CW12'!$F$5),212)&amp;" [*** truncated]",_xlfn.CONCAT('CW12'!$B$51, " - ", 'CW12'!$B$52, " - ", 'CW12'!$H$6, " - ", 'CW12'!$F$5))</f>
        <v>Supply-demand balance - Supply-side improvements delivering benefits in 2025-2030; SDB capex - Water treatment - Water network+</v>
      </c>
      <c r="D364" t="str">
        <f>'CW12'!$C$52</f>
        <v>£m</v>
      </c>
      <c r="E364" t="s">
        <v>8488</v>
      </c>
      <c r="F364" s="1248">
        <f>IF(ISBLANK('CW12'!$N$52),"##BLANK",'CW12'!$N$52)</f>
        <v>3.7846499844575696</v>
      </c>
    </row>
    <row r="365" spans="2:6" x14ac:dyDescent="0.2">
      <c r="B365" t="str">
        <f>UPPER('CW12'!$AD$52)</f>
        <v>CW12_041TWD_PR24</v>
      </c>
      <c r="C365" t="str">
        <f>IF(LEN(_xlfn.CONCAT('CW12'!$B$51, " - ", 'CW12'!$B$52, " - ", 'CW12'!$I$6, " - ", 'CW12'!$F$5))&gt;230,LEFT(_xlfn.CONCAT('CW12'!$B$51, " - ", 'CW12'!$B$52, " - ", 'CW12'!$I$6, " - ", 'CW12'!$F$5),212)&amp;" [*** truncated]",_xlfn.CONCAT('CW12'!$B$51, " - ", 'CW12'!$B$52, " - ", 'CW12'!$I$6, " - ", 'CW12'!$F$5))</f>
        <v>Supply-demand balance - Supply-side improvements delivering benefits in 2025-2030; SDB capex - Treated water distribution - Water network+</v>
      </c>
      <c r="D365" t="str">
        <f>'CW12'!$C$52</f>
        <v>£m</v>
      </c>
      <c r="E365" t="s">
        <v>8488</v>
      </c>
      <c r="F365" s="1248">
        <f>IF(ISBLANK('CW12'!$O$52),"##BLANK",'CW12'!$O$52)</f>
        <v>0</v>
      </c>
    </row>
    <row r="366" spans="2:6" x14ac:dyDescent="0.2">
      <c r="B366" t="str">
        <f>UPPER('CW12'!$AE$52)</f>
        <v>CW12_041TOT_PR24</v>
      </c>
      <c r="C366" t="str">
        <f>IF(LEN(_xlfn.CONCAT('CW12'!$B$51, " - ", 'CW12'!$B$52, " - ", 'CW12'!$J$5))&gt;230,LEFT(_xlfn.CONCAT('CW12'!$B$51, " - ", 'CW12'!$B$52, " - ", 'CW12'!$J$5),212)&amp;" [*** truncated]",_xlfn.CONCAT('CW12'!$B$51, " - ", 'CW12'!$B$52, " - ", 'CW12'!$J$5))</f>
        <v>Supply-demand balance - Supply-side improvements delivering benefits in 2025-2030; SDB capex - Total</v>
      </c>
      <c r="D366" t="str">
        <f>'CW12'!$C$52</f>
        <v>£m</v>
      </c>
      <c r="E366" t="s">
        <v>8488</v>
      </c>
      <c r="F366" s="1248">
        <f>IF(ISBLANK('CW12'!$P$52),"##BLANK",'CW12'!$P$52)</f>
        <v>3.7846499844575696</v>
      </c>
    </row>
    <row r="367" spans="2:6" x14ac:dyDescent="0.2">
      <c r="B367" t="str">
        <f>UPPER('CW12'!$Z$53)</f>
        <v>CW12_042WR_PR24</v>
      </c>
      <c r="C367" t="str">
        <f>IF(LEN(_xlfn.CONCAT('CW12'!$B$51, " - ", 'CW12'!$B$53, " - ", 'CW12'!$E$5))&gt;230,LEFT(_xlfn.CONCAT('CW12'!$B$51, " - ", 'CW12'!$B$53, " - ", 'CW12'!$E$5),212)&amp;" [*** truncated]",_xlfn.CONCAT('CW12'!$B$51, " - ", 'CW12'!$B$53, " - ", 'CW12'!$E$5))</f>
        <v>Supply-demand balance - Supply-side improvements delivering benefits in 2025-2030; SDB opex - Water resources</v>
      </c>
      <c r="D367" t="str">
        <f>'CW12'!$C$53</f>
        <v>£m</v>
      </c>
      <c r="E367" t="s">
        <v>8488</v>
      </c>
      <c r="F367" s="1248">
        <f>IF(ISBLANK('CW12'!$K$53),"##BLANK",'CW12'!$K$53)</f>
        <v>0</v>
      </c>
    </row>
    <row r="368" spans="2:6" x14ac:dyDescent="0.2">
      <c r="B368" t="str">
        <f>UPPER('CW12'!$AA$53)</f>
        <v>CW12_042RWT_PR24</v>
      </c>
      <c r="C368" t="str">
        <f>IF(LEN(_xlfn.CONCAT('CW12'!$B$51, " - ", 'CW12'!$B$53, " - ", 'CW12'!$F$6, " - ", 'CW12'!$F$5))&gt;230,LEFT(_xlfn.CONCAT('CW12'!$B$51, " - ", 'CW12'!$B$53, " - ", 'CW12'!$F$6, " - ", 'CW12'!$F$5),212)&amp;" [*** truncated]",_xlfn.CONCAT('CW12'!$B$51, " - ", 'CW12'!$B$53, " - ", 'CW12'!$F$6, " - ", 'CW12'!$F$5))</f>
        <v>Supply-demand balance - Supply-side improvements delivering benefits in 2025-2030; SDB opex - Raw water transport - Water network+</v>
      </c>
      <c r="D368" t="str">
        <f>'CW12'!$C$53</f>
        <v>£m</v>
      </c>
      <c r="E368" t="s">
        <v>8488</v>
      </c>
      <c r="F368" s="1248">
        <f>IF(ISBLANK('CW12'!$L$53),"##BLANK",'CW12'!$L$53)</f>
        <v>0</v>
      </c>
    </row>
    <row r="369" spans="2:6" x14ac:dyDescent="0.2">
      <c r="B369" t="str">
        <f>UPPER('CW12'!$AB$53)</f>
        <v>CW12_042RWS_PR24</v>
      </c>
      <c r="C369" t="str">
        <f>IF(LEN(_xlfn.CONCAT('CW12'!$B$51, " - ", 'CW12'!$B$53, " - ", 'CW12'!$G$6, " - ", 'CW12'!$F$5))&gt;230,LEFT(_xlfn.CONCAT('CW12'!$B$51, " - ", 'CW12'!$B$53, " - ", 'CW12'!$G$6, " - ", 'CW12'!$F$5),212)&amp;" [*** truncated]",_xlfn.CONCAT('CW12'!$B$51, " - ", 'CW12'!$B$53, " - ", 'CW12'!$G$6, " - ", 'CW12'!$F$5))</f>
        <v>Supply-demand balance - Supply-side improvements delivering benefits in 2025-2030; SDB opex - Raw water storage - Water network+</v>
      </c>
      <c r="D369" t="str">
        <f>'CW12'!$C$53</f>
        <v>£m</v>
      </c>
      <c r="E369" t="s">
        <v>8488</v>
      </c>
      <c r="F369" s="1248">
        <f>IF(ISBLANK('CW12'!$M$53),"##BLANK",'CW12'!$M$53)</f>
        <v>0</v>
      </c>
    </row>
    <row r="370" spans="2:6" x14ac:dyDescent="0.2">
      <c r="B370" t="str">
        <f>UPPER('CW12'!$AC$53)</f>
        <v>CW12_042WT_PR24</v>
      </c>
      <c r="C370" t="str">
        <f>IF(LEN(_xlfn.CONCAT('CW12'!$B$51, " - ", 'CW12'!$B$53, " - ", 'CW12'!$H$6, " - ", 'CW12'!$F$5))&gt;230,LEFT(_xlfn.CONCAT('CW12'!$B$51, " - ", 'CW12'!$B$53, " - ", 'CW12'!$H$6, " - ", 'CW12'!$F$5),212)&amp;" [*** truncated]",_xlfn.CONCAT('CW12'!$B$51, " - ", 'CW12'!$B$53, " - ", 'CW12'!$H$6, " - ", 'CW12'!$F$5))</f>
        <v>Supply-demand balance - Supply-side improvements delivering benefits in 2025-2030; SDB opex - Water treatment - Water network+</v>
      </c>
      <c r="D370" t="str">
        <f>'CW12'!$C$53</f>
        <v>£m</v>
      </c>
      <c r="E370" t="s">
        <v>8488</v>
      </c>
      <c r="F370" s="1248">
        <f>IF(ISBLANK('CW12'!$N$53),"##BLANK",'CW12'!$N$53)</f>
        <v>0</v>
      </c>
    </row>
    <row r="371" spans="2:6" x14ac:dyDescent="0.2">
      <c r="B371" t="str">
        <f>UPPER('CW12'!$AD$53)</f>
        <v>CW12_042TWD_PR24</v>
      </c>
      <c r="C371" t="str">
        <f>IF(LEN(_xlfn.CONCAT('CW12'!$B$51, " - ", 'CW12'!$B$53, " - ", 'CW12'!$I$6, " - ", 'CW12'!$F$5))&gt;230,LEFT(_xlfn.CONCAT('CW12'!$B$51, " - ", 'CW12'!$B$53, " - ", 'CW12'!$I$6, " - ", 'CW12'!$F$5),212)&amp;" [*** truncated]",_xlfn.CONCAT('CW12'!$B$51, " - ", 'CW12'!$B$53, " - ", 'CW12'!$I$6, " - ", 'CW12'!$F$5))</f>
        <v>Supply-demand balance - Supply-side improvements delivering benefits in 2025-2030; SDB opex - Treated water distribution - Water network+</v>
      </c>
      <c r="D371" t="str">
        <f>'CW12'!$C$53</f>
        <v>£m</v>
      </c>
      <c r="E371" t="s">
        <v>8488</v>
      </c>
      <c r="F371" s="1248">
        <f>IF(ISBLANK('CW12'!$O$53),"##BLANK",'CW12'!$O$53)</f>
        <v>0</v>
      </c>
    </row>
    <row r="372" spans="2:6" x14ac:dyDescent="0.2">
      <c r="B372" t="str">
        <f>UPPER('CW12'!$AE$53)</f>
        <v>CW12_042TOT_PR24</v>
      </c>
      <c r="C372" t="str">
        <f>IF(LEN(_xlfn.CONCAT('CW12'!$B$51, " - ", 'CW12'!$B$53, " - ", 'CW12'!$J$5))&gt;230,LEFT(_xlfn.CONCAT('CW12'!$B$51, " - ", 'CW12'!$B$53, " - ", 'CW12'!$J$5),212)&amp;" [*** truncated]",_xlfn.CONCAT('CW12'!$B$51, " - ", 'CW12'!$B$53, " - ", 'CW12'!$J$5))</f>
        <v>Supply-demand balance - Supply-side improvements delivering benefits in 2025-2030; SDB opex - Total</v>
      </c>
      <c r="D372" t="str">
        <f>'CW12'!$C$53</f>
        <v>£m</v>
      </c>
      <c r="E372" t="s">
        <v>8488</v>
      </c>
      <c r="F372" s="1248">
        <f>IF(ISBLANK('CW12'!$P$53),"##BLANK",'CW12'!$P$53)</f>
        <v>0</v>
      </c>
    </row>
    <row r="373" spans="2:6" x14ac:dyDescent="0.2">
      <c r="B373" t="str">
        <f>UPPER('CW12'!$Z$54)</f>
        <v>CW12_043WR_PR24</v>
      </c>
      <c r="C373" t="str">
        <f>IF(LEN(_xlfn.CONCAT('CW12'!$B$51, " - ", 'CW12'!$B$54, " - ", 'CW12'!$E$5))&gt;230,LEFT(_xlfn.CONCAT('CW12'!$B$51, " - ", 'CW12'!$B$54, " - ", 'CW12'!$E$5),212)&amp;" [*** truncated]",_xlfn.CONCAT('CW12'!$B$51, " - ", 'CW12'!$B$54, " - ", 'CW12'!$E$5))</f>
        <v>Supply-demand balance - Supply-side improvements delivering benefits in 2025-2030; SDB totex - Water resources</v>
      </c>
      <c r="D373" t="str">
        <f>'CW12'!$C$54</f>
        <v>£m</v>
      </c>
      <c r="E373" t="s">
        <v>8488</v>
      </c>
      <c r="F373" s="1248">
        <f>IF(ISBLANK('CW12'!$K$54),"##BLANK",'CW12'!$K$54)</f>
        <v>0</v>
      </c>
    </row>
    <row r="374" spans="2:6" x14ac:dyDescent="0.2">
      <c r="B374" t="str">
        <f>UPPER('CW12'!$AA$54)</f>
        <v>CW12_043RWT_PR24</v>
      </c>
      <c r="C374" t="str">
        <f>IF(LEN(_xlfn.CONCAT('CW12'!$B$51, " - ", 'CW12'!$B$54, " - ", 'CW12'!$F$6, " - ", 'CW12'!$F$5))&gt;230,LEFT(_xlfn.CONCAT('CW12'!$B$51, " - ", 'CW12'!$B$54, " - ", 'CW12'!$F$6, " - ", 'CW12'!$F$5),212)&amp;" [*** truncated]",_xlfn.CONCAT('CW12'!$B$51, " - ", 'CW12'!$B$54, " - ", 'CW12'!$F$6, " - ", 'CW12'!$F$5))</f>
        <v>Supply-demand balance - Supply-side improvements delivering benefits in 2025-2030; SDB totex - Raw water transport - Water network+</v>
      </c>
      <c r="D374" t="str">
        <f>'CW12'!$C$54</f>
        <v>£m</v>
      </c>
      <c r="E374" t="s">
        <v>8488</v>
      </c>
      <c r="F374" s="1248">
        <f>IF(ISBLANK('CW12'!$L$54),"##BLANK",'CW12'!$L$54)</f>
        <v>0</v>
      </c>
    </row>
    <row r="375" spans="2:6" x14ac:dyDescent="0.2">
      <c r="B375" t="str">
        <f>UPPER('CW12'!$AB$54)</f>
        <v>CW12_043RWS_PR24</v>
      </c>
      <c r="C375" t="str">
        <f>IF(LEN(_xlfn.CONCAT('CW12'!$B$51, " - ", 'CW12'!$B$54, " - ", 'CW12'!$G$6, " - ", 'CW12'!$F$5))&gt;230,LEFT(_xlfn.CONCAT('CW12'!$B$51, " - ", 'CW12'!$B$54, " - ", 'CW12'!$G$6, " - ", 'CW12'!$F$5),212)&amp;" [*** truncated]",_xlfn.CONCAT('CW12'!$B$51, " - ", 'CW12'!$B$54, " - ", 'CW12'!$G$6, " - ", 'CW12'!$F$5))</f>
        <v>Supply-demand balance - Supply-side improvements delivering benefits in 2025-2030; SDB totex - Raw water storage - Water network+</v>
      </c>
      <c r="D375" t="str">
        <f>'CW12'!$C$54</f>
        <v>£m</v>
      </c>
      <c r="E375" t="s">
        <v>8488</v>
      </c>
      <c r="F375" s="1248">
        <f>IF(ISBLANK('CW12'!$M$54),"##BLANK",'CW12'!$M$54)</f>
        <v>0</v>
      </c>
    </row>
    <row r="376" spans="2:6" x14ac:dyDescent="0.2">
      <c r="B376" t="str">
        <f>UPPER('CW12'!$AC$54)</f>
        <v>CW12_043WT_PR24</v>
      </c>
      <c r="C376" t="str">
        <f>IF(LEN(_xlfn.CONCAT('CW12'!$B$51, " - ", 'CW12'!$B$54, " - ", 'CW12'!$H$6, " - ", 'CW12'!$F$5))&gt;230,LEFT(_xlfn.CONCAT('CW12'!$B$51, " - ", 'CW12'!$B$54, " - ", 'CW12'!$H$6, " - ", 'CW12'!$F$5),212)&amp;" [*** truncated]",_xlfn.CONCAT('CW12'!$B$51, " - ", 'CW12'!$B$54, " - ", 'CW12'!$H$6, " - ", 'CW12'!$F$5))</f>
        <v>Supply-demand balance - Supply-side improvements delivering benefits in 2025-2030; SDB totex - Water treatment - Water network+</v>
      </c>
      <c r="D376" t="str">
        <f>'CW12'!$C$54</f>
        <v>£m</v>
      </c>
      <c r="E376" t="s">
        <v>8488</v>
      </c>
      <c r="F376" s="1248">
        <f>IF(ISBLANK('CW12'!$N$54),"##BLANK",'CW12'!$N$54)</f>
        <v>3.7846499844575696</v>
      </c>
    </row>
    <row r="377" spans="2:6" x14ac:dyDescent="0.2">
      <c r="B377" t="str">
        <f>UPPER('CW12'!$AD$54)</f>
        <v>CW12_043TWD_PR24</v>
      </c>
      <c r="C377" t="str">
        <f>IF(LEN(_xlfn.CONCAT('CW12'!$B$51, " - ", 'CW12'!$B$54, " - ", 'CW12'!$I$6, " - ", 'CW12'!$F$5))&gt;230,LEFT(_xlfn.CONCAT('CW12'!$B$51, " - ", 'CW12'!$B$54, " - ", 'CW12'!$I$6, " - ", 'CW12'!$F$5),212)&amp;" [*** truncated]",_xlfn.CONCAT('CW12'!$B$51, " - ", 'CW12'!$B$54, " - ", 'CW12'!$I$6, " - ", 'CW12'!$F$5))</f>
        <v>Supply-demand balance - Supply-side improvements delivering benefits in 2025-2030; SDB totex - Treated water distribution - Water network+</v>
      </c>
      <c r="D377" t="str">
        <f>'CW12'!$C$54</f>
        <v>£m</v>
      </c>
      <c r="E377" t="s">
        <v>8488</v>
      </c>
      <c r="F377" s="1248">
        <f>IF(ISBLANK('CW12'!$O$54),"##BLANK",'CW12'!$O$54)</f>
        <v>0</v>
      </c>
    </row>
    <row r="378" spans="2:6" x14ac:dyDescent="0.2">
      <c r="B378" t="str">
        <f>UPPER('CW12'!$AE$54)</f>
        <v>CW12_043TOT_PR24</v>
      </c>
      <c r="C378" t="str">
        <f>IF(LEN(_xlfn.CONCAT('CW12'!$B$51, " - ", 'CW12'!$B$54, " - ", 'CW12'!$J$5))&gt;230,LEFT(_xlfn.CONCAT('CW12'!$B$51, " - ", 'CW12'!$B$54, " - ", 'CW12'!$J$5),212)&amp;" [*** truncated]",_xlfn.CONCAT('CW12'!$B$51, " - ", 'CW12'!$B$54, " - ", 'CW12'!$J$5))</f>
        <v>Supply-demand balance - Supply-side improvements delivering benefits in 2025-2030; SDB totex - Total</v>
      </c>
      <c r="D378" t="str">
        <f>'CW12'!$C$54</f>
        <v>£m</v>
      </c>
      <c r="E378" t="s">
        <v>8488</v>
      </c>
      <c r="F378" s="1248">
        <f>IF(ISBLANK('CW12'!$P$54),"##BLANK",'CW12'!$P$54)</f>
        <v>3.7846499844575696</v>
      </c>
    </row>
    <row r="379" spans="2:6" x14ac:dyDescent="0.2">
      <c r="B379" t="str">
        <f>UPPER('CW12'!$Z$55)</f>
        <v>CW12_044WR_PR24</v>
      </c>
      <c r="C379" t="str">
        <f>IF(LEN(_xlfn.CONCAT('CW12'!$B$51, " - ", 'CW12'!$B$55, " - ", 'CW12'!$E$5))&gt;230,LEFT(_xlfn.CONCAT('CW12'!$B$51, " - ", 'CW12'!$B$55, " - ", 'CW12'!$E$5),212)&amp;" [*** truncated]",_xlfn.CONCAT('CW12'!$B$51, " - ", 'CW12'!$B$55, " - ", 'CW12'!$E$5))</f>
        <v>Supply-demand balance - Demand-side improvements delivering benefits in 2025-2030 (excl leakage and metering); SDB capex - Water resources</v>
      </c>
      <c r="D379" t="str">
        <f>'CW12'!$C$55</f>
        <v>£m</v>
      </c>
      <c r="E379" t="s">
        <v>8488</v>
      </c>
      <c r="F379" s="1248">
        <f>IF(ISBLANK('CW12'!$K$55),"##BLANK",'CW12'!$K$55)</f>
        <v>0</v>
      </c>
    </row>
    <row r="380" spans="2:6" x14ac:dyDescent="0.2">
      <c r="B380" t="str">
        <f>UPPER('CW12'!$AA$55)</f>
        <v>CW12_044RWT_PR24</v>
      </c>
      <c r="C380" t="str">
        <f>IF(LEN(_xlfn.CONCAT('CW12'!$B$51, " - ", 'CW12'!$B$55, " - ", 'CW12'!$F$6, " - ", 'CW12'!$F$5))&gt;230,LEFT(_xlfn.CONCAT('CW12'!$B$51, " - ", 'CW12'!$B$55, " - ", 'CW12'!$F$6, " - ", 'CW12'!$F$5),212)&amp;" [*** truncated]",_xlfn.CONCAT('CW12'!$B$51, " - ", 'CW12'!$B$55, " - ", 'CW12'!$F$6, " - ", 'CW12'!$F$5))</f>
        <v>Supply-demand balance - Demand-side improvements delivering benefits in 2025-2030 (excl leakage and metering); SDB capex - Raw water transport - Water network+</v>
      </c>
      <c r="D380" t="str">
        <f>'CW12'!$C$55</f>
        <v>£m</v>
      </c>
      <c r="E380" t="s">
        <v>8488</v>
      </c>
      <c r="F380" s="1248">
        <f>IF(ISBLANK('CW12'!$L$55),"##BLANK",'CW12'!$L$55)</f>
        <v>0</v>
      </c>
    </row>
    <row r="381" spans="2:6" x14ac:dyDescent="0.2">
      <c r="B381" t="str">
        <f>UPPER('CW12'!$AB$55)</f>
        <v>CW12_044RWS_PR24</v>
      </c>
      <c r="C381" t="str">
        <f>IF(LEN(_xlfn.CONCAT('CW12'!$B$51, " - ", 'CW12'!$B$55, " - ", 'CW12'!$G$6, " - ", 'CW12'!$F$5))&gt;230,LEFT(_xlfn.CONCAT('CW12'!$B$51, " - ", 'CW12'!$B$55, " - ", 'CW12'!$G$6, " - ", 'CW12'!$F$5),212)&amp;" [*** truncated]",_xlfn.CONCAT('CW12'!$B$51, " - ", 'CW12'!$B$55, " - ", 'CW12'!$G$6, " - ", 'CW12'!$F$5))</f>
        <v>Supply-demand balance - Demand-side improvements delivering benefits in 2025-2030 (excl leakage and metering); SDB capex - Raw water storage - Water network+</v>
      </c>
      <c r="D381" t="str">
        <f>'CW12'!$C$55</f>
        <v>£m</v>
      </c>
      <c r="E381" t="s">
        <v>8488</v>
      </c>
      <c r="F381" s="1248">
        <f>IF(ISBLANK('CW12'!$M$55),"##BLANK",'CW12'!$M$55)</f>
        <v>0</v>
      </c>
    </row>
    <row r="382" spans="2:6" x14ac:dyDescent="0.2">
      <c r="B382" t="str">
        <f>UPPER('CW12'!$AC$55)</f>
        <v>CW12_044WT_PR24</v>
      </c>
      <c r="C382" t="str">
        <f>IF(LEN(_xlfn.CONCAT('CW12'!$B$51, " - ", 'CW12'!$B$55, " - ", 'CW12'!$H$6, " - ", 'CW12'!$F$5))&gt;230,LEFT(_xlfn.CONCAT('CW12'!$B$51, " - ", 'CW12'!$B$55, " - ", 'CW12'!$H$6, " - ", 'CW12'!$F$5),212)&amp;" [*** truncated]",_xlfn.CONCAT('CW12'!$B$51, " - ", 'CW12'!$B$55, " - ", 'CW12'!$H$6, " - ", 'CW12'!$F$5))</f>
        <v>Supply-demand balance - Demand-side improvements delivering benefits in 2025-2030 (excl leakage and metering); SDB capex - Water treatment - Water network+</v>
      </c>
      <c r="D382" t="str">
        <f>'CW12'!$C$55</f>
        <v>£m</v>
      </c>
      <c r="E382" t="s">
        <v>8488</v>
      </c>
      <c r="F382" s="1248">
        <f>IF(ISBLANK('CW12'!$N$55),"##BLANK",'CW12'!$N$55)</f>
        <v>0</v>
      </c>
    </row>
    <row r="383" spans="2:6" x14ac:dyDescent="0.2">
      <c r="B383" t="str">
        <f>UPPER('CW12'!$AD$55)</f>
        <v>CW12_044TWD_PR24</v>
      </c>
      <c r="C383" t="str">
        <f>IF(LEN(_xlfn.CONCAT('CW12'!$B$51, " - ", 'CW12'!$B$55, " - ", 'CW12'!$I$6, " - ", 'CW12'!$F$5))&gt;230,LEFT(_xlfn.CONCAT('CW12'!$B$51, " - ", 'CW12'!$B$55, " - ", 'CW12'!$I$6, " - ", 'CW12'!$F$5),212)&amp;" [*** truncated]",_xlfn.CONCAT('CW12'!$B$51, " - ", 'CW12'!$B$55, " - ", 'CW12'!$I$6, " - ", 'CW12'!$F$5))</f>
        <v>Supply-demand balance - Demand-side improvements delivering benefits in 2025-2030 (excl leakage and metering); SDB capex - Treated water distribution - Water network+</v>
      </c>
      <c r="D383" t="str">
        <f>'CW12'!$C$55</f>
        <v>£m</v>
      </c>
      <c r="E383" t="s">
        <v>8488</v>
      </c>
      <c r="F383" s="1248">
        <f>IF(ISBLANK('CW12'!$O$55),"##BLANK",'CW12'!$O$55)</f>
        <v>0</v>
      </c>
    </row>
    <row r="384" spans="2:6" x14ac:dyDescent="0.2">
      <c r="B384" t="str">
        <f>UPPER('CW12'!$AE$55)</f>
        <v>CW12_044TOT_PR24</v>
      </c>
      <c r="C384" t="str">
        <f>IF(LEN(_xlfn.CONCAT('CW12'!$B$51, " - ", 'CW12'!$B$55, " - ", 'CW12'!$J$5))&gt;230,LEFT(_xlfn.CONCAT('CW12'!$B$51, " - ", 'CW12'!$B$55, " - ", 'CW12'!$J$5),212)&amp;" [*** truncated]",_xlfn.CONCAT('CW12'!$B$51, " - ", 'CW12'!$B$55, " - ", 'CW12'!$J$5))</f>
        <v>Supply-demand balance - Demand-side improvements delivering benefits in 2025-2030 (excl leakage and metering); SDB capex - Total</v>
      </c>
      <c r="D384" t="str">
        <f>'CW12'!$C$55</f>
        <v>£m</v>
      </c>
      <c r="E384" t="s">
        <v>8488</v>
      </c>
      <c r="F384" s="1248">
        <f>IF(ISBLANK('CW12'!$P$55),"##BLANK",'CW12'!$P$55)</f>
        <v>0</v>
      </c>
    </row>
    <row r="385" spans="2:6" x14ac:dyDescent="0.2">
      <c r="B385" t="str">
        <f>UPPER('CW12'!$Z$56)</f>
        <v>CW12_045WR_PR24</v>
      </c>
      <c r="C385" t="str">
        <f>IF(LEN(_xlfn.CONCAT('CW12'!$B$51, " - ", 'CW12'!$B$56, " - ", 'CW12'!$E$5))&gt;230,LEFT(_xlfn.CONCAT('CW12'!$B$51, " - ", 'CW12'!$B$56, " - ", 'CW12'!$E$5),212)&amp;" [*** truncated]",_xlfn.CONCAT('CW12'!$B$51, " - ", 'CW12'!$B$56, " - ", 'CW12'!$E$5))</f>
        <v>Supply-demand balance - Demand-side improvements delivering benefits in 2025-2030 (excl leakage and metering); SDB opex - Water resources</v>
      </c>
      <c r="D385" t="str">
        <f>'CW12'!$C$56</f>
        <v>£m</v>
      </c>
      <c r="E385" t="s">
        <v>8488</v>
      </c>
      <c r="F385" s="1248">
        <f>IF(ISBLANK('CW12'!$K$56),"##BLANK",'CW12'!$K$56)</f>
        <v>0</v>
      </c>
    </row>
    <row r="386" spans="2:6" x14ac:dyDescent="0.2">
      <c r="B386" t="str">
        <f>UPPER('CW12'!$AA$56)</f>
        <v>CW12_045RWT_PR24</v>
      </c>
      <c r="C386" t="str">
        <f>IF(LEN(_xlfn.CONCAT('CW12'!$B$51, " - ", 'CW12'!$B$56, " - ", 'CW12'!$F$6, " - ", 'CW12'!$F$5))&gt;230,LEFT(_xlfn.CONCAT('CW12'!$B$51, " - ", 'CW12'!$B$56, " - ", 'CW12'!$F$6, " - ", 'CW12'!$F$5),212)&amp;" [*** truncated]",_xlfn.CONCAT('CW12'!$B$51, " - ", 'CW12'!$B$56, " - ", 'CW12'!$F$6, " - ", 'CW12'!$F$5))</f>
        <v>Supply-demand balance - Demand-side improvements delivering benefits in 2025-2030 (excl leakage and metering); SDB opex - Raw water transport - Water network+</v>
      </c>
      <c r="D386" t="str">
        <f>'CW12'!$C$56</f>
        <v>£m</v>
      </c>
      <c r="E386" t="s">
        <v>8488</v>
      </c>
      <c r="F386" s="1248">
        <f>IF(ISBLANK('CW12'!$L$56),"##BLANK",'CW12'!$L$56)</f>
        <v>0</v>
      </c>
    </row>
    <row r="387" spans="2:6" x14ac:dyDescent="0.2">
      <c r="B387" t="str">
        <f>UPPER('CW12'!$AB$56)</f>
        <v>CW12_045RWS_PR24</v>
      </c>
      <c r="C387" t="str">
        <f>IF(LEN(_xlfn.CONCAT('CW12'!$B$51, " - ", 'CW12'!$B$56, " - ", 'CW12'!$G$6, " - ", 'CW12'!$F$5))&gt;230,LEFT(_xlfn.CONCAT('CW12'!$B$51, " - ", 'CW12'!$B$56, " - ", 'CW12'!$G$6, " - ", 'CW12'!$F$5),212)&amp;" [*** truncated]",_xlfn.CONCAT('CW12'!$B$51, " - ", 'CW12'!$B$56, " - ", 'CW12'!$G$6, " - ", 'CW12'!$F$5))</f>
        <v>Supply-demand balance - Demand-side improvements delivering benefits in 2025-2030 (excl leakage and metering); SDB opex - Raw water storage - Water network+</v>
      </c>
      <c r="D387" t="str">
        <f>'CW12'!$C$56</f>
        <v>£m</v>
      </c>
      <c r="E387" t="s">
        <v>8488</v>
      </c>
      <c r="F387" s="1248">
        <f>IF(ISBLANK('CW12'!$M$56),"##BLANK",'CW12'!$M$56)</f>
        <v>0</v>
      </c>
    </row>
    <row r="388" spans="2:6" x14ac:dyDescent="0.2">
      <c r="B388" t="str">
        <f>UPPER('CW12'!$AC$56)</f>
        <v>CW12_045WT_PR24</v>
      </c>
      <c r="C388" t="str">
        <f>IF(LEN(_xlfn.CONCAT('CW12'!$B$51, " - ", 'CW12'!$B$56, " - ", 'CW12'!$H$6, " - ", 'CW12'!$F$5))&gt;230,LEFT(_xlfn.CONCAT('CW12'!$B$51, " - ", 'CW12'!$B$56, " - ", 'CW12'!$H$6, " - ", 'CW12'!$F$5),212)&amp;" [*** truncated]",_xlfn.CONCAT('CW12'!$B$51, " - ", 'CW12'!$B$56, " - ", 'CW12'!$H$6, " - ", 'CW12'!$F$5))</f>
        <v>Supply-demand balance - Demand-side improvements delivering benefits in 2025-2030 (excl leakage and metering); SDB opex - Water treatment - Water network+</v>
      </c>
      <c r="D388" t="str">
        <f>'CW12'!$C$56</f>
        <v>£m</v>
      </c>
      <c r="E388" t="s">
        <v>8488</v>
      </c>
      <c r="F388" s="1248">
        <f>IF(ISBLANK('CW12'!$N$56),"##BLANK",'CW12'!$N$56)</f>
        <v>0</v>
      </c>
    </row>
    <row r="389" spans="2:6" x14ac:dyDescent="0.2">
      <c r="B389" t="str">
        <f>UPPER('CW12'!$AD$56)</f>
        <v>CW12_045TWD_PR24</v>
      </c>
      <c r="C389" t="str">
        <f>IF(LEN(_xlfn.CONCAT('CW12'!$B$51, " - ", 'CW12'!$B$56, " - ", 'CW12'!$I$6, " - ", 'CW12'!$F$5))&gt;230,LEFT(_xlfn.CONCAT('CW12'!$B$51, " - ", 'CW12'!$B$56, " - ", 'CW12'!$I$6, " - ", 'CW12'!$F$5),212)&amp;" [*** truncated]",_xlfn.CONCAT('CW12'!$B$51, " - ", 'CW12'!$B$56, " - ", 'CW12'!$I$6, " - ", 'CW12'!$F$5))</f>
        <v>Supply-demand balance - Demand-side improvements delivering benefits in 2025-2030 (excl leakage and metering); SDB opex - Treated water distribution - Water network+</v>
      </c>
      <c r="D389" t="str">
        <f>'CW12'!$C$56</f>
        <v>£m</v>
      </c>
      <c r="E389" t="s">
        <v>8488</v>
      </c>
      <c r="F389" s="1248">
        <f>IF(ISBLANK('CW12'!$O$56),"##BLANK",'CW12'!$O$56)</f>
        <v>0</v>
      </c>
    </row>
    <row r="390" spans="2:6" x14ac:dyDescent="0.2">
      <c r="B390" t="str">
        <f>UPPER('CW12'!$AE$56)</f>
        <v>CW12_045TOT_PR24</v>
      </c>
      <c r="C390" t="str">
        <f>IF(LEN(_xlfn.CONCAT('CW12'!$B$51, " - ", 'CW12'!$B$56, " - ", 'CW12'!$J$5))&gt;230,LEFT(_xlfn.CONCAT('CW12'!$B$51, " - ", 'CW12'!$B$56, " - ", 'CW12'!$J$5),212)&amp;" [*** truncated]",_xlfn.CONCAT('CW12'!$B$51, " - ", 'CW12'!$B$56, " - ", 'CW12'!$J$5))</f>
        <v>Supply-demand balance - Demand-side improvements delivering benefits in 2025-2030 (excl leakage and metering); SDB opex - Total</v>
      </c>
      <c r="D390" t="str">
        <f>'CW12'!$C$56</f>
        <v>£m</v>
      </c>
      <c r="E390" t="s">
        <v>8488</v>
      </c>
      <c r="F390" s="1248">
        <f>IF(ISBLANK('CW12'!$P$56),"##BLANK",'CW12'!$P$56)</f>
        <v>0</v>
      </c>
    </row>
    <row r="391" spans="2:6" x14ac:dyDescent="0.2">
      <c r="B391" t="str">
        <f>UPPER('CW12'!$Z$57)</f>
        <v>CW12_046WR_PR24</v>
      </c>
      <c r="C391" t="str">
        <f>IF(LEN(_xlfn.CONCAT('CW12'!$B$51, " - ", 'CW12'!$B$57, " - ", 'CW12'!$E$5))&gt;230,LEFT(_xlfn.CONCAT('CW12'!$B$51, " - ", 'CW12'!$B$57, " - ", 'CW12'!$E$5),212)&amp;" [*** truncated]",_xlfn.CONCAT('CW12'!$B$51, " - ", 'CW12'!$B$57, " - ", 'CW12'!$E$5))</f>
        <v>Supply-demand balance - Demand-side improvements delivering benefits in 2025-2030 (excl leakage and metering); SDB totex - Water resources</v>
      </c>
      <c r="D391" t="str">
        <f>'CW12'!$C$57</f>
        <v>£m</v>
      </c>
      <c r="E391" t="s">
        <v>8488</v>
      </c>
      <c r="F391" s="1248">
        <f>IF(ISBLANK('CW12'!$K$57),"##BLANK",'CW12'!$K$57)</f>
        <v>0</v>
      </c>
    </row>
    <row r="392" spans="2:6" x14ac:dyDescent="0.2">
      <c r="B392" t="str">
        <f>UPPER('CW12'!$AA$57)</f>
        <v>CW12_046RWT_PR24</v>
      </c>
      <c r="C392" t="str">
        <f>IF(LEN(_xlfn.CONCAT('CW12'!$B$51, " - ", 'CW12'!$B$57, " - ", 'CW12'!$F$6, " - ", 'CW12'!$F$5))&gt;230,LEFT(_xlfn.CONCAT('CW12'!$B$51, " - ", 'CW12'!$B$57, " - ", 'CW12'!$F$6, " - ", 'CW12'!$F$5),212)&amp;" [*** truncated]",_xlfn.CONCAT('CW12'!$B$51, " - ", 'CW12'!$B$57, " - ", 'CW12'!$F$6, " - ", 'CW12'!$F$5))</f>
        <v>Supply-demand balance - Demand-side improvements delivering benefits in 2025-2030 (excl leakage and metering); SDB totex - Raw water transport - Water network+</v>
      </c>
      <c r="D392" t="str">
        <f>'CW12'!$C$57</f>
        <v>£m</v>
      </c>
      <c r="E392" t="s">
        <v>8488</v>
      </c>
      <c r="F392" s="1248">
        <f>IF(ISBLANK('CW12'!$L$57),"##BLANK",'CW12'!$L$57)</f>
        <v>0</v>
      </c>
    </row>
    <row r="393" spans="2:6" x14ac:dyDescent="0.2">
      <c r="B393" t="str">
        <f>UPPER('CW12'!$AB$57)</f>
        <v>CW12_046RWS_PR24</v>
      </c>
      <c r="C393" t="str">
        <f>IF(LEN(_xlfn.CONCAT('CW12'!$B$51, " - ", 'CW12'!$B$57, " - ", 'CW12'!$G$6, " - ", 'CW12'!$F$5))&gt;230,LEFT(_xlfn.CONCAT('CW12'!$B$51, " - ", 'CW12'!$B$57, " - ", 'CW12'!$G$6, " - ", 'CW12'!$F$5),212)&amp;" [*** truncated]",_xlfn.CONCAT('CW12'!$B$51, " - ", 'CW12'!$B$57, " - ", 'CW12'!$G$6, " - ", 'CW12'!$F$5))</f>
        <v>Supply-demand balance - Demand-side improvements delivering benefits in 2025-2030 (excl leakage and metering); SDB totex - Raw water storage - Water network+</v>
      </c>
      <c r="D393" t="str">
        <f>'CW12'!$C$57</f>
        <v>£m</v>
      </c>
      <c r="E393" t="s">
        <v>8488</v>
      </c>
      <c r="F393" s="1248">
        <f>IF(ISBLANK('CW12'!$M$57),"##BLANK",'CW12'!$M$57)</f>
        <v>0</v>
      </c>
    </row>
    <row r="394" spans="2:6" x14ac:dyDescent="0.2">
      <c r="B394" t="str">
        <f>UPPER('CW12'!$AC$57)</f>
        <v>CW12_046WT_PR24</v>
      </c>
      <c r="C394" t="str">
        <f>IF(LEN(_xlfn.CONCAT('CW12'!$B$51, " - ", 'CW12'!$B$57, " - ", 'CW12'!$H$6, " - ", 'CW12'!$F$5))&gt;230,LEFT(_xlfn.CONCAT('CW12'!$B$51, " - ", 'CW12'!$B$57, " - ", 'CW12'!$H$6, " - ", 'CW12'!$F$5),212)&amp;" [*** truncated]",_xlfn.CONCAT('CW12'!$B$51, " - ", 'CW12'!$B$57, " - ", 'CW12'!$H$6, " - ", 'CW12'!$F$5))</f>
        <v>Supply-demand balance - Demand-side improvements delivering benefits in 2025-2030 (excl leakage and metering); SDB totex - Water treatment - Water network+</v>
      </c>
      <c r="D394" t="str">
        <f>'CW12'!$C$57</f>
        <v>£m</v>
      </c>
      <c r="E394" t="s">
        <v>8488</v>
      </c>
      <c r="F394" s="1248">
        <f>IF(ISBLANK('CW12'!$N$57),"##BLANK",'CW12'!$N$57)</f>
        <v>0</v>
      </c>
    </row>
    <row r="395" spans="2:6" x14ac:dyDescent="0.2">
      <c r="B395" t="str">
        <f>UPPER('CW12'!$AD$57)</f>
        <v>CW12_046TWD_PR24</v>
      </c>
      <c r="C395" t="str">
        <f>IF(LEN(_xlfn.CONCAT('CW12'!$B$51, " - ", 'CW12'!$B$57, " - ", 'CW12'!$I$6, " - ", 'CW12'!$F$5))&gt;230,LEFT(_xlfn.CONCAT('CW12'!$B$51, " - ", 'CW12'!$B$57, " - ", 'CW12'!$I$6, " - ", 'CW12'!$F$5),212)&amp;" [*** truncated]",_xlfn.CONCAT('CW12'!$B$51, " - ", 'CW12'!$B$57, " - ", 'CW12'!$I$6, " - ", 'CW12'!$F$5))</f>
        <v>Supply-demand balance - Demand-side improvements delivering benefits in 2025-2030 (excl leakage and metering); SDB totex - Treated water distribution - Water network+</v>
      </c>
      <c r="D395" t="str">
        <f>'CW12'!$C$57</f>
        <v>£m</v>
      </c>
      <c r="E395" t="s">
        <v>8488</v>
      </c>
      <c r="F395" s="1248">
        <f>IF(ISBLANK('CW12'!$O$57),"##BLANK",'CW12'!$O$57)</f>
        <v>0</v>
      </c>
    </row>
    <row r="396" spans="2:6" x14ac:dyDescent="0.2">
      <c r="B396" t="str">
        <f>UPPER('CW12'!$AE$57)</f>
        <v>CW12_046TOT_PR24</v>
      </c>
      <c r="C396" t="str">
        <f>IF(LEN(_xlfn.CONCAT('CW12'!$B$51, " - ", 'CW12'!$B$57, " - ", 'CW12'!$J$5))&gt;230,LEFT(_xlfn.CONCAT('CW12'!$B$51, " - ", 'CW12'!$B$57, " - ", 'CW12'!$J$5),212)&amp;" [*** truncated]",_xlfn.CONCAT('CW12'!$B$51, " - ", 'CW12'!$B$57, " - ", 'CW12'!$J$5))</f>
        <v>Supply-demand balance - Demand-side improvements delivering benefits in 2025-2030 (excl leakage and metering); SDB totex - Total</v>
      </c>
      <c r="D396" t="str">
        <f>'CW12'!$C$57</f>
        <v>£m</v>
      </c>
      <c r="E396" t="s">
        <v>8488</v>
      </c>
      <c r="F396" s="1248">
        <f>IF(ISBLANK('CW12'!$P$57),"##BLANK",'CW12'!$P$57)</f>
        <v>0</v>
      </c>
    </row>
    <row r="397" spans="2:6" x14ac:dyDescent="0.2">
      <c r="B397" t="str">
        <f>UPPER('CW12'!$Z$58)</f>
        <v>CW12_047WR_PR24</v>
      </c>
      <c r="C397" t="str">
        <f>IF(LEN(_xlfn.CONCAT('CW12'!$B$51, " - ", 'CW12'!$B$58, " - ", 'CW12'!$E$5))&gt;230,LEFT(_xlfn.CONCAT('CW12'!$B$51, " - ", 'CW12'!$B$58, " - ", 'CW12'!$E$5),212)&amp;" [*** truncated]",_xlfn.CONCAT('CW12'!$B$51, " - ", 'CW12'!$B$58, " - ", 'CW12'!$E$5))</f>
        <v>Supply-demand balance - Leakage improvements delivering benefits in 2025-2030; SDB capex - Water resources</v>
      </c>
      <c r="D397" t="str">
        <f>'CW12'!$C$58</f>
        <v>£m</v>
      </c>
      <c r="E397" t="s">
        <v>8488</v>
      </c>
      <c r="F397" s="1248">
        <f>IF(ISBLANK('CW12'!$K$58),"##BLANK",'CW12'!$K$58)</f>
        <v>0</v>
      </c>
    </row>
    <row r="398" spans="2:6" x14ac:dyDescent="0.2">
      <c r="B398" t="str">
        <f>UPPER('CW12'!$AA$58)</f>
        <v>CW12_047RWT_PR24</v>
      </c>
      <c r="C398" t="str">
        <f>IF(LEN(_xlfn.CONCAT('CW12'!$B$51, " - ", 'CW12'!$B$58, " - ", 'CW12'!$F$6, " - ", 'CW12'!$F$5))&gt;230,LEFT(_xlfn.CONCAT('CW12'!$B$51, " - ", 'CW12'!$B$58, " - ", 'CW12'!$F$6, " - ", 'CW12'!$F$5),212)&amp;" [*** truncated]",_xlfn.CONCAT('CW12'!$B$51, " - ", 'CW12'!$B$58, " - ", 'CW12'!$F$6, " - ", 'CW12'!$F$5))</f>
        <v>Supply-demand balance - Leakage improvements delivering benefits in 2025-2030; SDB capex - Raw water transport - Water network+</v>
      </c>
      <c r="D398" t="str">
        <f>'CW12'!$C$58</f>
        <v>£m</v>
      </c>
      <c r="E398" t="s">
        <v>8488</v>
      </c>
      <c r="F398" s="1248">
        <f>IF(ISBLANK('CW12'!$L$58),"##BLANK",'CW12'!$L$58)</f>
        <v>0</v>
      </c>
    </row>
    <row r="399" spans="2:6" x14ac:dyDescent="0.2">
      <c r="B399" t="str">
        <f>UPPER('CW12'!$AB$58)</f>
        <v>CW12_047RWS_PR24</v>
      </c>
      <c r="C399" t="str">
        <f>IF(LEN(_xlfn.CONCAT('CW12'!$B$51, " - ", 'CW12'!$B$58, " - ", 'CW12'!$G$6, " - ", 'CW12'!$F$5))&gt;230,LEFT(_xlfn.CONCAT('CW12'!$B$51, " - ", 'CW12'!$B$58, " - ", 'CW12'!$G$6, " - ", 'CW12'!$F$5),212)&amp;" [*** truncated]",_xlfn.CONCAT('CW12'!$B$51, " - ", 'CW12'!$B$58, " - ", 'CW12'!$G$6, " - ", 'CW12'!$F$5))</f>
        <v>Supply-demand balance - Leakage improvements delivering benefits in 2025-2030; SDB capex - Raw water storage - Water network+</v>
      </c>
      <c r="D399" t="str">
        <f>'CW12'!$C$58</f>
        <v>£m</v>
      </c>
      <c r="E399" t="s">
        <v>8488</v>
      </c>
      <c r="F399" s="1248">
        <f>IF(ISBLANK('CW12'!$M$58),"##BLANK",'CW12'!$M$58)</f>
        <v>0</v>
      </c>
    </row>
    <row r="400" spans="2:6" x14ac:dyDescent="0.2">
      <c r="B400" t="str">
        <f>UPPER('CW12'!$AC$58)</f>
        <v>CW12_047WT_PR24</v>
      </c>
      <c r="C400" t="str">
        <f>IF(LEN(_xlfn.CONCAT('CW12'!$B$51, " - ", 'CW12'!$B$58, " - ", 'CW12'!$H$6, " - ", 'CW12'!$F$5))&gt;230,LEFT(_xlfn.CONCAT('CW12'!$B$51, " - ", 'CW12'!$B$58, " - ", 'CW12'!$H$6, " - ", 'CW12'!$F$5),212)&amp;" [*** truncated]",_xlfn.CONCAT('CW12'!$B$51, " - ", 'CW12'!$B$58, " - ", 'CW12'!$H$6, " - ", 'CW12'!$F$5))</f>
        <v>Supply-demand balance - Leakage improvements delivering benefits in 2025-2030; SDB capex - Water treatment - Water network+</v>
      </c>
      <c r="D400" t="str">
        <f>'CW12'!$C$58</f>
        <v>£m</v>
      </c>
      <c r="E400" t="s">
        <v>8488</v>
      </c>
      <c r="F400" s="1248">
        <f>IF(ISBLANK('CW12'!$N$58),"##BLANK",'CW12'!$N$58)</f>
        <v>0</v>
      </c>
    </row>
    <row r="401" spans="2:6" x14ac:dyDescent="0.2">
      <c r="B401" t="str">
        <f>UPPER('CW12'!$AD$58)</f>
        <v>CW12_047TWD_PR24</v>
      </c>
      <c r="C401" t="str">
        <f>IF(LEN(_xlfn.CONCAT('CW12'!$B$51, " - ", 'CW12'!$B$58, " - ", 'CW12'!$I$6, " - ", 'CW12'!$F$5))&gt;230,LEFT(_xlfn.CONCAT('CW12'!$B$51, " - ", 'CW12'!$B$58, " - ", 'CW12'!$I$6, " - ", 'CW12'!$F$5),212)&amp;" [*** truncated]",_xlfn.CONCAT('CW12'!$B$51, " - ", 'CW12'!$B$58, " - ", 'CW12'!$I$6, " - ", 'CW12'!$F$5))</f>
        <v>Supply-demand balance - Leakage improvements delivering benefits in 2025-2030; SDB capex - Treated water distribution - Water network+</v>
      </c>
      <c r="D401" t="str">
        <f>'CW12'!$C$58</f>
        <v>£m</v>
      </c>
      <c r="E401" t="s">
        <v>8488</v>
      </c>
      <c r="F401" s="1248">
        <f>IF(ISBLANK('CW12'!$O$58),"##BLANK",'CW12'!$O$58)</f>
        <v>0.69946720547093577</v>
      </c>
    </row>
    <row r="402" spans="2:6" x14ac:dyDescent="0.2">
      <c r="B402" t="str">
        <f>UPPER('CW12'!$AE$58)</f>
        <v>CW12_047TOT_PR24</v>
      </c>
      <c r="C402" t="str">
        <f>IF(LEN(_xlfn.CONCAT('CW12'!$B$51, " - ", 'CW12'!$B$58, " - ", 'CW12'!$J$5))&gt;230,LEFT(_xlfn.CONCAT('CW12'!$B$51, " - ", 'CW12'!$B$58, " - ", 'CW12'!$J$5),212)&amp;" [*** truncated]",_xlfn.CONCAT('CW12'!$B$51, " - ", 'CW12'!$B$58, " - ", 'CW12'!$J$5))</f>
        <v>Supply-demand balance - Leakage improvements delivering benefits in 2025-2030; SDB capex - Total</v>
      </c>
      <c r="D402" t="str">
        <f>'CW12'!$C$58</f>
        <v>£m</v>
      </c>
      <c r="E402" t="s">
        <v>8488</v>
      </c>
      <c r="F402" s="1248">
        <f>IF(ISBLANK('CW12'!$P$58),"##BLANK",'CW12'!$P$58)</f>
        <v>0.69946720547093577</v>
      </c>
    </row>
    <row r="403" spans="2:6" x14ac:dyDescent="0.2">
      <c r="B403" t="str">
        <f>UPPER('CW12'!$Z$59)</f>
        <v>CW12_048WR_PR24</v>
      </c>
      <c r="C403" t="str">
        <f>IF(LEN(_xlfn.CONCAT('CW12'!$B$51, " - ", 'CW12'!$B$59, " - ", 'CW12'!$E$5))&gt;230,LEFT(_xlfn.CONCAT('CW12'!$B$51, " - ", 'CW12'!$B$59, " - ", 'CW12'!$E$5),212)&amp;" [*** truncated]",_xlfn.CONCAT('CW12'!$B$51, " - ", 'CW12'!$B$59, " - ", 'CW12'!$E$5))</f>
        <v>Supply-demand balance - Leakage improvements delivering benefits in 2025-2030; SDB opex - Water resources</v>
      </c>
      <c r="D403" t="str">
        <f>'CW12'!$C$59</f>
        <v>£m</v>
      </c>
      <c r="E403" t="s">
        <v>8488</v>
      </c>
      <c r="F403" s="1248">
        <f>IF(ISBLANK('CW12'!$K$59),"##BLANK",'CW12'!$K$59)</f>
        <v>0</v>
      </c>
    </row>
    <row r="404" spans="2:6" x14ac:dyDescent="0.2">
      <c r="B404" t="str">
        <f>UPPER('CW12'!$AA$59)</f>
        <v>CW12_048RWT_PR24</v>
      </c>
      <c r="C404" t="str">
        <f>IF(LEN(_xlfn.CONCAT('CW12'!$B$51, " - ", 'CW12'!$B$59, " - ", 'CW12'!$F$6, " - ", 'CW12'!$F$5))&gt;230,LEFT(_xlfn.CONCAT('CW12'!$B$51, " - ", 'CW12'!$B$59, " - ", 'CW12'!$F$6, " - ", 'CW12'!$F$5),212)&amp;" [*** truncated]",_xlfn.CONCAT('CW12'!$B$51, " - ", 'CW12'!$B$59, " - ", 'CW12'!$F$6, " - ", 'CW12'!$F$5))</f>
        <v>Supply-demand balance - Leakage improvements delivering benefits in 2025-2030; SDB opex - Raw water transport - Water network+</v>
      </c>
      <c r="D404" t="str">
        <f>'CW12'!$C$59</f>
        <v>£m</v>
      </c>
      <c r="E404" t="s">
        <v>8488</v>
      </c>
      <c r="F404" s="1248">
        <f>IF(ISBLANK('CW12'!$L$59),"##BLANK",'CW12'!$L$59)</f>
        <v>0</v>
      </c>
    </row>
    <row r="405" spans="2:6" x14ac:dyDescent="0.2">
      <c r="B405" t="str">
        <f>UPPER('CW12'!$AB$59)</f>
        <v>CW12_048RWS_PR24</v>
      </c>
      <c r="C405" t="str">
        <f>IF(LEN(_xlfn.CONCAT('CW12'!$B$51, " - ", 'CW12'!$B$59, " - ", 'CW12'!$G$6, " - ", 'CW12'!$F$5))&gt;230,LEFT(_xlfn.CONCAT('CW12'!$B$51, " - ", 'CW12'!$B$59, " - ", 'CW12'!$G$6, " - ", 'CW12'!$F$5),212)&amp;" [*** truncated]",_xlfn.CONCAT('CW12'!$B$51, " - ", 'CW12'!$B$59, " - ", 'CW12'!$G$6, " - ", 'CW12'!$F$5))</f>
        <v>Supply-demand balance - Leakage improvements delivering benefits in 2025-2030; SDB opex - Raw water storage - Water network+</v>
      </c>
      <c r="D405" t="str">
        <f>'CW12'!$C$59</f>
        <v>£m</v>
      </c>
      <c r="E405" t="s">
        <v>8488</v>
      </c>
      <c r="F405" s="1248">
        <f>IF(ISBLANK('CW12'!$M$59),"##BLANK",'CW12'!$M$59)</f>
        <v>0</v>
      </c>
    </row>
    <row r="406" spans="2:6" x14ac:dyDescent="0.2">
      <c r="B406" t="str">
        <f>UPPER('CW12'!$AC$59)</f>
        <v>CW12_048WT_PR24</v>
      </c>
      <c r="C406" t="str">
        <f>IF(LEN(_xlfn.CONCAT('CW12'!$B$51, " - ", 'CW12'!$B$59, " - ", 'CW12'!$H$6, " - ", 'CW12'!$F$5))&gt;230,LEFT(_xlfn.CONCAT('CW12'!$B$51, " - ", 'CW12'!$B$59, " - ", 'CW12'!$H$6, " - ", 'CW12'!$F$5),212)&amp;" [*** truncated]",_xlfn.CONCAT('CW12'!$B$51, " - ", 'CW12'!$B$59, " - ", 'CW12'!$H$6, " - ", 'CW12'!$F$5))</f>
        <v>Supply-demand balance - Leakage improvements delivering benefits in 2025-2030; SDB opex - Water treatment - Water network+</v>
      </c>
      <c r="D406" t="str">
        <f>'CW12'!$C$59</f>
        <v>£m</v>
      </c>
      <c r="E406" t="s">
        <v>8488</v>
      </c>
      <c r="F406" s="1248">
        <f>IF(ISBLANK('CW12'!$N$59),"##BLANK",'CW12'!$N$59)</f>
        <v>0</v>
      </c>
    </row>
    <row r="407" spans="2:6" x14ac:dyDescent="0.2">
      <c r="B407" t="str">
        <f>UPPER('CW12'!$AD$59)</f>
        <v>CW12_048TWD_PR24</v>
      </c>
      <c r="C407" t="str">
        <f>IF(LEN(_xlfn.CONCAT('CW12'!$B$51, " - ", 'CW12'!$B$59, " - ", 'CW12'!$I$6, " - ", 'CW12'!$F$5))&gt;230,LEFT(_xlfn.CONCAT('CW12'!$B$51, " - ", 'CW12'!$B$59, " - ", 'CW12'!$I$6, " - ", 'CW12'!$F$5),212)&amp;" [*** truncated]",_xlfn.CONCAT('CW12'!$B$51, " - ", 'CW12'!$B$59, " - ", 'CW12'!$I$6, " - ", 'CW12'!$F$5))</f>
        <v>Supply-demand balance - Leakage improvements delivering benefits in 2025-2030; SDB opex - Treated water distribution - Water network+</v>
      </c>
      <c r="D407" t="str">
        <f>'CW12'!$C$59</f>
        <v>£m</v>
      </c>
      <c r="E407" t="s">
        <v>8488</v>
      </c>
      <c r="F407" s="1248">
        <f>IF(ISBLANK('CW12'!$O$59),"##BLANK",'CW12'!$O$59)</f>
        <v>0</v>
      </c>
    </row>
    <row r="408" spans="2:6" x14ac:dyDescent="0.2">
      <c r="B408" t="str">
        <f>UPPER('CW12'!$AE$59)</f>
        <v>CW12_048TOT_PR24</v>
      </c>
      <c r="C408" t="str">
        <f>IF(LEN(_xlfn.CONCAT('CW12'!$B$51, " - ", 'CW12'!$B$59, " - ", 'CW12'!$J$5))&gt;230,LEFT(_xlfn.CONCAT('CW12'!$B$51, " - ", 'CW12'!$B$59, " - ", 'CW12'!$J$5),212)&amp;" [*** truncated]",_xlfn.CONCAT('CW12'!$B$51, " - ", 'CW12'!$B$59, " - ", 'CW12'!$J$5))</f>
        <v>Supply-demand balance - Leakage improvements delivering benefits in 2025-2030; SDB opex - Total</v>
      </c>
      <c r="D408" t="str">
        <f>'CW12'!$C$59</f>
        <v>£m</v>
      </c>
      <c r="E408" t="s">
        <v>8488</v>
      </c>
      <c r="F408" s="1248">
        <f>IF(ISBLANK('CW12'!$P$59),"##BLANK",'CW12'!$P$59)</f>
        <v>0</v>
      </c>
    </row>
    <row r="409" spans="2:6" x14ac:dyDescent="0.2">
      <c r="B409" t="str">
        <f>UPPER('CW12'!$Z$60)</f>
        <v>CW12_049WR_PR24</v>
      </c>
      <c r="C409" t="str">
        <f>IF(LEN(_xlfn.CONCAT('CW12'!$B$51, " - ", 'CW12'!$B$60, " - ", 'CW12'!$E$5))&gt;230,LEFT(_xlfn.CONCAT('CW12'!$B$51, " - ", 'CW12'!$B$60, " - ", 'CW12'!$E$5),212)&amp;" [*** truncated]",_xlfn.CONCAT('CW12'!$B$51, " - ", 'CW12'!$B$60, " - ", 'CW12'!$E$5))</f>
        <v>Supply-demand balance - Leakage improvements delivering benefits in 2025-2030; SDB totex - Water resources</v>
      </c>
      <c r="D409" t="str">
        <f>'CW12'!$C$60</f>
        <v>£m</v>
      </c>
      <c r="E409" t="s">
        <v>8488</v>
      </c>
      <c r="F409" s="1248">
        <f>IF(ISBLANK('CW12'!$K$60),"##BLANK",'CW12'!$K$60)</f>
        <v>0</v>
      </c>
    </row>
    <row r="410" spans="2:6" x14ac:dyDescent="0.2">
      <c r="B410" t="str">
        <f>UPPER('CW12'!$AA$60)</f>
        <v>CW12_049RWT_PR24</v>
      </c>
      <c r="C410" t="str">
        <f>IF(LEN(_xlfn.CONCAT('CW12'!$B$51, " - ", 'CW12'!$B$60, " - ", 'CW12'!$F$6, " - ", 'CW12'!$F$5))&gt;230,LEFT(_xlfn.CONCAT('CW12'!$B$51, " - ", 'CW12'!$B$60, " - ", 'CW12'!$F$6, " - ", 'CW12'!$F$5),212)&amp;" [*** truncated]",_xlfn.CONCAT('CW12'!$B$51, " - ", 'CW12'!$B$60, " - ", 'CW12'!$F$6, " - ", 'CW12'!$F$5))</f>
        <v>Supply-demand balance - Leakage improvements delivering benefits in 2025-2030; SDB totex - Raw water transport - Water network+</v>
      </c>
      <c r="D410" t="str">
        <f>'CW12'!$C$60</f>
        <v>£m</v>
      </c>
      <c r="E410" t="s">
        <v>8488</v>
      </c>
      <c r="F410" s="1248">
        <f>IF(ISBLANK('CW12'!$L$60),"##BLANK",'CW12'!$L$60)</f>
        <v>0</v>
      </c>
    </row>
    <row r="411" spans="2:6" x14ac:dyDescent="0.2">
      <c r="B411" t="str">
        <f>UPPER('CW12'!$AB$60)</f>
        <v>CW12_049RWS_PR24</v>
      </c>
      <c r="C411" t="str">
        <f>IF(LEN(_xlfn.CONCAT('CW12'!$B$51, " - ", 'CW12'!$B$60, " - ", 'CW12'!$G$6, " - ", 'CW12'!$F$5))&gt;230,LEFT(_xlfn.CONCAT('CW12'!$B$51, " - ", 'CW12'!$B$60, " - ", 'CW12'!$G$6, " - ", 'CW12'!$F$5),212)&amp;" [*** truncated]",_xlfn.CONCAT('CW12'!$B$51, " - ", 'CW12'!$B$60, " - ", 'CW12'!$G$6, " - ", 'CW12'!$F$5))</f>
        <v>Supply-demand balance - Leakage improvements delivering benefits in 2025-2030; SDB totex - Raw water storage - Water network+</v>
      </c>
      <c r="D411" t="str">
        <f>'CW12'!$C$60</f>
        <v>£m</v>
      </c>
      <c r="E411" t="s">
        <v>8488</v>
      </c>
      <c r="F411" s="1248">
        <f>IF(ISBLANK('CW12'!$M$60),"##BLANK",'CW12'!$M$60)</f>
        <v>0</v>
      </c>
    </row>
    <row r="412" spans="2:6" x14ac:dyDescent="0.2">
      <c r="B412" t="str">
        <f>UPPER('CW12'!$AC$60)</f>
        <v>CW12_049WT_PR24</v>
      </c>
      <c r="C412" t="str">
        <f>IF(LEN(_xlfn.CONCAT('CW12'!$B$51, " - ", 'CW12'!$B$60, " - ", 'CW12'!$H$6, " - ", 'CW12'!$F$5))&gt;230,LEFT(_xlfn.CONCAT('CW12'!$B$51, " - ", 'CW12'!$B$60, " - ", 'CW12'!$H$6, " - ", 'CW12'!$F$5),212)&amp;" [*** truncated]",_xlfn.CONCAT('CW12'!$B$51, " - ", 'CW12'!$B$60, " - ", 'CW12'!$H$6, " - ", 'CW12'!$F$5))</f>
        <v>Supply-demand balance - Leakage improvements delivering benefits in 2025-2030; SDB totex - Water treatment - Water network+</v>
      </c>
      <c r="D412" t="str">
        <f>'CW12'!$C$60</f>
        <v>£m</v>
      </c>
      <c r="E412" t="s">
        <v>8488</v>
      </c>
      <c r="F412" s="1248">
        <f>IF(ISBLANK('CW12'!$N$60),"##BLANK",'CW12'!$N$60)</f>
        <v>0</v>
      </c>
    </row>
    <row r="413" spans="2:6" x14ac:dyDescent="0.2">
      <c r="B413" t="str">
        <f>UPPER('CW12'!$AD$60)</f>
        <v>CW12_049TWD_PR24</v>
      </c>
      <c r="C413" t="str">
        <f>IF(LEN(_xlfn.CONCAT('CW12'!$B$51, " - ", 'CW12'!$B$60, " - ", 'CW12'!$I$6, " - ", 'CW12'!$F$5))&gt;230,LEFT(_xlfn.CONCAT('CW12'!$B$51, " - ", 'CW12'!$B$60, " - ", 'CW12'!$I$6, " - ", 'CW12'!$F$5),212)&amp;" [*** truncated]",_xlfn.CONCAT('CW12'!$B$51, " - ", 'CW12'!$B$60, " - ", 'CW12'!$I$6, " - ", 'CW12'!$F$5))</f>
        <v>Supply-demand balance - Leakage improvements delivering benefits in 2025-2030; SDB totex - Treated water distribution - Water network+</v>
      </c>
      <c r="D413" t="str">
        <f>'CW12'!$C$60</f>
        <v>£m</v>
      </c>
      <c r="E413" t="s">
        <v>8488</v>
      </c>
      <c r="F413" s="1248">
        <f>IF(ISBLANK('CW12'!$O$60),"##BLANK",'CW12'!$O$60)</f>
        <v>0.69946720547093577</v>
      </c>
    </row>
    <row r="414" spans="2:6" x14ac:dyDescent="0.2">
      <c r="B414" t="str">
        <f>UPPER('CW12'!$AE$60)</f>
        <v>CW12_049TOT_PR24</v>
      </c>
      <c r="C414" t="str">
        <f>IF(LEN(_xlfn.CONCAT('CW12'!$B$51, " - ", 'CW12'!$B$60, " - ", 'CW12'!$J$5))&gt;230,LEFT(_xlfn.CONCAT('CW12'!$B$51, " - ", 'CW12'!$B$60, " - ", 'CW12'!$J$5),212)&amp;" [*** truncated]",_xlfn.CONCAT('CW12'!$B$51, " - ", 'CW12'!$B$60, " - ", 'CW12'!$J$5))</f>
        <v>Supply-demand balance - Leakage improvements delivering benefits in 2025-2030; SDB totex - Total</v>
      </c>
      <c r="D414" t="str">
        <f>'CW12'!$C$60</f>
        <v>£m</v>
      </c>
      <c r="E414" t="s">
        <v>8488</v>
      </c>
      <c r="F414" s="1248">
        <f>IF(ISBLANK('CW12'!$P$60),"##BLANK",'CW12'!$P$60)</f>
        <v>0.69946720547093577</v>
      </c>
    </row>
    <row r="415" spans="2:6" x14ac:dyDescent="0.2">
      <c r="B415" t="str">
        <f>UPPER('CW12'!$Z$61)</f>
        <v>CW12_050WR_PR24</v>
      </c>
      <c r="C415" t="str">
        <f>IF(LEN(_xlfn.CONCAT('CW12'!$B$51, " - ", 'CW12'!$B$61, " - ", 'CW12'!$E$5))&gt;230,LEFT(_xlfn.CONCAT('CW12'!$B$51, " - ", 'CW12'!$B$61, " - ", 'CW12'!$E$5),212)&amp;" [*** truncated]",_xlfn.CONCAT('CW12'!$B$51, " - ", 'CW12'!$B$61, " - ", 'CW12'!$E$5))</f>
        <v>Supply-demand balance - Interconnectors delivering benefits in 2025-2030; SDB capex - Water resources</v>
      </c>
      <c r="D415" t="str">
        <f>'CW12'!$C$61</f>
        <v>£m</v>
      </c>
      <c r="E415" t="s">
        <v>8488</v>
      </c>
      <c r="F415" s="1248">
        <f>IF(ISBLANK('CW12'!$K$61),"##BLANK",'CW12'!$K$61)</f>
        <v>0</v>
      </c>
    </row>
    <row r="416" spans="2:6" x14ac:dyDescent="0.2">
      <c r="B416" t="str">
        <f>UPPER('CW12'!$AA$61)</f>
        <v>CW12_050RWT_PR24</v>
      </c>
      <c r="C416" t="str">
        <f>IF(LEN(_xlfn.CONCAT('CW12'!$B$51, " - ", 'CW12'!$B$61, " - ", 'CW12'!$F$6, " - ", 'CW12'!$F$5))&gt;230,LEFT(_xlfn.CONCAT('CW12'!$B$51, " - ", 'CW12'!$B$61, " - ", 'CW12'!$F$6, " - ", 'CW12'!$F$5),212)&amp;" [*** truncated]",_xlfn.CONCAT('CW12'!$B$51, " - ", 'CW12'!$B$61, " - ", 'CW12'!$F$6, " - ", 'CW12'!$F$5))</f>
        <v>Supply-demand balance - Interconnectors delivering benefits in 2025-2030; SDB capex - Raw water transport - Water network+</v>
      </c>
      <c r="D416" t="str">
        <f>'CW12'!$C$61</f>
        <v>£m</v>
      </c>
      <c r="E416" t="s">
        <v>8488</v>
      </c>
      <c r="F416" s="1248">
        <f>IF(ISBLANK('CW12'!$L$61),"##BLANK",'CW12'!$L$61)</f>
        <v>0</v>
      </c>
    </row>
    <row r="417" spans="2:6" x14ac:dyDescent="0.2">
      <c r="B417" t="str">
        <f>UPPER('CW12'!$AB$61)</f>
        <v>CW12_050RWS_PR24</v>
      </c>
      <c r="C417" t="str">
        <f>IF(LEN(_xlfn.CONCAT('CW12'!$B$51, " - ", 'CW12'!$B$61, " - ", 'CW12'!$G$6, " - ", 'CW12'!$F$5))&gt;230,LEFT(_xlfn.CONCAT('CW12'!$B$51, " - ", 'CW12'!$B$61, " - ", 'CW12'!$G$6, " - ", 'CW12'!$F$5),212)&amp;" [*** truncated]",_xlfn.CONCAT('CW12'!$B$51, " - ", 'CW12'!$B$61, " - ", 'CW12'!$G$6, " - ", 'CW12'!$F$5))</f>
        <v>Supply-demand balance - Interconnectors delivering benefits in 2025-2030; SDB capex - Raw water storage - Water network+</v>
      </c>
      <c r="D417" t="str">
        <f>'CW12'!$C$61</f>
        <v>£m</v>
      </c>
      <c r="E417" t="s">
        <v>8488</v>
      </c>
      <c r="F417" s="1248">
        <f>IF(ISBLANK('CW12'!$M$61),"##BLANK",'CW12'!$M$61)</f>
        <v>0</v>
      </c>
    </row>
    <row r="418" spans="2:6" x14ac:dyDescent="0.2">
      <c r="B418" t="str">
        <f>UPPER('CW12'!$AC$61)</f>
        <v>CW12_050WT_PR24</v>
      </c>
      <c r="C418" t="str">
        <f>IF(LEN(_xlfn.CONCAT('CW12'!$B$51, " - ", 'CW12'!$B$61, " - ", 'CW12'!$H$6, " - ", 'CW12'!$F$5))&gt;230,LEFT(_xlfn.CONCAT('CW12'!$B$51, " - ", 'CW12'!$B$61, " - ", 'CW12'!$H$6, " - ", 'CW12'!$F$5),212)&amp;" [*** truncated]",_xlfn.CONCAT('CW12'!$B$51, " - ", 'CW12'!$B$61, " - ", 'CW12'!$H$6, " - ", 'CW12'!$F$5))</f>
        <v>Supply-demand balance - Interconnectors delivering benefits in 2025-2030; SDB capex - Water treatment - Water network+</v>
      </c>
      <c r="D418" t="str">
        <f>'CW12'!$C$61</f>
        <v>£m</v>
      </c>
      <c r="E418" t="s">
        <v>8488</v>
      </c>
      <c r="F418" s="1248">
        <f>IF(ISBLANK('CW12'!$N$61),"##BLANK",'CW12'!$N$61)</f>
        <v>0</v>
      </c>
    </row>
    <row r="419" spans="2:6" x14ac:dyDescent="0.2">
      <c r="B419" t="str">
        <f>UPPER('CW12'!$AD$61)</f>
        <v>CW12_050TWD_PR24</v>
      </c>
      <c r="C419" t="str">
        <f>IF(LEN(_xlfn.CONCAT('CW12'!$B$51, " - ", 'CW12'!$B$61, " - ", 'CW12'!$I$6, " - ", 'CW12'!$F$5))&gt;230,LEFT(_xlfn.CONCAT('CW12'!$B$51, " - ", 'CW12'!$B$61, " - ", 'CW12'!$I$6, " - ", 'CW12'!$F$5),212)&amp;" [*** truncated]",_xlfn.CONCAT('CW12'!$B$51, " - ", 'CW12'!$B$61, " - ", 'CW12'!$I$6, " - ", 'CW12'!$F$5))</f>
        <v>Supply-demand balance - Interconnectors delivering benefits in 2025-2030; SDB capex - Treated water distribution - Water network+</v>
      </c>
      <c r="D419" t="str">
        <f>'CW12'!$C$61</f>
        <v>£m</v>
      </c>
      <c r="E419" t="s">
        <v>8488</v>
      </c>
      <c r="F419" s="1248">
        <f>IF(ISBLANK('CW12'!$O$61),"##BLANK",'CW12'!$O$61)</f>
        <v>0.65265247124650305</v>
      </c>
    </row>
    <row r="420" spans="2:6" x14ac:dyDescent="0.2">
      <c r="B420" t="str">
        <f>UPPER('CW12'!$AE$61)</f>
        <v>CW12_050TOT_PR24</v>
      </c>
      <c r="C420" t="str">
        <f>IF(LEN(_xlfn.CONCAT('CW12'!$B$51, " - ", 'CW12'!$B$61, " - ", 'CW12'!$J$5))&gt;230,LEFT(_xlfn.CONCAT('CW12'!$B$51, " - ", 'CW12'!$B$61, " - ", 'CW12'!$J$5),212)&amp;" [*** truncated]",_xlfn.CONCAT('CW12'!$B$51, " - ", 'CW12'!$B$61, " - ", 'CW12'!$J$5))</f>
        <v>Supply-demand balance - Interconnectors delivering benefits in 2025-2030; SDB capex - Total</v>
      </c>
      <c r="D420" t="str">
        <f>'CW12'!$C$61</f>
        <v>£m</v>
      </c>
      <c r="E420" t="s">
        <v>8488</v>
      </c>
      <c r="F420" s="1248">
        <f>IF(ISBLANK('CW12'!$P$61),"##BLANK",'CW12'!$P$61)</f>
        <v>0.65265247124650305</v>
      </c>
    </row>
    <row r="421" spans="2:6" x14ac:dyDescent="0.2">
      <c r="B421" t="str">
        <f>UPPER('CW12'!$Z$62)</f>
        <v>CW12_051WR_PR24</v>
      </c>
      <c r="C421" t="str">
        <f>IF(LEN(_xlfn.CONCAT('CW12'!$B$51, " - ", 'CW12'!$B$62, " - ", 'CW12'!$E$5))&gt;230,LEFT(_xlfn.CONCAT('CW12'!$B$51, " - ", 'CW12'!$B$62, " - ", 'CW12'!$E$5),212)&amp;" [*** truncated]",_xlfn.CONCAT('CW12'!$B$51, " - ", 'CW12'!$B$62, " - ", 'CW12'!$E$5))</f>
        <v>Supply-demand balance - Interconnectors delivering benefits in 2025-2030; SDB opex - Water resources</v>
      </c>
      <c r="D421" t="str">
        <f>'CW12'!$C$62</f>
        <v>£m</v>
      </c>
      <c r="E421" t="s">
        <v>8488</v>
      </c>
      <c r="F421" s="1248">
        <f>IF(ISBLANK('CW12'!$K$62),"##BLANK",'CW12'!$K$62)</f>
        <v>0</v>
      </c>
    </row>
    <row r="422" spans="2:6" x14ac:dyDescent="0.2">
      <c r="B422" t="str">
        <f>UPPER('CW12'!$AA$62)</f>
        <v>CW12_051RWT_PR24</v>
      </c>
      <c r="C422" t="str">
        <f>IF(LEN(_xlfn.CONCAT('CW12'!$B$51, " - ", 'CW12'!$B$62, " - ", 'CW12'!$F$6, " - ", 'CW12'!$F$5))&gt;230,LEFT(_xlfn.CONCAT('CW12'!$B$51, " - ", 'CW12'!$B$62, " - ", 'CW12'!$F$6, " - ", 'CW12'!$F$5),212)&amp;" [*** truncated]",_xlfn.CONCAT('CW12'!$B$51, " - ", 'CW12'!$B$62, " - ", 'CW12'!$F$6, " - ", 'CW12'!$F$5))</f>
        <v>Supply-demand balance - Interconnectors delivering benefits in 2025-2030; SDB opex - Raw water transport - Water network+</v>
      </c>
      <c r="D422" t="str">
        <f>'CW12'!$C$62</f>
        <v>£m</v>
      </c>
      <c r="E422" t="s">
        <v>8488</v>
      </c>
      <c r="F422" s="1248">
        <f>IF(ISBLANK('CW12'!$L$62),"##BLANK",'CW12'!$L$62)</f>
        <v>0</v>
      </c>
    </row>
    <row r="423" spans="2:6" x14ac:dyDescent="0.2">
      <c r="B423" t="str">
        <f>UPPER('CW12'!$AB$62)</f>
        <v>CW12_051RWS_PR24</v>
      </c>
      <c r="C423" t="str">
        <f>IF(LEN(_xlfn.CONCAT('CW12'!$B$51, " - ", 'CW12'!$B$62, " - ", 'CW12'!$G$6, " - ", 'CW12'!$F$5))&gt;230,LEFT(_xlfn.CONCAT('CW12'!$B$51, " - ", 'CW12'!$B$62, " - ", 'CW12'!$G$6, " - ", 'CW12'!$F$5),212)&amp;" [*** truncated]",_xlfn.CONCAT('CW12'!$B$51, " - ", 'CW12'!$B$62, " - ", 'CW12'!$G$6, " - ", 'CW12'!$F$5))</f>
        <v>Supply-demand balance - Interconnectors delivering benefits in 2025-2030; SDB opex - Raw water storage - Water network+</v>
      </c>
      <c r="D423" t="str">
        <f>'CW12'!$C$62</f>
        <v>£m</v>
      </c>
      <c r="E423" t="s">
        <v>8488</v>
      </c>
      <c r="F423" s="1248">
        <f>IF(ISBLANK('CW12'!$M$62),"##BLANK",'CW12'!$M$62)</f>
        <v>0</v>
      </c>
    </row>
    <row r="424" spans="2:6" x14ac:dyDescent="0.2">
      <c r="B424" t="str">
        <f>UPPER('CW12'!$AC$62)</f>
        <v>CW12_051WT_PR24</v>
      </c>
      <c r="C424" t="str">
        <f>IF(LEN(_xlfn.CONCAT('CW12'!$B$51, " - ", 'CW12'!$B$62, " - ", 'CW12'!$H$6, " - ", 'CW12'!$F$5))&gt;230,LEFT(_xlfn.CONCAT('CW12'!$B$51, " - ", 'CW12'!$B$62, " - ", 'CW12'!$H$6, " - ", 'CW12'!$F$5),212)&amp;" [*** truncated]",_xlfn.CONCAT('CW12'!$B$51, " - ", 'CW12'!$B$62, " - ", 'CW12'!$H$6, " - ", 'CW12'!$F$5))</f>
        <v>Supply-demand balance - Interconnectors delivering benefits in 2025-2030; SDB opex - Water treatment - Water network+</v>
      </c>
      <c r="D424" t="str">
        <f>'CW12'!$C$62</f>
        <v>£m</v>
      </c>
      <c r="E424" t="s">
        <v>8488</v>
      </c>
      <c r="F424" s="1248">
        <f>IF(ISBLANK('CW12'!$N$62),"##BLANK",'CW12'!$N$62)</f>
        <v>0</v>
      </c>
    </row>
    <row r="425" spans="2:6" x14ac:dyDescent="0.2">
      <c r="B425" t="str">
        <f>UPPER('CW12'!$AD$62)</f>
        <v>CW12_051TWD_PR24</v>
      </c>
      <c r="C425" t="str">
        <f>IF(LEN(_xlfn.CONCAT('CW12'!$B$51, " - ", 'CW12'!$B$62, " - ", 'CW12'!$I$6, " - ", 'CW12'!$F$5))&gt;230,LEFT(_xlfn.CONCAT('CW12'!$B$51, " - ", 'CW12'!$B$62, " - ", 'CW12'!$I$6, " - ", 'CW12'!$F$5),212)&amp;" [*** truncated]",_xlfn.CONCAT('CW12'!$B$51, " - ", 'CW12'!$B$62, " - ", 'CW12'!$I$6, " - ", 'CW12'!$F$5))</f>
        <v>Supply-demand balance - Interconnectors delivering benefits in 2025-2030; SDB opex - Treated water distribution - Water network+</v>
      </c>
      <c r="D425" t="str">
        <f>'CW12'!$C$62</f>
        <v>£m</v>
      </c>
      <c r="E425" t="s">
        <v>8488</v>
      </c>
      <c r="F425" s="1248">
        <f>IF(ISBLANK('CW12'!$O$62),"##BLANK",'CW12'!$O$62)</f>
        <v>0</v>
      </c>
    </row>
    <row r="426" spans="2:6" x14ac:dyDescent="0.2">
      <c r="B426" t="str">
        <f>UPPER('CW12'!$AE$62)</f>
        <v>CW12_051TOT_PR24</v>
      </c>
      <c r="C426" t="str">
        <f>IF(LEN(_xlfn.CONCAT('CW12'!$B$51, " - ", 'CW12'!$B$62, " - ", 'CW12'!$J$5))&gt;230,LEFT(_xlfn.CONCAT('CW12'!$B$51, " - ", 'CW12'!$B$62, " - ", 'CW12'!$J$5),212)&amp;" [*** truncated]",_xlfn.CONCAT('CW12'!$B$51, " - ", 'CW12'!$B$62, " - ", 'CW12'!$J$5))</f>
        <v>Supply-demand balance - Interconnectors delivering benefits in 2025-2030; SDB opex - Total</v>
      </c>
      <c r="D426" t="str">
        <f>'CW12'!$C$62</f>
        <v>£m</v>
      </c>
      <c r="E426" t="s">
        <v>8488</v>
      </c>
      <c r="F426" s="1248">
        <f>IF(ISBLANK('CW12'!$P$62),"##BLANK",'CW12'!$P$62)</f>
        <v>0</v>
      </c>
    </row>
    <row r="427" spans="2:6" x14ac:dyDescent="0.2">
      <c r="B427" t="str">
        <f>UPPER('CW12'!$Z$63)</f>
        <v>CW12_052WR_PR24</v>
      </c>
      <c r="C427" t="str">
        <f>IF(LEN(_xlfn.CONCAT('CW12'!$B$51, " - ", 'CW12'!$B$63, " - ", 'CW12'!$E$5))&gt;230,LEFT(_xlfn.CONCAT('CW12'!$B$51, " - ", 'CW12'!$B$63, " - ", 'CW12'!$E$5),212)&amp;" [*** truncated]",_xlfn.CONCAT('CW12'!$B$51, " - ", 'CW12'!$B$63, " - ", 'CW12'!$E$5))</f>
        <v>Supply-demand balance - Interconnectors delivering benefits in 2025-2030; SDB totex - Water resources</v>
      </c>
      <c r="D427" t="str">
        <f>'CW12'!$C$63</f>
        <v>£m</v>
      </c>
      <c r="E427" t="s">
        <v>8488</v>
      </c>
      <c r="F427" s="1248">
        <f>IF(ISBLANK('CW12'!$K$63),"##BLANK",'CW12'!$K$63)</f>
        <v>0</v>
      </c>
    </row>
    <row r="428" spans="2:6" x14ac:dyDescent="0.2">
      <c r="B428" t="str">
        <f>UPPER('CW12'!$AA$63)</f>
        <v>CW12_052RWT_PR24</v>
      </c>
      <c r="C428" t="str">
        <f>IF(LEN(_xlfn.CONCAT('CW12'!$B$51, " - ", 'CW12'!$B$63, " - ", 'CW12'!$F$6, " - ", 'CW12'!$F$5))&gt;230,LEFT(_xlfn.CONCAT('CW12'!$B$51, " - ", 'CW12'!$B$63, " - ", 'CW12'!$F$6, " - ", 'CW12'!$F$5),212)&amp;" [*** truncated]",_xlfn.CONCAT('CW12'!$B$51, " - ", 'CW12'!$B$63, " - ", 'CW12'!$F$6, " - ", 'CW12'!$F$5))</f>
        <v>Supply-demand balance - Interconnectors delivering benefits in 2025-2030; SDB totex - Raw water transport - Water network+</v>
      </c>
      <c r="D428" t="str">
        <f>'CW12'!$C$63</f>
        <v>£m</v>
      </c>
      <c r="E428" t="s">
        <v>8488</v>
      </c>
      <c r="F428" s="1248">
        <f>IF(ISBLANK('CW12'!$L$63),"##BLANK",'CW12'!$L$63)</f>
        <v>0</v>
      </c>
    </row>
    <row r="429" spans="2:6" x14ac:dyDescent="0.2">
      <c r="B429" t="str">
        <f>UPPER('CW12'!$AB$63)</f>
        <v>CW12_052RWS_PR24</v>
      </c>
      <c r="C429" t="str">
        <f>IF(LEN(_xlfn.CONCAT('CW12'!$B$51, " - ", 'CW12'!$B$63, " - ", 'CW12'!$G$6, " - ", 'CW12'!$F$5))&gt;230,LEFT(_xlfn.CONCAT('CW12'!$B$51, " - ", 'CW12'!$B$63, " - ", 'CW12'!$G$6, " - ", 'CW12'!$F$5),212)&amp;" [*** truncated]",_xlfn.CONCAT('CW12'!$B$51, " - ", 'CW12'!$B$63, " - ", 'CW12'!$G$6, " - ", 'CW12'!$F$5))</f>
        <v>Supply-demand balance - Interconnectors delivering benefits in 2025-2030; SDB totex - Raw water storage - Water network+</v>
      </c>
      <c r="D429" t="str">
        <f>'CW12'!$C$63</f>
        <v>£m</v>
      </c>
      <c r="E429" t="s">
        <v>8488</v>
      </c>
      <c r="F429" s="1248">
        <f>IF(ISBLANK('CW12'!$M$63),"##BLANK",'CW12'!$M$63)</f>
        <v>0</v>
      </c>
    </row>
    <row r="430" spans="2:6" x14ac:dyDescent="0.2">
      <c r="B430" t="str">
        <f>UPPER('CW12'!$AC$63)</f>
        <v>CW12_052WT_PR24</v>
      </c>
      <c r="C430" t="str">
        <f>IF(LEN(_xlfn.CONCAT('CW12'!$B$51, " - ", 'CW12'!$B$63, " - ", 'CW12'!$H$6, " - ", 'CW12'!$F$5))&gt;230,LEFT(_xlfn.CONCAT('CW12'!$B$51, " - ", 'CW12'!$B$63, " - ", 'CW12'!$H$6, " - ", 'CW12'!$F$5),212)&amp;" [*** truncated]",_xlfn.CONCAT('CW12'!$B$51, " - ", 'CW12'!$B$63, " - ", 'CW12'!$H$6, " - ", 'CW12'!$F$5))</f>
        <v>Supply-demand balance - Interconnectors delivering benefits in 2025-2030; SDB totex - Water treatment - Water network+</v>
      </c>
      <c r="D430" t="str">
        <f>'CW12'!$C$63</f>
        <v>£m</v>
      </c>
      <c r="E430" t="s">
        <v>8488</v>
      </c>
      <c r="F430" s="1248">
        <f>IF(ISBLANK('CW12'!$N$63),"##BLANK",'CW12'!$N$63)</f>
        <v>0</v>
      </c>
    </row>
    <row r="431" spans="2:6" x14ac:dyDescent="0.2">
      <c r="B431" t="str">
        <f>UPPER('CW12'!$AD$63)</f>
        <v>CW12_052TWD_PR24</v>
      </c>
      <c r="C431" t="str">
        <f>IF(LEN(_xlfn.CONCAT('CW12'!$B$51, " - ", 'CW12'!$B$63, " - ", 'CW12'!$I$6, " - ", 'CW12'!$F$5))&gt;230,LEFT(_xlfn.CONCAT('CW12'!$B$51, " - ", 'CW12'!$B$63, " - ", 'CW12'!$I$6, " - ", 'CW12'!$F$5),212)&amp;" [*** truncated]",_xlfn.CONCAT('CW12'!$B$51, " - ", 'CW12'!$B$63, " - ", 'CW12'!$I$6, " - ", 'CW12'!$F$5))</f>
        <v>Supply-demand balance - Interconnectors delivering benefits in 2025-2030; SDB totex - Treated water distribution - Water network+</v>
      </c>
      <c r="D431" t="str">
        <f>'CW12'!$C$63</f>
        <v>£m</v>
      </c>
      <c r="E431" t="s">
        <v>8488</v>
      </c>
      <c r="F431" s="1248">
        <f>IF(ISBLANK('CW12'!$O$63),"##BLANK",'CW12'!$O$63)</f>
        <v>0.65265247124650305</v>
      </c>
    </row>
    <row r="432" spans="2:6" x14ac:dyDescent="0.2">
      <c r="B432" t="str">
        <f>UPPER('CW12'!$AE$63)</f>
        <v>CW12_052TOT_PR24</v>
      </c>
      <c r="C432" t="str">
        <f>IF(LEN(_xlfn.CONCAT('CW12'!$B$51, " - ", 'CW12'!$B$63, " - ", 'CW12'!$J$5))&gt;230,LEFT(_xlfn.CONCAT('CW12'!$B$51, " - ", 'CW12'!$B$63, " - ", 'CW12'!$J$5),212)&amp;" [*** truncated]",_xlfn.CONCAT('CW12'!$B$51, " - ", 'CW12'!$B$63, " - ", 'CW12'!$J$5))</f>
        <v>Supply-demand balance - Interconnectors delivering benefits in 2025-2030; SDB totex - Total</v>
      </c>
      <c r="D432" t="str">
        <f>'CW12'!$C$63</f>
        <v>£m</v>
      </c>
      <c r="E432" t="s">
        <v>8488</v>
      </c>
      <c r="F432" s="1248">
        <f>IF(ISBLANK('CW12'!$P$63),"##BLANK",'CW12'!$P$63)</f>
        <v>0.65265247124650305</v>
      </c>
    </row>
    <row r="433" spans="2:6" x14ac:dyDescent="0.2">
      <c r="B433" t="str">
        <f>UPPER('CW12'!$Z$64)</f>
        <v>CW12_053WR_PR24</v>
      </c>
      <c r="C433" t="str">
        <f>IF(LEN(_xlfn.CONCAT('CW12'!$B$51, " - ", 'CW12'!$B$64, " - ", 'CW12'!$E$5))&gt;230,LEFT(_xlfn.CONCAT('CW12'!$B$51, " - ", 'CW12'!$B$64, " - ", 'CW12'!$E$5),212)&amp;" [*** truncated]",_xlfn.CONCAT('CW12'!$B$51, " - ", 'CW12'!$B$64, " - ", 'CW12'!$E$5))</f>
        <v>Supply-demand balance - Supply demand balance improvements delivering benefits starting from 2031; SDB capex - Water resources</v>
      </c>
      <c r="D433" t="str">
        <f>'CW12'!$C$64</f>
        <v>£m</v>
      </c>
      <c r="E433" t="s">
        <v>8488</v>
      </c>
      <c r="F433" s="1248">
        <f>IF(ISBLANK('CW12'!$K$64),"##BLANK",'CW12'!$K$64)</f>
        <v>1.3227457258315203</v>
      </c>
    </row>
    <row r="434" spans="2:6" x14ac:dyDescent="0.2">
      <c r="B434" t="str">
        <f>UPPER('CW12'!$AA$64)</f>
        <v>CW12_053RWT_PR24</v>
      </c>
      <c r="C434" t="str">
        <f>IF(LEN(_xlfn.CONCAT('CW12'!$B$51, " - ", 'CW12'!$B$64, " - ", 'CW12'!$F$6, " - ", 'CW12'!$F$5))&gt;230,LEFT(_xlfn.CONCAT('CW12'!$B$51, " - ", 'CW12'!$B$64, " - ", 'CW12'!$F$6, " - ", 'CW12'!$F$5),212)&amp;" [*** truncated]",_xlfn.CONCAT('CW12'!$B$51, " - ", 'CW12'!$B$64, " - ", 'CW12'!$F$6, " - ", 'CW12'!$F$5))</f>
        <v>Supply-demand balance - Supply demand balance improvements delivering benefits starting from 2031; SDB capex - Raw water transport - Water network+</v>
      </c>
      <c r="D434" t="str">
        <f>'CW12'!$C$64</f>
        <v>£m</v>
      </c>
      <c r="E434" t="s">
        <v>8488</v>
      </c>
      <c r="F434" s="1248">
        <f>IF(ISBLANK('CW12'!$L$64),"##BLANK",'CW12'!$L$64)</f>
        <v>0</v>
      </c>
    </row>
    <row r="435" spans="2:6" x14ac:dyDescent="0.2">
      <c r="B435" t="str">
        <f>UPPER('CW12'!$AB$64)</f>
        <v>CW12_053RWS_PR24</v>
      </c>
      <c r="C435" t="str">
        <f>IF(LEN(_xlfn.CONCAT('CW12'!$B$51, " - ", 'CW12'!$B$64, " - ", 'CW12'!$G$6, " - ", 'CW12'!$F$5))&gt;230,LEFT(_xlfn.CONCAT('CW12'!$B$51, " - ", 'CW12'!$B$64, " - ", 'CW12'!$G$6, " - ", 'CW12'!$F$5),212)&amp;" [*** truncated]",_xlfn.CONCAT('CW12'!$B$51, " - ", 'CW12'!$B$64, " - ", 'CW12'!$G$6, " - ", 'CW12'!$F$5))</f>
        <v>Supply-demand balance - Supply demand balance improvements delivering benefits starting from 2031; SDB capex - Raw water storage - Water network+</v>
      </c>
      <c r="D435" t="str">
        <f>'CW12'!$C$64</f>
        <v>£m</v>
      </c>
      <c r="E435" t="s">
        <v>8488</v>
      </c>
      <c r="F435" s="1248">
        <f>IF(ISBLANK('CW12'!$M$64),"##BLANK",'CW12'!$M$64)</f>
        <v>0</v>
      </c>
    </row>
    <row r="436" spans="2:6" x14ac:dyDescent="0.2">
      <c r="B436" t="str">
        <f>UPPER('CW12'!$AC$64)</f>
        <v>CW12_053WT_PR24</v>
      </c>
      <c r="C436" t="str">
        <f>IF(LEN(_xlfn.CONCAT('CW12'!$B$51, " - ", 'CW12'!$B$64, " - ", 'CW12'!$H$6, " - ", 'CW12'!$F$5))&gt;230,LEFT(_xlfn.CONCAT('CW12'!$B$51, " - ", 'CW12'!$B$64, " - ", 'CW12'!$H$6, " - ", 'CW12'!$F$5),212)&amp;" [*** truncated]",_xlfn.CONCAT('CW12'!$B$51, " - ", 'CW12'!$B$64, " - ", 'CW12'!$H$6, " - ", 'CW12'!$F$5))</f>
        <v>Supply-demand balance - Supply demand balance improvements delivering benefits starting from 2031; SDB capex - Water treatment - Water network+</v>
      </c>
      <c r="D436" t="str">
        <f>'CW12'!$C$64</f>
        <v>£m</v>
      </c>
      <c r="E436" t="s">
        <v>8488</v>
      </c>
      <c r="F436" s="1248">
        <f>IF(ISBLANK('CW12'!$N$64),"##BLANK",'CW12'!$N$64)</f>
        <v>0</v>
      </c>
    </row>
    <row r="437" spans="2:6" x14ac:dyDescent="0.2">
      <c r="B437" t="str">
        <f>UPPER('CW12'!$AD$64)</f>
        <v>CW12_053TWD_PR24</v>
      </c>
      <c r="C437" t="str">
        <f>IF(LEN(_xlfn.CONCAT('CW12'!$B$51, " - ", 'CW12'!$B$64, " - ", 'CW12'!$I$6, " - ", 'CW12'!$F$5))&gt;230,LEFT(_xlfn.CONCAT('CW12'!$B$51, " - ", 'CW12'!$B$64, " - ", 'CW12'!$I$6, " - ", 'CW12'!$F$5),212)&amp;" [*** truncated]",_xlfn.CONCAT('CW12'!$B$51, " - ", 'CW12'!$B$64, " - ", 'CW12'!$I$6, " - ", 'CW12'!$F$5))</f>
        <v>Supply-demand balance - Supply demand balance improvements delivering benefits starting from 2031; SDB capex - Treated water distribution - Water network+</v>
      </c>
      <c r="D437" t="str">
        <f>'CW12'!$C$64</f>
        <v>£m</v>
      </c>
      <c r="E437" t="s">
        <v>8488</v>
      </c>
      <c r="F437" s="1248">
        <f>IF(ISBLANK('CW12'!$O$64),"##BLANK",'CW12'!$O$64)</f>
        <v>0</v>
      </c>
    </row>
    <row r="438" spans="2:6" x14ac:dyDescent="0.2">
      <c r="B438" t="str">
        <f>UPPER('CW12'!$AE$64)</f>
        <v>CW12_053TOT_PR24</v>
      </c>
      <c r="C438" t="str">
        <f>IF(LEN(_xlfn.CONCAT('CW12'!$B$51, " - ", 'CW12'!$B$64, " - ", 'CW12'!$J$5))&gt;230,LEFT(_xlfn.CONCAT('CW12'!$B$51, " - ", 'CW12'!$B$64, " - ", 'CW12'!$J$5),212)&amp;" [*** truncated]",_xlfn.CONCAT('CW12'!$B$51, " - ", 'CW12'!$B$64, " - ", 'CW12'!$J$5))</f>
        <v>Supply-demand balance - Supply demand balance improvements delivering benefits starting from 2031; SDB capex - Total</v>
      </c>
      <c r="D438" t="str">
        <f>'CW12'!$C$64</f>
        <v>£m</v>
      </c>
      <c r="E438" t="s">
        <v>8488</v>
      </c>
      <c r="F438" s="1248">
        <f>IF(ISBLANK('CW12'!$P$64),"##BLANK",'CW12'!$P$64)</f>
        <v>1.3227457258315203</v>
      </c>
    </row>
    <row r="439" spans="2:6" x14ac:dyDescent="0.2">
      <c r="B439" t="str">
        <f>UPPER('CW12'!$Z$65)</f>
        <v>CW12_054WR_PR24</v>
      </c>
      <c r="C439" t="str">
        <f>IF(LEN(_xlfn.CONCAT('CW12'!$B$51, " - ", 'CW12'!$B$65, " - ", 'CW12'!$E$5))&gt;230,LEFT(_xlfn.CONCAT('CW12'!$B$51, " - ", 'CW12'!$B$65, " - ", 'CW12'!$E$5),212)&amp;" [*** truncated]",_xlfn.CONCAT('CW12'!$B$51, " - ", 'CW12'!$B$65, " - ", 'CW12'!$E$5))</f>
        <v>Supply-demand balance - Supply demand balance improvements delivering benefits starting from 2031; SDB opex - Water resources</v>
      </c>
      <c r="D439" t="str">
        <f>'CW12'!$C$65</f>
        <v>£m</v>
      </c>
      <c r="E439" t="s">
        <v>8488</v>
      </c>
      <c r="F439" s="1248">
        <f>IF(ISBLANK('CW12'!$K$65),"##BLANK",'CW12'!$K$65)</f>
        <v>0</v>
      </c>
    </row>
    <row r="440" spans="2:6" x14ac:dyDescent="0.2">
      <c r="B440" t="str">
        <f>UPPER('CW12'!$AA$65)</f>
        <v>CW12_054RWT_PR24</v>
      </c>
      <c r="C440" t="str">
        <f>IF(LEN(_xlfn.CONCAT('CW12'!$B$51, " - ", 'CW12'!$B$65, " - ", 'CW12'!$F$6, " - ", 'CW12'!$F$5))&gt;230,LEFT(_xlfn.CONCAT('CW12'!$B$51, " - ", 'CW12'!$B$65, " - ", 'CW12'!$F$6, " - ", 'CW12'!$F$5),212)&amp;" [*** truncated]",_xlfn.CONCAT('CW12'!$B$51, " - ", 'CW12'!$B$65, " - ", 'CW12'!$F$6, " - ", 'CW12'!$F$5))</f>
        <v>Supply-demand balance - Supply demand balance improvements delivering benefits starting from 2031; SDB opex - Raw water transport - Water network+</v>
      </c>
      <c r="D440" t="str">
        <f>'CW12'!$C$65</f>
        <v>£m</v>
      </c>
      <c r="E440" t="s">
        <v>8488</v>
      </c>
      <c r="F440" s="1248">
        <f>IF(ISBLANK('CW12'!$L$65),"##BLANK",'CW12'!$L$65)</f>
        <v>0</v>
      </c>
    </row>
    <row r="441" spans="2:6" x14ac:dyDescent="0.2">
      <c r="B441" t="str">
        <f>UPPER('CW12'!$AB$65)</f>
        <v>CW12_054RWS_PR24</v>
      </c>
      <c r="C441" t="str">
        <f>IF(LEN(_xlfn.CONCAT('CW12'!$B$51, " - ", 'CW12'!$B$65, " - ", 'CW12'!$G$6, " - ", 'CW12'!$F$5))&gt;230,LEFT(_xlfn.CONCAT('CW12'!$B$51, " - ", 'CW12'!$B$65, " - ", 'CW12'!$G$6, " - ", 'CW12'!$F$5),212)&amp;" [*** truncated]",_xlfn.CONCAT('CW12'!$B$51, " - ", 'CW12'!$B$65, " - ", 'CW12'!$G$6, " - ", 'CW12'!$F$5))</f>
        <v>Supply-demand balance - Supply demand balance improvements delivering benefits starting from 2031; SDB opex - Raw water storage - Water network+</v>
      </c>
      <c r="D441" t="str">
        <f>'CW12'!$C$65</f>
        <v>£m</v>
      </c>
      <c r="E441" t="s">
        <v>8488</v>
      </c>
      <c r="F441" s="1248">
        <f>IF(ISBLANK('CW12'!$M$65),"##BLANK",'CW12'!$M$65)</f>
        <v>0</v>
      </c>
    </row>
    <row r="442" spans="2:6" x14ac:dyDescent="0.2">
      <c r="B442" t="str">
        <f>UPPER('CW12'!$AC$65)</f>
        <v>CW12_054WT_PR24</v>
      </c>
      <c r="C442" t="str">
        <f>IF(LEN(_xlfn.CONCAT('CW12'!$B$51, " - ", 'CW12'!$B$65, " - ", 'CW12'!$H$6, " - ", 'CW12'!$F$5))&gt;230,LEFT(_xlfn.CONCAT('CW12'!$B$51, " - ", 'CW12'!$B$65, " - ", 'CW12'!$H$6, " - ", 'CW12'!$F$5),212)&amp;" [*** truncated]",_xlfn.CONCAT('CW12'!$B$51, " - ", 'CW12'!$B$65, " - ", 'CW12'!$H$6, " - ", 'CW12'!$F$5))</f>
        <v>Supply-demand balance - Supply demand balance improvements delivering benefits starting from 2031; SDB opex - Water treatment - Water network+</v>
      </c>
      <c r="D442" t="str">
        <f>'CW12'!$C$65</f>
        <v>£m</v>
      </c>
      <c r="E442" t="s">
        <v>8488</v>
      </c>
      <c r="F442" s="1248">
        <f>IF(ISBLANK('CW12'!$N$65),"##BLANK",'CW12'!$N$65)</f>
        <v>0</v>
      </c>
    </row>
    <row r="443" spans="2:6" x14ac:dyDescent="0.2">
      <c r="B443" t="str">
        <f>UPPER('CW12'!$AD$65)</f>
        <v>CW12_054TWD_PR24</v>
      </c>
      <c r="C443" t="str">
        <f>IF(LEN(_xlfn.CONCAT('CW12'!$B$51, " - ", 'CW12'!$B$65, " - ", 'CW12'!$I$6, " - ", 'CW12'!$F$5))&gt;230,LEFT(_xlfn.CONCAT('CW12'!$B$51, " - ", 'CW12'!$B$65, " - ", 'CW12'!$I$6, " - ", 'CW12'!$F$5),212)&amp;" [*** truncated]",_xlfn.CONCAT('CW12'!$B$51, " - ", 'CW12'!$B$65, " - ", 'CW12'!$I$6, " - ", 'CW12'!$F$5))</f>
        <v>Supply-demand balance - Supply demand balance improvements delivering benefits starting from 2031; SDB opex - Treated water distribution - Water network+</v>
      </c>
      <c r="D443" t="str">
        <f>'CW12'!$C$65</f>
        <v>£m</v>
      </c>
      <c r="E443" t="s">
        <v>8488</v>
      </c>
      <c r="F443" s="1248">
        <f>IF(ISBLANK('CW12'!$O$65),"##BLANK",'CW12'!$O$65)</f>
        <v>0</v>
      </c>
    </row>
    <row r="444" spans="2:6" x14ac:dyDescent="0.2">
      <c r="B444" t="str">
        <f>UPPER('CW12'!$AE$65)</f>
        <v>CW12_054TOT_PR24</v>
      </c>
      <c r="C444" t="str">
        <f>IF(LEN(_xlfn.CONCAT('CW12'!$B$51, " - ", 'CW12'!$B$65, " - ", 'CW12'!$J$5))&gt;230,LEFT(_xlfn.CONCAT('CW12'!$B$51, " - ", 'CW12'!$B$65, " - ", 'CW12'!$J$5),212)&amp;" [*** truncated]",_xlfn.CONCAT('CW12'!$B$51, " - ", 'CW12'!$B$65, " - ", 'CW12'!$J$5))</f>
        <v>Supply-demand balance - Supply demand balance improvements delivering benefits starting from 2031; SDB opex - Total</v>
      </c>
      <c r="D444" t="str">
        <f>'CW12'!$C$65</f>
        <v>£m</v>
      </c>
      <c r="E444" t="s">
        <v>8488</v>
      </c>
      <c r="F444" s="1248">
        <f>IF(ISBLANK('CW12'!$P$65),"##BLANK",'CW12'!$P$65)</f>
        <v>0</v>
      </c>
    </row>
    <row r="445" spans="2:6" x14ac:dyDescent="0.2">
      <c r="B445" t="str">
        <f>UPPER('CW12'!$Z$66)</f>
        <v>CW12_055WR_PR24</v>
      </c>
      <c r="C445" t="str">
        <f>IF(LEN(_xlfn.CONCAT('CW12'!$B$51, " - ", 'CW12'!$B$66, " - ", 'CW12'!$E$5))&gt;230,LEFT(_xlfn.CONCAT('CW12'!$B$51, " - ", 'CW12'!$B$66, " - ", 'CW12'!$E$5),212)&amp;" [*** truncated]",_xlfn.CONCAT('CW12'!$B$51, " - ", 'CW12'!$B$66, " - ", 'CW12'!$E$5))</f>
        <v>Supply-demand balance - Supply demand balance improvements delivering benefits starting from 2031; SDB totex - Water resources</v>
      </c>
      <c r="D445" t="str">
        <f>'CW12'!$C$66</f>
        <v>£m</v>
      </c>
      <c r="E445" t="s">
        <v>8488</v>
      </c>
      <c r="F445" s="1248">
        <f>IF(ISBLANK('CW12'!$K$66),"##BLANK",'CW12'!$K$66)</f>
        <v>1.3227457258315203</v>
      </c>
    </row>
    <row r="446" spans="2:6" x14ac:dyDescent="0.2">
      <c r="B446" t="str">
        <f>UPPER('CW12'!$AA$66)</f>
        <v>CW12_055RWT_PR24</v>
      </c>
      <c r="C446" t="str">
        <f>IF(LEN(_xlfn.CONCAT('CW12'!$B$51, " - ", 'CW12'!$B$66, " - ", 'CW12'!$F$6, " - ", 'CW12'!$F$5))&gt;230,LEFT(_xlfn.CONCAT('CW12'!$B$51, " - ", 'CW12'!$B$66, " - ", 'CW12'!$F$6, " - ", 'CW12'!$F$5),212)&amp;" [*** truncated]",_xlfn.CONCAT('CW12'!$B$51, " - ", 'CW12'!$B$66, " - ", 'CW12'!$F$6, " - ", 'CW12'!$F$5))</f>
        <v>Supply-demand balance - Supply demand balance improvements delivering benefits starting from 2031; SDB totex - Raw water transport - Water network+</v>
      </c>
      <c r="D446" t="str">
        <f>'CW12'!$C$66</f>
        <v>£m</v>
      </c>
      <c r="E446" t="s">
        <v>8488</v>
      </c>
      <c r="F446" s="1248">
        <f>IF(ISBLANK('CW12'!$L$66),"##BLANK",'CW12'!$L$66)</f>
        <v>0</v>
      </c>
    </row>
    <row r="447" spans="2:6" x14ac:dyDescent="0.2">
      <c r="B447" t="str">
        <f>UPPER('CW12'!$AB$66)</f>
        <v>CW12_055RWS_PR24</v>
      </c>
      <c r="C447" t="str">
        <f>IF(LEN(_xlfn.CONCAT('CW12'!$B$51, " - ", 'CW12'!$B$66, " - ", 'CW12'!$G$6, " - ", 'CW12'!$F$5))&gt;230,LEFT(_xlfn.CONCAT('CW12'!$B$51, " - ", 'CW12'!$B$66, " - ", 'CW12'!$G$6, " - ", 'CW12'!$F$5),212)&amp;" [*** truncated]",_xlfn.CONCAT('CW12'!$B$51, " - ", 'CW12'!$B$66, " - ", 'CW12'!$G$6, " - ", 'CW12'!$F$5))</f>
        <v>Supply-demand balance - Supply demand balance improvements delivering benefits starting from 2031; SDB totex - Raw water storage - Water network+</v>
      </c>
      <c r="D447" t="str">
        <f>'CW12'!$C$66</f>
        <v>£m</v>
      </c>
      <c r="E447" t="s">
        <v>8488</v>
      </c>
      <c r="F447" s="1248">
        <f>IF(ISBLANK('CW12'!$M$66),"##BLANK",'CW12'!$M$66)</f>
        <v>0</v>
      </c>
    </row>
    <row r="448" spans="2:6" x14ac:dyDescent="0.2">
      <c r="B448" t="str">
        <f>UPPER('CW12'!$AC$66)</f>
        <v>CW12_055WT_PR24</v>
      </c>
      <c r="C448" t="str">
        <f>IF(LEN(_xlfn.CONCAT('CW12'!$B$51, " - ", 'CW12'!$B$66, " - ", 'CW12'!$H$6, " - ", 'CW12'!$F$5))&gt;230,LEFT(_xlfn.CONCAT('CW12'!$B$51, " - ", 'CW12'!$B$66, " - ", 'CW12'!$H$6, " - ", 'CW12'!$F$5),212)&amp;" [*** truncated]",_xlfn.CONCAT('CW12'!$B$51, " - ", 'CW12'!$B$66, " - ", 'CW12'!$H$6, " - ", 'CW12'!$F$5))</f>
        <v>Supply-demand balance - Supply demand balance improvements delivering benefits starting from 2031; SDB totex - Water treatment - Water network+</v>
      </c>
      <c r="D448" t="str">
        <f>'CW12'!$C$66</f>
        <v>£m</v>
      </c>
      <c r="E448" t="s">
        <v>8488</v>
      </c>
      <c r="F448" s="1248">
        <f>IF(ISBLANK('CW12'!$N$66),"##BLANK",'CW12'!$N$66)</f>
        <v>0</v>
      </c>
    </row>
    <row r="449" spans="2:6" x14ac:dyDescent="0.2">
      <c r="B449" t="str">
        <f>UPPER('CW12'!$AD$66)</f>
        <v>CW12_055TWD_PR24</v>
      </c>
      <c r="C449" t="str">
        <f>IF(LEN(_xlfn.CONCAT('CW12'!$B$51, " - ", 'CW12'!$B$66, " - ", 'CW12'!$I$6, " - ", 'CW12'!$F$5))&gt;230,LEFT(_xlfn.CONCAT('CW12'!$B$51, " - ", 'CW12'!$B$66, " - ", 'CW12'!$I$6, " - ", 'CW12'!$F$5),212)&amp;" [*** truncated]",_xlfn.CONCAT('CW12'!$B$51, " - ", 'CW12'!$B$66, " - ", 'CW12'!$I$6, " - ", 'CW12'!$F$5))</f>
        <v>Supply-demand balance - Supply demand balance improvements delivering benefits starting from 2031; SDB totex - Treated water distribution - Water network+</v>
      </c>
      <c r="D449" t="str">
        <f>'CW12'!$C$66</f>
        <v>£m</v>
      </c>
      <c r="E449" t="s">
        <v>8488</v>
      </c>
      <c r="F449" s="1248">
        <f>IF(ISBLANK('CW12'!$O$66),"##BLANK",'CW12'!$O$66)</f>
        <v>0</v>
      </c>
    </row>
    <row r="450" spans="2:6" x14ac:dyDescent="0.2">
      <c r="B450" t="str">
        <f>UPPER('CW12'!$AE$66)</f>
        <v>CW12_055TOT_PR24</v>
      </c>
      <c r="C450" t="str">
        <f>IF(LEN(_xlfn.CONCAT('CW12'!$B$51, " - ", 'CW12'!$B$66, " - ", 'CW12'!$J$5))&gt;230,LEFT(_xlfn.CONCAT('CW12'!$B$51, " - ", 'CW12'!$B$66, " - ", 'CW12'!$J$5),212)&amp;" [*** truncated]",_xlfn.CONCAT('CW12'!$B$51, " - ", 'CW12'!$B$66, " - ", 'CW12'!$J$5))</f>
        <v>Supply-demand balance - Supply demand balance improvements delivering benefits starting from 2031; SDB totex - Total</v>
      </c>
      <c r="D450" t="str">
        <f>'CW12'!$C$66</f>
        <v>£m</v>
      </c>
      <c r="E450" t="s">
        <v>8488</v>
      </c>
      <c r="F450" s="1248">
        <f>IF(ISBLANK('CW12'!$P$66),"##BLANK",'CW12'!$P$66)</f>
        <v>1.3227457258315203</v>
      </c>
    </row>
    <row r="451" spans="2:6" x14ac:dyDescent="0.2">
      <c r="B451" t="str">
        <f>UPPER('CW12'!$Z$67)</f>
        <v>CW12_056WR_PR24</v>
      </c>
      <c r="C451" t="str">
        <f>IF(LEN(_xlfn.CONCAT('CW12'!$B$51, " - ", 'CW12'!$B$67, " - ", 'CW12'!$E$5))&gt;230,LEFT(_xlfn.CONCAT('CW12'!$B$51, " - ", 'CW12'!$B$67, " - ", 'CW12'!$E$5),212)&amp;" [*** truncated]",_xlfn.CONCAT('CW12'!$B$51, " - ", 'CW12'!$B$67, " - ", 'CW12'!$E$5))</f>
        <v>Supply-demand balance - Total supply demand expenditure; SDB totex - Water resources</v>
      </c>
      <c r="D451" t="str">
        <f>'CW12'!$C$67</f>
        <v>£m</v>
      </c>
      <c r="E451" t="s">
        <v>8488</v>
      </c>
      <c r="F451" s="1248">
        <f>IF(ISBLANK('CW12'!$K$67),"##BLANK",'CW12'!$K$67)</f>
        <v>1.3227457258315203</v>
      </c>
    </row>
    <row r="452" spans="2:6" x14ac:dyDescent="0.2">
      <c r="B452" t="str">
        <f>UPPER('CW12'!$AA$67)</f>
        <v>CW12_056RWT_PR24</v>
      </c>
      <c r="C452" t="str">
        <f>IF(LEN(_xlfn.CONCAT('CW12'!$B$51, " - ", 'CW12'!$B$67, " - ", 'CW12'!$F$6, " - ", 'CW12'!$F$5))&gt;230,LEFT(_xlfn.CONCAT('CW12'!$B$51, " - ", 'CW12'!$B$67, " - ", 'CW12'!$F$6, " - ", 'CW12'!$F$5),212)&amp;" [*** truncated]",_xlfn.CONCAT('CW12'!$B$51, " - ", 'CW12'!$B$67, " - ", 'CW12'!$F$6, " - ", 'CW12'!$F$5))</f>
        <v>Supply-demand balance - Total supply demand expenditure; SDB totex - Raw water transport - Water network+</v>
      </c>
      <c r="D452" t="str">
        <f>'CW12'!$C$67</f>
        <v>£m</v>
      </c>
      <c r="E452" t="s">
        <v>8488</v>
      </c>
      <c r="F452" s="1248">
        <f>IF(ISBLANK('CW12'!$L$67),"##BLANK",'CW12'!$L$67)</f>
        <v>0</v>
      </c>
    </row>
    <row r="453" spans="2:6" x14ac:dyDescent="0.2">
      <c r="B453" t="str">
        <f>UPPER('CW12'!$AB$67)</f>
        <v>CW12_056RWS_PR24</v>
      </c>
      <c r="C453" t="str">
        <f>IF(LEN(_xlfn.CONCAT('CW12'!$B$51, " - ", 'CW12'!$B$67, " - ", 'CW12'!$G$6, " - ", 'CW12'!$F$5))&gt;230,LEFT(_xlfn.CONCAT('CW12'!$B$51, " - ", 'CW12'!$B$67, " - ", 'CW12'!$G$6, " - ", 'CW12'!$F$5),212)&amp;" [*** truncated]",_xlfn.CONCAT('CW12'!$B$51, " - ", 'CW12'!$B$67, " - ", 'CW12'!$G$6, " - ", 'CW12'!$F$5))</f>
        <v>Supply-demand balance - Total supply demand expenditure; SDB totex - Raw water storage - Water network+</v>
      </c>
      <c r="D453" t="str">
        <f>'CW12'!$C$67</f>
        <v>£m</v>
      </c>
      <c r="E453" t="s">
        <v>8488</v>
      </c>
      <c r="F453" s="1248">
        <f>IF(ISBLANK('CW12'!$M$67),"##BLANK",'CW12'!$M$67)</f>
        <v>0</v>
      </c>
    </row>
    <row r="454" spans="2:6" x14ac:dyDescent="0.2">
      <c r="B454" t="str">
        <f>UPPER('CW12'!$AC$67)</f>
        <v>CW12_056WT_PR24</v>
      </c>
      <c r="C454" t="str">
        <f>IF(LEN(_xlfn.CONCAT('CW12'!$B$51, " - ", 'CW12'!$B$67, " - ", 'CW12'!$H$6, " - ", 'CW12'!$F$5))&gt;230,LEFT(_xlfn.CONCAT('CW12'!$B$51, " - ", 'CW12'!$B$67, " - ", 'CW12'!$H$6, " - ", 'CW12'!$F$5),212)&amp;" [*** truncated]",_xlfn.CONCAT('CW12'!$B$51, " - ", 'CW12'!$B$67, " - ", 'CW12'!$H$6, " - ", 'CW12'!$F$5))</f>
        <v>Supply-demand balance - Total supply demand expenditure; SDB totex - Water treatment - Water network+</v>
      </c>
      <c r="D454" t="str">
        <f>'CW12'!$C$67</f>
        <v>£m</v>
      </c>
      <c r="E454" t="s">
        <v>8488</v>
      </c>
      <c r="F454" s="1248">
        <f>IF(ISBLANK('CW12'!$N$67),"##BLANK",'CW12'!$N$67)</f>
        <v>3.7846499844575696</v>
      </c>
    </row>
    <row r="455" spans="2:6" x14ac:dyDescent="0.2">
      <c r="B455" t="str">
        <f>UPPER('CW12'!$AD$67)</f>
        <v>CW12_056TWD_PR24</v>
      </c>
      <c r="C455" t="str">
        <f>IF(LEN(_xlfn.CONCAT('CW12'!$B$51, " - ", 'CW12'!$B$67, " - ", 'CW12'!$I$6, " - ", 'CW12'!$F$5))&gt;230,LEFT(_xlfn.CONCAT('CW12'!$B$51, " - ", 'CW12'!$B$67, " - ", 'CW12'!$I$6, " - ", 'CW12'!$F$5),212)&amp;" [*** truncated]",_xlfn.CONCAT('CW12'!$B$51, " - ", 'CW12'!$B$67, " - ", 'CW12'!$I$6, " - ", 'CW12'!$F$5))</f>
        <v>Supply-demand balance - Total supply demand expenditure; SDB totex - Treated water distribution - Water network+</v>
      </c>
      <c r="D455" t="str">
        <f>'CW12'!$C$67</f>
        <v>£m</v>
      </c>
      <c r="E455" t="s">
        <v>8488</v>
      </c>
      <c r="F455" s="1248">
        <f>IF(ISBLANK('CW12'!$O$67),"##BLANK",'CW12'!$O$67)</f>
        <v>1.3521196767174388</v>
      </c>
    </row>
    <row r="456" spans="2:6" x14ac:dyDescent="0.2">
      <c r="B456" t="str">
        <f>UPPER('CW12'!$AE$67)</f>
        <v>CW12_056TOT_PR24</v>
      </c>
      <c r="C456" t="str">
        <f>IF(LEN(_xlfn.CONCAT('CW12'!$B$51, " - ", 'CW12'!$B$67, " - ", 'CW12'!$J$5))&gt;230,LEFT(_xlfn.CONCAT('CW12'!$B$51, " - ", 'CW12'!$B$67, " - ", 'CW12'!$J$5),212)&amp;" [*** truncated]",_xlfn.CONCAT('CW12'!$B$51, " - ", 'CW12'!$B$67, " - ", 'CW12'!$J$5))</f>
        <v>Supply-demand balance - Total supply demand expenditure; SDB totex - Total</v>
      </c>
      <c r="D456" t="str">
        <f>'CW12'!$C$67</f>
        <v>£m</v>
      </c>
      <c r="E456" t="s">
        <v>8488</v>
      </c>
      <c r="F456" s="1248">
        <f>IF(ISBLANK('CW12'!$P$67),"##BLANK",'CW12'!$P$67)</f>
        <v>6.4595153870065287</v>
      </c>
    </row>
    <row r="457" spans="2:6" x14ac:dyDescent="0.2">
      <c r="B457" t="str">
        <f>UPPER('CW12'!$AD$70)</f>
        <v>CW12_057TWD_PR24</v>
      </c>
      <c r="C457" t="str">
        <f>IF(LEN(_xlfn.CONCAT('CW12'!$B$69, " - ", 'CW12'!$B$70, " - ", 'CW12'!$I$6, " - ", 'CW12'!$F$5))&gt;230,LEFT(_xlfn.CONCAT('CW12'!$B$69, " - ", 'CW12'!$B$70, " - ", 'CW12'!$I$6, " - ", 'CW12'!$F$5),212)&amp;" [*** truncated]",_xlfn.CONCAT('CW12'!$B$69, " - ", 'CW12'!$B$70, " - ", 'CW12'!$I$6, " - ", 'CW12'!$F$5))</f>
        <v>Metering - New meters requested by existing customers (optants); metering capex - Treated water distribution - Water network+</v>
      </c>
      <c r="D457" t="str">
        <f>'CW12'!$C$70</f>
        <v>£m</v>
      </c>
      <c r="E457" t="s">
        <v>8488</v>
      </c>
      <c r="F457" s="1248">
        <f>IF(ISBLANK('CW12'!$O$70),"##BLANK",'CW12'!$O$70)</f>
        <v>0</v>
      </c>
    </row>
    <row r="458" spans="2:6" x14ac:dyDescent="0.2">
      <c r="B458" t="str">
        <f>UPPER('CW12'!$AE$70)</f>
        <v>CW12_057TOT_PR24</v>
      </c>
      <c r="C458" t="str">
        <f>IF(LEN(_xlfn.CONCAT('CW12'!$B$69, " - ", 'CW12'!$B$70, " - ", 'CW12'!$J$5))&gt;230,LEFT(_xlfn.CONCAT('CW12'!$B$69, " - ", 'CW12'!$B$70, " - ", 'CW12'!$J$5),212)&amp;" [*** truncated]",_xlfn.CONCAT('CW12'!$B$69, " - ", 'CW12'!$B$70, " - ", 'CW12'!$J$5))</f>
        <v>Metering - New meters requested by existing customers (optants); metering capex - Total</v>
      </c>
      <c r="D458" t="str">
        <f>'CW12'!$C$70</f>
        <v>£m</v>
      </c>
      <c r="E458" t="s">
        <v>8488</v>
      </c>
      <c r="F458" s="1248">
        <f>IF(ISBLANK('CW12'!$P$70),"##BLANK",'CW12'!$P$70)</f>
        <v>0</v>
      </c>
    </row>
    <row r="459" spans="2:6" x14ac:dyDescent="0.2">
      <c r="B459" t="str">
        <f>UPPER('CW12'!$AD$71)</f>
        <v>CW12_058TWD_PR24</v>
      </c>
      <c r="C459" t="str">
        <f>IF(LEN(_xlfn.CONCAT('CW12'!$B$69, " - ", 'CW12'!$B$71, " - ", 'CW12'!$I$6, " - ", 'CW12'!$F$5))&gt;230,LEFT(_xlfn.CONCAT('CW12'!$B$69, " - ", 'CW12'!$B$71, " - ", 'CW12'!$I$6, " - ", 'CW12'!$F$5),212)&amp;" [*** truncated]",_xlfn.CONCAT('CW12'!$B$69, " - ", 'CW12'!$B$71, " - ", 'CW12'!$I$6, " - ", 'CW12'!$F$5))</f>
        <v>Metering - New meters requested by existing customers (optants); metering opex - Treated water distribution - Water network+</v>
      </c>
      <c r="D459" t="str">
        <f>'CW12'!$C$71</f>
        <v>£m</v>
      </c>
      <c r="E459" t="s">
        <v>8488</v>
      </c>
      <c r="F459" s="1248">
        <f>IF(ISBLANK('CW12'!$O$71),"##BLANK",'CW12'!$O$71)</f>
        <v>0</v>
      </c>
    </row>
    <row r="460" spans="2:6" x14ac:dyDescent="0.2">
      <c r="B460" t="str">
        <f>UPPER('CW12'!$AE$71)</f>
        <v>CW12_058TOT_PR24</v>
      </c>
      <c r="C460" t="str">
        <f>IF(LEN(_xlfn.CONCAT('CW12'!$B$69, " - ", 'CW12'!$B$71, " - ", 'CW12'!$J$5))&gt;230,LEFT(_xlfn.CONCAT('CW12'!$B$69, " - ", 'CW12'!$B$71, " - ", 'CW12'!$J$5),212)&amp;" [*** truncated]",_xlfn.CONCAT('CW12'!$B$69, " - ", 'CW12'!$B$71, " - ", 'CW12'!$J$5))</f>
        <v>Metering - New meters requested by existing customers (optants); metering opex - Total</v>
      </c>
      <c r="D460" t="str">
        <f>'CW12'!$C$71</f>
        <v>£m</v>
      </c>
      <c r="E460" t="s">
        <v>8488</v>
      </c>
      <c r="F460" s="1248">
        <f>IF(ISBLANK('CW12'!$P$71),"##BLANK",'CW12'!$P$71)</f>
        <v>0</v>
      </c>
    </row>
    <row r="461" spans="2:6" x14ac:dyDescent="0.2">
      <c r="B461" t="str">
        <f>UPPER('CW12'!$AD$72)</f>
        <v>CW12_059TWD_PR24</v>
      </c>
      <c r="C461" t="str">
        <f>IF(LEN(_xlfn.CONCAT('CW12'!$B$69, " - ", 'CW12'!$B$72, " - ", 'CW12'!$I$6, " - ", 'CW12'!$F$5))&gt;230,LEFT(_xlfn.CONCAT('CW12'!$B$69, " - ", 'CW12'!$B$72, " - ", 'CW12'!$I$6, " - ", 'CW12'!$F$5),212)&amp;" [*** truncated]",_xlfn.CONCAT('CW12'!$B$69, " - ", 'CW12'!$B$72, " - ", 'CW12'!$I$6, " - ", 'CW12'!$F$5))</f>
        <v>Metering - New meters requested by existing customers (optants); metering totex - Treated water distribution - Water network+</v>
      </c>
      <c r="D461" t="str">
        <f>'CW12'!$C$72</f>
        <v>£m</v>
      </c>
      <c r="E461" t="s">
        <v>8488</v>
      </c>
      <c r="F461" s="1248">
        <f>IF(ISBLANK('CW12'!$O$72),"##BLANK",'CW12'!$O$72)</f>
        <v>0</v>
      </c>
    </row>
    <row r="462" spans="2:6" x14ac:dyDescent="0.2">
      <c r="B462" t="str">
        <f>UPPER('CW12'!$AE$72)</f>
        <v>CW12_059TOT_PR24</v>
      </c>
      <c r="C462" t="str">
        <f>IF(LEN(_xlfn.CONCAT('CW12'!$B$69, " - ", 'CW12'!$B$72, " - ", 'CW12'!$J$5))&gt;230,LEFT(_xlfn.CONCAT('CW12'!$B$69, " - ", 'CW12'!$B$72, " - ", 'CW12'!$J$5),212)&amp;" [*** truncated]",_xlfn.CONCAT('CW12'!$B$69, " - ", 'CW12'!$B$72, " - ", 'CW12'!$J$5))</f>
        <v>Metering - New meters requested by existing customers (optants); metering totex - Total</v>
      </c>
      <c r="D462" t="str">
        <f>'CW12'!$C$72</f>
        <v>£m</v>
      </c>
      <c r="E462" t="s">
        <v>8488</v>
      </c>
      <c r="F462" s="1248">
        <f>IF(ISBLANK('CW12'!$P$72),"##BLANK",'CW12'!$P$72)</f>
        <v>0</v>
      </c>
    </row>
    <row r="463" spans="2:6" x14ac:dyDescent="0.2">
      <c r="B463" t="str">
        <f>UPPER('CW12'!$AD$73)</f>
        <v>CW12_060TWD_PR24</v>
      </c>
      <c r="C463" t="str">
        <f>IF(LEN(_xlfn.CONCAT('CW12'!$B$69, " - ", 'CW12'!$B$73, " - ", 'CW12'!$I$6, " - ", 'CW12'!$F$5))&gt;230,LEFT(_xlfn.CONCAT('CW12'!$B$69, " - ", 'CW12'!$B$73, " - ", 'CW12'!$I$6, " - ", 'CW12'!$F$5),212)&amp;" [*** truncated]",_xlfn.CONCAT('CW12'!$B$69, " - ", 'CW12'!$B$73, " - ", 'CW12'!$I$6, " - ", 'CW12'!$F$5))</f>
        <v>Metering - New meters introduced by companies for existing customers; metering capex - Treated water distribution - Water network+</v>
      </c>
      <c r="D463" t="str">
        <f>'CW12'!$C$73</f>
        <v>£m</v>
      </c>
      <c r="E463" t="s">
        <v>8488</v>
      </c>
      <c r="F463" s="1248">
        <f>IF(ISBLANK('CW12'!$O$73),"##BLANK",'CW12'!$O$73)</f>
        <v>0</v>
      </c>
    </row>
    <row r="464" spans="2:6" x14ac:dyDescent="0.2">
      <c r="B464" t="str">
        <f>UPPER('CW12'!$AE$73)</f>
        <v>CW12_060TOT_PR24</v>
      </c>
      <c r="C464" t="str">
        <f>IF(LEN(_xlfn.CONCAT('CW12'!$B$69, " - ", 'CW12'!$B$73, " - ", 'CW12'!$J$5))&gt;230,LEFT(_xlfn.CONCAT('CW12'!$B$69, " - ", 'CW12'!$B$73, " - ", 'CW12'!$J$5),212)&amp;" [*** truncated]",_xlfn.CONCAT('CW12'!$B$69, " - ", 'CW12'!$B$73, " - ", 'CW12'!$J$5))</f>
        <v>Metering - New meters introduced by companies for existing customers; metering capex - Total</v>
      </c>
      <c r="D464" t="str">
        <f>'CW12'!$C$73</f>
        <v>£m</v>
      </c>
      <c r="E464" t="s">
        <v>8488</v>
      </c>
      <c r="F464" s="1248">
        <f>IF(ISBLANK('CW12'!$P$73),"##BLANK",'CW12'!$P$73)</f>
        <v>0</v>
      </c>
    </row>
    <row r="465" spans="2:6" x14ac:dyDescent="0.2">
      <c r="B465" t="str">
        <f>UPPER('CW12'!$AD$74)</f>
        <v>CW12_061TWD_PR24</v>
      </c>
      <c r="C465" t="str">
        <f>IF(LEN(_xlfn.CONCAT('CW12'!$B$69, " - ", 'CW12'!$B$74, " - ", 'CW12'!$I$6, " - ", 'CW12'!$F$5))&gt;230,LEFT(_xlfn.CONCAT('CW12'!$B$69, " - ", 'CW12'!$B$74, " - ", 'CW12'!$I$6, " - ", 'CW12'!$F$5),212)&amp;" [*** truncated]",_xlfn.CONCAT('CW12'!$B$69, " - ", 'CW12'!$B$74, " - ", 'CW12'!$I$6, " - ", 'CW12'!$F$5))</f>
        <v>Metering - New meters introduced by companies for existing customers; metering opex - Treated water distribution - Water network+</v>
      </c>
      <c r="D465" t="str">
        <f>'CW12'!$C$74</f>
        <v>£m</v>
      </c>
      <c r="E465" t="s">
        <v>8488</v>
      </c>
      <c r="F465" s="1248">
        <f>IF(ISBLANK('CW12'!$O$74),"##BLANK",'CW12'!$O$74)</f>
        <v>0</v>
      </c>
    </row>
    <row r="466" spans="2:6" x14ac:dyDescent="0.2">
      <c r="B466" t="str">
        <f>UPPER('CW12'!$AE$74)</f>
        <v>CW12_061TOT_PR24</v>
      </c>
      <c r="C466" t="str">
        <f>IF(LEN(_xlfn.CONCAT('CW12'!$B$69, " - ", 'CW12'!$B$74, " - ", 'CW12'!$J$5))&gt;230,LEFT(_xlfn.CONCAT('CW12'!$B$69, " - ", 'CW12'!$B$74, " - ", 'CW12'!$J$5),212)&amp;" [*** truncated]",_xlfn.CONCAT('CW12'!$B$69, " - ", 'CW12'!$B$74, " - ", 'CW12'!$J$5))</f>
        <v>Metering - New meters introduced by companies for existing customers; metering opex - Total</v>
      </c>
      <c r="D466" t="str">
        <f>'CW12'!$C$74</f>
        <v>£m</v>
      </c>
      <c r="E466" t="s">
        <v>8488</v>
      </c>
      <c r="F466" s="1248">
        <f>IF(ISBLANK('CW12'!$P$74),"##BLANK",'CW12'!$P$74)</f>
        <v>0</v>
      </c>
    </row>
    <row r="467" spans="2:6" x14ac:dyDescent="0.2">
      <c r="B467" t="str">
        <f>UPPER('CW12'!$AD$75)</f>
        <v>CW12_062TWD_PR24</v>
      </c>
      <c r="C467" t="str">
        <f>IF(LEN(_xlfn.CONCAT('CW12'!$B$69, " - ", 'CW12'!$B$75, " - ", 'CW12'!$I$6, " - ", 'CW12'!$F$5))&gt;230,LEFT(_xlfn.CONCAT('CW12'!$B$69, " - ", 'CW12'!$B$75, " - ", 'CW12'!$I$6, " - ", 'CW12'!$F$5),212)&amp;" [*** truncated]",_xlfn.CONCAT('CW12'!$B$69, " - ", 'CW12'!$B$75, " - ", 'CW12'!$I$6, " - ", 'CW12'!$F$5))</f>
        <v>Metering - New meters introduced by companies for existing customers; metering totex - Treated water distribution - Water network+</v>
      </c>
      <c r="D467" t="str">
        <f>'CW12'!$C$75</f>
        <v>£m</v>
      </c>
      <c r="E467" t="s">
        <v>8488</v>
      </c>
      <c r="F467" s="1248">
        <f>IF(ISBLANK('CW12'!$O$75),"##BLANK",'CW12'!$O$75)</f>
        <v>0</v>
      </c>
    </row>
    <row r="468" spans="2:6" x14ac:dyDescent="0.2">
      <c r="B468" t="str">
        <f>UPPER('CW12'!$AE$75)</f>
        <v>CW12_062TOT_PR24</v>
      </c>
      <c r="C468" t="str">
        <f>IF(LEN(_xlfn.CONCAT('CW12'!$B$69, " - ", 'CW12'!$B$75, " - ", 'CW12'!$J$5))&gt;230,LEFT(_xlfn.CONCAT('CW12'!$B$69, " - ", 'CW12'!$B$75, " - ", 'CW12'!$J$5),212)&amp;" [*** truncated]",_xlfn.CONCAT('CW12'!$B$69, " - ", 'CW12'!$B$75, " - ", 'CW12'!$J$5))</f>
        <v>Metering - New meters introduced by companies for existing customers; metering totex - Total</v>
      </c>
      <c r="D468" t="str">
        <f>'CW12'!$C$75</f>
        <v>£m</v>
      </c>
      <c r="E468" t="s">
        <v>8488</v>
      </c>
      <c r="F468" s="1248">
        <f>IF(ISBLANK('CW12'!$P$75),"##BLANK",'CW12'!$P$75)</f>
        <v>0</v>
      </c>
    </row>
    <row r="469" spans="2:6" x14ac:dyDescent="0.2">
      <c r="B469" t="str">
        <f>UPPER('CW12'!$AD$76)</f>
        <v>CW12_063TWD_PR24</v>
      </c>
      <c r="C469" t="str">
        <f>IF(LEN(_xlfn.CONCAT('CW12'!$B$69, " - ", 'CW12'!$B$76, " - ", 'CW12'!$I$6, " - ", 'CW12'!$F$5))&gt;230,LEFT(_xlfn.CONCAT('CW12'!$B$69, " - ", 'CW12'!$B$76, " - ", 'CW12'!$I$6, " - ", 'CW12'!$F$5),212)&amp;" [*** truncated]",_xlfn.CONCAT('CW12'!$B$69, " - ", 'CW12'!$B$76, " - ", 'CW12'!$I$6, " - ", 'CW12'!$F$5))</f>
        <v>Metering - New meters for existing customers - business; metering capex - Treated water distribution - Water network+</v>
      </c>
      <c r="D469" t="str">
        <f>'CW12'!$C$76</f>
        <v>£m</v>
      </c>
      <c r="E469" t="s">
        <v>8488</v>
      </c>
      <c r="F469" s="1248">
        <f>IF(ISBLANK('CW12'!$O$76),"##BLANK",'CW12'!$O$76)</f>
        <v>0</v>
      </c>
    </row>
    <row r="470" spans="2:6" x14ac:dyDescent="0.2">
      <c r="B470" t="str">
        <f>UPPER('CW12'!$AE$76)</f>
        <v>CW12_063TOT_PR24</v>
      </c>
      <c r="C470" t="str">
        <f>IF(LEN(_xlfn.CONCAT('CW12'!$B$69, " - ", 'CW12'!$B$76, " - ", 'CW12'!$J$5))&gt;230,LEFT(_xlfn.CONCAT('CW12'!$B$69, " - ", 'CW12'!$B$76, " - ", 'CW12'!$J$5),212)&amp;" [*** truncated]",_xlfn.CONCAT('CW12'!$B$69, " - ", 'CW12'!$B$76, " - ", 'CW12'!$J$5))</f>
        <v>Metering - New meters for existing customers - business; metering capex - Total</v>
      </c>
      <c r="D470" t="str">
        <f>'CW12'!$C$76</f>
        <v>£m</v>
      </c>
      <c r="E470" t="s">
        <v>8488</v>
      </c>
      <c r="F470" s="1248">
        <f>IF(ISBLANK('CW12'!$P$76),"##BLANK",'CW12'!$P$76)</f>
        <v>0</v>
      </c>
    </row>
    <row r="471" spans="2:6" x14ac:dyDescent="0.2">
      <c r="B471" t="str">
        <f>UPPER('CW12'!$AD$77)</f>
        <v>CW12_064TWD_PR24</v>
      </c>
      <c r="C471" t="str">
        <f>IF(LEN(_xlfn.CONCAT('CW12'!$B$69, " - ", 'CW12'!$B$77, " - ", 'CW12'!$I$6, " - ", 'CW12'!$F$5))&gt;230,LEFT(_xlfn.CONCAT('CW12'!$B$69, " - ", 'CW12'!$B$77, " - ", 'CW12'!$I$6, " - ", 'CW12'!$F$5),212)&amp;" [*** truncated]",_xlfn.CONCAT('CW12'!$B$69, " - ", 'CW12'!$B$77, " - ", 'CW12'!$I$6, " - ", 'CW12'!$F$5))</f>
        <v>Metering - New meters for existing customers - business; metering opex - Treated water distribution - Water network+</v>
      </c>
      <c r="D471" t="str">
        <f>'CW12'!$C$77</f>
        <v>£m</v>
      </c>
      <c r="E471" t="s">
        <v>8488</v>
      </c>
      <c r="F471" s="1248">
        <f>IF(ISBLANK('CW12'!$O$77),"##BLANK",'CW12'!$O$77)</f>
        <v>0</v>
      </c>
    </row>
    <row r="472" spans="2:6" x14ac:dyDescent="0.2">
      <c r="B472" t="str">
        <f>UPPER('CW12'!$AE$77)</f>
        <v>CW12_064TOT_PR24</v>
      </c>
      <c r="C472" t="str">
        <f>IF(LEN(_xlfn.CONCAT('CW12'!$B$69, " - ", 'CW12'!$B$77, " - ", 'CW12'!$J$5))&gt;230,LEFT(_xlfn.CONCAT('CW12'!$B$69, " - ", 'CW12'!$B$77, " - ", 'CW12'!$J$5),212)&amp;" [*** truncated]",_xlfn.CONCAT('CW12'!$B$69, " - ", 'CW12'!$B$77, " - ", 'CW12'!$J$5))</f>
        <v>Metering - New meters for existing customers - business; metering opex - Total</v>
      </c>
      <c r="D472" t="str">
        <f>'CW12'!$C$77</f>
        <v>£m</v>
      </c>
      <c r="E472" t="s">
        <v>8488</v>
      </c>
      <c r="F472" s="1248">
        <f>IF(ISBLANK('CW12'!$P$77),"##BLANK",'CW12'!$P$77)</f>
        <v>0</v>
      </c>
    </row>
    <row r="473" spans="2:6" x14ac:dyDescent="0.2">
      <c r="B473" t="str">
        <f>UPPER('CW12'!$AD$78)</f>
        <v>CW12_065TWD_PR24</v>
      </c>
      <c r="C473" t="str">
        <f>IF(LEN(_xlfn.CONCAT('CW12'!$B$69, " - ", 'CW12'!$B$78, " - ", 'CW12'!$I$6, " - ", 'CW12'!$F$5))&gt;230,LEFT(_xlfn.CONCAT('CW12'!$B$69, " - ", 'CW12'!$B$78, " - ", 'CW12'!$I$6, " - ", 'CW12'!$F$5),212)&amp;" [*** truncated]",_xlfn.CONCAT('CW12'!$B$69, " - ", 'CW12'!$B$78, " - ", 'CW12'!$I$6, " - ", 'CW12'!$F$5))</f>
        <v>Metering - New meters for existing customers - business; metering totex - Treated water distribution - Water network+</v>
      </c>
      <c r="D473" t="str">
        <f>'CW12'!$C$78</f>
        <v>£m</v>
      </c>
      <c r="E473" t="s">
        <v>8488</v>
      </c>
      <c r="F473" s="1248">
        <f>IF(ISBLANK('CW12'!$O$78),"##BLANK",'CW12'!$O$78)</f>
        <v>0</v>
      </c>
    </row>
    <row r="474" spans="2:6" x14ac:dyDescent="0.2">
      <c r="B474" t="str">
        <f>UPPER('CW12'!$AE$78)</f>
        <v>CW12_065TOT_PR24</v>
      </c>
      <c r="C474" t="str">
        <f>IF(LEN(_xlfn.CONCAT('CW12'!$B$69, " - ", 'CW12'!$B$78, " - ", 'CW12'!$J$5))&gt;230,LEFT(_xlfn.CONCAT('CW12'!$B$69, " - ", 'CW12'!$B$78, " - ", 'CW12'!$J$5),212)&amp;" [*** truncated]",_xlfn.CONCAT('CW12'!$B$69, " - ", 'CW12'!$B$78, " - ", 'CW12'!$J$5))</f>
        <v>Metering - New meters for existing customers - business; metering totex - Total</v>
      </c>
      <c r="D474" t="str">
        <f>'CW12'!$C$78</f>
        <v>£m</v>
      </c>
      <c r="E474" t="s">
        <v>8488</v>
      </c>
      <c r="F474" s="1248">
        <f>IF(ISBLANK('CW12'!$P$78),"##BLANK",'CW12'!$P$78)</f>
        <v>0</v>
      </c>
    </row>
    <row r="475" spans="2:6" x14ac:dyDescent="0.2">
      <c r="B475" t="str">
        <f>UPPER('CW12'!$AD$79)</f>
        <v>CW12_066TWD_PR24</v>
      </c>
      <c r="C475" t="str">
        <f>IF(LEN(_xlfn.CONCAT('CW12'!$B$69, " - ", 'CW12'!$B$79, " - ", 'CW12'!$I$6, " - ", 'CW12'!$F$5))&gt;230,LEFT(_xlfn.CONCAT('CW12'!$B$69, " - ", 'CW12'!$B$79, " - ", 'CW12'!$I$6, " - ", 'CW12'!$F$5),212)&amp;" [*** truncated]",_xlfn.CONCAT('CW12'!$B$69, " - ", 'CW12'!$B$79, " - ", 'CW12'!$I$6, " - ", 'CW12'!$F$5))</f>
        <v>Metering - Replacement of existing basic meters with AMR meters for residential customers; metering capex - Treated water distribution - Water network+</v>
      </c>
      <c r="D475" t="str">
        <f>'CW12'!$C$79</f>
        <v>£m</v>
      </c>
      <c r="E475" t="s">
        <v>8488</v>
      </c>
      <c r="F475" s="1248">
        <f>IF(ISBLANK('CW12'!$O$79),"##BLANK",'CW12'!$O$79)</f>
        <v>0</v>
      </c>
    </row>
    <row r="476" spans="2:6" x14ac:dyDescent="0.2">
      <c r="B476" t="str">
        <f>UPPER('CW12'!$AE$79)</f>
        <v>CW12_066TOT_PR24</v>
      </c>
      <c r="C476" t="str">
        <f>IF(LEN(_xlfn.CONCAT('CW12'!$B$69, " - ", 'CW12'!$B$79, " - ", 'CW12'!$J$5))&gt;230,LEFT(_xlfn.CONCAT('CW12'!$B$69, " - ", 'CW12'!$B$79, " - ", 'CW12'!$J$5),212)&amp;" [*** truncated]",_xlfn.CONCAT('CW12'!$B$69, " - ", 'CW12'!$B$79, " - ", 'CW12'!$J$5))</f>
        <v>Metering - Replacement of existing basic meters with AMR meters for residential customers; metering capex - Total</v>
      </c>
      <c r="D476" t="str">
        <f>'CW12'!$C$79</f>
        <v>£m</v>
      </c>
      <c r="E476" t="s">
        <v>8488</v>
      </c>
      <c r="F476" s="1248">
        <f>IF(ISBLANK('CW12'!$P$79),"##BLANK",'CW12'!$P$79)</f>
        <v>0</v>
      </c>
    </row>
    <row r="477" spans="2:6" x14ac:dyDescent="0.2">
      <c r="B477" t="str">
        <f>UPPER('CW12'!$AD$80)</f>
        <v>CW12_067TWD_PR24</v>
      </c>
      <c r="C477" t="str">
        <f>IF(LEN(_xlfn.CONCAT('CW12'!$B$69, " - ", 'CW12'!$B$80, " - ", 'CW12'!$I$6, " - ", 'CW12'!$F$5))&gt;230,LEFT(_xlfn.CONCAT('CW12'!$B$69, " - ", 'CW12'!$B$80, " - ", 'CW12'!$I$6, " - ", 'CW12'!$F$5),212)&amp;" [*** truncated]",_xlfn.CONCAT('CW12'!$B$69, " - ", 'CW12'!$B$80, " - ", 'CW12'!$I$6, " - ", 'CW12'!$F$5))</f>
        <v>Metering - Replacement of existing basic meters with AMR meters for residential customers; metering opex - Treated water distribution - Water network+</v>
      </c>
      <c r="D477" t="str">
        <f>'CW12'!$C$80</f>
        <v>£m</v>
      </c>
      <c r="E477" t="s">
        <v>8488</v>
      </c>
      <c r="F477" s="1248">
        <f>IF(ISBLANK('CW12'!$O$80),"##BLANK",'CW12'!$O$80)</f>
        <v>0</v>
      </c>
    </row>
    <row r="478" spans="2:6" x14ac:dyDescent="0.2">
      <c r="B478" t="str">
        <f>UPPER('CW12'!$AE$80)</f>
        <v>CW12_067TOT_PR24</v>
      </c>
      <c r="C478" t="str">
        <f>IF(LEN(_xlfn.CONCAT('CW12'!$B$69, " - ", 'CW12'!$B$80, " - ", 'CW12'!$J$5))&gt;230,LEFT(_xlfn.CONCAT('CW12'!$B$69, " - ", 'CW12'!$B$80, " - ", 'CW12'!$J$5),212)&amp;" [*** truncated]",_xlfn.CONCAT('CW12'!$B$69, " - ", 'CW12'!$B$80, " - ", 'CW12'!$J$5))</f>
        <v>Metering - Replacement of existing basic meters with AMR meters for residential customers; metering opex - Total</v>
      </c>
      <c r="D478" t="str">
        <f>'CW12'!$C$80</f>
        <v>£m</v>
      </c>
      <c r="E478" t="s">
        <v>8488</v>
      </c>
      <c r="F478" s="1248">
        <f>IF(ISBLANK('CW12'!$P$80),"##BLANK",'CW12'!$P$80)</f>
        <v>0</v>
      </c>
    </row>
    <row r="479" spans="2:6" x14ac:dyDescent="0.2">
      <c r="B479" t="str">
        <f>UPPER('CW12'!$AD$81)</f>
        <v>CW12_068TWD_PR24</v>
      </c>
      <c r="C479" t="str">
        <f>IF(LEN(_xlfn.CONCAT('CW12'!$B$69, " - ", 'CW12'!$B$81, " - ", 'CW12'!$I$6, " - ", 'CW12'!$F$5))&gt;230,LEFT(_xlfn.CONCAT('CW12'!$B$69, " - ", 'CW12'!$B$81, " - ", 'CW12'!$I$6, " - ", 'CW12'!$F$5),212)&amp;" [*** truncated]",_xlfn.CONCAT('CW12'!$B$69, " - ", 'CW12'!$B$81, " - ", 'CW12'!$I$6, " - ", 'CW12'!$F$5))</f>
        <v>Metering - Replacement of existing basic meters with AMR meters for residential customers; metering totex - Treated water distribution - Water network+</v>
      </c>
      <c r="D479" t="str">
        <f>'CW12'!$C$81</f>
        <v>£m</v>
      </c>
      <c r="E479" t="s">
        <v>8488</v>
      </c>
      <c r="F479" s="1248">
        <f>IF(ISBLANK('CW12'!$O$81),"##BLANK",'CW12'!$O$81)</f>
        <v>0</v>
      </c>
    </row>
    <row r="480" spans="2:6" x14ac:dyDescent="0.2">
      <c r="B480" t="str">
        <f>UPPER('CW12'!$AE$81)</f>
        <v>CW12_068TOT_PR24</v>
      </c>
      <c r="C480" t="str">
        <f>IF(LEN(_xlfn.CONCAT('CW12'!$B$69, " - ", 'CW12'!$B$81, " - ", 'CW12'!$J$5))&gt;230,LEFT(_xlfn.CONCAT('CW12'!$B$69, " - ", 'CW12'!$B$81, " - ", 'CW12'!$J$5),212)&amp;" [*** truncated]",_xlfn.CONCAT('CW12'!$B$69, " - ", 'CW12'!$B$81, " - ", 'CW12'!$J$5))</f>
        <v>Metering - Replacement of existing basic meters with AMR meters for residential customers; metering totex - Total</v>
      </c>
      <c r="D480" t="str">
        <f>'CW12'!$C$81</f>
        <v>£m</v>
      </c>
      <c r="E480" t="s">
        <v>8488</v>
      </c>
      <c r="F480" s="1248">
        <f>IF(ISBLANK('CW12'!$P$81),"##BLANK",'CW12'!$P$81)</f>
        <v>0</v>
      </c>
    </row>
    <row r="481" spans="2:6" x14ac:dyDescent="0.2">
      <c r="B481" t="str">
        <f>UPPER('CW12'!$AD$82)</f>
        <v>CW12_069TWD_PR24</v>
      </c>
      <c r="C481" t="str">
        <f>IF(LEN(_xlfn.CONCAT('CW12'!$B$69, " - ", 'CW12'!$B$82, " - ", 'CW12'!$I$6, " - ", 'CW12'!$F$5))&gt;230,LEFT(_xlfn.CONCAT('CW12'!$B$69, " - ", 'CW12'!$B$82, " - ", 'CW12'!$I$6, " - ", 'CW12'!$F$5),212)&amp;" [*** truncated]",_xlfn.CONCAT('CW12'!$B$69, " - ", 'CW12'!$B$82, " - ", 'CW12'!$I$6, " - ", 'CW12'!$F$5))</f>
        <v>Metering - Replacement of existing basic meters with AMI meters for residential customers; metering capex - Treated water distribution - Water network+</v>
      </c>
      <c r="D481" t="str">
        <f>'CW12'!$C$82</f>
        <v>£m</v>
      </c>
      <c r="E481" t="s">
        <v>8488</v>
      </c>
      <c r="F481" s="1248">
        <f>IF(ISBLANK('CW12'!$O$82),"##BLANK",'CW12'!$O$82)</f>
        <v>0</v>
      </c>
    </row>
    <row r="482" spans="2:6" x14ac:dyDescent="0.2">
      <c r="B482" t="str">
        <f>UPPER('CW12'!$AE$82)</f>
        <v>CW12_069TOT_PR24</v>
      </c>
      <c r="C482" t="str">
        <f>IF(LEN(_xlfn.CONCAT('CW12'!$B$69, " - ", 'CW12'!$B$82, " - ", 'CW12'!$J$5))&gt;230,LEFT(_xlfn.CONCAT('CW12'!$B$69, " - ", 'CW12'!$B$82, " - ", 'CW12'!$J$5),212)&amp;" [*** truncated]",_xlfn.CONCAT('CW12'!$B$69, " - ", 'CW12'!$B$82, " - ", 'CW12'!$J$5))</f>
        <v>Metering - Replacement of existing basic meters with AMI meters for residential customers; metering capex - Total</v>
      </c>
      <c r="D482" t="str">
        <f>'CW12'!$C$82</f>
        <v>£m</v>
      </c>
      <c r="E482" t="s">
        <v>8488</v>
      </c>
      <c r="F482" s="1248">
        <f>IF(ISBLANK('CW12'!$P$82),"##BLANK",'CW12'!$P$82)</f>
        <v>0</v>
      </c>
    </row>
    <row r="483" spans="2:6" x14ac:dyDescent="0.2">
      <c r="B483" t="str">
        <f>UPPER('CW12'!$AD$83)</f>
        <v>CW12_070TWD_PR24</v>
      </c>
      <c r="C483" t="str">
        <f>IF(LEN(_xlfn.CONCAT('CW12'!$B$69, " - ", 'CW12'!$B$83, " - ", 'CW12'!$I$6, " - ", 'CW12'!$F$5))&gt;230,LEFT(_xlfn.CONCAT('CW12'!$B$69, " - ", 'CW12'!$B$83, " - ", 'CW12'!$I$6, " - ", 'CW12'!$F$5),212)&amp;" [*** truncated]",_xlfn.CONCAT('CW12'!$B$69, " - ", 'CW12'!$B$83, " - ", 'CW12'!$I$6, " - ", 'CW12'!$F$5))</f>
        <v>Metering - Replacement of existing basic meters with AMI meters for residential customers; metering opex - Treated water distribution - Water network+</v>
      </c>
      <c r="D483" t="str">
        <f>'CW12'!$C$83</f>
        <v>£m</v>
      </c>
      <c r="E483" t="s">
        <v>8488</v>
      </c>
      <c r="F483" s="1248">
        <f>IF(ISBLANK('CW12'!$O$83),"##BLANK",'CW12'!$O$83)</f>
        <v>0</v>
      </c>
    </row>
    <row r="484" spans="2:6" x14ac:dyDescent="0.2">
      <c r="B484" t="str">
        <f>UPPER('CW12'!$AE$83)</f>
        <v>CW12_070TOT_PR24</v>
      </c>
      <c r="C484" t="str">
        <f>IF(LEN(_xlfn.CONCAT('CW12'!$B$69, " - ", 'CW12'!$B$83, " - ", 'CW12'!$J$5))&gt;230,LEFT(_xlfn.CONCAT('CW12'!$B$69, " - ", 'CW12'!$B$83, " - ", 'CW12'!$J$5),212)&amp;" [*** truncated]",_xlfn.CONCAT('CW12'!$B$69, " - ", 'CW12'!$B$83, " - ", 'CW12'!$J$5))</f>
        <v>Metering - Replacement of existing basic meters with AMI meters for residential customers; metering opex - Total</v>
      </c>
      <c r="D484" t="str">
        <f>'CW12'!$C$83</f>
        <v>£m</v>
      </c>
      <c r="E484" t="s">
        <v>8488</v>
      </c>
      <c r="F484" s="1248">
        <f>IF(ISBLANK('CW12'!$P$83),"##BLANK",'CW12'!$P$83)</f>
        <v>0</v>
      </c>
    </row>
    <row r="485" spans="2:6" x14ac:dyDescent="0.2">
      <c r="B485" t="str">
        <f>UPPER('CW12'!$AD$84)</f>
        <v>CW12_071TWD_PR24</v>
      </c>
      <c r="C485" t="str">
        <f>IF(LEN(_xlfn.CONCAT('CW12'!$B$69, " - ", 'CW12'!$B$84, " - ", 'CW12'!$I$6, " - ", 'CW12'!$F$5))&gt;230,LEFT(_xlfn.CONCAT('CW12'!$B$69, " - ", 'CW12'!$B$84, " - ", 'CW12'!$I$6, " - ", 'CW12'!$F$5),212)&amp;" [*** truncated]",_xlfn.CONCAT('CW12'!$B$69, " - ", 'CW12'!$B$84, " - ", 'CW12'!$I$6, " - ", 'CW12'!$F$5))</f>
        <v>Metering - Replacement of existing basic meters with AMI meters for residential customers; metering totex - Treated water distribution - Water network+</v>
      </c>
      <c r="D485" t="str">
        <f>'CW12'!$C$84</f>
        <v>£m</v>
      </c>
      <c r="E485" t="s">
        <v>8488</v>
      </c>
      <c r="F485" s="1248">
        <f>IF(ISBLANK('CW12'!$O$84),"##BLANK",'CW12'!$O$84)</f>
        <v>0</v>
      </c>
    </row>
    <row r="486" spans="2:6" x14ac:dyDescent="0.2">
      <c r="B486" t="str">
        <f>UPPER('CW12'!$AE$84)</f>
        <v>CW12_071TOT_PR24</v>
      </c>
      <c r="C486" t="str">
        <f>IF(LEN(_xlfn.CONCAT('CW12'!$B$69, " - ", 'CW12'!$B$84, " - ", 'CW12'!$J$5))&gt;230,LEFT(_xlfn.CONCAT('CW12'!$B$69, " - ", 'CW12'!$B$84, " - ", 'CW12'!$J$5),212)&amp;" [*** truncated]",_xlfn.CONCAT('CW12'!$B$69, " - ", 'CW12'!$B$84, " - ", 'CW12'!$J$5))</f>
        <v>Metering - Replacement of existing basic meters with AMI meters for residential customers; metering totex - Total</v>
      </c>
      <c r="D486" t="str">
        <f>'CW12'!$C$84</f>
        <v>£m</v>
      </c>
      <c r="E486" t="s">
        <v>8488</v>
      </c>
      <c r="F486" s="1248">
        <f>IF(ISBLANK('CW12'!$P$84),"##BLANK",'CW12'!$P$84)</f>
        <v>0</v>
      </c>
    </row>
    <row r="487" spans="2:6" x14ac:dyDescent="0.2">
      <c r="B487" t="str">
        <f>UPPER('CW12'!$AD$85)</f>
        <v>CW12_072TWD_PR24</v>
      </c>
      <c r="C487" t="str">
        <f>IF(LEN(_xlfn.CONCAT('CW12'!$B$69, " - ", 'CW12'!$B$85, " - ", 'CW12'!$I$6, " - ", 'CW12'!$F$5))&gt;230,LEFT(_xlfn.CONCAT('CW12'!$B$69, " - ", 'CW12'!$B$85, " - ", 'CW12'!$I$6, " - ", 'CW12'!$F$5),212)&amp;" [*** truncated]",_xlfn.CONCAT('CW12'!$B$69, " - ", 'CW12'!$B$85, " - ", 'CW12'!$I$6, " - ", 'CW12'!$F$5))</f>
        <v>Metering - Replacement of existing AMR meters with AMI meters for residential customers; metering capex - Treated water distribution - Water network+</v>
      </c>
      <c r="D487" t="str">
        <f>'CW12'!$C$85</f>
        <v>£m</v>
      </c>
      <c r="E487" t="s">
        <v>8488</v>
      </c>
      <c r="F487" s="1248">
        <f>IF(ISBLANK('CW12'!$O$85),"##BLANK",'CW12'!$O$85)</f>
        <v>0</v>
      </c>
    </row>
    <row r="488" spans="2:6" x14ac:dyDescent="0.2">
      <c r="B488" t="str">
        <f>UPPER('CW12'!$AE$85)</f>
        <v>CW12_072TOT_PR24</v>
      </c>
      <c r="C488" t="str">
        <f>IF(LEN(_xlfn.CONCAT('CW12'!$B$69, " - ", 'CW12'!$B$85, " - ", 'CW12'!$J$5))&gt;230,LEFT(_xlfn.CONCAT('CW12'!$B$69, " - ", 'CW12'!$B$85, " - ", 'CW12'!$J$5),212)&amp;" [*** truncated]",_xlfn.CONCAT('CW12'!$B$69, " - ", 'CW12'!$B$85, " - ", 'CW12'!$J$5))</f>
        <v>Metering - Replacement of existing AMR meters with AMI meters for residential customers; metering capex - Total</v>
      </c>
      <c r="D488" t="str">
        <f>'CW12'!$C$85</f>
        <v>£m</v>
      </c>
      <c r="E488" t="s">
        <v>8488</v>
      </c>
      <c r="F488" s="1248">
        <f>IF(ISBLANK('CW12'!$P$85),"##BLANK",'CW12'!$P$85)</f>
        <v>0</v>
      </c>
    </row>
    <row r="489" spans="2:6" x14ac:dyDescent="0.2">
      <c r="B489" t="str">
        <f>UPPER('CW12'!$AD$86)</f>
        <v>CW12_073TWD_PR24</v>
      </c>
      <c r="C489" t="str">
        <f>IF(LEN(_xlfn.CONCAT('CW12'!$B$69, " - ", 'CW12'!$B$86, " - ", 'CW12'!$I$6, " - ", 'CW12'!$F$5))&gt;230,LEFT(_xlfn.CONCAT('CW12'!$B$69, " - ", 'CW12'!$B$86, " - ", 'CW12'!$I$6, " - ", 'CW12'!$F$5),212)&amp;" [*** truncated]",_xlfn.CONCAT('CW12'!$B$69, " - ", 'CW12'!$B$86, " - ", 'CW12'!$I$6, " - ", 'CW12'!$F$5))</f>
        <v>Metering - Replacement of existing AMR meters with AMI meters for residential customers; metering opex - Treated water distribution - Water network+</v>
      </c>
      <c r="D489" t="str">
        <f>'CW12'!$C$86</f>
        <v>£m</v>
      </c>
      <c r="E489" t="s">
        <v>8488</v>
      </c>
      <c r="F489" s="1248">
        <f>IF(ISBLANK('CW12'!$O$86),"##BLANK",'CW12'!$O$86)</f>
        <v>0</v>
      </c>
    </row>
    <row r="490" spans="2:6" x14ac:dyDescent="0.2">
      <c r="B490" t="str">
        <f>UPPER('CW12'!$AE$86)</f>
        <v>CW12_073TOT_PR24</v>
      </c>
      <c r="C490" t="str">
        <f>IF(LEN(_xlfn.CONCAT('CW12'!$B$69, " - ", 'CW12'!$B$86, " - ", 'CW12'!$J$5))&gt;230,LEFT(_xlfn.CONCAT('CW12'!$B$69, " - ", 'CW12'!$B$86, " - ", 'CW12'!$J$5),212)&amp;" [*** truncated]",_xlfn.CONCAT('CW12'!$B$69, " - ", 'CW12'!$B$86, " - ", 'CW12'!$J$5))</f>
        <v>Metering - Replacement of existing AMR meters with AMI meters for residential customers; metering opex - Total</v>
      </c>
      <c r="D490" t="str">
        <f>'CW12'!$C$86</f>
        <v>£m</v>
      </c>
      <c r="E490" t="s">
        <v>8488</v>
      </c>
      <c r="F490" s="1248">
        <f>IF(ISBLANK('CW12'!$P$86),"##BLANK",'CW12'!$P$86)</f>
        <v>0</v>
      </c>
    </row>
    <row r="491" spans="2:6" x14ac:dyDescent="0.2">
      <c r="B491" t="str">
        <f>UPPER('CW12'!$AD$87)</f>
        <v>CW12_074TWD_PR24</v>
      </c>
      <c r="C491" t="str">
        <f>IF(LEN(_xlfn.CONCAT('CW12'!$B$69, " - ", 'CW12'!$B$87, " - ", 'CW12'!$I$6, " - ", 'CW12'!$F$5))&gt;230,LEFT(_xlfn.CONCAT('CW12'!$B$69, " - ", 'CW12'!$B$87, " - ", 'CW12'!$I$6, " - ", 'CW12'!$F$5),212)&amp;" [*** truncated]",_xlfn.CONCAT('CW12'!$B$69, " - ", 'CW12'!$B$87, " - ", 'CW12'!$I$6, " - ", 'CW12'!$F$5))</f>
        <v>Metering - Replacement of existing AMR meters with AMI meters for residential customers; metering totex - Treated water distribution - Water network+</v>
      </c>
      <c r="D491" t="str">
        <f>'CW12'!$C$87</f>
        <v>£m</v>
      </c>
      <c r="E491" t="s">
        <v>8488</v>
      </c>
      <c r="F491" s="1248">
        <f>IF(ISBLANK('CW12'!$O$87),"##BLANK",'CW12'!$O$87)</f>
        <v>0</v>
      </c>
    </row>
    <row r="492" spans="2:6" x14ac:dyDescent="0.2">
      <c r="B492" t="str">
        <f>UPPER('CW12'!$AE$87)</f>
        <v>CW12_074TOT_PR24</v>
      </c>
      <c r="C492" t="str">
        <f>IF(LEN(_xlfn.CONCAT('CW12'!$B$69, " - ", 'CW12'!$B$87, " - ", 'CW12'!$J$5))&gt;230,LEFT(_xlfn.CONCAT('CW12'!$B$69, " - ", 'CW12'!$B$87, " - ", 'CW12'!$J$5),212)&amp;" [*** truncated]",_xlfn.CONCAT('CW12'!$B$69, " - ", 'CW12'!$B$87, " - ", 'CW12'!$J$5))</f>
        <v>Metering - Replacement of existing AMR meters with AMI meters for residential customers; metering totex - Total</v>
      </c>
      <c r="D492" t="str">
        <f>'CW12'!$C$87</f>
        <v>£m</v>
      </c>
      <c r="E492" t="s">
        <v>8488</v>
      </c>
      <c r="F492" s="1248">
        <f>IF(ISBLANK('CW12'!$P$87),"##BLANK",'CW12'!$P$87)</f>
        <v>0</v>
      </c>
    </row>
    <row r="493" spans="2:6" x14ac:dyDescent="0.2">
      <c r="B493" t="str">
        <f>UPPER('CW12'!$AD$88)</f>
        <v>CW12_075TWD_PR24</v>
      </c>
      <c r="C493" t="str">
        <f>IF(LEN(_xlfn.CONCAT('CW12'!$B$69, " - ", 'CW12'!$B$88, " - ", 'CW12'!$I$6, " - ", 'CW12'!$F$5))&gt;230,LEFT(_xlfn.CONCAT('CW12'!$B$69, " - ", 'CW12'!$B$88, " - ", 'CW12'!$I$6, " - ", 'CW12'!$F$5),212)&amp;" [*** truncated]",_xlfn.CONCAT('CW12'!$B$69, " - ", 'CW12'!$B$88, " - ", 'CW12'!$I$6, " - ", 'CW12'!$F$5))</f>
        <v>Metering - Replacement of existing basic meters with AMR meters for business customers; metering capex - Treated water distribution - Water network+</v>
      </c>
      <c r="D493" t="str">
        <f>'CW12'!$C$88</f>
        <v>£m</v>
      </c>
      <c r="E493" t="s">
        <v>8488</v>
      </c>
      <c r="F493" s="1248">
        <f>IF(ISBLANK('CW12'!$O$88),"##BLANK",'CW12'!$O$88)</f>
        <v>0</v>
      </c>
    </row>
    <row r="494" spans="2:6" x14ac:dyDescent="0.2">
      <c r="B494" t="str">
        <f>UPPER('CW12'!$AE$88)</f>
        <v>CW12_075TOT_PR24</v>
      </c>
      <c r="C494" t="str">
        <f>IF(LEN(_xlfn.CONCAT('CW12'!$B$69, " - ", 'CW12'!$B$88, " - ", 'CW12'!$J$5))&gt;230,LEFT(_xlfn.CONCAT('CW12'!$B$69, " - ", 'CW12'!$B$88, " - ", 'CW12'!$J$5),212)&amp;" [*** truncated]",_xlfn.CONCAT('CW12'!$B$69, " - ", 'CW12'!$B$88, " - ", 'CW12'!$J$5))</f>
        <v>Metering - Replacement of existing basic meters with AMR meters for business customers; metering capex - Total</v>
      </c>
      <c r="D494" t="str">
        <f>'CW12'!$C$88</f>
        <v>£m</v>
      </c>
      <c r="E494" t="s">
        <v>8488</v>
      </c>
      <c r="F494" s="1248">
        <f>IF(ISBLANK('CW12'!$P$88),"##BLANK",'CW12'!$P$88)</f>
        <v>0</v>
      </c>
    </row>
    <row r="495" spans="2:6" x14ac:dyDescent="0.2">
      <c r="B495" t="str">
        <f>UPPER('CW12'!$AD$89)</f>
        <v>CW12_076TWD_PR24</v>
      </c>
      <c r="C495" t="str">
        <f>IF(LEN(_xlfn.CONCAT('CW12'!$B$69, " - ", 'CW12'!$B$89, " - ", 'CW12'!$I$6, " - ", 'CW12'!$F$5))&gt;230,LEFT(_xlfn.CONCAT('CW12'!$B$69, " - ", 'CW12'!$B$89, " - ", 'CW12'!$I$6, " - ", 'CW12'!$F$5),212)&amp;" [*** truncated]",_xlfn.CONCAT('CW12'!$B$69, " - ", 'CW12'!$B$89, " - ", 'CW12'!$I$6, " - ", 'CW12'!$F$5))</f>
        <v>Metering - Replacement of existing basic meters with AMR meters for business customers; metering opex - Treated water distribution - Water network+</v>
      </c>
      <c r="D495" t="str">
        <f>'CW12'!$C$89</f>
        <v>£m</v>
      </c>
      <c r="E495" t="s">
        <v>8488</v>
      </c>
      <c r="F495" s="1248">
        <f>IF(ISBLANK('CW12'!$O$89),"##BLANK",'CW12'!$O$89)</f>
        <v>0</v>
      </c>
    </row>
    <row r="496" spans="2:6" x14ac:dyDescent="0.2">
      <c r="B496" t="str">
        <f>UPPER('CW12'!$AE$89)</f>
        <v>CW12_076TOT_PR24</v>
      </c>
      <c r="C496" t="str">
        <f>IF(LEN(_xlfn.CONCAT('CW12'!$B$69, " - ", 'CW12'!$B$89, " - ", 'CW12'!$J$5))&gt;230,LEFT(_xlfn.CONCAT('CW12'!$B$69, " - ", 'CW12'!$B$89, " - ", 'CW12'!$J$5),212)&amp;" [*** truncated]",_xlfn.CONCAT('CW12'!$B$69, " - ", 'CW12'!$B$89, " - ", 'CW12'!$J$5))</f>
        <v>Metering - Replacement of existing basic meters with AMR meters for business customers; metering opex - Total</v>
      </c>
      <c r="D496" t="str">
        <f>'CW12'!$C$89</f>
        <v>£m</v>
      </c>
      <c r="E496" t="s">
        <v>8488</v>
      </c>
      <c r="F496" s="1248">
        <f>IF(ISBLANK('CW12'!$P$89),"##BLANK",'CW12'!$P$89)</f>
        <v>0</v>
      </c>
    </row>
    <row r="497" spans="2:6" x14ac:dyDescent="0.2">
      <c r="B497" t="str">
        <f>UPPER('CW12'!$AD$90)</f>
        <v>CW12_077TWD_PR24</v>
      </c>
      <c r="C497" t="str">
        <f>IF(LEN(_xlfn.CONCAT('CW12'!$B$69, " - ", 'CW12'!$B$90, " - ", 'CW12'!$I$6, " - ", 'CW12'!$F$5))&gt;230,LEFT(_xlfn.CONCAT('CW12'!$B$69, " - ", 'CW12'!$B$90, " - ", 'CW12'!$I$6, " - ", 'CW12'!$F$5),212)&amp;" [*** truncated]",_xlfn.CONCAT('CW12'!$B$69, " - ", 'CW12'!$B$90, " - ", 'CW12'!$I$6, " - ", 'CW12'!$F$5))</f>
        <v>Metering - Replacement of existing basic meters with AMR meters for business customers; metering totex - Treated water distribution - Water network+</v>
      </c>
      <c r="D497" t="str">
        <f>'CW12'!$C$90</f>
        <v>£m</v>
      </c>
      <c r="E497" t="s">
        <v>8488</v>
      </c>
      <c r="F497" s="1248">
        <f>IF(ISBLANK('CW12'!$O$90),"##BLANK",'CW12'!$O$90)</f>
        <v>0</v>
      </c>
    </row>
    <row r="498" spans="2:6" x14ac:dyDescent="0.2">
      <c r="B498" t="str">
        <f>UPPER('CW12'!$AE$90)</f>
        <v>CW12_077TOT_PR24</v>
      </c>
      <c r="C498" t="str">
        <f>IF(LEN(_xlfn.CONCAT('CW12'!$B$69, " - ", 'CW12'!$B$90, " - ", 'CW12'!$J$5))&gt;230,LEFT(_xlfn.CONCAT('CW12'!$B$69, " - ", 'CW12'!$B$90, " - ", 'CW12'!$J$5),212)&amp;" [*** truncated]",_xlfn.CONCAT('CW12'!$B$69, " - ", 'CW12'!$B$90, " - ", 'CW12'!$J$5))</f>
        <v>Metering - Replacement of existing basic meters with AMR meters for business customers; metering totex - Total</v>
      </c>
      <c r="D498" t="str">
        <f>'CW12'!$C$90</f>
        <v>£m</v>
      </c>
      <c r="E498" t="s">
        <v>8488</v>
      </c>
      <c r="F498" s="1248">
        <f>IF(ISBLANK('CW12'!$P$90),"##BLANK",'CW12'!$P$90)</f>
        <v>0</v>
      </c>
    </row>
    <row r="499" spans="2:6" x14ac:dyDescent="0.2">
      <c r="B499" t="str">
        <f>UPPER('CW12'!$AD$91)</f>
        <v>CW12_078TWD_PR24</v>
      </c>
      <c r="C499" t="str">
        <f>IF(LEN(_xlfn.CONCAT('CW12'!$B$69, " - ", 'CW12'!$B$91, " - ", 'CW12'!$I$6, " - ", 'CW12'!$F$5))&gt;230,LEFT(_xlfn.CONCAT('CW12'!$B$69, " - ", 'CW12'!$B$91, " - ", 'CW12'!$I$6, " - ", 'CW12'!$F$5),212)&amp;" [*** truncated]",_xlfn.CONCAT('CW12'!$B$69, " - ", 'CW12'!$B$91, " - ", 'CW12'!$I$6, " - ", 'CW12'!$F$5))</f>
        <v>Metering - Replacement of existing basic meters with AMI meters for business customers; metering capex - Treated water distribution - Water network+</v>
      </c>
      <c r="D499" t="str">
        <f>'CW12'!$C$91</f>
        <v>£m</v>
      </c>
      <c r="E499" t="s">
        <v>8488</v>
      </c>
      <c r="F499" s="1248">
        <f>IF(ISBLANK('CW12'!$O$91),"##BLANK",'CW12'!$O$91)</f>
        <v>0</v>
      </c>
    </row>
    <row r="500" spans="2:6" x14ac:dyDescent="0.2">
      <c r="B500" t="str">
        <f>UPPER('CW12'!$AE$91)</f>
        <v>CW12_078TOT_PR24</v>
      </c>
      <c r="C500" t="str">
        <f>IF(LEN(_xlfn.CONCAT('CW12'!$B$69, " - ", 'CW12'!$B$91, " - ", 'CW12'!$J$5))&gt;230,LEFT(_xlfn.CONCAT('CW12'!$B$69, " - ", 'CW12'!$B$91, " - ", 'CW12'!$J$5),212)&amp;" [*** truncated]",_xlfn.CONCAT('CW12'!$B$69, " - ", 'CW12'!$B$91, " - ", 'CW12'!$J$5))</f>
        <v>Metering - Replacement of existing basic meters with AMI meters for business customers; metering capex - Total</v>
      </c>
      <c r="D500" t="str">
        <f>'CW12'!$C$91</f>
        <v>£m</v>
      </c>
      <c r="E500" t="s">
        <v>8488</v>
      </c>
      <c r="F500" s="1248">
        <f>IF(ISBLANK('CW12'!$P$91),"##BLANK",'CW12'!$P$91)</f>
        <v>0</v>
      </c>
    </row>
    <row r="501" spans="2:6" x14ac:dyDescent="0.2">
      <c r="B501" t="str">
        <f>UPPER('CW12'!$AD$92)</f>
        <v>CW12_079TWD_PR24</v>
      </c>
      <c r="C501" t="str">
        <f>IF(LEN(_xlfn.CONCAT('CW12'!$B$69, " - ", 'CW12'!$B$92, " - ", 'CW12'!$I$6, " - ", 'CW12'!$F$5))&gt;230,LEFT(_xlfn.CONCAT('CW12'!$B$69, " - ", 'CW12'!$B$92, " - ", 'CW12'!$I$6, " - ", 'CW12'!$F$5),212)&amp;" [*** truncated]",_xlfn.CONCAT('CW12'!$B$69, " - ", 'CW12'!$B$92, " - ", 'CW12'!$I$6, " - ", 'CW12'!$F$5))</f>
        <v>Metering - Replacement of existing basic meters with AMI meters for business customers; metering opex - Treated water distribution - Water network+</v>
      </c>
      <c r="D501" t="str">
        <f>'CW12'!$C$92</f>
        <v>£m</v>
      </c>
      <c r="E501" t="s">
        <v>8488</v>
      </c>
      <c r="F501" s="1248">
        <f>IF(ISBLANK('CW12'!$O$92),"##BLANK",'CW12'!$O$92)</f>
        <v>0</v>
      </c>
    </row>
    <row r="502" spans="2:6" x14ac:dyDescent="0.2">
      <c r="B502" t="str">
        <f>UPPER('CW12'!$AE$92)</f>
        <v>CW12_079TOT_PR24</v>
      </c>
      <c r="C502" t="str">
        <f>IF(LEN(_xlfn.CONCAT('CW12'!$B$69, " - ", 'CW12'!$B$92, " - ", 'CW12'!$J$5))&gt;230,LEFT(_xlfn.CONCAT('CW12'!$B$69, " - ", 'CW12'!$B$92, " - ", 'CW12'!$J$5),212)&amp;" [*** truncated]",_xlfn.CONCAT('CW12'!$B$69, " - ", 'CW12'!$B$92, " - ", 'CW12'!$J$5))</f>
        <v>Metering - Replacement of existing basic meters with AMI meters for business customers; metering opex - Total</v>
      </c>
      <c r="D502" t="str">
        <f>'CW12'!$C$92</f>
        <v>£m</v>
      </c>
      <c r="E502" t="s">
        <v>8488</v>
      </c>
      <c r="F502" s="1248">
        <f>IF(ISBLANK('CW12'!$P$92),"##BLANK",'CW12'!$P$92)</f>
        <v>0</v>
      </c>
    </row>
    <row r="503" spans="2:6" x14ac:dyDescent="0.2">
      <c r="B503" t="str">
        <f>UPPER('CW12'!$AD$93)</f>
        <v>CW12_080TWD_PR24</v>
      </c>
      <c r="C503" t="str">
        <f>IF(LEN(_xlfn.CONCAT('CW12'!$B$69, " - ", 'CW12'!$B$93, " - ", 'CW12'!$I$6, " - ", 'CW12'!$F$5))&gt;230,LEFT(_xlfn.CONCAT('CW12'!$B$69, " - ", 'CW12'!$B$93, " - ", 'CW12'!$I$6, " - ", 'CW12'!$F$5),212)&amp;" [*** truncated]",_xlfn.CONCAT('CW12'!$B$69, " - ", 'CW12'!$B$93, " - ", 'CW12'!$I$6, " - ", 'CW12'!$F$5))</f>
        <v>Metering - Replacement of existing basic meters with AMI meters for business customers; metering totex - Treated water distribution - Water network+</v>
      </c>
      <c r="D503" t="str">
        <f>'CW12'!$C$93</f>
        <v>£m</v>
      </c>
      <c r="E503" t="s">
        <v>8488</v>
      </c>
      <c r="F503" s="1248">
        <f>IF(ISBLANK('CW12'!$O$93),"##BLANK",'CW12'!$O$93)</f>
        <v>0</v>
      </c>
    </row>
    <row r="504" spans="2:6" x14ac:dyDescent="0.2">
      <c r="B504" t="str">
        <f>UPPER('CW12'!$AE$93)</f>
        <v>CW12_080TOT_PR24</v>
      </c>
      <c r="C504" t="str">
        <f>IF(LEN(_xlfn.CONCAT('CW12'!$B$69, " - ", 'CW12'!$B$93, " - ", 'CW12'!$J$5))&gt;230,LEFT(_xlfn.CONCAT('CW12'!$B$69, " - ", 'CW12'!$B$93, " - ", 'CW12'!$J$5),212)&amp;" [*** truncated]",_xlfn.CONCAT('CW12'!$B$69, " - ", 'CW12'!$B$93, " - ", 'CW12'!$J$5))</f>
        <v>Metering - Replacement of existing basic meters with AMI meters for business customers; metering totex - Total</v>
      </c>
      <c r="D504" t="str">
        <f>'CW12'!$C$93</f>
        <v>£m</v>
      </c>
      <c r="E504" t="s">
        <v>8488</v>
      </c>
      <c r="F504" s="1248">
        <f>IF(ISBLANK('CW12'!$P$93),"##BLANK",'CW12'!$P$93)</f>
        <v>0</v>
      </c>
    </row>
    <row r="505" spans="2:6" x14ac:dyDescent="0.2">
      <c r="B505" t="str">
        <f>UPPER('CW12'!$AD$94)</f>
        <v>CW12_081TWD_PR24</v>
      </c>
      <c r="C505" t="str">
        <f>IF(LEN(_xlfn.CONCAT('CW12'!$B$69, " - ", 'CW12'!$B$94, " - ", 'CW12'!$I$6, " - ", 'CW12'!$F$5))&gt;230,LEFT(_xlfn.CONCAT('CW12'!$B$69, " - ", 'CW12'!$B$94, " - ", 'CW12'!$I$6, " - ", 'CW12'!$F$5),212)&amp;" [*** truncated]",_xlfn.CONCAT('CW12'!$B$69, " - ", 'CW12'!$B$94, " - ", 'CW12'!$I$6, " - ", 'CW12'!$F$5))</f>
        <v>Metering - Replacement of existing AMR meters with AMI meters for business customers; metering capex - Treated water distribution - Water network+</v>
      </c>
      <c r="D505" t="str">
        <f>'CW12'!$C$94</f>
        <v>£m</v>
      </c>
      <c r="E505" t="s">
        <v>8488</v>
      </c>
      <c r="F505" s="1248">
        <f>IF(ISBLANK('CW12'!$O$94),"##BLANK",'CW12'!$O$94)</f>
        <v>0</v>
      </c>
    </row>
    <row r="506" spans="2:6" x14ac:dyDescent="0.2">
      <c r="B506" t="str">
        <f>UPPER('CW12'!$AE$94)</f>
        <v>CW12_081TOT_PR24</v>
      </c>
      <c r="C506" t="str">
        <f>IF(LEN(_xlfn.CONCAT('CW12'!$B$69, " - ", 'CW12'!$B$94, " - ", 'CW12'!$J$5))&gt;230,LEFT(_xlfn.CONCAT('CW12'!$B$69, " - ", 'CW12'!$B$94, " - ", 'CW12'!$J$5),212)&amp;" [*** truncated]",_xlfn.CONCAT('CW12'!$B$69, " - ", 'CW12'!$B$94, " - ", 'CW12'!$J$5))</f>
        <v>Metering - Replacement of existing AMR meters with AMI meters for business customers; metering capex - Total</v>
      </c>
      <c r="D506" t="str">
        <f>'CW12'!$C$94</f>
        <v>£m</v>
      </c>
      <c r="E506" t="s">
        <v>8488</v>
      </c>
      <c r="F506" s="1248">
        <f>IF(ISBLANK('CW12'!$P$94),"##BLANK",'CW12'!$P$94)</f>
        <v>0</v>
      </c>
    </row>
    <row r="507" spans="2:6" x14ac:dyDescent="0.2">
      <c r="B507" t="str">
        <f>UPPER('CW12'!$AD$95)</f>
        <v>CW12_082TWD_PR24</v>
      </c>
      <c r="C507" t="str">
        <f>IF(LEN(_xlfn.CONCAT('CW12'!$B$69, " - ", 'CW12'!$B$95, " - ", 'CW12'!$I$6, " - ", 'CW12'!$F$5))&gt;230,LEFT(_xlfn.CONCAT('CW12'!$B$69, " - ", 'CW12'!$B$95, " - ", 'CW12'!$I$6, " - ", 'CW12'!$F$5),212)&amp;" [*** truncated]",_xlfn.CONCAT('CW12'!$B$69, " - ", 'CW12'!$B$95, " - ", 'CW12'!$I$6, " - ", 'CW12'!$F$5))</f>
        <v>Metering - Replacement of existing AMR meters with AMI meters for business customers; metering opex - Treated water distribution - Water network+</v>
      </c>
      <c r="D507" t="str">
        <f>'CW12'!$C$95</f>
        <v>£m</v>
      </c>
      <c r="E507" t="s">
        <v>8488</v>
      </c>
      <c r="F507" s="1248">
        <f>IF(ISBLANK('CW12'!$O$95),"##BLANK",'CW12'!$O$95)</f>
        <v>0</v>
      </c>
    </row>
    <row r="508" spans="2:6" x14ac:dyDescent="0.2">
      <c r="B508" t="str">
        <f>UPPER('CW12'!$AE$95)</f>
        <v>CW12_082TOT_PR24</v>
      </c>
      <c r="C508" t="str">
        <f>IF(LEN(_xlfn.CONCAT('CW12'!$B$69, " - ", 'CW12'!$B$95, " - ", 'CW12'!$J$5))&gt;230,LEFT(_xlfn.CONCAT('CW12'!$B$69, " - ", 'CW12'!$B$95, " - ", 'CW12'!$J$5),212)&amp;" [*** truncated]",_xlfn.CONCAT('CW12'!$B$69, " - ", 'CW12'!$B$95, " - ", 'CW12'!$J$5))</f>
        <v>Metering - Replacement of existing AMR meters with AMI meters for business customers; metering opex - Total</v>
      </c>
      <c r="D508" t="str">
        <f>'CW12'!$C$95</f>
        <v>£m</v>
      </c>
      <c r="E508" t="s">
        <v>8488</v>
      </c>
      <c r="F508" s="1248">
        <f>IF(ISBLANK('CW12'!$P$95),"##BLANK",'CW12'!$P$95)</f>
        <v>0</v>
      </c>
    </row>
    <row r="509" spans="2:6" x14ac:dyDescent="0.2">
      <c r="B509" t="str">
        <f>UPPER('CW12'!$AD$96)</f>
        <v>CW12_083TWD_PR24</v>
      </c>
      <c r="C509" t="str">
        <f>IF(LEN(_xlfn.CONCAT('CW12'!$B$69, " - ", 'CW12'!$B$96, " - ", 'CW12'!$I$6, " - ", 'CW12'!$F$5))&gt;230,LEFT(_xlfn.CONCAT('CW12'!$B$69, " - ", 'CW12'!$B$96, " - ", 'CW12'!$I$6, " - ", 'CW12'!$F$5),212)&amp;" [*** truncated]",_xlfn.CONCAT('CW12'!$B$69, " - ", 'CW12'!$B$96, " - ", 'CW12'!$I$6, " - ", 'CW12'!$F$5))</f>
        <v>Metering - Replacement of existing AMR meters with AMI meters for business customers; metering totex - Treated water distribution - Water network+</v>
      </c>
      <c r="D509" t="str">
        <f>'CW12'!$C$96</f>
        <v>£m</v>
      </c>
      <c r="E509" t="s">
        <v>8488</v>
      </c>
      <c r="F509" s="1248">
        <f>IF(ISBLANK('CW12'!$O$96),"##BLANK",'CW12'!$O$96)</f>
        <v>0</v>
      </c>
    </row>
    <row r="510" spans="2:6" x14ac:dyDescent="0.2">
      <c r="B510" t="str">
        <f>UPPER('CW12'!$AE$96)</f>
        <v>CW12_083TOT_PR24</v>
      </c>
      <c r="C510" t="str">
        <f>IF(LEN(_xlfn.CONCAT('CW12'!$B$69, " - ", 'CW12'!$B$96, " - ", 'CW12'!$J$5))&gt;230,LEFT(_xlfn.CONCAT('CW12'!$B$69, " - ", 'CW12'!$B$96, " - ", 'CW12'!$J$5),212)&amp;" [*** truncated]",_xlfn.CONCAT('CW12'!$B$69, " - ", 'CW12'!$B$96, " - ", 'CW12'!$J$5))</f>
        <v>Metering - Replacement of existing AMR meters with AMI meters for business customers; metering totex - Total</v>
      </c>
      <c r="D510" t="str">
        <f>'CW12'!$C$96</f>
        <v>£m</v>
      </c>
      <c r="E510" t="s">
        <v>8488</v>
      </c>
      <c r="F510" s="1248">
        <f>IF(ISBLANK('CW12'!$P$96),"##BLANK",'CW12'!$P$96)</f>
        <v>0</v>
      </c>
    </row>
    <row r="511" spans="2:6" x14ac:dyDescent="0.2">
      <c r="B511" t="str">
        <f>UPPER('CW12'!$AD$97)</f>
        <v>CW12_084TWD_PR24</v>
      </c>
      <c r="C511" t="str">
        <f>IF(LEN(_xlfn.CONCAT('CW12'!$B$69, " - ", 'CW12'!$B$97, " - ", 'CW12'!$I$6, " - ", 'CW12'!$F$5))&gt;230,LEFT(_xlfn.CONCAT('CW12'!$B$69, " - ", 'CW12'!$B$97, " - ", 'CW12'!$I$6, " - ", 'CW12'!$F$5),212)&amp;" [*** truncated]",_xlfn.CONCAT('CW12'!$B$69, " - ", 'CW12'!$B$97, " - ", 'CW12'!$I$6, " - ", 'CW12'!$F$5))</f>
        <v>Metering - Smart meter infrastructure; metering capex - Treated water distribution - Water network+</v>
      </c>
      <c r="D511" t="str">
        <f>'CW12'!$C$97</f>
        <v>£m</v>
      </c>
      <c r="E511" t="s">
        <v>8488</v>
      </c>
      <c r="F511" s="1248">
        <f>IF(ISBLANK('CW12'!$O$97),"##BLANK",'CW12'!$O$97)</f>
        <v>0</v>
      </c>
    </row>
    <row r="512" spans="2:6" x14ac:dyDescent="0.2">
      <c r="B512" t="str">
        <f>UPPER('CW12'!$AE$97)</f>
        <v>CW12_084TOT_PR24</v>
      </c>
      <c r="C512" t="str">
        <f>IF(LEN(_xlfn.CONCAT('CW12'!$B$69, " - ", 'CW12'!$B$97, " - ", 'CW12'!$J$5))&gt;230,LEFT(_xlfn.CONCAT('CW12'!$B$69, " - ", 'CW12'!$B$97, " - ", 'CW12'!$J$5),212)&amp;" [*** truncated]",_xlfn.CONCAT('CW12'!$B$69, " - ", 'CW12'!$B$97, " - ", 'CW12'!$J$5))</f>
        <v>Metering - Smart meter infrastructure; metering capex - Total</v>
      </c>
      <c r="D512" t="str">
        <f>'CW12'!$C$97</f>
        <v>£m</v>
      </c>
      <c r="E512" t="s">
        <v>8488</v>
      </c>
      <c r="F512" s="1248">
        <f>IF(ISBLANK('CW12'!$P$97),"##BLANK",'CW12'!$P$97)</f>
        <v>0</v>
      </c>
    </row>
    <row r="513" spans="2:6" x14ac:dyDescent="0.2">
      <c r="B513" t="str">
        <f>UPPER('CW12'!$AD$98)</f>
        <v>CW12_085TWD_PR24</v>
      </c>
      <c r="C513" t="str">
        <f>IF(LEN(_xlfn.CONCAT('CW12'!$B$69, " - ", 'CW12'!$B$98, " - ", 'CW12'!$I$6, " - ", 'CW12'!$F$5))&gt;230,LEFT(_xlfn.CONCAT('CW12'!$B$69, " - ", 'CW12'!$B$98, " - ", 'CW12'!$I$6, " - ", 'CW12'!$F$5),212)&amp;" [*** truncated]",_xlfn.CONCAT('CW12'!$B$69, " - ", 'CW12'!$B$98, " - ", 'CW12'!$I$6, " - ", 'CW12'!$F$5))</f>
        <v>Metering - Smart meter infrastructure; metering opex - Treated water distribution - Water network+</v>
      </c>
      <c r="D513" t="str">
        <f>'CW12'!$C$98</f>
        <v>£m</v>
      </c>
      <c r="E513" t="s">
        <v>8488</v>
      </c>
      <c r="F513" s="1248">
        <f>IF(ISBLANK('CW12'!$O$98),"##BLANK",'CW12'!$O$98)</f>
        <v>0</v>
      </c>
    </row>
    <row r="514" spans="2:6" x14ac:dyDescent="0.2">
      <c r="B514" t="str">
        <f>UPPER('CW12'!$AE$98)</f>
        <v>CW12_085TOT_PR24</v>
      </c>
      <c r="C514" t="str">
        <f>IF(LEN(_xlfn.CONCAT('CW12'!$B$69, " - ", 'CW12'!$B$98, " - ", 'CW12'!$J$5))&gt;230,LEFT(_xlfn.CONCAT('CW12'!$B$69, " - ", 'CW12'!$B$98, " - ", 'CW12'!$J$5),212)&amp;" [*** truncated]",_xlfn.CONCAT('CW12'!$B$69, " - ", 'CW12'!$B$98, " - ", 'CW12'!$J$5))</f>
        <v>Metering - Smart meter infrastructure; metering opex - Total</v>
      </c>
      <c r="D514" t="str">
        <f>'CW12'!$C$98</f>
        <v>£m</v>
      </c>
      <c r="E514" t="s">
        <v>8488</v>
      </c>
      <c r="F514" s="1248">
        <f>IF(ISBLANK('CW12'!$P$98),"##BLANK",'CW12'!$P$98)</f>
        <v>0</v>
      </c>
    </row>
    <row r="515" spans="2:6" x14ac:dyDescent="0.2">
      <c r="B515" t="str">
        <f>UPPER('CW12'!$AD$99)</f>
        <v>CW12_086TWD_PR24</v>
      </c>
      <c r="C515" t="str">
        <f>IF(LEN(_xlfn.CONCAT('CW12'!$B$69, " - ", 'CW12'!$B$99, " - ", 'CW12'!$I$6, " - ", 'CW12'!$F$5))&gt;230,LEFT(_xlfn.CONCAT('CW12'!$B$69, " - ", 'CW12'!$B$99, " - ", 'CW12'!$I$6, " - ", 'CW12'!$F$5),212)&amp;" [*** truncated]",_xlfn.CONCAT('CW12'!$B$69, " - ", 'CW12'!$B$99, " - ", 'CW12'!$I$6, " - ", 'CW12'!$F$5))</f>
        <v>Metering - Smart meter infrastructure; metering totex - Treated water distribution - Water network+</v>
      </c>
      <c r="D515" t="str">
        <f>'CW12'!$C$99</f>
        <v>£m</v>
      </c>
      <c r="E515" t="s">
        <v>8488</v>
      </c>
      <c r="F515" s="1248">
        <f>IF(ISBLANK('CW12'!$O$99),"##BLANK",'CW12'!$O$99)</f>
        <v>0</v>
      </c>
    </row>
    <row r="516" spans="2:6" x14ac:dyDescent="0.2">
      <c r="B516" t="str">
        <f>UPPER('CW12'!$AE$99)</f>
        <v>CW12_086TOT_PR24</v>
      </c>
      <c r="C516" t="str">
        <f>IF(LEN(_xlfn.CONCAT('CW12'!$B$69, " - ", 'CW12'!$B$99, " - ", 'CW12'!$J$5))&gt;230,LEFT(_xlfn.CONCAT('CW12'!$B$69, " - ", 'CW12'!$B$99, " - ", 'CW12'!$J$5),212)&amp;" [*** truncated]",_xlfn.CONCAT('CW12'!$B$69, " - ", 'CW12'!$B$99, " - ", 'CW12'!$J$5))</f>
        <v>Metering - Smart meter infrastructure; metering totex - Total</v>
      </c>
      <c r="D516" t="str">
        <f>'CW12'!$C$99</f>
        <v>£m</v>
      </c>
      <c r="E516" t="s">
        <v>8488</v>
      </c>
      <c r="F516" s="1248">
        <f>IF(ISBLANK('CW12'!$P$99),"##BLANK",'CW12'!$P$99)</f>
        <v>0</v>
      </c>
    </row>
    <row r="517" spans="2:6" x14ac:dyDescent="0.2">
      <c r="B517" t="str">
        <f>UPPER('CW12'!$AD$100)</f>
        <v>CW12_087TWD_PR24</v>
      </c>
      <c r="C517" t="str">
        <f>IF(LEN(_xlfn.CONCAT('CW12'!$B$69, " - ", 'CW12'!$B$100, " - ", 'CW12'!$I$6, " - ", 'CW12'!$F$5))&gt;230,LEFT(_xlfn.CONCAT('CW12'!$B$69, " - ", 'CW12'!$B$100, " - ", 'CW12'!$I$6, " - ", 'CW12'!$F$5),212)&amp;" [*** truncated]",_xlfn.CONCAT('CW12'!$B$69, " - ", 'CW12'!$B$100, " - ", 'CW12'!$I$6, " - ", 'CW12'!$F$5))</f>
        <v>Metering - Total metering expenditure; metering totex - Treated water distribution - Water network+</v>
      </c>
      <c r="D517" t="str">
        <f>'CW12'!$C$100</f>
        <v>£m</v>
      </c>
      <c r="E517" t="s">
        <v>8488</v>
      </c>
      <c r="F517" s="1248">
        <f>IF(ISBLANK('CW12'!$O$100),"##BLANK",'CW12'!$O$100)</f>
        <v>0</v>
      </c>
    </row>
    <row r="518" spans="2:6" x14ac:dyDescent="0.2">
      <c r="B518" t="str">
        <f>UPPER('CW12'!$AE$100)</f>
        <v>CW12_087TOT_PR24</v>
      </c>
      <c r="C518" t="str">
        <f>IF(LEN(_xlfn.CONCAT('CW12'!$B$69, " - ", 'CW12'!$B$100, " - ", 'CW12'!$J$5))&gt;230,LEFT(_xlfn.CONCAT('CW12'!$B$69, " - ", 'CW12'!$B$100, " - ", 'CW12'!$J$5),212)&amp;" [*** truncated]",_xlfn.CONCAT('CW12'!$B$69, " - ", 'CW12'!$B$100, " - ", 'CW12'!$J$5))</f>
        <v>Metering - Total metering expenditure; metering totex - Total</v>
      </c>
      <c r="D518" t="str">
        <f>'CW12'!$C$100</f>
        <v>£m</v>
      </c>
      <c r="E518" t="s">
        <v>8488</v>
      </c>
      <c r="F518" s="1248">
        <f>IF(ISBLANK('CW12'!$P$100),"##BLANK",'CW12'!$P$100)</f>
        <v>0</v>
      </c>
    </row>
    <row r="519" spans="2:6" x14ac:dyDescent="0.2">
      <c r="B519" t="str">
        <f>UPPER('CW12'!$Z$103)</f>
        <v>CW12_088WR_PR24</v>
      </c>
      <c r="C519" t="str">
        <f>IF(LEN(_xlfn.CONCAT('CW12'!$B$102, " - ", 'CW12'!$B$103, " - ", 'CW12'!$E$5))&gt;230,LEFT(_xlfn.CONCAT('CW12'!$B$102, " - ", 'CW12'!$B$103, " - ", 'CW12'!$E$5),212)&amp;" [*** truncated]",_xlfn.CONCAT('CW12'!$B$102, " - ", 'CW12'!$B$103, " - ", 'CW12'!$E$5))</f>
        <v>Water quality improvements - Improvements to taste, odour and colour (grey solutions); enhancement capex - Water resources</v>
      </c>
      <c r="D519" t="str">
        <f>'CW12'!$C$103</f>
        <v>£m</v>
      </c>
      <c r="E519" t="s">
        <v>8488</v>
      </c>
      <c r="F519" s="1248">
        <f>IF(ISBLANK('CW12'!$K$103),"##BLANK",'CW12'!$K$103)</f>
        <v>0</v>
      </c>
    </row>
    <row r="520" spans="2:6" x14ac:dyDescent="0.2">
      <c r="B520" t="str">
        <f>UPPER('CW12'!$AA$103)</f>
        <v>CW12_088RWT_PR24</v>
      </c>
      <c r="C520" t="str">
        <f>IF(LEN(_xlfn.CONCAT('CW12'!$B$102, " - ", 'CW12'!$B$103, " - ", 'CW12'!$F$6, " - ", 'CW12'!$F$5))&gt;230,LEFT(_xlfn.CONCAT('CW12'!$B$102, " - ", 'CW12'!$B$103, " - ", 'CW12'!$F$6, " - ", 'CW12'!$F$5),212)&amp;" [*** truncated]",_xlfn.CONCAT('CW12'!$B$102, " - ", 'CW12'!$B$103, " - ", 'CW12'!$F$6, " - ", 'CW12'!$F$5))</f>
        <v>Water quality improvements - Improvements to taste, odour and colour (grey solutions); enhancement capex - Raw water transport - Water network+</v>
      </c>
      <c r="D520" t="str">
        <f>'CW12'!$C$103</f>
        <v>£m</v>
      </c>
      <c r="E520" t="s">
        <v>8488</v>
      </c>
      <c r="F520" s="1248">
        <f>IF(ISBLANK('CW12'!$L$103),"##BLANK",'CW12'!$L$103)</f>
        <v>0</v>
      </c>
    </row>
    <row r="521" spans="2:6" x14ac:dyDescent="0.2">
      <c r="B521" t="str">
        <f>UPPER('CW12'!$AB$103)</f>
        <v>CW12_088RWS_PR24</v>
      </c>
      <c r="C521" t="str">
        <f>IF(LEN(_xlfn.CONCAT('CW12'!$B$102, " - ", 'CW12'!$B$103, " - ", 'CW12'!$G$6, " - ", 'CW12'!$F$5))&gt;230,LEFT(_xlfn.CONCAT('CW12'!$B$102, " - ", 'CW12'!$B$103, " - ", 'CW12'!$G$6, " - ", 'CW12'!$F$5),212)&amp;" [*** truncated]",_xlfn.CONCAT('CW12'!$B$102, " - ", 'CW12'!$B$103, " - ", 'CW12'!$G$6, " - ", 'CW12'!$F$5))</f>
        <v>Water quality improvements - Improvements to taste, odour and colour (grey solutions); enhancement capex - Raw water storage - Water network+</v>
      </c>
      <c r="D521" t="str">
        <f>'CW12'!$C$103</f>
        <v>£m</v>
      </c>
      <c r="E521" t="s">
        <v>8488</v>
      </c>
      <c r="F521" s="1248">
        <f>IF(ISBLANK('CW12'!$M$103),"##BLANK",'CW12'!$M$103)</f>
        <v>0</v>
      </c>
    </row>
    <row r="522" spans="2:6" x14ac:dyDescent="0.2">
      <c r="B522" t="str">
        <f>UPPER('CW12'!$AC$103)</f>
        <v>CW12_088WT_PR24</v>
      </c>
      <c r="C522" t="str">
        <f>IF(LEN(_xlfn.CONCAT('CW12'!$B$102, " - ", 'CW12'!$B$103, " - ", 'CW12'!$H$6, " - ", 'CW12'!$F$5))&gt;230,LEFT(_xlfn.CONCAT('CW12'!$B$102, " - ", 'CW12'!$B$103, " - ", 'CW12'!$H$6, " - ", 'CW12'!$F$5),212)&amp;" [*** truncated]",_xlfn.CONCAT('CW12'!$B$102, " - ", 'CW12'!$B$103, " - ", 'CW12'!$H$6, " - ", 'CW12'!$F$5))</f>
        <v>Water quality improvements - Improvements to taste, odour and colour (grey solutions); enhancement capex - Water treatment - Water network+</v>
      </c>
      <c r="D522" t="str">
        <f>'CW12'!$C$103</f>
        <v>£m</v>
      </c>
      <c r="E522" t="s">
        <v>8488</v>
      </c>
      <c r="F522" s="1248">
        <f>IF(ISBLANK('CW12'!$N$103),"##BLANK",'CW12'!$N$103)</f>
        <v>0.13881595330024785</v>
      </c>
    </row>
    <row r="523" spans="2:6" x14ac:dyDescent="0.2">
      <c r="B523" t="str">
        <f>UPPER('CW12'!$AD$103)</f>
        <v>CW12_088TWD_PR24</v>
      </c>
      <c r="C523" t="str">
        <f>IF(LEN(_xlfn.CONCAT('CW12'!$B$102, " - ", 'CW12'!$B$103, " - ", 'CW12'!$I$6, " - ", 'CW12'!$F$5))&gt;230,LEFT(_xlfn.CONCAT('CW12'!$B$102, " - ", 'CW12'!$B$103, " - ", 'CW12'!$I$6, " - ", 'CW12'!$F$5),212)&amp;" [*** truncated]",_xlfn.CONCAT('CW12'!$B$102, " - ", 'CW12'!$B$103, " - ", 'CW12'!$I$6, " - ", 'CW12'!$F$5))</f>
        <v>Water quality improvements - Improvements to taste, odour and colour (grey solutions); enhancement capex - Treated water distribution - Water network+</v>
      </c>
      <c r="D523" t="str">
        <f>'CW12'!$C$103</f>
        <v>£m</v>
      </c>
      <c r="E523" t="s">
        <v>8488</v>
      </c>
      <c r="F523" s="1248">
        <f>IF(ISBLANK('CW12'!$O$103),"##BLANK",'CW12'!$O$103)</f>
        <v>4.3820572686051338E-3</v>
      </c>
    </row>
    <row r="524" spans="2:6" x14ac:dyDescent="0.2">
      <c r="B524" t="str">
        <f>UPPER('CW12'!$AE$103)</f>
        <v>CW12_088TOT_PR24</v>
      </c>
      <c r="C524" t="str">
        <f>IF(LEN(_xlfn.CONCAT('CW12'!$B$102, " - ", 'CW12'!$B$103, " - ", 'CW12'!$J$5))&gt;230,LEFT(_xlfn.CONCAT('CW12'!$B$102, " - ", 'CW12'!$B$103, " - ", 'CW12'!$J$5),212)&amp;" [*** truncated]",_xlfn.CONCAT('CW12'!$B$102, " - ", 'CW12'!$B$103, " - ", 'CW12'!$J$5))</f>
        <v>Water quality improvements - Improvements to taste, odour and colour (grey solutions); enhancement capex - Total</v>
      </c>
      <c r="D524" t="str">
        <f>'CW12'!$C$103</f>
        <v>£m</v>
      </c>
      <c r="E524" t="s">
        <v>8488</v>
      </c>
      <c r="F524" s="1248">
        <f>IF(ISBLANK('CW12'!$P$103),"##BLANK",'CW12'!$P$103)</f>
        <v>0.14319801056885298</v>
      </c>
    </row>
    <row r="525" spans="2:6" x14ac:dyDescent="0.2">
      <c r="B525" t="str">
        <f>UPPER('CW12'!$Z$104)</f>
        <v>CW12_089WR_PR24</v>
      </c>
      <c r="C525" t="str">
        <f>IF(LEN(_xlfn.CONCAT('CW12'!$B$102, " - ", 'CW12'!$B$104, " - ", 'CW12'!$E$5))&gt;230,LEFT(_xlfn.CONCAT('CW12'!$B$102, " - ", 'CW12'!$B$104, " - ", 'CW12'!$E$5),212)&amp;" [*** truncated]",_xlfn.CONCAT('CW12'!$B$102, " - ", 'CW12'!$B$104, " - ", 'CW12'!$E$5))</f>
        <v>Water quality improvements - Improvements to taste, odour and colour (grey solutions); enhancement opex - Water resources</v>
      </c>
      <c r="D525" t="str">
        <f>'CW12'!$C$104</f>
        <v>£m</v>
      </c>
      <c r="E525" t="s">
        <v>8488</v>
      </c>
      <c r="F525" s="1248">
        <f>IF(ISBLANK('CW12'!$K$104),"##BLANK",'CW12'!$K$104)</f>
        <v>0</v>
      </c>
    </row>
    <row r="526" spans="2:6" x14ac:dyDescent="0.2">
      <c r="B526" t="str">
        <f>UPPER('CW12'!$AA$104)</f>
        <v>CW12_089RWT_PR24</v>
      </c>
      <c r="C526" t="str">
        <f>IF(LEN(_xlfn.CONCAT('CW12'!$B$102, " - ", 'CW12'!$B$104, " - ", 'CW12'!$F$6, " - ", 'CW12'!$F$5))&gt;230,LEFT(_xlfn.CONCAT('CW12'!$B$102, " - ", 'CW12'!$B$104, " - ", 'CW12'!$F$6, " - ", 'CW12'!$F$5),212)&amp;" [*** truncated]",_xlfn.CONCAT('CW12'!$B$102, " - ", 'CW12'!$B$104, " - ", 'CW12'!$F$6, " - ", 'CW12'!$F$5))</f>
        <v>Water quality improvements - Improvements to taste, odour and colour (grey solutions); enhancement opex - Raw water transport - Water network+</v>
      </c>
      <c r="D526" t="str">
        <f>'CW12'!$C$104</f>
        <v>£m</v>
      </c>
      <c r="E526" t="s">
        <v>8488</v>
      </c>
      <c r="F526" s="1248">
        <f>IF(ISBLANK('CW12'!$L$104),"##BLANK",'CW12'!$L$104)</f>
        <v>0</v>
      </c>
    </row>
    <row r="527" spans="2:6" x14ac:dyDescent="0.2">
      <c r="B527" t="str">
        <f>UPPER('CW12'!$AB$104)</f>
        <v>CW12_089RWS_PR24</v>
      </c>
      <c r="C527" t="str">
        <f>IF(LEN(_xlfn.CONCAT('CW12'!$B$102, " - ", 'CW12'!$B$104, " - ", 'CW12'!$G$6, " - ", 'CW12'!$F$5))&gt;230,LEFT(_xlfn.CONCAT('CW12'!$B$102, " - ", 'CW12'!$B$104, " - ", 'CW12'!$G$6, " - ", 'CW12'!$F$5),212)&amp;" [*** truncated]",_xlfn.CONCAT('CW12'!$B$102, " - ", 'CW12'!$B$104, " - ", 'CW12'!$G$6, " - ", 'CW12'!$F$5))</f>
        <v>Water quality improvements - Improvements to taste, odour and colour (grey solutions); enhancement opex - Raw water storage - Water network+</v>
      </c>
      <c r="D527" t="str">
        <f>'CW12'!$C$104</f>
        <v>£m</v>
      </c>
      <c r="E527" t="s">
        <v>8488</v>
      </c>
      <c r="F527" s="1248">
        <f>IF(ISBLANK('CW12'!$M$104),"##BLANK",'CW12'!$M$104)</f>
        <v>0</v>
      </c>
    </row>
    <row r="528" spans="2:6" x14ac:dyDescent="0.2">
      <c r="B528" t="str">
        <f>UPPER('CW12'!$AC$104)</f>
        <v>CW12_089WT_PR24</v>
      </c>
      <c r="C528" t="str">
        <f>IF(LEN(_xlfn.CONCAT('CW12'!$B$102, " - ", 'CW12'!$B$104, " - ", 'CW12'!$H$6, " - ", 'CW12'!$F$5))&gt;230,LEFT(_xlfn.CONCAT('CW12'!$B$102, " - ", 'CW12'!$B$104, " - ", 'CW12'!$H$6, " - ", 'CW12'!$F$5),212)&amp;" [*** truncated]",_xlfn.CONCAT('CW12'!$B$102, " - ", 'CW12'!$B$104, " - ", 'CW12'!$H$6, " - ", 'CW12'!$F$5))</f>
        <v>Water quality improvements - Improvements to taste, odour and colour (grey solutions); enhancement opex - Water treatment - Water network+</v>
      </c>
      <c r="D528" t="str">
        <f>'CW12'!$C$104</f>
        <v>£m</v>
      </c>
      <c r="E528" t="s">
        <v>8488</v>
      </c>
      <c r="F528" s="1248">
        <f>IF(ISBLANK('CW12'!$N$104),"##BLANK",'CW12'!$N$104)</f>
        <v>0</v>
      </c>
    </row>
    <row r="529" spans="2:6" x14ac:dyDescent="0.2">
      <c r="B529" t="str">
        <f>UPPER('CW12'!$AD$104)</f>
        <v>CW12_089TWD_PR24</v>
      </c>
      <c r="C529" t="str">
        <f>IF(LEN(_xlfn.CONCAT('CW12'!$B$102, " - ", 'CW12'!$B$104, " - ", 'CW12'!$I$6, " - ", 'CW12'!$F$5))&gt;230,LEFT(_xlfn.CONCAT('CW12'!$B$102, " - ", 'CW12'!$B$104, " - ", 'CW12'!$I$6, " - ", 'CW12'!$F$5),212)&amp;" [*** truncated]",_xlfn.CONCAT('CW12'!$B$102, " - ", 'CW12'!$B$104, " - ", 'CW12'!$I$6, " - ", 'CW12'!$F$5))</f>
        <v>Water quality improvements - Improvements to taste, odour and colour (grey solutions); enhancement opex - Treated water distribution - Water network+</v>
      </c>
      <c r="D529" t="str">
        <f>'CW12'!$C$104</f>
        <v>£m</v>
      </c>
      <c r="E529" t="s">
        <v>8488</v>
      </c>
      <c r="F529" s="1248">
        <f>IF(ISBLANK('CW12'!$O$104),"##BLANK",'CW12'!$O$104)</f>
        <v>0</v>
      </c>
    </row>
    <row r="530" spans="2:6" x14ac:dyDescent="0.2">
      <c r="B530" t="str">
        <f>UPPER('CW12'!$AE$104)</f>
        <v>CW12_089TOT_PR24</v>
      </c>
      <c r="C530" t="str">
        <f>IF(LEN(_xlfn.CONCAT('CW12'!$B$102, " - ", 'CW12'!$B$104, " - ", 'CW12'!$J$5))&gt;230,LEFT(_xlfn.CONCAT('CW12'!$B$102, " - ", 'CW12'!$B$104, " - ", 'CW12'!$J$5),212)&amp;" [*** truncated]",_xlfn.CONCAT('CW12'!$B$102, " - ", 'CW12'!$B$104, " - ", 'CW12'!$J$5))</f>
        <v>Water quality improvements - Improvements to taste, odour and colour (grey solutions); enhancement opex - Total</v>
      </c>
      <c r="D530" t="str">
        <f>'CW12'!$C$104</f>
        <v>£m</v>
      </c>
      <c r="E530" t="s">
        <v>8488</v>
      </c>
      <c r="F530" s="1248">
        <f>IF(ISBLANK('CW12'!$P$104),"##BLANK",'CW12'!$P$104)</f>
        <v>0</v>
      </c>
    </row>
    <row r="531" spans="2:6" x14ac:dyDescent="0.2">
      <c r="B531" t="str">
        <f>UPPER('CW12'!$Z$105)</f>
        <v>CW12_090WR_PR24</v>
      </c>
      <c r="C531" t="str">
        <f>IF(LEN(_xlfn.CONCAT('CW12'!$B$102, " - ", 'CW12'!$B$105, " - ", 'CW12'!$E$5))&gt;230,LEFT(_xlfn.CONCAT('CW12'!$B$102, " - ", 'CW12'!$B$105, " - ", 'CW12'!$E$5),212)&amp;" [*** truncated]",_xlfn.CONCAT('CW12'!$B$102, " - ", 'CW12'!$B$105, " - ", 'CW12'!$E$5))</f>
        <v>Water quality improvements - Improvements to taste, odour and colour (grey solutions); enhancement totex - Water resources</v>
      </c>
      <c r="D531" t="str">
        <f>'CW12'!$C$105</f>
        <v>£m</v>
      </c>
      <c r="E531" t="s">
        <v>8488</v>
      </c>
      <c r="F531" s="1248">
        <f>IF(ISBLANK('CW12'!$K$105),"##BLANK",'CW12'!$K$105)</f>
        <v>0</v>
      </c>
    </row>
    <row r="532" spans="2:6" x14ac:dyDescent="0.2">
      <c r="B532" t="str">
        <f>UPPER('CW12'!$AA$105)</f>
        <v>CW12_090RWT_PR24</v>
      </c>
      <c r="C532" t="str">
        <f>IF(LEN(_xlfn.CONCAT('CW12'!$B$102, " - ", 'CW12'!$B$105, " - ", 'CW12'!$F$6, " - ", 'CW12'!$F$5))&gt;230,LEFT(_xlfn.CONCAT('CW12'!$B$102, " - ", 'CW12'!$B$105, " - ", 'CW12'!$F$6, " - ", 'CW12'!$F$5),212)&amp;" [*** truncated]",_xlfn.CONCAT('CW12'!$B$102, " - ", 'CW12'!$B$105, " - ", 'CW12'!$F$6, " - ", 'CW12'!$F$5))</f>
        <v>Water quality improvements - Improvements to taste, odour and colour (grey solutions); enhancement totex - Raw water transport - Water network+</v>
      </c>
      <c r="D532" t="str">
        <f>'CW12'!$C$105</f>
        <v>£m</v>
      </c>
      <c r="E532" t="s">
        <v>8488</v>
      </c>
      <c r="F532" s="1248">
        <f>IF(ISBLANK('CW12'!$L$105),"##BLANK",'CW12'!$L$105)</f>
        <v>0</v>
      </c>
    </row>
    <row r="533" spans="2:6" x14ac:dyDescent="0.2">
      <c r="B533" t="str">
        <f>UPPER('CW12'!$AB$105)</f>
        <v>CW12_090RWS_PR24</v>
      </c>
      <c r="C533" t="str">
        <f>IF(LEN(_xlfn.CONCAT('CW12'!$B$102, " - ", 'CW12'!$B$105, " - ", 'CW12'!$G$6, " - ", 'CW12'!$F$5))&gt;230,LEFT(_xlfn.CONCAT('CW12'!$B$102, " - ", 'CW12'!$B$105, " - ", 'CW12'!$G$6, " - ", 'CW12'!$F$5),212)&amp;" [*** truncated]",_xlfn.CONCAT('CW12'!$B$102, " - ", 'CW12'!$B$105, " - ", 'CW12'!$G$6, " - ", 'CW12'!$F$5))</f>
        <v>Water quality improvements - Improvements to taste, odour and colour (grey solutions); enhancement totex - Raw water storage - Water network+</v>
      </c>
      <c r="D533" t="str">
        <f>'CW12'!$C$105</f>
        <v>£m</v>
      </c>
      <c r="E533" t="s">
        <v>8488</v>
      </c>
      <c r="F533" s="1248">
        <f>IF(ISBLANK('CW12'!$M$105),"##BLANK",'CW12'!$M$105)</f>
        <v>0</v>
      </c>
    </row>
    <row r="534" spans="2:6" x14ac:dyDescent="0.2">
      <c r="B534" t="str">
        <f>UPPER('CW12'!$AC$105)</f>
        <v>CW12_090WT_PR24</v>
      </c>
      <c r="C534" t="str">
        <f>IF(LEN(_xlfn.CONCAT('CW12'!$B$102, " - ", 'CW12'!$B$105, " - ", 'CW12'!$H$6, " - ", 'CW12'!$F$5))&gt;230,LEFT(_xlfn.CONCAT('CW12'!$B$102, " - ", 'CW12'!$B$105, " - ", 'CW12'!$H$6, " - ", 'CW12'!$F$5),212)&amp;" [*** truncated]",_xlfn.CONCAT('CW12'!$B$102, " - ", 'CW12'!$B$105, " - ", 'CW12'!$H$6, " - ", 'CW12'!$F$5))</f>
        <v>Water quality improvements - Improvements to taste, odour and colour (grey solutions); enhancement totex - Water treatment - Water network+</v>
      </c>
      <c r="D534" t="str">
        <f>'CW12'!$C$105</f>
        <v>£m</v>
      </c>
      <c r="E534" t="s">
        <v>8488</v>
      </c>
      <c r="F534" s="1248">
        <f>IF(ISBLANK('CW12'!$N$105),"##BLANK",'CW12'!$N$105)</f>
        <v>0.13881595330024785</v>
      </c>
    </row>
    <row r="535" spans="2:6" x14ac:dyDescent="0.2">
      <c r="B535" t="str">
        <f>UPPER('CW12'!$AD$105)</f>
        <v>CW12_090TWD_PR24</v>
      </c>
      <c r="C535" t="str">
        <f>IF(LEN(_xlfn.CONCAT('CW12'!$B$102, " - ", 'CW12'!$B$105, " - ", 'CW12'!$I$6, " - ", 'CW12'!$F$5))&gt;230,LEFT(_xlfn.CONCAT('CW12'!$B$102, " - ", 'CW12'!$B$105, " - ", 'CW12'!$I$6, " - ", 'CW12'!$F$5),212)&amp;" [*** truncated]",_xlfn.CONCAT('CW12'!$B$102, " - ", 'CW12'!$B$105, " - ", 'CW12'!$I$6, " - ", 'CW12'!$F$5))</f>
        <v>Water quality improvements - Improvements to taste, odour and colour (grey solutions); enhancement totex - Treated water distribution - Water network+</v>
      </c>
      <c r="D535" t="str">
        <f>'CW12'!$C$105</f>
        <v>£m</v>
      </c>
      <c r="E535" t="s">
        <v>8488</v>
      </c>
      <c r="F535" s="1248">
        <f>IF(ISBLANK('CW12'!$O$105),"##BLANK",'CW12'!$O$105)</f>
        <v>4.3820572686051338E-3</v>
      </c>
    </row>
    <row r="536" spans="2:6" x14ac:dyDescent="0.2">
      <c r="B536" t="str">
        <f>UPPER('CW12'!$AE$105)</f>
        <v>CW12_090TOT_PR24</v>
      </c>
      <c r="C536" t="str">
        <f>IF(LEN(_xlfn.CONCAT('CW12'!$B$102, " - ", 'CW12'!$B$105, " - ", 'CW12'!$J$5))&gt;230,LEFT(_xlfn.CONCAT('CW12'!$B$102, " - ", 'CW12'!$B$105, " - ", 'CW12'!$J$5),212)&amp;" [*** truncated]",_xlfn.CONCAT('CW12'!$B$102, " - ", 'CW12'!$B$105, " - ", 'CW12'!$J$5))</f>
        <v>Water quality improvements - Improvements to taste, odour and colour (grey solutions); enhancement totex - Total</v>
      </c>
      <c r="D536" t="str">
        <f>'CW12'!$C$105</f>
        <v>£m</v>
      </c>
      <c r="E536" t="s">
        <v>8488</v>
      </c>
      <c r="F536" s="1248">
        <f>IF(ISBLANK('CW12'!$P$105),"##BLANK",'CW12'!$P$105)</f>
        <v>0.14319801056885298</v>
      </c>
    </row>
    <row r="537" spans="2:6" x14ac:dyDescent="0.2">
      <c r="B537" t="str">
        <f>UPPER('CW12'!$Z$106)</f>
        <v>CW12_091WR_PR24</v>
      </c>
      <c r="C537" t="str">
        <f>IF(LEN(_xlfn.CONCAT('CW12'!$B$102, " - ", 'CW12'!$B$106, " - ", 'CW12'!$E$5))&gt;230,LEFT(_xlfn.CONCAT('CW12'!$B$102, " - ", 'CW12'!$B$106, " - ", 'CW12'!$E$5),212)&amp;" [*** truncated]",_xlfn.CONCAT('CW12'!$B$102, " - ", 'CW12'!$B$106, " - ", 'CW12'!$E$5))</f>
        <v>Water quality improvements - Improvements to taste, odour and colour (green solutions); enhancement capex - Water resources</v>
      </c>
      <c r="D537" t="str">
        <f>'CW12'!$C$106</f>
        <v>£m</v>
      </c>
      <c r="E537" t="s">
        <v>8488</v>
      </c>
      <c r="F537" s="1248">
        <f>IF(ISBLANK('CW12'!$K$106),"##BLANK",'CW12'!$K$106)</f>
        <v>0</v>
      </c>
    </row>
    <row r="538" spans="2:6" x14ac:dyDescent="0.2">
      <c r="B538" t="str">
        <f>UPPER('CW12'!$AA$106)</f>
        <v>CW12_091RWT_PR24</v>
      </c>
      <c r="C538" t="str">
        <f>IF(LEN(_xlfn.CONCAT('CW12'!$B$102, " - ", 'CW12'!$B$106, " - ", 'CW12'!$F$6, " - ", 'CW12'!$F$5))&gt;230,LEFT(_xlfn.CONCAT('CW12'!$B$102, " - ", 'CW12'!$B$106, " - ", 'CW12'!$F$6, " - ", 'CW12'!$F$5),212)&amp;" [*** truncated]",_xlfn.CONCAT('CW12'!$B$102, " - ", 'CW12'!$B$106, " - ", 'CW12'!$F$6, " - ", 'CW12'!$F$5))</f>
        <v>Water quality improvements - Improvements to taste, odour and colour (green solutions); enhancement capex - Raw water transport - Water network+</v>
      </c>
      <c r="D538" t="str">
        <f>'CW12'!$C$106</f>
        <v>£m</v>
      </c>
      <c r="E538" t="s">
        <v>8488</v>
      </c>
      <c r="F538" s="1248">
        <f>IF(ISBLANK('CW12'!$L$106),"##BLANK",'CW12'!$L$106)</f>
        <v>0</v>
      </c>
    </row>
    <row r="539" spans="2:6" x14ac:dyDescent="0.2">
      <c r="B539" t="str">
        <f>UPPER('CW12'!$AB$106)</f>
        <v>CW12_091RWS_PR24</v>
      </c>
      <c r="C539" t="str">
        <f>IF(LEN(_xlfn.CONCAT('CW12'!$B$102, " - ", 'CW12'!$B$106, " - ", 'CW12'!$G$6, " - ", 'CW12'!$F$5))&gt;230,LEFT(_xlfn.CONCAT('CW12'!$B$102, " - ", 'CW12'!$B$106, " - ", 'CW12'!$G$6, " - ", 'CW12'!$F$5),212)&amp;" [*** truncated]",_xlfn.CONCAT('CW12'!$B$102, " - ", 'CW12'!$B$106, " - ", 'CW12'!$G$6, " - ", 'CW12'!$F$5))</f>
        <v>Water quality improvements - Improvements to taste, odour and colour (green solutions); enhancement capex - Raw water storage - Water network+</v>
      </c>
      <c r="D539" t="str">
        <f>'CW12'!$C$106</f>
        <v>£m</v>
      </c>
      <c r="E539" t="s">
        <v>8488</v>
      </c>
      <c r="F539" s="1248">
        <f>IF(ISBLANK('CW12'!$M$106),"##BLANK",'CW12'!$M$106)</f>
        <v>0</v>
      </c>
    </row>
    <row r="540" spans="2:6" x14ac:dyDescent="0.2">
      <c r="B540" t="str">
        <f>UPPER('CW12'!$AC$106)</f>
        <v>CW12_091WT_PR24</v>
      </c>
      <c r="C540" t="str">
        <f>IF(LEN(_xlfn.CONCAT('CW12'!$B$102, " - ", 'CW12'!$B$106, " - ", 'CW12'!$H$6, " - ", 'CW12'!$F$5))&gt;230,LEFT(_xlfn.CONCAT('CW12'!$B$102, " - ", 'CW12'!$B$106, " - ", 'CW12'!$H$6, " - ", 'CW12'!$F$5),212)&amp;" [*** truncated]",_xlfn.CONCAT('CW12'!$B$102, " - ", 'CW12'!$B$106, " - ", 'CW12'!$H$6, " - ", 'CW12'!$F$5))</f>
        <v>Water quality improvements - Improvements to taste, odour and colour (green solutions); enhancement capex - Water treatment - Water network+</v>
      </c>
      <c r="D540" t="str">
        <f>'CW12'!$C$106</f>
        <v>£m</v>
      </c>
      <c r="E540" t="s">
        <v>8488</v>
      </c>
      <c r="F540" s="1248">
        <f>IF(ISBLANK('CW12'!$N$106),"##BLANK",'CW12'!$N$106)</f>
        <v>0</v>
      </c>
    </row>
    <row r="541" spans="2:6" x14ac:dyDescent="0.2">
      <c r="B541" t="str">
        <f>UPPER('CW12'!$AD$106)</f>
        <v>CW12_091TWD_PR24</v>
      </c>
      <c r="C541" t="str">
        <f>IF(LEN(_xlfn.CONCAT('CW12'!$B$102, " - ", 'CW12'!$B$106, " - ", 'CW12'!$I$6, " - ", 'CW12'!$F$5))&gt;230,LEFT(_xlfn.CONCAT('CW12'!$B$102, " - ", 'CW12'!$B$106, " - ", 'CW12'!$I$6, " - ", 'CW12'!$F$5),212)&amp;" [*** truncated]",_xlfn.CONCAT('CW12'!$B$102, " - ", 'CW12'!$B$106, " - ", 'CW12'!$I$6, " - ", 'CW12'!$F$5))</f>
        <v>Water quality improvements - Improvements to taste, odour and colour (green solutions); enhancement capex - Treated water distribution - Water network+</v>
      </c>
      <c r="D541" t="str">
        <f>'CW12'!$C$106</f>
        <v>£m</v>
      </c>
      <c r="E541" t="s">
        <v>8488</v>
      </c>
      <c r="F541" s="1248">
        <f>IF(ISBLANK('CW12'!$O$106),"##BLANK",'CW12'!$O$106)</f>
        <v>0</v>
      </c>
    </row>
    <row r="542" spans="2:6" x14ac:dyDescent="0.2">
      <c r="B542" t="str">
        <f>UPPER('CW12'!$AE$106)</f>
        <v>CW12_091TOT_PR24</v>
      </c>
      <c r="C542" t="str">
        <f>IF(LEN(_xlfn.CONCAT('CW12'!$B$102, " - ", 'CW12'!$B$106, " - ", 'CW12'!$J$5))&gt;230,LEFT(_xlfn.CONCAT('CW12'!$B$102, " - ", 'CW12'!$B$106, " - ", 'CW12'!$J$5),212)&amp;" [*** truncated]",_xlfn.CONCAT('CW12'!$B$102, " - ", 'CW12'!$B$106, " - ", 'CW12'!$J$5))</f>
        <v>Water quality improvements - Improvements to taste, odour and colour (green solutions); enhancement capex - Total</v>
      </c>
      <c r="D542" t="str">
        <f>'CW12'!$C$106</f>
        <v>£m</v>
      </c>
      <c r="E542" t="s">
        <v>8488</v>
      </c>
      <c r="F542" s="1248">
        <f>IF(ISBLANK('CW12'!$P$106),"##BLANK",'CW12'!$P$106)</f>
        <v>0</v>
      </c>
    </row>
    <row r="543" spans="2:6" x14ac:dyDescent="0.2">
      <c r="B543" t="str">
        <f>UPPER('CW12'!$Z$107)</f>
        <v>CW12_092WR_PR24</v>
      </c>
      <c r="C543" t="str">
        <f>IF(LEN(_xlfn.CONCAT('CW12'!$B$102, " - ", 'CW12'!$B$107, " - ", 'CW12'!$E$5))&gt;230,LEFT(_xlfn.CONCAT('CW12'!$B$102, " - ", 'CW12'!$B$107, " - ", 'CW12'!$E$5),212)&amp;" [*** truncated]",_xlfn.CONCAT('CW12'!$B$102, " - ", 'CW12'!$B$107, " - ", 'CW12'!$E$5))</f>
        <v>Water quality improvements - Improvements to taste, odour and colour (green solutions); enhancement opex - Water resources</v>
      </c>
      <c r="D543" t="str">
        <f>'CW12'!$C$107</f>
        <v>£m</v>
      </c>
      <c r="E543" t="s">
        <v>8488</v>
      </c>
      <c r="F543" s="1248">
        <f>IF(ISBLANK('CW12'!$K$107),"##BLANK",'CW12'!$K$107)</f>
        <v>0</v>
      </c>
    </row>
    <row r="544" spans="2:6" x14ac:dyDescent="0.2">
      <c r="B544" t="str">
        <f>UPPER('CW12'!$AA$107)</f>
        <v>CW12_092RWT_PR24</v>
      </c>
      <c r="C544" t="str">
        <f>IF(LEN(_xlfn.CONCAT('CW12'!$B$102, " - ", 'CW12'!$B$107, " - ", 'CW12'!$F$6, " - ", 'CW12'!$F$5))&gt;230,LEFT(_xlfn.CONCAT('CW12'!$B$102, " - ", 'CW12'!$B$107, " - ", 'CW12'!$F$6, " - ", 'CW12'!$F$5),212)&amp;" [*** truncated]",_xlfn.CONCAT('CW12'!$B$102, " - ", 'CW12'!$B$107, " - ", 'CW12'!$F$6, " - ", 'CW12'!$F$5))</f>
        <v>Water quality improvements - Improvements to taste, odour and colour (green solutions); enhancement opex - Raw water transport - Water network+</v>
      </c>
      <c r="D544" t="str">
        <f>'CW12'!$C$107</f>
        <v>£m</v>
      </c>
      <c r="E544" t="s">
        <v>8488</v>
      </c>
      <c r="F544" s="1248">
        <f>IF(ISBLANK('CW12'!$L$107),"##BLANK",'CW12'!$L$107)</f>
        <v>0</v>
      </c>
    </row>
    <row r="545" spans="2:6" x14ac:dyDescent="0.2">
      <c r="B545" t="str">
        <f>UPPER('CW12'!$AB$107)</f>
        <v>CW12_092RWS_PR24</v>
      </c>
      <c r="C545" t="str">
        <f>IF(LEN(_xlfn.CONCAT('CW12'!$B$102, " - ", 'CW12'!$B$107, " - ", 'CW12'!$G$6, " - ", 'CW12'!$F$5))&gt;230,LEFT(_xlfn.CONCAT('CW12'!$B$102, " - ", 'CW12'!$B$107, " - ", 'CW12'!$G$6, " - ", 'CW12'!$F$5),212)&amp;" [*** truncated]",_xlfn.CONCAT('CW12'!$B$102, " - ", 'CW12'!$B$107, " - ", 'CW12'!$G$6, " - ", 'CW12'!$F$5))</f>
        <v>Water quality improvements - Improvements to taste, odour and colour (green solutions); enhancement opex - Raw water storage - Water network+</v>
      </c>
      <c r="D545" t="str">
        <f>'CW12'!$C$107</f>
        <v>£m</v>
      </c>
      <c r="E545" t="s">
        <v>8488</v>
      </c>
      <c r="F545" s="1248">
        <f>IF(ISBLANK('CW12'!$M$107),"##BLANK",'CW12'!$M$107)</f>
        <v>0</v>
      </c>
    </row>
    <row r="546" spans="2:6" x14ac:dyDescent="0.2">
      <c r="B546" t="str">
        <f>UPPER('CW12'!$AC$107)</f>
        <v>CW12_092WT_PR24</v>
      </c>
      <c r="C546" t="str">
        <f>IF(LEN(_xlfn.CONCAT('CW12'!$B$102, " - ", 'CW12'!$B$107, " - ", 'CW12'!$H$6, " - ", 'CW12'!$F$5))&gt;230,LEFT(_xlfn.CONCAT('CW12'!$B$102, " - ", 'CW12'!$B$107, " - ", 'CW12'!$H$6, " - ", 'CW12'!$F$5),212)&amp;" [*** truncated]",_xlfn.CONCAT('CW12'!$B$102, " - ", 'CW12'!$B$107, " - ", 'CW12'!$H$6, " - ", 'CW12'!$F$5))</f>
        <v>Water quality improvements - Improvements to taste, odour and colour (green solutions); enhancement opex - Water treatment - Water network+</v>
      </c>
      <c r="D546" t="str">
        <f>'CW12'!$C$107</f>
        <v>£m</v>
      </c>
      <c r="E546" t="s">
        <v>8488</v>
      </c>
      <c r="F546" s="1248">
        <f>IF(ISBLANK('CW12'!$N$107),"##BLANK",'CW12'!$N$107)</f>
        <v>0</v>
      </c>
    </row>
    <row r="547" spans="2:6" x14ac:dyDescent="0.2">
      <c r="B547" t="str">
        <f>UPPER('CW12'!$AD$107)</f>
        <v>CW12_092TWD_PR24</v>
      </c>
      <c r="C547" t="str">
        <f>IF(LEN(_xlfn.CONCAT('CW12'!$B$102, " - ", 'CW12'!$B$107, " - ", 'CW12'!$I$6, " - ", 'CW12'!$F$5))&gt;230,LEFT(_xlfn.CONCAT('CW12'!$B$102, " - ", 'CW12'!$B$107, " - ", 'CW12'!$I$6, " - ", 'CW12'!$F$5),212)&amp;" [*** truncated]",_xlfn.CONCAT('CW12'!$B$102, " - ", 'CW12'!$B$107, " - ", 'CW12'!$I$6, " - ", 'CW12'!$F$5))</f>
        <v>Water quality improvements - Improvements to taste, odour and colour (green solutions); enhancement opex - Treated water distribution - Water network+</v>
      </c>
      <c r="D547" t="str">
        <f>'CW12'!$C$107</f>
        <v>£m</v>
      </c>
      <c r="E547" t="s">
        <v>8488</v>
      </c>
      <c r="F547" s="1248">
        <f>IF(ISBLANK('CW12'!$O$107),"##BLANK",'CW12'!$O$107)</f>
        <v>0</v>
      </c>
    </row>
    <row r="548" spans="2:6" x14ac:dyDescent="0.2">
      <c r="B548" t="str">
        <f>UPPER('CW12'!$AE$107)</f>
        <v>CW12_092TOT_PR24</v>
      </c>
      <c r="C548" t="str">
        <f>IF(LEN(_xlfn.CONCAT('CW12'!$B$102, " - ", 'CW12'!$B$107, " - ", 'CW12'!$J$5))&gt;230,LEFT(_xlfn.CONCAT('CW12'!$B$102, " - ", 'CW12'!$B$107, " - ", 'CW12'!$J$5),212)&amp;" [*** truncated]",_xlfn.CONCAT('CW12'!$B$102, " - ", 'CW12'!$B$107, " - ", 'CW12'!$J$5))</f>
        <v>Water quality improvements - Improvements to taste, odour and colour (green solutions); enhancement opex - Total</v>
      </c>
      <c r="D548" t="str">
        <f>'CW12'!$C$107</f>
        <v>£m</v>
      </c>
      <c r="E548" t="s">
        <v>8488</v>
      </c>
      <c r="F548" s="1248">
        <f>IF(ISBLANK('CW12'!$P$107),"##BLANK",'CW12'!$P$107)</f>
        <v>0</v>
      </c>
    </row>
    <row r="549" spans="2:6" x14ac:dyDescent="0.2">
      <c r="B549" t="str">
        <f>UPPER('CW12'!$Z$108)</f>
        <v>CW12_093WR_PR24</v>
      </c>
      <c r="C549" t="str">
        <f>IF(LEN(_xlfn.CONCAT('CW12'!$B$102, " - ", 'CW12'!$B$108, " - ", 'CW12'!$E$5))&gt;230,LEFT(_xlfn.CONCAT('CW12'!$B$102, " - ", 'CW12'!$B$108, " - ", 'CW12'!$E$5),212)&amp;" [*** truncated]",_xlfn.CONCAT('CW12'!$B$102, " - ", 'CW12'!$B$108, " - ", 'CW12'!$E$5))</f>
        <v>Water quality improvements - Improvements to taste, odour and colour (green solutions); enhancement totex - Water resources</v>
      </c>
      <c r="D549" t="str">
        <f>'CW12'!$C$108</f>
        <v>£m</v>
      </c>
      <c r="E549" t="s">
        <v>8488</v>
      </c>
      <c r="F549" s="1248">
        <f>IF(ISBLANK('CW12'!$K$108),"##BLANK",'CW12'!$K$108)</f>
        <v>0</v>
      </c>
    </row>
    <row r="550" spans="2:6" x14ac:dyDescent="0.2">
      <c r="B550" t="str">
        <f>UPPER('CW12'!$AA$108)</f>
        <v>CW12_093RWT_PR24</v>
      </c>
      <c r="C550" t="str">
        <f>IF(LEN(_xlfn.CONCAT('CW12'!$B$102, " - ", 'CW12'!$B$108, " - ", 'CW12'!$F$6, " - ", 'CW12'!$F$5))&gt;230,LEFT(_xlfn.CONCAT('CW12'!$B$102, " - ", 'CW12'!$B$108, " - ", 'CW12'!$F$6, " - ", 'CW12'!$F$5),212)&amp;" [*** truncated]",_xlfn.CONCAT('CW12'!$B$102, " - ", 'CW12'!$B$108, " - ", 'CW12'!$F$6, " - ", 'CW12'!$F$5))</f>
        <v>Water quality improvements - Improvements to taste, odour and colour (green solutions); enhancement totex - Raw water transport - Water network+</v>
      </c>
      <c r="D550" t="str">
        <f>'CW12'!$C$108</f>
        <v>£m</v>
      </c>
      <c r="E550" t="s">
        <v>8488</v>
      </c>
      <c r="F550" s="1248">
        <f>IF(ISBLANK('CW12'!$L$108),"##BLANK",'CW12'!$L$108)</f>
        <v>0</v>
      </c>
    </row>
    <row r="551" spans="2:6" x14ac:dyDescent="0.2">
      <c r="B551" t="str">
        <f>UPPER('CW12'!$AB$108)</f>
        <v>CW12_093RWS_PR24</v>
      </c>
      <c r="C551" t="str">
        <f>IF(LEN(_xlfn.CONCAT('CW12'!$B$102, " - ", 'CW12'!$B$108, " - ", 'CW12'!$G$6, " - ", 'CW12'!$F$5))&gt;230,LEFT(_xlfn.CONCAT('CW12'!$B$102, " - ", 'CW12'!$B$108, " - ", 'CW12'!$G$6, " - ", 'CW12'!$F$5),212)&amp;" [*** truncated]",_xlfn.CONCAT('CW12'!$B$102, " - ", 'CW12'!$B$108, " - ", 'CW12'!$G$6, " - ", 'CW12'!$F$5))</f>
        <v>Water quality improvements - Improvements to taste, odour and colour (green solutions); enhancement totex - Raw water storage - Water network+</v>
      </c>
      <c r="D551" t="str">
        <f>'CW12'!$C$108</f>
        <v>£m</v>
      </c>
      <c r="E551" t="s">
        <v>8488</v>
      </c>
      <c r="F551" s="1248">
        <f>IF(ISBLANK('CW12'!$M$108),"##BLANK",'CW12'!$M$108)</f>
        <v>0</v>
      </c>
    </row>
    <row r="552" spans="2:6" x14ac:dyDescent="0.2">
      <c r="B552" t="str">
        <f>UPPER('CW12'!$AC$108)</f>
        <v>CW12_093WT_PR24</v>
      </c>
      <c r="C552" t="str">
        <f>IF(LEN(_xlfn.CONCAT('CW12'!$B$102, " - ", 'CW12'!$B$108, " - ", 'CW12'!$H$6, " - ", 'CW12'!$F$5))&gt;230,LEFT(_xlfn.CONCAT('CW12'!$B$102, " - ", 'CW12'!$B$108, " - ", 'CW12'!$H$6, " - ", 'CW12'!$F$5),212)&amp;" [*** truncated]",_xlfn.CONCAT('CW12'!$B$102, " - ", 'CW12'!$B$108, " - ", 'CW12'!$H$6, " - ", 'CW12'!$F$5))</f>
        <v>Water quality improvements - Improvements to taste, odour and colour (green solutions); enhancement totex - Water treatment - Water network+</v>
      </c>
      <c r="D552" t="str">
        <f>'CW12'!$C$108</f>
        <v>£m</v>
      </c>
      <c r="E552" t="s">
        <v>8488</v>
      </c>
      <c r="F552" s="1248">
        <f>IF(ISBLANK('CW12'!$N$108),"##BLANK",'CW12'!$N$108)</f>
        <v>0</v>
      </c>
    </row>
    <row r="553" spans="2:6" x14ac:dyDescent="0.2">
      <c r="B553" t="str">
        <f>UPPER('CW12'!$AD$108)</f>
        <v>CW12_093TWD_PR24</v>
      </c>
      <c r="C553" t="str">
        <f>IF(LEN(_xlfn.CONCAT('CW12'!$B$102, " - ", 'CW12'!$B$108, " - ", 'CW12'!$I$6, " - ", 'CW12'!$F$5))&gt;230,LEFT(_xlfn.CONCAT('CW12'!$B$102, " - ", 'CW12'!$B$108, " - ", 'CW12'!$I$6, " - ", 'CW12'!$F$5),212)&amp;" [*** truncated]",_xlfn.CONCAT('CW12'!$B$102, " - ", 'CW12'!$B$108, " - ", 'CW12'!$I$6, " - ", 'CW12'!$F$5))</f>
        <v>Water quality improvements - Improvements to taste, odour and colour (green solutions); enhancement totex - Treated water distribution - Water network+</v>
      </c>
      <c r="D553" t="str">
        <f>'CW12'!$C$108</f>
        <v>£m</v>
      </c>
      <c r="E553" t="s">
        <v>8488</v>
      </c>
      <c r="F553" s="1248">
        <f>IF(ISBLANK('CW12'!$O$108),"##BLANK",'CW12'!$O$108)</f>
        <v>0</v>
      </c>
    </row>
    <row r="554" spans="2:6" x14ac:dyDescent="0.2">
      <c r="B554" t="str">
        <f>UPPER('CW12'!$AE$108)</f>
        <v>CW12_093TOT_PR24</v>
      </c>
      <c r="C554" t="str">
        <f>IF(LEN(_xlfn.CONCAT('CW12'!$B$102, " - ", 'CW12'!$B$108, " - ", 'CW12'!$J$5))&gt;230,LEFT(_xlfn.CONCAT('CW12'!$B$102, " - ", 'CW12'!$B$108, " - ", 'CW12'!$J$5),212)&amp;" [*** truncated]",_xlfn.CONCAT('CW12'!$B$102, " - ", 'CW12'!$B$108, " - ", 'CW12'!$J$5))</f>
        <v>Water quality improvements - Improvements to taste, odour and colour (green solutions); enhancement totex - Total</v>
      </c>
      <c r="D554" t="str">
        <f>'CW12'!$C$108</f>
        <v>£m</v>
      </c>
      <c r="E554" t="s">
        <v>8488</v>
      </c>
      <c r="F554" s="1248">
        <f>IF(ISBLANK('CW12'!$P$108),"##BLANK",'CW12'!$P$108)</f>
        <v>0</v>
      </c>
    </row>
    <row r="555" spans="2:6" x14ac:dyDescent="0.2">
      <c r="B555" t="str">
        <f>UPPER('CW12'!$Z$109)</f>
        <v>CW12_094WR_PR24</v>
      </c>
      <c r="C555" t="str">
        <f>IF(LEN(_xlfn.CONCAT('CW12'!$B$102, " - ", 'CW12'!$B$109, " - ", 'CW12'!$E$5))&gt;230,LEFT(_xlfn.CONCAT('CW12'!$B$102, " - ", 'CW12'!$B$109, " - ", 'CW12'!$E$5),212)&amp;" [*** truncated]",_xlfn.CONCAT('CW12'!$B$102, " - ", 'CW12'!$B$109, " - ", 'CW12'!$E$5))</f>
        <v>Water quality improvements - Addressing raw water quality deterioration (grey solutions); enhancement capex - Water resources</v>
      </c>
      <c r="D555" t="str">
        <f>'CW12'!$C$109</f>
        <v>£m</v>
      </c>
      <c r="E555" t="s">
        <v>8488</v>
      </c>
      <c r="F555" s="1248">
        <f>IF(ISBLANK('CW12'!$K$109),"##BLANK",'CW12'!$K$109)</f>
        <v>0</v>
      </c>
    </row>
    <row r="556" spans="2:6" x14ac:dyDescent="0.2">
      <c r="B556" t="str">
        <f>UPPER('CW12'!$AA$109)</f>
        <v>CW12_094RWT_PR24</v>
      </c>
      <c r="C556" t="str">
        <f>IF(LEN(_xlfn.CONCAT('CW12'!$B$102, " - ", 'CW12'!$B$109, " - ", 'CW12'!$F$6, " - ", 'CW12'!$F$5))&gt;230,LEFT(_xlfn.CONCAT('CW12'!$B$102, " - ", 'CW12'!$B$109, " - ", 'CW12'!$F$6, " - ", 'CW12'!$F$5),212)&amp;" [*** truncated]",_xlfn.CONCAT('CW12'!$B$102, " - ", 'CW12'!$B$109, " - ", 'CW12'!$F$6, " - ", 'CW12'!$F$5))</f>
        <v>Water quality improvements - Addressing raw water quality deterioration (grey solutions); enhancement capex - Raw water transport - Water network+</v>
      </c>
      <c r="D556" t="str">
        <f>'CW12'!$C$109</f>
        <v>£m</v>
      </c>
      <c r="E556" t="s">
        <v>8488</v>
      </c>
      <c r="F556" s="1248">
        <f>IF(ISBLANK('CW12'!$L$109),"##BLANK",'CW12'!$L$109)</f>
        <v>0</v>
      </c>
    </row>
    <row r="557" spans="2:6" x14ac:dyDescent="0.2">
      <c r="B557" t="str">
        <f>UPPER('CW12'!$AB$109)</f>
        <v>CW12_094RWS_PR24</v>
      </c>
      <c r="C557" t="str">
        <f>IF(LEN(_xlfn.CONCAT('CW12'!$B$102, " - ", 'CW12'!$B$109, " - ", 'CW12'!$G$6, " - ", 'CW12'!$F$5))&gt;230,LEFT(_xlfn.CONCAT('CW12'!$B$102, " - ", 'CW12'!$B$109, " - ", 'CW12'!$G$6, " - ", 'CW12'!$F$5),212)&amp;" [*** truncated]",_xlfn.CONCAT('CW12'!$B$102, " - ", 'CW12'!$B$109, " - ", 'CW12'!$G$6, " - ", 'CW12'!$F$5))</f>
        <v>Water quality improvements - Addressing raw water quality deterioration (grey solutions); enhancement capex - Raw water storage - Water network+</v>
      </c>
      <c r="D557" t="str">
        <f>'CW12'!$C$109</f>
        <v>£m</v>
      </c>
      <c r="E557" t="s">
        <v>8488</v>
      </c>
      <c r="F557" s="1248">
        <f>IF(ISBLANK('CW12'!$M$109),"##BLANK",'CW12'!$M$109)</f>
        <v>0</v>
      </c>
    </row>
    <row r="558" spans="2:6" x14ac:dyDescent="0.2">
      <c r="B558" t="str">
        <f>UPPER('CW12'!$AC$109)</f>
        <v>CW12_094WT_PR24</v>
      </c>
      <c r="C558" t="str">
        <f>IF(LEN(_xlfn.CONCAT('CW12'!$B$102, " - ", 'CW12'!$B$109, " - ", 'CW12'!$H$6, " - ", 'CW12'!$F$5))&gt;230,LEFT(_xlfn.CONCAT('CW12'!$B$102, " - ", 'CW12'!$B$109, " - ", 'CW12'!$H$6, " - ", 'CW12'!$F$5),212)&amp;" [*** truncated]",_xlfn.CONCAT('CW12'!$B$102, " - ", 'CW12'!$B$109, " - ", 'CW12'!$H$6, " - ", 'CW12'!$F$5))</f>
        <v>Water quality improvements - Addressing raw water quality deterioration (grey solutions); enhancement capex - Water treatment - Water network+</v>
      </c>
      <c r="D558" t="str">
        <f>'CW12'!$C$109</f>
        <v>£m</v>
      </c>
      <c r="E558" t="s">
        <v>8488</v>
      </c>
      <c r="F558" s="1248">
        <f>IF(ISBLANK('CW12'!$N$109),"##BLANK",'CW12'!$N$109)</f>
        <v>1.0042219459123407</v>
      </c>
    </row>
    <row r="559" spans="2:6" x14ac:dyDescent="0.2">
      <c r="B559" t="str">
        <f>UPPER('CW12'!$AD$109)</f>
        <v>CW12_094TWD_PR24</v>
      </c>
      <c r="C559" t="str">
        <f>IF(LEN(_xlfn.CONCAT('CW12'!$B$102, " - ", 'CW12'!$B$109, " - ", 'CW12'!$I$6, " - ", 'CW12'!$F$5))&gt;230,LEFT(_xlfn.CONCAT('CW12'!$B$102, " - ", 'CW12'!$B$109, " - ", 'CW12'!$I$6, " - ", 'CW12'!$F$5),212)&amp;" [*** truncated]",_xlfn.CONCAT('CW12'!$B$102, " - ", 'CW12'!$B$109, " - ", 'CW12'!$I$6, " - ", 'CW12'!$F$5))</f>
        <v>Water quality improvements - Addressing raw water quality deterioration (grey solutions); enhancement capex - Treated water distribution - Water network+</v>
      </c>
      <c r="D559" t="str">
        <f>'CW12'!$C$109</f>
        <v>£m</v>
      </c>
      <c r="E559" t="s">
        <v>8488</v>
      </c>
      <c r="F559" s="1248">
        <f>IF(ISBLANK('CW12'!$O$109),"##BLANK",'CW12'!$O$109)</f>
        <v>0</v>
      </c>
    </row>
    <row r="560" spans="2:6" x14ac:dyDescent="0.2">
      <c r="B560" t="str">
        <f>UPPER('CW12'!$AE$109)</f>
        <v>CW12_094TOT_PR24</v>
      </c>
      <c r="C560" t="str">
        <f>IF(LEN(_xlfn.CONCAT('CW12'!$B$102, " - ", 'CW12'!$B$109, " - ", 'CW12'!$J$5))&gt;230,LEFT(_xlfn.CONCAT('CW12'!$B$102, " - ", 'CW12'!$B$109, " - ", 'CW12'!$J$5),212)&amp;" [*** truncated]",_xlfn.CONCAT('CW12'!$B$102, " - ", 'CW12'!$B$109, " - ", 'CW12'!$J$5))</f>
        <v>Water quality improvements - Addressing raw water quality deterioration (grey solutions); enhancement capex - Total</v>
      </c>
      <c r="D560" t="str">
        <f>'CW12'!$C$109</f>
        <v>£m</v>
      </c>
      <c r="E560" t="s">
        <v>8488</v>
      </c>
      <c r="F560" s="1248">
        <f>IF(ISBLANK('CW12'!$P$109),"##BLANK",'CW12'!$P$109)</f>
        <v>1.0042219459123407</v>
      </c>
    </row>
    <row r="561" spans="2:6" x14ac:dyDescent="0.2">
      <c r="B561" t="str">
        <f>UPPER('CW12'!$Z$110)</f>
        <v>CW12_095WR_PR24</v>
      </c>
      <c r="C561" t="str">
        <f>IF(LEN(_xlfn.CONCAT('CW12'!$B$102, " - ", 'CW12'!$B$110, " - ", 'CW12'!$E$5))&gt;230,LEFT(_xlfn.CONCAT('CW12'!$B$102, " - ", 'CW12'!$B$110, " - ", 'CW12'!$E$5),212)&amp;" [*** truncated]",_xlfn.CONCAT('CW12'!$B$102, " - ", 'CW12'!$B$110, " - ", 'CW12'!$E$5))</f>
        <v>Water quality improvements - Addressing raw water quality deterioration (grey solutions); enhancement opex - Water resources</v>
      </c>
      <c r="D561" t="str">
        <f>'CW12'!$C$110</f>
        <v>£m</v>
      </c>
      <c r="E561" t="s">
        <v>8488</v>
      </c>
      <c r="F561" s="1248">
        <f>IF(ISBLANK('CW12'!$K$110),"##BLANK",'CW12'!$K$110)</f>
        <v>0</v>
      </c>
    </row>
    <row r="562" spans="2:6" x14ac:dyDescent="0.2">
      <c r="B562" t="str">
        <f>UPPER('CW12'!$AA$110)</f>
        <v>CW12_095RWT_PR24</v>
      </c>
      <c r="C562" t="str">
        <f>IF(LEN(_xlfn.CONCAT('CW12'!$B$102, " - ", 'CW12'!$B$110, " - ", 'CW12'!$F$6, " - ", 'CW12'!$F$5))&gt;230,LEFT(_xlfn.CONCAT('CW12'!$B$102, " - ", 'CW12'!$B$110, " - ", 'CW12'!$F$6, " - ", 'CW12'!$F$5),212)&amp;" [*** truncated]",_xlfn.CONCAT('CW12'!$B$102, " - ", 'CW12'!$B$110, " - ", 'CW12'!$F$6, " - ", 'CW12'!$F$5))</f>
        <v>Water quality improvements - Addressing raw water quality deterioration (grey solutions); enhancement opex - Raw water transport - Water network+</v>
      </c>
      <c r="D562" t="str">
        <f>'CW12'!$C$110</f>
        <v>£m</v>
      </c>
      <c r="E562" t="s">
        <v>8488</v>
      </c>
      <c r="F562" s="1248">
        <f>IF(ISBLANK('CW12'!$L$110),"##BLANK",'CW12'!$L$110)</f>
        <v>0</v>
      </c>
    </row>
    <row r="563" spans="2:6" x14ac:dyDescent="0.2">
      <c r="B563" t="str">
        <f>UPPER('CW12'!$AB$110)</f>
        <v>CW12_095RWS_PR24</v>
      </c>
      <c r="C563" t="str">
        <f>IF(LEN(_xlfn.CONCAT('CW12'!$B$102, " - ", 'CW12'!$B$110, " - ", 'CW12'!$G$6, " - ", 'CW12'!$F$5))&gt;230,LEFT(_xlfn.CONCAT('CW12'!$B$102, " - ", 'CW12'!$B$110, " - ", 'CW12'!$G$6, " - ", 'CW12'!$F$5),212)&amp;" [*** truncated]",_xlfn.CONCAT('CW12'!$B$102, " - ", 'CW12'!$B$110, " - ", 'CW12'!$G$6, " - ", 'CW12'!$F$5))</f>
        <v>Water quality improvements - Addressing raw water quality deterioration (grey solutions); enhancement opex - Raw water storage - Water network+</v>
      </c>
      <c r="D563" t="str">
        <f>'CW12'!$C$110</f>
        <v>£m</v>
      </c>
      <c r="E563" t="s">
        <v>8488</v>
      </c>
      <c r="F563" s="1248">
        <f>IF(ISBLANK('CW12'!$M$110),"##BLANK",'CW12'!$M$110)</f>
        <v>0</v>
      </c>
    </row>
    <row r="564" spans="2:6" x14ac:dyDescent="0.2">
      <c r="B564" t="str">
        <f>UPPER('CW12'!$AC$110)</f>
        <v>CW12_095WT_PR24</v>
      </c>
      <c r="C564" t="str">
        <f>IF(LEN(_xlfn.CONCAT('CW12'!$B$102, " - ", 'CW12'!$B$110, " - ", 'CW12'!$H$6, " - ", 'CW12'!$F$5))&gt;230,LEFT(_xlfn.CONCAT('CW12'!$B$102, " - ", 'CW12'!$B$110, " - ", 'CW12'!$H$6, " - ", 'CW12'!$F$5),212)&amp;" [*** truncated]",_xlfn.CONCAT('CW12'!$B$102, " - ", 'CW12'!$B$110, " - ", 'CW12'!$H$6, " - ", 'CW12'!$F$5))</f>
        <v>Water quality improvements - Addressing raw water quality deterioration (grey solutions); enhancement opex - Water treatment - Water network+</v>
      </c>
      <c r="D564" t="str">
        <f>'CW12'!$C$110</f>
        <v>£m</v>
      </c>
      <c r="E564" t="s">
        <v>8488</v>
      </c>
      <c r="F564" s="1248">
        <f>IF(ISBLANK('CW12'!$N$110),"##BLANK",'CW12'!$N$110)</f>
        <v>0</v>
      </c>
    </row>
    <row r="565" spans="2:6" x14ac:dyDescent="0.2">
      <c r="B565" t="str">
        <f>UPPER('CW12'!$AD$110)</f>
        <v>CW12_095TWD_PR24</v>
      </c>
      <c r="C565" t="str">
        <f>IF(LEN(_xlfn.CONCAT('CW12'!$B$102, " - ", 'CW12'!$B$110, " - ", 'CW12'!$I$6, " - ", 'CW12'!$F$5))&gt;230,LEFT(_xlfn.CONCAT('CW12'!$B$102, " - ", 'CW12'!$B$110, " - ", 'CW12'!$I$6, " - ", 'CW12'!$F$5),212)&amp;" [*** truncated]",_xlfn.CONCAT('CW12'!$B$102, " - ", 'CW12'!$B$110, " - ", 'CW12'!$I$6, " - ", 'CW12'!$F$5))</f>
        <v>Water quality improvements - Addressing raw water quality deterioration (grey solutions); enhancement opex - Treated water distribution - Water network+</v>
      </c>
      <c r="D565" t="str">
        <f>'CW12'!$C$110</f>
        <v>£m</v>
      </c>
      <c r="E565" t="s">
        <v>8488</v>
      </c>
      <c r="F565" s="1248">
        <f>IF(ISBLANK('CW12'!$O$110),"##BLANK",'CW12'!$O$110)</f>
        <v>0</v>
      </c>
    </row>
    <row r="566" spans="2:6" x14ac:dyDescent="0.2">
      <c r="B566" t="str">
        <f>UPPER('CW12'!$AE$110)</f>
        <v>CW12_095TOT_PR24</v>
      </c>
      <c r="C566" t="str">
        <f>IF(LEN(_xlfn.CONCAT('CW12'!$B$102, " - ", 'CW12'!$B$110, " - ", 'CW12'!$J$5))&gt;230,LEFT(_xlfn.CONCAT('CW12'!$B$102, " - ", 'CW12'!$B$110, " - ", 'CW12'!$J$5),212)&amp;" [*** truncated]",_xlfn.CONCAT('CW12'!$B$102, " - ", 'CW12'!$B$110, " - ", 'CW12'!$J$5))</f>
        <v>Water quality improvements - Addressing raw water quality deterioration (grey solutions); enhancement opex - Total</v>
      </c>
      <c r="D566" t="str">
        <f>'CW12'!$C$110</f>
        <v>£m</v>
      </c>
      <c r="E566" t="s">
        <v>8488</v>
      </c>
      <c r="F566" s="1248">
        <f>IF(ISBLANK('CW12'!$P$110),"##BLANK",'CW12'!$P$110)</f>
        <v>0</v>
      </c>
    </row>
    <row r="567" spans="2:6" x14ac:dyDescent="0.2">
      <c r="B567" t="str">
        <f>UPPER('CW12'!$Z$111)</f>
        <v>CW12_096WR_PR24</v>
      </c>
      <c r="C567" t="str">
        <f>IF(LEN(_xlfn.CONCAT('CW12'!$B$102, " - ", 'CW12'!$B$111, " - ", 'CW12'!$E$5))&gt;230,LEFT(_xlfn.CONCAT('CW12'!$B$102, " - ", 'CW12'!$B$111, " - ", 'CW12'!$E$5),212)&amp;" [*** truncated]",_xlfn.CONCAT('CW12'!$B$102, " - ", 'CW12'!$B$111, " - ", 'CW12'!$E$5))</f>
        <v>Water quality improvements - Addressing raw water quality deterioration (grey solutions); ; enhancement totex - Water resources</v>
      </c>
      <c r="D567" t="str">
        <f>'CW12'!$C$111</f>
        <v>£m</v>
      </c>
      <c r="E567" t="s">
        <v>8488</v>
      </c>
      <c r="F567" s="1248">
        <f>IF(ISBLANK('CW12'!$K$111),"##BLANK",'CW12'!$K$111)</f>
        <v>0</v>
      </c>
    </row>
    <row r="568" spans="2:6" x14ac:dyDescent="0.2">
      <c r="B568" t="str">
        <f>UPPER('CW12'!$AA$111)</f>
        <v>CW12_096RWT_PR24</v>
      </c>
      <c r="C568" t="str">
        <f>IF(LEN(_xlfn.CONCAT('CW12'!$B$102, " - ", 'CW12'!$B$111, " - ", 'CW12'!$F$6, " - ", 'CW12'!$F$5))&gt;230,LEFT(_xlfn.CONCAT('CW12'!$B$102, " - ", 'CW12'!$B$111, " - ", 'CW12'!$F$6, " - ", 'CW12'!$F$5),212)&amp;" [*** truncated]",_xlfn.CONCAT('CW12'!$B$102, " - ", 'CW12'!$B$111, " - ", 'CW12'!$F$6, " - ", 'CW12'!$F$5))</f>
        <v>Water quality improvements - Addressing raw water quality deterioration (grey solutions); ; enhancement totex - Raw water transport - Water network+</v>
      </c>
      <c r="D568" t="str">
        <f>'CW12'!$C$111</f>
        <v>£m</v>
      </c>
      <c r="E568" t="s">
        <v>8488</v>
      </c>
      <c r="F568" s="1248">
        <f>IF(ISBLANK('CW12'!$L$111),"##BLANK",'CW12'!$L$111)</f>
        <v>0</v>
      </c>
    </row>
    <row r="569" spans="2:6" x14ac:dyDescent="0.2">
      <c r="B569" t="str">
        <f>UPPER('CW12'!$AB$111)</f>
        <v>CW12_096RWS_PR24</v>
      </c>
      <c r="C569" t="str">
        <f>IF(LEN(_xlfn.CONCAT('CW12'!$B$102, " - ", 'CW12'!$B$111, " - ", 'CW12'!$G$6, " - ", 'CW12'!$F$5))&gt;230,LEFT(_xlfn.CONCAT('CW12'!$B$102, " - ", 'CW12'!$B$111, " - ", 'CW12'!$G$6, " - ", 'CW12'!$F$5),212)&amp;" [*** truncated]",_xlfn.CONCAT('CW12'!$B$102, " - ", 'CW12'!$B$111, " - ", 'CW12'!$G$6, " - ", 'CW12'!$F$5))</f>
        <v>Water quality improvements - Addressing raw water quality deterioration (grey solutions); ; enhancement totex - Raw water storage - Water network+</v>
      </c>
      <c r="D569" t="str">
        <f>'CW12'!$C$111</f>
        <v>£m</v>
      </c>
      <c r="E569" t="s">
        <v>8488</v>
      </c>
      <c r="F569" s="1248">
        <f>IF(ISBLANK('CW12'!$M$111),"##BLANK",'CW12'!$M$111)</f>
        <v>0</v>
      </c>
    </row>
    <row r="570" spans="2:6" x14ac:dyDescent="0.2">
      <c r="B570" t="str">
        <f>UPPER('CW12'!$AC$111)</f>
        <v>CW12_096WT_PR24</v>
      </c>
      <c r="C570" t="str">
        <f>IF(LEN(_xlfn.CONCAT('CW12'!$B$102, " - ", 'CW12'!$B$111, " - ", 'CW12'!$H$6, " - ", 'CW12'!$F$5))&gt;230,LEFT(_xlfn.CONCAT('CW12'!$B$102, " - ", 'CW12'!$B$111, " - ", 'CW12'!$H$6, " - ", 'CW12'!$F$5),212)&amp;" [*** truncated]",_xlfn.CONCAT('CW12'!$B$102, " - ", 'CW12'!$B$111, " - ", 'CW12'!$H$6, " - ", 'CW12'!$F$5))</f>
        <v>Water quality improvements - Addressing raw water quality deterioration (grey solutions); ; enhancement totex - Water treatment - Water network+</v>
      </c>
      <c r="D570" t="str">
        <f>'CW12'!$C$111</f>
        <v>£m</v>
      </c>
      <c r="E570" t="s">
        <v>8488</v>
      </c>
      <c r="F570" s="1248">
        <f>IF(ISBLANK('CW12'!$N$111),"##BLANK",'CW12'!$N$111)</f>
        <v>1.0042219459123407</v>
      </c>
    </row>
    <row r="571" spans="2:6" x14ac:dyDescent="0.2">
      <c r="B571" t="str">
        <f>UPPER('CW12'!$AD$111)</f>
        <v>CW12_096TWD_PR24</v>
      </c>
      <c r="C571" t="str">
        <f>IF(LEN(_xlfn.CONCAT('CW12'!$B$102, " - ", 'CW12'!$B$111, " - ", 'CW12'!$I$6, " - ", 'CW12'!$F$5))&gt;230,LEFT(_xlfn.CONCAT('CW12'!$B$102, " - ", 'CW12'!$B$111, " - ", 'CW12'!$I$6, " - ", 'CW12'!$F$5),212)&amp;" [*** truncated]",_xlfn.CONCAT('CW12'!$B$102, " - ", 'CW12'!$B$111, " - ", 'CW12'!$I$6, " - ", 'CW12'!$F$5))</f>
        <v>Water quality improvements - Addressing raw water quality deterioration (grey solutions); ; enhancement totex - Treated water distribution - Water network+</v>
      </c>
      <c r="D571" t="str">
        <f>'CW12'!$C$111</f>
        <v>£m</v>
      </c>
      <c r="E571" t="s">
        <v>8488</v>
      </c>
      <c r="F571" s="1248">
        <f>IF(ISBLANK('CW12'!$O$111),"##BLANK",'CW12'!$O$111)</f>
        <v>0</v>
      </c>
    </row>
    <row r="572" spans="2:6" x14ac:dyDescent="0.2">
      <c r="B572" t="str">
        <f>UPPER('CW12'!$AE$111)</f>
        <v>CW12_096TOT_PR24</v>
      </c>
      <c r="C572" t="str">
        <f>IF(LEN(_xlfn.CONCAT('CW12'!$B$102, " - ", 'CW12'!$B$111, " - ", 'CW12'!$J$5))&gt;230,LEFT(_xlfn.CONCAT('CW12'!$B$102, " - ", 'CW12'!$B$111, " - ", 'CW12'!$J$5),212)&amp;" [*** truncated]",_xlfn.CONCAT('CW12'!$B$102, " - ", 'CW12'!$B$111, " - ", 'CW12'!$J$5))</f>
        <v>Water quality improvements - Addressing raw water quality deterioration (grey solutions); ; enhancement totex - Total</v>
      </c>
      <c r="D572" t="str">
        <f>'CW12'!$C$111</f>
        <v>£m</v>
      </c>
      <c r="E572" t="s">
        <v>8488</v>
      </c>
      <c r="F572" s="1248">
        <f>IF(ISBLANK('CW12'!$P$111),"##BLANK",'CW12'!$P$111)</f>
        <v>1.0042219459123407</v>
      </c>
    </row>
    <row r="573" spans="2:6" x14ac:dyDescent="0.2">
      <c r="B573" t="str">
        <f>UPPER('CW12'!$Z$112)</f>
        <v>CW12_097WR_PR24</v>
      </c>
      <c r="C573" t="str">
        <f>IF(LEN(_xlfn.CONCAT('CW12'!$B$102, " - ", 'CW12'!$B$112, " - ", 'CW12'!$E$5))&gt;230,LEFT(_xlfn.CONCAT('CW12'!$B$102, " - ", 'CW12'!$B$112, " - ", 'CW12'!$E$5),212)&amp;" [*** truncated]",_xlfn.CONCAT('CW12'!$B$102, " - ", 'CW12'!$B$112, " - ", 'CW12'!$E$5))</f>
        <v>Water quality improvements - Addressing raw water quality deterioration (green solutions); enhancement capex - Water resources</v>
      </c>
      <c r="D573" t="str">
        <f>'CW12'!$C$112</f>
        <v>£m</v>
      </c>
      <c r="E573" t="s">
        <v>8488</v>
      </c>
      <c r="F573" s="1248">
        <f>IF(ISBLANK('CW12'!$K$112),"##BLANK",'CW12'!$K$112)</f>
        <v>0</v>
      </c>
    </row>
    <row r="574" spans="2:6" x14ac:dyDescent="0.2">
      <c r="B574" t="str">
        <f>UPPER('CW12'!$AA$112)</f>
        <v>CW12_097RWT_PR24</v>
      </c>
      <c r="C574" t="str">
        <f>IF(LEN(_xlfn.CONCAT('CW12'!$B$102, " - ", 'CW12'!$B$112, " - ", 'CW12'!$F$6, " - ", 'CW12'!$F$5))&gt;230,LEFT(_xlfn.CONCAT('CW12'!$B$102, " - ", 'CW12'!$B$112, " - ", 'CW12'!$F$6, " - ", 'CW12'!$F$5),212)&amp;" [*** truncated]",_xlfn.CONCAT('CW12'!$B$102, " - ", 'CW12'!$B$112, " - ", 'CW12'!$F$6, " - ", 'CW12'!$F$5))</f>
        <v>Water quality improvements - Addressing raw water quality deterioration (green solutions); enhancement capex - Raw water transport - Water network+</v>
      </c>
      <c r="D574" t="str">
        <f>'CW12'!$C$112</f>
        <v>£m</v>
      </c>
      <c r="E574" t="s">
        <v>8488</v>
      </c>
      <c r="F574" s="1248">
        <f>IF(ISBLANK('CW12'!$L$112),"##BLANK",'CW12'!$L$112)</f>
        <v>0</v>
      </c>
    </row>
    <row r="575" spans="2:6" x14ac:dyDescent="0.2">
      <c r="B575" t="str">
        <f>UPPER('CW12'!$AB$112)</f>
        <v>CW12_097RWS_PR24</v>
      </c>
      <c r="C575" t="str">
        <f>IF(LEN(_xlfn.CONCAT('CW12'!$B$102, " - ", 'CW12'!$B$112, " - ", 'CW12'!$G$6, " - ", 'CW12'!$F$5))&gt;230,LEFT(_xlfn.CONCAT('CW12'!$B$102, " - ", 'CW12'!$B$112, " - ", 'CW12'!$G$6, " - ", 'CW12'!$F$5),212)&amp;" [*** truncated]",_xlfn.CONCAT('CW12'!$B$102, " - ", 'CW12'!$B$112, " - ", 'CW12'!$G$6, " - ", 'CW12'!$F$5))</f>
        <v>Water quality improvements - Addressing raw water quality deterioration (green solutions); enhancement capex - Raw water storage - Water network+</v>
      </c>
      <c r="D575" t="str">
        <f>'CW12'!$C$112</f>
        <v>£m</v>
      </c>
      <c r="E575" t="s">
        <v>8488</v>
      </c>
      <c r="F575" s="1248">
        <f>IF(ISBLANK('CW12'!$M$112),"##BLANK",'CW12'!$M$112)</f>
        <v>0</v>
      </c>
    </row>
    <row r="576" spans="2:6" x14ac:dyDescent="0.2">
      <c r="B576" t="str">
        <f>UPPER('CW12'!$AC$112)</f>
        <v>CW12_097WT_PR24</v>
      </c>
      <c r="C576" t="str">
        <f>IF(LEN(_xlfn.CONCAT('CW12'!$B$102, " - ", 'CW12'!$B$112, " - ", 'CW12'!$H$6, " - ", 'CW12'!$F$5))&gt;230,LEFT(_xlfn.CONCAT('CW12'!$B$102, " - ", 'CW12'!$B$112, " - ", 'CW12'!$H$6, " - ", 'CW12'!$F$5),212)&amp;" [*** truncated]",_xlfn.CONCAT('CW12'!$B$102, " - ", 'CW12'!$B$112, " - ", 'CW12'!$H$6, " - ", 'CW12'!$F$5))</f>
        <v>Water quality improvements - Addressing raw water quality deterioration (green solutions); enhancement capex - Water treatment - Water network+</v>
      </c>
      <c r="D576" t="str">
        <f>'CW12'!$C$112</f>
        <v>£m</v>
      </c>
      <c r="E576" t="s">
        <v>8488</v>
      </c>
      <c r="F576" s="1248">
        <f>IF(ISBLANK('CW12'!$N$112),"##BLANK",'CW12'!$N$112)</f>
        <v>0</v>
      </c>
    </row>
    <row r="577" spans="2:6" x14ac:dyDescent="0.2">
      <c r="B577" t="str">
        <f>UPPER('CW12'!$AD$112)</f>
        <v>CW12_097TWD_PR24</v>
      </c>
      <c r="C577" t="str">
        <f>IF(LEN(_xlfn.CONCAT('CW12'!$B$102, " - ", 'CW12'!$B$112, " - ", 'CW12'!$I$6, " - ", 'CW12'!$F$5))&gt;230,LEFT(_xlfn.CONCAT('CW12'!$B$102, " - ", 'CW12'!$B$112, " - ", 'CW12'!$I$6, " - ", 'CW12'!$F$5),212)&amp;" [*** truncated]",_xlfn.CONCAT('CW12'!$B$102, " - ", 'CW12'!$B$112, " - ", 'CW12'!$I$6, " - ", 'CW12'!$F$5))</f>
        <v>Water quality improvements - Addressing raw water quality deterioration (green solutions); enhancement capex - Treated water distribution - Water network+</v>
      </c>
      <c r="D577" t="str">
        <f>'CW12'!$C$112</f>
        <v>£m</v>
      </c>
      <c r="E577" t="s">
        <v>8488</v>
      </c>
      <c r="F577" s="1248">
        <f>IF(ISBLANK('CW12'!$O$112),"##BLANK",'CW12'!$O$112)</f>
        <v>0</v>
      </c>
    </row>
    <row r="578" spans="2:6" x14ac:dyDescent="0.2">
      <c r="B578" t="str">
        <f>UPPER('CW12'!$AE$112)</f>
        <v>CW12_097TOT_PR24</v>
      </c>
      <c r="C578" t="str">
        <f>IF(LEN(_xlfn.CONCAT('CW12'!$B$102, " - ", 'CW12'!$B$112, " - ", 'CW12'!$J$5))&gt;230,LEFT(_xlfn.CONCAT('CW12'!$B$102, " - ", 'CW12'!$B$112, " - ", 'CW12'!$J$5),212)&amp;" [*** truncated]",_xlfn.CONCAT('CW12'!$B$102, " - ", 'CW12'!$B$112, " - ", 'CW12'!$J$5))</f>
        <v>Water quality improvements - Addressing raw water quality deterioration (green solutions); enhancement capex - Total</v>
      </c>
      <c r="D578" t="str">
        <f>'CW12'!$C$112</f>
        <v>£m</v>
      </c>
      <c r="E578" t="s">
        <v>8488</v>
      </c>
      <c r="F578" s="1248">
        <f>IF(ISBLANK('CW12'!$P$112),"##BLANK",'CW12'!$P$112)</f>
        <v>0</v>
      </c>
    </row>
    <row r="579" spans="2:6" x14ac:dyDescent="0.2">
      <c r="B579" t="str">
        <f>UPPER('CW12'!$Z$113)</f>
        <v>CW12_098WR_PR24</v>
      </c>
      <c r="C579" t="str">
        <f>IF(LEN(_xlfn.CONCAT('CW12'!$B$102, " - ", 'CW12'!$B$113, " - ", 'CW12'!$E$5))&gt;230,LEFT(_xlfn.CONCAT('CW12'!$B$102, " - ", 'CW12'!$B$113, " - ", 'CW12'!$E$5),212)&amp;" [*** truncated]",_xlfn.CONCAT('CW12'!$B$102, " - ", 'CW12'!$B$113, " - ", 'CW12'!$E$5))</f>
        <v>Water quality improvements - Addressing raw water quality deterioration (green solutions); enhancement opex - Water resources</v>
      </c>
      <c r="D579" t="str">
        <f>'CW12'!$C$113</f>
        <v>£m</v>
      </c>
      <c r="E579" t="s">
        <v>8488</v>
      </c>
      <c r="F579" s="1248">
        <f>IF(ISBLANK('CW12'!$K$113),"##BLANK",'CW12'!$K$113)</f>
        <v>0</v>
      </c>
    </row>
    <row r="580" spans="2:6" x14ac:dyDescent="0.2">
      <c r="B580" t="str">
        <f>UPPER('CW12'!$AA$113)</f>
        <v>CW12_098RWT_PR24</v>
      </c>
      <c r="C580" t="str">
        <f>IF(LEN(_xlfn.CONCAT('CW12'!$B$102, " - ", 'CW12'!$B$113, " - ", 'CW12'!$F$6, " - ", 'CW12'!$F$5))&gt;230,LEFT(_xlfn.CONCAT('CW12'!$B$102, " - ", 'CW12'!$B$113, " - ", 'CW12'!$F$6, " - ", 'CW12'!$F$5),212)&amp;" [*** truncated]",_xlfn.CONCAT('CW12'!$B$102, " - ", 'CW12'!$B$113, " - ", 'CW12'!$F$6, " - ", 'CW12'!$F$5))</f>
        <v>Water quality improvements - Addressing raw water quality deterioration (green solutions); enhancement opex - Raw water transport - Water network+</v>
      </c>
      <c r="D580" t="str">
        <f>'CW12'!$C$113</f>
        <v>£m</v>
      </c>
      <c r="E580" t="s">
        <v>8488</v>
      </c>
      <c r="F580" s="1248">
        <f>IF(ISBLANK('CW12'!$L$113),"##BLANK",'CW12'!$L$113)</f>
        <v>0</v>
      </c>
    </row>
    <row r="581" spans="2:6" x14ac:dyDescent="0.2">
      <c r="B581" t="str">
        <f>UPPER('CW12'!$AB$113)</f>
        <v>CW12_098RWS_PR24</v>
      </c>
      <c r="C581" t="str">
        <f>IF(LEN(_xlfn.CONCAT('CW12'!$B$102, " - ", 'CW12'!$B$113, " - ", 'CW12'!$G$6, " - ", 'CW12'!$F$5))&gt;230,LEFT(_xlfn.CONCAT('CW12'!$B$102, " - ", 'CW12'!$B$113, " - ", 'CW12'!$G$6, " - ", 'CW12'!$F$5),212)&amp;" [*** truncated]",_xlfn.CONCAT('CW12'!$B$102, " - ", 'CW12'!$B$113, " - ", 'CW12'!$G$6, " - ", 'CW12'!$F$5))</f>
        <v>Water quality improvements - Addressing raw water quality deterioration (green solutions); enhancement opex - Raw water storage - Water network+</v>
      </c>
      <c r="D581" t="str">
        <f>'CW12'!$C$113</f>
        <v>£m</v>
      </c>
      <c r="E581" t="s">
        <v>8488</v>
      </c>
      <c r="F581" s="1248">
        <f>IF(ISBLANK('CW12'!$M$113),"##BLANK",'CW12'!$M$113)</f>
        <v>0</v>
      </c>
    </row>
    <row r="582" spans="2:6" x14ac:dyDescent="0.2">
      <c r="B582" t="str">
        <f>UPPER('CW12'!$AC$113)</f>
        <v>CW12_098WT_PR24</v>
      </c>
      <c r="C582" t="str">
        <f>IF(LEN(_xlfn.CONCAT('CW12'!$B$102, " - ", 'CW12'!$B$113, " - ", 'CW12'!$H$6, " - ", 'CW12'!$F$5))&gt;230,LEFT(_xlfn.CONCAT('CW12'!$B$102, " - ", 'CW12'!$B$113, " - ", 'CW12'!$H$6, " - ", 'CW12'!$F$5),212)&amp;" [*** truncated]",_xlfn.CONCAT('CW12'!$B$102, " - ", 'CW12'!$B$113, " - ", 'CW12'!$H$6, " - ", 'CW12'!$F$5))</f>
        <v>Water quality improvements - Addressing raw water quality deterioration (green solutions); enhancement opex - Water treatment - Water network+</v>
      </c>
      <c r="D582" t="str">
        <f>'CW12'!$C$113</f>
        <v>£m</v>
      </c>
      <c r="E582" t="s">
        <v>8488</v>
      </c>
      <c r="F582" s="1248">
        <f>IF(ISBLANK('CW12'!$N$113),"##BLANK",'CW12'!$N$113)</f>
        <v>0</v>
      </c>
    </row>
    <row r="583" spans="2:6" x14ac:dyDescent="0.2">
      <c r="B583" t="str">
        <f>UPPER('CW12'!$AD$113)</f>
        <v>CW12_098TWD_PR24</v>
      </c>
      <c r="C583" t="str">
        <f>IF(LEN(_xlfn.CONCAT('CW12'!$B$102, " - ", 'CW12'!$B$113, " - ", 'CW12'!$I$6, " - ", 'CW12'!$F$5))&gt;230,LEFT(_xlfn.CONCAT('CW12'!$B$102, " - ", 'CW12'!$B$113, " - ", 'CW12'!$I$6, " - ", 'CW12'!$F$5),212)&amp;" [*** truncated]",_xlfn.CONCAT('CW12'!$B$102, " - ", 'CW12'!$B$113, " - ", 'CW12'!$I$6, " - ", 'CW12'!$F$5))</f>
        <v>Water quality improvements - Addressing raw water quality deterioration (green solutions); enhancement opex - Treated water distribution - Water network+</v>
      </c>
      <c r="D583" t="str">
        <f>'CW12'!$C$113</f>
        <v>£m</v>
      </c>
      <c r="E583" t="s">
        <v>8488</v>
      </c>
      <c r="F583" s="1248">
        <f>IF(ISBLANK('CW12'!$O$113),"##BLANK",'CW12'!$O$113)</f>
        <v>0</v>
      </c>
    </row>
    <row r="584" spans="2:6" x14ac:dyDescent="0.2">
      <c r="B584" t="str">
        <f>UPPER('CW12'!$AE$113)</f>
        <v>CW12_098TOT_PR24</v>
      </c>
      <c r="C584" t="str">
        <f>IF(LEN(_xlfn.CONCAT('CW12'!$B$102, " - ", 'CW12'!$B$113, " - ", 'CW12'!$J$5))&gt;230,LEFT(_xlfn.CONCAT('CW12'!$B$102, " - ", 'CW12'!$B$113, " - ", 'CW12'!$J$5),212)&amp;" [*** truncated]",_xlfn.CONCAT('CW12'!$B$102, " - ", 'CW12'!$B$113, " - ", 'CW12'!$J$5))</f>
        <v>Water quality improvements - Addressing raw water quality deterioration (green solutions); enhancement opex - Total</v>
      </c>
      <c r="D584" t="str">
        <f>'CW12'!$C$113</f>
        <v>£m</v>
      </c>
      <c r="E584" t="s">
        <v>8488</v>
      </c>
      <c r="F584" s="1248">
        <f>IF(ISBLANK('CW12'!$P$113),"##BLANK",'CW12'!$P$113)</f>
        <v>0</v>
      </c>
    </row>
    <row r="585" spans="2:6" x14ac:dyDescent="0.2">
      <c r="B585" t="str">
        <f>UPPER('CW12'!$Z$114)</f>
        <v>CW12_099WR_PR24</v>
      </c>
      <c r="C585" t="str">
        <f>IF(LEN(_xlfn.CONCAT('CW12'!$B$102, " - ", 'CW12'!$B$114, " - ", 'CW12'!$E$5))&gt;230,LEFT(_xlfn.CONCAT('CW12'!$B$102, " - ", 'CW12'!$B$114, " - ", 'CW12'!$E$5),212)&amp;" [*** truncated]",_xlfn.CONCAT('CW12'!$B$102, " - ", 'CW12'!$B$114, " - ", 'CW12'!$E$5))</f>
        <v>Water quality improvements - Addressing raw water quality deterioration (green solutions); enhancement totex - Water resources</v>
      </c>
      <c r="D585" t="str">
        <f>'CW12'!$C$114</f>
        <v>£m</v>
      </c>
      <c r="E585" t="s">
        <v>8488</v>
      </c>
      <c r="F585" s="1248">
        <f>IF(ISBLANK('CW12'!$K$114),"##BLANK",'CW12'!$K$114)</f>
        <v>0</v>
      </c>
    </row>
    <row r="586" spans="2:6" x14ac:dyDescent="0.2">
      <c r="B586" t="str">
        <f>UPPER('CW12'!$AA$114)</f>
        <v>CW12_099RWT_PR24</v>
      </c>
      <c r="C586" t="str">
        <f>IF(LEN(_xlfn.CONCAT('CW12'!$B$102, " - ", 'CW12'!$B$114, " - ", 'CW12'!$F$6, " - ", 'CW12'!$F$5))&gt;230,LEFT(_xlfn.CONCAT('CW12'!$B$102, " - ", 'CW12'!$B$114, " - ", 'CW12'!$F$6, " - ", 'CW12'!$F$5),212)&amp;" [*** truncated]",_xlfn.CONCAT('CW12'!$B$102, " - ", 'CW12'!$B$114, " - ", 'CW12'!$F$6, " - ", 'CW12'!$F$5))</f>
        <v>Water quality improvements - Addressing raw water quality deterioration (green solutions); enhancement totex - Raw water transport - Water network+</v>
      </c>
      <c r="D586" t="str">
        <f>'CW12'!$C$114</f>
        <v>£m</v>
      </c>
      <c r="E586" t="s">
        <v>8488</v>
      </c>
      <c r="F586" s="1248">
        <f>IF(ISBLANK('CW12'!$L$114),"##BLANK",'CW12'!$L$114)</f>
        <v>0</v>
      </c>
    </row>
    <row r="587" spans="2:6" x14ac:dyDescent="0.2">
      <c r="B587" t="str">
        <f>UPPER('CW12'!$AB$114)</f>
        <v>CW12_099RWS_PR24</v>
      </c>
      <c r="C587" t="str">
        <f>IF(LEN(_xlfn.CONCAT('CW12'!$B$102, " - ", 'CW12'!$B$114, " - ", 'CW12'!$G$6, " - ", 'CW12'!$F$5))&gt;230,LEFT(_xlfn.CONCAT('CW12'!$B$102, " - ", 'CW12'!$B$114, " - ", 'CW12'!$G$6, " - ", 'CW12'!$F$5),212)&amp;" [*** truncated]",_xlfn.CONCAT('CW12'!$B$102, " - ", 'CW12'!$B$114, " - ", 'CW12'!$G$6, " - ", 'CW12'!$F$5))</f>
        <v>Water quality improvements - Addressing raw water quality deterioration (green solutions); enhancement totex - Raw water storage - Water network+</v>
      </c>
      <c r="D587" t="str">
        <f>'CW12'!$C$114</f>
        <v>£m</v>
      </c>
      <c r="E587" t="s">
        <v>8488</v>
      </c>
      <c r="F587" s="1248">
        <f>IF(ISBLANK('CW12'!$M$114),"##BLANK",'CW12'!$M$114)</f>
        <v>0</v>
      </c>
    </row>
    <row r="588" spans="2:6" x14ac:dyDescent="0.2">
      <c r="B588" t="str">
        <f>UPPER('CW12'!$AC$114)</f>
        <v>CW12_099WT_PR24</v>
      </c>
      <c r="C588" t="str">
        <f>IF(LEN(_xlfn.CONCAT('CW12'!$B$102, " - ", 'CW12'!$B$114, " - ", 'CW12'!$H$6, " - ", 'CW12'!$F$5))&gt;230,LEFT(_xlfn.CONCAT('CW12'!$B$102, " - ", 'CW12'!$B$114, " - ", 'CW12'!$H$6, " - ", 'CW12'!$F$5),212)&amp;" [*** truncated]",_xlfn.CONCAT('CW12'!$B$102, " - ", 'CW12'!$B$114, " - ", 'CW12'!$H$6, " - ", 'CW12'!$F$5))</f>
        <v>Water quality improvements - Addressing raw water quality deterioration (green solutions); enhancement totex - Water treatment - Water network+</v>
      </c>
      <c r="D588" t="str">
        <f>'CW12'!$C$114</f>
        <v>£m</v>
      </c>
      <c r="E588" t="s">
        <v>8488</v>
      </c>
      <c r="F588" s="1248">
        <f>IF(ISBLANK('CW12'!$N$114),"##BLANK",'CW12'!$N$114)</f>
        <v>0</v>
      </c>
    </row>
    <row r="589" spans="2:6" x14ac:dyDescent="0.2">
      <c r="B589" t="str">
        <f>UPPER('CW12'!$AD$114)</f>
        <v>CW12_099TWD_PR24</v>
      </c>
      <c r="C589" t="str">
        <f>IF(LEN(_xlfn.CONCAT('CW12'!$B$102, " - ", 'CW12'!$B$114, " - ", 'CW12'!$I$6, " - ", 'CW12'!$F$5))&gt;230,LEFT(_xlfn.CONCAT('CW12'!$B$102, " - ", 'CW12'!$B$114, " - ", 'CW12'!$I$6, " - ", 'CW12'!$F$5),212)&amp;" [*** truncated]",_xlfn.CONCAT('CW12'!$B$102, " - ", 'CW12'!$B$114, " - ", 'CW12'!$I$6, " - ", 'CW12'!$F$5))</f>
        <v>Water quality improvements - Addressing raw water quality deterioration (green solutions); enhancement totex - Treated water distribution - Water network+</v>
      </c>
      <c r="D589" t="str">
        <f>'CW12'!$C$114</f>
        <v>£m</v>
      </c>
      <c r="E589" t="s">
        <v>8488</v>
      </c>
      <c r="F589" s="1248">
        <f>IF(ISBLANK('CW12'!$O$114),"##BLANK",'CW12'!$O$114)</f>
        <v>0</v>
      </c>
    </row>
    <row r="590" spans="2:6" x14ac:dyDescent="0.2">
      <c r="B590" t="str">
        <f>UPPER('CW12'!$AE$114)</f>
        <v>CW12_099TOT_PR24</v>
      </c>
      <c r="C590" t="str">
        <f>IF(LEN(_xlfn.CONCAT('CW12'!$B$102, " - ", 'CW12'!$B$114, " - ", 'CW12'!$J$5))&gt;230,LEFT(_xlfn.CONCAT('CW12'!$B$102, " - ", 'CW12'!$B$114, " - ", 'CW12'!$J$5),212)&amp;" [*** truncated]",_xlfn.CONCAT('CW12'!$B$102, " - ", 'CW12'!$B$114, " - ", 'CW12'!$J$5))</f>
        <v>Water quality improvements - Addressing raw water quality deterioration (green solutions); enhancement totex - Total</v>
      </c>
      <c r="D590" t="str">
        <f>'CW12'!$C$114</f>
        <v>£m</v>
      </c>
      <c r="E590" t="s">
        <v>8488</v>
      </c>
      <c r="F590" s="1248">
        <f>IF(ISBLANK('CW12'!$P$114),"##BLANK",'CW12'!$P$114)</f>
        <v>0</v>
      </c>
    </row>
    <row r="591" spans="2:6" x14ac:dyDescent="0.2">
      <c r="B591" t="str">
        <f>UPPER('CW12'!$Z$115)</f>
        <v>CW12_100WR_PR24</v>
      </c>
      <c r="C591" t="str">
        <f>IF(LEN(_xlfn.CONCAT('CW12'!$B$102, " - ", 'CW12'!$B$115, " - ", 'CW12'!$E$5))&gt;230,LEFT(_xlfn.CONCAT('CW12'!$B$102, " - ", 'CW12'!$B$115, " - ", 'CW12'!$E$5),212)&amp;" [*** truncated]",_xlfn.CONCAT('CW12'!$B$102, " - ", 'CW12'!$B$115, " - ", 'CW12'!$E$5))</f>
        <v>Water quality improvements - Conditioning water to reduce plumbosolvency for water quality; enhancement capex - Water resources</v>
      </c>
      <c r="D591" t="str">
        <f>'CW12'!$C$115</f>
        <v>£m</v>
      </c>
      <c r="E591" t="s">
        <v>8488</v>
      </c>
      <c r="F591" s="1248">
        <f>IF(ISBLANK('CW12'!$K$115),"##BLANK",'CW12'!$K$115)</f>
        <v>0</v>
      </c>
    </row>
    <row r="592" spans="2:6" x14ac:dyDescent="0.2">
      <c r="B592" t="str">
        <f>UPPER('CW12'!$AA$115)</f>
        <v>CW12_100RWT_PR24</v>
      </c>
      <c r="C592" t="str">
        <f>IF(LEN(_xlfn.CONCAT('CW12'!$B$102, " - ", 'CW12'!$B$115, " - ", 'CW12'!$F$6, " - ", 'CW12'!$F$5))&gt;230,LEFT(_xlfn.CONCAT('CW12'!$B$102, " - ", 'CW12'!$B$115, " - ", 'CW12'!$F$6, " - ", 'CW12'!$F$5),212)&amp;" [*** truncated]",_xlfn.CONCAT('CW12'!$B$102, " - ", 'CW12'!$B$115, " - ", 'CW12'!$F$6, " - ", 'CW12'!$F$5))</f>
        <v>Water quality improvements - Conditioning water to reduce plumbosolvency for water quality; enhancement capex - Raw water transport - Water network+</v>
      </c>
      <c r="D592" t="str">
        <f>'CW12'!$C$115</f>
        <v>£m</v>
      </c>
      <c r="E592" t="s">
        <v>8488</v>
      </c>
      <c r="F592" s="1248">
        <f>IF(ISBLANK('CW12'!$L$115),"##BLANK",'CW12'!$L$115)</f>
        <v>0</v>
      </c>
    </row>
    <row r="593" spans="2:6" x14ac:dyDescent="0.2">
      <c r="B593" t="str">
        <f>UPPER('CW12'!$AB$115)</f>
        <v>CW12_100RWS_PR24</v>
      </c>
      <c r="C593" t="str">
        <f>IF(LEN(_xlfn.CONCAT('CW12'!$B$102, " - ", 'CW12'!$B$115, " - ", 'CW12'!$G$6, " - ", 'CW12'!$F$5))&gt;230,LEFT(_xlfn.CONCAT('CW12'!$B$102, " - ", 'CW12'!$B$115, " - ", 'CW12'!$G$6, " - ", 'CW12'!$F$5),212)&amp;" [*** truncated]",_xlfn.CONCAT('CW12'!$B$102, " - ", 'CW12'!$B$115, " - ", 'CW12'!$G$6, " - ", 'CW12'!$F$5))</f>
        <v>Water quality improvements - Conditioning water to reduce plumbosolvency for water quality; enhancement capex - Raw water storage - Water network+</v>
      </c>
      <c r="D593" t="str">
        <f>'CW12'!$C$115</f>
        <v>£m</v>
      </c>
      <c r="E593" t="s">
        <v>8488</v>
      </c>
      <c r="F593" s="1248">
        <f>IF(ISBLANK('CW12'!$M$115),"##BLANK",'CW12'!$M$115)</f>
        <v>0</v>
      </c>
    </row>
    <row r="594" spans="2:6" x14ac:dyDescent="0.2">
      <c r="B594" t="str">
        <f>UPPER('CW12'!$AC$115)</f>
        <v>CW12_100WT_PR24</v>
      </c>
      <c r="C594" t="str">
        <f>IF(LEN(_xlfn.CONCAT('CW12'!$B$102, " - ", 'CW12'!$B$115, " - ", 'CW12'!$H$6, " - ", 'CW12'!$F$5))&gt;230,LEFT(_xlfn.CONCAT('CW12'!$B$102, " - ", 'CW12'!$B$115, " - ", 'CW12'!$H$6, " - ", 'CW12'!$F$5),212)&amp;" [*** truncated]",_xlfn.CONCAT('CW12'!$B$102, " - ", 'CW12'!$B$115, " - ", 'CW12'!$H$6, " - ", 'CW12'!$F$5))</f>
        <v>Water quality improvements - Conditioning water to reduce plumbosolvency for water quality; enhancement capex - Water treatment - Water network+</v>
      </c>
      <c r="D594" t="str">
        <f>'CW12'!$C$115</f>
        <v>£m</v>
      </c>
      <c r="E594" t="s">
        <v>8488</v>
      </c>
      <c r="F594" s="1248">
        <f>IF(ISBLANK('CW12'!$N$115),"##BLANK",'CW12'!$N$115)</f>
        <v>0</v>
      </c>
    </row>
    <row r="595" spans="2:6" x14ac:dyDescent="0.2">
      <c r="B595" t="str">
        <f>UPPER('CW12'!$AD$115)</f>
        <v>CW12_100TWD_PR24</v>
      </c>
      <c r="C595" t="str">
        <f>IF(LEN(_xlfn.CONCAT('CW12'!$B$102, " - ", 'CW12'!$B$115, " - ", 'CW12'!$I$6, " - ", 'CW12'!$F$5))&gt;230,LEFT(_xlfn.CONCAT('CW12'!$B$102, " - ", 'CW12'!$B$115, " - ", 'CW12'!$I$6, " - ", 'CW12'!$F$5),212)&amp;" [*** truncated]",_xlfn.CONCAT('CW12'!$B$102, " - ", 'CW12'!$B$115, " - ", 'CW12'!$I$6, " - ", 'CW12'!$F$5))</f>
        <v>Water quality improvements - Conditioning water to reduce plumbosolvency for water quality; enhancement capex - Treated water distribution - Water network+</v>
      </c>
      <c r="D595" t="str">
        <f>'CW12'!$C$115</f>
        <v>£m</v>
      </c>
      <c r="E595" t="s">
        <v>8488</v>
      </c>
      <c r="F595" s="1248">
        <f>IF(ISBLANK('CW12'!$O$115),"##BLANK",'CW12'!$O$115)</f>
        <v>0</v>
      </c>
    </row>
    <row r="596" spans="2:6" x14ac:dyDescent="0.2">
      <c r="B596" t="str">
        <f>UPPER('CW12'!$AE$115)</f>
        <v>CW12_100TOT_PR24</v>
      </c>
      <c r="C596" t="str">
        <f>IF(LEN(_xlfn.CONCAT('CW12'!$B$102, " - ", 'CW12'!$B$115, " - ", 'CW12'!$J$5))&gt;230,LEFT(_xlfn.CONCAT('CW12'!$B$102, " - ", 'CW12'!$B$115, " - ", 'CW12'!$J$5),212)&amp;" [*** truncated]",_xlfn.CONCAT('CW12'!$B$102, " - ", 'CW12'!$B$115, " - ", 'CW12'!$J$5))</f>
        <v>Water quality improvements - Conditioning water to reduce plumbosolvency for water quality; enhancement capex - Total</v>
      </c>
      <c r="D596" t="str">
        <f>'CW12'!$C$115</f>
        <v>£m</v>
      </c>
      <c r="E596" t="s">
        <v>8488</v>
      </c>
      <c r="F596" s="1248">
        <f>IF(ISBLANK('CW12'!$P$115),"##BLANK",'CW12'!$P$115)</f>
        <v>0</v>
      </c>
    </row>
    <row r="597" spans="2:6" x14ac:dyDescent="0.2">
      <c r="B597" t="str">
        <f>UPPER('CW12'!$Z$116)</f>
        <v>CW12_101WR_PR24</v>
      </c>
      <c r="C597" t="str">
        <f>IF(LEN(_xlfn.CONCAT('CW12'!$B$102, " - ", 'CW12'!$B$116, " - ", 'CW12'!$E$5))&gt;230,LEFT(_xlfn.CONCAT('CW12'!$B$102, " - ", 'CW12'!$B$116, " - ", 'CW12'!$E$5),212)&amp;" [*** truncated]",_xlfn.CONCAT('CW12'!$B$102, " - ", 'CW12'!$B$116, " - ", 'CW12'!$E$5))</f>
        <v>Water quality improvements - Conditioning water to reduce plumbosolvency for water quality; enhancement opex - Water resources</v>
      </c>
      <c r="D597" t="str">
        <f>'CW12'!$C$116</f>
        <v>£m</v>
      </c>
      <c r="E597" t="s">
        <v>8488</v>
      </c>
      <c r="F597" s="1248">
        <f>IF(ISBLANK('CW12'!$K$116),"##BLANK",'CW12'!$K$116)</f>
        <v>0</v>
      </c>
    </row>
    <row r="598" spans="2:6" x14ac:dyDescent="0.2">
      <c r="B598" t="str">
        <f>UPPER('CW12'!$AA$116)</f>
        <v>CW12_101RWT_PR24</v>
      </c>
      <c r="C598" t="str">
        <f>IF(LEN(_xlfn.CONCAT('CW12'!$B$102, " - ", 'CW12'!$B$116, " - ", 'CW12'!$F$6, " - ", 'CW12'!$F$5))&gt;230,LEFT(_xlfn.CONCAT('CW12'!$B$102, " - ", 'CW12'!$B$116, " - ", 'CW12'!$F$6, " - ", 'CW12'!$F$5),212)&amp;" [*** truncated]",_xlfn.CONCAT('CW12'!$B$102, " - ", 'CW12'!$B$116, " - ", 'CW12'!$F$6, " - ", 'CW12'!$F$5))</f>
        <v>Water quality improvements - Conditioning water to reduce plumbosolvency for water quality; enhancement opex - Raw water transport - Water network+</v>
      </c>
      <c r="D598" t="str">
        <f>'CW12'!$C$116</f>
        <v>£m</v>
      </c>
      <c r="E598" t="s">
        <v>8488</v>
      </c>
      <c r="F598" s="1248">
        <f>IF(ISBLANK('CW12'!$L$116),"##BLANK",'CW12'!$L$116)</f>
        <v>0</v>
      </c>
    </row>
    <row r="599" spans="2:6" x14ac:dyDescent="0.2">
      <c r="B599" t="str">
        <f>UPPER('CW12'!$AB$116)</f>
        <v>CW12_101RWS_PR24</v>
      </c>
      <c r="C599" t="str">
        <f>IF(LEN(_xlfn.CONCAT('CW12'!$B$102, " - ", 'CW12'!$B$116, " - ", 'CW12'!$G$6, " - ", 'CW12'!$F$5))&gt;230,LEFT(_xlfn.CONCAT('CW12'!$B$102, " - ", 'CW12'!$B$116, " - ", 'CW12'!$G$6, " - ", 'CW12'!$F$5),212)&amp;" [*** truncated]",_xlfn.CONCAT('CW12'!$B$102, " - ", 'CW12'!$B$116, " - ", 'CW12'!$G$6, " - ", 'CW12'!$F$5))</f>
        <v>Water quality improvements - Conditioning water to reduce plumbosolvency for water quality; enhancement opex - Raw water storage - Water network+</v>
      </c>
      <c r="D599" t="str">
        <f>'CW12'!$C$116</f>
        <v>£m</v>
      </c>
      <c r="E599" t="s">
        <v>8488</v>
      </c>
      <c r="F599" s="1248">
        <f>IF(ISBLANK('CW12'!$M$116),"##BLANK",'CW12'!$M$116)</f>
        <v>0</v>
      </c>
    </row>
    <row r="600" spans="2:6" x14ac:dyDescent="0.2">
      <c r="B600" t="str">
        <f>UPPER('CW12'!$AC$116)</f>
        <v>CW12_101WT_PR24</v>
      </c>
      <c r="C600" t="str">
        <f>IF(LEN(_xlfn.CONCAT('CW12'!$B$102, " - ", 'CW12'!$B$116, " - ", 'CW12'!$H$6, " - ", 'CW12'!$F$5))&gt;230,LEFT(_xlfn.CONCAT('CW12'!$B$102, " - ", 'CW12'!$B$116, " - ", 'CW12'!$H$6, " - ", 'CW12'!$F$5),212)&amp;" [*** truncated]",_xlfn.CONCAT('CW12'!$B$102, " - ", 'CW12'!$B$116, " - ", 'CW12'!$H$6, " - ", 'CW12'!$F$5))</f>
        <v>Water quality improvements - Conditioning water to reduce plumbosolvency for water quality; enhancement opex - Water treatment - Water network+</v>
      </c>
      <c r="D600" t="str">
        <f>'CW12'!$C$116</f>
        <v>£m</v>
      </c>
      <c r="E600" t="s">
        <v>8488</v>
      </c>
      <c r="F600" s="1248">
        <f>IF(ISBLANK('CW12'!$N$116),"##BLANK",'CW12'!$N$116)</f>
        <v>0</v>
      </c>
    </row>
    <row r="601" spans="2:6" x14ac:dyDescent="0.2">
      <c r="B601" t="str">
        <f>UPPER('CW12'!$AD$116)</f>
        <v>CW12_101TWD_PR24</v>
      </c>
      <c r="C601" t="str">
        <f>IF(LEN(_xlfn.CONCAT('CW12'!$B$102, " - ", 'CW12'!$B$116, " - ", 'CW12'!$I$6, " - ", 'CW12'!$F$5))&gt;230,LEFT(_xlfn.CONCAT('CW12'!$B$102, " - ", 'CW12'!$B$116, " - ", 'CW12'!$I$6, " - ", 'CW12'!$F$5),212)&amp;" [*** truncated]",_xlfn.CONCAT('CW12'!$B$102, " - ", 'CW12'!$B$116, " - ", 'CW12'!$I$6, " - ", 'CW12'!$F$5))</f>
        <v>Water quality improvements - Conditioning water to reduce plumbosolvency for water quality; enhancement opex - Treated water distribution - Water network+</v>
      </c>
      <c r="D601" t="str">
        <f>'CW12'!$C$116</f>
        <v>£m</v>
      </c>
      <c r="E601" t="s">
        <v>8488</v>
      </c>
      <c r="F601" s="1248">
        <f>IF(ISBLANK('CW12'!$O$116),"##BLANK",'CW12'!$O$116)</f>
        <v>0</v>
      </c>
    </row>
    <row r="602" spans="2:6" x14ac:dyDescent="0.2">
      <c r="B602" t="str">
        <f>UPPER('CW12'!$AE$116)</f>
        <v>CW12_101TOT_PR24</v>
      </c>
      <c r="C602" t="str">
        <f>IF(LEN(_xlfn.CONCAT('CW12'!$B$102, " - ", 'CW12'!$B$116, " - ", 'CW12'!$J$5))&gt;230,LEFT(_xlfn.CONCAT('CW12'!$B$102, " - ", 'CW12'!$B$116, " - ", 'CW12'!$J$5),212)&amp;" [*** truncated]",_xlfn.CONCAT('CW12'!$B$102, " - ", 'CW12'!$B$116, " - ", 'CW12'!$J$5))</f>
        <v>Water quality improvements - Conditioning water to reduce plumbosolvency for water quality; enhancement opex - Total</v>
      </c>
      <c r="D602" t="str">
        <f>'CW12'!$C$116</f>
        <v>£m</v>
      </c>
      <c r="E602" t="s">
        <v>8488</v>
      </c>
      <c r="F602" s="1248">
        <f>IF(ISBLANK('CW12'!$P$116),"##BLANK",'CW12'!$P$116)</f>
        <v>0</v>
      </c>
    </row>
    <row r="603" spans="2:6" x14ac:dyDescent="0.2">
      <c r="B603" t="str">
        <f>UPPER('CW12'!$Z$117)</f>
        <v>CW12_102WR_PR24</v>
      </c>
      <c r="C603" t="str">
        <f>IF(LEN(_xlfn.CONCAT('CW12'!$B$102, " - ", 'CW12'!$B$117, " - ", 'CW12'!$E$5))&gt;230,LEFT(_xlfn.CONCAT('CW12'!$B$102, " - ", 'CW12'!$B$117, " - ", 'CW12'!$E$5),212)&amp;" [*** truncated]",_xlfn.CONCAT('CW12'!$B$102, " - ", 'CW12'!$B$117, " - ", 'CW12'!$E$5))</f>
        <v>Water quality improvements - Conditioning water to reduce plumbosolvency for water quality; enhancement totex - Water resources</v>
      </c>
      <c r="D603" t="str">
        <f>'CW12'!$C$117</f>
        <v>£m</v>
      </c>
      <c r="E603" t="s">
        <v>8488</v>
      </c>
      <c r="F603" s="1248">
        <f>IF(ISBLANK('CW12'!$K$117),"##BLANK",'CW12'!$K$117)</f>
        <v>0</v>
      </c>
    </row>
    <row r="604" spans="2:6" x14ac:dyDescent="0.2">
      <c r="B604" t="str">
        <f>UPPER('CW12'!$AA$117)</f>
        <v>CW12_102RWT_PR24</v>
      </c>
      <c r="C604" t="str">
        <f>IF(LEN(_xlfn.CONCAT('CW12'!$B$102, " - ", 'CW12'!$B$117, " - ", 'CW12'!$F$6, " - ", 'CW12'!$F$5))&gt;230,LEFT(_xlfn.CONCAT('CW12'!$B$102, " - ", 'CW12'!$B$117, " - ", 'CW12'!$F$6, " - ", 'CW12'!$F$5),212)&amp;" [*** truncated]",_xlfn.CONCAT('CW12'!$B$102, " - ", 'CW12'!$B$117, " - ", 'CW12'!$F$6, " - ", 'CW12'!$F$5))</f>
        <v>Water quality improvements - Conditioning water to reduce plumbosolvency for water quality; enhancement totex - Raw water transport - Water network+</v>
      </c>
      <c r="D604" t="str">
        <f>'CW12'!$C$117</f>
        <v>£m</v>
      </c>
      <c r="E604" t="s">
        <v>8488</v>
      </c>
      <c r="F604" s="1248">
        <f>IF(ISBLANK('CW12'!$L$117),"##BLANK",'CW12'!$L$117)</f>
        <v>0</v>
      </c>
    </row>
    <row r="605" spans="2:6" x14ac:dyDescent="0.2">
      <c r="B605" t="str">
        <f>UPPER('CW12'!$AB$117)</f>
        <v>CW12_102RWS_PR24</v>
      </c>
      <c r="C605" t="str">
        <f>IF(LEN(_xlfn.CONCAT('CW12'!$B$102, " - ", 'CW12'!$B$117, " - ", 'CW12'!$G$6, " - ", 'CW12'!$F$5))&gt;230,LEFT(_xlfn.CONCAT('CW12'!$B$102, " - ", 'CW12'!$B$117, " - ", 'CW12'!$G$6, " - ", 'CW12'!$F$5),212)&amp;" [*** truncated]",_xlfn.CONCAT('CW12'!$B$102, " - ", 'CW12'!$B$117, " - ", 'CW12'!$G$6, " - ", 'CW12'!$F$5))</f>
        <v>Water quality improvements - Conditioning water to reduce plumbosolvency for water quality; enhancement totex - Raw water storage - Water network+</v>
      </c>
      <c r="D605" t="str">
        <f>'CW12'!$C$117</f>
        <v>£m</v>
      </c>
      <c r="E605" t="s">
        <v>8488</v>
      </c>
      <c r="F605" s="1248">
        <f>IF(ISBLANK('CW12'!$M$117),"##BLANK",'CW12'!$M$117)</f>
        <v>0</v>
      </c>
    </row>
    <row r="606" spans="2:6" x14ac:dyDescent="0.2">
      <c r="B606" t="str">
        <f>UPPER('CW12'!$AC$117)</f>
        <v>CW12_102WT_PR24</v>
      </c>
      <c r="C606" t="str">
        <f>IF(LEN(_xlfn.CONCAT('CW12'!$B$102, " - ", 'CW12'!$B$117, " - ", 'CW12'!$H$6, " - ", 'CW12'!$F$5))&gt;230,LEFT(_xlfn.CONCAT('CW12'!$B$102, " - ", 'CW12'!$B$117, " - ", 'CW12'!$H$6, " - ", 'CW12'!$F$5),212)&amp;" [*** truncated]",_xlfn.CONCAT('CW12'!$B$102, " - ", 'CW12'!$B$117, " - ", 'CW12'!$H$6, " - ", 'CW12'!$F$5))</f>
        <v>Water quality improvements - Conditioning water to reduce plumbosolvency for water quality; enhancement totex - Water treatment - Water network+</v>
      </c>
      <c r="D606" t="str">
        <f>'CW12'!$C$117</f>
        <v>£m</v>
      </c>
      <c r="E606" t="s">
        <v>8488</v>
      </c>
      <c r="F606" s="1248">
        <f>IF(ISBLANK('CW12'!$N$117),"##BLANK",'CW12'!$N$117)</f>
        <v>0</v>
      </c>
    </row>
    <row r="607" spans="2:6" x14ac:dyDescent="0.2">
      <c r="B607" t="str">
        <f>UPPER('CW12'!$AD$117)</f>
        <v>CW12_102TWD_PR24</v>
      </c>
      <c r="C607" t="str">
        <f>IF(LEN(_xlfn.CONCAT('CW12'!$B$102, " - ", 'CW12'!$B$117, " - ", 'CW12'!$I$6, " - ", 'CW12'!$F$5))&gt;230,LEFT(_xlfn.CONCAT('CW12'!$B$102, " - ", 'CW12'!$B$117, " - ", 'CW12'!$I$6, " - ", 'CW12'!$F$5),212)&amp;" [*** truncated]",_xlfn.CONCAT('CW12'!$B$102, " - ", 'CW12'!$B$117, " - ", 'CW12'!$I$6, " - ", 'CW12'!$F$5))</f>
        <v>Water quality improvements - Conditioning water to reduce plumbosolvency for water quality; enhancement totex - Treated water distribution - Water network+</v>
      </c>
      <c r="D607" t="str">
        <f>'CW12'!$C$117</f>
        <v>£m</v>
      </c>
      <c r="E607" t="s">
        <v>8488</v>
      </c>
      <c r="F607" s="1248">
        <f>IF(ISBLANK('CW12'!$O$117),"##BLANK",'CW12'!$O$117)</f>
        <v>0</v>
      </c>
    </row>
    <row r="608" spans="2:6" x14ac:dyDescent="0.2">
      <c r="B608" t="str">
        <f>UPPER('CW12'!$AE$117)</f>
        <v>CW12_102TOT_PR24</v>
      </c>
      <c r="C608" t="str">
        <f>IF(LEN(_xlfn.CONCAT('CW12'!$B$102, " - ", 'CW12'!$B$117, " - ", 'CW12'!$J$5))&gt;230,LEFT(_xlfn.CONCAT('CW12'!$B$102, " - ", 'CW12'!$B$117, " - ", 'CW12'!$J$5),212)&amp;" [*** truncated]",_xlfn.CONCAT('CW12'!$B$102, " - ", 'CW12'!$B$117, " - ", 'CW12'!$J$5))</f>
        <v>Water quality improvements - Conditioning water to reduce plumbosolvency for water quality; enhancement totex - Total</v>
      </c>
      <c r="D608" t="str">
        <f>'CW12'!$C$117</f>
        <v>£m</v>
      </c>
      <c r="E608" t="s">
        <v>8488</v>
      </c>
      <c r="F608" s="1248">
        <f>IF(ISBLANK('CW12'!$P$117),"##BLANK",'CW12'!$P$117)</f>
        <v>0</v>
      </c>
    </row>
    <row r="609" spans="2:6" x14ac:dyDescent="0.2">
      <c r="B609" t="str">
        <f>UPPER('CW12'!$Z$118)</f>
        <v>CW12_103WR_PR24</v>
      </c>
      <c r="C609" t="str">
        <f>IF(LEN(_xlfn.CONCAT('CW12'!$B$102, " - ", 'CW12'!$B$118, " - ", 'CW12'!$E$5))&gt;230,LEFT(_xlfn.CONCAT('CW12'!$B$102, " - ", 'CW12'!$B$118, " - ", 'CW12'!$E$5),212)&amp;" [*** truncated]",_xlfn.CONCAT('CW12'!$B$102, " - ", 'CW12'!$B$118, " - ", 'CW12'!$E$5))</f>
        <v>Water quality improvements - Lead communication pipes replaced or relined for water quality; enhancement capex - Water resources</v>
      </c>
      <c r="D609" t="str">
        <f>'CW12'!$C$118</f>
        <v>£m</v>
      </c>
      <c r="E609" t="s">
        <v>8488</v>
      </c>
      <c r="F609" s="1248">
        <f>IF(ISBLANK('CW12'!$K$118),"##BLANK",'CW12'!$K$118)</f>
        <v>0</v>
      </c>
    </row>
    <row r="610" spans="2:6" x14ac:dyDescent="0.2">
      <c r="B610" t="str">
        <f>UPPER('CW12'!$AA$118)</f>
        <v>CW12_103RWT_PR24</v>
      </c>
      <c r="C610" t="str">
        <f>IF(LEN(_xlfn.CONCAT('CW12'!$B$102, " - ", 'CW12'!$B$118, " - ", 'CW12'!$F$6, " - ", 'CW12'!$F$5))&gt;230,LEFT(_xlfn.CONCAT('CW12'!$B$102, " - ", 'CW12'!$B$118, " - ", 'CW12'!$F$6, " - ", 'CW12'!$F$5),212)&amp;" [*** truncated]",_xlfn.CONCAT('CW12'!$B$102, " - ", 'CW12'!$B$118, " - ", 'CW12'!$F$6, " - ", 'CW12'!$F$5))</f>
        <v>Water quality improvements - Lead communication pipes replaced or relined for water quality; enhancement capex - Raw water transport - Water network+</v>
      </c>
      <c r="D610" t="str">
        <f>'CW12'!$C$118</f>
        <v>£m</v>
      </c>
      <c r="E610" t="s">
        <v>8488</v>
      </c>
      <c r="F610" s="1248">
        <f>IF(ISBLANK('CW12'!$L$118),"##BLANK",'CW12'!$L$118)</f>
        <v>0</v>
      </c>
    </row>
    <row r="611" spans="2:6" x14ac:dyDescent="0.2">
      <c r="B611" t="str">
        <f>UPPER('CW12'!$AB$118)</f>
        <v>CW12_103RWS_PR24</v>
      </c>
      <c r="C611" t="str">
        <f>IF(LEN(_xlfn.CONCAT('CW12'!$B$102, " - ", 'CW12'!$B$118, " - ", 'CW12'!$G$6, " - ", 'CW12'!$F$5))&gt;230,LEFT(_xlfn.CONCAT('CW12'!$B$102, " - ", 'CW12'!$B$118, " - ", 'CW12'!$G$6, " - ", 'CW12'!$F$5),212)&amp;" [*** truncated]",_xlfn.CONCAT('CW12'!$B$102, " - ", 'CW12'!$B$118, " - ", 'CW12'!$G$6, " - ", 'CW12'!$F$5))</f>
        <v>Water quality improvements - Lead communication pipes replaced or relined for water quality; enhancement capex - Raw water storage - Water network+</v>
      </c>
      <c r="D611" t="str">
        <f>'CW12'!$C$118</f>
        <v>£m</v>
      </c>
      <c r="E611" t="s">
        <v>8488</v>
      </c>
      <c r="F611" s="1248">
        <f>IF(ISBLANK('CW12'!$M$118),"##BLANK",'CW12'!$M$118)</f>
        <v>0</v>
      </c>
    </row>
    <row r="612" spans="2:6" x14ac:dyDescent="0.2">
      <c r="B612" t="str">
        <f>UPPER('CW12'!$AC$118)</f>
        <v>CW12_103WT_PR24</v>
      </c>
      <c r="C612" t="str">
        <f>IF(LEN(_xlfn.CONCAT('CW12'!$B$102, " - ", 'CW12'!$B$118, " - ", 'CW12'!$H$6, " - ", 'CW12'!$F$5))&gt;230,LEFT(_xlfn.CONCAT('CW12'!$B$102, " - ", 'CW12'!$B$118, " - ", 'CW12'!$H$6, " - ", 'CW12'!$F$5),212)&amp;" [*** truncated]",_xlfn.CONCAT('CW12'!$B$102, " - ", 'CW12'!$B$118, " - ", 'CW12'!$H$6, " - ", 'CW12'!$F$5))</f>
        <v>Water quality improvements - Lead communication pipes replaced or relined for water quality; enhancement capex - Water treatment - Water network+</v>
      </c>
      <c r="D612" t="str">
        <f>'CW12'!$C$118</f>
        <v>£m</v>
      </c>
      <c r="E612" t="s">
        <v>8488</v>
      </c>
      <c r="F612" s="1248">
        <f>IF(ISBLANK('CW12'!$N$118),"##BLANK",'CW12'!$N$118)</f>
        <v>0</v>
      </c>
    </row>
    <row r="613" spans="2:6" x14ac:dyDescent="0.2">
      <c r="B613" t="str">
        <f>UPPER('CW12'!$AD$118)</f>
        <v>CW12_103TWD_PR24</v>
      </c>
      <c r="C613" t="str">
        <f>IF(LEN(_xlfn.CONCAT('CW12'!$B$102, " - ", 'CW12'!$B$118, " - ", 'CW12'!$I$6, " - ", 'CW12'!$F$5))&gt;230,LEFT(_xlfn.CONCAT('CW12'!$B$102, " - ", 'CW12'!$B$118, " - ", 'CW12'!$I$6, " - ", 'CW12'!$F$5),212)&amp;" [*** truncated]",_xlfn.CONCAT('CW12'!$B$102, " - ", 'CW12'!$B$118, " - ", 'CW12'!$I$6, " - ", 'CW12'!$F$5))</f>
        <v>Water quality improvements - Lead communication pipes replaced or relined for water quality; enhancement capex - Treated water distribution - Water network+</v>
      </c>
      <c r="D613" t="str">
        <f>'CW12'!$C$118</f>
        <v>£m</v>
      </c>
      <c r="E613" t="s">
        <v>8488</v>
      </c>
      <c r="F613" s="1248">
        <f>IF(ISBLANK('CW12'!$O$118),"##BLANK",'CW12'!$O$118)</f>
        <v>0.12575722723033883</v>
      </c>
    </row>
    <row r="614" spans="2:6" x14ac:dyDescent="0.2">
      <c r="B614" t="str">
        <f>UPPER('CW12'!$AE$118)</f>
        <v>CW12_103TOT_PR24</v>
      </c>
      <c r="C614" t="str">
        <f>IF(LEN(_xlfn.CONCAT('CW12'!$B$102, " - ", 'CW12'!$B$118, " - ", 'CW12'!$J$5))&gt;230,LEFT(_xlfn.CONCAT('CW12'!$B$102, " - ", 'CW12'!$B$118, " - ", 'CW12'!$J$5),212)&amp;" [*** truncated]",_xlfn.CONCAT('CW12'!$B$102, " - ", 'CW12'!$B$118, " - ", 'CW12'!$J$5))</f>
        <v>Water quality improvements - Lead communication pipes replaced or relined for water quality; enhancement capex - Total</v>
      </c>
      <c r="D614" t="str">
        <f>'CW12'!$C$118</f>
        <v>£m</v>
      </c>
      <c r="E614" t="s">
        <v>8488</v>
      </c>
      <c r="F614" s="1248">
        <f>IF(ISBLANK('CW12'!$P$118),"##BLANK",'CW12'!$P$118)</f>
        <v>0.12575722723033883</v>
      </c>
    </row>
    <row r="615" spans="2:6" x14ac:dyDescent="0.2">
      <c r="B615" t="str">
        <f>UPPER('CW12'!$Z$119)</f>
        <v>CW12_104WR_PR24</v>
      </c>
      <c r="C615" t="str">
        <f>IF(LEN(_xlfn.CONCAT('CW12'!$B$102, " - ", 'CW12'!$B$119, " - ", 'CW12'!$E$5))&gt;230,LEFT(_xlfn.CONCAT('CW12'!$B$102, " - ", 'CW12'!$B$119, " - ", 'CW12'!$E$5),212)&amp;" [*** truncated]",_xlfn.CONCAT('CW12'!$B$102, " - ", 'CW12'!$B$119, " - ", 'CW12'!$E$5))</f>
        <v>Water quality improvements - Lead communication pipes replaced or relined for water quality; enhancement opex - Water resources</v>
      </c>
      <c r="D615" t="str">
        <f>'CW12'!$C$119</f>
        <v>£m</v>
      </c>
      <c r="E615" t="s">
        <v>8488</v>
      </c>
      <c r="F615" s="1248">
        <f>IF(ISBLANK('CW12'!$K$119),"##BLANK",'CW12'!$K$119)</f>
        <v>0</v>
      </c>
    </row>
    <row r="616" spans="2:6" x14ac:dyDescent="0.2">
      <c r="B616" t="str">
        <f>UPPER('CW12'!$AA$119)</f>
        <v>CW12_104RWT_PR24</v>
      </c>
      <c r="C616" t="str">
        <f>IF(LEN(_xlfn.CONCAT('CW12'!$B$102, " - ", 'CW12'!$B$119, " - ", 'CW12'!$F$6, " - ", 'CW12'!$F$5))&gt;230,LEFT(_xlfn.CONCAT('CW12'!$B$102, " - ", 'CW12'!$B$119, " - ", 'CW12'!$F$6, " - ", 'CW12'!$F$5),212)&amp;" [*** truncated]",_xlfn.CONCAT('CW12'!$B$102, " - ", 'CW12'!$B$119, " - ", 'CW12'!$F$6, " - ", 'CW12'!$F$5))</f>
        <v>Water quality improvements - Lead communication pipes replaced or relined for water quality; enhancement opex - Raw water transport - Water network+</v>
      </c>
      <c r="D616" t="str">
        <f>'CW12'!$C$119</f>
        <v>£m</v>
      </c>
      <c r="E616" t="s">
        <v>8488</v>
      </c>
      <c r="F616" s="1248">
        <f>IF(ISBLANK('CW12'!$L$119),"##BLANK",'CW12'!$L$119)</f>
        <v>0</v>
      </c>
    </row>
    <row r="617" spans="2:6" x14ac:dyDescent="0.2">
      <c r="B617" t="str">
        <f>UPPER('CW12'!$AB$119)</f>
        <v>CW12_104RWS_PR24</v>
      </c>
      <c r="C617" t="str">
        <f>IF(LEN(_xlfn.CONCAT('CW12'!$B$102, " - ", 'CW12'!$B$119, " - ", 'CW12'!$G$6, " - ", 'CW12'!$F$5))&gt;230,LEFT(_xlfn.CONCAT('CW12'!$B$102, " - ", 'CW12'!$B$119, " - ", 'CW12'!$G$6, " - ", 'CW12'!$F$5),212)&amp;" [*** truncated]",_xlfn.CONCAT('CW12'!$B$102, " - ", 'CW12'!$B$119, " - ", 'CW12'!$G$6, " - ", 'CW12'!$F$5))</f>
        <v>Water quality improvements - Lead communication pipes replaced or relined for water quality; enhancement opex - Raw water storage - Water network+</v>
      </c>
      <c r="D617" t="str">
        <f>'CW12'!$C$119</f>
        <v>£m</v>
      </c>
      <c r="E617" t="s">
        <v>8488</v>
      </c>
      <c r="F617" s="1248">
        <f>IF(ISBLANK('CW12'!$M$119),"##BLANK",'CW12'!$M$119)</f>
        <v>0</v>
      </c>
    </row>
    <row r="618" spans="2:6" x14ac:dyDescent="0.2">
      <c r="B618" t="str">
        <f>UPPER('CW12'!$AC$119)</f>
        <v>CW12_104WT_PR24</v>
      </c>
      <c r="C618" t="str">
        <f>IF(LEN(_xlfn.CONCAT('CW12'!$B$102, " - ", 'CW12'!$B$119, " - ", 'CW12'!$H$6, " - ", 'CW12'!$F$5))&gt;230,LEFT(_xlfn.CONCAT('CW12'!$B$102, " - ", 'CW12'!$B$119, " - ", 'CW12'!$H$6, " - ", 'CW12'!$F$5),212)&amp;" [*** truncated]",_xlfn.CONCAT('CW12'!$B$102, " - ", 'CW12'!$B$119, " - ", 'CW12'!$H$6, " - ", 'CW12'!$F$5))</f>
        <v>Water quality improvements - Lead communication pipes replaced or relined for water quality; enhancement opex - Water treatment - Water network+</v>
      </c>
      <c r="D618" t="str">
        <f>'CW12'!$C$119</f>
        <v>£m</v>
      </c>
      <c r="E618" t="s">
        <v>8488</v>
      </c>
      <c r="F618" s="1248">
        <f>IF(ISBLANK('CW12'!$N$119),"##BLANK",'CW12'!$N$119)</f>
        <v>0</v>
      </c>
    </row>
    <row r="619" spans="2:6" x14ac:dyDescent="0.2">
      <c r="B619" t="str">
        <f>UPPER('CW12'!$AD$119)</f>
        <v>CW12_104TWD_PR24</v>
      </c>
      <c r="C619" t="str">
        <f>IF(LEN(_xlfn.CONCAT('CW12'!$B$102, " - ", 'CW12'!$B$119, " - ", 'CW12'!$I$6, " - ", 'CW12'!$F$5))&gt;230,LEFT(_xlfn.CONCAT('CW12'!$B$102, " - ", 'CW12'!$B$119, " - ", 'CW12'!$I$6, " - ", 'CW12'!$F$5),212)&amp;" [*** truncated]",_xlfn.CONCAT('CW12'!$B$102, " - ", 'CW12'!$B$119, " - ", 'CW12'!$I$6, " - ", 'CW12'!$F$5))</f>
        <v>Water quality improvements - Lead communication pipes replaced or relined for water quality; enhancement opex - Treated water distribution - Water network+</v>
      </c>
      <c r="D619" t="str">
        <f>'CW12'!$C$119</f>
        <v>£m</v>
      </c>
      <c r="E619" t="s">
        <v>8488</v>
      </c>
      <c r="F619" s="1248">
        <f>IF(ISBLANK('CW12'!$O$119),"##BLANK",'CW12'!$O$119)</f>
        <v>0</v>
      </c>
    </row>
    <row r="620" spans="2:6" x14ac:dyDescent="0.2">
      <c r="B620" t="str">
        <f>UPPER('CW12'!$AE$119)</f>
        <v>CW12_104TOT_PR24</v>
      </c>
      <c r="C620" t="str">
        <f>IF(LEN(_xlfn.CONCAT('CW12'!$B$102, " - ", 'CW12'!$B$119, " - ", 'CW12'!$J$5))&gt;230,LEFT(_xlfn.CONCAT('CW12'!$B$102, " - ", 'CW12'!$B$119, " - ", 'CW12'!$J$5),212)&amp;" [*** truncated]",_xlfn.CONCAT('CW12'!$B$102, " - ", 'CW12'!$B$119, " - ", 'CW12'!$J$5))</f>
        <v>Water quality improvements - Lead communication pipes replaced or relined for water quality; enhancement opex - Total</v>
      </c>
      <c r="D620" t="str">
        <f>'CW12'!$C$119</f>
        <v>£m</v>
      </c>
      <c r="E620" t="s">
        <v>8488</v>
      </c>
      <c r="F620" s="1248">
        <f>IF(ISBLANK('CW12'!$P$119),"##BLANK",'CW12'!$P$119)</f>
        <v>0</v>
      </c>
    </row>
    <row r="621" spans="2:6" x14ac:dyDescent="0.2">
      <c r="B621" t="str">
        <f>UPPER('CW12'!$Z$120)</f>
        <v>CW12_105WR_PR24</v>
      </c>
      <c r="C621" t="str">
        <f>IF(LEN(_xlfn.CONCAT('CW12'!$B$102, " - ", 'CW12'!$B$120, " - ", 'CW12'!$E$5))&gt;230,LEFT(_xlfn.CONCAT('CW12'!$B$102, " - ", 'CW12'!$B$120, " - ", 'CW12'!$E$5),212)&amp;" [*** truncated]",_xlfn.CONCAT('CW12'!$B$102, " - ", 'CW12'!$B$120, " - ", 'CW12'!$E$5))</f>
        <v>Water quality improvements - Lead communication pipes replaced or relined for water quality; enhancement totex - Water resources</v>
      </c>
      <c r="D621" t="str">
        <f>'CW12'!$C$120</f>
        <v>£m</v>
      </c>
      <c r="E621" t="s">
        <v>8488</v>
      </c>
      <c r="F621" s="1248">
        <f>IF(ISBLANK('CW12'!$K$120),"##BLANK",'CW12'!$K$120)</f>
        <v>0</v>
      </c>
    </row>
    <row r="622" spans="2:6" x14ac:dyDescent="0.2">
      <c r="B622" t="str">
        <f>UPPER('CW12'!$AA$120)</f>
        <v>CW12_105RWT_PR24</v>
      </c>
      <c r="C622" t="str">
        <f>IF(LEN(_xlfn.CONCAT('CW12'!$B$102, " - ", 'CW12'!$B$120, " - ", 'CW12'!$F$6, " - ", 'CW12'!$F$5))&gt;230,LEFT(_xlfn.CONCAT('CW12'!$B$102, " - ", 'CW12'!$B$120, " - ", 'CW12'!$F$6, " - ", 'CW12'!$F$5),212)&amp;" [*** truncated]",_xlfn.CONCAT('CW12'!$B$102, " - ", 'CW12'!$B$120, " - ", 'CW12'!$F$6, " - ", 'CW12'!$F$5))</f>
        <v>Water quality improvements - Lead communication pipes replaced or relined for water quality; enhancement totex - Raw water transport - Water network+</v>
      </c>
      <c r="D622" t="str">
        <f>'CW12'!$C$120</f>
        <v>£m</v>
      </c>
      <c r="E622" t="s">
        <v>8488</v>
      </c>
      <c r="F622" s="1248">
        <f>IF(ISBLANK('CW12'!$L$120),"##BLANK",'CW12'!$L$120)</f>
        <v>0</v>
      </c>
    </row>
    <row r="623" spans="2:6" x14ac:dyDescent="0.2">
      <c r="B623" t="str">
        <f>UPPER('CW12'!$AB$120)</f>
        <v>CW12_105RWS_PR24</v>
      </c>
      <c r="C623" t="str">
        <f>IF(LEN(_xlfn.CONCAT('CW12'!$B$102, " - ", 'CW12'!$B$120, " - ", 'CW12'!$G$6, " - ", 'CW12'!$F$5))&gt;230,LEFT(_xlfn.CONCAT('CW12'!$B$102, " - ", 'CW12'!$B$120, " - ", 'CW12'!$G$6, " - ", 'CW12'!$F$5),212)&amp;" [*** truncated]",_xlfn.CONCAT('CW12'!$B$102, " - ", 'CW12'!$B$120, " - ", 'CW12'!$G$6, " - ", 'CW12'!$F$5))</f>
        <v>Water quality improvements - Lead communication pipes replaced or relined for water quality; enhancement totex - Raw water storage - Water network+</v>
      </c>
      <c r="D623" t="str">
        <f>'CW12'!$C$120</f>
        <v>£m</v>
      </c>
      <c r="E623" t="s">
        <v>8488</v>
      </c>
      <c r="F623" s="1248">
        <f>IF(ISBLANK('CW12'!$M$120),"##BLANK",'CW12'!$M$120)</f>
        <v>0</v>
      </c>
    </row>
    <row r="624" spans="2:6" x14ac:dyDescent="0.2">
      <c r="B624" t="str">
        <f>UPPER('CW12'!$AC$120)</f>
        <v>CW12_105WT_PR24</v>
      </c>
      <c r="C624" t="str">
        <f>IF(LEN(_xlfn.CONCAT('CW12'!$B$102, " - ", 'CW12'!$B$120, " - ", 'CW12'!$H$6, " - ", 'CW12'!$F$5))&gt;230,LEFT(_xlfn.CONCAT('CW12'!$B$102, " - ", 'CW12'!$B$120, " - ", 'CW12'!$H$6, " - ", 'CW12'!$F$5),212)&amp;" [*** truncated]",_xlfn.CONCAT('CW12'!$B$102, " - ", 'CW12'!$B$120, " - ", 'CW12'!$H$6, " - ", 'CW12'!$F$5))</f>
        <v>Water quality improvements - Lead communication pipes replaced or relined for water quality; enhancement totex - Water treatment - Water network+</v>
      </c>
      <c r="D624" t="str">
        <f>'CW12'!$C$120</f>
        <v>£m</v>
      </c>
      <c r="E624" t="s">
        <v>8488</v>
      </c>
      <c r="F624" s="1248">
        <f>IF(ISBLANK('CW12'!$N$120),"##BLANK",'CW12'!$N$120)</f>
        <v>0</v>
      </c>
    </row>
    <row r="625" spans="2:6" x14ac:dyDescent="0.2">
      <c r="B625" t="str">
        <f>UPPER('CW12'!$AD$120)</f>
        <v>CW12_105TWD_PR24</v>
      </c>
      <c r="C625" t="str">
        <f>IF(LEN(_xlfn.CONCAT('CW12'!$B$102, " - ", 'CW12'!$B$120, " - ", 'CW12'!$I$6, " - ", 'CW12'!$F$5))&gt;230,LEFT(_xlfn.CONCAT('CW12'!$B$102, " - ", 'CW12'!$B$120, " - ", 'CW12'!$I$6, " - ", 'CW12'!$F$5),212)&amp;" [*** truncated]",_xlfn.CONCAT('CW12'!$B$102, " - ", 'CW12'!$B$120, " - ", 'CW12'!$I$6, " - ", 'CW12'!$F$5))</f>
        <v>Water quality improvements - Lead communication pipes replaced or relined for water quality; enhancement totex - Treated water distribution - Water network+</v>
      </c>
      <c r="D625" t="str">
        <f>'CW12'!$C$120</f>
        <v>£m</v>
      </c>
      <c r="E625" t="s">
        <v>8488</v>
      </c>
      <c r="F625" s="1248">
        <f>IF(ISBLANK('CW12'!$O$120),"##BLANK",'CW12'!$O$120)</f>
        <v>0.12575722723033883</v>
      </c>
    </row>
    <row r="626" spans="2:6" x14ac:dyDescent="0.2">
      <c r="B626" t="str">
        <f>UPPER('CW12'!$AE$120)</f>
        <v>CW12_105TOT_PR24</v>
      </c>
      <c r="C626" t="str">
        <f>IF(LEN(_xlfn.CONCAT('CW12'!$B$102, " - ", 'CW12'!$B$120, " - ", 'CW12'!$J$5))&gt;230,LEFT(_xlfn.CONCAT('CW12'!$B$102, " - ", 'CW12'!$B$120, " - ", 'CW12'!$J$5),212)&amp;" [*** truncated]",_xlfn.CONCAT('CW12'!$B$102, " - ", 'CW12'!$B$120, " - ", 'CW12'!$J$5))</f>
        <v>Water quality improvements - Lead communication pipes replaced or relined for water quality; enhancement totex - Total</v>
      </c>
      <c r="D626" t="str">
        <f>'CW12'!$C$120</f>
        <v>£m</v>
      </c>
      <c r="E626" t="s">
        <v>8488</v>
      </c>
      <c r="F626" s="1248">
        <f>IF(ISBLANK('CW12'!$P$120),"##BLANK",'CW12'!$P$120)</f>
        <v>0.12575722723033883</v>
      </c>
    </row>
    <row r="627" spans="2:6" x14ac:dyDescent="0.2">
      <c r="B627" t="str">
        <f>UPPER('CW12'!$Z$121)</f>
        <v>CW12_106WR_PR24</v>
      </c>
      <c r="C627" t="str">
        <f>IF(LEN(_xlfn.CONCAT('CW12'!$B$102, " - ", 'CW12'!$B$121, " - ", 'CW12'!$E$5))&gt;230,LEFT(_xlfn.CONCAT('CW12'!$B$102, " - ", 'CW12'!$B$121, " - ", 'CW12'!$E$5),212)&amp;" [*** truncated]",_xlfn.CONCAT('CW12'!$B$102, " - ", 'CW12'!$B$121, " - ", 'CW12'!$E$5))</f>
        <v>Water quality improvements - External lead supply pipes replaced or relined; enhancement capex - Water resources</v>
      </c>
      <c r="D627" t="str">
        <f>'CW12'!$C$121</f>
        <v>£m</v>
      </c>
      <c r="E627" t="s">
        <v>8488</v>
      </c>
      <c r="F627" s="1248">
        <f>IF(ISBLANK('CW12'!$K$121),"##BLANK",'CW12'!$K$121)</f>
        <v>0</v>
      </c>
    </row>
    <row r="628" spans="2:6" x14ac:dyDescent="0.2">
      <c r="B628" t="str">
        <f>UPPER('CW12'!$AA$121)</f>
        <v>CW12_106RWT_PR24</v>
      </c>
      <c r="C628" t="str">
        <f>IF(LEN(_xlfn.CONCAT('CW12'!$B$102, " - ", 'CW12'!$B$121, " - ", 'CW12'!$F$6, " - ", 'CW12'!$F$5))&gt;230,LEFT(_xlfn.CONCAT('CW12'!$B$102, " - ", 'CW12'!$B$121, " - ", 'CW12'!$F$6, " - ", 'CW12'!$F$5),212)&amp;" [*** truncated]",_xlfn.CONCAT('CW12'!$B$102, " - ", 'CW12'!$B$121, " - ", 'CW12'!$F$6, " - ", 'CW12'!$F$5))</f>
        <v>Water quality improvements - External lead supply pipes replaced or relined; enhancement capex - Raw water transport - Water network+</v>
      </c>
      <c r="D628" t="str">
        <f>'CW12'!$C$121</f>
        <v>£m</v>
      </c>
      <c r="E628" t="s">
        <v>8488</v>
      </c>
      <c r="F628" s="1248">
        <f>IF(ISBLANK('CW12'!$L$121),"##BLANK",'CW12'!$L$121)</f>
        <v>0</v>
      </c>
    </row>
    <row r="629" spans="2:6" x14ac:dyDescent="0.2">
      <c r="B629" t="str">
        <f>UPPER('CW12'!$AB$121)</f>
        <v>CW12_106RWS_PR24</v>
      </c>
      <c r="C629" t="str">
        <f>IF(LEN(_xlfn.CONCAT('CW12'!$B$102, " - ", 'CW12'!$B$121, " - ", 'CW12'!$G$6, " - ", 'CW12'!$F$5))&gt;230,LEFT(_xlfn.CONCAT('CW12'!$B$102, " - ", 'CW12'!$B$121, " - ", 'CW12'!$G$6, " - ", 'CW12'!$F$5),212)&amp;" [*** truncated]",_xlfn.CONCAT('CW12'!$B$102, " - ", 'CW12'!$B$121, " - ", 'CW12'!$G$6, " - ", 'CW12'!$F$5))</f>
        <v>Water quality improvements - External lead supply pipes replaced or relined; enhancement capex - Raw water storage - Water network+</v>
      </c>
      <c r="D629" t="str">
        <f>'CW12'!$C$121</f>
        <v>£m</v>
      </c>
      <c r="E629" t="s">
        <v>8488</v>
      </c>
      <c r="F629" s="1248">
        <f>IF(ISBLANK('CW12'!$M$121),"##BLANK",'CW12'!$M$121)</f>
        <v>0</v>
      </c>
    </row>
    <row r="630" spans="2:6" x14ac:dyDescent="0.2">
      <c r="B630" t="str">
        <f>UPPER('CW12'!$AC$121)</f>
        <v>CW12_106WT_PR24</v>
      </c>
      <c r="C630" t="str">
        <f>IF(LEN(_xlfn.CONCAT('CW12'!$B$102, " - ", 'CW12'!$B$121, " - ", 'CW12'!$H$6, " - ", 'CW12'!$F$5))&gt;230,LEFT(_xlfn.CONCAT('CW12'!$B$102, " - ", 'CW12'!$B$121, " - ", 'CW12'!$H$6, " - ", 'CW12'!$F$5),212)&amp;" [*** truncated]",_xlfn.CONCAT('CW12'!$B$102, " - ", 'CW12'!$B$121, " - ", 'CW12'!$H$6, " - ", 'CW12'!$F$5))</f>
        <v>Water quality improvements - External lead supply pipes replaced or relined; enhancement capex - Water treatment - Water network+</v>
      </c>
      <c r="D630" t="str">
        <f>'CW12'!$C$121</f>
        <v>£m</v>
      </c>
      <c r="E630" t="s">
        <v>8488</v>
      </c>
      <c r="F630" s="1248">
        <f>IF(ISBLANK('CW12'!$N$121),"##BLANK",'CW12'!$N$121)</f>
        <v>0</v>
      </c>
    </row>
    <row r="631" spans="2:6" x14ac:dyDescent="0.2">
      <c r="B631" t="str">
        <f>UPPER('CW12'!$AD$121)</f>
        <v>CW12_106TWD_PR24</v>
      </c>
      <c r="C631" t="str">
        <f>IF(LEN(_xlfn.CONCAT('CW12'!$B$102, " - ", 'CW12'!$B$121, " - ", 'CW12'!$I$6, " - ", 'CW12'!$F$5))&gt;230,LEFT(_xlfn.CONCAT('CW12'!$B$102, " - ", 'CW12'!$B$121, " - ", 'CW12'!$I$6, " - ", 'CW12'!$F$5),212)&amp;" [*** truncated]",_xlfn.CONCAT('CW12'!$B$102, " - ", 'CW12'!$B$121, " - ", 'CW12'!$I$6, " - ", 'CW12'!$F$5))</f>
        <v>Water quality improvements - External lead supply pipes replaced or relined; enhancement capex - Treated water distribution - Water network+</v>
      </c>
      <c r="D631" t="str">
        <f>'CW12'!$C$121</f>
        <v>£m</v>
      </c>
      <c r="E631" t="s">
        <v>8488</v>
      </c>
      <c r="F631" s="1248">
        <f>IF(ISBLANK('CW12'!$O$121),"##BLANK",'CW12'!$O$121)</f>
        <v>0</v>
      </c>
    </row>
    <row r="632" spans="2:6" x14ac:dyDescent="0.2">
      <c r="B632" t="str">
        <f>UPPER('CW12'!$AE$121)</f>
        <v>CW12_106TOT_PR24</v>
      </c>
      <c r="C632" t="str">
        <f>IF(LEN(_xlfn.CONCAT('CW12'!$B$102, " - ", 'CW12'!$B$121, " - ", 'CW12'!$J$5))&gt;230,LEFT(_xlfn.CONCAT('CW12'!$B$102, " - ", 'CW12'!$B$121, " - ", 'CW12'!$J$5),212)&amp;" [*** truncated]",_xlfn.CONCAT('CW12'!$B$102, " - ", 'CW12'!$B$121, " - ", 'CW12'!$J$5))</f>
        <v>Water quality improvements - External lead supply pipes replaced or relined; enhancement capex - Total</v>
      </c>
      <c r="D632" t="str">
        <f>'CW12'!$C$121</f>
        <v>£m</v>
      </c>
      <c r="E632" t="s">
        <v>8488</v>
      </c>
      <c r="F632" s="1248">
        <f>IF(ISBLANK('CW12'!$P$121),"##BLANK",'CW12'!$P$121)</f>
        <v>0</v>
      </c>
    </row>
    <row r="633" spans="2:6" x14ac:dyDescent="0.2">
      <c r="B633" t="str">
        <f>UPPER('CW12'!$Z$122)</f>
        <v>CW12_107WR_PR24</v>
      </c>
      <c r="C633" t="str">
        <f>IF(LEN(_xlfn.CONCAT('CW12'!$B$102, " - ", 'CW12'!$B$122, " - ", 'CW12'!$E$5))&gt;230,LEFT(_xlfn.CONCAT('CW12'!$B$102, " - ", 'CW12'!$B$122, " - ", 'CW12'!$E$5),212)&amp;" [*** truncated]",_xlfn.CONCAT('CW12'!$B$102, " - ", 'CW12'!$B$122, " - ", 'CW12'!$E$5))</f>
        <v>Water quality improvements - External lead supply pipes replaced or relined; enhancement opex - Water resources</v>
      </c>
      <c r="D633" t="str">
        <f>'CW12'!$C$122</f>
        <v>£m</v>
      </c>
      <c r="E633" t="s">
        <v>8488</v>
      </c>
      <c r="F633" s="1248">
        <f>IF(ISBLANK('CW12'!$K$122),"##BLANK",'CW12'!$K$122)</f>
        <v>0</v>
      </c>
    </row>
    <row r="634" spans="2:6" x14ac:dyDescent="0.2">
      <c r="B634" t="str">
        <f>UPPER('CW12'!$AA$122)</f>
        <v>CW12_107RWT_PR24</v>
      </c>
      <c r="C634" t="str">
        <f>IF(LEN(_xlfn.CONCAT('CW12'!$B$102, " - ", 'CW12'!$B$122, " - ", 'CW12'!$F$6, " - ", 'CW12'!$F$5))&gt;230,LEFT(_xlfn.CONCAT('CW12'!$B$102, " - ", 'CW12'!$B$122, " - ", 'CW12'!$F$6, " - ", 'CW12'!$F$5),212)&amp;" [*** truncated]",_xlfn.CONCAT('CW12'!$B$102, " - ", 'CW12'!$B$122, " - ", 'CW12'!$F$6, " - ", 'CW12'!$F$5))</f>
        <v>Water quality improvements - External lead supply pipes replaced or relined; enhancement opex - Raw water transport - Water network+</v>
      </c>
      <c r="D634" t="str">
        <f>'CW12'!$C$122</f>
        <v>£m</v>
      </c>
      <c r="E634" t="s">
        <v>8488</v>
      </c>
      <c r="F634" s="1248">
        <f>IF(ISBLANK('CW12'!$L$122),"##BLANK",'CW12'!$L$122)</f>
        <v>0</v>
      </c>
    </row>
    <row r="635" spans="2:6" x14ac:dyDescent="0.2">
      <c r="B635" t="str">
        <f>UPPER('CW12'!$AB$122)</f>
        <v>CW12_107RWS_PR24</v>
      </c>
      <c r="C635" t="str">
        <f>IF(LEN(_xlfn.CONCAT('CW12'!$B$102, " - ", 'CW12'!$B$122, " - ", 'CW12'!$G$6, " - ", 'CW12'!$F$5))&gt;230,LEFT(_xlfn.CONCAT('CW12'!$B$102, " - ", 'CW12'!$B$122, " - ", 'CW12'!$G$6, " - ", 'CW12'!$F$5),212)&amp;" [*** truncated]",_xlfn.CONCAT('CW12'!$B$102, " - ", 'CW12'!$B$122, " - ", 'CW12'!$G$6, " - ", 'CW12'!$F$5))</f>
        <v>Water quality improvements - External lead supply pipes replaced or relined; enhancement opex - Raw water storage - Water network+</v>
      </c>
      <c r="D635" t="str">
        <f>'CW12'!$C$122</f>
        <v>£m</v>
      </c>
      <c r="E635" t="s">
        <v>8488</v>
      </c>
      <c r="F635" s="1248">
        <f>IF(ISBLANK('CW12'!$M$122),"##BLANK",'CW12'!$M$122)</f>
        <v>0</v>
      </c>
    </row>
    <row r="636" spans="2:6" x14ac:dyDescent="0.2">
      <c r="B636" t="str">
        <f>UPPER('CW12'!$AC$122)</f>
        <v>CW12_107WT_PR24</v>
      </c>
      <c r="C636" t="str">
        <f>IF(LEN(_xlfn.CONCAT('CW12'!$B$102, " - ", 'CW12'!$B$122, " - ", 'CW12'!$H$6, " - ", 'CW12'!$F$5))&gt;230,LEFT(_xlfn.CONCAT('CW12'!$B$102, " - ", 'CW12'!$B$122, " - ", 'CW12'!$H$6, " - ", 'CW12'!$F$5),212)&amp;" [*** truncated]",_xlfn.CONCAT('CW12'!$B$102, " - ", 'CW12'!$B$122, " - ", 'CW12'!$H$6, " - ", 'CW12'!$F$5))</f>
        <v>Water quality improvements - External lead supply pipes replaced or relined; enhancement opex - Water treatment - Water network+</v>
      </c>
      <c r="D636" t="str">
        <f>'CW12'!$C$122</f>
        <v>£m</v>
      </c>
      <c r="E636" t="s">
        <v>8488</v>
      </c>
      <c r="F636" s="1248">
        <f>IF(ISBLANK('CW12'!$N$122),"##BLANK",'CW12'!$N$122)</f>
        <v>0</v>
      </c>
    </row>
    <row r="637" spans="2:6" x14ac:dyDescent="0.2">
      <c r="B637" t="str">
        <f>UPPER('CW12'!$AD$122)</f>
        <v>CW12_107TWD_PR24</v>
      </c>
      <c r="C637" t="str">
        <f>IF(LEN(_xlfn.CONCAT('CW12'!$B$102, " - ", 'CW12'!$B$122, " - ", 'CW12'!$I$6, " - ", 'CW12'!$F$5))&gt;230,LEFT(_xlfn.CONCAT('CW12'!$B$102, " - ", 'CW12'!$B$122, " - ", 'CW12'!$I$6, " - ", 'CW12'!$F$5),212)&amp;" [*** truncated]",_xlfn.CONCAT('CW12'!$B$102, " - ", 'CW12'!$B$122, " - ", 'CW12'!$I$6, " - ", 'CW12'!$F$5))</f>
        <v>Water quality improvements - External lead supply pipes replaced or relined; enhancement opex - Treated water distribution - Water network+</v>
      </c>
      <c r="D637" t="str">
        <f>'CW12'!$C$122</f>
        <v>£m</v>
      </c>
      <c r="E637" t="s">
        <v>8488</v>
      </c>
      <c r="F637" s="1248">
        <f>IF(ISBLANK('CW12'!$O$122),"##BLANK",'CW12'!$O$122)</f>
        <v>0</v>
      </c>
    </row>
    <row r="638" spans="2:6" x14ac:dyDescent="0.2">
      <c r="B638" t="str">
        <f>UPPER('CW12'!$AE$122)</f>
        <v>CW12_107TOT_PR24</v>
      </c>
      <c r="C638" t="str">
        <f>IF(LEN(_xlfn.CONCAT('CW12'!$B$102, " - ", 'CW12'!$B$122, " - ", 'CW12'!$J$5))&gt;230,LEFT(_xlfn.CONCAT('CW12'!$B$102, " - ", 'CW12'!$B$122, " - ", 'CW12'!$J$5),212)&amp;" [*** truncated]",_xlfn.CONCAT('CW12'!$B$102, " - ", 'CW12'!$B$122, " - ", 'CW12'!$J$5))</f>
        <v>Water quality improvements - External lead supply pipes replaced or relined; enhancement opex - Total</v>
      </c>
      <c r="D638" t="str">
        <f>'CW12'!$C$122</f>
        <v>£m</v>
      </c>
      <c r="E638" t="s">
        <v>8488</v>
      </c>
      <c r="F638" s="1248">
        <f>IF(ISBLANK('CW12'!$P$122),"##BLANK",'CW12'!$P$122)</f>
        <v>0</v>
      </c>
    </row>
    <row r="639" spans="2:6" x14ac:dyDescent="0.2">
      <c r="B639" t="str">
        <f>UPPER('CW12'!$Z$123)</f>
        <v>CW12_108WR_PR24</v>
      </c>
      <c r="C639" t="str">
        <f>IF(LEN(_xlfn.CONCAT('CW12'!$B$102, " - ", 'CW12'!$B$123, " - ", 'CW12'!$E$5))&gt;230,LEFT(_xlfn.CONCAT('CW12'!$B$102, " - ", 'CW12'!$B$123, " - ", 'CW12'!$E$5),212)&amp;" [*** truncated]",_xlfn.CONCAT('CW12'!$B$102, " - ", 'CW12'!$B$123, " - ", 'CW12'!$E$5))</f>
        <v>Water quality improvements - External lead supply pipes replaced or relined; enhancement totex - Water resources</v>
      </c>
      <c r="D639" t="str">
        <f>'CW12'!$C$123</f>
        <v>£m</v>
      </c>
      <c r="E639" t="s">
        <v>8488</v>
      </c>
      <c r="F639" s="1248">
        <f>IF(ISBLANK('CW12'!$K$123),"##BLANK",'CW12'!$K$123)</f>
        <v>0</v>
      </c>
    </row>
    <row r="640" spans="2:6" x14ac:dyDescent="0.2">
      <c r="B640" t="str">
        <f>UPPER('CW12'!$AA$123)</f>
        <v>CW12_108RWT_PR24</v>
      </c>
      <c r="C640" t="str">
        <f>IF(LEN(_xlfn.CONCAT('CW12'!$B$102, " - ", 'CW12'!$B$123, " - ", 'CW12'!$F$6, " - ", 'CW12'!$F$5))&gt;230,LEFT(_xlfn.CONCAT('CW12'!$B$102, " - ", 'CW12'!$B$123, " - ", 'CW12'!$F$6, " - ", 'CW12'!$F$5),212)&amp;" [*** truncated]",_xlfn.CONCAT('CW12'!$B$102, " - ", 'CW12'!$B$123, " - ", 'CW12'!$F$6, " - ", 'CW12'!$F$5))</f>
        <v>Water quality improvements - External lead supply pipes replaced or relined; enhancement totex - Raw water transport - Water network+</v>
      </c>
      <c r="D640" t="str">
        <f>'CW12'!$C$123</f>
        <v>£m</v>
      </c>
      <c r="E640" t="s">
        <v>8488</v>
      </c>
      <c r="F640" s="1248">
        <f>IF(ISBLANK('CW12'!$L$123),"##BLANK",'CW12'!$L$123)</f>
        <v>0</v>
      </c>
    </row>
    <row r="641" spans="2:6" x14ac:dyDescent="0.2">
      <c r="B641" t="str">
        <f>UPPER('CW12'!$AB$123)</f>
        <v>CW12_108RWS_PR24</v>
      </c>
      <c r="C641" t="str">
        <f>IF(LEN(_xlfn.CONCAT('CW12'!$B$102, " - ", 'CW12'!$B$123, " - ", 'CW12'!$G$6, " - ", 'CW12'!$F$5))&gt;230,LEFT(_xlfn.CONCAT('CW12'!$B$102, " - ", 'CW12'!$B$123, " - ", 'CW12'!$G$6, " - ", 'CW12'!$F$5),212)&amp;" [*** truncated]",_xlfn.CONCAT('CW12'!$B$102, " - ", 'CW12'!$B$123, " - ", 'CW12'!$G$6, " - ", 'CW12'!$F$5))</f>
        <v>Water quality improvements - External lead supply pipes replaced or relined; enhancement totex - Raw water storage - Water network+</v>
      </c>
      <c r="D641" t="str">
        <f>'CW12'!$C$123</f>
        <v>£m</v>
      </c>
      <c r="E641" t="s">
        <v>8488</v>
      </c>
      <c r="F641" s="1248">
        <f>IF(ISBLANK('CW12'!$M$123),"##BLANK",'CW12'!$M$123)</f>
        <v>0</v>
      </c>
    </row>
    <row r="642" spans="2:6" x14ac:dyDescent="0.2">
      <c r="B642" t="str">
        <f>UPPER('CW12'!$AC$123)</f>
        <v>CW12_108WT_PR24</v>
      </c>
      <c r="C642" t="str">
        <f>IF(LEN(_xlfn.CONCAT('CW12'!$B$102, " - ", 'CW12'!$B$123, " - ", 'CW12'!$H$6, " - ", 'CW12'!$F$5))&gt;230,LEFT(_xlfn.CONCAT('CW12'!$B$102, " - ", 'CW12'!$B$123, " - ", 'CW12'!$H$6, " - ", 'CW12'!$F$5),212)&amp;" [*** truncated]",_xlfn.CONCAT('CW12'!$B$102, " - ", 'CW12'!$B$123, " - ", 'CW12'!$H$6, " - ", 'CW12'!$F$5))</f>
        <v>Water quality improvements - External lead supply pipes replaced or relined; enhancement totex - Water treatment - Water network+</v>
      </c>
      <c r="D642" t="str">
        <f>'CW12'!$C$123</f>
        <v>£m</v>
      </c>
      <c r="E642" t="s">
        <v>8488</v>
      </c>
      <c r="F642" s="1248">
        <f>IF(ISBLANK('CW12'!$N$123),"##BLANK",'CW12'!$N$123)</f>
        <v>0</v>
      </c>
    </row>
    <row r="643" spans="2:6" x14ac:dyDescent="0.2">
      <c r="B643" t="str">
        <f>UPPER('CW12'!$AD$123)</f>
        <v>CW12_108TWD_PR24</v>
      </c>
      <c r="C643" t="str">
        <f>IF(LEN(_xlfn.CONCAT('CW12'!$B$102, " - ", 'CW12'!$B$123, " - ", 'CW12'!$I$6, " - ", 'CW12'!$F$5))&gt;230,LEFT(_xlfn.CONCAT('CW12'!$B$102, " - ", 'CW12'!$B$123, " - ", 'CW12'!$I$6, " - ", 'CW12'!$F$5),212)&amp;" [*** truncated]",_xlfn.CONCAT('CW12'!$B$102, " - ", 'CW12'!$B$123, " - ", 'CW12'!$I$6, " - ", 'CW12'!$F$5))</f>
        <v>Water quality improvements - External lead supply pipes replaced or relined; enhancement totex - Treated water distribution - Water network+</v>
      </c>
      <c r="D643" t="str">
        <f>'CW12'!$C$123</f>
        <v>£m</v>
      </c>
      <c r="E643" t="s">
        <v>8488</v>
      </c>
      <c r="F643" s="1248">
        <f>IF(ISBLANK('CW12'!$O$123),"##BLANK",'CW12'!$O$123)</f>
        <v>0</v>
      </c>
    </row>
    <row r="644" spans="2:6" x14ac:dyDescent="0.2">
      <c r="B644" t="str">
        <f>UPPER('CW12'!$AE$123)</f>
        <v>CW12_108TOT_PR24</v>
      </c>
      <c r="C644" t="str">
        <f>IF(LEN(_xlfn.CONCAT('CW12'!$B$102, " - ", 'CW12'!$B$123, " - ", 'CW12'!$J$5))&gt;230,LEFT(_xlfn.CONCAT('CW12'!$B$102, " - ", 'CW12'!$B$123, " - ", 'CW12'!$J$5),212)&amp;" [*** truncated]",_xlfn.CONCAT('CW12'!$B$102, " - ", 'CW12'!$B$123, " - ", 'CW12'!$J$5))</f>
        <v>Water quality improvements - External lead supply pipes replaced or relined; enhancement totex - Total</v>
      </c>
      <c r="D644" t="str">
        <f>'CW12'!$C$123</f>
        <v>£m</v>
      </c>
      <c r="E644" t="s">
        <v>8488</v>
      </c>
      <c r="F644" s="1248">
        <f>IF(ISBLANK('CW12'!$P$123),"##BLANK",'CW12'!$P$123)</f>
        <v>0</v>
      </c>
    </row>
    <row r="645" spans="2:6" x14ac:dyDescent="0.2">
      <c r="B645" t="str">
        <f>UPPER('CW12'!$Z$124)</f>
        <v>CW12_109WR_PR24</v>
      </c>
      <c r="C645" t="str">
        <f>IF(LEN(_xlfn.CONCAT('CW12'!$B$102, " - ", 'CW12'!$B$124, " - ", 'CW12'!$E$5))&gt;230,LEFT(_xlfn.CONCAT('CW12'!$B$102, " - ", 'CW12'!$B$124, " - ", 'CW12'!$E$5),212)&amp;" [*** truncated]",_xlfn.CONCAT('CW12'!$B$102, " - ", 'CW12'!$B$124, " - ", 'CW12'!$E$5))</f>
        <v>Water quality improvements - Internal lead supply pipes replaced or relined; enhancement capex - Water resources</v>
      </c>
      <c r="D645" t="str">
        <f>'CW12'!$C$124</f>
        <v>£m</v>
      </c>
      <c r="E645" t="s">
        <v>8488</v>
      </c>
      <c r="F645" s="1248">
        <f>IF(ISBLANK('CW12'!$K$124),"##BLANK",'CW12'!$K$124)</f>
        <v>0</v>
      </c>
    </row>
    <row r="646" spans="2:6" x14ac:dyDescent="0.2">
      <c r="B646" t="str">
        <f>UPPER('CW12'!$AA$124)</f>
        <v>CW12_109RWT_PR24</v>
      </c>
      <c r="C646" t="str">
        <f>IF(LEN(_xlfn.CONCAT('CW12'!$B$102, " - ", 'CW12'!$B$124, " - ", 'CW12'!$F$6, " - ", 'CW12'!$F$5))&gt;230,LEFT(_xlfn.CONCAT('CW12'!$B$102, " - ", 'CW12'!$B$124, " - ", 'CW12'!$F$6, " - ", 'CW12'!$F$5),212)&amp;" [*** truncated]",_xlfn.CONCAT('CW12'!$B$102, " - ", 'CW12'!$B$124, " - ", 'CW12'!$F$6, " - ", 'CW12'!$F$5))</f>
        <v>Water quality improvements - Internal lead supply pipes replaced or relined; enhancement capex - Raw water transport - Water network+</v>
      </c>
      <c r="D646" t="str">
        <f>'CW12'!$C$124</f>
        <v>£m</v>
      </c>
      <c r="E646" t="s">
        <v>8488</v>
      </c>
      <c r="F646" s="1248">
        <f>IF(ISBLANK('CW12'!$L$124),"##BLANK",'CW12'!$L$124)</f>
        <v>0</v>
      </c>
    </row>
    <row r="647" spans="2:6" x14ac:dyDescent="0.2">
      <c r="B647" t="str">
        <f>UPPER('CW12'!$AB$124)</f>
        <v>CW12_109RWS_PR24</v>
      </c>
      <c r="C647" t="str">
        <f>IF(LEN(_xlfn.CONCAT('CW12'!$B$102, " - ", 'CW12'!$B$124, " - ", 'CW12'!$G$6, " - ", 'CW12'!$F$5))&gt;230,LEFT(_xlfn.CONCAT('CW12'!$B$102, " - ", 'CW12'!$B$124, " - ", 'CW12'!$G$6, " - ", 'CW12'!$F$5),212)&amp;" [*** truncated]",_xlfn.CONCAT('CW12'!$B$102, " - ", 'CW12'!$B$124, " - ", 'CW12'!$G$6, " - ", 'CW12'!$F$5))</f>
        <v>Water quality improvements - Internal lead supply pipes replaced or relined; enhancement capex - Raw water storage - Water network+</v>
      </c>
      <c r="D647" t="str">
        <f>'CW12'!$C$124</f>
        <v>£m</v>
      </c>
      <c r="E647" t="s">
        <v>8488</v>
      </c>
      <c r="F647" s="1248">
        <f>IF(ISBLANK('CW12'!$M$124),"##BLANK",'CW12'!$M$124)</f>
        <v>0</v>
      </c>
    </row>
    <row r="648" spans="2:6" x14ac:dyDescent="0.2">
      <c r="B648" t="str">
        <f>UPPER('CW12'!$AC$124)</f>
        <v>CW12_109WT_PR24</v>
      </c>
      <c r="C648" t="str">
        <f>IF(LEN(_xlfn.CONCAT('CW12'!$B$102, " - ", 'CW12'!$B$124, " - ", 'CW12'!$H$6, " - ", 'CW12'!$F$5))&gt;230,LEFT(_xlfn.CONCAT('CW12'!$B$102, " - ", 'CW12'!$B$124, " - ", 'CW12'!$H$6, " - ", 'CW12'!$F$5),212)&amp;" [*** truncated]",_xlfn.CONCAT('CW12'!$B$102, " - ", 'CW12'!$B$124, " - ", 'CW12'!$H$6, " - ", 'CW12'!$F$5))</f>
        <v>Water quality improvements - Internal lead supply pipes replaced or relined; enhancement capex - Water treatment - Water network+</v>
      </c>
      <c r="D648" t="str">
        <f>'CW12'!$C$124</f>
        <v>£m</v>
      </c>
      <c r="E648" t="s">
        <v>8488</v>
      </c>
      <c r="F648" s="1248">
        <f>IF(ISBLANK('CW12'!$N$124),"##BLANK",'CW12'!$N$124)</f>
        <v>0</v>
      </c>
    </row>
    <row r="649" spans="2:6" x14ac:dyDescent="0.2">
      <c r="B649" t="str">
        <f>UPPER('CW12'!$AD$124)</f>
        <v>CW12_109TWD_PR24</v>
      </c>
      <c r="C649" t="str">
        <f>IF(LEN(_xlfn.CONCAT('CW12'!$B$102, " - ", 'CW12'!$B$124, " - ", 'CW12'!$I$6, " - ", 'CW12'!$F$5))&gt;230,LEFT(_xlfn.CONCAT('CW12'!$B$102, " - ", 'CW12'!$B$124, " - ", 'CW12'!$I$6, " - ", 'CW12'!$F$5),212)&amp;" [*** truncated]",_xlfn.CONCAT('CW12'!$B$102, " - ", 'CW12'!$B$124, " - ", 'CW12'!$I$6, " - ", 'CW12'!$F$5))</f>
        <v>Water quality improvements - Internal lead supply pipes replaced or relined; enhancement capex - Treated water distribution - Water network+</v>
      </c>
      <c r="D649" t="str">
        <f>'CW12'!$C$124</f>
        <v>£m</v>
      </c>
      <c r="E649" t="s">
        <v>8488</v>
      </c>
      <c r="F649" s="1248">
        <f>IF(ISBLANK('CW12'!$O$124),"##BLANK",'CW12'!$O$124)</f>
        <v>0</v>
      </c>
    </row>
    <row r="650" spans="2:6" x14ac:dyDescent="0.2">
      <c r="B650" t="str">
        <f>UPPER('CW12'!$AE$124)</f>
        <v>CW12_109TOT_PR24</v>
      </c>
      <c r="C650" t="str">
        <f>IF(LEN(_xlfn.CONCAT('CW12'!$B$102, " - ", 'CW12'!$B$124, " - ", 'CW12'!$J$5))&gt;230,LEFT(_xlfn.CONCAT('CW12'!$B$102, " - ", 'CW12'!$B$124, " - ", 'CW12'!$J$5),212)&amp;" [*** truncated]",_xlfn.CONCAT('CW12'!$B$102, " - ", 'CW12'!$B$124, " - ", 'CW12'!$J$5))</f>
        <v>Water quality improvements - Internal lead supply pipes replaced or relined; enhancement capex - Total</v>
      </c>
      <c r="D650" t="str">
        <f>'CW12'!$C$124</f>
        <v>£m</v>
      </c>
      <c r="E650" t="s">
        <v>8488</v>
      </c>
      <c r="F650" s="1248">
        <f>IF(ISBLANK('CW12'!$P$124),"##BLANK",'CW12'!$P$124)</f>
        <v>0</v>
      </c>
    </row>
    <row r="651" spans="2:6" x14ac:dyDescent="0.2">
      <c r="B651" t="str">
        <f>UPPER('CW12'!$Z$125)</f>
        <v>CW12_110WR_PR24</v>
      </c>
      <c r="C651" t="str">
        <f>IF(LEN(_xlfn.CONCAT('CW12'!$B$102, " - ", 'CW12'!$B$125, " - ", 'CW12'!$E$5))&gt;230,LEFT(_xlfn.CONCAT('CW12'!$B$102, " - ", 'CW12'!$B$125, " - ", 'CW12'!$E$5),212)&amp;" [*** truncated]",_xlfn.CONCAT('CW12'!$B$102, " - ", 'CW12'!$B$125, " - ", 'CW12'!$E$5))</f>
        <v>Water quality improvements - Internal lead supply pipes replaced or relined; enhancement opex - Water resources</v>
      </c>
      <c r="D651" t="str">
        <f>'CW12'!$C$125</f>
        <v>£m</v>
      </c>
      <c r="E651" t="s">
        <v>8488</v>
      </c>
      <c r="F651" s="1248">
        <f>IF(ISBLANK('CW12'!$K$125),"##BLANK",'CW12'!$K$125)</f>
        <v>0</v>
      </c>
    </row>
    <row r="652" spans="2:6" x14ac:dyDescent="0.2">
      <c r="B652" t="str">
        <f>UPPER('CW12'!$AA$125)</f>
        <v>CW12_110RWT_PR24</v>
      </c>
      <c r="C652" t="str">
        <f>IF(LEN(_xlfn.CONCAT('CW12'!$B$102, " - ", 'CW12'!$B$125, " - ", 'CW12'!$F$6, " - ", 'CW12'!$F$5))&gt;230,LEFT(_xlfn.CONCAT('CW12'!$B$102, " - ", 'CW12'!$B$125, " - ", 'CW12'!$F$6, " - ", 'CW12'!$F$5),212)&amp;" [*** truncated]",_xlfn.CONCAT('CW12'!$B$102, " - ", 'CW12'!$B$125, " - ", 'CW12'!$F$6, " - ", 'CW12'!$F$5))</f>
        <v>Water quality improvements - Internal lead supply pipes replaced or relined; enhancement opex - Raw water transport - Water network+</v>
      </c>
      <c r="D652" t="str">
        <f>'CW12'!$C$125</f>
        <v>£m</v>
      </c>
      <c r="E652" t="s">
        <v>8488</v>
      </c>
      <c r="F652" s="1248">
        <f>IF(ISBLANK('CW12'!$L$125),"##BLANK",'CW12'!$L$125)</f>
        <v>0</v>
      </c>
    </row>
    <row r="653" spans="2:6" x14ac:dyDescent="0.2">
      <c r="B653" t="str">
        <f>UPPER('CW12'!$AB$125)</f>
        <v>CW12_110RWS_PR24</v>
      </c>
      <c r="C653" t="str">
        <f>IF(LEN(_xlfn.CONCAT('CW12'!$B$102, " - ", 'CW12'!$B$125, " - ", 'CW12'!$G$6, " - ", 'CW12'!$F$5))&gt;230,LEFT(_xlfn.CONCAT('CW12'!$B$102, " - ", 'CW12'!$B$125, " - ", 'CW12'!$G$6, " - ", 'CW12'!$F$5),212)&amp;" [*** truncated]",_xlfn.CONCAT('CW12'!$B$102, " - ", 'CW12'!$B$125, " - ", 'CW12'!$G$6, " - ", 'CW12'!$F$5))</f>
        <v>Water quality improvements - Internal lead supply pipes replaced or relined; enhancement opex - Raw water storage - Water network+</v>
      </c>
      <c r="D653" t="str">
        <f>'CW12'!$C$125</f>
        <v>£m</v>
      </c>
      <c r="E653" t="s">
        <v>8488</v>
      </c>
      <c r="F653" s="1248">
        <f>IF(ISBLANK('CW12'!$M$125),"##BLANK",'CW12'!$M$125)</f>
        <v>0</v>
      </c>
    </row>
    <row r="654" spans="2:6" x14ac:dyDescent="0.2">
      <c r="B654" t="str">
        <f>UPPER('CW12'!$AC$125)</f>
        <v>CW12_110WT_PR24</v>
      </c>
      <c r="C654" t="str">
        <f>IF(LEN(_xlfn.CONCAT('CW12'!$B$102, " - ", 'CW12'!$B$125, " - ", 'CW12'!$H$6, " - ", 'CW12'!$F$5))&gt;230,LEFT(_xlfn.CONCAT('CW12'!$B$102, " - ", 'CW12'!$B$125, " - ", 'CW12'!$H$6, " - ", 'CW12'!$F$5),212)&amp;" [*** truncated]",_xlfn.CONCAT('CW12'!$B$102, " - ", 'CW12'!$B$125, " - ", 'CW12'!$H$6, " - ", 'CW12'!$F$5))</f>
        <v>Water quality improvements - Internal lead supply pipes replaced or relined; enhancement opex - Water treatment - Water network+</v>
      </c>
      <c r="D654" t="str">
        <f>'CW12'!$C$125</f>
        <v>£m</v>
      </c>
      <c r="E654" t="s">
        <v>8488</v>
      </c>
      <c r="F654" s="1248">
        <f>IF(ISBLANK('CW12'!$N$125),"##BLANK",'CW12'!$N$125)</f>
        <v>0</v>
      </c>
    </row>
    <row r="655" spans="2:6" x14ac:dyDescent="0.2">
      <c r="B655" t="str">
        <f>UPPER('CW12'!$AD$125)</f>
        <v>CW12_110TWD_PR24</v>
      </c>
      <c r="C655" t="str">
        <f>IF(LEN(_xlfn.CONCAT('CW12'!$B$102, " - ", 'CW12'!$B$125, " - ", 'CW12'!$I$6, " - ", 'CW12'!$F$5))&gt;230,LEFT(_xlfn.CONCAT('CW12'!$B$102, " - ", 'CW12'!$B$125, " - ", 'CW12'!$I$6, " - ", 'CW12'!$F$5),212)&amp;" [*** truncated]",_xlfn.CONCAT('CW12'!$B$102, " - ", 'CW12'!$B$125, " - ", 'CW12'!$I$6, " - ", 'CW12'!$F$5))</f>
        <v>Water quality improvements - Internal lead supply pipes replaced or relined; enhancement opex - Treated water distribution - Water network+</v>
      </c>
      <c r="D655" t="str">
        <f>'CW12'!$C$125</f>
        <v>£m</v>
      </c>
      <c r="E655" t="s">
        <v>8488</v>
      </c>
      <c r="F655" s="1248">
        <f>IF(ISBLANK('CW12'!$O$125),"##BLANK",'CW12'!$O$125)</f>
        <v>0</v>
      </c>
    </row>
    <row r="656" spans="2:6" x14ac:dyDescent="0.2">
      <c r="B656" t="str">
        <f>UPPER('CW12'!$AE$125)</f>
        <v>CW12_110TOT_PR24</v>
      </c>
      <c r="C656" t="str">
        <f>IF(LEN(_xlfn.CONCAT('CW12'!$B$102, " - ", 'CW12'!$B$125, " - ", 'CW12'!$J$5))&gt;230,LEFT(_xlfn.CONCAT('CW12'!$B$102, " - ", 'CW12'!$B$125, " - ", 'CW12'!$J$5),212)&amp;" [*** truncated]",_xlfn.CONCAT('CW12'!$B$102, " - ", 'CW12'!$B$125, " - ", 'CW12'!$J$5))</f>
        <v>Water quality improvements - Internal lead supply pipes replaced or relined; enhancement opex - Total</v>
      </c>
      <c r="D656" t="str">
        <f>'CW12'!$C$125</f>
        <v>£m</v>
      </c>
      <c r="E656" t="s">
        <v>8488</v>
      </c>
      <c r="F656" s="1248">
        <f>IF(ISBLANK('CW12'!$P$125),"##BLANK",'CW12'!$P$125)</f>
        <v>0</v>
      </c>
    </row>
    <row r="657" spans="2:6" x14ac:dyDescent="0.2">
      <c r="B657" t="str">
        <f>UPPER('CW12'!$Z$126)</f>
        <v>CW12_111WR_PR24</v>
      </c>
      <c r="C657" t="str">
        <f>IF(LEN(_xlfn.CONCAT('CW12'!$B$102, " - ", 'CW12'!$B$126, " - ", 'CW12'!$E$5))&gt;230,LEFT(_xlfn.CONCAT('CW12'!$B$102, " - ", 'CW12'!$B$126, " - ", 'CW12'!$E$5),212)&amp;" [*** truncated]",_xlfn.CONCAT('CW12'!$B$102, " - ", 'CW12'!$B$126, " - ", 'CW12'!$E$5))</f>
        <v>Water quality improvements - Internal lead supply pipes replaced or relined; enhancement totex - Water resources</v>
      </c>
      <c r="D657" t="str">
        <f>'CW12'!$C$126</f>
        <v>£m</v>
      </c>
      <c r="E657" t="s">
        <v>8488</v>
      </c>
      <c r="F657" s="1248">
        <f>IF(ISBLANK('CW12'!$K$126),"##BLANK",'CW12'!$K$126)</f>
        <v>0</v>
      </c>
    </row>
    <row r="658" spans="2:6" x14ac:dyDescent="0.2">
      <c r="B658" t="str">
        <f>UPPER('CW12'!$AA$126)</f>
        <v>CW12_111RWT_PR24</v>
      </c>
      <c r="C658" t="str">
        <f>IF(LEN(_xlfn.CONCAT('CW12'!$B$102, " - ", 'CW12'!$B$126, " - ", 'CW12'!$F$6, " - ", 'CW12'!$F$5))&gt;230,LEFT(_xlfn.CONCAT('CW12'!$B$102, " - ", 'CW12'!$B$126, " - ", 'CW12'!$F$6, " - ", 'CW12'!$F$5),212)&amp;" [*** truncated]",_xlfn.CONCAT('CW12'!$B$102, " - ", 'CW12'!$B$126, " - ", 'CW12'!$F$6, " - ", 'CW12'!$F$5))</f>
        <v>Water quality improvements - Internal lead supply pipes replaced or relined; enhancement totex - Raw water transport - Water network+</v>
      </c>
      <c r="D658" t="str">
        <f>'CW12'!$C$126</f>
        <v>£m</v>
      </c>
      <c r="E658" t="s">
        <v>8488</v>
      </c>
      <c r="F658" s="1248">
        <f>IF(ISBLANK('CW12'!$L$126),"##BLANK",'CW12'!$L$126)</f>
        <v>0</v>
      </c>
    </row>
    <row r="659" spans="2:6" x14ac:dyDescent="0.2">
      <c r="B659" t="str">
        <f>UPPER('CW12'!$AB$126)</f>
        <v>CW12_111RWS_PR24</v>
      </c>
      <c r="C659" t="str">
        <f>IF(LEN(_xlfn.CONCAT('CW12'!$B$102, " - ", 'CW12'!$B$126, " - ", 'CW12'!$G$6, " - ", 'CW12'!$F$5))&gt;230,LEFT(_xlfn.CONCAT('CW12'!$B$102, " - ", 'CW12'!$B$126, " - ", 'CW12'!$G$6, " - ", 'CW12'!$F$5),212)&amp;" [*** truncated]",_xlfn.CONCAT('CW12'!$B$102, " - ", 'CW12'!$B$126, " - ", 'CW12'!$G$6, " - ", 'CW12'!$F$5))</f>
        <v>Water quality improvements - Internal lead supply pipes replaced or relined; enhancement totex - Raw water storage - Water network+</v>
      </c>
      <c r="D659" t="str">
        <f>'CW12'!$C$126</f>
        <v>£m</v>
      </c>
      <c r="E659" t="s">
        <v>8488</v>
      </c>
      <c r="F659" s="1248">
        <f>IF(ISBLANK('CW12'!$M$126),"##BLANK",'CW12'!$M$126)</f>
        <v>0</v>
      </c>
    </row>
    <row r="660" spans="2:6" x14ac:dyDescent="0.2">
      <c r="B660" t="str">
        <f>UPPER('CW12'!$AC$126)</f>
        <v>CW12_111WT_PR24</v>
      </c>
      <c r="C660" t="str">
        <f>IF(LEN(_xlfn.CONCAT('CW12'!$B$102, " - ", 'CW12'!$B$126, " - ", 'CW12'!$H$6, " - ", 'CW12'!$F$5))&gt;230,LEFT(_xlfn.CONCAT('CW12'!$B$102, " - ", 'CW12'!$B$126, " - ", 'CW12'!$H$6, " - ", 'CW12'!$F$5),212)&amp;" [*** truncated]",_xlfn.CONCAT('CW12'!$B$102, " - ", 'CW12'!$B$126, " - ", 'CW12'!$H$6, " - ", 'CW12'!$F$5))</f>
        <v>Water quality improvements - Internal lead supply pipes replaced or relined; enhancement totex - Water treatment - Water network+</v>
      </c>
      <c r="D660" t="str">
        <f>'CW12'!$C$126</f>
        <v>£m</v>
      </c>
      <c r="E660" t="s">
        <v>8488</v>
      </c>
      <c r="F660" s="1248">
        <f>IF(ISBLANK('CW12'!$N$126),"##BLANK",'CW12'!$N$126)</f>
        <v>0</v>
      </c>
    </row>
    <row r="661" spans="2:6" x14ac:dyDescent="0.2">
      <c r="B661" t="str">
        <f>UPPER('CW12'!$AD$126)</f>
        <v>CW12_111TWD_PR24</v>
      </c>
      <c r="C661" t="str">
        <f>IF(LEN(_xlfn.CONCAT('CW12'!$B$102, " - ", 'CW12'!$B$126, " - ", 'CW12'!$I$6, " - ", 'CW12'!$F$5))&gt;230,LEFT(_xlfn.CONCAT('CW12'!$B$102, " - ", 'CW12'!$B$126, " - ", 'CW12'!$I$6, " - ", 'CW12'!$F$5),212)&amp;" [*** truncated]",_xlfn.CONCAT('CW12'!$B$102, " - ", 'CW12'!$B$126, " - ", 'CW12'!$I$6, " - ", 'CW12'!$F$5))</f>
        <v>Water quality improvements - Internal lead supply pipes replaced or relined; enhancement totex - Treated water distribution - Water network+</v>
      </c>
      <c r="D661" t="str">
        <f>'CW12'!$C$126</f>
        <v>£m</v>
      </c>
      <c r="E661" t="s">
        <v>8488</v>
      </c>
      <c r="F661" s="1248">
        <f>IF(ISBLANK('CW12'!$O$126),"##BLANK",'CW12'!$O$126)</f>
        <v>0</v>
      </c>
    </row>
    <row r="662" spans="2:6" x14ac:dyDescent="0.2">
      <c r="B662" t="str">
        <f>UPPER('CW12'!$AE$126)</f>
        <v>CW12_111TOT_PR24</v>
      </c>
      <c r="C662" t="str">
        <f>IF(LEN(_xlfn.CONCAT('CW12'!$B$102, " - ", 'CW12'!$B$126, " - ", 'CW12'!$J$5))&gt;230,LEFT(_xlfn.CONCAT('CW12'!$B$102, " - ", 'CW12'!$B$126, " - ", 'CW12'!$J$5),212)&amp;" [*** truncated]",_xlfn.CONCAT('CW12'!$B$102, " - ", 'CW12'!$B$126, " - ", 'CW12'!$J$5))</f>
        <v>Water quality improvements - Internal lead supply pipes replaced or relined; enhancement totex - Total</v>
      </c>
      <c r="D662" t="str">
        <f>'CW12'!$C$126</f>
        <v>£m</v>
      </c>
      <c r="E662" t="s">
        <v>8488</v>
      </c>
      <c r="F662" s="1248">
        <f>IF(ISBLANK('CW12'!$P$126),"##BLANK",'CW12'!$P$126)</f>
        <v>0</v>
      </c>
    </row>
    <row r="663" spans="2:6" x14ac:dyDescent="0.2">
      <c r="B663" t="str">
        <f>UPPER('CW12'!$Z$127)</f>
        <v>CW12_112WR_PR24</v>
      </c>
      <c r="C663" t="str">
        <f>IF(LEN(_xlfn.CONCAT('CW12'!$B$102, " - ", 'CW12'!$B$127, " - ", 'CW12'!$E$5))&gt;230,LEFT(_xlfn.CONCAT('CW12'!$B$102, " - ", 'CW12'!$B$127, " - ", 'CW12'!$E$5),212)&amp;" [*** truncated]",_xlfn.CONCAT('CW12'!$B$102, " - ", 'CW12'!$B$127, " - ", 'CW12'!$E$5))</f>
        <v>Water quality improvements - Other lead reduction related activity; enhancement capex - Water resources</v>
      </c>
      <c r="D663" t="str">
        <f>'CW12'!$C$127</f>
        <v>£m</v>
      </c>
      <c r="E663" t="s">
        <v>8488</v>
      </c>
      <c r="F663" s="1248">
        <f>IF(ISBLANK('CW12'!$K$127),"##BLANK",'CW12'!$K$127)</f>
        <v>0</v>
      </c>
    </row>
    <row r="664" spans="2:6" x14ac:dyDescent="0.2">
      <c r="B664" t="str">
        <f>UPPER('CW12'!$AA$127)</f>
        <v>CW12_112RWT_PR24</v>
      </c>
      <c r="C664" t="str">
        <f>IF(LEN(_xlfn.CONCAT('CW12'!$B$102, " - ", 'CW12'!$B$127, " - ", 'CW12'!$F$6, " - ", 'CW12'!$F$5))&gt;230,LEFT(_xlfn.CONCAT('CW12'!$B$102, " - ", 'CW12'!$B$127, " - ", 'CW12'!$F$6, " - ", 'CW12'!$F$5),212)&amp;" [*** truncated]",_xlfn.CONCAT('CW12'!$B$102, " - ", 'CW12'!$B$127, " - ", 'CW12'!$F$6, " - ", 'CW12'!$F$5))</f>
        <v>Water quality improvements - Other lead reduction related activity; enhancement capex - Raw water transport - Water network+</v>
      </c>
      <c r="D664" t="str">
        <f>'CW12'!$C$127</f>
        <v>£m</v>
      </c>
      <c r="E664" t="s">
        <v>8488</v>
      </c>
      <c r="F664" s="1248">
        <f>IF(ISBLANK('CW12'!$L$127),"##BLANK",'CW12'!$L$127)</f>
        <v>0</v>
      </c>
    </row>
    <row r="665" spans="2:6" x14ac:dyDescent="0.2">
      <c r="B665" t="str">
        <f>UPPER('CW12'!$AB$127)</f>
        <v>CW12_112RWS_PR24</v>
      </c>
      <c r="C665" t="str">
        <f>IF(LEN(_xlfn.CONCAT('CW12'!$B$102, " - ", 'CW12'!$B$127, " - ", 'CW12'!$G$6, " - ", 'CW12'!$F$5))&gt;230,LEFT(_xlfn.CONCAT('CW12'!$B$102, " - ", 'CW12'!$B$127, " - ", 'CW12'!$G$6, " - ", 'CW12'!$F$5),212)&amp;" [*** truncated]",_xlfn.CONCAT('CW12'!$B$102, " - ", 'CW12'!$B$127, " - ", 'CW12'!$G$6, " - ", 'CW12'!$F$5))</f>
        <v>Water quality improvements - Other lead reduction related activity; enhancement capex - Raw water storage - Water network+</v>
      </c>
      <c r="D665" t="str">
        <f>'CW12'!$C$127</f>
        <v>£m</v>
      </c>
      <c r="E665" t="s">
        <v>8488</v>
      </c>
      <c r="F665" s="1248">
        <f>IF(ISBLANK('CW12'!$M$127),"##BLANK",'CW12'!$M$127)</f>
        <v>0</v>
      </c>
    </row>
    <row r="666" spans="2:6" x14ac:dyDescent="0.2">
      <c r="B666" t="str">
        <f>UPPER('CW12'!$AC$127)</f>
        <v>CW12_112WT_PR24</v>
      </c>
      <c r="C666" t="str">
        <f>IF(LEN(_xlfn.CONCAT('CW12'!$B$102, " - ", 'CW12'!$B$127, " - ", 'CW12'!$H$6, " - ", 'CW12'!$F$5))&gt;230,LEFT(_xlfn.CONCAT('CW12'!$B$102, " - ", 'CW12'!$B$127, " - ", 'CW12'!$H$6, " - ", 'CW12'!$F$5),212)&amp;" [*** truncated]",_xlfn.CONCAT('CW12'!$B$102, " - ", 'CW12'!$B$127, " - ", 'CW12'!$H$6, " - ", 'CW12'!$F$5))</f>
        <v>Water quality improvements - Other lead reduction related activity; enhancement capex - Water treatment - Water network+</v>
      </c>
      <c r="D666" t="str">
        <f>'CW12'!$C$127</f>
        <v>£m</v>
      </c>
      <c r="E666" t="s">
        <v>8488</v>
      </c>
      <c r="F666" s="1248">
        <f>IF(ISBLANK('CW12'!$N$127),"##BLANK",'CW12'!$N$127)</f>
        <v>0</v>
      </c>
    </row>
    <row r="667" spans="2:6" x14ac:dyDescent="0.2">
      <c r="B667" t="str">
        <f>UPPER('CW12'!$AD$127)</f>
        <v>CW12_112TWD_PR24</v>
      </c>
      <c r="C667" t="str">
        <f>IF(LEN(_xlfn.CONCAT('CW12'!$B$102, " - ", 'CW12'!$B$127, " - ", 'CW12'!$I$6, " - ", 'CW12'!$F$5))&gt;230,LEFT(_xlfn.CONCAT('CW12'!$B$102, " - ", 'CW12'!$B$127, " - ", 'CW12'!$I$6, " - ", 'CW12'!$F$5),212)&amp;" [*** truncated]",_xlfn.CONCAT('CW12'!$B$102, " - ", 'CW12'!$B$127, " - ", 'CW12'!$I$6, " - ", 'CW12'!$F$5))</f>
        <v>Water quality improvements - Other lead reduction related activity; enhancement capex - Treated water distribution - Water network+</v>
      </c>
      <c r="D667" t="str">
        <f>'CW12'!$C$127</f>
        <v>£m</v>
      </c>
      <c r="E667" t="s">
        <v>8488</v>
      </c>
      <c r="F667" s="1248">
        <f>IF(ISBLANK('CW12'!$O$127),"##BLANK",'CW12'!$O$127)</f>
        <v>0</v>
      </c>
    </row>
    <row r="668" spans="2:6" x14ac:dyDescent="0.2">
      <c r="B668" t="str">
        <f>UPPER('CW12'!$AE$127)</f>
        <v>CW12_112TOT_PR24</v>
      </c>
      <c r="C668" t="str">
        <f>IF(LEN(_xlfn.CONCAT('CW12'!$B$102, " - ", 'CW12'!$B$127, " - ", 'CW12'!$J$5))&gt;230,LEFT(_xlfn.CONCAT('CW12'!$B$102, " - ", 'CW12'!$B$127, " - ", 'CW12'!$J$5),212)&amp;" [*** truncated]",_xlfn.CONCAT('CW12'!$B$102, " - ", 'CW12'!$B$127, " - ", 'CW12'!$J$5))</f>
        <v>Water quality improvements - Other lead reduction related activity; enhancement capex - Total</v>
      </c>
      <c r="D668" t="str">
        <f>'CW12'!$C$127</f>
        <v>£m</v>
      </c>
      <c r="E668" t="s">
        <v>8488</v>
      </c>
      <c r="F668" s="1248">
        <f>IF(ISBLANK('CW12'!$P$127),"##BLANK",'CW12'!$P$127)</f>
        <v>0</v>
      </c>
    </row>
    <row r="669" spans="2:6" x14ac:dyDescent="0.2">
      <c r="B669" t="str">
        <f>UPPER('CW12'!$Z$128)</f>
        <v>CW12_113WR_PR24</v>
      </c>
      <c r="C669" t="str">
        <f>IF(LEN(_xlfn.CONCAT('CW12'!$B$102, " - ", 'CW12'!$B$128, " - ", 'CW12'!$E$5))&gt;230,LEFT(_xlfn.CONCAT('CW12'!$B$102, " - ", 'CW12'!$B$128, " - ", 'CW12'!$E$5),212)&amp;" [*** truncated]",_xlfn.CONCAT('CW12'!$B$102, " - ", 'CW12'!$B$128, " - ", 'CW12'!$E$5))</f>
        <v>Water quality improvements - Other lead reduction related activity; enhancement opex - Water resources</v>
      </c>
      <c r="D669" t="str">
        <f>'CW12'!$C$128</f>
        <v>£m</v>
      </c>
      <c r="E669" t="s">
        <v>8488</v>
      </c>
      <c r="F669" s="1248">
        <f>IF(ISBLANK('CW12'!$K$128),"##BLANK",'CW12'!$K$128)</f>
        <v>0</v>
      </c>
    </row>
    <row r="670" spans="2:6" x14ac:dyDescent="0.2">
      <c r="B670" t="str">
        <f>UPPER('CW12'!$AA$128)</f>
        <v>CW12_113RWT_PR24</v>
      </c>
      <c r="C670" t="str">
        <f>IF(LEN(_xlfn.CONCAT('CW12'!$B$102, " - ", 'CW12'!$B$128, " - ", 'CW12'!$F$6, " - ", 'CW12'!$F$5))&gt;230,LEFT(_xlfn.CONCAT('CW12'!$B$102, " - ", 'CW12'!$B$128, " - ", 'CW12'!$F$6, " - ", 'CW12'!$F$5),212)&amp;" [*** truncated]",_xlfn.CONCAT('CW12'!$B$102, " - ", 'CW12'!$B$128, " - ", 'CW12'!$F$6, " - ", 'CW12'!$F$5))</f>
        <v>Water quality improvements - Other lead reduction related activity; enhancement opex - Raw water transport - Water network+</v>
      </c>
      <c r="D670" t="str">
        <f>'CW12'!$C$128</f>
        <v>£m</v>
      </c>
      <c r="E670" t="s">
        <v>8488</v>
      </c>
      <c r="F670" s="1248">
        <f>IF(ISBLANK('CW12'!$L$128),"##BLANK",'CW12'!$L$128)</f>
        <v>0</v>
      </c>
    </row>
    <row r="671" spans="2:6" x14ac:dyDescent="0.2">
      <c r="B671" t="str">
        <f>UPPER('CW12'!$AB$128)</f>
        <v>CW12_113RWS_PR24</v>
      </c>
      <c r="C671" t="str">
        <f>IF(LEN(_xlfn.CONCAT('CW12'!$B$102, " - ", 'CW12'!$B$128, " - ", 'CW12'!$G$6, " - ", 'CW12'!$F$5))&gt;230,LEFT(_xlfn.CONCAT('CW12'!$B$102, " - ", 'CW12'!$B$128, " - ", 'CW12'!$G$6, " - ", 'CW12'!$F$5),212)&amp;" [*** truncated]",_xlfn.CONCAT('CW12'!$B$102, " - ", 'CW12'!$B$128, " - ", 'CW12'!$G$6, " - ", 'CW12'!$F$5))</f>
        <v>Water quality improvements - Other lead reduction related activity; enhancement opex - Raw water storage - Water network+</v>
      </c>
      <c r="D671" t="str">
        <f>'CW12'!$C$128</f>
        <v>£m</v>
      </c>
      <c r="E671" t="s">
        <v>8488</v>
      </c>
      <c r="F671" s="1248">
        <f>IF(ISBLANK('CW12'!$M$128),"##BLANK",'CW12'!$M$128)</f>
        <v>0</v>
      </c>
    </row>
    <row r="672" spans="2:6" x14ac:dyDescent="0.2">
      <c r="B672" t="str">
        <f>UPPER('CW12'!$AC$128)</f>
        <v>CW12_113WT_PR24</v>
      </c>
      <c r="C672" t="str">
        <f>IF(LEN(_xlfn.CONCAT('CW12'!$B$102, " - ", 'CW12'!$B$128, " - ", 'CW12'!$H$6, " - ", 'CW12'!$F$5))&gt;230,LEFT(_xlfn.CONCAT('CW12'!$B$102, " - ", 'CW12'!$B$128, " - ", 'CW12'!$H$6, " - ", 'CW12'!$F$5),212)&amp;" [*** truncated]",_xlfn.CONCAT('CW12'!$B$102, " - ", 'CW12'!$B$128, " - ", 'CW12'!$H$6, " - ", 'CW12'!$F$5))</f>
        <v>Water quality improvements - Other lead reduction related activity; enhancement opex - Water treatment - Water network+</v>
      </c>
      <c r="D672" t="str">
        <f>'CW12'!$C$128</f>
        <v>£m</v>
      </c>
      <c r="E672" t="s">
        <v>8488</v>
      </c>
      <c r="F672" s="1248">
        <f>IF(ISBLANK('CW12'!$N$128),"##BLANK",'CW12'!$N$128)</f>
        <v>0</v>
      </c>
    </row>
    <row r="673" spans="2:6" x14ac:dyDescent="0.2">
      <c r="B673" t="str">
        <f>UPPER('CW12'!$AD$128)</f>
        <v>CW12_113TWD_PR24</v>
      </c>
      <c r="C673" t="str">
        <f>IF(LEN(_xlfn.CONCAT('CW12'!$B$102, " - ", 'CW12'!$B$128, " - ", 'CW12'!$I$6, " - ", 'CW12'!$F$5))&gt;230,LEFT(_xlfn.CONCAT('CW12'!$B$102, " - ", 'CW12'!$B$128, " - ", 'CW12'!$I$6, " - ", 'CW12'!$F$5),212)&amp;" [*** truncated]",_xlfn.CONCAT('CW12'!$B$102, " - ", 'CW12'!$B$128, " - ", 'CW12'!$I$6, " - ", 'CW12'!$F$5))</f>
        <v>Water quality improvements - Other lead reduction related activity; enhancement opex - Treated water distribution - Water network+</v>
      </c>
      <c r="D673" t="str">
        <f>'CW12'!$C$128</f>
        <v>£m</v>
      </c>
      <c r="E673" t="s">
        <v>8488</v>
      </c>
      <c r="F673" s="1248">
        <f>IF(ISBLANK('CW12'!$O$128),"##BLANK",'CW12'!$O$128)</f>
        <v>0</v>
      </c>
    </row>
    <row r="674" spans="2:6" x14ac:dyDescent="0.2">
      <c r="B674" t="str">
        <f>UPPER('CW12'!$AE$128)</f>
        <v>CW12_113TOT_PR24</v>
      </c>
      <c r="C674" t="str">
        <f>IF(LEN(_xlfn.CONCAT('CW12'!$B$102, " - ", 'CW12'!$B$128, " - ", 'CW12'!$J$5))&gt;230,LEFT(_xlfn.CONCAT('CW12'!$B$102, " - ", 'CW12'!$B$128, " - ", 'CW12'!$J$5),212)&amp;" [*** truncated]",_xlfn.CONCAT('CW12'!$B$102, " - ", 'CW12'!$B$128, " - ", 'CW12'!$J$5))</f>
        <v>Water quality improvements - Other lead reduction related activity; enhancement opex - Total</v>
      </c>
      <c r="D674" t="str">
        <f>'CW12'!$C$128</f>
        <v>£m</v>
      </c>
      <c r="E674" t="s">
        <v>8488</v>
      </c>
      <c r="F674" s="1248">
        <f>IF(ISBLANK('CW12'!$P$128),"##BLANK",'CW12'!$P$128)</f>
        <v>0</v>
      </c>
    </row>
    <row r="675" spans="2:6" x14ac:dyDescent="0.2">
      <c r="B675" t="str">
        <f>UPPER('CW12'!$Z$129)</f>
        <v>CW12_114WR_PR24</v>
      </c>
      <c r="C675" t="str">
        <f>IF(LEN(_xlfn.CONCAT('CW12'!$B$102, " - ", 'CW12'!$B$129, " - ", 'CW12'!$E$5))&gt;230,LEFT(_xlfn.CONCAT('CW12'!$B$102, " - ", 'CW12'!$B$129, " - ", 'CW12'!$E$5),212)&amp;" [*** truncated]",_xlfn.CONCAT('CW12'!$B$102, " - ", 'CW12'!$B$129, " - ", 'CW12'!$E$5))</f>
        <v>Water quality improvements - Other lead reduction related activity; enhancement totex - Water resources</v>
      </c>
      <c r="D675" t="str">
        <f>'CW12'!$C$129</f>
        <v>£m</v>
      </c>
      <c r="E675" t="s">
        <v>8488</v>
      </c>
      <c r="F675" s="1248">
        <f>IF(ISBLANK('CW12'!$K$129),"##BLANK",'CW12'!$K$129)</f>
        <v>0</v>
      </c>
    </row>
    <row r="676" spans="2:6" x14ac:dyDescent="0.2">
      <c r="B676" t="str">
        <f>UPPER('CW12'!$AA$129)</f>
        <v>CW12_114RWT_PR24</v>
      </c>
      <c r="C676" t="str">
        <f>IF(LEN(_xlfn.CONCAT('CW12'!$B$102, " - ", 'CW12'!$B$129, " - ", 'CW12'!$F$6, " - ", 'CW12'!$F$5))&gt;230,LEFT(_xlfn.CONCAT('CW12'!$B$102, " - ", 'CW12'!$B$129, " - ", 'CW12'!$F$6, " - ", 'CW12'!$F$5),212)&amp;" [*** truncated]",_xlfn.CONCAT('CW12'!$B$102, " - ", 'CW12'!$B$129, " - ", 'CW12'!$F$6, " - ", 'CW12'!$F$5))</f>
        <v>Water quality improvements - Other lead reduction related activity; enhancement totex - Raw water transport - Water network+</v>
      </c>
      <c r="D676" t="str">
        <f>'CW12'!$C$129</f>
        <v>£m</v>
      </c>
      <c r="E676" t="s">
        <v>8488</v>
      </c>
      <c r="F676" s="1248">
        <f>IF(ISBLANK('CW12'!$L$129),"##BLANK",'CW12'!$L$129)</f>
        <v>0</v>
      </c>
    </row>
    <row r="677" spans="2:6" x14ac:dyDescent="0.2">
      <c r="B677" t="str">
        <f>UPPER('CW12'!$AB$129)</f>
        <v>CW12_114RWS_PR24</v>
      </c>
      <c r="C677" t="str">
        <f>IF(LEN(_xlfn.CONCAT('CW12'!$B$102, " - ", 'CW12'!$B$129, " - ", 'CW12'!$G$6, " - ", 'CW12'!$F$5))&gt;230,LEFT(_xlfn.CONCAT('CW12'!$B$102, " - ", 'CW12'!$B$129, " - ", 'CW12'!$G$6, " - ", 'CW12'!$F$5),212)&amp;" [*** truncated]",_xlfn.CONCAT('CW12'!$B$102, " - ", 'CW12'!$B$129, " - ", 'CW12'!$G$6, " - ", 'CW12'!$F$5))</f>
        <v>Water quality improvements - Other lead reduction related activity; enhancement totex - Raw water storage - Water network+</v>
      </c>
      <c r="D677" t="str">
        <f>'CW12'!$C$129</f>
        <v>£m</v>
      </c>
      <c r="E677" t="s">
        <v>8488</v>
      </c>
      <c r="F677" s="1248">
        <f>IF(ISBLANK('CW12'!$M$129),"##BLANK",'CW12'!$M$129)</f>
        <v>0</v>
      </c>
    </row>
    <row r="678" spans="2:6" x14ac:dyDescent="0.2">
      <c r="B678" t="str">
        <f>UPPER('CW12'!$AC$129)</f>
        <v>CW12_114WT_PR24</v>
      </c>
      <c r="C678" t="str">
        <f>IF(LEN(_xlfn.CONCAT('CW12'!$B$102, " - ", 'CW12'!$B$129, " - ", 'CW12'!$H$6, " - ", 'CW12'!$F$5))&gt;230,LEFT(_xlfn.CONCAT('CW12'!$B$102, " - ", 'CW12'!$B$129, " - ", 'CW12'!$H$6, " - ", 'CW12'!$F$5),212)&amp;" [*** truncated]",_xlfn.CONCAT('CW12'!$B$102, " - ", 'CW12'!$B$129, " - ", 'CW12'!$H$6, " - ", 'CW12'!$F$5))</f>
        <v>Water quality improvements - Other lead reduction related activity; enhancement totex - Water treatment - Water network+</v>
      </c>
      <c r="D678" t="str">
        <f>'CW12'!$C$129</f>
        <v>£m</v>
      </c>
      <c r="E678" t="s">
        <v>8488</v>
      </c>
      <c r="F678" s="1248">
        <f>IF(ISBLANK('CW12'!$N$129),"##BLANK",'CW12'!$N$129)</f>
        <v>0</v>
      </c>
    </row>
    <row r="679" spans="2:6" x14ac:dyDescent="0.2">
      <c r="B679" t="str">
        <f>UPPER('CW12'!$AD$129)</f>
        <v>CW12_114TWD_PR24</v>
      </c>
      <c r="C679" t="str">
        <f>IF(LEN(_xlfn.CONCAT('CW12'!$B$102, " - ", 'CW12'!$B$129, " - ", 'CW12'!$I$6, " - ", 'CW12'!$F$5))&gt;230,LEFT(_xlfn.CONCAT('CW12'!$B$102, " - ", 'CW12'!$B$129, " - ", 'CW12'!$I$6, " - ", 'CW12'!$F$5),212)&amp;" [*** truncated]",_xlfn.CONCAT('CW12'!$B$102, " - ", 'CW12'!$B$129, " - ", 'CW12'!$I$6, " - ", 'CW12'!$F$5))</f>
        <v>Water quality improvements - Other lead reduction related activity; enhancement totex - Treated water distribution - Water network+</v>
      </c>
      <c r="D679" t="str">
        <f>'CW12'!$C$129</f>
        <v>£m</v>
      </c>
      <c r="E679" t="s">
        <v>8488</v>
      </c>
      <c r="F679" s="1248">
        <f>IF(ISBLANK('CW12'!$O$129),"##BLANK",'CW12'!$O$129)</f>
        <v>0</v>
      </c>
    </row>
    <row r="680" spans="2:6" x14ac:dyDescent="0.2">
      <c r="B680" t="str">
        <f>UPPER('CW12'!$AE$129)</f>
        <v>CW12_114TOT_PR24</v>
      </c>
      <c r="C680" t="str">
        <f>IF(LEN(_xlfn.CONCAT('CW12'!$B$102, " - ", 'CW12'!$B$129, " - ", 'CW12'!$J$5))&gt;230,LEFT(_xlfn.CONCAT('CW12'!$B$102, " - ", 'CW12'!$B$129, " - ", 'CW12'!$J$5),212)&amp;" [*** truncated]",_xlfn.CONCAT('CW12'!$B$102, " - ", 'CW12'!$B$129, " - ", 'CW12'!$J$5))</f>
        <v>Water quality improvements - Other lead reduction related activity; enhancement totex - Total</v>
      </c>
      <c r="D680" t="str">
        <f>'CW12'!$C$129</f>
        <v>£m</v>
      </c>
      <c r="E680" t="s">
        <v>8488</v>
      </c>
      <c r="F680" s="1248">
        <f>IF(ISBLANK('CW12'!$P$129),"##BLANK",'CW12'!$P$129)</f>
        <v>0</v>
      </c>
    </row>
    <row r="681" spans="2:6" x14ac:dyDescent="0.2">
      <c r="B681" t="str">
        <f>UPPER('CW12'!$Z$132)</f>
        <v>CW12_115WR_PR24</v>
      </c>
      <c r="C681" t="str">
        <f>IF(LEN(_xlfn.CONCAT('CW12'!$B$131, " - ", 'CW12'!$B$132, " - ", 'CW12'!$E$5))&gt;230,LEFT(_xlfn.CONCAT('CW12'!$B$131, " - ", 'CW12'!$B$132, " - ", 'CW12'!$E$5),212)&amp;" [*** truncated]",_xlfn.CONCAT('CW12'!$B$131, " - ", 'CW12'!$B$132, " - ", 'CW12'!$E$5))</f>
        <v>Water resilience and security - Resilience; enhancement water capex - Water resources</v>
      </c>
      <c r="D681" t="str">
        <f>'CW12'!$C$132</f>
        <v>£m</v>
      </c>
      <c r="E681" t="s">
        <v>8488</v>
      </c>
      <c r="F681" s="1248">
        <f>IF(ISBLANK('CW12'!$K$132),"##BLANK",'CW12'!$K$132)</f>
        <v>6.9598019918372736E-4</v>
      </c>
    </row>
    <row r="682" spans="2:6" x14ac:dyDescent="0.2">
      <c r="B682" t="str">
        <f>UPPER('CW12'!$AA$132)</f>
        <v>CW12_115RWT_PR24</v>
      </c>
      <c r="C682" t="str">
        <f>IF(LEN(_xlfn.CONCAT('CW12'!$B$131, " - ", 'CW12'!$B$132, " - ", 'CW12'!$F$6, " - ", 'CW12'!$F$5))&gt;230,LEFT(_xlfn.CONCAT('CW12'!$B$131, " - ", 'CW12'!$B$132, " - ", 'CW12'!$F$6, " - ", 'CW12'!$F$5),212)&amp;" [*** truncated]",_xlfn.CONCAT('CW12'!$B$131, " - ", 'CW12'!$B$132, " - ", 'CW12'!$F$6, " - ", 'CW12'!$F$5))</f>
        <v>Water resilience and security - Resilience; enhancement water capex - Raw water transport - Water network+</v>
      </c>
      <c r="D682" t="str">
        <f>'CW12'!$C$132</f>
        <v>£m</v>
      </c>
      <c r="E682" t="s">
        <v>8488</v>
      </c>
      <c r="F682" s="1248">
        <f>IF(ISBLANK('CW12'!$L$132),"##BLANK",'CW12'!$L$132)</f>
        <v>0</v>
      </c>
    </row>
    <row r="683" spans="2:6" x14ac:dyDescent="0.2">
      <c r="B683" t="str">
        <f>UPPER('CW12'!$AB$132)</f>
        <v>CW12_115RWS_PR24</v>
      </c>
      <c r="C683" t="str">
        <f>IF(LEN(_xlfn.CONCAT('CW12'!$B$131, " - ", 'CW12'!$B$132, " - ", 'CW12'!$G$6, " - ", 'CW12'!$F$5))&gt;230,LEFT(_xlfn.CONCAT('CW12'!$B$131, " - ", 'CW12'!$B$132, " - ", 'CW12'!$G$6, " - ", 'CW12'!$F$5),212)&amp;" [*** truncated]",_xlfn.CONCAT('CW12'!$B$131, " - ", 'CW12'!$B$132, " - ", 'CW12'!$G$6, " - ", 'CW12'!$F$5))</f>
        <v>Water resilience and security - Resilience; enhancement water capex - Raw water storage - Water network+</v>
      </c>
      <c r="D683" t="str">
        <f>'CW12'!$C$132</f>
        <v>£m</v>
      </c>
      <c r="E683" t="s">
        <v>8488</v>
      </c>
      <c r="F683" s="1248">
        <f>IF(ISBLANK('CW12'!$M$132),"##BLANK",'CW12'!$M$132)</f>
        <v>0</v>
      </c>
    </row>
    <row r="684" spans="2:6" x14ac:dyDescent="0.2">
      <c r="B684" t="str">
        <f>UPPER('CW12'!$AC$132)</f>
        <v>CW12_115WT_PR24</v>
      </c>
      <c r="C684" t="str">
        <f>IF(LEN(_xlfn.CONCAT('CW12'!$B$131, " - ", 'CW12'!$B$132, " - ", 'CW12'!$H$6, " - ", 'CW12'!$F$5))&gt;230,LEFT(_xlfn.CONCAT('CW12'!$B$131, " - ", 'CW12'!$B$132, " - ", 'CW12'!$H$6, " - ", 'CW12'!$F$5),212)&amp;" [*** truncated]",_xlfn.CONCAT('CW12'!$B$131, " - ", 'CW12'!$B$132, " - ", 'CW12'!$H$6, " - ", 'CW12'!$F$5))</f>
        <v>Water resilience and security - Resilience; enhancement water capex - Water treatment - Water network+</v>
      </c>
      <c r="D684" t="str">
        <f>'CW12'!$C$132</f>
        <v>£m</v>
      </c>
      <c r="E684" t="s">
        <v>8488</v>
      </c>
      <c r="F684" s="1248">
        <f>IF(ISBLANK('CW12'!$N$132),"##BLANK",'CW12'!$N$132)</f>
        <v>1.860909623485902E-3</v>
      </c>
    </row>
    <row r="685" spans="2:6" x14ac:dyDescent="0.2">
      <c r="B685" t="str">
        <f>UPPER('CW12'!$AD$132)</f>
        <v>CW12_115TWD_PR24</v>
      </c>
      <c r="C685" t="str">
        <f>IF(LEN(_xlfn.CONCAT('CW12'!$B$131, " - ", 'CW12'!$B$132, " - ", 'CW12'!$I$6, " - ", 'CW12'!$F$5))&gt;230,LEFT(_xlfn.CONCAT('CW12'!$B$131, " - ", 'CW12'!$B$132, " - ", 'CW12'!$I$6, " - ", 'CW12'!$F$5),212)&amp;" [*** truncated]",_xlfn.CONCAT('CW12'!$B$131, " - ", 'CW12'!$B$132, " - ", 'CW12'!$I$6, " - ", 'CW12'!$F$5))</f>
        <v>Water resilience and security - Resilience; enhancement water capex - Treated water distribution - Water network+</v>
      </c>
      <c r="D685" t="str">
        <f>'CW12'!$C$132</f>
        <v>£m</v>
      </c>
      <c r="E685" t="s">
        <v>8488</v>
      </c>
      <c r="F685" s="1248">
        <f>IF(ISBLANK('CW12'!$O$132),"##BLANK",'CW12'!$O$132)</f>
        <v>7.5404057943648743E-3</v>
      </c>
    </row>
    <row r="686" spans="2:6" x14ac:dyDescent="0.2">
      <c r="B686" t="str">
        <f>UPPER('CW12'!$AE$132)</f>
        <v>CW12_115TOT_PR24</v>
      </c>
      <c r="C686" t="str">
        <f>IF(LEN(_xlfn.CONCAT('CW12'!$B$131, " - ", 'CW12'!$B$132, " - ", 'CW12'!$J$5))&gt;230,LEFT(_xlfn.CONCAT('CW12'!$B$131, " - ", 'CW12'!$B$132, " - ", 'CW12'!$J$5),212)&amp;" [*** truncated]",_xlfn.CONCAT('CW12'!$B$131, " - ", 'CW12'!$B$132, " - ", 'CW12'!$J$5))</f>
        <v>Water resilience and security - Resilience; enhancement water capex - Total</v>
      </c>
      <c r="D686" t="str">
        <f>'CW12'!$C$132</f>
        <v>£m</v>
      </c>
      <c r="E686" t="s">
        <v>8488</v>
      </c>
      <c r="F686" s="1248">
        <f>IF(ISBLANK('CW12'!$P$132),"##BLANK",'CW12'!$P$132)</f>
        <v>1.0097295617034503E-2</v>
      </c>
    </row>
    <row r="687" spans="2:6" x14ac:dyDescent="0.2">
      <c r="B687" t="str">
        <f>UPPER('CW12'!$Z$133)</f>
        <v>CW12_116WR_PR24</v>
      </c>
      <c r="C687" t="str">
        <f>IF(LEN(_xlfn.CONCAT('CW12'!$B$131, " - ", 'CW12'!$B$133, " - ", 'CW12'!$E$5))&gt;230,LEFT(_xlfn.CONCAT('CW12'!$B$131, " - ", 'CW12'!$B$133, " - ", 'CW12'!$E$5),212)&amp;" [*** truncated]",_xlfn.CONCAT('CW12'!$B$131, " - ", 'CW12'!$B$133, " - ", 'CW12'!$E$5))</f>
        <v>Water resilience and security - Resilience; enhancement water opex - Water resources</v>
      </c>
      <c r="D687" t="str">
        <f>'CW12'!$C$133</f>
        <v>£m</v>
      </c>
      <c r="E687" t="s">
        <v>8488</v>
      </c>
      <c r="F687" s="1248">
        <f>IF(ISBLANK('CW12'!$K$133),"##BLANK",'CW12'!$K$133)</f>
        <v>0</v>
      </c>
    </row>
    <row r="688" spans="2:6" x14ac:dyDescent="0.2">
      <c r="B688" t="str">
        <f>UPPER('CW12'!$AA$133)</f>
        <v>CW12_116RWT_PR24</v>
      </c>
      <c r="C688" t="str">
        <f>IF(LEN(_xlfn.CONCAT('CW12'!$B$131, " - ", 'CW12'!$B$133, " - ", 'CW12'!$F$6, " - ", 'CW12'!$F$5))&gt;230,LEFT(_xlfn.CONCAT('CW12'!$B$131, " - ", 'CW12'!$B$133, " - ", 'CW12'!$F$6, " - ", 'CW12'!$F$5),212)&amp;" [*** truncated]",_xlfn.CONCAT('CW12'!$B$131, " - ", 'CW12'!$B$133, " - ", 'CW12'!$F$6, " - ", 'CW12'!$F$5))</f>
        <v>Water resilience and security - Resilience; enhancement water opex - Raw water transport - Water network+</v>
      </c>
      <c r="D688" t="str">
        <f>'CW12'!$C$133</f>
        <v>£m</v>
      </c>
      <c r="E688" t="s">
        <v>8488</v>
      </c>
      <c r="F688" s="1248">
        <f>IF(ISBLANK('CW12'!$L$133),"##BLANK",'CW12'!$L$133)</f>
        <v>0</v>
      </c>
    </row>
    <row r="689" spans="2:6" x14ac:dyDescent="0.2">
      <c r="B689" t="str">
        <f>UPPER('CW12'!$AB$133)</f>
        <v>CW12_116RWS_PR24</v>
      </c>
      <c r="C689" t="str">
        <f>IF(LEN(_xlfn.CONCAT('CW12'!$B$131, " - ", 'CW12'!$B$133, " - ", 'CW12'!$G$6, " - ", 'CW12'!$F$5))&gt;230,LEFT(_xlfn.CONCAT('CW12'!$B$131, " - ", 'CW12'!$B$133, " - ", 'CW12'!$G$6, " - ", 'CW12'!$F$5),212)&amp;" [*** truncated]",_xlfn.CONCAT('CW12'!$B$131, " - ", 'CW12'!$B$133, " - ", 'CW12'!$G$6, " - ", 'CW12'!$F$5))</f>
        <v>Water resilience and security - Resilience; enhancement water opex - Raw water storage - Water network+</v>
      </c>
      <c r="D689" t="str">
        <f>'CW12'!$C$133</f>
        <v>£m</v>
      </c>
      <c r="E689" t="s">
        <v>8488</v>
      </c>
      <c r="F689" s="1248">
        <f>IF(ISBLANK('CW12'!$M$133),"##BLANK",'CW12'!$M$133)</f>
        <v>0</v>
      </c>
    </row>
    <row r="690" spans="2:6" x14ac:dyDescent="0.2">
      <c r="B690" t="str">
        <f>UPPER('CW12'!$AC$133)</f>
        <v>CW12_116WT_PR24</v>
      </c>
      <c r="C690" t="str">
        <f>IF(LEN(_xlfn.CONCAT('CW12'!$B$131, " - ", 'CW12'!$B$133, " - ", 'CW12'!$H$6, " - ", 'CW12'!$F$5))&gt;230,LEFT(_xlfn.CONCAT('CW12'!$B$131, " - ", 'CW12'!$B$133, " - ", 'CW12'!$H$6, " - ", 'CW12'!$F$5),212)&amp;" [*** truncated]",_xlfn.CONCAT('CW12'!$B$131, " - ", 'CW12'!$B$133, " - ", 'CW12'!$H$6, " - ", 'CW12'!$F$5))</f>
        <v>Water resilience and security - Resilience; enhancement water opex - Water treatment - Water network+</v>
      </c>
      <c r="D690" t="str">
        <f>'CW12'!$C$133</f>
        <v>£m</v>
      </c>
      <c r="E690" t="s">
        <v>8488</v>
      </c>
      <c r="F690" s="1248">
        <f>IF(ISBLANK('CW12'!$N$133),"##BLANK",'CW12'!$N$133)</f>
        <v>0</v>
      </c>
    </row>
    <row r="691" spans="2:6" x14ac:dyDescent="0.2">
      <c r="B691" t="str">
        <f>UPPER('CW12'!$AD$133)</f>
        <v>CW12_116TWD_PR24</v>
      </c>
      <c r="C691" t="str">
        <f>IF(LEN(_xlfn.CONCAT('CW12'!$B$131, " - ", 'CW12'!$B$133, " - ", 'CW12'!$I$6, " - ", 'CW12'!$F$5))&gt;230,LEFT(_xlfn.CONCAT('CW12'!$B$131, " - ", 'CW12'!$B$133, " - ", 'CW12'!$I$6, " - ", 'CW12'!$F$5),212)&amp;" [*** truncated]",_xlfn.CONCAT('CW12'!$B$131, " - ", 'CW12'!$B$133, " - ", 'CW12'!$I$6, " - ", 'CW12'!$F$5))</f>
        <v>Water resilience and security - Resilience; enhancement water opex - Treated water distribution - Water network+</v>
      </c>
      <c r="D691" t="str">
        <f>'CW12'!$C$133</f>
        <v>£m</v>
      </c>
      <c r="E691" t="s">
        <v>8488</v>
      </c>
      <c r="F691" s="1248">
        <f>IF(ISBLANK('CW12'!$O$133),"##BLANK",'CW12'!$O$133)</f>
        <v>0</v>
      </c>
    </row>
    <row r="692" spans="2:6" x14ac:dyDescent="0.2">
      <c r="B692" t="str">
        <f>UPPER('CW12'!$AE$133)</f>
        <v>CW12_116TOT_PR24</v>
      </c>
      <c r="C692" t="str">
        <f>IF(LEN(_xlfn.CONCAT('CW12'!$B$131, " - ", 'CW12'!$B$133, " - ", 'CW12'!$J$5))&gt;230,LEFT(_xlfn.CONCAT('CW12'!$B$131, " - ", 'CW12'!$B$133, " - ", 'CW12'!$J$5),212)&amp;" [*** truncated]",_xlfn.CONCAT('CW12'!$B$131, " - ", 'CW12'!$B$133, " - ", 'CW12'!$J$5))</f>
        <v>Water resilience and security - Resilience; enhancement water opex - Total</v>
      </c>
      <c r="D692" t="str">
        <f>'CW12'!$C$133</f>
        <v>£m</v>
      </c>
      <c r="E692" t="s">
        <v>8488</v>
      </c>
      <c r="F692" s="1248">
        <f>IF(ISBLANK('CW12'!$P$133),"##BLANK",'CW12'!$P$133)</f>
        <v>0</v>
      </c>
    </row>
    <row r="693" spans="2:6" x14ac:dyDescent="0.2">
      <c r="B693" t="str">
        <f>UPPER('CW12'!$Z$134)</f>
        <v>CW12_117WR_PR24</v>
      </c>
      <c r="C693" t="str">
        <f>IF(LEN(_xlfn.CONCAT('CW12'!$B$131, " - ", 'CW12'!$B$134, " - ", 'CW12'!$E$5))&gt;230,LEFT(_xlfn.CONCAT('CW12'!$B$131, " - ", 'CW12'!$B$134, " - ", 'CW12'!$E$5),212)&amp;" [*** truncated]",_xlfn.CONCAT('CW12'!$B$131, " - ", 'CW12'!$B$134, " - ", 'CW12'!$E$5))</f>
        <v>Water resilience and security - Resilience; enhancement water totex - Water resources</v>
      </c>
      <c r="D693" t="str">
        <f>'CW12'!$C$134</f>
        <v>£m</v>
      </c>
      <c r="E693" t="s">
        <v>8488</v>
      </c>
      <c r="F693" s="1248">
        <f>IF(ISBLANK('CW12'!$K$134),"##BLANK",'CW12'!$K$134)</f>
        <v>6.9598019918372736E-4</v>
      </c>
    </row>
    <row r="694" spans="2:6" x14ac:dyDescent="0.2">
      <c r="B694" t="str">
        <f>UPPER('CW12'!$AA$134)</f>
        <v>CW12_117RWT_PR24</v>
      </c>
      <c r="C694" t="str">
        <f>IF(LEN(_xlfn.CONCAT('CW12'!$B$131, " - ", 'CW12'!$B$134, " - ", 'CW12'!$F$6, " - ", 'CW12'!$F$5))&gt;230,LEFT(_xlfn.CONCAT('CW12'!$B$131, " - ", 'CW12'!$B$134, " - ", 'CW12'!$F$6, " - ", 'CW12'!$F$5),212)&amp;" [*** truncated]",_xlfn.CONCAT('CW12'!$B$131, " - ", 'CW12'!$B$134, " - ", 'CW12'!$F$6, " - ", 'CW12'!$F$5))</f>
        <v>Water resilience and security - Resilience; enhancement water totex - Raw water transport - Water network+</v>
      </c>
      <c r="D694" t="str">
        <f>'CW12'!$C$134</f>
        <v>£m</v>
      </c>
      <c r="E694" t="s">
        <v>8488</v>
      </c>
      <c r="F694" s="1248">
        <f>IF(ISBLANK('CW12'!$L$134),"##BLANK",'CW12'!$L$134)</f>
        <v>0</v>
      </c>
    </row>
    <row r="695" spans="2:6" x14ac:dyDescent="0.2">
      <c r="B695" t="str">
        <f>UPPER('CW12'!$AB$134)</f>
        <v>CW12_117RWS_PR24</v>
      </c>
      <c r="C695" t="str">
        <f>IF(LEN(_xlfn.CONCAT('CW12'!$B$131, " - ", 'CW12'!$B$134, " - ", 'CW12'!$G$6, " - ", 'CW12'!$F$5))&gt;230,LEFT(_xlfn.CONCAT('CW12'!$B$131, " - ", 'CW12'!$B$134, " - ", 'CW12'!$G$6, " - ", 'CW12'!$F$5),212)&amp;" [*** truncated]",_xlfn.CONCAT('CW12'!$B$131, " - ", 'CW12'!$B$134, " - ", 'CW12'!$G$6, " - ", 'CW12'!$F$5))</f>
        <v>Water resilience and security - Resilience; enhancement water totex - Raw water storage - Water network+</v>
      </c>
      <c r="D695" t="str">
        <f>'CW12'!$C$134</f>
        <v>£m</v>
      </c>
      <c r="E695" t="s">
        <v>8488</v>
      </c>
      <c r="F695" s="1248">
        <f>IF(ISBLANK('CW12'!$M$134),"##BLANK",'CW12'!$M$134)</f>
        <v>0</v>
      </c>
    </row>
    <row r="696" spans="2:6" x14ac:dyDescent="0.2">
      <c r="B696" t="str">
        <f>UPPER('CW12'!$AC$134)</f>
        <v>CW12_117WT_PR24</v>
      </c>
      <c r="C696" t="str">
        <f>IF(LEN(_xlfn.CONCAT('CW12'!$B$131, " - ", 'CW12'!$B$134, " - ", 'CW12'!$H$6, " - ", 'CW12'!$F$5))&gt;230,LEFT(_xlfn.CONCAT('CW12'!$B$131, " - ", 'CW12'!$B$134, " - ", 'CW12'!$H$6, " - ", 'CW12'!$F$5),212)&amp;" [*** truncated]",_xlfn.CONCAT('CW12'!$B$131, " - ", 'CW12'!$B$134, " - ", 'CW12'!$H$6, " - ", 'CW12'!$F$5))</f>
        <v>Water resilience and security - Resilience; enhancement water totex - Water treatment - Water network+</v>
      </c>
      <c r="D696" t="str">
        <f>'CW12'!$C$134</f>
        <v>£m</v>
      </c>
      <c r="E696" t="s">
        <v>8488</v>
      </c>
      <c r="F696" s="1248">
        <f>IF(ISBLANK('CW12'!$N$134),"##BLANK",'CW12'!$N$134)</f>
        <v>1.860909623485902E-3</v>
      </c>
    </row>
    <row r="697" spans="2:6" x14ac:dyDescent="0.2">
      <c r="B697" t="str">
        <f>UPPER('CW12'!$AD$134)</f>
        <v>CW12_117TWD_PR24</v>
      </c>
      <c r="C697" t="str">
        <f>IF(LEN(_xlfn.CONCAT('CW12'!$B$131, " - ", 'CW12'!$B$134, " - ", 'CW12'!$I$6, " - ", 'CW12'!$F$5))&gt;230,LEFT(_xlfn.CONCAT('CW12'!$B$131, " - ", 'CW12'!$B$134, " - ", 'CW12'!$I$6, " - ", 'CW12'!$F$5),212)&amp;" [*** truncated]",_xlfn.CONCAT('CW12'!$B$131, " - ", 'CW12'!$B$134, " - ", 'CW12'!$I$6, " - ", 'CW12'!$F$5))</f>
        <v>Water resilience and security - Resilience; enhancement water totex - Treated water distribution - Water network+</v>
      </c>
      <c r="D697" t="str">
        <f>'CW12'!$C$134</f>
        <v>£m</v>
      </c>
      <c r="E697" t="s">
        <v>8488</v>
      </c>
      <c r="F697" s="1248">
        <f>IF(ISBLANK('CW12'!$O$134),"##BLANK",'CW12'!$O$134)</f>
        <v>7.5404057943648743E-3</v>
      </c>
    </row>
    <row r="698" spans="2:6" x14ac:dyDescent="0.2">
      <c r="B698" t="str">
        <f>UPPER('CW12'!$AE$134)</f>
        <v>CW12_117TOT_PR24</v>
      </c>
      <c r="C698" t="str">
        <f>IF(LEN(_xlfn.CONCAT('CW12'!$B$131, " - ", 'CW12'!$B$134, " - ", 'CW12'!$J$5))&gt;230,LEFT(_xlfn.CONCAT('CW12'!$B$131, " - ", 'CW12'!$B$134, " - ", 'CW12'!$J$5),212)&amp;" [*** truncated]",_xlfn.CONCAT('CW12'!$B$131, " - ", 'CW12'!$B$134, " - ", 'CW12'!$J$5))</f>
        <v>Water resilience and security - Resilience; enhancement water totex - Total</v>
      </c>
      <c r="D698" t="str">
        <f>'CW12'!$C$134</f>
        <v>£m</v>
      </c>
      <c r="E698" t="s">
        <v>8488</v>
      </c>
      <c r="F698" s="1248">
        <f>IF(ISBLANK('CW12'!$P$134),"##BLANK",'CW12'!$P$134)</f>
        <v>1.0097295617034503E-2</v>
      </c>
    </row>
    <row r="699" spans="2:6" x14ac:dyDescent="0.2">
      <c r="B699" t="str">
        <f>UPPER('CW12'!$Z$135)</f>
        <v>CW12_118WR_PR24</v>
      </c>
      <c r="C699" t="str">
        <f>IF(LEN(_xlfn.CONCAT('CW12'!$B$131, " - ", 'CW12'!$B$135, " - ", 'CW12'!$E$5))&gt;230,LEFT(_xlfn.CONCAT('CW12'!$B$131, " - ", 'CW12'!$B$135, " - ", 'CW12'!$E$5),212)&amp;" [*** truncated]",_xlfn.CONCAT('CW12'!$B$131, " - ", 'CW12'!$B$135, " - ", 'CW12'!$E$5))</f>
        <v>Water resilience and security - Security - SEMD; enhancement water capex - Water resources</v>
      </c>
      <c r="D699" t="str">
        <f>'CW12'!$C$135</f>
        <v>£m</v>
      </c>
      <c r="E699" t="s">
        <v>8488</v>
      </c>
      <c r="F699" s="1248">
        <f>IF(ISBLANK('CW12'!$K$135),"##BLANK",'CW12'!$K$135)</f>
        <v>0</v>
      </c>
    </row>
    <row r="700" spans="2:6" x14ac:dyDescent="0.2">
      <c r="B700" t="str">
        <f>UPPER('CW12'!$AA$135)</f>
        <v>CW12_118RWT_PR24</v>
      </c>
      <c r="C700" t="str">
        <f>IF(LEN(_xlfn.CONCAT('CW12'!$B$131, " - ", 'CW12'!$B$135, " - ", 'CW12'!$F$6, " - ", 'CW12'!$F$5))&gt;230,LEFT(_xlfn.CONCAT('CW12'!$B$131, " - ", 'CW12'!$B$135, " - ", 'CW12'!$F$6, " - ", 'CW12'!$F$5),212)&amp;" [*** truncated]",_xlfn.CONCAT('CW12'!$B$131, " - ", 'CW12'!$B$135, " - ", 'CW12'!$F$6, " - ", 'CW12'!$F$5))</f>
        <v>Water resilience and security - Security - SEMD; enhancement water capex - Raw water transport - Water network+</v>
      </c>
      <c r="D700" t="str">
        <f>'CW12'!$C$135</f>
        <v>£m</v>
      </c>
      <c r="E700" t="s">
        <v>8488</v>
      </c>
      <c r="F700" s="1248">
        <f>IF(ISBLANK('CW12'!$L$135),"##BLANK",'CW12'!$L$135)</f>
        <v>0</v>
      </c>
    </row>
    <row r="701" spans="2:6" x14ac:dyDescent="0.2">
      <c r="B701" t="str">
        <f>UPPER('CW12'!$AB$135)</f>
        <v>CW12_118RWS_PR24</v>
      </c>
      <c r="C701" t="str">
        <f>IF(LEN(_xlfn.CONCAT('CW12'!$B$131, " - ", 'CW12'!$B$135, " - ", 'CW12'!$G$6, " - ", 'CW12'!$F$5))&gt;230,LEFT(_xlfn.CONCAT('CW12'!$B$131, " - ", 'CW12'!$B$135, " - ", 'CW12'!$G$6, " - ", 'CW12'!$F$5),212)&amp;" [*** truncated]",_xlfn.CONCAT('CW12'!$B$131, " - ", 'CW12'!$B$135, " - ", 'CW12'!$G$6, " - ", 'CW12'!$F$5))</f>
        <v>Water resilience and security - Security - SEMD; enhancement water capex - Raw water storage - Water network+</v>
      </c>
      <c r="D701" t="str">
        <f>'CW12'!$C$135</f>
        <v>£m</v>
      </c>
      <c r="E701" t="s">
        <v>8488</v>
      </c>
      <c r="F701" s="1248">
        <f>IF(ISBLANK('CW12'!$M$135),"##BLANK",'CW12'!$M$135)</f>
        <v>0</v>
      </c>
    </row>
    <row r="702" spans="2:6" x14ac:dyDescent="0.2">
      <c r="B702" t="str">
        <f>UPPER('CW12'!$AC$135)</f>
        <v>CW12_118WT_PR24</v>
      </c>
      <c r="C702" t="str">
        <f>IF(LEN(_xlfn.CONCAT('CW12'!$B$131, " - ", 'CW12'!$B$135, " - ", 'CW12'!$H$6, " - ", 'CW12'!$F$5))&gt;230,LEFT(_xlfn.CONCAT('CW12'!$B$131, " - ", 'CW12'!$B$135, " - ", 'CW12'!$H$6, " - ", 'CW12'!$F$5),212)&amp;" [*** truncated]",_xlfn.CONCAT('CW12'!$B$131, " - ", 'CW12'!$B$135, " - ", 'CW12'!$H$6, " - ", 'CW12'!$F$5))</f>
        <v>Water resilience and security - Security - SEMD; enhancement water capex - Water treatment - Water network+</v>
      </c>
      <c r="D702" t="str">
        <f>'CW12'!$C$135</f>
        <v>£m</v>
      </c>
      <c r="E702" t="s">
        <v>8488</v>
      </c>
      <c r="F702" s="1248">
        <f>IF(ISBLANK('CW12'!$N$135),"##BLANK",'CW12'!$N$135)</f>
        <v>0</v>
      </c>
    </row>
    <row r="703" spans="2:6" x14ac:dyDescent="0.2">
      <c r="B703" t="str">
        <f>UPPER('CW12'!$AD$135)</f>
        <v>CW12_118TWD_PR24</v>
      </c>
      <c r="C703" t="str">
        <f>IF(LEN(_xlfn.CONCAT('CW12'!$B$131, " - ", 'CW12'!$B$135, " - ", 'CW12'!$I$6, " - ", 'CW12'!$F$5))&gt;230,LEFT(_xlfn.CONCAT('CW12'!$B$131, " - ", 'CW12'!$B$135, " - ", 'CW12'!$I$6, " - ", 'CW12'!$F$5),212)&amp;" [*** truncated]",_xlfn.CONCAT('CW12'!$B$131, " - ", 'CW12'!$B$135, " - ", 'CW12'!$I$6, " - ", 'CW12'!$F$5))</f>
        <v>Water resilience and security - Security - SEMD; enhancement water capex - Treated water distribution - Water network+</v>
      </c>
      <c r="D703" t="str">
        <f>'CW12'!$C$135</f>
        <v>£m</v>
      </c>
      <c r="E703" t="s">
        <v>8488</v>
      </c>
      <c r="F703" s="1248">
        <f>IF(ISBLANK('CW12'!$O$135),"##BLANK",'CW12'!$O$135)</f>
        <v>0</v>
      </c>
    </row>
    <row r="704" spans="2:6" x14ac:dyDescent="0.2">
      <c r="B704" t="str">
        <f>UPPER('CW12'!$AE$135)</f>
        <v>CW12_118TOT_PR24</v>
      </c>
      <c r="C704" t="str">
        <f>IF(LEN(_xlfn.CONCAT('CW12'!$B$131, " - ", 'CW12'!$B$135, " - ", 'CW12'!$J$5))&gt;230,LEFT(_xlfn.CONCAT('CW12'!$B$131, " - ", 'CW12'!$B$135, " - ", 'CW12'!$J$5),212)&amp;" [*** truncated]",_xlfn.CONCAT('CW12'!$B$131, " - ", 'CW12'!$B$135, " - ", 'CW12'!$J$5))</f>
        <v>Water resilience and security - Security - SEMD; enhancement water capex - Total</v>
      </c>
      <c r="D704" t="str">
        <f>'CW12'!$C$135</f>
        <v>£m</v>
      </c>
      <c r="E704" t="s">
        <v>8488</v>
      </c>
      <c r="F704" s="1248">
        <f>IF(ISBLANK('CW12'!$P$135),"##BLANK",'CW12'!$P$135)</f>
        <v>0</v>
      </c>
    </row>
    <row r="705" spans="2:6" x14ac:dyDescent="0.2">
      <c r="B705" t="str">
        <f>UPPER('CW12'!$Z$136)</f>
        <v>CW12_119WR_PR24</v>
      </c>
      <c r="C705" t="str">
        <f>IF(LEN(_xlfn.CONCAT('CW12'!$B$131, " - ", 'CW12'!$B$136, " - ", 'CW12'!$E$5))&gt;230,LEFT(_xlfn.CONCAT('CW12'!$B$131, " - ", 'CW12'!$B$136, " - ", 'CW12'!$E$5),212)&amp;" [*** truncated]",_xlfn.CONCAT('CW12'!$B$131, " - ", 'CW12'!$B$136, " - ", 'CW12'!$E$5))</f>
        <v>Water resilience and security - Security - SEMD; enhancement water opex - Water resources</v>
      </c>
      <c r="D705" t="str">
        <f>'CW12'!$C$136</f>
        <v>£m</v>
      </c>
      <c r="E705" t="s">
        <v>8488</v>
      </c>
      <c r="F705" s="1248">
        <f>IF(ISBLANK('CW12'!$K$136),"##BLANK",'CW12'!$K$136)</f>
        <v>0</v>
      </c>
    </row>
    <row r="706" spans="2:6" x14ac:dyDescent="0.2">
      <c r="B706" t="str">
        <f>UPPER('CW12'!$AA$136)</f>
        <v>CW12_119RWT_PR24</v>
      </c>
      <c r="C706" t="str">
        <f>IF(LEN(_xlfn.CONCAT('CW12'!$B$131, " - ", 'CW12'!$B$136, " - ", 'CW12'!$F$6, " - ", 'CW12'!$F$5))&gt;230,LEFT(_xlfn.CONCAT('CW12'!$B$131, " - ", 'CW12'!$B$136, " - ", 'CW12'!$F$6, " - ", 'CW12'!$F$5),212)&amp;" [*** truncated]",_xlfn.CONCAT('CW12'!$B$131, " - ", 'CW12'!$B$136, " - ", 'CW12'!$F$6, " - ", 'CW12'!$F$5))</f>
        <v>Water resilience and security - Security - SEMD; enhancement water opex - Raw water transport - Water network+</v>
      </c>
      <c r="D706" t="str">
        <f>'CW12'!$C$136</f>
        <v>£m</v>
      </c>
      <c r="E706" t="s">
        <v>8488</v>
      </c>
      <c r="F706" s="1248">
        <f>IF(ISBLANK('CW12'!$L$136),"##BLANK",'CW12'!$L$136)</f>
        <v>0</v>
      </c>
    </row>
    <row r="707" spans="2:6" x14ac:dyDescent="0.2">
      <c r="B707" t="str">
        <f>UPPER('CW12'!$AB$136)</f>
        <v>CW12_119RWS_PR24</v>
      </c>
      <c r="C707" t="str">
        <f>IF(LEN(_xlfn.CONCAT('CW12'!$B$131, " - ", 'CW12'!$B$136, " - ", 'CW12'!$G$6, " - ", 'CW12'!$F$5))&gt;230,LEFT(_xlfn.CONCAT('CW12'!$B$131, " - ", 'CW12'!$B$136, " - ", 'CW12'!$G$6, " - ", 'CW12'!$F$5),212)&amp;" [*** truncated]",_xlfn.CONCAT('CW12'!$B$131, " - ", 'CW12'!$B$136, " - ", 'CW12'!$G$6, " - ", 'CW12'!$F$5))</f>
        <v>Water resilience and security - Security - SEMD; enhancement water opex - Raw water storage - Water network+</v>
      </c>
      <c r="D707" t="str">
        <f>'CW12'!$C$136</f>
        <v>£m</v>
      </c>
      <c r="E707" t="s">
        <v>8488</v>
      </c>
      <c r="F707" s="1248">
        <f>IF(ISBLANK('CW12'!$M$136),"##BLANK",'CW12'!$M$136)</f>
        <v>0</v>
      </c>
    </row>
    <row r="708" spans="2:6" x14ac:dyDescent="0.2">
      <c r="B708" t="str">
        <f>UPPER('CW12'!$AC$136)</f>
        <v>CW12_119WT_PR24</v>
      </c>
      <c r="C708" t="str">
        <f>IF(LEN(_xlfn.CONCAT('CW12'!$B$131, " - ", 'CW12'!$B$136, " - ", 'CW12'!$H$6, " - ", 'CW12'!$F$5))&gt;230,LEFT(_xlfn.CONCAT('CW12'!$B$131, " - ", 'CW12'!$B$136, " - ", 'CW12'!$H$6, " - ", 'CW12'!$F$5),212)&amp;" [*** truncated]",_xlfn.CONCAT('CW12'!$B$131, " - ", 'CW12'!$B$136, " - ", 'CW12'!$H$6, " - ", 'CW12'!$F$5))</f>
        <v>Water resilience and security - Security - SEMD; enhancement water opex - Water treatment - Water network+</v>
      </c>
      <c r="D708" t="str">
        <f>'CW12'!$C$136</f>
        <v>£m</v>
      </c>
      <c r="E708" t="s">
        <v>8488</v>
      </c>
      <c r="F708" s="1248">
        <f>IF(ISBLANK('CW12'!$N$136),"##BLANK",'CW12'!$N$136)</f>
        <v>0</v>
      </c>
    </row>
    <row r="709" spans="2:6" x14ac:dyDescent="0.2">
      <c r="B709" t="str">
        <f>UPPER('CW12'!$AD$136)</f>
        <v>CW12_119TWD_PR24</v>
      </c>
      <c r="C709" t="str">
        <f>IF(LEN(_xlfn.CONCAT('CW12'!$B$131, " - ", 'CW12'!$B$136, " - ", 'CW12'!$I$6, " - ", 'CW12'!$F$5))&gt;230,LEFT(_xlfn.CONCAT('CW12'!$B$131, " - ", 'CW12'!$B$136, " - ", 'CW12'!$I$6, " - ", 'CW12'!$F$5),212)&amp;" [*** truncated]",_xlfn.CONCAT('CW12'!$B$131, " - ", 'CW12'!$B$136, " - ", 'CW12'!$I$6, " - ", 'CW12'!$F$5))</f>
        <v>Water resilience and security - Security - SEMD; enhancement water opex - Treated water distribution - Water network+</v>
      </c>
      <c r="D709" t="str">
        <f>'CW12'!$C$136</f>
        <v>£m</v>
      </c>
      <c r="E709" t="s">
        <v>8488</v>
      </c>
      <c r="F709" s="1248">
        <f>IF(ISBLANK('CW12'!$O$136),"##BLANK",'CW12'!$O$136)</f>
        <v>0</v>
      </c>
    </row>
    <row r="710" spans="2:6" x14ac:dyDescent="0.2">
      <c r="B710" t="str">
        <f>UPPER('CW12'!$AE$136)</f>
        <v>CW12_119TOT_PR24</v>
      </c>
      <c r="C710" t="str">
        <f>IF(LEN(_xlfn.CONCAT('CW12'!$B$131, " - ", 'CW12'!$B$136, " - ", 'CW12'!$J$5))&gt;230,LEFT(_xlfn.CONCAT('CW12'!$B$131, " - ", 'CW12'!$B$136, " - ", 'CW12'!$J$5),212)&amp;" [*** truncated]",_xlfn.CONCAT('CW12'!$B$131, " - ", 'CW12'!$B$136, " - ", 'CW12'!$J$5))</f>
        <v>Water resilience and security - Security - SEMD; enhancement water opex - Total</v>
      </c>
      <c r="D710" t="str">
        <f>'CW12'!$C$136</f>
        <v>£m</v>
      </c>
      <c r="E710" t="s">
        <v>8488</v>
      </c>
      <c r="F710" s="1248">
        <f>IF(ISBLANK('CW12'!$P$136),"##BLANK",'CW12'!$P$136)</f>
        <v>0</v>
      </c>
    </row>
    <row r="711" spans="2:6" x14ac:dyDescent="0.2">
      <c r="B711" t="str">
        <f>UPPER('CW12'!$Z$137)</f>
        <v>CW12_120WR_PR24</v>
      </c>
      <c r="C711" t="str">
        <f>IF(LEN(_xlfn.CONCAT('CW12'!$B$131, " - ", 'CW12'!$B$137, " - ", 'CW12'!$E$5))&gt;230,LEFT(_xlfn.CONCAT('CW12'!$B$131, " - ", 'CW12'!$B$137, " - ", 'CW12'!$E$5),212)&amp;" [*** truncated]",_xlfn.CONCAT('CW12'!$B$131, " - ", 'CW12'!$B$137, " - ", 'CW12'!$E$5))</f>
        <v>Water resilience and security - Security - SEMD; enhancement water totex - Water resources</v>
      </c>
      <c r="D711" t="str">
        <f>'CW12'!$C$137</f>
        <v>£m</v>
      </c>
      <c r="E711" t="s">
        <v>8488</v>
      </c>
      <c r="F711" s="1248">
        <f>IF(ISBLANK('CW12'!$K$137),"##BLANK",'CW12'!$K$137)</f>
        <v>0</v>
      </c>
    </row>
    <row r="712" spans="2:6" x14ac:dyDescent="0.2">
      <c r="B712" t="str">
        <f>UPPER('CW12'!$AA$137)</f>
        <v>CW12_120RWT_PR24</v>
      </c>
      <c r="C712" t="str">
        <f>IF(LEN(_xlfn.CONCAT('CW12'!$B$131, " - ", 'CW12'!$B$137, " - ", 'CW12'!$F$6, " - ", 'CW12'!$F$5))&gt;230,LEFT(_xlfn.CONCAT('CW12'!$B$131, " - ", 'CW12'!$B$137, " - ", 'CW12'!$F$6, " - ", 'CW12'!$F$5),212)&amp;" [*** truncated]",_xlfn.CONCAT('CW12'!$B$131, " - ", 'CW12'!$B$137, " - ", 'CW12'!$F$6, " - ", 'CW12'!$F$5))</f>
        <v>Water resilience and security - Security - SEMD; enhancement water totex - Raw water transport - Water network+</v>
      </c>
      <c r="D712" t="str">
        <f>'CW12'!$C$137</f>
        <v>£m</v>
      </c>
      <c r="E712" t="s">
        <v>8488</v>
      </c>
      <c r="F712" s="1248">
        <f>IF(ISBLANK('CW12'!$L$137),"##BLANK",'CW12'!$L$137)</f>
        <v>0</v>
      </c>
    </row>
    <row r="713" spans="2:6" x14ac:dyDescent="0.2">
      <c r="B713" t="str">
        <f>UPPER('CW12'!$AB$137)</f>
        <v>CW12_120RWS_PR24</v>
      </c>
      <c r="C713" t="str">
        <f>IF(LEN(_xlfn.CONCAT('CW12'!$B$131, " - ", 'CW12'!$B$137, " - ", 'CW12'!$G$6, " - ", 'CW12'!$F$5))&gt;230,LEFT(_xlfn.CONCAT('CW12'!$B$131, " - ", 'CW12'!$B$137, " - ", 'CW12'!$G$6, " - ", 'CW12'!$F$5),212)&amp;" [*** truncated]",_xlfn.CONCAT('CW12'!$B$131, " - ", 'CW12'!$B$137, " - ", 'CW12'!$G$6, " - ", 'CW12'!$F$5))</f>
        <v>Water resilience and security - Security - SEMD; enhancement water totex - Raw water storage - Water network+</v>
      </c>
      <c r="D713" t="str">
        <f>'CW12'!$C$137</f>
        <v>£m</v>
      </c>
      <c r="E713" t="s">
        <v>8488</v>
      </c>
      <c r="F713" s="1248">
        <f>IF(ISBLANK('CW12'!$M$137),"##BLANK",'CW12'!$M$137)</f>
        <v>0</v>
      </c>
    </row>
    <row r="714" spans="2:6" x14ac:dyDescent="0.2">
      <c r="B714" t="str">
        <f>UPPER('CW12'!$AC$137)</f>
        <v>CW12_120WT_PR24</v>
      </c>
      <c r="C714" t="str">
        <f>IF(LEN(_xlfn.CONCAT('CW12'!$B$131, " - ", 'CW12'!$B$137, " - ", 'CW12'!$H$6, " - ", 'CW12'!$F$5))&gt;230,LEFT(_xlfn.CONCAT('CW12'!$B$131, " - ", 'CW12'!$B$137, " - ", 'CW12'!$H$6, " - ", 'CW12'!$F$5),212)&amp;" [*** truncated]",_xlfn.CONCAT('CW12'!$B$131, " - ", 'CW12'!$B$137, " - ", 'CW12'!$H$6, " - ", 'CW12'!$F$5))</f>
        <v>Water resilience and security - Security - SEMD; enhancement water totex - Water treatment - Water network+</v>
      </c>
      <c r="D714" t="str">
        <f>'CW12'!$C$137</f>
        <v>£m</v>
      </c>
      <c r="E714" t="s">
        <v>8488</v>
      </c>
      <c r="F714" s="1248">
        <f>IF(ISBLANK('CW12'!$N$137),"##BLANK",'CW12'!$N$137)</f>
        <v>0</v>
      </c>
    </row>
    <row r="715" spans="2:6" x14ac:dyDescent="0.2">
      <c r="B715" t="str">
        <f>UPPER('CW12'!$AD$137)</f>
        <v>CW12_120TWD_PR24</v>
      </c>
      <c r="C715" t="str">
        <f>IF(LEN(_xlfn.CONCAT('CW12'!$B$131, " - ", 'CW12'!$B$137, " - ", 'CW12'!$I$6, " - ", 'CW12'!$F$5))&gt;230,LEFT(_xlfn.CONCAT('CW12'!$B$131, " - ", 'CW12'!$B$137, " - ", 'CW12'!$I$6, " - ", 'CW12'!$F$5),212)&amp;" [*** truncated]",_xlfn.CONCAT('CW12'!$B$131, " - ", 'CW12'!$B$137, " - ", 'CW12'!$I$6, " - ", 'CW12'!$F$5))</f>
        <v>Water resilience and security - Security - SEMD; enhancement water totex - Treated water distribution - Water network+</v>
      </c>
      <c r="D715" t="str">
        <f>'CW12'!$C$137</f>
        <v>£m</v>
      </c>
      <c r="E715" t="s">
        <v>8488</v>
      </c>
      <c r="F715" s="1248">
        <f>IF(ISBLANK('CW12'!$O$137),"##BLANK",'CW12'!$O$137)</f>
        <v>0</v>
      </c>
    </row>
    <row r="716" spans="2:6" x14ac:dyDescent="0.2">
      <c r="B716" t="str">
        <f>UPPER('CW12'!$AE$137)</f>
        <v>CW12_120TOT_PR24</v>
      </c>
      <c r="C716" t="str">
        <f>IF(LEN(_xlfn.CONCAT('CW12'!$B$131, " - ", 'CW12'!$B$137, " - ", 'CW12'!$J$5))&gt;230,LEFT(_xlfn.CONCAT('CW12'!$B$131, " - ", 'CW12'!$B$137, " - ", 'CW12'!$J$5),212)&amp;" [*** truncated]",_xlfn.CONCAT('CW12'!$B$131, " - ", 'CW12'!$B$137, " - ", 'CW12'!$J$5))</f>
        <v>Water resilience and security - Security - SEMD; enhancement water totex - Total</v>
      </c>
      <c r="D716" t="str">
        <f>'CW12'!$C$137</f>
        <v>£m</v>
      </c>
      <c r="E716" t="s">
        <v>8488</v>
      </c>
      <c r="F716" s="1248">
        <f>IF(ISBLANK('CW12'!$P$137),"##BLANK",'CW12'!$P$137)</f>
        <v>0</v>
      </c>
    </row>
    <row r="717" spans="2:6" x14ac:dyDescent="0.2">
      <c r="B717" t="str">
        <f>UPPER('CW12'!$Z$138)</f>
        <v>CW12_121WR_PR24</v>
      </c>
      <c r="C717" t="str">
        <f>IF(LEN(_xlfn.CONCAT('CW12'!$B$131, " - ", 'CW12'!$B$138, " - ", 'CW12'!$E$5))&gt;230,LEFT(_xlfn.CONCAT('CW12'!$B$131, " - ", 'CW12'!$B$138, " - ", 'CW12'!$E$5),212)&amp;" [*** truncated]",_xlfn.CONCAT('CW12'!$B$131, " - ", 'CW12'!$B$138, " - ", 'CW12'!$E$5))</f>
        <v>Water resilience and security - Security - Cyber; enhancement water capex - Water resources</v>
      </c>
      <c r="D717" t="str">
        <f>'CW12'!$C$138</f>
        <v>£m</v>
      </c>
      <c r="E717" t="s">
        <v>8488</v>
      </c>
      <c r="F717" s="1248">
        <f>IF(ISBLANK('CW12'!$K$138),"##BLANK",'CW12'!$K$138)</f>
        <v>0</v>
      </c>
    </row>
    <row r="718" spans="2:6" x14ac:dyDescent="0.2">
      <c r="B718" t="str">
        <f>UPPER('CW12'!$AA$138)</f>
        <v>CW12_121RWT_PR24</v>
      </c>
      <c r="C718" t="str">
        <f>IF(LEN(_xlfn.CONCAT('CW12'!$B$131, " - ", 'CW12'!$B$138, " - ", 'CW12'!$F$6, " - ", 'CW12'!$F$5))&gt;230,LEFT(_xlfn.CONCAT('CW12'!$B$131, " - ", 'CW12'!$B$138, " - ", 'CW12'!$F$6, " - ", 'CW12'!$F$5),212)&amp;" [*** truncated]",_xlfn.CONCAT('CW12'!$B$131, " - ", 'CW12'!$B$138, " - ", 'CW12'!$F$6, " - ", 'CW12'!$F$5))</f>
        <v>Water resilience and security - Security - Cyber; enhancement water capex - Raw water transport - Water network+</v>
      </c>
      <c r="D718" t="str">
        <f>'CW12'!$C$138</f>
        <v>£m</v>
      </c>
      <c r="E718" t="s">
        <v>8488</v>
      </c>
      <c r="F718" s="1248">
        <f>IF(ISBLANK('CW12'!$L$138),"##BLANK",'CW12'!$L$138)</f>
        <v>0</v>
      </c>
    </row>
    <row r="719" spans="2:6" x14ac:dyDescent="0.2">
      <c r="B719" t="str">
        <f>UPPER('CW12'!$AB$138)</f>
        <v>CW12_121RWS_PR24</v>
      </c>
      <c r="C719" t="str">
        <f>IF(LEN(_xlfn.CONCAT('CW12'!$B$131, " - ", 'CW12'!$B$138, " - ", 'CW12'!$G$6, " - ", 'CW12'!$F$5))&gt;230,LEFT(_xlfn.CONCAT('CW12'!$B$131, " - ", 'CW12'!$B$138, " - ", 'CW12'!$G$6, " - ", 'CW12'!$F$5),212)&amp;" [*** truncated]",_xlfn.CONCAT('CW12'!$B$131, " - ", 'CW12'!$B$138, " - ", 'CW12'!$G$6, " - ", 'CW12'!$F$5))</f>
        <v>Water resilience and security - Security - Cyber; enhancement water capex - Raw water storage - Water network+</v>
      </c>
      <c r="D719" t="str">
        <f>'CW12'!$C$138</f>
        <v>£m</v>
      </c>
      <c r="E719" t="s">
        <v>8488</v>
      </c>
      <c r="F719" s="1248">
        <f>IF(ISBLANK('CW12'!$M$138),"##BLANK",'CW12'!$M$138)</f>
        <v>0</v>
      </c>
    </row>
    <row r="720" spans="2:6" x14ac:dyDescent="0.2">
      <c r="B720" t="str">
        <f>UPPER('CW12'!$AC$138)</f>
        <v>CW12_121WT_PR24</v>
      </c>
      <c r="C720" t="str">
        <f>IF(LEN(_xlfn.CONCAT('CW12'!$B$131, " - ", 'CW12'!$B$138, " - ", 'CW12'!$H$6, " - ", 'CW12'!$F$5))&gt;230,LEFT(_xlfn.CONCAT('CW12'!$B$131, " - ", 'CW12'!$B$138, " - ", 'CW12'!$H$6, " - ", 'CW12'!$F$5),212)&amp;" [*** truncated]",_xlfn.CONCAT('CW12'!$B$131, " - ", 'CW12'!$B$138, " - ", 'CW12'!$H$6, " - ", 'CW12'!$F$5))</f>
        <v>Water resilience and security - Security - Cyber; enhancement water capex - Water treatment - Water network+</v>
      </c>
      <c r="D720" t="str">
        <f>'CW12'!$C$138</f>
        <v>£m</v>
      </c>
      <c r="E720" t="s">
        <v>8488</v>
      </c>
      <c r="F720" s="1248">
        <f>IF(ISBLANK('CW12'!$N$138),"##BLANK",'CW12'!$N$138)</f>
        <v>0</v>
      </c>
    </row>
    <row r="721" spans="2:6" x14ac:dyDescent="0.2">
      <c r="B721" t="str">
        <f>UPPER('CW12'!$AD$138)</f>
        <v>CW12_121TWD_PR24</v>
      </c>
      <c r="C721" t="str">
        <f>IF(LEN(_xlfn.CONCAT('CW12'!$B$131, " - ", 'CW12'!$B$138, " - ", 'CW12'!$I$6, " - ", 'CW12'!$F$5))&gt;230,LEFT(_xlfn.CONCAT('CW12'!$B$131, " - ", 'CW12'!$B$138, " - ", 'CW12'!$I$6, " - ", 'CW12'!$F$5),212)&amp;" [*** truncated]",_xlfn.CONCAT('CW12'!$B$131, " - ", 'CW12'!$B$138, " - ", 'CW12'!$I$6, " - ", 'CW12'!$F$5))</f>
        <v>Water resilience and security - Security - Cyber; enhancement water capex - Treated water distribution - Water network+</v>
      </c>
      <c r="D721" t="str">
        <f>'CW12'!$C$138</f>
        <v>£m</v>
      </c>
      <c r="E721" t="s">
        <v>8488</v>
      </c>
      <c r="F721" s="1248">
        <f>IF(ISBLANK('CW12'!$O$138),"##BLANK",'CW12'!$O$138)</f>
        <v>0</v>
      </c>
    </row>
    <row r="722" spans="2:6" x14ac:dyDescent="0.2">
      <c r="B722" t="str">
        <f>UPPER('CW12'!$AE$138)</f>
        <v>CW12_121TOT_PR24</v>
      </c>
      <c r="C722" t="str">
        <f>IF(LEN(_xlfn.CONCAT('CW12'!$B$131, " - ", 'CW12'!$B$138, " - ", 'CW12'!$J$5))&gt;230,LEFT(_xlfn.CONCAT('CW12'!$B$131, " - ", 'CW12'!$B$138, " - ", 'CW12'!$J$5),212)&amp;" [*** truncated]",_xlfn.CONCAT('CW12'!$B$131, " - ", 'CW12'!$B$138, " - ", 'CW12'!$J$5))</f>
        <v>Water resilience and security - Security - Cyber; enhancement water capex - Total</v>
      </c>
      <c r="D722" t="str">
        <f>'CW12'!$C$138</f>
        <v>£m</v>
      </c>
      <c r="E722" t="s">
        <v>8488</v>
      </c>
      <c r="F722" s="1248">
        <f>IF(ISBLANK('CW12'!$P$138),"##BLANK",'CW12'!$P$138)</f>
        <v>0</v>
      </c>
    </row>
    <row r="723" spans="2:6" x14ac:dyDescent="0.2">
      <c r="B723" t="str">
        <f>UPPER('CW12'!$Z$139)</f>
        <v>CW12_122WR_PR24</v>
      </c>
      <c r="C723" t="str">
        <f>IF(LEN(_xlfn.CONCAT('CW12'!$B$131, " - ", 'CW12'!$B$139, " - ", 'CW12'!$E$5))&gt;230,LEFT(_xlfn.CONCAT('CW12'!$B$131, " - ", 'CW12'!$B$139, " - ", 'CW12'!$E$5),212)&amp;" [*** truncated]",_xlfn.CONCAT('CW12'!$B$131, " - ", 'CW12'!$B$139, " - ", 'CW12'!$E$5))</f>
        <v>Water resilience and security - Security - Cyber; enhancement water opex - Water resources</v>
      </c>
      <c r="D723" t="str">
        <f>'CW12'!$C$139</f>
        <v>£m</v>
      </c>
      <c r="E723" t="s">
        <v>8488</v>
      </c>
      <c r="F723" s="1248">
        <f>IF(ISBLANK('CW12'!$K$139),"##BLANK",'CW12'!$K$139)</f>
        <v>0</v>
      </c>
    </row>
    <row r="724" spans="2:6" x14ac:dyDescent="0.2">
      <c r="B724" t="str">
        <f>UPPER('CW12'!$AA$139)</f>
        <v>CW12_122RWT_PR24</v>
      </c>
      <c r="C724" t="str">
        <f>IF(LEN(_xlfn.CONCAT('CW12'!$B$131, " - ", 'CW12'!$B$139, " - ", 'CW12'!$F$6, " - ", 'CW12'!$F$5))&gt;230,LEFT(_xlfn.CONCAT('CW12'!$B$131, " - ", 'CW12'!$B$139, " - ", 'CW12'!$F$6, " - ", 'CW12'!$F$5),212)&amp;" [*** truncated]",_xlfn.CONCAT('CW12'!$B$131, " - ", 'CW12'!$B$139, " - ", 'CW12'!$F$6, " - ", 'CW12'!$F$5))</f>
        <v>Water resilience and security - Security - Cyber; enhancement water opex - Raw water transport - Water network+</v>
      </c>
      <c r="D724" t="str">
        <f>'CW12'!$C$139</f>
        <v>£m</v>
      </c>
      <c r="E724" t="s">
        <v>8488</v>
      </c>
      <c r="F724" s="1248">
        <f>IF(ISBLANK('CW12'!$L$139),"##BLANK",'CW12'!$L$139)</f>
        <v>0</v>
      </c>
    </row>
    <row r="725" spans="2:6" x14ac:dyDescent="0.2">
      <c r="B725" t="str">
        <f>UPPER('CW12'!$AB$139)</f>
        <v>CW12_122RWS_PR24</v>
      </c>
      <c r="C725" t="str">
        <f>IF(LEN(_xlfn.CONCAT('CW12'!$B$131, " - ", 'CW12'!$B$139, " - ", 'CW12'!$G$6, " - ", 'CW12'!$F$5))&gt;230,LEFT(_xlfn.CONCAT('CW12'!$B$131, " - ", 'CW12'!$B$139, " - ", 'CW12'!$G$6, " - ", 'CW12'!$F$5),212)&amp;" [*** truncated]",_xlfn.CONCAT('CW12'!$B$131, " - ", 'CW12'!$B$139, " - ", 'CW12'!$G$6, " - ", 'CW12'!$F$5))</f>
        <v>Water resilience and security - Security - Cyber; enhancement water opex - Raw water storage - Water network+</v>
      </c>
      <c r="D725" t="str">
        <f>'CW12'!$C$139</f>
        <v>£m</v>
      </c>
      <c r="E725" t="s">
        <v>8488</v>
      </c>
      <c r="F725" s="1248">
        <f>IF(ISBLANK('CW12'!$M$139),"##BLANK",'CW12'!$M$139)</f>
        <v>0</v>
      </c>
    </row>
    <row r="726" spans="2:6" x14ac:dyDescent="0.2">
      <c r="B726" t="str">
        <f>UPPER('CW12'!$AC$139)</f>
        <v>CW12_122WT_PR24</v>
      </c>
      <c r="C726" t="str">
        <f>IF(LEN(_xlfn.CONCAT('CW12'!$B$131, " - ", 'CW12'!$B$139, " - ", 'CW12'!$H$6, " - ", 'CW12'!$F$5))&gt;230,LEFT(_xlfn.CONCAT('CW12'!$B$131, " - ", 'CW12'!$B$139, " - ", 'CW12'!$H$6, " - ", 'CW12'!$F$5),212)&amp;" [*** truncated]",_xlfn.CONCAT('CW12'!$B$131, " - ", 'CW12'!$B$139, " - ", 'CW12'!$H$6, " - ", 'CW12'!$F$5))</f>
        <v>Water resilience and security - Security - Cyber; enhancement water opex - Water treatment - Water network+</v>
      </c>
      <c r="D726" t="str">
        <f>'CW12'!$C$139</f>
        <v>£m</v>
      </c>
      <c r="E726" t="s">
        <v>8488</v>
      </c>
      <c r="F726" s="1248">
        <f>IF(ISBLANK('CW12'!$N$139),"##BLANK",'CW12'!$N$139)</f>
        <v>0</v>
      </c>
    </row>
    <row r="727" spans="2:6" x14ac:dyDescent="0.2">
      <c r="B727" t="str">
        <f>UPPER('CW12'!$AD$139)</f>
        <v>CW12_122TWD_PR24</v>
      </c>
      <c r="C727" t="str">
        <f>IF(LEN(_xlfn.CONCAT('CW12'!$B$131, " - ", 'CW12'!$B$139, " - ", 'CW12'!$I$6, " - ", 'CW12'!$F$5))&gt;230,LEFT(_xlfn.CONCAT('CW12'!$B$131, " - ", 'CW12'!$B$139, " - ", 'CW12'!$I$6, " - ", 'CW12'!$F$5),212)&amp;" [*** truncated]",_xlfn.CONCAT('CW12'!$B$131, " - ", 'CW12'!$B$139, " - ", 'CW12'!$I$6, " - ", 'CW12'!$F$5))</f>
        <v>Water resilience and security - Security - Cyber; enhancement water opex - Treated water distribution - Water network+</v>
      </c>
      <c r="D727" t="str">
        <f>'CW12'!$C$139</f>
        <v>£m</v>
      </c>
      <c r="E727" t="s">
        <v>8488</v>
      </c>
      <c r="F727" s="1248">
        <f>IF(ISBLANK('CW12'!$O$139),"##BLANK",'CW12'!$O$139)</f>
        <v>0</v>
      </c>
    </row>
    <row r="728" spans="2:6" x14ac:dyDescent="0.2">
      <c r="B728" t="str">
        <f>UPPER('CW12'!$AE$139)</f>
        <v>CW12_122TOT_PR24</v>
      </c>
      <c r="C728" t="str">
        <f>IF(LEN(_xlfn.CONCAT('CW12'!$B$131, " - ", 'CW12'!$B$139, " - ", 'CW12'!$J$5))&gt;230,LEFT(_xlfn.CONCAT('CW12'!$B$131, " - ", 'CW12'!$B$139, " - ", 'CW12'!$J$5),212)&amp;" [*** truncated]",_xlfn.CONCAT('CW12'!$B$131, " - ", 'CW12'!$B$139, " - ", 'CW12'!$J$5))</f>
        <v>Water resilience and security - Security - Cyber; enhancement water opex - Total</v>
      </c>
      <c r="D728" t="str">
        <f>'CW12'!$C$139</f>
        <v>£m</v>
      </c>
      <c r="E728" t="s">
        <v>8488</v>
      </c>
      <c r="F728" s="1248">
        <f>IF(ISBLANK('CW12'!$P$139),"##BLANK",'CW12'!$P$139)</f>
        <v>0</v>
      </c>
    </row>
    <row r="729" spans="2:6" x14ac:dyDescent="0.2">
      <c r="B729" t="str">
        <f>UPPER('CW12'!$Z$140)</f>
        <v>CW12_123WR_PR24</v>
      </c>
      <c r="C729" t="str">
        <f>IF(LEN(_xlfn.CONCAT('CW12'!$B$131, " - ", 'CW12'!$B$140, " - ", 'CW12'!$E$5))&gt;230,LEFT(_xlfn.CONCAT('CW12'!$B$131, " - ", 'CW12'!$B$140, " - ", 'CW12'!$E$5),212)&amp;" [*** truncated]",_xlfn.CONCAT('CW12'!$B$131, " - ", 'CW12'!$B$140, " - ", 'CW12'!$E$5))</f>
        <v>Water resilience and security - Security - Cyber; enhancement water totex - Water resources</v>
      </c>
      <c r="D729" t="str">
        <f>'CW12'!$C$140</f>
        <v>£m</v>
      </c>
      <c r="E729" t="s">
        <v>8488</v>
      </c>
      <c r="F729" s="1248">
        <f>IF(ISBLANK('CW12'!$K$140),"##BLANK",'CW12'!$K$140)</f>
        <v>0</v>
      </c>
    </row>
    <row r="730" spans="2:6" x14ac:dyDescent="0.2">
      <c r="B730" t="str">
        <f>UPPER('CW12'!$AA$140)</f>
        <v>CW12_123RWT_PR24</v>
      </c>
      <c r="C730" t="str">
        <f>IF(LEN(_xlfn.CONCAT('CW12'!$B$131, " - ", 'CW12'!$B$140, " - ", 'CW12'!$F$6, " - ", 'CW12'!$F$5))&gt;230,LEFT(_xlfn.CONCAT('CW12'!$B$131, " - ", 'CW12'!$B$140, " - ", 'CW12'!$F$6, " - ", 'CW12'!$F$5),212)&amp;" [*** truncated]",_xlfn.CONCAT('CW12'!$B$131, " - ", 'CW12'!$B$140, " - ", 'CW12'!$F$6, " - ", 'CW12'!$F$5))</f>
        <v>Water resilience and security - Security - Cyber; enhancement water totex - Raw water transport - Water network+</v>
      </c>
      <c r="D730" t="str">
        <f>'CW12'!$C$140</f>
        <v>£m</v>
      </c>
      <c r="E730" t="s">
        <v>8488</v>
      </c>
      <c r="F730" s="1248">
        <f>IF(ISBLANK('CW12'!$L$140),"##BLANK",'CW12'!$L$140)</f>
        <v>0</v>
      </c>
    </row>
    <row r="731" spans="2:6" x14ac:dyDescent="0.2">
      <c r="B731" t="str">
        <f>UPPER('CW12'!$AB$140)</f>
        <v>CW12_123RWS_PR24</v>
      </c>
      <c r="C731" t="str">
        <f>IF(LEN(_xlfn.CONCAT('CW12'!$B$131, " - ", 'CW12'!$B$140, " - ", 'CW12'!$G$6, " - ", 'CW12'!$F$5))&gt;230,LEFT(_xlfn.CONCAT('CW12'!$B$131, " - ", 'CW12'!$B$140, " - ", 'CW12'!$G$6, " - ", 'CW12'!$F$5),212)&amp;" [*** truncated]",_xlfn.CONCAT('CW12'!$B$131, " - ", 'CW12'!$B$140, " - ", 'CW12'!$G$6, " - ", 'CW12'!$F$5))</f>
        <v>Water resilience and security - Security - Cyber; enhancement water totex - Raw water storage - Water network+</v>
      </c>
      <c r="D731" t="str">
        <f>'CW12'!$C$140</f>
        <v>£m</v>
      </c>
      <c r="E731" t="s">
        <v>8488</v>
      </c>
      <c r="F731" s="1248">
        <f>IF(ISBLANK('CW12'!$M$140),"##BLANK",'CW12'!$M$140)</f>
        <v>0</v>
      </c>
    </row>
    <row r="732" spans="2:6" x14ac:dyDescent="0.2">
      <c r="B732" t="str">
        <f>UPPER('CW12'!$AC$140)</f>
        <v>CW12_123WT_PR24</v>
      </c>
      <c r="C732" t="str">
        <f>IF(LEN(_xlfn.CONCAT('CW12'!$B$131, " - ", 'CW12'!$B$140, " - ", 'CW12'!$H$6, " - ", 'CW12'!$F$5))&gt;230,LEFT(_xlfn.CONCAT('CW12'!$B$131, " - ", 'CW12'!$B$140, " - ", 'CW12'!$H$6, " - ", 'CW12'!$F$5),212)&amp;" [*** truncated]",_xlfn.CONCAT('CW12'!$B$131, " - ", 'CW12'!$B$140, " - ", 'CW12'!$H$6, " - ", 'CW12'!$F$5))</f>
        <v>Water resilience and security - Security - Cyber; enhancement water totex - Water treatment - Water network+</v>
      </c>
      <c r="D732" t="str">
        <f>'CW12'!$C$140</f>
        <v>£m</v>
      </c>
      <c r="E732" t="s">
        <v>8488</v>
      </c>
      <c r="F732" s="1248">
        <f>IF(ISBLANK('CW12'!$N$140),"##BLANK",'CW12'!$N$140)</f>
        <v>0</v>
      </c>
    </row>
    <row r="733" spans="2:6" x14ac:dyDescent="0.2">
      <c r="B733" t="str">
        <f>UPPER('CW12'!$AD$140)</f>
        <v>CW12_123TWD_PR24</v>
      </c>
      <c r="C733" t="str">
        <f>IF(LEN(_xlfn.CONCAT('CW12'!$B$131, " - ", 'CW12'!$B$140, " - ", 'CW12'!$I$6, " - ", 'CW12'!$F$5))&gt;230,LEFT(_xlfn.CONCAT('CW12'!$B$131, " - ", 'CW12'!$B$140, " - ", 'CW12'!$I$6, " - ", 'CW12'!$F$5),212)&amp;" [*** truncated]",_xlfn.CONCAT('CW12'!$B$131, " - ", 'CW12'!$B$140, " - ", 'CW12'!$I$6, " - ", 'CW12'!$F$5))</f>
        <v>Water resilience and security - Security - Cyber; enhancement water totex - Treated water distribution - Water network+</v>
      </c>
      <c r="D733" t="str">
        <f>'CW12'!$C$140</f>
        <v>£m</v>
      </c>
      <c r="E733" t="s">
        <v>8488</v>
      </c>
      <c r="F733" s="1248">
        <f>IF(ISBLANK('CW12'!$O$140),"##BLANK",'CW12'!$O$140)</f>
        <v>0</v>
      </c>
    </row>
    <row r="734" spans="2:6" x14ac:dyDescent="0.2">
      <c r="B734" t="str">
        <f>UPPER('CW12'!$AE$140)</f>
        <v>CW12_123TOT_PR24</v>
      </c>
      <c r="C734" t="str">
        <f>IF(LEN(_xlfn.CONCAT('CW12'!$B$131, " - ", 'CW12'!$B$140, " - ", 'CW12'!$J$5))&gt;230,LEFT(_xlfn.CONCAT('CW12'!$B$131, " - ", 'CW12'!$B$140, " - ", 'CW12'!$J$5),212)&amp;" [*** truncated]",_xlfn.CONCAT('CW12'!$B$131, " - ", 'CW12'!$B$140, " - ", 'CW12'!$J$5))</f>
        <v>Water resilience and security - Security - Cyber; enhancement water totex - Total</v>
      </c>
      <c r="D734" t="str">
        <f>'CW12'!$C$140</f>
        <v>£m</v>
      </c>
      <c r="E734" t="s">
        <v>8488</v>
      </c>
      <c r="F734" s="1248">
        <f>IF(ISBLANK('CW12'!$P$140),"##BLANK",'CW12'!$P$140)</f>
        <v>0</v>
      </c>
    </row>
    <row r="735" spans="2:6" x14ac:dyDescent="0.2">
      <c r="B735" t="str">
        <f>UPPER('CW12'!$Z$143)</f>
        <v>CW12_124WR_PR24</v>
      </c>
      <c r="C735" t="str">
        <f>IF(LEN(_xlfn.CONCAT('CW12'!$B$142, " - ", 'CW12'!$B$143, " - ", 'CW12'!$E$5))&gt;230,LEFT(_xlfn.CONCAT('CW12'!$B$142, " - ", 'CW12'!$B$143, " - ", 'CW12'!$E$5),212)&amp;" [*** truncated]",_xlfn.CONCAT('CW12'!$B$142, " - ", 'CW12'!$B$143, " - ", 'CW12'!$E$5))</f>
        <v>Net zero - Greenhouse gas reduction (net zero); enhancement water capex - Water resources</v>
      </c>
      <c r="D735" t="str">
        <f>'CW12'!$C$143</f>
        <v>£m</v>
      </c>
      <c r="E735" t="s">
        <v>8488</v>
      </c>
      <c r="F735" s="1248">
        <f>IF(ISBLANK('CW12'!$K$143),"##BLANK",'CW12'!$K$143)</f>
        <v>0</v>
      </c>
    </row>
    <row r="736" spans="2:6" x14ac:dyDescent="0.2">
      <c r="B736" t="str">
        <f>UPPER('CW12'!$AA$143)</f>
        <v>CW12_124RWT_PR24</v>
      </c>
      <c r="C736" t="str">
        <f>IF(LEN(_xlfn.CONCAT('CW12'!$B$142, " - ", 'CW12'!$B$143, " - ", 'CW12'!$F$6, " - ", 'CW12'!$F$5))&gt;230,LEFT(_xlfn.CONCAT('CW12'!$B$142, " - ", 'CW12'!$B$143, " - ", 'CW12'!$F$6, " - ", 'CW12'!$F$5),212)&amp;" [*** truncated]",_xlfn.CONCAT('CW12'!$B$142, " - ", 'CW12'!$B$143, " - ", 'CW12'!$F$6, " - ", 'CW12'!$F$5))</f>
        <v>Net zero - Greenhouse gas reduction (net zero); enhancement water capex - Raw water transport - Water network+</v>
      </c>
      <c r="D736" t="str">
        <f>'CW12'!$C$143</f>
        <v>£m</v>
      </c>
      <c r="E736" t="s">
        <v>8488</v>
      </c>
      <c r="F736" s="1248">
        <f>IF(ISBLANK('CW12'!$L$143),"##BLANK",'CW12'!$L$143)</f>
        <v>0</v>
      </c>
    </row>
    <row r="737" spans="2:6" x14ac:dyDescent="0.2">
      <c r="B737" t="str">
        <f>UPPER('CW12'!$AB$143)</f>
        <v>CW12_124RWS_PR24</v>
      </c>
      <c r="C737" t="str">
        <f>IF(LEN(_xlfn.CONCAT('CW12'!$B$142, " - ", 'CW12'!$B$143, " - ", 'CW12'!$G$6, " - ", 'CW12'!$F$5))&gt;230,LEFT(_xlfn.CONCAT('CW12'!$B$142, " - ", 'CW12'!$B$143, " - ", 'CW12'!$G$6, " - ", 'CW12'!$F$5),212)&amp;" [*** truncated]",_xlfn.CONCAT('CW12'!$B$142, " - ", 'CW12'!$B$143, " - ", 'CW12'!$G$6, " - ", 'CW12'!$F$5))</f>
        <v>Net zero - Greenhouse gas reduction (net zero); enhancement water capex - Raw water storage - Water network+</v>
      </c>
      <c r="D737" t="str">
        <f>'CW12'!$C$143</f>
        <v>£m</v>
      </c>
      <c r="E737" t="s">
        <v>8488</v>
      </c>
      <c r="F737" s="1248">
        <f>IF(ISBLANK('CW12'!$M$143),"##BLANK",'CW12'!$M$143)</f>
        <v>0</v>
      </c>
    </row>
    <row r="738" spans="2:6" x14ac:dyDescent="0.2">
      <c r="B738" t="str">
        <f>UPPER('CW12'!$AC$143)</f>
        <v>CW12_124WT_PR24</v>
      </c>
      <c r="C738" t="str">
        <f>IF(LEN(_xlfn.CONCAT('CW12'!$B$142, " - ", 'CW12'!$B$143, " - ", 'CW12'!$H$6, " - ", 'CW12'!$F$5))&gt;230,LEFT(_xlfn.CONCAT('CW12'!$B$142, " - ", 'CW12'!$B$143, " - ", 'CW12'!$H$6, " - ", 'CW12'!$F$5),212)&amp;" [*** truncated]",_xlfn.CONCAT('CW12'!$B$142, " - ", 'CW12'!$B$143, " - ", 'CW12'!$H$6, " - ", 'CW12'!$F$5))</f>
        <v>Net zero - Greenhouse gas reduction (net zero); enhancement water capex - Water treatment - Water network+</v>
      </c>
      <c r="D738" t="str">
        <f>'CW12'!$C$143</f>
        <v>£m</v>
      </c>
      <c r="E738" t="s">
        <v>8488</v>
      </c>
      <c r="F738" s="1248">
        <f>IF(ISBLANK('CW12'!$N$143),"##BLANK",'CW12'!$N$143)</f>
        <v>0</v>
      </c>
    </row>
    <row r="739" spans="2:6" x14ac:dyDescent="0.2">
      <c r="B739" t="str">
        <f>UPPER('CW12'!$AD$143)</f>
        <v>CW12_124TWD_PR24</v>
      </c>
      <c r="C739" t="str">
        <f>IF(LEN(_xlfn.CONCAT('CW12'!$B$142, " - ", 'CW12'!$B$143, " - ", 'CW12'!$I$6, " - ", 'CW12'!$F$5))&gt;230,LEFT(_xlfn.CONCAT('CW12'!$B$142, " - ", 'CW12'!$B$143, " - ", 'CW12'!$I$6, " - ", 'CW12'!$F$5),212)&amp;" [*** truncated]",_xlfn.CONCAT('CW12'!$B$142, " - ", 'CW12'!$B$143, " - ", 'CW12'!$I$6, " - ", 'CW12'!$F$5))</f>
        <v>Net zero - Greenhouse gas reduction (net zero); enhancement water capex - Treated water distribution - Water network+</v>
      </c>
      <c r="D739" t="str">
        <f>'CW12'!$C$143</f>
        <v>£m</v>
      </c>
      <c r="E739" t="s">
        <v>8488</v>
      </c>
      <c r="F739" s="1248">
        <f>IF(ISBLANK('CW12'!$O$143),"##BLANK",'CW12'!$O$143)</f>
        <v>0</v>
      </c>
    </row>
    <row r="740" spans="2:6" x14ac:dyDescent="0.2">
      <c r="B740" t="str">
        <f>UPPER('CW12'!$AE$143)</f>
        <v>CW12_124TOT_PR24</v>
      </c>
      <c r="C740" t="str">
        <f>IF(LEN(_xlfn.CONCAT('CW12'!$B$142, " - ", 'CW12'!$B$143, " - ", 'CW12'!$J$5))&gt;230,LEFT(_xlfn.CONCAT('CW12'!$B$142, " - ", 'CW12'!$B$143, " - ", 'CW12'!$J$5),212)&amp;" [*** truncated]",_xlfn.CONCAT('CW12'!$B$142, " - ", 'CW12'!$B$143, " - ", 'CW12'!$J$5))</f>
        <v>Net zero - Greenhouse gas reduction (net zero); enhancement water capex - Total</v>
      </c>
      <c r="D740" t="str">
        <f>'CW12'!$C$143</f>
        <v>£m</v>
      </c>
      <c r="E740" t="s">
        <v>8488</v>
      </c>
      <c r="F740" s="1248">
        <f>IF(ISBLANK('CW12'!$P$143),"##BLANK",'CW12'!$P$143)</f>
        <v>0</v>
      </c>
    </row>
    <row r="741" spans="2:6" x14ac:dyDescent="0.2">
      <c r="B741" t="str">
        <f>UPPER('CW12'!$Z$144)</f>
        <v>CW12_125WR_PR24</v>
      </c>
      <c r="C741" t="str">
        <f>IF(LEN(_xlfn.CONCAT('CW12'!$B$142, " - ", 'CW12'!$B$144, " - ", 'CW12'!$E$5))&gt;230,LEFT(_xlfn.CONCAT('CW12'!$B$142, " - ", 'CW12'!$B$144, " - ", 'CW12'!$E$5),212)&amp;" [*** truncated]",_xlfn.CONCAT('CW12'!$B$142, " - ", 'CW12'!$B$144, " - ", 'CW12'!$E$5))</f>
        <v>Net zero - Greenhouse gas reduction (net zero); enhancement water opex - Water resources</v>
      </c>
      <c r="D741" t="str">
        <f>'CW12'!$C$144</f>
        <v>£m</v>
      </c>
      <c r="E741" t="s">
        <v>8488</v>
      </c>
      <c r="F741" s="1248">
        <f>IF(ISBLANK('CW12'!$K$144),"##BLANK",'CW12'!$K$144)</f>
        <v>0</v>
      </c>
    </row>
    <row r="742" spans="2:6" x14ac:dyDescent="0.2">
      <c r="B742" t="str">
        <f>UPPER('CW12'!$AA$144)</f>
        <v>CW12_125RWT_PR24</v>
      </c>
      <c r="C742" t="str">
        <f>IF(LEN(_xlfn.CONCAT('CW12'!$B$142, " - ", 'CW12'!$B$144, " - ", 'CW12'!$F$6, " - ", 'CW12'!$F$5))&gt;230,LEFT(_xlfn.CONCAT('CW12'!$B$142, " - ", 'CW12'!$B$144, " - ", 'CW12'!$F$6, " - ", 'CW12'!$F$5),212)&amp;" [*** truncated]",_xlfn.CONCAT('CW12'!$B$142, " - ", 'CW12'!$B$144, " - ", 'CW12'!$F$6, " - ", 'CW12'!$F$5))</f>
        <v>Net zero - Greenhouse gas reduction (net zero); enhancement water opex - Raw water transport - Water network+</v>
      </c>
      <c r="D742" t="str">
        <f>'CW12'!$C$144</f>
        <v>£m</v>
      </c>
      <c r="E742" t="s">
        <v>8488</v>
      </c>
      <c r="F742" s="1248">
        <f>IF(ISBLANK('CW12'!$L$144),"##BLANK",'CW12'!$L$144)</f>
        <v>0</v>
      </c>
    </row>
    <row r="743" spans="2:6" x14ac:dyDescent="0.2">
      <c r="B743" t="str">
        <f>UPPER('CW12'!$AB$144)</f>
        <v>CW12_125RWS_PR24</v>
      </c>
      <c r="C743" t="str">
        <f>IF(LEN(_xlfn.CONCAT('CW12'!$B$142, " - ", 'CW12'!$B$144, " - ", 'CW12'!$G$6, " - ", 'CW12'!$F$5))&gt;230,LEFT(_xlfn.CONCAT('CW12'!$B$142, " - ", 'CW12'!$B$144, " - ", 'CW12'!$G$6, " - ", 'CW12'!$F$5),212)&amp;" [*** truncated]",_xlfn.CONCAT('CW12'!$B$142, " - ", 'CW12'!$B$144, " - ", 'CW12'!$G$6, " - ", 'CW12'!$F$5))</f>
        <v>Net zero - Greenhouse gas reduction (net zero); enhancement water opex - Raw water storage - Water network+</v>
      </c>
      <c r="D743" t="str">
        <f>'CW12'!$C$144</f>
        <v>£m</v>
      </c>
      <c r="E743" t="s">
        <v>8488</v>
      </c>
      <c r="F743" s="1248">
        <f>IF(ISBLANK('CW12'!$M$144),"##BLANK",'CW12'!$M$144)</f>
        <v>0</v>
      </c>
    </row>
    <row r="744" spans="2:6" x14ac:dyDescent="0.2">
      <c r="B744" t="str">
        <f>UPPER('CW12'!$AC$144)</f>
        <v>CW12_125WT_PR24</v>
      </c>
      <c r="C744" t="str">
        <f>IF(LEN(_xlfn.CONCAT('CW12'!$B$142, " - ", 'CW12'!$B$144, " - ", 'CW12'!$H$6, " - ", 'CW12'!$F$5))&gt;230,LEFT(_xlfn.CONCAT('CW12'!$B$142, " - ", 'CW12'!$B$144, " - ", 'CW12'!$H$6, " - ", 'CW12'!$F$5),212)&amp;" [*** truncated]",_xlfn.CONCAT('CW12'!$B$142, " - ", 'CW12'!$B$144, " - ", 'CW12'!$H$6, " - ", 'CW12'!$F$5))</f>
        <v>Net zero - Greenhouse gas reduction (net zero); enhancement water opex - Water treatment - Water network+</v>
      </c>
      <c r="D744" t="str">
        <f>'CW12'!$C$144</f>
        <v>£m</v>
      </c>
      <c r="E744" t="s">
        <v>8488</v>
      </c>
      <c r="F744" s="1248">
        <f>IF(ISBLANK('CW12'!$N$144),"##BLANK",'CW12'!$N$144)</f>
        <v>0</v>
      </c>
    </row>
    <row r="745" spans="2:6" x14ac:dyDescent="0.2">
      <c r="B745" t="str">
        <f>UPPER('CW12'!$AD$144)</f>
        <v>CW12_125TWD_PR24</v>
      </c>
      <c r="C745" t="str">
        <f>IF(LEN(_xlfn.CONCAT('CW12'!$B$142, " - ", 'CW12'!$B$144, " - ", 'CW12'!$I$6, " - ", 'CW12'!$F$5))&gt;230,LEFT(_xlfn.CONCAT('CW12'!$B$142, " - ", 'CW12'!$B$144, " - ", 'CW12'!$I$6, " - ", 'CW12'!$F$5),212)&amp;" [*** truncated]",_xlfn.CONCAT('CW12'!$B$142, " - ", 'CW12'!$B$144, " - ", 'CW12'!$I$6, " - ", 'CW12'!$F$5))</f>
        <v>Net zero - Greenhouse gas reduction (net zero); enhancement water opex - Treated water distribution - Water network+</v>
      </c>
      <c r="D745" t="str">
        <f>'CW12'!$C$144</f>
        <v>£m</v>
      </c>
      <c r="E745" t="s">
        <v>8488</v>
      </c>
      <c r="F745" s="1248">
        <f>IF(ISBLANK('CW12'!$O$144),"##BLANK",'CW12'!$O$144)</f>
        <v>0</v>
      </c>
    </row>
    <row r="746" spans="2:6" x14ac:dyDescent="0.2">
      <c r="B746" t="str">
        <f>UPPER('CW12'!$AE$144)</f>
        <v>CW12_125TOT_PR24</v>
      </c>
      <c r="C746" t="str">
        <f>IF(LEN(_xlfn.CONCAT('CW12'!$B$142, " - ", 'CW12'!$B$144, " - ", 'CW12'!$J$5))&gt;230,LEFT(_xlfn.CONCAT('CW12'!$B$142, " - ", 'CW12'!$B$144, " - ", 'CW12'!$J$5),212)&amp;" [*** truncated]",_xlfn.CONCAT('CW12'!$B$142, " - ", 'CW12'!$B$144, " - ", 'CW12'!$J$5))</f>
        <v>Net zero - Greenhouse gas reduction (net zero); enhancement water opex - Total</v>
      </c>
      <c r="D746" t="str">
        <f>'CW12'!$C$144</f>
        <v>£m</v>
      </c>
      <c r="E746" t="s">
        <v>8488</v>
      </c>
      <c r="F746" s="1248">
        <f>IF(ISBLANK('CW12'!$P$144),"##BLANK",'CW12'!$P$144)</f>
        <v>0</v>
      </c>
    </row>
    <row r="747" spans="2:6" x14ac:dyDescent="0.2">
      <c r="B747" t="str">
        <f>UPPER('CW12'!$Z$145)</f>
        <v>CW12_126WR_PR24</v>
      </c>
      <c r="C747" t="str">
        <f>IF(LEN(_xlfn.CONCAT('CW12'!$B$142, " - ", 'CW12'!$B$145, " - ", 'CW12'!$E$5))&gt;230,LEFT(_xlfn.CONCAT('CW12'!$B$142, " - ", 'CW12'!$B$145, " - ", 'CW12'!$E$5),212)&amp;" [*** truncated]",_xlfn.CONCAT('CW12'!$B$142, " - ", 'CW12'!$B$145, " - ", 'CW12'!$E$5))</f>
        <v>Net zero - Greenhouse gas reduction (net zero); enhancement water totex - Water resources</v>
      </c>
      <c r="D747" t="str">
        <f>'CW12'!$C$145</f>
        <v>£m</v>
      </c>
      <c r="E747" t="s">
        <v>8488</v>
      </c>
      <c r="F747" s="1248">
        <f>IF(ISBLANK('CW12'!$K$145),"##BLANK",'CW12'!$K$145)</f>
        <v>0</v>
      </c>
    </row>
    <row r="748" spans="2:6" x14ac:dyDescent="0.2">
      <c r="B748" t="str">
        <f>UPPER('CW12'!$AA$145)</f>
        <v>CW12_126RWT_PR24</v>
      </c>
      <c r="C748" t="str">
        <f>IF(LEN(_xlfn.CONCAT('CW12'!$B$142, " - ", 'CW12'!$B$145, " - ", 'CW12'!$F$6, " - ", 'CW12'!$F$5))&gt;230,LEFT(_xlfn.CONCAT('CW12'!$B$142, " - ", 'CW12'!$B$145, " - ", 'CW12'!$F$6, " - ", 'CW12'!$F$5),212)&amp;" [*** truncated]",_xlfn.CONCAT('CW12'!$B$142, " - ", 'CW12'!$B$145, " - ", 'CW12'!$F$6, " - ", 'CW12'!$F$5))</f>
        <v>Net zero - Greenhouse gas reduction (net zero); enhancement water totex - Raw water transport - Water network+</v>
      </c>
      <c r="D748" t="str">
        <f>'CW12'!$C$145</f>
        <v>£m</v>
      </c>
      <c r="E748" t="s">
        <v>8488</v>
      </c>
      <c r="F748" s="1248">
        <f>IF(ISBLANK('CW12'!$L$145),"##BLANK",'CW12'!$L$145)</f>
        <v>0</v>
      </c>
    </row>
    <row r="749" spans="2:6" x14ac:dyDescent="0.2">
      <c r="B749" t="str">
        <f>UPPER('CW12'!$AB$145)</f>
        <v>CW12_126RWS_PR24</v>
      </c>
      <c r="C749" t="str">
        <f>IF(LEN(_xlfn.CONCAT('CW12'!$B$142, " - ", 'CW12'!$B$145, " - ", 'CW12'!$G$6, " - ", 'CW12'!$F$5))&gt;230,LEFT(_xlfn.CONCAT('CW12'!$B$142, " - ", 'CW12'!$B$145, " - ", 'CW12'!$G$6, " - ", 'CW12'!$F$5),212)&amp;" [*** truncated]",_xlfn.CONCAT('CW12'!$B$142, " - ", 'CW12'!$B$145, " - ", 'CW12'!$G$6, " - ", 'CW12'!$F$5))</f>
        <v>Net zero - Greenhouse gas reduction (net zero); enhancement water totex - Raw water storage - Water network+</v>
      </c>
      <c r="D749" t="str">
        <f>'CW12'!$C$145</f>
        <v>£m</v>
      </c>
      <c r="E749" t="s">
        <v>8488</v>
      </c>
      <c r="F749" s="1248">
        <f>IF(ISBLANK('CW12'!$M$145),"##BLANK",'CW12'!$M$145)</f>
        <v>0</v>
      </c>
    </row>
    <row r="750" spans="2:6" x14ac:dyDescent="0.2">
      <c r="B750" t="str">
        <f>UPPER('CW12'!$AC$145)</f>
        <v>CW12_126WT_PR24</v>
      </c>
      <c r="C750" t="str">
        <f>IF(LEN(_xlfn.CONCAT('CW12'!$B$142, " - ", 'CW12'!$B$145, " - ", 'CW12'!$H$6, " - ", 'CW12'!$F$5))&gt;230,LEFT(_xlfn.CONCAT('CW12'!$B$142, " - ", 'CW12'!$B$145, " - ", 'CW12'!$H$6, " - ", 'CW12'!$F$5),212)&amp;" [*** truncated]",_xlfn.CONCAT('CW12'!$B$142, " - ", 'CW12'!$B$145, " - ", 'CW12'!$H$6, " - ", 'CW12'!$F$5))</f>
        <v>Net zero - Greenhouse gas reduction (net zero); enhancement water totex - Water treatment - Water network+</v>
      </c>
      <c r="D750" t="str">
        <f>'CW12'!$C$145</f>
        <v>£m</v>
      </c>
      <c r="E750" t="s">
        <v>8488</v>
      </c>
      <c r="F750" s="1248">
        <f>IF(ISBLANK('CW12'!$N$145),"##BLANK",'CW12'!$N$145)</f>
        <v>0</v>
      </c>
    </row>
    <row r="751" spans="2:6" x14ac:dyDescent="0.2">
      <c r="B751" t="str">
        <f>UPPER('CW12'!$AD$145)</f>
        <v>CW12_126TWD_PR24</v>
      </c>
      <c r="C751" t="str">
        <f>IF(LEN(_xlfn.CONCAT('CW12'!$B$142, " - ", 'CW12'!$B$145, " - ", 'CW12'!$I$6, " - ", 'CW12'!$F$5))&gt;230,LEFT(_xlfn.CONCAT('CW12'!$B$142, " - ", 'CW12'!$B$145, " - ", 'CW12'!$I$6, " - ", 'CW12'!$F$5),212)&amp;" [*** truncated]",_xlfn.CONCAT('CW12'!$B$142, " - ", 'CW12'!$B$145, " - ", 'CW12'!$I$6, " - ", 'CW12'!$F$5))</f>
        <v>Net zero - Greenhouse gas reduction (net zero); enhancement water totex - Treated water distribution - Water network+</v>
      </c>
      <c r="D751" t="str">
        <f>'CW12'!$C$145</f>
        <v>£m</v>
      </c>
      <c r="E751" t="s">
        <v>8488</v>
      </c>
      <c r="F751" s="1248">
        <f>IF(ISBLANK('CW12'!$O$145),"##BLANK",'CW12'!$O$145)</f>
        <v>0</v>
      </c>
    </row>
    <row r="752" spans="2:6" x14ac:dyDescent="0.2">
      <c r="B752" t="str">
        <f>UPPER('CW12'!$AE$145)</f>
        <v>CW12_126TOT_PR24</v>
      </c>
      <c r="C752" t="str">
        <f>IF(LEN(_xlfn.CONCAT('CW12'!$B$142, " - ", 'CW12'!$B$145, " - ", 'CW12'!$J$5))&gt;230,LEFT(_xlfn.CONCAT('CW12'!$B$142, " - ", 'CW12'!$B$145, " - ", 'CW12'!$J$5),212)&amp;" [*** truncated]",_xlfn.CONCAT('CW12'!$B$142, " - ", 'CW12'!$B$145, " - ", 'CW12'!$J$5))</f>
        <v>Net zero - Greenhouse gas reduction (net zero); enhancement water totex - Total</v>
      </c>
      <c r="D752" t="str">
        <f>'CW12'!$C$145</f>
        <v>£m</v>
      </c>
      <c r="E752" t="s">
        <v>8488</v>
      </c>
      <c r="F752" s="1248">
        <f>IF(ISBLANK('CW12'!$P$145),"##BLANK",'CW12'!$P$145)</f>
        <v>0</v>
      </c>
    </row>
    <row r="753" spans="2:6" x14ac:dyDescent="0.2">
      <c r="B753" t="str">
        <f>UPPER('CW12'!$Z$148)</f>
        <v>CW12_127WR_PR24</v>
      </c>
      <c r="C753" t="str">
        <f>IF(LEN(_xlfn.CONCAT('CW12'!$B$147, " - ", 'CW12'!$B$148, " - ", 'CW12'!$E$5))&gt;230,LEFT(_xlfn.CONCAT('CW12'!$B$147, " - ", 'CW12'!$B$148, " - ", 'CW12'!$E$5),212)&amp;" [*** truncated]",_xlfn.CONCAT('CW12'!$B$147, " - ", 'CW12'!$B$148, " - ", 'CW12'!$E$5))</f>
        <v>Other enhancement (Freeform lines - by exception) - Additional line 1; enhancement water capex - Water resources</v>
      </c>
      <c r="D753" t="str">
        <f>'CW12'!$C$148</f>
        <v>£m</v>
      </c>
      <c r="E753" t="s">
        <v>8488</v>
      </c>
      <c r="F753" s="1248">
        <f>IF(ISBLANK('CW12'!$K$148),"##BLANK",'CW12'!$K$148)</f>
        <v>0</v>
      </c>
    </row>
    <row r="754" spans="2:6" x14ac:dyDescent="0.2">
      <c r="B754" t="str">
        <f>UPPER('CW12'!$AA$148)</f>
        <v>CW12_127RWT_PR24</v>
      </c>
      <c r="C754" t="str">
        <f>IF(LEN(_xlfn.CONCAT('CW12'!$B$147, " - ", 'CW12'!$B$148, " - ", 'CW12'!$F$6, " - ", 'CW12'!$F$5))&gt;230,LEFT(_xlfn.CONCAT('CW12'!$B$147, " - ", 'CW12'!$B$148, " - ", 'CW12'!$F$6, " - ", 'CW12'!$F$5),212)&amp;" [*** truncated]",_xlfn.CONCAT('CW12'!$B$147, " - ", 'CW12'!$B$148, " - ", 'CW12'!$F$6, " - ", 'CW12'!$F$5))</f>
        <v>Other enhancement (Freeform lines - by exception) - Additional line 1; enhancement water capex - Raw water transport - Water network+</v>
      </c>
      <c r="D754" t="str">
        <f>'CW12'!$C$148</f>
        <v>£m</v>
      </c>
      <c r="E754" t="s">
        <v>8488</v>
      </c>
      <c r="F754" s="1248">
        <f>IF(ISBLANK('CW12'!$L$148),"##BLANK",'CW12'!$L$148)</f>
        <v>0</v>
      </c>
    </row>
    <row r="755" spans="2:6" x14ac:dyDescent="0.2">
      <c r="B755" t="str">
        <f>UPPER('CW12'!$AB$148)</f>
        <v>CW12_127RWS_PR24</v>
      </c>
      <c r="C755" t="str">
        <f>IF(LEN(_xlfn.CONCAT('CW12'!$B$147, " - ", 'CW12'!$B$148, " - ", 'CW12'!$G$6, " - ", 'CW12'!$F$5))&gt;230,LEFT(_xlfn.CONCAT('CW12'!$B$147, " - ", 'CW12'!$B$148, " - ", 'CW12'!$G$6, " - ", 'CW12'!$F$5),212)&amp;" [*** truncated]",_xlfn.CONCAT('CW12'!$B$147, " - ", 'CW12'!$B$148, " - ", 'CW12'!$G$6, " - ", 'CW12'!$F$5))</f>
        <v>Other enhancement (Freeform lines - by exception) - Additional line 1; enhancement water capex - Raw water storage - Water network+</v>
      </c>
      <c r="D755" t="str">
        <f>'CW12'!$C$148</f>
        <v>£m</v>
      </c>
      <c r="E755" t="s">
        <v>8488</v>
      </c>
      <c r="F755" s="1248">
        <f>IF(ISBLANK('CW12'!$M$148),"##BLANK",'CW12'!$M$148)</f>
        <v>0</v>
      </c>
    </row>
    <row r="756" spans="2:6" x14ac:dyDescent="0.2">
      <c r="B756" t="str">
        <f>UPPER('CW12'!$AC$148)</f>
        <v>CW12_127WT_PR24</v>
      </c>
      <c r="C756" t="str">
        <f>IF(LEN(_xlfn.CONCAT('CW12'!$B$147, " - ", 'CW12'!$B$148, " - ", 'CW12'!$H$6, " - ", 'CW12'!$F$5))&gt;230,LEFT(_xlfn.CONCAT('CW12'!$B$147, " - ", 'CW12'!$B$148, " - ", 'CW12'!$H$6, " - ", 'CW12'!$F$5),212)&amp;" [*** truncated]",_xlfn.CONCAT('CW12'!$B$147, " - ", 'CW12'!$B$148, " - ", 'CW12'!$H$6, " - ", 'CW12'!$F$5))</f>
        <v>Other enhancement (Freeform lines - by exception) - Additional line 1; enhancement water capex - Water treatment - Water network+</v>
      </c>
      <c r="D756" t="str">
        <f>'CW12'!$C$148</f>
        <v>£m</v>
      </c>
      <c r="E756" t="s">
        <v>8488</v>
      </c>
      <c r="F756" s="1248">
        <f>IF(ISBLANK('CW12'!$N$148),"##BLANK",'CW12'!$N$148)</f>
        <v>0</v>
      </c>
    </row>
    <row r="757" spans="2:6" x14ac:dyDescent="0.2">
      <c r="B757" t="str">
        <f>UPPER('CW12'!$AD$148)</f>
        <v>CW12_127TWD_PR24</v>
      </c>
      <c r="C757" t="str">
        <f>IF(LEN(_xlfn.CONCAT('CW12'!$B$147, " - ", 'CW12'!$B$148, " - ", 'CW12'!$I$6, " - ", 'CW12'!$F$5))&gt;230,LEFT(_xlfn.CONCAT('CW12'!$B$147, " - ", 'CW12'!$B$148, " - ", 'CW12'!$I$6, " - ", 'CW12'!$F$5),212)&amp;" [*** truncated]",_xlfn.CONCAT('CW12'!$B$147, " - ", 'CW12'!$B$148, " - ", 'CW12'!$I$6, " - ", 'CW12'!$F$5))</f>
        <v>Other enhancement (Freeform lines - by exception) - Additional line 1; enhancement water capex - Treated water distribution - Water network+</v>
      </c>
      <c r="D757" t="str">
        <f>'CW12'!$C$148</f>
        <v>£m</v>
      </c>
      <c r="E757" t="s">
        <v>8488</v>
      </c>
      <c r="F757" s="1248">
        <f>IF(ISBLANK('CW12'!$O$148),"##BLANK",'CW12'!$O$148)</f>
        <v>0</v>
      </c>
    </row>
    <row r="758" spans="2:6" x14ac:dyDescent="0.2">
      <c r="B758" t="str">
        <f>UPPER('CW12'!$AE$148)</f>
        <v>CW12_127TOT_PR24</v>
      </c>
      <c r="C758" t="str">
        <f>IF(LEN(_xlfn.CONCAT('CW12'!$B$147, " - ", 'CW12'!$B$148, " - ", 'CW12'!$J$5))&gt;230,LEFT(_xlfn.CONCAT('CW12'!$B$147, " - ", 'CW12'!$B$148, " - ", 'CW12'!$J$5),212)&amp;" [*** truncated]",_xlfn.CONCAT('CW12'!$B$147, " - ", 'CW12'!$B$148, " - ", 'CW12'!$J$5))</f>
        <v>Other enhancement (Freeform lines - by exception) - Additional line 1; enhancement water capex - Total</v>
      </c>
      <c r="D758" t="str">
        <f>'CW12'!$C$148</f>
        <v>£m</v>
      </c>
      <c r="E758" t="s">
        <v>8488</v>
      </c>
      <c r="F758" s="1248">
        <f>IF(ISBLANK('CW12'!$P$148),"##BLANK",'CW12'!$P$148)</f>
        <v>0</v>
      </c>
    </row>
    <row r="759" spans="2:6" x14ac:dyDescent="0.2">
      <c r="B759" t="str">
        <f>UPPER('CW12'!$Z$149)</f>
        <v>CW12_128WR_PR24</v>
      </c>
      <c r="C759" t="str">
        <f>IF(LEN(_xlfn.CONCAT('CW12'!$B$147, " - ", 'CW12'!$B$149, " - ", 'CW12'!$E$5))&gt;230,LEFT(_xlfn.CONCAT('CW12'!$B$147, " - ", 'CW12'!$B$149, " - ", 'CW12'!$E$5),212)&amp;" [*** truncated]",_xlfn.CONCAT('CW12'!$B$147, " - ", 'CW12'!$B$149, " - ", 'CW12'!$E$5))</f>
        <v>Other enhancement (Freeform lines - by exception) - Additional line 1; enhancement water opex - Water resources</v>
      </c>
      <c r="D759" t="str">
        <f>'CW12'!$C$149</f>
        <v>£m</v>
      </c>
      <c r="E759" t="s">
        <v>8488</v>
      </c>
      <c r="F759" s="1248">
        <f>IF(ISBLANK('CW12'!$K$149),"##BLANK",'CW12'!$K$149)</f>
        <v>0</v>
      </c>
    </row>
    <row r="760" spans="2:6" x14ac:dyDescent="0.2">
      <c r="B760" t="str">
        <f>UPPER('CW12'!$AA$149)</f>
        <v>CW12_128RWT_PR24</v>
      </c>
      <c r="C760" t="str">
        <f>IF(LEN(_xlfn.CONCAT('CW12'!$B$147, " - ", 'CW12'!$B$149, " - ", 'CW12'!$F$6, " - ", 'CW12'!$F$5))&gt;230,LEFT(_xlfn.CONCAT('CW12'!$B$147, " - ", 'CW12'!$B$149, " - ", 'CW12'!$F$6, " - ", 'CW12'!$F$5),212)&amp;" [*** truncated]",_xlfn.CONCAT('CW12'!$B$147, " - ", 'CW12'!$B$149, " - ", 'CW12'!$F$6, " - ", 'CW12'!$F$5))</f>
        <v>Other enhancement (Freeform lines - by exception) - Additional line 1; enhancement water opex - Raw water transport - Water network+</v>
      </c>
      <c r="D760" t="str">
        <f>'CW12'!$C$149</f>
        <v>£m</v>
      </c>
      <c r="E760" t="s">
        <v>8488</v>
      </c>
      <c r="F760" s="1248">
        <f>IF(ISBLANK('CW12'!$L$149),"##BLANK",'CW12'!$L$149)</f>
        <v>0</v>
      </c>
    </row>
    <row r="761" spans="2:6" x14ac:dyDescent="0.2">
      <c r="B761" t="str">
        <f>UPPER('CW12'!$AB$149)</f>
        <v>CW12_128RWS_PR24</v>
      </c>
      <c r="C761" t="str">
        <f>IF(LEN(_xlfn.CONCAT('CW12'!$B$147, " - ", 'CW12'!$B$149, " - ", 'CW12'!$G$6, " - ", 'CW12'!$F$5))&gt;230,LEFT(_xlfn.CONCAT('CW12'!$B$147, " - ", 'CW12'!$B$149, " - ", 'CW12'!$G$6, " - ", 'CW12'!$F$5),212)&amp;" [*** truncated]",_xlfn.CONCAT('CW12'!$B$147, " - ", 'CW12'!$B$149, " - ", 'CW12'!$G$6, " - ", 'CW12'!$F$5))</f>
        <v>Other enhancement (Freeform lines - by exception) - Additional line 1; enhancement water opex - Raw water storage - Water network+</v>
      </c>
      <c r="D761" t="str">
        <f>'CW12'!$C$149</f>
        <v>£m</v>
      </c>
      <c r="E761" t="s">
        <v>8488</v>
      </c>
      <c r="F761" s="1248">
        <f>IF(ISBLANK('CW12'!$M$149),"##BLANK",'CW12'!$M$149)</f>
        <v>0</v>
      </c>
    </row>
    <row r="762" spans="2:6" x14ac:dyDescent="0.2">
      <c r="B762" t="str">
        <f>UPPER('CW12'!$AC$149)</f>
        <v>CW12_128WT_PR24</v>
      </c>
      <c r="C762" t="str">
        <f>IF(LEN(_xlfn.CONCAT('CW12'!$B$147, " - ", 'CW12'!$B$149, " - ", 'CW12'!$H$6, " - ", 'CW12'!$F$5))&gt;230,LEFT(_xlfn.CONCAT('CW12'!$B$147, " - ", 'CW12'!$B$149, " - ", 'CW12'!$H$6, " - ", 'CW12'!$F$5),212)&amp;" [*** truncated]",_xlfn.CONCAT('CW12'!$B$147, " - ", 'CW12'!$B$149, " - ", 'CW12'!$H$6, " - ", 'CW12'!$F$5))</f>
        <v>Other enhancement (Freeform lines - by exception) - Additional line 1; enhancement water opex - Water treatment - Water network+</v>
      </c>
      <c r="D762" t="str">
        <f>'CW12'!$C$149</f>
        <v>£m</v>
      </c>
      <c r="E762" t="s">
        <v>8488</v>
      </c>
      <c r="F762" s="1248">
        <f>IF(ISBLANK('CW12'!$N$149),"##BLANK",'CW12'!$N$149)</f>
        <v>0</v>
      </c>
    </row>
    <row r="763" spans="2:6" x14ac:dyDescent="0.2">
      <c r="B763" t="str">
        <f>UPPER('CW12'!$AD$149)</f>
        <v>CW12_128TWD_PR24</v>
      </c>
      <c r="C763" t="str">
        <f>IF(LEN(_xlfn.CONCAT('CW12'!$B$147, " - ", 'CW12'!$B$149, " - ", 'CW12'!$I$6, " - ", 'CW12'!$F$5))&gt;230,LEFT(_xlfn.CONCAT('CW12'!$B$147, " - ", 'CW12'!$B$149, " - ", 'CW12'!$I$6, " - ", 'CW12'!$F$5),212)&amp;" [*** truncated]",_xlfn.CONCAT('CW12'!$B$147, " - ", 'CW12'!$B$149, " - ", 'CW12'!$I$6, " - ", 'CW12'!$F$5))</f>
        <v>Other enhancement (Freeform lines - by exception) - Additional line 1; enhancement water opex - Treated water distribution - Water network+</v>
      </c>
      <c r="D763" t="str">
        <f>'CW12'!$C$149</f>
        <v>£m</v>
      </c>
      <c r="E763" t="s">
        <v>8488</v>
      </c>
      <c r="F763" s="1248">
        <f>IF(ISBLANK('CW12'!$O$149),"##BLANK",'CW12'!$O$149)</f>
        <v>0</v>
      </c>
    </row>
    <row r="764" spans="2:6" x14ac:dyDescent="0.2">
      <c r="B764" t="str">
        <f>UPPER('CW12'!$AE$149)</f>
        <v>CW12_128TOT_PR24</v>
      </c>
      <c r="C764" t="str">
        <f>IF(LEN(_xlfn.CONCAT('CW12'!$B$147, " - ", 'CW12'!$B$149, " - ", 'CW12'!$J$5))&gt;230,LEFT(_xlfn.CONCAT('CW12'!$B$147, " - ", 'CW12'!$B$149, " - ", 'CW12'!$J$5),212)&amp;" [*** truncated]",_xlfn.CONCAT('CW12'!$B$147, " - ", 'CW12'!$B$149, " - ", 'CW12'!$J$5))</f>
        <v>Other enhancement (Freeform lines - by exception) - Additional line 1; enhancement water opex - Total</v>
      </c>
      <c r="D764" t="str">
        <f>'CW12'!$C$149</f>
        <v>£m</v>
      </c>
      <c r="E764" t="s">
        <v>8488</v>
      </c>
      <c r="F764" s="1248">
        <f>IF(ISBLANK('CW12'!$P$149),"##BLANK",'CW12'!$P$149)</f>
        <v>0</v>
      </c>
    </row>
    <row r="765" spans="2:6" x14ac:dyDescent="0.2">
      <c r="B765" t="str">
        <f>UPPER('CW12'!$Z$150)</f>
        <v>CW12_129WR_PR24</v>
      </c>
      <c r="C765" t="str">
        <f>IF(LEN(_xlfn.CONCAT('CW12'!$B$147, " - ", 'CW12'!$B$150, " - ", 'CW12'!$E$5))&gt;230,LEFT(_xlfn.CONCAT('CW12'!$B$147, " - ", 'CW12'!$B$150, " - ", 'CW12'!$E$5),212)&amp;" [*** truncated]",_xlfn.CONCAT('CW12'!$B$147, " - ", 'CW12'!$B$150, " - ", 'CW12'!$E$5))</f>
        <v>Other enhancement (Freeform lines - by exception) - Additional line 2; enhancement water capex - Water resources</v>
      </c>
      <c r="D765" t="str">
        <f>'CW12'!$C$150</f>
        <v>£m</v>
      </c>
      <c r="E765" t="s">
        <v>8488</v>
      </c>
      <c r="F765" s="1248">
        <f>IF(ISBLANK('CW12'!$K$150),"##BLANK",'CW12'!$K$150)</f>
        <v>0</v>
      </c>
    </row>
    <row r="766" spans="2:6" x14ac:dyDescent="0.2">
      <c r="B766" t="str">
        <f>UPPER('CW12'!$AA$150)</f>
        <v>CW12_129RWT_PR24</v>
      </c>
      <c r="C766" t="str">
        <f>IF(LEN(_xlfn.CONCAT('CW12'!$B$147, " - ", 'CW12'!$B$150, " - ", 'CW12'!$F$6, " - ", 'CW12'!$F$5))&gt;230,LEFT(_xlfn.CONCAT('CW12'!$B$147, " - ", 'CW12'!$B$150, " - ", 'CW12'!$F$6, " - ", 'CW12'!$F$5),212)&amp;" [*** truncated]",_xlfn.CONCAT('CW12'!$B$147, " - ", 'CW12'!$B$150, " - ", 'CW12'!$F$6, " - ", 'CW12'!$F$5))</f>
        <v>Other enhancement (Freeform lines - by exception) - Additional line 2; enhancement water capex - Raw water transport - Water network+</v>
      </c>
      <c r="D766" t="str">
        <f>'CW12'!$C$150</f>
        <v>£m</v>
      </c>
      <c r="E766" t="s">
        <v>8488</v>
      </c>
      <c r="F766" s="1248">
        <f>IF(ISBLANK('CW12'!$L$150),"##BLANK",'CW12'!$L$150)</f>
        <v>0</v>
      </c>
    </row>
    <row r="767" spans="2:6" x14ac:dyDescent="0.2">
      <c r="B767" t="str">
        <f>UPPER('CW12'!$AB$150)</f>
        <v>CW12_129RWS_PR24</v>
      </c>
      <c r="C767" t="str">
        <f>IF(LEN(_xlfn.CONCAT('CW12'!$B$147, " - ", 'CW12'!$B$150, " - ", 'CW12'!$G$6, " - ", 'CW12'!$F$5))&gt;230,LEFT(_xlfn.CONCAT('CW12'!$B$147, " - ", 'CW12'!$B$150, " - ", 'CW12'!$G$6, " - ", 'CW12'!$F$5),212)&amp;" [*** truncated]",_xlfn.CONCAT('CW12'!$B$147, " - ", 'CW12'!$B$150, " - ", 'CW12'!$G$6, " - ", 'CW12'!$F$5))</f>
        <v>Other enhancement (Freeform lines - by exception) - Additional line 2; enhancement water capex - Raw water storage - Water network+</v>
      </c>
      <c r="D767" t="str">
        <f>'CW12'!$C$150</f>
        <v>£m</v>
      </c>
      <c r="E767" t="s">
        <v>8488</v>
      </c>
      <c r="F767" s="1248">
        <f>IF(ISBLANK('CW12'!$M$150),"##BLANK",'CW12'!$M$150)</f>
        <v>0</v>
      </c>
    </row>
    <row r="768" spans="2:6" x14ac:dyDescent="0.2">
      <c r="B768" t="str">
        <f>UPPER('CW12'!$AC$150)</f>
        <v>CW12_129WT_PR24</v>
      </c>
      <c r="C768" t="str">
        <f>IF(LEN(_xlfn.CONCAT('CW12'!$B$147, " - ", 'CW12'!$B$150, " - ", 'CW12'!$H$6, " - ", 'CW12'!$F$5))&gt;230,LEFT(_xlfn.CONCAT('CW12'!$B$147, " - ", 'CW12'!$B$150, " - ", 'CW12'!$H$6, " - ", 'CW12'!$F$5),212)&amp;" [*** truncated]",_xlfn.CONCAT('CW12'!$B$147, " - ", 'CW12'!$B$150, " - ", 'CW12'!$H$6, " - ", 'CW12'!$F$5))</f>
        <v>Other enhancement (Freeform lines - by exception) - Additional line 2; enhancement water capex - Water treatment - Water network+</v>
      </c>
      <c r="D768" t="str">
        <f>'CW12'!$C$150</f>
        <v>£m</v>
      </c>
      <c r="E768" t="s">
        <v>8488</v>
      </c>
      <c r="F768" s="1248">
        <f>IF(ISBLANK('CW12'!$N$150),"##BLANK",'CW12'!$N$150)</f>
        <v>0</v>
      </c>
    </row>
    <row r="769" spans="2:6" x14ac:dyDescent="0.2">
      <c r="B769" t="str">
        <f>UPPER('CW12'!$AD$150)</f>
        <v>CW12_129TWD_PR24</v>
      </c>
      <c r="C769" t="str">
        <f>IF(LEN(_xlfn.CONCAT('CW12'!$B$147, " - ", 'CW12'!$B$150, " - ", 'CW12'!$I$6, " - ", 'CW12'!$F$5))&gt;230,LEFT(_xlfn.CONCAT('CW12'!$B$147, " - ", 'CW12'!$B$150, " - ", 'CW12'!$I$6, " - ", 'CW12'!$F$5),212)&amp;" [*** truncated]",_xlfn.CONCAT('CW12'!$B$147, " - ", 'CW12'!$B$150, " - ", 'CW12'!$I$6, " - ", 'CW12'!$F$5))</f>
        <v>Other enhancement (Freeform lines - by exception) - Additional line 2; enhancement water capex - Treated water distribution - Water network+</v>
      </c>
      <c r="D769" t="str">
        <f>'CW12'!$C$150</f>
        <v>£m</v>
      </c>
      <c r="E769" t="s">
        <v>8488</v>
      </c>
      <c r="F769" s="1248">
        <f>IF(ISBLANK('CW12'!$O$150),"##BLANK",'CW12'!$O$150)</f>
        <v>0</v>
      </c>
    </row>
    <row r="770" spans="2:6" x14ac:dyDescent="0.2">
      <c r="B770" t="str">
        <f>UPPER('CW12'!$AE$150)</f>
        <v>CW12_129TOT_PR24</v>
      </c>
      <c r="C770" t="str">
        <f>IF(LEN(_xlfn.CONCAT('CW12'!$B$147, " - ", 'CW12'!$B$150, " - ", 'CW12'!$J$5))&gt;230,LEFT(_xlfn.CONCAT('CW12'!$B$147, " - ", 'CW12'!$B$150, " - ", 'CW12'!$J$5),212)&amp;" [*** truncated]",_xlfn.CONCAT('CW12'!$B$147, " - ", 'CW12'!$B$150, " - ", 'CW12'!$J$5))</f>
        <v>Other enhancement (Freeform lines - by exception) - Additional line 2; enhancement water capex - Total</v>
      </c>
      <c r="D770" t="str">
        <f>'CW12'!$C$150</f>
        <v>£m</v>
      </c>
      <c r="E770" t="s">
        <v>8488</v>
      </c>
      <c r="F770" s="1248">
        <f>IF(ISBLANK('CW12'!$P$150),"##BLANK",'CW12'!$P$150)</f>
        <v>0</v>
      </c>
    </row>
    <row r="771" spans="2:6" x14ac:dyDescent="0.2">
      <c r="B771" t="str">
        <f>UPPER('CW12'!$Z$151)</f>
        <v>CW12_130WR_PR24</v>
      </c>
      <c r="C771" t="str">
        <f>IF(LEN(_xlfn.CONCAT('CW12'!$B$147, " - ", 'CW12'!$B$151, " - ", 'CW12'!$E$5))&gt;230,LEFT(_xlfn.CONCAT('CW12'!$B$147, " - ", 'CW12'!$B$151, " - ", 'CW12'!$E$5),212)&amp;" [*** truncated]",_xlfn.CONCAT('CW12'!$B$147, " - ", 'CW12'!$B$151, " - ", 'CW12'!$E$5))</f>
        <v>Other enhancement (Freeform lines - by exception) - Additional line 2; enhancement water opex - Water resources</v>
      </c>
      <c r="D771" t="str">
        <f>'CW12'!$C$151</f>
        <v>£m</v>
      </c>
      <c r="E771" t="s">
        <v>8488</v>
      </c>
      <c r="F771" s="1248">
        <f>IF(ISBLANK('CW12'!$K$151),"##BLANK",'CW12'!$K$151)</f>
        <v>0</v>
      </c>
    </row>
    <row r="772" spans="2:6" x14ac:dyDescent="0.2">
      <c r="B772" t="str">
        <f>UPPER('CW12'!$AA$151)</f>
        <v>CW12_130RWT_PR24</v>
      </c>
      <c r="C772" t="str">
        <f>IF(LEN(_xlfn.CONCAT('CW12'!$B$147, " - ", 'CW12'!$B$151, " - ", 'CW12'!$F$6, " - ", 'CW12'!$F$5))&gt;230,LEFT(_xlfn.CONCAT('CW12'!$B$147, " - ", 'CW12'!$B$151, " - ", 'CW12'!$F$6, " - ", 'CW12'!$F$5),212)&amp;" [*** truncated]",_xlfn.CONCAT('CW12'!$B$147, " - ", 'CW12'!$B$151, " - ", 'CW12'!$F$6, " - ", 'CW12'!$F$5))</f>
        <v>Other enhancement (Freeform lines - by exception) - Additional line 2; enhancement water opex - Raw water transport - Water network+</v>
      </c>
      <c r="D772" t="str">
        <f>'CW12'!$C$151</f>
        <v>£m</v>
      </c>
      <c r="E772" t="s">
        <v>8488</v>
      </c>
      <c r="F772" s="1248">
        <f>IF(ISBLANK('CW12'!$L$151),"##BLANK",'CW12'!$L$151)</f>
        <v>0</v>
      </c>
    </row>
    <row r="773" spans="2:6" x14ac:dyDescent="0.2">
      <c r="B773" t="str">
        <f>UPPER('CW12'!$AB$151)</f>
        <v>CW12_130RWS_PR24</v>
      </c>
      <c r="C773" t="str">
        <f>IF(LEN(_xlfn.CONCAT('CW12'!$B$147, " - ", 'CW12'!$B$151, " - ", 'CW12'!$G$6, " - ", 'CW12'!$F$5))&gt;230,LEFT(_xlfn.CONCAT('CW12'!$B$147, " - ", 'CW12'!$B$151, " - ", 'CW12'!$G$6, " - ", 'CW12'!$F$5),212)&amp;" [*** truncated]",_xlfn.CONCAT('CW12'!$B$147, " - ", 'CW12'!$B$151, " - ", 'CW12'!$G$6, " - ", 'CW12'!$F$5))</f>
        <v>Other enhancement (Freeform lines - by exception) - Additional line 2; enhancement water opex - Raw water storage - Water network+</v>
      </c>
      <c r="D773" t="str">
        <f>'CW12'!$C$151</f>
        <v>£m</v>
      </c>
      <c r="E773" t="s">
        <v>8488</v>
      </c>
      <c r="F773" s="1248">
        <f>IF(ISBLANK('CW12'!$M$151),"##BLANK",'CW12'!$M$151)</f>
        <v>0</v>
      </c>
    </row>
    <row r="774" spans="2:6" x14ac:dyDescent="0.2">
      <c r="B774" t="str">
        <f>UPPER('CW12'!$AC$151)</f>
        <v>CW12_130WT_PR24</v>
      </c>
      <c r="C774" t="str">
        <f>IF(LEN(_xlfn.CONCAT('CW12'!$B$147, " - ", 'CW12'!$B$151, " - ", 'CW12'!$H$6, " - ", 'CW12'!$F$5))&gt;230,LEFT(_xlfn.CONCAT('CW12'!$B$147, " - ", 'CW12'!$B$151, " - ", 'CW12'!$H$6, " - ", 'CW12'!$F$5),212)&amp;" [*** truncated]",_xlfn.CONCAT('CW12'!$B$147, " - ", 'CW12'!$B$151, " - ", 'CW12'!$H$6, " - ", 'CW12'!$F$5))</f>
        <v>Other enhancement (Freeform lines - by exception) - Additional line 2; enhancement water opex - Water treatment - Water network+</v>
      </c>
      <c r="D774" t="str">
        <f>'CW12'!$C$151</f>
        <v>£m</v>
      </c>
      <c r="E774" t="s">
        <v>8488</v>
      </c>
      <c r="F774" s="1248">
        <f>IF(ISBLANK('CW12'!$N$151),"##BLANK",'CW12'!$N$151)</f>
        <v>0</v>
      </c>
    </row>
    <row r="775" spans="2:6" x14ac:dyDescent="0.2">
      <c r="B775" t="str">
        <f>UPPER('CW12'!$AD$151)</f>
        <v>CW12_130TWD_PR24</v>
      </c>
      <c r="C775" t="str">
        <f>IF(LEN(_xlfn.CONCAT('CW12'!$B$147, " - ", 'CW12'!$B$151, " - ", 'CW12'!$I$6, " - ", 'CW12'!$F$5))&gt;230,LEFT(_xlfn.CONCAT('CW12'!$B$147, " - ", 'CW12'!$B$151, " - ", 'CW12'!$I$6, " - ", 'CW12'!$F$5),212)&amp;" [*** truncated]",_xlfn.CONCAT('CW12'!$B$147, " - ", 'CW12'!$B$151, " - ", 'CW12'!$I$6, " - ", 'CW12'!$F$5))</f>
        <v>Other enhancement (Freeform lines - by exception) - Additional line 2; enhancement water opex - Treated water distribution - Water network+</v>
      </c>
      <c r="D775" t="str">
        <f>'CW12'!$C$151</f>
        <v>£m</v>
      </c>
      <c r="E775" t="s">
        <v>8488</v>
      </c>
      <c r="F775" s="1248">
        <f>IF(ISBLANK('CW12'!$O$151),"##BLANK",'CW12'!$O$151)</f>
        <v>0</v>
      </c>
    </row>
    <row r="776" spans="2:6" x14ac:dyDescent="0.2">
      <c r="B776" t="str">
        <f>UPPER('CW12'!$AE$151)</f>
        <v>CW12_130TOT_PR24</v>
      </c>
      <c r="C776" t="str">
        <f>IF(LEN(_xlfn.CONCAT('CW12'!$B$147, " - ", 'CW12'!$B$151, " - ", 'CW12'!$J$5))&gt;230,LEFT(_xlfn.CONCAT('CW12'!$B$147, " - ", 'CW12'!$B$151, " - ", 'CW12'!$J$5),212)&amp;" [*** truncated]",_xlfn.CONCAT('CW12'!$B$147, " - ", 'CW12'!$B$151, " - ", 'CW12'!$J$5))</f>
        <v>Other enhancement (Freeform lines - by exception) - Additional line 2; enhancement water opex - Total</v>
      </c>
      <c r="D776" t="str">
        <f>'CW12'!$C$151</f>
        <v>£m</v>
      </c>
      <c r="E776" t="s">
        <v>8488</v>
      </c>
      <c r="F776" s="1248">
        <f>IF(ISBLANK('CW12'!$P$151),"##BLANK",'CW12'!$P$151)</f>
        <v>0</v>
      </c>
    </row>
    <row r="777" spans="2:6" x14ac:dyDescent="0.2">
      <c r="B777" t="str">
        <f>UPPER('CW12'!$Z$152)</f>
        <v>CW12_131WR_PR24</v>
      </c>
      <c r="C777" t="str">
        <f>IF(LEN(_xlfn.CONCAT('CW12'!$B$147, " - ", 'CW12'!$B$152, " - ", 'CW12'!$E$5))&gt;230,LEFT(_xlfn.CONCAT('CW12'!$B$147, " - ", 'CW12'!$B$152, " - ", 'CW12'!$E$5),212)&amp;" [*** truncated]",_xlfn.CONCAT('CW12'!$B$147, " - ", 'CW12'!$B$152, " - ", 'CW12'!$E$5))</f>
        <v>Other enhancement (Freeform lines - by exception) - Additional line 3; enhancement water capex - Water resources</v>
      </c>
      <c r="D777" t="str">
        <f>'CW12'!$C$152</f>
        <v>£m</v>
      </c>
      <c r="E777" t="s">
        <v>8488</v>
      </c>
      <c r="F777" s="1248">
        <f>IF(ISBLANK('CW12'!$K$152),"##BLANK",'CW12'!$K$152)</f>
        <v>0</v>
      </c>
    </row>
    <row r="778" spans="2:6" x14ac:dyDescent="0.2">
      <c r="B778" t="str">
        <f>UPPER('CW12'!$AA$152)</f>
        <v>CW12_131RWT_PR24</v>
      </c>
      <c r="C778" t="str">
        <f>IF(LEN(_xlfn.CONCAT('CW12'!$B$147, " - ", 'CW12'!$B$152, " - ", 'CW12'!$F$6, " - ", 'CW12'!$F$5))&gt;230,LEFT(_xlfn.CONCAT('CW12'!$B$147, " - ", 'CW12'!$B$152, " - ", 'CW12'!$F$6, " - ", 'CW12'!$F$5),212)&amp;" [*** truncated]",_xlfn.CONCAT('CW12'!$B$147, " - ", 'CW12'!$B$152, " - ", 'CW12'!$F$6, " - ", 'CW12'!$F$5))</f>
        <v>Other enhancement (Freeform lines - by exception) - Additional line 3; enhancement water capex - Raw water transport - Water network+</v>
      </c>
      <c r="D778" t="str">
        <f>'CW12'!$C$152</f>
        <v>£m</v>
      </c>
      <c r="E778" t="s">
        <v>8488</v>
      </c>
      <c r="F778" s="1248">
        <f>IF(ISBLANK('CW12'!$L$152),"##BLANK",'CW12'!$L$152)</f>
        <v>0</v>
      </c>
    </row>
    <row r="779" spans="2:6" x14ac:dyDescent="0.2">
      <c r="B779" t="str">
        <f>UPPER('CW12'!$AB$152)</f>
        <v>CW12_131RWS_PR24</v>
      </c>
      <c r="C779" t="str">
        <f>IF(LEN(_xlfn.CONCAT('CW12'!$B$147, " - ", 'CW12'!$B$152, " - ", 'CW12'!$G$6, " - ", 'CW12'!$F$5))&gt;230,LEFT(_xlfn.CONCAT('CW12'!$B$147, " - ", 'CW12'!$B$152, " - ", 'CW12'!$G$6, " - ", 'CW12'!$F$5),212)&amp;" [*** truncated]",_xlfn.CONCAT('CW12'!$B$147, " - ", 'CW12'!$B$152, " - ", 'CW12'!$G$6, " - ", 'CW12'!$F$5))</f>
        <v>Other enhancement (Freeform lines - by exception) - Additional line 3; enhancement water capex - Raw water storage - Water network+</v>
      </c>
      <c r="D779" t="str">
        <f>'CW12'!$C$152</f>
        <v>£m</v>
      </c>
      <c r="E779" t="s">
        <v>8488</v>
      </c>
      <c r="F779" s="1248">
        <f>IF(ISBLANK('CW12'!$M$152),"##BLANK",'CW12'!$M$152)</f>
        <v>0</v>
      </c>
    </row>
    <row r="780" spans="2:6" x14ac:dyDescent="0.2">
      <c r="B780" t="str">
        <f>UPPER('CW12'!$AC$152)</f>
        <v>CW12_131WT_PR24</v>
      </c>
      <c r="C780" t="str">
        <f>IF(LEN(_xlfn.CONCAT('CW12'!$B$147, " - ", 'CW12'!$B$152, " - ", 'CW12'!$H$6, " - ", 'CW12'!$F$5))&gt;230,LEFT(_xlfn.CONCAT('CW12'!$B$147, " - ", 'CW12'!$B$152, " - ", 'CW12'!$H$6, " - ", 'CW12'!$F$5),212)&amp;" [*** truncated]",_xlfn.CONCAT('CW12'!$B$147, " - ", 'CW12'!$B$152, " - ", 'CW12'!$H$6, " - ", 'CW12'!$F$5))</f>
        <v>Other enhancement (Freeform lines - by exception) - Additional line 3; enhancement water capex - Water treatment - Water network+</v>
      </c>
      <c r="D780" t="str">
        <f>'CW12'!$C$152</f>
        <v>£m</v>
      </c>
      <c r="E780" t="s">
        <v>8488</v>
      </c>
      <c r="F780" s="1248">
        <f>IF(ISBLANK('CW12'!$N$152),"##BLANK",'CW12'!$N$152)</f>
        <v>0</v>
      </c>
    </row>
    <row r="781" spans="2:6" x14ac:dyDescent="0.2">
      <c r="B781" t="str">
        <f>UPPER('CW12'!$AD$152)</f>
        <v>CW12_131TWD_PR24</v>
      </c>
      <c r="C781" t="str">
        <f>IF(LEN(_xlfn.CONCAT('CW12'!$B$147, " - ", 'CW12'!$B$152, " - ", 'CW12'!$I$6, " - ", 'CW12'!$F$5))&gt;230,LEFT(_xlfn.CONCAT('CW12'!$B$147, " - ", 'CW12'!$B$152, " - ", 'CW12'!$I$6, " - ", 'CW12'!$F$5),212)&amp;" [*** truncated]",_xlfn.CONCAT('CW12'!$B$147, " - ", 'CW12'!$B$152, " - ", 'CW12'!$I$6, " - ", 'CW12'!$F$5))</f>
        <v>Other enhancement (Freeform lines - by exception) - Additional line 3; enhancement water capex - Treated water distribution - Water network+</v>
      </c>
      <c r="D781" t="str">
        <f>'CW12'!$C$152</f>
        <v>£m</v>
      </c>
      <c r="E781" t="s">
        <v>8488</v>
      </c>
      <c r="F781" s="1248">
        <f>IF(ISBLANK('CW12'!$O$152),"##BLANK",'CW12'!$O$152)</f>
        <v>-0.84174728007460375</v>
      </c>
    </row>
    <row r="782" spans="2:6" x14ac:dyDescent="0.2">
      <c r="B782" t="str">
        <f>UPPER('CW12'!$AE$152)</f>
        <v>CW12_131TOT_PR24</v>
      </c>
      <c r="C782" t="str">
        <f>IF(LEN(_xlfn.CONCAT('CW12'!$B$147, " - ", 'CW12'!$B$152, " - ", 'CW12'!$J$5))&gt;230,LEFT(_xlfn.CONCAT('CW12'!$B$147, " - ", 'CW12'!$B$152, " - ", 'CW12'!$J$5),212)&amp;" [*** truncated]",_xlfn.CONCAT('CW12'!$B$147, " - ", 'CW12'!$B$152, " - ", 'CW12'!$J$5))</f>
        <v>Other enhancement (Freeform lines - by exception) - Additional line 3; enhancement water capex - Total</v>
      </c>
      <c r="D782" t="str">
        <f>'CW12'!$C$152</f>
        <v>£m</v>
      </c>
      <c r="E782" t="s">
        <v>8488</v>
      </c>
      <c r="F782" s="1248">
        <f>IF(ISBLANK('CW12'!$P$152),"##BLANK",'CW12'!$P$152)</f>
        <v>-0.84174728007460375</v>
      </c>
    </row>
    <row r="783" spans="2:6" x14ac:dyDescent="0.2">
      <c r="B783" t="str">
        <f>UPPER('CW12'!$Z$153)</f>
        <v>CW12_132WR_PR24</v>
      </c>
      <c r="C783" t="str">
        <f>IF(LEN(_xlfn.CONCAT('CW12'!$B$147, " - ", 'CW12'!$B$153, " - ", 'CW12'!$E$5))&gt;230,LEFT(_xlfn.CONCAT('CW12'!$B$147, " - ", 'CW12'!$B$153, " - ", 'CW12'!$E$5),212)&amp;" [*** truncated]",_xlfn.CONCAT('CW12'!$B$147, " - ", 'CW12'!$B$153, " - ", 'CW12'!$E$5))</f>
        <v>Other enhancement (Freeform lines - by exception) - Additional line 3; enhancement water opex - Water resources</v>
      </c>
      <c r="D783" t="str">
        <f>'CW12'!$C$153</f>
        <v>£m</v>
      </c>
      <c r="E783" t="s">
        <v>8488</v>
      </c>
      <c r="F783" s="1248">
        <f>IF(ISBLANK('CW12'!$K$153),"##BLANK",'CW12'!$K$153)</f>
        <v>0</v>
      </c>
    </row>
    <row r="784" spans="2:6" x14ac:dyDescent="0.2">
      <c r="B784" t="str">
        <f>UPPER('CW12'!$AA$153)</f>
        <v>CW12_132RWT_PR24</v>
      </c>
      <c r="C784" t="str">
        <f>IF(LEN(_xlfn.CONCAT('CW12'!$B$147, " - ", 'CW12'!$B$153, " - ", 'CW12'!$F$6, " - ", 'CW12'!$F$5))&gt;230,LEFT(_xlfn.CONCAT('CW12'!$B$147, " - ", 'CW12'!$B$153, " - ", 'CW12'!$F$6, " - ", 'CW12'!$F$5),212)&amp;" [*** truncated]",_xlfn.CONCAT('CW12'!$B$147, " - ", 'CW12'!$B$153, " - ", 'CW12'!$F$6, " - ", 'CW12'!$F$5))</f>
        <v>Other enhancement (Freeform lines - by exception) - Additional line 3; enhancement water opex - Raw water transport - Water network+</v>
      </c>
      <c r="D784" t="str">
        <f>'CW12'!$C$153</f>
        <v>£m</v>
      </c>
      <c r="E784" t="s">
        <v>8488</v>
      </c>
      <c r="F784" s="1248">
        <f>IF(ISBLANK('CW12'!$L$153),"##BLANK",'CW12'!$L$153)</f>
        <v>0</v>
      </c>
    </row>
    <row r="785" spans="2:6" x14ac:dyDescent="0.2">
      <c r="B785" t="str">
        <f>UPPER('CW12'!$AB$153)</f>
        <v>CW12_132RWS_PR24</v>
      </c>
      <c r="C785" t="str">
        <f>IF(LEN(_xlfn.CONCAT('CW12'!$B$147, " - ", 'CW12'!$B$153, " - ", 'CW12'!$G$6, " - ", 'CW12'!$F$5))&gt;230,LEFT(_xlfn.CONCAT('CW12'!$B$147, " - ", 'CW12'!$B$153, " - ", 'CW12'!$G$6, " - ", 'CW12'!$F$5),212)&amp;" [*** truncated]",_xlfn.CONCAT('CW12'!$B$147, " - ", 'CW12'!$B$153, " - ", 'CW12'!$G$6, " - ", 'CW12'!$F$5))</f>
        <v>Other enhancement (Freeform lines - by exception) - Additional line 3; enhancement water opex - Raw water storage - Water network+</v>
      </c>
      <c r="D785" t="str">
        <f>'CW12'!$C$153</f>
        <v>£m</v>
      </c>
      <c r="E785" t="s">
        <v>8488</v>
      </c>
      <c r="F785" s="1248">
        <f>IF(ISBLANK('CW12'!$M$153),"##BLANK",'CW12'!$M$153)</f>
        <v>0</v>
      </c>
    </row>
    <row r="786" spans="2:6" x14ac:dyDescent="0.2">
      <c r="B786" t="str">
        <f>UPPER('CW12'!$AC$153)</f>
        <v>CW12_132WT_PR24</v>
      </c>
      <c r="C786" t="str">
        <f>IF(LEN(_xlfn.CONCAT('CW12'!$B$147, " - ", 'CW12'!$B$153, " - ", 'CW12'!$H$6, " - ", 'CW12'!$F$5))&gt;230,LEFT(_xlfn.CONCAT('CW12'!$B$147, " - ", 'CW12'!$B$153, " - ", 'CW12'!$H$6, " - ", 'CW12'!$F$5),212)&amp;" [*** truncated]",_xlfn.CONCAT('CW12'!$B$147, " - ", 'CW12'!$B$153, " - ", 'CW12'!$H$6, " - ", 'CW12'!$F$5))</f>
        <v>Other enhancement (Freeform lines - by exception) - Additional line 3; enhancement water opex - Water treatment - Water network+</v>
      </c>
      <c r="D786" t="str">
        <f>'CW12'!$C$153</f>
        <v>£m</v>
      </c>
      <c r="E786" t="s">
        <v>8488</v>
      </c>
      <c r="F786" s="1248">
        <f>IF(ISBLANK('CW12'!$N$153),"##BLANK",'CW12'!$N$153)</f>
        <v>0</v>
      </c>
    </row>
    <row r="787" spans="2:6" x14ac:dyDescent="0.2">
      <c r="B787" t="str">
        <f>UPPER('CW12'!$AD$153)</f>
        <v>CW12_132TWD_PR24</v>
      </c>
      <c r="C787" t="str">
        <f>IF(LEN(_xlfn.CONCAT('CW12'!$B$147, " - ", 'CW12'!$B$153, " - ", 'CW12'!$I$6, " - ", 'CW12'!$F$5))&gt;230,LEFT(_xlfn.CONCAT('CW12'!$B$147, " - ", 'CW12'!$B$153, " - ", 'CW12'!$I$6, " - ", 'CW12'!$F$5),212)&amp;" [*** truncated]",_xlfn.CONCAT('CW12'!$B$147, " - ", 'CW12'!$B$153, " - ", 'CW12'!$I$6, " - ", 'CW12'!$F$5))</f>
        <v>Other enhancement (Freeform lines - by exception) - Additional line 3; enhancement water opex - Treated water distribution - Water network+</v>
      </c>
      <c r="D787" t="str">
        <f>'CW12'!$C$153</f>
        <v>£m</v>
      </c>
      <c r="E787" t="s">
        <v>8488</v>
      </c>
      <c r="F787" s="1248">
        <f>IF(ISBLANK('CW12'!$O$153),"##BLANK",'CW12'!$O$153)</f>
        <v>0</v>
      </c>
    </row>
    <row r="788" spans="2:6" x14ac:dyDescent="0.2">
      <c r="B788" t="str">
        <f>UPPER('CW12'!$AE$153)</f>
        <v>CW12_132TOT_PR24</v>
      </c>
      <c r="C788" t="str">
        <f>IF(LEN(_xlfn.CONCAT('CW12'!$B$147, " - ", 'CW12'!$B$153, " - ", 'CW12'!$J$5))&gt;230,LEFT(_xlfn.CONCAT('CW12'!$B$147, " - ", 'CW12'!$B$153, " - ", 'CW12'!$J$5),212)&amp;" [*** truncated]",_xlfn.CONCAT('CW12'!$B$147, " - ", 'CW12'!$B$153, " - ", 'CW12'!$J$5))</f>
        <v>Other enhancement (Freeform lines - by exception) - Additional line 3; enhancement water opex - Total</v>
      </c>
      <c r="D788" t="str">
        <f>'CW12'!$C$153</f>
        <v>£m</v>
      </c>
      <c r="E788" t="s">
        <v>8488</v>
      </c>
      <c r="F788" s="1248">
        <f>IF(ISBLANK('CW12'!$P$153),"##BLANK",'CW12'!$P$153)</f>
        <v>0</v>
      </c>
    </row>
    <row r="789" spans="2:6" x14ac:dyDescent="0.2">
      <c r="B789" t="str">
        <f>UPPER('CW12'!$Z$154)</f>
        <v>CW12_133WR_PR24</v>
      </c>
      <c r="C789" t="str">
        <f>IF(LEN(_xlfn.CONCAT('CW12'!$B$147, " - ", 'CW12'!$B$154, " - ", 'CW12'!$E$5))&gt;230,LEFT(_xlfn.CONCAT('CW12'!$B$147, " - ", 'CW12'!$B$154, " - ", 'CW12'!$E$5),212)&amp;" [*** truncated]",_xlfn.CONCAT('CW12'!$B$147, " - ", 'CW12'!$B$154, " - ", 'CW12'!$E$5))</f>
        <v>Other enhancement (Freeform lines - by exception) - Additional line 4; enhancement water capex - Water resources</v>
      </c>
      <c r="D789" t="str">
        <f>'CW12'!$C$154</f>
        <v>£m</v>
      </c>
      <c r="E789" t="s">
        <v>8488</v>
      </c>
      <c r="F789" s="1248">
        <f>IF(ISBLANK('CW12'!$K$154),"##BLANK",'CW12'!$K$154)</f>
        <v>0</v>
      </c>
    </row>
    <row r="790" spans="2:6" x14ac:dyDescent="0.2">
      <c r="B790" t="str">
        <f>UPPER('CW12'!$AA$154)</f>
        <v>CW12_133RWT_PR24</v>
      </c>
      <c r="C790" t="str">
        <f>IF(LEN(_xlfn.CONCAT('CW12'!$B$147, " - ", 'CW12'!$B$154, " - ", 'CW12'!$F$6, " - ", 'CW12'!$F$5))&gt;230,LEFT(_xlfn.CONCAT('CW12'!$B$147, " - ", 'CW12'!$B$154, " - ", 'CW12'!$F$6, " - ", 'CW12'!$F$5),212)&amp;" [*** truncated]",_xlfn.CONCAT('CW12'!$B$147, " - ", 'CW12'!$B$154, " - ", 'CW12'!$F$6, " - ", 'CW12'!$F$5))</f>
        <v>Other enhancement (Freeform lines - by exception) - Additional line 4; enhancement water capex - Raw water transport - Water network+</v>
      </c>
      <c r="D790" t="str">
        <f>'CW12'!$C$154</f>
        <v>£m</v>
      </c>
      <c r="E790" t="s">
        <v>8488</v>
      </c>
      <c r="F790" s="1248">
        <f>IF(ISBLANK('CW12'!$L$154),"##BLANK",'CW12'!$L$154)</f>
        <v>0</v>
      </c>
    </row>
    <row r="791" spans="2:6" x14ac:dyDescent="0.2">
      <c r="B791" t="str">
        <f>UPPER('CW12'!$AB$154)</f>
        <v>CW12_133RWS_PR24</v>
      </c>
      <c r="C791" t="str">
        <f>IF(LEN(_xlfn.CONCAT('CW12'!$B$147, " - ", 'CW12'!$B$154, " - ", 'CW12'!$G$6, " - ", 'CW12'!$F$5))&gt;230,LEFT(_xlfn.CONCAT('CW12'!$B$147, " - ", 'CW12'!$B$154, " - ", 'CW12'!$G$6, " - ", 'CW12'!$F$5),212)&amp;" [*** truncated]",_xlfn.CONCAT('CW12'!$B$147, " - ", 'CW12'!$B$154, " - ", 'CW12'!$G$6, " - ", 'CW12'!$F$5))</f>
        <v>Other enhancement (Freeform lines - by exception) - Additional line 4; enhancement water capex - Raw water storage - Water network+</v>
      </c>
      <c r="D791" t="str">
        <f>'CW12'!$C$154</f>
        <v>£m</v>
      </c>
      <c r="E791" t="s">
        <v>8488</v>
      </c>
      <c r="F791" s="1248">
        <f>IF(ISBLANK('CW12'!$M$154),"##BLANK",'CW12'!$M$154)</f>
        <v>0</v>
      </c>
    </row>
    <row r="792" spans="2:6" x14ac:dyDescent="0.2">
      <c r="B792" t="str">
        <f>UPPER('CW12'!$AC$154)</f>
        <v>CW12_133WT_PR24</v>
      </c>
      <c r="C792" t="str">
        <f>IF(LEN(_xlfn.CONCAT('CW12'!$B$147, " - ", 'CW12'!$B$154, " - ", 'CW12'!$H$6, " - ", 'CW12'!$F$5))&gt;230,LEFT(_xlfn.CONCAT('CW12'!$B$147, " - ", 'CW12'!$B$154, " - ", 'CW12'!$H$6, " - ", 'CW12'!$F$5),212)&amp;" [*** truncated]",_xlfn.CONCAT('CW12'!$B$147, " - ", 'CW12'!$B$154, " - ", 'CW12'!$H$6, " - ", 'CW12'!$F$5))</f>
        <v>Other enhancement (Freeform lines - by exception) - Additional line 4; enhancement water capex - Water treatment - Water network+</v>
      </c>
      <c r="D792" t="str">
        <f>'CW12'!$C$154</f>
        <v>£m</v>
      </c>
      <c r="E792" t="s">
        <v>8488</v>
      </c>
      <c r="F792" s="1248">
        <f>IF(ISBLANK('CW12'!$N$154),"##BLANK",'CW12'!$N$154)</f>
        <v>0</v>
      </c>
    </row>
    <row r="793" spans="2:6" x14ac:dyDescent="0.2">
      <c r="B793" t="str">
        <f>UPPER('CW12'!$AD$154)</f>
        <v>CW12_133TWD_PR24</v>
      </c>
      <c r="C793" t="str">
        <f>IF(LEN(_xlfn.CONCAT('CW12'!$B$147, " - ", 'CW12'!$B$154, " - ", 'CW12'!$I$6, " - ", 'CW12'!$F$5))&gt;230,LEFT(_xlfn.CONCAT('CW12'!$B$147, " - ", 'CW12'!$B$154, " - ", 'CW12'!$I$6, " - ", 'CW12'!$F$5),212)&amp;" [*** truncated]",_xlfn.CONCAT('CW12'!$B$147, " - ", 'CW12'!$B$154, " - ", 'CW12'!$I$6, " - ", 'CW12'!$F$5))</f>
        <v>Other enhancement (Freeform lines - by exception) - Additional line 4; enhancement water capex - Treated water distribution - Water network+</v>
      </c>
      <c r="D793" t="str">
        <f>'CW12'!$C$154</f>
        <v>£m</v>
      </c>
      <c r="E793" t="s">
        <v>8488</v>
      </c>
      <c r="F793" s="1248">
        <f>IF(ISBLANK('CW12'!$O$154),"##BLANK",'CW12'!$O$154)</f>
        <v>1.7440783338514145E-2</v>
      </c>
    </row>
    <row r="794" spans="2:6" x14ac:dyDescent="0.2">
      <c r="B794" t="str">
        <f>UPPER('CW12'!$AE$154)</f>
        <v>CW12_133TOT_PR24</v>
      </c>
      <c r="C794" t="str">
        <f>IF(LEN(_xlfn.CONCAT('CW12'!$B$147, " - ", 'CW12'!$B$154, " - ", 'CW12'!$J$5))&gt;230,LEFT(_xlfn.CONCAT('CW12'!$B$147, " - ", 'CW12'!$B$154, " - ", 'CW12'!$J$5),212)&amp;" [*** truncated]",_xlfn.CONCAT('CW12'!$B$147, " - ", 'CW12'!$B$154, " - ", 'CW12'!$J$5))</f>
        <v>Other enhancement (Freeform lines - by exception) - Additional line 4; enhancement water capex - Total</v>
      </c>
      <c r="D794" t="str">
        <f>'CW12'!$C$154</f>
        <v>£m</v>
      </c>
      <c r="E794" t="s">
        <v>8488</v>
      </c>
      <c r="F794" s="1248">
        <f>IF(ISBLANK('CW12'!$P$154),"##BLANK",'CW12'!$P$154)</f>
        <v>1.7440783338514145E-2</v>
      </c>
    </row>
    <row r="795" spans="2:6" x14ac:dyDescent="0.2">
      <c r="B795" t="str">
        <f>UPPER('CW12'!$Z$155)</f>
        <v>CW12_134WR_PR24</v>
      </c>
      <c r="C795" t="str">
        <f>IF(LEN(_xlfn.CONCAT('CW12'!$B$147, " - ", 'CW12'!$B$155, " - ", 'CW12'!$E$5))&gt;230,LEFT(_xlfn.CONCAT('CW12'!$B$147, " - ", 'CW12'!$B$155, " - ", 'CW12'!$E$5),212)&amp;" [*** truncated]",_xlfn.CONCAT('CW12'!$B$147, " - ", 'CW12'!$B$155, " - ", 'CW12'!$E$5))</f>
        <v>Other enhancement (Freeform lines - by exception) - Additional line 4; enhancement water opex - Water resources</v>
      </c>
      <c r="D795" t="str">
        <f>'CW12'!$C$155</f>
        <v>£m</v>
      </c>
      <c r="E795" t="s">
        <v>8488</v>
      </c>
      <c r="F795" s="1248">
        <f>IF(ISBLANK('CW12'!$K$155),"##BLANK",'CW12'!$K$155)</f>
        <v>0</v>
      </c>
    </row>
    <row r="796" spans="2:6" x14ac:dyDescent="0.2">
      <c r="B796" t="str">
        <f>UPPER('CW12'!$AA$155)</f>
        <v>CW12_134RWT_PR24</v>
      </c>
      <c r="C796" t="str">
        <f>IF(LEN(_xlfn.CONCAT('CW12'!$B$147, " - ", 'CW12'!$B$155, " - ", 'CW12'!$F$6, " - ", 'CW12'!$F$5))&gt;230,LEFT(_xlfn.CONCAT('CW12'!$B$147, " - ", 'CW12'!$B$155, " - ", 'CW12'!$F$6, " - ", 'CW12'!$F$5),212)&amp;" [*** truncated]",_xlfn.CONCAT('CW12'!$B$147, " - ", 'CW12'!$B$155, " - ", 'CW12'!$F$6, " - ", 'CW12'!$F$5))</f>
        <v>Other enhancement (Freeform lines - by exception) - Additional line 4; enhancement water opex - Raw water transport - Water network+</v>
      </c>
      <c r="D796" t="str">
        <f>'CW12'!$C$155</f>
        <v>£m</v>
      </c>
      <c r="E796" t="s">
        <v>8488</v>
      </c>
      <c r="F796" s="1248">
        <f>IF(ISBLANK('CW12'!$L$155),"##BLANK",'CW12'!$L$155)</f>
        <v>0</v>
      </c>
    </row>
    <row r="797" spans="2:6" x14ac:dyDescent="0.2">
      <c r="B797" t="str">
        <f>UPPER('CW12'!$AB$155)</f>
        <v>CW12_134RWS_PR24</v>
      </c>
      <c r="C797" t="str">
        <f>IF(LEN(_xlfn.CONCAT('CW12'!$B$147, " - ", 'CW12'!$B$155, " - ", 'CW12'!$G$6, " - ", 'CW12'!$F$5))&gt;230,LEFT(_xlfn.CONCAT('CW12'!$B$147, " - ", 'CW12'!$B$155, " - ", 'CW12'!$G$6, " - ", 'CW12'!$F$5),212)&amp;" [*** truncated]",_xlfn.CONCAT('CW12'!$B$147, " - ", 'CW12'!$B$155, " - ", 'CW12'!$G$6, " - ", 'CW12'!$F$5))</f>
        <v>Other enhancement (Freeform lines - by exception) - Additional line 4; enhancement water opex - Raw water storage - Water network+</v>
      </c>
      <c r="D797" t="str">
        <f>'CW12'!$C$155</f>
        <v>£m</v>
      </c>
      <c r="E797" t="s">
        <v>8488</v>
      </c>
      <c r="F797" s="1248">
        <f>IF(ISBLANK('CW12'!$M$155),"##BLANK",'CW12'!$M$155)</f>
        <v>0</v>
      </c>
    </row>
    <row r="798" spans="2:6" x14ac:dyDescent="0.2">
      <c r="B798" t="str">
        <f>UPPER('CW12'!$AC$155)</f>
        <v>CW12_134WT_PR24</v>
      </c>
      <c r="C798" t="str">
        <f>IF(LEN(_xlfn.CONCAT('CW12'!$B$147, " - ", 'CW12'!$B$155, " - ", 'CW12'!$H$6, " - ", 'CW12'!$F$5))&gt;230,LEFT(_xlfn.CONCAT('CW12'!$B$147, " - ", 'CW12'!$B$155, " - ", 'CW12'!$H$6, " - ", 'CW12'!$F$5),212)&amp;" [*** truncated]",_xlfn.CONCAT('CW12'!$B$147, " - ", 'CW12'!$B$155, " - ", 'CW12'!$H$6, " - ", 'CW12'!$F$5))</f>
        <v>Other enhancement (Freeform lines - by exception) - Additional line 4; enhancement water opex - Water treatment - Water network+</v>
      </c>
      <c r="D798" t="str">
        <f>'CW12'!$C$155</f>
        <v>£m</v>
      </c>
      <c r="E798" t="s">
        <v>8488</v>
      </c>
      <c r="F798" s="1248">
        <f>IF(ISBLANK('CW12'!$N$155),"##BLANK",'CW12'!$N$155)</f>
        <v>0</v>
      </c>
    </row>
    <row r="799" spans="2:6" x14ac:dyDescent="0.2">
      <c r="B799" t="str">
        <f>UPPER('CW12'!$AD$155)</f>
        <v>CW12_134TWD_PR24</v>
      </c>
      <c r="C799" t="str">
        <f>IF(LEN(_xlfn.CONCAT('CW12'!$B$147, " - ", 'CW12'!$B$155, " - ", 'CW12'!$I$6, " - ", 'CW12'!$F$5))&gt;230,LEFT(_xlfn.CONCAT('CW12'!$B$147, " - ", 'CW12'!$B$155, " - ", 'CW12'!$I$6, " - ", 'CW12'!$F$5),212)&amp;" [*** truncated]",_xlfn.CONCAT('CW12'!$B$147, " - ", 'CW12'!$B$155, " - ", 'CW12'!$I$6, " - ", 'CW12'!$F$5))</f>
        <v>Other enhancement (Freeform lines - by exception) - Additional line 4; enhancement water opex - Treated water distribution - Water network+</v>
      </c>
      <c r="D799" t="str">
        <f>'CW12'!$C$155</f>
        <v>£m</v>
      </c>
      <c r="E799" t="s">
        <v>8488</v>
      </c>
      <c r="F799" s="1248">
        <f>IF(ISBLANK('CW12'!$O$155),"##BLANK",'CW12'!$O$155)</f>
        <v>0</v>
      </c>
    </row>
    <row r="800" spans="2:6" x14ac:dyDescent="0.2">
      <c r="B800" t="str">
        <f>UPPER('CW12'!$AE$155)</f>
        <v>CW12_134TOT_PR24</v>
      </c>
      <c r="C800" t="str">
        <f>IF(LEN(_xlfn.CONCAT('CW12'!$B$147, " - ", 'CW12'!$B$155, " - ", 'CW12'!$J$5))&gt;230,LEFT(_xlfn.CONCAT('CW12'!$B$147, " - ", 'CW12'!$B$155, " - ", 'CW12'!$J$5),212)&amp;" [*** truncated]",_xlfn.CONCAT('CW12'!$B$147, " - ", 'CW12'!$B$155, " - ", 'CW12'!$J$5))</f>
        <v>Other enhancement (Freeform lines - by exception) - Additional line 4; enhancement water opex - Total</v>
      </c>
      <c r="D800" t="str">
        <f>'CW12'!$C$155</f>
        <v>£m</v>
      </c>
      <c r="E800" t="s">
        <v>8488</v>
      </c>
      <c r="F800" s="1248">
        <f>IF(ISBLANK('CW12'!$P$155),"##BLANK",'CW12'!$P$155)</f>
        <v>0</v>
      </c>
    </row>
    <row r="801" spans="2:6" x14ac:dyDescent="0.2">
      <c r="B801" t="str">
        <f>UPPER('CW12'!$Z$156)</f>
        <v>CW12_135WR_PR24</v>
      </c>
      <c r="C801" t="str">
        <f>IF(LEN(_xlfn.CONCAT('CW12'!$B$147, " - ", 'CW12'!$B$156, " - ", 'CW12'!$E$5))&gt;230,LEFT(_xlfn.CONCAT('CW12'!$B$147, " - ", 'CW12'!$B$156, " - ", 'CW12'!$E$5),212)&amp;" [*** truncated]",_xlfn.CONCAT('CW12'!$B$147, " - ", 'CW12'!$B$156, " - ", 'CW12'!$E$5))</f>
        <v>Other enhancement (Freeform lines - by exception) - Additional line 5; enhancement water capex - Water resources</v>
      </c>
      <c r="D801" t="str">
        <f>'CW12'!$C$156</f>
        <v>£m</v>
      </c>
      <c r="E801" t="s">
        <v>8488</v>
      </c>
      <c r="F801" s="1248">
        <f>IF(ISBLANK('CW12'!$K$156),"##BLANK",'CW12'!$K$156)</f>
        <v>0</v>
      </c>
    </row>
    <row r="802" spans="2:6" x14ac:dyDescent="0.2">
      <c r="B802" t="str">
        <f>UPPER('CW12'!$AA$156)</f>
        <v>CW12_135RWT_PR24</v>
      </c>
      <c r="C802" t="str">
        <f>IF(LEN(_xlfn.CONCAT('CW12'!$B$147, " - ", 'CW12'!$B$156, " - ", 'CW12'!$F$6, " - ", 'CW12'!$F$5))&gt;230,LEFT(_xlfn.CONCAT('CW12'!$B$147, " - ", 'CW12'!$B$156, " - ", 'CW12'!$F$6, " - ", 'CW12'!$F$5),212)&amp;" [*** truncated]",_xlfn.CONCAT('CW12'!$B$147, " - ", 'CW12'!$B$156, " - ", 'CW12'!$F$6, " - ", 'CW12'!$F$5))</f>
        <v>Other enhancement (Freeform lines - by exception) - Additional line 5; enhancement water capex - Raw water transport - Water network+</v>
      </c>
      <c r="D802" t="str">
        <f>'CW12'!$C$156</f>
        <v>£m</v>
      </c>
      <c r="E802" t="s">
        <v>8488</v>
      </c>
      <c r="F802" s="1248">
        <f>IF(ISBLANK('CW12'!$L$156),"##BLANK",'CW12'!$L$156)</f>
        <v>0</v>
      </c>
    </row>
    <row r="803" spans="2:6" x14ac:dyDescent="0.2">
      <c r="B803" t="str">
        <f>UPPER('CW12'!$AB$156)</f>
        <v>CW12_135RWS_PR24</v>
      </c>
      <c r="C803" t="str">
        <f>IF(LEN(_xlfn.CONCAT('CW12'!$B$147, " - ", 'CW12'!$B$156, " - ", 'CW12'!$G$6, " - ", 'CW12'!$F$5))&gt;230,LEFT(_xlfn.CONCAT('CW12'!$B$147, " - ", 'CW12'!$B$156, " - ", 'CW12'!$G$6, " - ", 'CW12'!$F$5),212)&amp;" [*** truncated]",_xlfn.CONCAT('CW12'!$B$147, " - ", 'CW12'!$B$156, " - ", 'CW12'!$G$6, " - ", 'CW12'!$F$5))</f>
        <v>Other enhancement (Freeform lines - by exception) - Additional line 5; enhancement water capex - Raw water storage - Water network+</v>
      </c>
      <c r="D803" t="str">
        <f>'CW12'!$C$156</f>
        <v>£m</v>
      </c>
      <c r="E803" t="s">
        <v>8488</v>
      </c>
      <c r="F803" s="1248">
        <f>IF(ISBLANK('CW12'!$M$156),"##BLANK",'CW12'!$M$156)</f>
        <v>0</v>
      </c>
    </row>
    <row r="804" spans="2:6" x14ac:dyDescent="0.2">
      <c r="B804" t="str">
        <f>UPPER('CW12'!$AC$156)</f>
        <v>CW12_135WT_PR24</v>
      </c>
      <c r="C804" t="str">
        <f>IF(LEN(_xlfn.CONCAT('CW12'!$B$147, " - ", 'CW12'!$B$156, " - ", 'CW12'!$H$6, " - ", 'CW12'!$F$5))&gt;230,LEFT(_xlfn.CONCAT('CW12'!$B$147, " - ", 'CW12'!$B$156, " - ", 'CW12'!$H$6, " - ", 'CW12'!$F$5),212)&amp;" [*** truncated]",_xlfn.CONCAT('CW12'!$B$147, " - ", 'CW12'!$B$156, " - ", 'CW12'!$H$6, " - ", 'CW12'!$F$5))</f>
        <v>Other enhancement (Freeform lines - by exception) - Additional line 5; enhancement water capex - Water treatment - Water network+</v>
      </c>
      <c r="D804" t="str">
        <f>'CW12'!$C$156</f>
        <v>£m</v>
      </c>
      <c r="E804" t="s">
        <v>8488</v>
      </c>
      <c r="F804" s="1248">
        <f>IF(ISBLANK('CW12'!$N$156),"##BLANK",'CW12'!$N$156)</f>
        <v>0</v>
      </c>
    </row>
    <row r="805" spans="2:6" x14ac:dyDescent="0.2">
      <c r="B805" t="str">
        <f>UPPER('CW12'!$AD$156)</f>
        <v>CW12_135TWD_PR24</v>
      </c>
      <c r="C805" t="str">
        <f>IF(LEN(_xlfn.CONCAT('CW12'!$B$147, " - ", 'CW12'!$B$156, " - ", 'CW12'!$I$6, " - ", 'CW12'!$F$5))&gt;230,LEFT(_xlfn.CONCAT('CW12'!$B$147, " - ", 'CW12'!$B$156, " - ", 'CW12'!$I$6, " - ", 'CW12'!$F$5),212)&amp;" [*** truncated]",_xlfn.CONCAT('CW12'!$B$147, " - ", 'CW12'!$B$156, " - ", 'CW12'!$I$6, " - ", 'CW12'!$F$5))</f>
        <v>Other enhancement (Freeform lines - by exception) - Additional line 5; enhancement water capex - Treated water distribution - Water network+</v>
      </c>
      <c r="D805" t="str">
        <f>'CW12'!$C$156</f>
        <v>£m</v>
      </c>
      <c r="E805" t="s">
        <v>8488</v>
      </c>
      <c r="F805" s="1248">
        <f>IF(ISBLANK('CW12'!$O$156),"##BLANK",'CW12'!$O$156)</f>
        <v>0</v>
      </c>
    </row>
    <row r="806" spans="2:6" x14ac:dyDescent="0.2">
      <c r="B806" t="str">
        <f>UPPER('CW12'!$AE$156)</f>
        <v>CW12_135TOT_PR24</v>
      </c>
      <c r="C806" t="str">
        <f>IF(LEN(_xlfn.CONCAT('CW12'!$B$147, " - ", 'CW12'!$B$156, " - ", 'CW12'!$J$5))&gt;230,LEFT(_xlfn.CONCAT('CW12'!$B$147, " - ", 'CW12'!$B$156, " - ", 'CW12'!$J$5),212)&amp;" [*** truncated]",_xlfn.CONCAT('CW12'!$B$147, " - ", 'CW12'!$B$156, " - ", 'CW12'!$J$5))</f>
        <v>Other enhancement (Freeform lines - by exception) - Additional line 5; enhancement water capex - Total</v>
      </c>
      <c r="D806" t="str">
        <f>'CW12'!$C$156</f>
        <v>£m</v>
      </c>
      <c r="E806" t="s">
        <v>8488</v>
      </c>
      <c r="F806" s="1248">
        <f>IF(ISBLANK('CW12'!$P$156),"##BLANK",'CW12'!$P$156)</f>
        <v>0</v>
      </c>
    </row>
    <row r="807" spans="2:6" x14ac:dyDescent="0.2">
      <c r="B807" t="str">
        <f>UPPER('CW12'!$Z$157)</f>
        <v>CW12_136WR_PR24</v>
      </c>
      <c r="C807" t="str">
        <f>IF(LEN(_xlfn.CONCAT('CW12'!$B$147, " - ", 'CW12'!$B$157, " - ", 'CW12'!$E$5))&gt;230,LEFT(_xlfn.CONCAT('CW12'!$B$147, " - ", 'CW12'!$B$157, " - ", 'CW12'!$E$5),212)&amp;" [*** truncated]",_xlfn.CONCAT('CW12'!$B$147, " - ", 'CW12'!$B$157, " - ", 'CW12'!$E$5))</f>
        <v>Other enhancement (Freeform lines - by exception) - Additional line 5; enhancement water opex - Water resources</v>
      </c>
      <c r="D807" t="str">
        <f>'CW12'!$C$157</f>
        <v>£m</v>
      </c>
      <c r="E807" t="s">
        <v>8488</v>
      </c>
      <c r="F807" s="1248">
        <f>IF(ISBLANK('CW12'!$K$157),"##BLANK",'CW12'!$K$157)</f>
        <v>0</v>
      </c>
    </row>
    <row r="808" spans="2:6" x14ac:dyDescent="0.2">
      <c r="B808" t="str">
        <f>UPPER('CW12'!$AA$157)</f>
        <v>CW12_136RWT_PR24</v>
      </c>
      <c r="C808" t="str">
        <f>IF(LEN(_xlfn.CONCAT('CW12'!$B$147, " - ", 'CW12'!$B$157, " - ", 'CW12'!$F$6, " - ", 'CW12'!$F$5))&gt;230,LEFT(_xlfn.CONCAT('CW12'!$B$147, " - ", 'CW12'!$B$157, " - ", 'CW12'!$F$6, " - ", 'CW12'!$F$5),212)&amp;" [*** truncated]",_xlfn.CONCAT('CW12'!$B$147, " - ", 'CW12'!$B$157, " - ", 'CW12'!$F$6, " - ", 'CW12'!$F$5))</f>
        <v>Other enhancement (Freeform lines - by exception) - Additional line 5; enhancement water opex - Raw water transport - Water network+</v>
      </c>
      <c r="D808" t="str">
        <f>'CW12'!$C$157</f>
        <v>£m</v>
      </c>
      <c r="E808" t="s">
        <v>8488</v>
      </c>
      <c r="F808" s="1248">
        <f>IF(ISBLANK('CW12'!$L$157),"##BLANK",'CW12'!$L$157)</f>
        <v>0</v>
      </c>
    </row>
    <row r="809" spans="2:6" x14ac:dyDescent="0.2">
      <c r="B809" t="str">
        <f>UPPER('CW12'!$AB$157)</f>
        <v>CW12_136RWS_PR24</v>
      </c>
      <c r="C809" t="str">
        <f>IF(LEN(_xlfn.CONCAT('CW12'!$B$147, " - ", 'CW12'!$B$157, " - ", 'CW12'!$G$6, " - ", 'CW12'!$F$5))&gt;230,LEFT(_xlfn.CONCAT('CW12'!$B$147, " - ", 'CW12'!$B$157, " - ", 'CW12'!$G$6, " - ", 'CW12'!$F$5),212)&amp;" [*** truncated]",_xlfn.CONCAT('CW12'!$B$147, " - ", 'CW12'!$B$157, " - ", 'CW12'!$G$6, " - ", 'CW12'!$F$5))</f>
        <v>Other enhancement (Freeform lines - by exception) - Additional line 5; enhancement water opex - Raw water storage - Water network+</v>
      </c>
      <c r="D809" t="str">
        <f>'CW12'!$C$157</f>
        <v>£m</v>
      </c>
      <c r="E809" t="s">
        <v>8488</v>
      </c>
      <c r="F809" s="1248">
        <f>IF(ISBLANK('CW12'!$M$157),"##BLANK",'CW12'!$M$157)</f>
        <v>0</v>
      </c>
    </row>
    <row r="810" spans="2:6" x14ac:dyDescent="0.2">
      <c r="B810" t="str">
        <f>UPPER('CW12'!$AC$157)</f>
        <v>CW12_136WT_PR24</v>
      </c>
      <c r="C810" t="str">
        <f>IF(LEN(_xlfn.CONCAT('CW12'!$B$147, " - ", 'CW12'!$B$157, " - ", 'CW12'!$H$6, " - ", 'CW12'!$F$5))&gt;230,LEFT(_xlfn.CONCAT('CW12'!$B$147, " - ", 'CW12'!$B$157, " - ", 'CW12'!$H$6, " - ", 'CW12'!$F$5),212)&amp;" [*** truncated]",_xlfn.CONCAT('CW12'!$B$147, " - ", 'CW12'!$B$157, " - ", 'CW12'!$H$6, " - ", 'CW12'!$F$5))</f>
        <v>Other enhancement (Freeform lines - by exception) - Additional line 5; enhancement water opex - Water treatment - Water network+</v>
      </c>
      <c r="D810" t="str">
        <f>'CW12'!$C$157</f>
        <v>£m</v>
      </c>
      <c r="E810" t="s">
        <v>8488</v>
      </c>
      <c r="F810" s="1248">
        <f>IF(ISBLANK('CW12'!$N$157),"##BLANK",'CW12'!$N$157)</f>
        <v>0</v>
      </c>
    </row>
    <row r="811" spans="2:6" x14ac:dyDescent="0.2">
      <c r="B811" t="str">
        <f>UPPER('CW12'!$AD$157)</f>
        <v>CW12_136TWD_PR24</v>
      </c>
      <c r="C811" t="str">
        <f>IF(LEN(_xlfn.CONCAT('CW12'!$B$147, " - ", 'CW12'!$B$157, " - ", 'CW12'!$I$6, " - ", 'CW12'!$F$5))&gt;230,LEFT(_xlfn.CONCAT('CW12'!$B$147, " - ", 'CW12'!$B$157, " - ", 'CW12'!$I$6, " - ", 'CW12'!$F$5),212)&amp;" [*** truncated]",_xlfn.CONCAT('CW12'!$B$147, " - ", 'CW12'!$B$157, " - ", 'CW12'!$I$6, " - ", 'CW12'!$F$5))</f>
        <v>Other enhancement (Freeform lines - by exception) - Additional line 5; enhancement water opex - Treated water distribution - Water network+</v>
      </c>
      <c r="D811" t="str">
        <f>'CW12'!$C$157</f>
        <v>£m</v>
      </c>
      <c r="E811" t="s">
        <v>8488</v>
      </c>
      <c r="F811" s="1248">
        <f>IF(ISBLANK('CW12'!$O$157),"##BLANK",'CW12'!$O$157)</f>
        <v>0</v>
      </c>
    </row>
    <row r="812" spans="2:6" x14ac:dyDescent="0.2">
      <c r="B812" t="str">
        <f>UPPER('CW12'!$AE$157)</f>
        <v>CW12_136TOT_PR24</v>
      </c>
      <c r="C812" t="str">
        <f>IF(LEN(_xlfn.CONCAT('CW12'!$B$147, " - ", 'CW12'!$B$157, " - ", 'CW12'!$J$5))&gt;230,LEFT(_xlfn.CONCAT('CW12'!$B$147, " - ", 'CW12'!$B$157, " - ", 'CW12'!$J$5),212)&amp;" [*** truncated]",_xlfn.CONCAT('CW12'!$B$147, " - ", 'CW12'!$B$157, " - ", 'CW12'!$J$5))</f>
        <v>Other enhancement (Freeform lines - by exception) - Additional line 5; enhancement water opex - Total</v>
      </c>
      <c r="D812" t="str">
        <f>'CW12'!$C$157</f>
        <v>£m</v>
      </c>
      <c r="E812" t="s">
        <v>8488</v>
      </c>
      <c r="F812" s="1248">
        <f>IF(ISBLANK('CW12'!$P$157),"##BLANK",'CW12'!$P$157)</f>
        <v>0</v>
      </c>
    </row>
    <row r="813" spans="2:6" x14ac:dyDescent="0.2">
      <c r="B813" t="str">
        <f>UPPER('CW12'!$Z$158)</f>
        <v>CW12_137WR_PR24</v>
      </c>
      <c r="C813" t="str">
        <f>IF(LEN(_xlfn.CONCAT('CW12'!$B$147, " - ", 'CW12'!$B$158, " - ", 'CW12'!$E$5))&gt;230,LEFT(_xlfn.CONCAT('CW12'!$B$147, " - ", 'CW12'!$B$158, " - ", 'CW12'!$E$5),212)&amp;" [*** truncated]",_xlfn.CONCAT('CW12'!$B$147, " - ", 'CW12'!$B$158, " - ", 'CW12'!$E$5))</f>
        <v>Other enhancement (Freeform lines - by exception) - Total other enhancement water expenditure - Water resources</v>
      </c>
      <c r="D813" t="str">
        <f>'CW12'!$C$158</f>
        <v>£m</v>
      </c>
      <c r="E813" t="s">
        <v>8488</v>
      </c>
      <c r="F813" s="1248">
        <f>IF(ISBLANK('CW12'!$K$158),"##BLANK",'CW12'!$K$158)</f>
        <v>6.9598019918372736E-4</v>
      </c>
    </row>
    <row r="814" spans="2:6" x14ac:dyDescent="0.2">
      <c r="B814" t="str">
        <f>UPPER('CW12'!$AA$158)</f>
        <v>CW12_137RWT_PR24</v>
      </c>
      <c r="C814" t="str">
        <f>IF(LEN(_xlfn.CONCAT('CW12'!$B$147, " - ", 'CW12'!$B$158, " - ", 'CW12'!$F$6, " - ", 'CW12'!$F$5))&gt;230,LEFT(_xlfn.CONCAT('CW12'!$B$147, " - ", 'CW12'!$B$158, " - ", 'CW12'!$F$6, " - ", 'CW12'!$F$5),212)&amp;" [*** truncated]",_xlfn.CONCAT('CW12'!$B$147, " - ", 'CW12'!$B$158, " - ", 'CW12'!$F$6, " - ", 'CW12'!$F$5))</f>
        <v>Other enhancement (Freeform lines - by exception) - Total other enhancement water expenditure - Raw water transport - Water network+</v>
      </c>
      <c r="D814" t="str">
        <f>'CW12'!$C$158</f>
        <v>£m</v>
      </c>
      <c r="E814" t="s">
        <v>8488</v>
      </c>
      <c r="F814" s="1248">
        <f>IF(ISBLANK('CW12'!$L$158),"##BLANK",'CW12'!$L$158)</f>
        <v>0</v>
      </c>
    </row>
    <row r="815" spans="2:6" x14ac:dyDescent="0.2">
      <c r="B815" t="str">
        <f>UPPER('CW12'!$AB$158)</f>
        <v>CW12_137RWS_PR24</v>
      </c>
      <c r="C815" t="str">
        <f>IF(LEN(_xlfn.CONCAT('CW12'!$B$147, " - ", 'CW12'!$B$158, " - ", 'CW12'!$G$6, " - ", 'CW12'!$F$5))&gt;230,LEFT(_xlfn.CONCAT('CW12'!$B$147, " - ", 'CW12'!$B$158, " - ", 'CW12'!$G$6, " - ", 'CW12'!$F$5),212)&amp;" [*** truncated]",_xlfn.CONCAT('CW12'!$B$147, " - ", 'CW12'!$B$158, " - ", 'CW12'!$G$6, " - ", 'CW12'!$F$5))</f>
        <v>Other enhancement (Freeform lines - by exception) - Total other enhancement water expenditure - Raw water storage - Water network+</v>
      </c>
      <c r="D815" t="str">
        <f>'CW12'!$C$158</f>
        <v>£m</v>
      </c>
      <c r="E815" t="s">
        <v>8488</v>
      </c>
      <c r="F815" s="1248">
        <f>IF(ISBLANK('CW12'!$M$158),"##BLANK",'CW12'!$M$158)</f>
        <v>0</v>
      </c>
    </row>
    <row r="816" spans="2:6" x14ac:dyDescent="0.2">
      <c r="B816" t="str">
        <f>UPPER('CW12'!$AC$158)</f>
        <v>CW12_137WT_PR24</v>
      </c>
      <c r="C816" t="str">
        <f>IF(LEN(_xlfn.CONCAT('CW12'!$B$147, " - ", 'CW12'!$B$158, " - ", 'CW12'!$H$6, " - ", 'CW12'!$F$5))&gt;230,LEFT(_xlfn.CONCAT('CW12'!$B$147, " - ", 'CW12'!$B$158, " - ", 'CW12'!$H$6, " - ", 'CW12'!$F$5),212)&amp;" [*** truncated]",_xlfn.CONCAT('CW12'!$B$147, " - ", 'CW12'!$B$158, " - ", 'CW12'!$H$6, " - ", 'CW12'!$F$5))</f>
        <v>Other enhancement (Freeform lines - by exception) - Total other enhancement water expenditure - Water treatment - Water network+</v>
      </c>
      <c r="D816" t="str">
        <f>'CW12'!$C$158</f>
        <v>£m</v>
      </c>
      <c r="E816" t="s">
        <v>8488</v>
      </c>
      <c r="F816" s="1248">
        <f>IF(ISBLANK('CW12'!$N$158),"##BLANK",'CW12'!$N$158)</f>
        <v>1.1448988088360743</v>
      </c>
    </row>
    <row r="817" spans="2:6" x14ac:dyDescent="0.2">
      <c r="B817" t="str">
        <f>UPPER('CW12'!$AD$158)</f>
        <v>CW12_137TWD_PR24</v>
      </c>
      <c r="C817" t="str">
        <f>IF(LEN(_xlfn.CONCAT('CW12'!$B$147, " - ", 'CW12'!$B$158, " - ", 'CW12'!$I$6, " - ", 'CW12'!$F$5))&gt;230,LEFT(_xlfn.CONCAT('CW12'!$B$147, " - ", 'CW12'!$B$158, " - ", 'CW12'!$I$6, " - ", 'CW12'!$F$5),212)&amp;" [*** truncated]",_xlfn.CONCAT('CW12'!$B$147, " - ", 'CW12'!$B$158, " - ", 'CW12'!$I$6, " - ", 'CW12'!$F$5))</f>
        <v>Other enhancement (Freeform lines - by exception) - Total other enhancement water expenditure - Treated water distribution - Water network+</v>
      </c>
      <c r="D817" t="str">
        <f>'CW12'!$C$158</f>
        <v>£m</v>
      </c>
      <c r="E817" t="s">
        <v>8488</v>
      </c>
      <c r="F817" s="1248">
        <f>IF(ISBLANK('CW12'!$O$158),"##BLANK",'CW12'!$O$158)</f>
        <v>-0.68662680644278073</v>
      </c>
    </row>
    <row r="818" spans="2:6" x14ac:dyDescent="0.2">
      <c r="B818" t="str">
        <f>UPPER('CW12'!$AE$158)</f>
        <v>CW12_137TOT_PR24</v>
      </c>
      <c r="C818" t="str">
        <f>IF(LEN(_xlfn.CONCAT('CW12'!$B$147, " - ", 'CW12'!$B$158, " - ", 'CW12'!$J$5))&gt;230,LEFT(_xlfn.CONCAT('CW12'!$B$147, " - ", 'CW12'!$B$158, " - ", 'CW12'!$J$5),212)&amp;" [*** truncated]",_xlfn.CONCAT('CW12'!$B$147, " - ", 'CW12'!$B$158, " - ", 'CW12'!$J$5))</f>
        <v>Other enhancement (Freeform lines - by exception) - Total other enhancement water expenditure - Total</v>
      </c>
      <c r="D818" t="str">
        <f>'CW12'!$C$158</f>
        <v>£m</v>
      </c>
      <c r="E818" t="s">
        <v>8488</v>
      </c>
      <c r="F818" s="1248">
        <f>IF(ISBLANK('CW12'!$P$158),"##BLANK",'CW12'!$P$158)</f>
        <v>0</v>
      </c>
    </row>
    <row r="819" spans="2:6" x14ac:dyDescent="0.2">
      <c r="B819" t="str">
        <f>UPPER('CW12'!$Z$161)</f>
        <v>CW12_138WR_PR24</v>
      </c>
      <c r="C819" t="str">
        <f>IF(LEN(_xlfn.CONCAT('CW12'!$B$160, " - ", 'CW12'!$B$161, " - ", 'CW12'!$E$5))&gt;230,LEFT(_xlfn.CONCAT('CW12'!$B$160, " - ", 'CW12'!$B$161, " - ", 'CW12'!$E$5),212)&amp;" [*** truncated]",_xlfn.CONCAT('CW12'!$B$160, " - ", 'CW12'!$B$161, " - ", 'CW12'!$E$5))</f>
        <v>Total transitional expenditure - Total transitional expenditure; water capex - Water resources</v>
      </c>
      <c r="D819" t="str">
        <f>'CW12'!$C$161</f>
        <v>£m</v>
      </c>
      <c r="E819" t="s">
        <v>8488</v>
      </c>
      <c r="F819" s="1248">
        <f>IF(ISBLANK('CW12'!$K$161),"##BLANK",'CW12'!$K$161)</f>
        <v>2.6259928406281552</v>
      </c>
    </row>
    <row r="820" spans="2:6" x14ac:dyDescent="0.2">
      <c r="B820" t="str">
        <f>UPPER('CW12'!$AA$161)</f>
        <v>CW12_138RWT_PR24</v>
      </c>
      <c r="C820" t="str">
        <f>IF(LEN(_xlfn.CONCAT('CW12'!$B$160, " - ", 'CW12'!$B$161, " - ", 'CW12'!$F$6, " - ", 'CW12'!$F$5))&gt;230,LEFT(_xlfn.CONCAT('CW12'!$B$160, " - ", 'CW12'!$B$161, " - ", 'CW12'!$F$6, " - ", 'CW12'!$F$5),212)&amp;" [*** truncated]",_xlfn.CONCAT('CW12'!$B$160, " - ", 'CW12'!$B$161, " - ", 'CW12'!$F$6, " - ", 'CW12'!$F$5))</f>
        <v>Total transitional expenditure - Total transitional expenditure; water capex - Raw water transport - Water network+</v>
      </c>
      <c r="D820" t="str">
        <f>'CW12'!$C$161</f>
        <v>£m</v>
      </c>
      <c r="E820" t="s">
        <v>8488</v>
      </c>
      <c r="F820" s="1248">
        <f>IF(ISBLANK('CW12'!$L$161),"##BLANK",'CW12'!$L$161)</f>
        <v>0</v>
      </c>
    </row>
    <row r="821" spans="2:6" x14ac:dyDescent="0.2">
      <c r="B821" t="str">
        <f>UPPER('CW12'!$AB$161)</f>
        <v>CW12_138RWS_PR24</v>
      </c>
      <c r="C821" t="str">
        <f>IF(LEN(_xlfn.CONCAT('CW12'!$B$160, " - ", 'CW12'!$B$161, " - ", 'CW12'!$G$6, " - ", 'CW12'!$F$5))&gt;230,LEFT(_xlfn.CONCAT('CW12'!$B$160, " - ", 'CW12'!$B$161, " - ", 'CW12'!$G$6, " - ", 'CW12'!$F$5),212)&amp;" [*** truncated]",_xlfn.CONCAT('CW12'!$B$160, " - ", 'CW12'!$B$161, " - ", 'CW12'!$G$6, " - ", 'CW12'!$F$5))</f>
        <v>Total transitional expenditure - Total transitional expenditure; water capex - Raw water storage - Water network+</v>
      </c>
      <c r="D821" t="str">
        <f>'CW12'!$C$161</f>
        <v>£m</v>
      </c>
      <c r="E821" t="s">
        <v>8488</v>
      </c>
      <c r="F821" s="1248">
        <f>IF(ISBLANK('CW12'!$M$161),"##BLANK",'CW12'!$M$161)</f>
        <v>0</v>
      </c>
    </row>
    <row r="822" spans="2:6" x14ac:dyDescent="0.2">
      <c r="B822" t="str">
        <f>UPPER('CW12'!$AC$161)</f>
        <v>CW12_138WT_PR24</v>
      </c>
      <c r="C822" t="str">
        <f>IF(LEN(_xlfn.CONCAT('CW12'!$B$160, " - ", 'CW12'!$B$161, " - ", 'CW12'!$H$6, " - ", 'CW12'!$F$5))&gt;230,LEFT(_xlfn.CONCAT('CW12'!$B$160, " - ", 'CW12'!$B$161, " - ", 'CW12'!$H$6, " - ", 'CW12'!$F$5),212)&amp;" [*** truncated]",_xlfn.CONCAT('CW12'!$B$160, " - ", 'CW12'!$B$161, " - ", 'CW12'!$H$6, " - ", 'CW12'!$F$5))</f>
        <v>Total transitional expenditure - Total transitional expenditure; water capex - Water treatment - Water network+</v>
      </c>
      <c r="D822" t="str">
        <f>'CW12'!$C$161</f>
        <v>£m</v>
      </c>
      <c r="E822" t="s">
        <v>8488</v>
      </c>
      <c r="F822" s="1248">
        <f>IF(ISBLANK('CW12'!$N$161),"##BLANK",'CW12'!$N$161)</f>
        <v>4.9295487932936437</v>
      </c>
    </row>
    <row r="823" spans="2:6" x14ac:dyDescent="0.2">
      <c r="B823" t="str">
        <f>UPPER('CW12'!$AD$161)</f>
        <v>CW12_138TWD_PR24</v>
      </c>
      <c r="C823" t="str">
        <f>IF(LEN(_xlfn.CONCAT('CW12'!$B$160, " - ", 'CW12'!$B$161, " - ", 'CW12'!$I$6, " - ", 'CW12'!$F$5))&gt;230,LEFT(_xlfn.CONCAT('CW12'!$B$160, " - ", 'CW12'!$B$161, " - ", 'CW12'!$I$6, " - ", 'CW12'!$F$5),212)&amp;" [*** truncated]",_xlfn.CONCAT('CW12'!$B$160, " - ", 'CW12'!$B$161, " - ", 'CW12'!$I$6, " - ", 'CW12'!$F$5))</f>
        <v>Total transitional expenditure - Total transitional expenditure; water capex - Treated water distribution - Water network+</v>
      </c>
      <c r="D823" t="str">
        <f>'CW12'!$C$161</f>
        <v>£m</v>
      </c>
      <c r="E823" t="s">
        <v>8488</v>
      </c>
      <c r="F823" s="1248">
        <f>IF(ISBLANK('CW12'!$O$161),"##BLANK",'CW12'!$O$161)</f>
        <v>0.66549287027465809</v>
      </c>
    </row>
    <row r="824" spans="2:6" x14ac:dyDescent="0.2">
      <c r="B824" t="str">
        <f>UPPER('CW12'!$AE$161)</f>
        <v>CW12_138TOT_PR24</v>
      </c>
      <c r="C824" t="str">
        <f>IF(LEN(_xlfn.CONCAT('CW12'!$B$160, " - ", 'CW12'!$B$161, " - ", 'CW12'!$J$5))&gt;230,LEFT(_xlfn.CONCAT('CW12'!$B$160, " - ", 'CW12'!$B$161, " - ", 'CW12'!$J$5),212)&amp;" [*** truncated]",_xlfn.CONCAT('CW12'!$B$160, " - ", 'CW12'!$B$161, " - ", 'CW12'!$J$5))</f>
        <v>Total transitional expenditure - Total transitional expenditure; water capex - Total</v>
      </c>
      <c r="D824" t="str">
        <f>'CW12'!$C$161</f>
        <v>£m</v>
      </c>
      <c r="E824" t="s">
        <v>8488</v>
      </c>
      <c r="F824" s="1248">
        <f>IF(ISBLANK('CW12'!$P$161),"##BLANK",'CW12'!$P$161)</f>
        <v>8.2210345041964601</v>
      </c>
    </row>
    <row r="825" spans="2:6" x14ac:dyDescent="0.2">
      <c r="B825" t="str">
        <f>UPPER('CW12'!$Z$162)</f>
        <v>CW12_139WR_PR24</v>
      </c>
      <c r="C825" t="str">
        <f>IF(LEN(_xlfn.CONCAT('CW12'!$B$160, " - ", 'CW12'!$B$162, " - ", 'CW12'!$E$5))&gt;230,LEFT(_xlfn.CONCAT('CW12'!$B$160, " - ", 'CW12'!$B$162, " - ", 'CW12'!$E$5),212)&amp;" [*** truncated]",_xlfn.CONCAT('CW12'!$B$160, " - ", 'CW12'!$B$162, " - ", 'CW12'!$E$5))</f>
        <v>Total transitional expenditure - Total transitional expenditure; water opex - Water resources</v>
      </c>
      <c r="D825" t="str">
        <f>'CW12'!$C$162</f>
        <v>£m</v>
      </c>
      <c r="E825" t="s">
        <v>8488</v>
      </c>
      <c r="F825" s="1248">
        <f>IF(ISBLANK('CW12'!$K$162),"##BLANK",'CW12'!$K$162)</f>
        <v>0</v>
      </c>
    </row>
    <row r="826" spans="2:6" x14ac:dyDescent="0.2">
      <c r="B826" t="str">
        <f>UPPER('CW12'!$AA$162)</f>
        <v>CW12_139RWT_PR24</v>
      </c>
      <c r="C826" t="str">
        <f>IF(LEN(_xlfn.CONCAT('CW12'!$B$160, " - ", 'CW12'!$B$162, " - ", 'CW12'!$F$6, " - ", 'CW12'!$F$5))&gt;230,LEFT(_xlfn.CONCAT('CW12'!$B$160, " - ", 'CW12'!$B$162, " - ", 'CW12'!$F$6, " - ", 'CW12'!$F$5),212)&amp;" [*** truncated]",_xlfn.CONCAT('CW12'!$B$160, " - ", 'CW12'!$B$162, " - ", 'CW12'!$F$6, " - ", 'CW12'!$F$5))</f>
        <v>Total transitional expenditure - Total transitional expenditure; water opex - Raw water transport - Water network+</v>
      </c>
      <c r="D826" t="str">
        <f>'CW12'!$C$162</f>
        <v>£m</v>
      </c>
      <c r="E826" t="s">
        <v>8488</v>
      </c>
      <c r="F826" s="1248">
        <f>IF(ISBLANK('CW12'!$L$162),"##BLANK",'CW12'!$L$162)</f>
        <v>0</v>
      </c>
    </row>
    <row r="827" spans="2:6" x14ac:dyDescent="0.2">
      <c r="B827" t="str">
        <f>UPPER('CW12'!$AB$162)</f>
        <v>CW12_139RWS_PR24</v>
      </c>
      <c r="C827" t="str">
        <f>IF(LEN(_xlfn.CONCAT('CW12'!$B$160, " - ", 'CW12'!$B$162, " - ", 'CW12'!$G$6, " - ", 'CW12'!$F$5))&gt;230,LEFT(_xlfn.CONCAT('CW12'!$B$160, " - ", 'CW12'!$B$162, " - ", 'CW12'!$G$6, " - ", 'CW12'!$F$5),212)&amp;" [*** truncated]",_xlfn.CONCAT('CW12'!$B$160, " - ", 'CW12'!$B$162, " - ", 'CW12'!$G$6, " - ", 'CW12'!$F$5))</f>
        <v>Total transitional expenditure - Total transitional expenditure; water opex - Raw water storage - Water network+</v>
      </c>
      <c r="D827" t="str">
        <f>'CW12'!$C$162</f>
        <v>£m</v>
      </c>
      <c r="E827" t="s">
        <v>8488</v>
      </c>
      <c r="F827" s="1248">
        <f>IF(ISBLANK('CW12'!$M$162),"##BLANK",'CW12'!$M$162)</f>
        <v>0</v>
      </c>
    </row>
    <row r="828" spans="2:6" x14ac:dyDescent="0.2">
      <c r="B828" t="str">
        <f>UPPER('CW12'!$AC$162)</f>
        <v>CW12_139WT_PR24</v>
      </c>
      <c r="C828" t="str">
        <f>IF(LEN(_xlfn.CONCAT('CW12'!$B$160, " - ", 'CW12'!$B$162, " - ", 'CW12'!$H$6, " - ", 'CW12'!$F$5))&gt;230,LEFT(_xlfn.CONCAT('CW12'!$B$160, " - ", 'CW12'!$B$162, " - ", 'CW12'!$H$6, " - ", 'CW12'!$F$5),212)&amp;" [*** truncated]",_xlfn.CONCAT('CW12'!$B$160, " - ", 'CW12'!$B$162, " - ", 'CW12'!$H$6, " - ", 'CW12'!$F$5))</f>
        <v>Total transitional expenditure - Total transitional expenditure; water opex - Water treatment - Water network+</v>
      </c>
      <c r="D828" t="str">
        <f>'CW12'!$C$162</f>
        <v>£m</v>
      </c>
      <c r="E828" t="s">
        <v>8488</v>
      </c>
      <c r="F828" s="1248">
        <f>IF(ISBLANK('CW12'!$N$162),"##BLANK",'CW12'!$N$162)</f>
        <v>0</v>
      </c>
    </row>
    <row r="829" spans="2:6" x14ac:dyDescent="0.2">
      <c r="B829" t="str">
        <f>UPPER('CW12'!$AD$162)</f>
        <v>CW12_139TWD_PR24</v>
      </c>
      <c r="C829" t="str">
        <f>IF(LEN(_xlfn.CONCAT('CW12'!$B$160, " - ", 'CW12'!$B$162, " - ", 'CW12'!$I$6, " - ", 'CW12'!$F$5))&gt;230,LEFT(_xlfn.CONCAT('CW12'!$B$160, " - ", 'CW12'!$B$162, " - ", 'CW12'!$I$6, " - ", 'CW12'!$F$5),212)&amp;" [*** truncated]",_xlfn.CONCAT('CW12'!$B$160, " - ", 'CW12'!$B$162, " - ", 'CW12'!$I$6, " - ", 'CW12'!$F$5))</f>
        <v>Total transitional expenditure - Total transitional expenditure; water opex - Treated water distribution - Water network+</v>
      </c>
      <c r="D829" t="str">
        <f>'CW12'!$C$162</f>
        <v>£m</v>
      </c>
      <c r="E829" t="s">
        <v>8488</v>
      </c>
      <c r="F829" s="1248">
        <f>IF(ISBLANK('CW12'!$O$162),"##BLANK",'CW12'!$O$162)</f>
        <v>0</v>
      </c>
    </row>
    <row r="830" spans="2:6" x14ac:dyDescent="0.2">
      <c r="B830" t="str">
        <f>UPPER('CW12'!$AE$162)</f>
        <v>CW12_139TOT_PR24</v>
      </c>
      <c r="C830" t="str">
        <f>IF(LEN(_xlfn.CONCAT('CW12'!$B$160, " - ", 'CW12'!$B$162, " - ", 'CW12'!$J$5))&gt;230,LEFT(_xlfn.CONCAT('CW12'!$B$160, " - ", 'CW12'!$B$162, " - ", 'CW12'!$J$5),212)&amp;" [*** truncated]",_xlfn.CONCAT('CW12'!$B$160, " - ", 'CW12'!$B$162, " - ", 'CW12'!$J$5))</f>
        <v>Total transitional expenditure - Total transitional expenditure; water opex - Total</v>
      </c>
      <c r="D830" t="str">
        <f>'CW12'!$C$162</f>
        <v>£m</v>
      </c>
      <c r="E830" t="s">
        <v>8488</v>
      </c>
      <c r="F830" s="1248">
        <f>IF(ISBLANK('CW12'!$P$162),"##BLANK",'CW12'!$P$162)</f>
        <v>0</v>
      </c>
    </row>
    <row r="831" spans="2:6" x14ac:dyDescent="0.2">
      <c r="B831" t="str">
        <f>UPPER('CW12'!$Z$163)</f>
        <v>CW12_140WR_PR24</v>
      </c>
      <c r="C831" t="str">
        <f>IF(LEN(_xlfn.CONCAT('CW12'!$B$160, " - ", 'CW12'!$B$163, " - ", 'CW12'!$E$5))&gt;230,LEFT(_xlfn.CONCAT('CW12'!$B$160, " - ", 'CW12'!$B$163, " - ", 'CW12'!$E$5),212)&amp;" [*** truncated]",_xlfn.CONCAT('CW12'!$B$160, " - ", 'CW12'!$B$163, " - ", 'CW12'!$E$5))</f>
        <v>Total transitional expenditure - Total transitional expenditure; water totex - Water resources</v>
      </c>
      <c r="D831" t="str">
        <f>'CW12'!$C$163</f>
        <v>£m</v>
      </c>
      <c r="E831" t="s">
        <v>8488</v>
      </c>
      <c r="F831" s="1248">
        <f>IF(ISBLANK('CW12'!$K$163),"##BLANK",'CW12'!$K$163)</f>
        <v>2.6259928406281552</v>
      </c>
    </row>
    <row r="832" spans="2:6" x14ac:dyDescent="0.2">
      <c r="B832" t="str">
        <f>UPPER('CW12'!$AA$163)</f>
        <v>CW12_140RWT_PR24</v>
      </c>
      <c r="C832" t="str">
        <f>IF(LEN(_xlfn.CONCAT('CW12'!$B$160, " - ", 'CW12'!$B$163, " - ", 'CW12'!$F$6, " - ", 'CW12'!$F$5))&gt;230,LEFT(_xlfn.CONCAT('CW12'!$B$160, " - ", 'CW12'!$B$163, " - ", 'CW12'!$F$6, " - ", 'CW12'!$F$5),212)&amp;" [*** truncated]",_xlfn.CONCAT('CW12'!$B$160, " - ", 'CW12'!$B$163, " - ", 'CW12'!$F$6, " - ", 'CW12'!$F$5))</f>
        <v>Total transitional expenditure - Total transitional expenditure; water totex - Raw water transport - Water network+</v>
      </c>
      <c r="D832" t="str">
        <f>'CW12'!$C$163</f>
        <v>£m</v>
      </c>
      <c r="E832" t="s">
        <v>8488</v>
      </c>
      <c r="F832" s="1248">
        <f>IF(ISBLANK('CW12'!$L$163),"##BLANK",'CW12'!$L$163)</f>
        <v>0</v>
      </c>
    </row>
    <row r="833" spans="2:6" x14ac:dyDescent="0.2">
      <c r="B833" t="str">
        <f>UPPER('CW12'!$AB$163)</f>
        <v>CW12_140RWS_PR24</v>
      </c>
      <c r="C833" t="str">
        <f>IF(LEN(_xlfn.CONCAT('CW12'!$B$160, " - ", 'CW12'!$B$163, " - ", 'CW12'!$G$6, " - ", 'CW12'!$F$5))&gt;230,LEFT(_xlfn.CONCAT('CW12'!$B$160, " - ", 'CW12'!$B$163, " - ", 'CW12'!$G$6, " - ", 'CW12'!$F$5),212)&amp;" [*** truncated]",_xlfn.CONCAT('CW12'!$B$160, " - ", 'CW12'!$B$163, " - ", 'CW12'!$G$6, " - ", 'CW12'!$F$5))</f>
        <v>Total transitional expenditure - Total transitional expenditure; water totex - Raw water storage - Water network+</v>
      </c>
      <c r="D833" t="str">
        <f>'CW12'!$C$163</f>
        <v>£m</v>
      </c>
      <c r="E833" t="s">
        <v>8488</v>
      </c>
      <c r="F833" s="1248">
        <f>IF(ISBLANK('CW12'!$M$163),"##BLANK",'CW12'!$M$163)</f>
        <v>0</v>
      </c>
    </row>
    <row r="834" spans="2:6" x14ac:dyDescent="0.2">
      <c r="B834" t="str">
        <f>UPPER('CW12'!$AC$163)</f>
        <v>CW12_140WT_PR24</v>
      </c>
      <c r="C834" t="str">
        <f>IF(LEN(_xlfn.CONCAT('CW12'!$B$160, " - ", 'CW12'!$B$163, " - ", 'CW12'!$H$6, " - ", 'CW12'!$F$5))&gt;230,LEFT(_xlfn.CONCAT('CW12'!$B$160, " - ", 'CW12'!$B$163, " - ", 'CW12'!$H$6, " - ", 'CW12'!$F$5),212)&amp;" [*** truncated]",_xlfn.CONCAT('CW12'!$B$160, " - ", 'CW12'!$B$163, " - ", 'CW12'!$H$6, " - ", 'CW12'!$F$5))</f>
        <v>Total transitional expenditure - Total transitional expenditure; water totex - Water treatment - Water network+</v>
      </c>
      <c r="D834" t="str">
        <f>'CW12'!$C$163</f>
        <v>£m</v>
      </c>
      <c r="E834" t="s">
        <v>8488</v>
      </c>
      <c r="F834" s="1248">
        <f>IF(ISBLANK('CW12'!$N$163),"##BLANK",'CW12'!$N$163)</f>
        <v>4.9295487932936437</v>
      </c>
    </row>
    <row r="835" spans="2:6" x14ac:dyDescent="0.2">
      <c r="B835" t="str">
        <f>UPPER('CW12'!$AD$163)</f>
        <v>CW12_140TWD_PR24</v>
      </c>
      <c r="C835" t="str">
        <f>IF(LEN(_xlfn.CONCAT('CW12'!$B$160, " - ", 'CW12'!$B$163, " - ", 'CW12'!$I$6, " - ", 'CW12'!$F$5))&gt;230,LEFT(_xlfn.CONCAT('CW12'!$B$160, " - ", 'CW12'!$B$163, " - ", 'CW12'!$I$6, " - ", 'CW12'!$F$5),212)&amp;" [*** truncated]",_xlfn.CONCAT('CW12'!$B$160, " - ", 'CW12'!$B$163, " - ", 'CW12'!$I$6, " - ", 'CW12'!$F$5))</f>
        <v>Total transitional expenditure - Total transitional expenditure; water totex - Treated water distribution - Water network+</v>
      </c>
      <c r="D835" t="str">
        <f>'CW12'!$C$163</f>
        <v>£m</v>
      </c>
      <c r="E835" t="s">
        <v>8488</v>
      </c>
      <c r="F835" s="1248">
        <f>IF(ISBLANK('CW12'!$O$163),"##BLANK",'CW12'!$O$163)</f>
        <v>0.66549287027465809</v>
      </c>
    </row>
    <row r="836" spans="2:6" x14ac:dyDescent="0.2">
      <c r="B836" t="str">
        <f>UPPER('CW12'!$AE$163)</f>
        <v>CW12_140TOT_PR24</v>
      </c>
      <c r="C836" t="str">
        <f>IF(LEN(_xlfn.CONCAT('CW12'!$B$160, " - ", 'CW12'!$B$163, " - ", 'CW12'!$J$5))&gt;230,LEFT(_xlfn.CONCAT('CW12'!$B$160, " - ", 'CW12'!$B$163, " - ", 'CW12'!$J$5),212)&amp;" [*** truncated]",_xlfn.CONCAT('CW12'!$B$160, " - ", 'CW12'!$B$163, " - ", 'CW12'!$J$5))</f>
        <v>Total transitional expenditure - Total transitional expenditure; water totex - Total</v>
      </c>
      <c r="D836" t="str">
        <f>'CW12'!$C$163</f>
        <v>£m</v>
      </c>
      <c r="E836" t="s">
        <v>8488</v>
      </c>
      <c r="F836" s="1248">
        <f>IF(ISBLANK('CW12'!$P$163),"##BLANK",'CW12'!$P$163)</f>
        <v>8.2210345041964565</v>
      </c>
    </row>
    <row r="837" spans="2:6" x14ac:dyDescent="0.2">
      <c r="B837" t="str">
        <f>UPPER('CW17'!$BD$10)</f>
        <v>CW17_001WR_PR24</v>
      </c>
      <c r="C837" t="str">
        <f>IF(LEN(_xlfn.CONCAT('CW17'!$B$9, " - ", 'CW17'!$B$10, " - ", 'CW17'!$E$5))&gt;230,LEFT(_xlfn.CONCAT('CW17'!$B$9, " - ", 'CW17'!$B$10, " - ", 'CW17'!$E$5),212)&amp;" [*** truncated]",_xlfn.CONCAT('CW17'!$B$9, " - ", 'CW17'!$B$10, " - ", 'CW17'!$E$5))</f>
        <v>EA/NRW environmental programme (WINEP/NEP) - Biodiversity and conservation; (WINEP/NEP) water capex - Water resources</v>
      </c>
      <c r="D837" t="str">
        <f>'CW17'!$C$10</f>
        <v>£m</v>
      </c>
      <c r="E837" t="s">
        <v>8488</v>
      </c>
      <c r="F837" s="1248">
        <f>IF(ISBLANK('CW17'!$K$10),"##BLANK",'CW17'!$K$10)</f>
        <v>0</v>
      </c>
    </row>
    <row r="838" spans="2:6" x14ac:dyDescent="0.2">
      <c r="B838" t="str">
        <f>UPPER('CW17'!$BE$10)</f>
        <v>CW17_001RWT_PR24</v>
      </c>
      <c r="C838" t="str">
        <f>IF(LEN(_xlfn.CONCAT('CW17'!$B$9, " - ", 'CW17'!$B$10, " - ", 'CW17'!$F$6, " - ", 'CW17'!$F$5))&gt;230,LEFT(_xlfn.CONCAT('CW17'!$B$9, " - ", 'CW17'!$B$10, " - ", 'CW17'!$F$6, " - ", 'CW17'!$F$5),212)&amp;" [*** truncated]",_xlfn.CONCAT('CW17'!$B$9, " - ", 'CW17'!$B$10, " - ", 'CW17'!$F$6, " - ", 'CW17'!$F$5))</f>
        <v>EA/NRW environmental programme (WINEP/NEP) - Biodiversity and conservation; (WINEP/NEP) water capex - Raw water transport - Water network+</v>
      </c>
      <c r="D838" t="str">
        <f>'CW17'!$C$10</f>
        <v>£m</v>
      </c>
      <c r="E838" t="s">
        <v>8488</v>
      </c>
      <c r="F838" s="1248">
        <f>IF(ISBLANK('CW17'!$L$10),"##BLANK",'CW17'!$L$10)</f>
        <v>0</v>
      </c>
    </row>
    <row r="839" spans="2:6" x14ac:dyDescent="0.2">
      <c r="B839" t="str">
        <f>UPPER('CW17'!$BF$10)</f>
        <v>CW17_001RWS_PR24</v>
      </c>
      <c r="C839" t="str">
        <f>IF(LEN(_xlfn.CONCAT('CW17'!$B$9, " - ", 'CW17'!$B$10, " - ", 'CW17'!$G$6, " - ", 'CW17'!$F$5))&gt;230,LEFT(_xlfn.CONCAT('CW17'!$B$9, " - ", 'CW17'!$B$10, " - ", 'CW17'!$G$6, " - ", 'CW17'!$F$5),212)&amp;" [*** truncated]",_xlfn.CONCAT('CW17'!$B$9, " - ", 'CW17'!$B$10, " - ", 'CW17'!$G$6, " - ", 'CW17'!$F$5))</f>
        <v>EA/NRW environmental programme (WINEP/NEP) - Biodiversity and conservation; (WINEP/NEP) water capex - Raw water storage - Water network+</v>
      </c>
      <c r="D839" t="str">
        <f>'CW17'!$C$10</f>
        <v>£m</v>
      </c>
      <c r="E839" t="s">
        <v>8488</v>
      </c>
      <c r="F839" s="1248">
        <f>IF(ISBLANK('CW17'!$M$10),"##BLANK",'CW17'!$M$10)</f>
        <v>0</v>
      </c>
    </row>
    <row r="840" spans="2:6" x14ac:dyDescent="0.2">
      <c r="B840" t="str">
        <f>UPPER('CW17'!$BG$10)</f>
        <v>CW17_001WT_PR24</v>
      </c>
      <c r="C840" t="str">
        <f>IF(LEN(_xlfn.CONCAT('CW17'!$B$9, " - ", 'CW17'!$B$10, " - ", 'CW17'!$H$6, " - ", 'CW17'!$F$5))&gt;230,LEFT(_xlfn.CONCAT('CW17'!$B$9, " - ", 'CW17'!$B$10, " - ", 'CW17'!$H$6, " - ", 'CW17'!$F$5),212)&amp;" [*** truncated]",_xlfn.CONCAT('CW17'!$B$9, " - ", 'CW17'!$B$10, " - ", 'CW17'!$H$6, " - ", 'CW17'!$F$5))</f>
        <v>EA/NRW environmental programme (WINEP/NEP) - Biodiversity and conservation; (WINEP/NEP) water capex - Water treatment - Water network+</v>
      </c>
      <c r="D840" t="str">
        <f>'CW17'!$C$10</f>
        <v>£m</v>
      </c>
      <c r="E840" t="s">
        <v>8488</v>
      </c>
      <c r="F840" s="1248">
        <f>IF(ISBLANK('CW17'!$N$10),"##BLANK",'CW17'!$N$10)</f>
        <v>0</v>
      </c>
    </row>
    <row r="841" spans="2:6" x14ac:dyDescent="0.2">
      <c r="B841" t="str">
        <f>UPPER('CW17'!$BH$10)</f>
        <v>CW17_001TWD_PR24</v>
      </c>
      <c r="C841" t="str">
        <f>IF(LEN(_xlfn.CONCAT('CW17'!$B$9, " - ", 'CW17'!$B$10, " - ", 'CW17'!$I$6, " - ", 'CW17'!$F$5))&gt;230,LEFT(_xlfn.CONCAT('CW17'!$B$9, " - ", 'CW17'!$B$10, " - ", 'CW17'!$I$6, " - ", 'CW17'!$F$5),212)&amp;" [*** truncated]",_xlfn.CONCAT('CW17'!$B$9, " - ", 'CW17'!$B$10, " - ", 'CW17'!$I$6, " - ", 'CW17'!$F$5))</f>
        <v>EA/NRW environmental programme (WINEP/NEP) - Biodiversity and conservation; (WINEP/NEP) water capex - Treated water distribution - Water network+</v>
      </c>
      <c r="D841" t="str">
        <f>'CW17'!$C$10</f>
        <v>£m</v>
      </c>
      <c r="E841" t="s">
        <v>8488</v>
      </c>
      <c r="F841" s="1248">
        <f>IF(ISBLANK('CW17'!$O$10),"##BLANK",'CW17'!$O$10)</f>
        <v>0</v>
      </c>
    </row>
    <row r="842" spans="2:6" x14ac:dyDescent="0.2">
      <c r="B842" t="str">
        <f>UPPER('CW17'!$BI$10)</f>
        <v>CW17_001TOT_PR24</v>
      </c>
      <c r="C842" t="str">
        <f>IF(LEN(_xlfn.CONCAT('CW17'!$B$9, " - ", 'CW17'!$B$10, " - ", 'CW17'!$J$5))&gt;230,LEFT(_xlfn.CONCAT('CW17'!$B$9, " - ", 'CW17'!$B$10, " - ", 'CW17'!$J$5),212)&amp;" [*** truncated]",_xlfn.CONCAT('CW17'!$B$9, " - ", 'CW17'!$B$10, " - ", 'CW17'!$J$5))</f>
        <v>EA/NRW environmental programme (WINEP/NEP) - Biodiversity and conservation; (WINEP/NEP) water capex - Total</v>
      </c>
      <c r="D842" t="str">
        <f>'CW17'!$C$10</f>
        <v>£m</v>
      </c>
      <c r="E842" t="s">
        <v>8488</v>
      </c>
      <c r="F842" s="1248">
        <f>IF(ISBLANK('CW17'!$P$10),"##BLANK",'CW17'!$P$10)</f>
        <v>0</v>
      </c>
    </row>
    <row r="843" spans="2:6" x14ac:dyDescent="0.2">
      <c r="B843" t="str">
        <f>UPPER('CW17'!$BD$11)</f>
        <v>CW17_002WR_PR24</v>
      </c>
      <c r="C843" t="str">
        <f>IF(LEN(_xlfn.CONCAT('CW17'!$B$9, " - ", 'CW17'!$B$11, " - ", 'CW17'!$E$5))&gt;230,LEFT(_xlfn.CONCAT('CW17'!$B$9, " - ", 'CW17'!$B$11, " - ", 'CW17'!$E$5),212)&amp;" [*** truncated]",_xlfn.CONCAT('CW17'!$B$9, " - ", 'CW17'!$B$11, " - ", 'CW17'!$E$5))</f>
        <v>EA/NRW environmental programme (WINEP/NEP) - Biodiversity and conservation; (WINEP/NEP) water opex - Water resources</v>
      </c>
      <c r="D843" t="str">
        <f>'CW17'!$C$11</f>
        <v>£m</v>
      </c>
      <c r="E843" t="s">
        <v>8488</v>
      </c>
      <c r="F843" s="1248">
        <f>IF(ISBLANK('CW17'!$K$11),"##BLANK",'CW17'!$K$11)</f>
        <v>0</v>
      </c>
    </row>
    <row r="844" spans="2:6" x14ac:dyDescent="0.2">
      <c r="B844" t="str">
        <f>UPPER('CW17'!$BE$11)</f>
        <v>CW17_002RWT_PR24</v>
      </c>
      <c r="C844" t="str">
        <f>IF(LEN(_xlfn.CONCAT('CW17'!$B$9, " - ", 'CW17'!$B$11, " - ", 'CW17'!$F$6, " - ", 'CW17'!$F$5))&gt;230,LEFT(_xlfn.CONCAT('CW17'!$B$9, " - ", 'CW17'!$B$11, " - ", 'CW17'!$F$6, " - ", 'CW17'!$F$5),212)&amp;" [*** truncated]",_xlfn.CONCAT('CW17'!$B$9, " - ", 'CW17'!$B$11, " - ", 'CW17'!$F$6, " - ", 'CW17'!$F$5))</f>
        <v>EA/NRW environmental programme (WINEP/NEP) - Biodiversity and conservation; (WINEP/NEP) water opex - Raw water transport - Water network+</v>
      </c>
      <c r="D844" t="str">
        <f>'CW17'!$C$11</f>
        <v>£m</v>
      </c>
      <c r="E844" t="s">
        <v>8488</v>
      </c>
      <c r="F844" s="1248">
        <f>IF(ISBLANK('CW17'!$L$11),"##BLANK",'CW17'!$L$11)</f>
        <v>0</v>
      </c>
    </row>
    <row r="845" spans="2:6" x14ac:dyDescent="0.2">
      <c r="B845" t="str">
        <f>UPPER('CW17'!$BF$11)</f>
        <v>CW17_002RWS_PR24</v>
      </c>
      <c r="C845" t="str">
        <f>IF(LEN(_xlfn.CONCAT('CW17'!$B$9, " - ", 'CW17'!$B$11, " - ", 'CW17'!$G$6, " - ", 'CW17'!$F$5))&gt;230,LEFT(_xlfn.CONCAT('CW17'!$B$9, " - ", 'CW17'!$B$11, " - ", 'CW17'!$G$6, " - ", 'CW17'!$F$5),212)&amp;" [*** truncated]",_xlfn.CONCAT('CW17'!$B$9, " - ", 'CW17'!$B$11, " - ", 'CW17'!$G$6, " - ", 'CW17'!$F$5))</f>
        <v>EA/NRW environmental programme (WINEP/NEP) - Biodiversity and conservation; (WINEP/NEP) water opex - Raw water storage - Water network+</v>
      </c>
      <c r="D845" t="str">
        <f>'CW17'!$C$11</f>
        <v>£m</v>
      </c>
      <c r="E845" t="s">
        <v>8488</v>
      </c>
      <c r="F845" s="1248">
        <f>IF(ISBLANK('CW17'!$M$11),"##BLANK",'CW17'!$M$11)</f>
        <v>0</v>
      </c>
    </row>
    <row r="846" spans="2:6" x14ac:dyDescent="0.2">
      <c r="B846" t="str">
        <f>UPPER('CW17'!$BG$11)</f>
        <v>CW17_002WT_PR24</v>
      </c>
      <c r="C846" t="str">
        <f>IF(LEN(_xlfn.CONCAT('CW17'!$B$9, " - ", 'CW17'!$B$11, " - ", 'CW17'!$H$6, " - ", 'CW17'!$F$5))&gt;230,LEFT(_xlfn.CONCAT('CW17'!$B$9, " - ", 'CW17'!$B$11, " - ", 'CW17'!$H$6, " - ", 'CW17'!$F$5),212)&amp;" [*** truncated]",_xlfn.CONCAT('CW17'!$B$9, " - ", 'CW17'!$B$11, " - ", 'CW17'!$H$6, " - ", 'CW17'!$F$5))</f>
        <v>EA/NRW environmental programme (WINEP/NEP) - Biodiversity and conservation; (WINEP/NEP) water opex - Water treatment - Water network+</v>
      </c>
      <c r="D846" t="str">
        <f>'CW17'!$C$11</f>
        <v>£m</v>
      </c>
      <c r="E846" t="s">
        <v>8488</v>
      </c>
      <c r="F846" s="1248">
        <f>IF(ISBLANK('CW17'!$N$11),"##BLANK",'CW17'!$N$11)</f>
        <v>0</v>
      </c>
    </row>
    <row r="847" spans="2:6" x14ac:dyDescent="0.2">
      <c r="B847" t="str">
        <f>UPPER('CW17'!$BH$11)</f>
        <v>CW17_002TWD_PR24</v>
      </c>
      <c r="C847" t="str">
        <f>IF(LEN(_xlfn.CONCAT('CW17'!$B$9, " - ", 'CW17'!$B$11, " - ", 'CW17'!$I$6, " - ", 'CW17'!$F$5))&gt;230,LEFT(_xlfn.CONCAT('CW17'!$B$9, " - ", 'CW17'!$B$11, " - ", 'CW17'!$I$6, " - ", 'CW17'!$F$5),212)&amp;" [*** truncated]",_xlfn.CONCAT('CW17'!$B$9, " - ", 'CW17'!$B$11, " - ", 'CW17'!$I$6, " - ", 'CW17'!$F$5))</f>
        <v>EA/NRW environmental programme (WINEP/NEP) - Biodiversity and conservation; (WINEP/NEP) water opex - Treated water distribution - Water network+</v>
      </c>
      <c r="D847" t="str">
        <f>'CW17'!$C$11</f>
        <v>£m</v>
      </c>
      <c r="E847" t="s">
        <v>8488</v>
      </c>
      <c r="F847" s="1248">
        <f>IF(ISBLANK('CW17'!$O$11),"##BLANK",'CW17'!$O$11)</f>
        <v>0</v>
      </c>
    </row>
    <row r="848" spans="2:6" x14ac:dyDescent="0.2">
      <c r="B848" t="str">
        <f>UPPER('CW17'!$BI$11)</f>
        <v>CW17_002TOT_PR24</v>
      </c>
      <c r="C848" t="str">
        <f>IF(LEN(_xlfn.CONCAT('CW17'!$B$9, " - ", 'CW17'!$B$11, " - ", 'CW17'!$J$5))&gt;230,LEFT(_xlfn.CONCAT('CW17'!$B$9, " - ", 'CW17'!$B$11, " - ", 'CW17'!$J$5),212)&amp;" [*** truncated]",_xlfn.CONCAT('CW17'!$B$9, " - ", 'CW17'!$B$11, " - ", 'CW17'!$J$5))</f>
        <v>EA/NRW environmental programme (WINEP/NEP) - Biodiversity and conservation; (WINEP/NEP) water opex - Total</v>
      </c>
      <c r="D848" t="str">
        <f>'CW17'!$C$11</f>
        <v>£m</v>
      </c>
      <c r="E848" t="s">
        <v>8488</v>
      </c>
      <c r="F848" s="1248">
        <f>IF(ISBLANK('CW17'!$P$11),"##BLANK",'CW17'!$P$11)</f>
        <v>0</v>
      </c>
    </row>
    <row r="849" spans="2:6" x14ac:dyDescent="0.2">
      <c r="B849" t="str">
        <f>UPPER('CW17'!$BD$12)</f>
        <v>CW17_003WR_PR24</v>
      </c>
      <c r="C849" t="str">
        <f>IF(LEN(_xlfn.CONCAT('CW17'!$B$9, " - ", 'CW17'!$B$12, " - ", 'CW17'!$E$5))&gt;230,LEFT(_xlfn.CONCAT('CW17'!$B$9, " - ", 'CW17'!$B$12, " - ", 'CW17'!$E$5),212)&amp;" [*** truncated]",_xlfn.CONCAT('CW17'!$B$9, " - ", 'CW17'!$B$12, " - ", 'CW17'!$E$5))</f>
        <v>EA/NRW environmental programme (WINEP/NEP) - Biodiversity and conservation; (WINEP/NEP) water totex - Water resources</v>
      </c>
      <c r="D849" t="str">
        <f>'CW17'!$C$12</f>
        <v>£m</v>
      </c>
      <c r="E849" t="s">
        <v>8488</v>
      </c>
      <c r="F849" s="1248">
        <f>IF(ISBLANK('CW17'!$K$12),"##BLANK",'CW17'!$K$12)</f>
        <v>0</v>
      </c>
    </row>
    <row r="850" spans="2:6" x14ac:dyDescent="0.2">
      <c r="B850" t="str">
        <f>UPPER('CW17'!$BE$12)</f>
        <v>CW17_003RWT_PR24</v>
      </c>
      <c r="C850" t="str">
        <f>IF(LEN(_xlfn.CONCAT('CW17'!$B$9, " - ", 'CW17'!$B$12, " - ", 'CW17'!$F$6, " - ", 'CW17'!$F$5))&gt;230,LEFT(_xlfn.CONCAT('CW17'!$B$9, " - ", 'CW17'!$B$12, " - ", 'CW17'!$F$6, " - ", 'CW17'!$F$5),212)&amp;" [*** truncated]",_xlfn.CONCAT('CW17'!$B$9, " - ", 'CW17'!$B$12, " - ", 'CW17'!$F$6, " - ", 'CW17'!$F$5))</f>
        <v>EA/NRW environmental programme (WINEP/NEP) - Biodiversity and conservation; (WINEP/NEP) water totex - Raw water transport - Water network+</v>
      </c>
      <c r="D850" t="str">
        <f>'CW17'!$C$12</f>
        <v>£m</v>
      </c>
      <c r="E850" t="s">
        <v>8488</v>
      </c>
      <c r="F850" s="1248">
        <f>IF(ISBLANK('CW17'!$L$12),"##BLANK",'CW17'!$L$12)</f>
        <v>0</v>
      </c>
    </row>
    <row r="851" spans="2:6" x14ac:dyDescent="0.2">
      <c r="B851" t="str">
        <f>UPPER('CW17'!$BF$12)</f>
        <v>CW17_003RWS_PR24</v>
      </c>
      <c r="C851" t="str">
        <f>IF(LEN(_xlfn.CONCAT('CW17'!$B$9, " - ", 'CW17'!$B$12, " - ", 'CW17'!$G$6, " - ", 'CW17'!$F$5))&gt;230,LEFT(_xlfn.CONCAT('CW17'!$B$9, " - ", 'CW17'!$B$12, " - ", 'CW17'!$G$6, " - ", 'CW17'!$F$5),212)&amp;" [*** truncated]",_xlfn.CONCAT('CW17'!$B$9, " - ", 'CW17'!$B$12, " - ", 'CW17'!$G$6, " - ", 'CW17'!$F$5))</f>
        <v>EA/NRW environmental programme (WINEP/NEP) - Biodiversity and conservation; (WINEP/NEP) water totex - Raw water storage - Water network+</v>
      </c>
      <c r="D851" t="str">
        <f>'CW17'!$C$12</f>
        <v>£m</v>
      </c>
      <c r="E851" t="s">
        <v>8488</v>
      </c>
      <c r="F851" s="1248">
        <f>IF(ISBLANK('CW17'!$M$12),"##BLANK",'CW17'!$M$12)</f>
        <v>0</v>
      </c>
    </row>
    <row r="852" spans="2:6" x14ac:dyDescent="0.2">
      <c r="B852" t="str">
        <f>UPPER('CW17'!$BG$12)</f>
        <v>CW17_003WT_PR24</v>
      </c>
      <c r="C852" t="str">
        <f>IF(LEN(_xlfn.CONCAT('CW17'!$B$9, " - ", 'CW17'!$B$12, " - ", 'CW17'!$H$6, " - ", 'CW17'!$F$5))&gt;230,LEFT(_xlfn.CONCAT('CW17'!$B$9, " - ", 'CW17'!$B$12, " - ", 'CW17'!$H$6, " - ", 'CW17'!$F$5),212)&amp;" [*** truncated]",_xlfn.CONCAT('CW17'!$B$9, " - ", 'CW17'!$B$12, " - ", 'CW17'!$H$6, " - ", 'CW17'!$F$5))</f>
        <v>EA/NRW environmental programme (WINEP/NEP) - Biodiversity and conservation; (WINEP/NEP) water totex - Water treatment - Water network+</v>
      </c>
      <c r="D852" t="str">
        <f>'CW17'!$C$12</f>
        <v>£m</v>
      </c>
      <c r="E852" t="s">
        <v>8488</v>
      </c>
      <c r="F852" s="1248">
        <f>IF(ISBLANK('CW17'!$N$12),"##BLANK",'CW17'!$N$12)</f>
        <v>0</v>
      </c>
    </row>
    <row r="853" spans="2:6" x14ac:dyDescent="0.2">
      <c r="B853" t="str">
        <f>UPPER('CW17'!$BH$12)</f>
        <v>CW17_003TWD_PR24</v>
      </c>
      <c r="C853" t="str">
        <f>IF(LEN(_xlfn.CONCAT('CW17'!$B$9, " - ", 'CW17'!$B$12, " - ", 'CW17'!$I$6, " - ", 'CW17'!$F$5))&gt;230,LEFT(_xlfn.CONCAT('CW17'!$B$9, " - ", 'CW17'!$B$12, " - ", 'CW17'!$I$6, " - ", 'CW17'!$F$5),212)&amp;" [*** truncated]",_xlfn.CONCAT('CW17'!$B$9, " - ", 'CW17'!$B$12, " - ", 'CW17'!$I$6, " - ", 'CW17'!$F$5))</f>
        <v>EA/NRW environmental programme (WINEP/NEP) - Biodiversity and conservation; (WINEP/NEP) water totex - Treated water distribution - Water network+</v>
      </c>
      <c r="D853" t="str">
        <f>'CW17'!$C$12</f>
        <v>£m</v>
      </c>
      <c r="E853" t="s">
        <v>8488</v>
      </c>
      <c r="F853" s="1248">
        <f>IF(ISBLANK('CW17'!$O$12),"##BLANK",'CW17'!$O$12)</f>
        <v>0</v>
      </c>
    </row>
    <row r="854" spans="2:6" x14ac:dyDescent="0.2">
      <c r="B854" t="str">
        <f>UPPER('CW17'!$BI$12)</f>
        <v>CW17_003TOT_PR24</v>
      </c>
      <c r="C854" t="str">
        <f>IF(LEN(_xlfn.CONCAT('CW17'!$B$9, " - ", 'CW17'!$B$12, " - ", 'CW17'!$J$5))&gt;230,LEFT(_xlfn.CONCAT('CW17'!$B$9, " - ", 'CW17'!$B$12, " - ", 'CW17'!$J$5),212)&amp;" [*** truncated]",_xlfn.CONCAT('CW17'!$B$9, " - ", 'CW17'!$B$12, " - ", 'CW17'!$J$5))</f>
        <v>EA/NRW environmental programme (WINEP/NEP) - Biodiversity and conservation; (WINEP/NEP) water totex - Total</v>
      </c>
      <c r="D854" t="str">
        <f>'CW17'!$C$12</f>
        <v>£m</v>
      </c>
      <c r="E854" t="s">
        <v>8488</v>
      </c>
      <c r="F854" s="1248">
        <f>IF(ISBLANK('CW17'!$P$12),"##BLANK",'CW17'!$P$12)</f>
        <v>0</v>
      </c>
    </row>
    <row r="855" spans="2:6" x14ac:dyDescent="0.2">
      <c r="B855" t="str">
        <f>UPPER('CW17'!$BD$13)</f>
        <v>CW17_004WR_PR24</v>
      </c>
      <c r="C855" t="str">
        <f>IF(LEN(_xlfn.CONCAT('CW17'!$B$9, " - ", 'CW17'!$B$13, " - ", 'CW17'!$E$5))&gt;230,LEFT(_xlfn.CONCAT('CW17'!$B$9, " - ", 'CW17'!$B$13, " - ", 'CW17'!$E$5),212)&amp;" [*** truncated]",_xlfn.CONCAT('CW17'!$B$9, " - ", 'CW17'!$B$13, " - ", 'CW17'!$E$5))</f>
        <v>EA/NRW environmental programme (WINEP/NEP) - Eels/fish entrainment screens; (WINEP/NEP) water capex - Water resources</v>
      </c>
      <c r="D855" t="str">
        <f>'CW17'!$C$13</f>
        <v>£m</v>
      </c>
      <c r="E855" t="s">
        <v>8488</v>
      </c>
      <c r="F855" s="1248">
        <f>IF(ISBLANK('CW17'!$K$13),"##BLANK",'CW17'!$K$13)</f>
        <v>0</v>
      </c>
    </row>
    <row r="856" spans="2:6" x14ac:dyDescent="0.2">
      <c r="B856" t="str">
        <f>UPPER('CW17'!$BE$13)</f>
        <v>CW17_004RWT_PR24</v>
      </c>
      <c r="C856" t="str">
        <f>IF(LEN(_xlfn.CONCAT('CW17'!$B$9, " - ", 'CW17'!$B$13, " - ", 'CW17'!$F$6, " - ", 'CW17'!$F$5))&gt;230,LEFT(_xlfn.CONCAT('CW17'!$B$9, " - ", 'CW17'!$B$13, " - ", 'CW17'!$F$6, " - ", 'CW17'!$F$5),212)&amp;" [*** truncated]",_xlfn.CONCAT('CW17'!$B$9, " - ", 'CW17'!$B$13, " - ", 'CW17'!$F$6, " - ", 'CW17'!$F$5))</f>
        <v>EA/NRW environmental programme (WINEP/NEP) - Eels/fish entrainment screens; (WINEP/NEP) water capex - Raw water transport - Water network+</v>
      </c>
      <c r="D856" t="str">
        <f>'CW17'!$C$13</f>
        <v>£m</v>
      </c>
      <c r="E856" t="s">
        <v>8488</v>
      </c>
      <c r="F856" s="1248">
        <f>IF(ISBLANK('CW17'!$L$13),"##BLANK",'CW17'!$L$13)</f>
        <v>0</v>
      </c>
    </row>
    <row r="857" spans="2:6" x14ac:dyDescent="0.2">
      <c r="B857" t="str">
        <f>UPPER('CW17'!$BF$13)</f>
        <v>CW17_004RWS_PR24</v>
      </c>
      <c r="C857" t="str">
        <f>IF(LEN(_xlfn.CONCAT('CW17'!$B$9, " - ", 'CW17'!$B$13, " - ", 'CW17'!$G$6, " - ", 'CW17'!$F$5))&gt;230,LEFT(_xlfn.CONCAT('CW17'!$B$9, " - ", 'CW17'!$B$13, " - ", 'CW17'!$G$6, " - ", 'CW17'!$F$5),212)&amp;" [*** truncated]",_xlfn.CONCAT('CW17'!$B$9, " - ", 'CW17'!$B$13, " - ", 'CW17'!$G$6, " - ", 'CW17'!$F$5))</f>
        <v>EA/NRW environmental programme (WINEP/NEP) - Eels/fish entrainment screens; (WINEP/NEP) water capex - Raw water storage - Water network+</v>
      </c>
      <c r="D857" t="str">
        <f>'CW17'!$C$13</f>
        <v>£m</v>
      </c>
      <c r="E857" t="s">
        <v>8488</v>
      </c>
      <c r="F857" s="1248">
        <f>IF(ISBLANK('CW17'!$M$13),"##BLANK",'CW17'!$M$13)</f>
        <v>0</v>
      </c>
    </row>
    <row r="858" spans="2:6" x14ac:dyDescent="0.2">
      <c r="B858" t="str">
        <f>UPPER('CW17'!$BG$13)</f>
        <v>CW17_004WT_PR24</v>
      </c>
      <c r="C858" t="str">
        <f>IF(LEN(_xlfn.CONCAT('CW17'!$B$9, " - ", 'CW17'!$B$13, " - ", 'CW17'!$H$6, " - ", 'CW17'!$F$5))&gt;230,LEFT(_xlfn.CONCAT('CW17'!$B$9, " - ", 'CW17'!$B$13, " - ", 'CW17'!$H$6, " - ", 'CW17'!$F$5),212)&amp;" [*** truncated]",_xlfn.CONCAT('CW17'!$B$9, " - ", 'CW17'!$B$13, " - ", 'CW17'!$H$6, " - ", 'CW17'!$F$5))</f>
        <v>EA/NRW environmental programme (WINEP/NEP) - Eels/fish entrainment screens; (WINEP/NEP) water capex - Water treatment - Water network+</v>
      </c>
      <c r="D858" t="str">
        <f>'CW17'!$C$13</f>
        <v>£m</v>
      </c>
      <c r="E858" t="s">
        <v>8488</v>
      </c>
      <c r="F858" s="1248">
        <f>IF(ISBLANK('CW17'!$N$13),"##BLANK",'CW17'!$N$13)</f>
        <v>0</v>
      </c>
    </row>
    <row r="859" spans="2:6" x14ac:dyDescent="0.2">
      <c r="B859" t="str">
        <f>UPPER('CW17'!$BH$13)</f>
        <v>CW17_004TWD_PR24</v>
      </c>
      <c r="C859" t="str">
        <f>IF(LEN(_xlfn.CONCAT('CW17'!$B$9, " - ", 'CW17'!$B$13, " - ", 'CW17'!$I$6, " - ", 'CW17'!$F$5))&gt;230,LEFT(_xlfn.CONCAT('CW17'!$B$9, " - ", 'CW17'!$B$13, " - ", 'CW17'!$I$6, " - ", 'CW17'!$F$5),212)&amp;" [*** truncated]",_xlfn.CONCAT('CW17'!$B$9, " - ", 'CW17'!$B$13, " - ", 'CW17'!$I$6, " - ", 'CW17'!$F$5))</f>
        <v>EA/NRW environmental programme (WINEP/NEP) - Eels/fish entrainment screens; (WINEP/NEP) water capex - Treated water distribution - Water network+</v>
      </c>
      <c r="D859" t="str">
        <f>'CW17'!$C$13</f>
        <v>£m</v>
      </c>
      <c r="E859" t="s">
        <v>8488</v>
      </c>
      <c r="F859" s="1248">
        <f>IF(ISBLANK('CW17'!$O$13),"##BLANK",'CW17'!$O$13)</f>
        <v>0</v>
      </c>
    </row>
    <row r="860" spans="2:6" x14ac:dyDescent="0.2">
      <c r="B860" t="str">
        <f>UPPER('CW17'!$BI$13)</f>
        <v>CW17_004TOT_PR24</v>
      </c>
      <c r="C860" t="str">
        <f>IF(LEN(_xlfn.CONCAT('CW17'!$B$9, " - ", 'CW17'!$B$13, " - ", 'CW17'!$J$5))&gt;230,LEFT(_xlfn.CONCAT('CW17'!$B$9, " - ", 'CW17'!$B$13, " - ", 'CW17'!$J$5),212)&amp;" [*** truncated]",_xlfn.CONCAT('CW17'!$B$9, " - ", 'CW17'!$B$13, " - ", 'CW17'!$J$5))</f>
        <v>EA/NRW environmental programme (WINEP/NEP) - Eels/fish entrainment screens; (WINEP/NEP) water capex - Total</v>
      </c>
      <c r="D860" t="str">
        <f>'CW17'!$C$13</f>
        <v>£m</v>
      </c>
      <c r="E860" t="s">
        <v>8488</v>
      </c>
      <c r="F860" s="1248">
        <f>IF(ISBLANK('CW17'!$P$13),"##BLANK",'CW17'!$P$13)</f>
        <v>0</v>
      </c>
    </row>
    <row r="861" spans="2:6" x14ac:dyDescent="0.2">
      <c r="B861" t="str">
        <f>UPPER('CW17'!$BD$14)</f>
        <v>CW17_005WR_PR24</v>
      </c>
      <c r="C861" t="str">
        <f>IF(LEN(_xlfn.CONCAT('CW17'!$B$9, " - ", 'CW17'!$B$14, " - ", 'CW17'!$E$5))&gt;230,LEFT(_xlfn.CONCAT('CW17'!$B$9, " - ", 'CW17'!$B$14, " - ", 'CW17'!$E$5),212)&amp;" [*** truncated]",_xlfn.CONCAT('CW17'!$B$9, " - ", 'CW17'!$B$14, " - ", 'CW17'!$E$5))</f>
        <v>EA/NRW environmental programme (WINEP/NEP) - Eels/fish entrainment screens; (WINEP/NEP) water opex - Water resources</v>
      </c>
      <c r="D861" t="str">
        <f>'CW17'!$C$14</f>
        <v>£m</v>
      </c>
      <c r="E861" t="s">
        <v>8488</v>
      </c>
      <c r="F861" s="1248">
        <f>IF(ISBLANK('CW17'!$K$14),"##BLANK",'CW17'!$K$14)</f>
        <v>0</v>
      </c>
    </row>
    <row r="862" spans="2:6" x14ac:dyDescent="0.2">
      <c r="B862" t="str">
        <f>UPPER('CW17'!$BE$14)</f>
        <v>CW17_005RWT_PR24</v>
      </c>
      <c r="C862" t="str">
        <f>IF(LEN(_xlfn.CONCAT('CW17'!$B$9, " - ", 'CW17'!$B$14, " - ", 'CW17'!$F$6, " - ", 'CW17'!$F$5))&gt;230,LEFT(_xlfn.CONCAT('CW17'!$B$9, " - ", 'CW17'!$B$14, " - ", 'CW17'!$F$6, " - ", 'CW17'!$F$5),212)&amp;" [*** truncated]",_xlfn.CONCAT('CW17'!$B$9, " - ", 'CW17'!$B$14, " - ", 'CW17'!$F$6, " - ", 'CW17'!$F$5))</f>
        <v>EA/NRW environmental programme (WINEP/NEP) - Eels/fish entrainment screens; (WINEP/NEP) water opex - Raw water transport - Water network+</v>
      </c>
      <c r="D862" t="str">
        <f>'CW17'!$C$14</f>
        <v>£m</v>
      </c>
      <c r="E862" t="s">
        <v>8488</v>
      </c>
      <c r="F862" s="1248">
        <f>IF(ISBLANK('CW17'!$L$14),"##BLANK",'CW17'!$L$14)</f>
        <v>0</v>
      </c>
    </row>
    <row r="863" spans="2:6" x14ac:dyDescent="0.2">
      <c r="B863" t="str">
        <f>UPPER('CW17'!$BF$14)</f>
        <v>CW17_005RWS_PR24</v>
      </c>
      <c r="C863" t="str">
        <f>IF(LEN(_xlfn.CONCAT('CW17'!$B$9, " - ", 'CW17'!$B$14, " - ", 'CW17'!$G$6, " - ", 'CW17'!$F$5))&gt;230,LEFT(_xlfn.CONCAT('CW17'!$B$9, " - ", 'CW17'!$B$14, " - ", 'CW17'!$G$6, " - ", 'CW17'!$F$5),212)&amp;" [*** truncated]",_xlfn.CONCAT('CW17'!$B$9, " - ", 'CW17'!$B$14, " - ", 'CW17'!$G$6, " - ", 'CW17'!$F$5))</f>
        <v>EA/NRW environmental programme (WINEP/NEP) - Eels/fish entrainment screens; (WINEP/NEP) water opex - Raw water storage - Water network+</v>
      </c>
      <c r="D863" t="str">
        <f>'CW17'!$C$14</f>
        <v>£m</v>
      </c>
      <c r="E863" t="s">
        <v>8488</v>
      </c>
      <c r="F863" s="1248">
        <f>IF(ISBLANK('CW17'!$M$14),"##BLANK",'CW17'!$M$14)</f>
        <v>0</v>
      </c>
    </row>
    <row r="864" spans="2:6" x14ac:dyDescent="0.2">
      <c r="B864" t="str">
        <f>UPPER('CW17'!$BG$14)</f>
        <v>CW17_005WT_PR24</v>
      </c>
      <c r="C864" t="str">
        <f>IF(LEN(_xlfn.CONCAT('CW17'!$B$9, " - ", 'CW17'!$B$14, " - ", 'CW17'!$H$6, " - ", 'CW17'!$F$5))&gt;230,LEFT(_xlfn.CONCAT('CW17'!$B$9, " - ", 'CW17'!$B$14, " - ", 'CW17'!$H$6, " - ", 'CW17'!$F$5),212)&amp;" [*** truncated]",_xlfn.CONCAT('CW17'!$B$9, " - ", 'CW17'!$B$14, " - ", 'CW17'!$H$6, " - ", 'CW17'!$F$5))</f>
        <v>EA/NRW environmental programme (WINEP/NEP) - Eels/fish entrainment screens; (WINEP/NEP) water opex - Water treatment - Water network+</v>
      </c>
      <c r="D864" t="str">
        <f>'CW17'!$C$14</f>
        <v>£m</v>
      </c>
      <c r="E864" t="s">
        <v>8488</v>
      </c>
      <c r="F864" s="1248">
        <f>IF(ISBLANK('CW17'!$N$14),"##BLANK",'CW17'!$N$14)</f>
        <v>0</v>
      </c>
    </row>
    <row r="865" spans="2:6" x14ac:dyDescent="0.2">
      <c r="B865" t="str">
        <f>UPPER('CW17'!$BH$14)</f>
        <v>CW17_005TWD_PR24</v>
      </c>
      <c r="C865" t="str">
        <f>IF(LEN(_xlfn.CONCAT('CW17'!$B$9, " - ", 'CW17'!$B$14, " - ", 'CW17'!$I$6, " - ", 'CW17'!$F$5))&gt;230,LEFT(_xlfn.CONCAT('CW17'!$B$9, " - ", 'CW17'!$B$14, " - ", 'CW17'!$I$6, " - ", 'CW17'!$F$5),212)&amp;" [*** truncated]",_xlfn.CONCAT('CW17'!$B$9, " - ", 'CW17'!$B$14, " - ", 'CW17'!$I$6, " - ", 'CW17'!$F$5))</f>
        <v>EA/NRW environmental programme (WINEP/NEP) - Eels/fish entrainment screens; (WINEP/NEP) water opex - Treated water distribution - Water network+</v>
      </c>
      <c r="D865" t="str">
        <f>'CW17'!$C$14</f>
        <v>£m</v>
      </c>
      <c r="E865" t="s">
        <v>8488</v>
      </c>
      <c r="F865" s="1248">
        <f>IF(ISBLANK('CW17'!$O$14),"##BLANK",'CW17'!$O$14)</f>
        <v>0</v>
      </c>
    </row>
    <row r="866" spans="2:6" x14ac:dyDescent="0.2">
      <c r="B866" t="str">
        <f>UPPER('CW17'!$BI$14)</f>
        <v>CW17_005TOT_PR24</v>
      </c>
      <c r="C866" t="str">
        <f>IF(LEN(_xlfn.CONCAT('CW17'!$B$9, " - ", 'CW17'!$B$14, " - ", 'CW17'!$J$5))&gt;230,LEFT(_xlfn.CONCAT('CW17'!$B$9, " - ", 'CW17'!$B$14, " - ", 'CW17'!$J$5),212)&amp;" [*** truncated]",_xlfn.CONCAT('CW17'!$B$9, " - ", 'CW17'!$B$14, " - ", 'CW17'!$J$5))</f>
        <v>EA/NRW environmental programme (WINEP/NEP) - Eels/fish entrainment screens; (WINEP/NEP) water opex - Total</v>
      </c>
      <c r="D866" t="str">
        <f>'CW17'!$C$14</f>
        <v>£m</v>
      </c>
      <c r="E866" t="s">
        <v>8488</v>
      </c>
      <c r="F866" s="1248">
        <f>IF(ISBLANK('CW17'!$P$14),"##BLANK",'CW17'!$P$14)</f>
        <v>0</v>
      </c>
    </row>
    <row r="867" spans="2:6" x14ac:dyDescent="0.2">
      <c r="B867" t="str">
        <f>UPPER('CW17'!$BD$15)</f>
        <v>CW17_006WR_PR24</v>
      </c>
      <c r="C867" t="str">
        <f>IF(LEN(_xlfn.CONCAT('CW17'!$B$9, " - ", 'CW17'!$B$15, " - ", 'CW17'!$E$5))&gt;230,LEFT(_xlfn.CONCAT('CW17'!$B$9, " - ", 'CW17'!$B$15, " - ", 'CW17'!$E$5),212)&amp;" [*** truncated]",_xlfn.CONCAT('CW17'!$B$9, " - ", 'CW17'!$B$15, " - ", 'CW17'!$E$5))</f>
        <v>EA/NRW environmental programme (WINEP/NEP) - Eels/fish entrainment screens; (WINEP/NEP) water totex - Water resources</v>
      </c>
      <c r="D867" t="str">
        <f>'CW17'!$C$15</f>
        <v>£m</v>
      </c>
      <c r="E867" t="s">
        <v>8488</v>
      </c>
      <c r="F867" s="1248">
        <f>IF(ISBLANK('CW17'!$K$15),"##BLANK",'CW17'!$K$15)</f>
        <v>0</v>
      </c>
    </row>
    <row r="868" spans="2:6" x14ac:dyDescent="0.2">
      <c r="B868" t="str">
        <f>UPPER('CW17'!$BE$15)</f>
        <v>CW17_006RWT_PR24</v>
      </c>
      <c r="C868" t="str">
        <f>IF(LEN(_xlfn.CONCAT('CW17'!$B$9, " - ", 'CW17'!$B$15, " - ", 'CW17'!$F$6, " - ", 'CW17'!$F$5))&gt;230,LEFT(_xlfn.CONCAT('CW17'!$B$9, " - ", 'CW17'!$B$15, " - ", 'CW17'!$F$6, " - ", 'CW17'!$F$5),212)&amp;" [*** truncated]",_xlfn.CONCAT('CW17'!$B$9, " - ", 'CW17'!$B$15, " - ", 'CW17'!$F$6, " - ", 'CW17'!$F$5))</f>
        <v>EA/NRW environmental programme (WINEP/NEP) - Eels/fish entrainment screens; (WINEP/NEP) water totex - Raw water transport - Water network+</v>
      </c>
      <c r="D868" t="str">
        <f>'CW17'!$C$15</f>
        <v>£m</v>
      </c>
      <c r="E868" t="s">
        <v>8488</v>
      </c>
      <c r="F868" s="1248">
        <f>IF(ISBLANK('CW17'!$L$15),"##BLANK",'CW17'!$L$15)</f>
        <v>0</v>
      </c>
    </row>
    <row r="869" spans="2:6" x14ac:dyDescent="0.2">
      <c r="B869" t="str">
        <f>UPPER('CW17'!$BF$15)</f>
        <v>CW17_006RWS_PR24</v>
      </c>
      <c r="C869" t="str">
        <f>IF(LEN(_xlfn.CONCAT('CW17'!$B$9, " - ", 'CW17'!$B$15, " - ", 'CW17'!$G$6, " - ", 'CW17'!$F$5))&gt;230,LEFT(_xlfn.CONCAT('CW17'!$B$9, " - ", 'CW17'!$B$15, " - ", 'CW17'!$G$6, " - ", 'CW17'!$F$5),212)&amp;" [*** truncated]",_xlfn.CONCAT('CW17'!$B$9, " - ", 'CW17'!$B$15, " - ", 'CW17'!$G$6, " - ", 'CW17'!$F$5))</f>
        <v>EA/NRW environmental programme (WINEP/NEP) - Eels/fish entrainment screens; (WINEP/NEP) water totex - Raw water storage - Water network+</v>
      </c>
      <c r="D869" t="str">
        <f>'CW17'!$C$15</f>
        <v>£m</v>
      </c>
      <c r="E869" t="s">
        <v>8488</v>
      </c>
      <c r="F869" s="1248">
        <f>IF(ISBLANK('CW17'!$M$15),"##BLANK",'CW17'!$M$15)</f>
        <v>0</v>
      </c>
    </row>
    <row r="870" spans="2:6" x14ac:dyDescent="0.2">
      <c r="B870" t="str">
        <f>UPPER('CW17'!$BG$15)</f>
        <v>CW17_006WT_PR24</v>
      </c>
      <c r="C870" t="str">
        <f>IF(LEN(_xlfn.CONCAT('CW17'!$B$9, " - ", 'CW17'!$B$15, " - ", 'CW17'!$H$6, " - ", 'CW17'!$F$5))&gt;230,LEFT(_xlfn.CONCAT('CW17'!$B$9, " - ", 'CW17'!$B$15, " - ", 'CW17'!$H$6, " - ", 'CW17'!$F$5),212)&amp;" [*** truncated]",_xlfn.CONCAT('CW17'!$B$9, " - ", 'CW17'!$B$15, " - ", 'CW17'!$H$6, " - ", 'CW17'!$F$5))</f>
        <v>EA/NRW environmental programme (WINEP/NEP) - Eels/fish entrainment screens; (WINEP/NEP) water totex - Water treatment - Water network+</v>
      </c>
      <c r="D870" t="str">
        <f>'CW17'!$C$15</f>
        <v>£m</v>
      </c>
      <c r="E870" t="s">
        <v>8488</v>
      </c>
      <c r="F870" s="1248">
        <f>IF(ISBLANK('CW17'!$N$15),"##BLANK",'CW17'!$N$15)</f>
        <v>0</v>
      </c>
    </row>
    <row r="871" spans="2:6" x14ac:dyDescent="0.2">
      <c r="B871" t="str">
        <f>UPPER('CW17'!$BH$15)</f>
        <v>CW17_006TWD_PR24</v>
      </c>
      <c r="C871" t="str">
        <f>IF(LEN(_xlfn.CONCAT('CW17'!$B$9, " - ", 'CW17'!$B$15, " - ", 'CW17'!$I$6, " - ", 'CW17'!$F$5))&gt;230,LEFT(_xlfn.CONCAT('CW17'!$B$9, " - ", 'CW17'!$B$15, " - ", 'CW17'!$I$6, " - ", 'CW17'!$F$5),212)&amp;" [*** truncated]",_xlfn.CONCAT('CW17'!$B$9, " - ", 'CW17'!$B$15, " - ", 'CW17'!$I$6, " - ", 'CW17'!$F$5))</f>
        <v>EA/NRW environmental programme (WINEP/NEP) - Eels/fish entrainment screens; (WINEP/NEP) water totex - Treated water distribution - Water network+</v>
      </c>
      <c r="D871" t="str">
        <f>'CW17'!$C$15</f>
        <v>£m</v>
      </c>
      <c r="E871" t="s">
        <v>8488</v>
      </c>
      <c r="F871" s="1248">
        <f>IF(ISBLANK('CW17'!$O$15),"##BLANK",'CW17'!$O$15)</f>
        <v>0</v>
      </c>
    </row>
    <row r="872" spans="2:6" x14ac:dyDescent="0.2">
      <c r="B872" t="str">
        <f>UPPER('CW17'!$BI$15)</f>
        <v>CW17_006TOT_PR24</v>
      </c>
      <c r="C872" t="str">
        <f>IF(LEN(_xlfn.CONCAT('CW17'!$B$9, " - ", 'CW17'!$B$15, " - ", 'CW17'!$J$5))&gt;230,LEFT(_xlfn.CONCAT('CW17'!$B$9, " - ", 'CW17'!$B$15, " - ", 'CW17'!$J$5),212)&amp;" [*** truncated]",_xlfn.CONCAT('CW17'!$B$9, " - ", 'CW17'!$B$15, " - ", 'CW17'!$J$5))</f>
        <v>EA/NRW environmental programme (WINEP/NEP) - Eels/fish entrainment screens; (WINEP/NEP) water totex - Total</v>
      </c>
      <c r="D872" t="str">
        <f>'CW17'!$C$15</f>
        <v>£m</v>
      </c>
      <c r="E872" t="s">
        <v>8488</v>
      </c>
      <c r="F872" s="1248">
        <f>IF(ISBLANK('CW17'!$P$15),"##BLANK",'CW17'!$P$15)</f>
        <v>0</v>
      </c>
    </row>
    <row r="873" spans="2:6" x14ac:dyDescent="0.2">
      <c r="B873" t="str">
        <f>UPPER('CW17'!$BD$16)</f>
        <v>CW17_007WR_PR24</v>
      </c>
      <c r="C873" t="str">
        <f>IF(LEN(_xlfn.CONCAT('CW17'!$B$9, " - ", 'CW17'!$B$16, " - ", 'CW17'!$E$5))&gt;230,LEFT(_xlfn.CONCAT('CW17'!$B$9, " - ", 'CW17'!$B$16, " - ", 'CW17'!$E$5),212)&amp;" [*** truncated]",_xlfn.CONCAT('CW17'!$B$9, " - ", 'CW17'!$B$16, " - ", 'CW17'!$E$5))</f>
        <v>EA/NRW environmental programme (WINEP/NEP) - Eels/fish passes; (WINEP/NEP) water capex - Water resources</v>
      </c>
      <c r="D873" t="str">
        <f>'CW17'!$C$16</f>
        <v>£m</v>
      </c>
      <c r="E873" t="s">
        <v>8488</v>
      </c>
      <c r="F873" s="1248">
        <f>IF(ISBLANK('CW17'!$K$16),"##BLANK",'CW17'!$K$16)</f>
        <v>0</v>
      </c>
    </row>
    <row r="874" spans="2:6" x14ac:dyDescent="0.2">
      <c r="B874" t="str">
        <f>UPPER('CW17'!$BE$16)</f>
        <v>CW17_007RWT_PR24</v>
      </c>
      <c r="C874" t="str">
        <f>IF(LEN(_xlfn.CONCAT('CW17'!$B$9, " - ", 'CW17'!$B$16, " - ", 'CW17'!$F$6, " - ", 'CW17'!$F$5))&gt;230,LEFT(_xlfn.CONCAT('CW17'!$B$9, " - ", 'CW17'!$B$16, " - ", 'CW17'!$F$6, " - ", 'CW17'!$F$5),212)&amp;" [*** truncated]",_xlfn.CONCAT('CW17'!$B$9, " - ", 'CW17'!$B$16, " - ", 'CW17'!$F$6, " - ", 'CW17'!$F$5))</f>
        <v>EA/NRW environmental programme (WINEP/NEP) - Eels/fish passes; (WINEP/NEP) water capex - Raw water transport - Water network+</v>
      </c>
      <c r="D874" t="str">
        <f>'CW17'!$C$16</f>
        <v>£m</v>
      </c>
      <c r="E874" t="s">
        <v>8488</v>
      </c>
      <c r="F874" s="1248">
        <f>IF(ISBLANK('CW17'!$L$16),"##BLANK",'CW17'!$L$16)</f>
        <v>0</v>
      </c>
    </row>
    <row r="875" spans="2:6" x14ac:dyDescent="0.2">
      <c r="B875" t="str">
        <f>UPPER('CW17'!$BF$16)</f>
        <v>CW17_007RWS_PR24</v>
      </c>
      <c r="C875" t="str">
        <f>IF(LEN(_xlfn.CONCAT('CW17'!$B$9, " - ", 'CW17'!$B$16, " - ", 'CW17'!$G$6, " - ", 'CW17'!$F$5))&gt;230,LEFT(_xlfn.CONCAT('CW17'!$B$9, " - ", 'CW17'!$B$16, " - ", 'CW17'!$G$6, " - ", 'CW17'!$F$5),212)&amp;" [*** truncated]",_xlfn.CONCAT('CW17'!$B$9, " - ", 'CW17'!$B$16, " - ", 'CW17'!$G$6, " - ", 'CW17'!$F$5))</f>
        <v>EA/NRW environmental programme (WINEP/NEP) - Eels/fish passes; (WINEP/NEP) water capex - Raw water storage - Water network+</v>
      </c>
      <c r="D875" t="str">
        <f>'CW17'!$C$16</f>
        <v>£m</v>
      </c>
      <c r="E875" t="s">
        <v>8488</v>
      </c>
      <c r="F875" s="1248">
        <f>IF(ISBLANK('CW17'!$M$16),"##BLANK",'CW17'!$M$16)</f>
        <v>0</v>
      </c>
    </row>
    <row r="876" spans="2:6" x14ac:dyDescent="0.2">
      <c r="B876" t="str">
        <f>UPPER('CW17'!$BG$16)</f>
        <v>CW17_007WT_PR24</v>
      </c>
      <c r="C876" t="str">
        <f>IF(LEN(_xlfn.CONCAT('CW17'!$B$9, " - ", 'CW17'!$B$16, " - ", 'CW17'!$H$6, " - ", 'CW17'!$F$5))&gt;230,LEFT(_xlfn.CONCAT('CW17'!$B$9, " - ", 'CW17'!$B$16, " - ", 'CW17'!$H$6, " - ", 'CW17'!$F$5),212)&amp;" [*** truncated]",_xlfn.CONCAT('CW17'!$B$9, " - ", 'CW17'!$B$16, " - ", 'CW17'!$H$6, " - ", 'CW17'!$F$5))</f>
        <v>EA/NRW environmental programme (WINEP/NEP) - Eels/fish passes; (WINEP/NEP) water capex - Water treatment - Water network+</v>
      </c>
      <c r="D876" t="str">
        <f>'CW17'!$C$16</f>
        <v>£m</v>
      </c>
      <c r="E876" t="s">
        <v>8488</v>
      </c>
      <c r="F876" s="1248">
        <f>IF(ISBLANK('CW17'!$N$16),"##BLANK",'CW17'!$N$16)</f>
        <v>0</v>
      </c>
    </row>
    <row r="877" spans="2:6" x14ac:dyDescent="0.2">
      <c r="B877" t="str">
        <f>UPPER('CW17'!$BH$16)</f>
        <v>CW17_007TWD_PR24</v>
      </c>
      <c r="C877" t="str">
        <f>IF(LEN(_xlfn.CONCAT('CW17'!$B$9, " - ", 'CW17'!$B$16, " - ", 'CW17'!$I$6, " - ", 'CW17'!$F$5))&gt;230,LEFT(_xlfn.CONCAT('CW17'!$B$9, " - ", 'CW17'!$B$16, " - ", 'CW17'!$I$6, " - ", 'CW17'!$F$5),212)&amp;" [*** truncated]",_xlfn.CONCAT('CW17'!$B$9, " - ", 'CW17'!$B$16, " - ", 'CW17'!$I$6, " - ", 'CW17'!$F$5))</f>
        <v>EA/NRW environmental programme (WINEP/NEP) - Eels/fish passes; (WINEP/NEP) water capex - Treated water distribution - Water network+</v>
      </c>
      <c r="D877" t="str">
        <f>'CW17'!$C$16</f>
        <v>£m</v>
      </c>
      <c r="E877" t="s">
        <v>8488</v>
      </c>
      <c r="F877" s="1248">
        <f>IF(ISBLANK('CW17'!$O$16),"##BLANK",'CW17'!$O$16)</f>
        <v>0</v>
      </c>
    </row>
    <row r="878" spans="2:6" x14ac:dyDescent="0.2">
      <c r="B878" t="str">
        <f>UPPER('CW17'!$BI$16)</f>
        <v>CW17_007TOT_PR24</v>
      </c>
      <c r="C878" t="str">
        <f>IF(LEN(_xlfn.CONCAT('CW17'!$B$9, " - ", 'CW17'!$B$16, " - ", 'CW17'!$J$5))&gt;230,LEFT(_xlfn.CONCAT('CW17'!$B$9, " - ", 'CW17'!$B$16, " - ", 'CW17'!$J$5),212)&amp;" [*** truncated]",_xlfn.CONCAT('CW17'!$B$9, " - ", 'CW17'!$B$16, " - ", 'CW17'!$J$5))</f>
        <v>EA/NRW environmental programme (WINEP/NEP) - Eels/fish passes; (WINEP/NEP) water capex - Total</v>
      </c>
      <c r="D878" t="str">
        <f>'CW17'!$C$16</f>
        <v>£m</v>
      </c>
      <c r="E878" t="s">
        <v>8488</v>
      </c>
      <c r="F878" s="1248">
        <f>IF(ISBLANK('CW17'!$P$16),"##BLANK",'CW17'!$P$16)</f>
        <v>0</v>
      </c>
    </row>
    <row r="879" spans="2:6" x14ac:dyDescent="0.2">
      <c r="B879" t="str">
        <f>UPPER('CW17'!$BD$17)</f>
        <v>CW17_008WR_PR24</v>
      </c>
      <c r="C879" t="str">
        <f>IF(LEN(_xlfn.CONCAT('CW17'!$B$9, " - ", 'CW17'!$B$17, " - ", 'CW17'!$E$5))&gt;230,LEFT(_xlfn.CONCAT('CW17'!$B$9, " - ", 'CW17'!$B$17, " - ", 'CW17'!$E$5),212)&amp;" [*** truncated]",_xlfn.CONCAT('CW17'!$B$9, " - ", 'CW17'!$B$17, " - ", 'CW17'!$E$5))</f>
        <v>EA/NRW environmental programme (WINEP/NEP) - Eels/fish passes; (WINEP/NEP) water opex - Water resources</v>
      </c>
      <c r="D879" t="str">
        <f>'CW17'!$C$17</f>
        <v>£m</v>
      </c>
      <c r="E879" t="s">
        <v>8488</v>
      </c>
      <c r="F879" s="1248">
        <f>IF(ISBLANK('CW17'!$K$17),"##BLANK",'CW17'!$K$17)</f>
        <v>0</v>
      </c>
    </row>
    <row r="880" spans="2:6" x14ac:dyDescent="0.2">
      <c r="B880" t="str">
        <f>UPPER('CW17'!$BE$17)</f>
        <v>CW17_008RWT_PR24</v>
      </c>
      <c r="C880" t="str">
        <f>IF(LEN(_xlfn.CONCAT('CW17'!$B$9, " - ", 'CW17'!$B$17, " - ", 'CW17'!$F$6, " - ", 'CW17'!$F$5))&gt;230,LEFT(_xlfn.CONCAT('CW17'!$B$9, " - ", 'CW17'!$B$17, " - ", 'CW17'!$F$6, " - ", 'CW17'!$F$5),212)&amp;" [*** truncated]",_xlfn.CONCAT('CW17'!$B$9, " - ", 'CW17'!$B$17, " - ", 'CW17'!$F$6, " - ", 'CW17'!$F$5))</f>
        <v>EA/NRW environmental programme (WINEP/NEP) - Eels/fish passes; (WINEP/NEP) water opex - Raw water transport - Water network+</v>
      </c>
      <c r="D880" t="str">
        <f>'CW17'!$C$17</f>
        <v>£m</v>
      </c>
      <c r="E880" t="s">
        <v>8488</v>
      </c>
      <c r="F880" s="1248">
        <f>IF(ISBLANK('CW17'!$L$17),"##BLANK",'CW17'!$L$17)</f>
        <v>0</v>
      </c>
    </row>
    <row r="881" spans="2:6" x14ac:dyDescent="0.2">
      <c r="B881" t="str">
        <f>UPPER('CW17'!$BF$17)</f>
        <v>CW17_008RWS_PR24</v>
      </c>
      <c r="C881" t="str">
        <f>IF(LEN(_xlfn.CONCAT('CW17'!$B$9, " - ", 'CW17'!$B$17, " - ", 'CW17'!$G$6, " - ", 'CW17'!$F$5))&gt;230,LEFT(_xlfn.CONCAT('CW17'!$B$9, " - ", 'CW17'!$B$17, " - ", 'CW17'!$G$6, " - ", 'CW17'!$F$5),212)&amp;" [*** truncated]",_xlfn.CONCAT('CW17'!$B$9, " - ", 'CW17'!$B$17, " - ", 'CW17'!$G$6, " - ", 'CW17'!$F$5))</f>
        <v>EA/NRW environmental programme (WINEP/NEP) - Eels/fish passes; (WINEP/NEP) water opex - Raw water storage - Water network+</v>
      </c>
      <c r="D881" t="str">
        <f>'CW17'!$C$17</f>
        <v>£m</v>
      </c>
      <c r="E881" t="s">
        <v>8488</v>
      </c>
      <c r="F881" s="1248">
        <f>IF(ISBLANK('CW17'!$M$17),"##BLANK",'CW17'!$M$17)</f>
        <v>0</v>
      </c>
    </row>
    <row r="882" spans="2:6" x14ac:dyDescent="0.2">
      <c r="B882" t="str">
        <f>UPPER('CW17'!$BG$17)</f>
        <v>CW17_008WT_PR24</v>
      </c>
      <c r="C882" t="str">
        <f>IF(LEN(_xlfn.CONCAT('CW17'!$B$9, " - ", 'CW17'!$B$17, " - ", 'CW17'!$H$6, " - ", 'CW17'!$F$5))&gt;230,LEFT(_xlfn.CONCAT('CW17'!$B$9, " - ", 'CW17'!$B$17, " - ", 'CW17'!$H$6, " - ", 'CW17'!$F$5),212)&amp;" [*** truncated]",_xlfn.CONCAT('CW17'!$B$9, " - ", 'CW17'!$B$17, " - ", 'CW17'!$H$6, " - ", 'CW17'!$F$5))</f>
        <v>EA/NRW environmental programme (WINEP/NEP) - Eels/fish passes; (WINEP/NEP) water opex - Water treatment - Water network+</v>
      </c>
      <c r="D882" t="str">
        <f>'CW17'!$C$17</f>
        <v>£m</v>
      </c>
      <c r="E882" t="s">
        <v>8488</v>
      </c>
      <c r="F882" s="1248">
        <f>IF(ISBLANK('CW17'!$N$17),"##BLANK",'CW17'!$N$17)</f>
        <v>0</v>
      </c>
    </row>
    <row r="883" spans="2:6" x14ac:dyDescent="0.2">
      <c r="B883" t="str">
        <f>UPPER('CW17'!$BH$17)</f>
        <v>CW17_008TWD_PR24</v>
      </c>
      <c r="C883" t="str">
        <f>IF(LEN(_xlfn.CONCAT('CW17'!$B$9, " - ", 'CW17'!$B$17, " - ", 'CW17'!$I$6, " - ", 'CW17'!$F$5))&gt;230,LEFT(_xlfn.CONCAT('CW17'!$B$9, " - ", 'CW17'!$B$17, " - ", 'CW17'!$I$6, " - ", 'CW17'!$F$5),212)&amp;" [*** truncated]",_xlfn.CONCAT('CW17'!$B$9, " - ", 'CW17'!$B$17, " - ", 'CW17'!$I$6, " - ", 'CW17'!$F$5))</f>
        <v>EA/NRW environmental programme (WINEP/NEP) - Eels/fish passes; (WINEP/NEP) water opex - Treated water distribution - Water network+</v>
      </c>
      <c r="D883" t="str">
        <f>'CW17'!$C$17</f>
        <v>£m</v>
      </c>
      <c r="E883" t="s">
        <v>8488</v>
      </c>
      <c r="F883" s="1248">
        <f>IF(ISBLANK('CW17'!$O$17),"##BLANK",'CW17'!$O$17)</f>
        <v>0</v>
      </c>
    </row>
    <row r="884" spans="2:6" x14ac:dyDescent="0.2">
      <c r="B884" t="str">
        <f>UPPER('CW17'!$BI$17)</f>
        <v>CW17_008TOT_PR24</v>
      </c>
      <c r="C884" t="str">
        <f>IF(LEN(_xlfn.CONCAT('CW17'!$B$9, " - ", 'CW17'!$B$17, " - ", 'CW17'!$J$5))&gt;230,LEFT(_xlfn.CONCAT('CW17'!$B$9, " - ", 'CW17'!$B$17, " - ", 'CW17'!$J$5),212)&amp;" [*** truncated]",_xlfn.CONCAT('CW17'!$B$9, " - ", 'CW17'!$B$17, " - ", 'CW17'!$J$5))</f>
        <v>EA/NRW environmental programme (WINEP/NEP) - Eels/fish passes; (WINEP/NEP) water opex - Total</v>
      </c>
      <c r="D884" t="str">
        <f>'CW17'!$C$17</f>
        <v>£m</v>
      </c>
      <c r="E884" t="s">
        <v>8488</v>
      </c>
      <c r="F884" s="1248">
        <f>IF(ISBLANK('CW17'!$P$17),"##BLANK",'CW17'!$P$17)</f>
        <v>0</v>
      </c>
    </row>
    <row r="885" spans="2:6" x14ac:dyDescent="0.2">
      <c r="B885" t="str">
        <f>UPPER('CW17'!$BD$18)</f>
        <v>CW17_009WR_PR24</v>
      </c>
      <c r="C885" t="str">
        <f>IF(LEN(_xlfn.CONCAT('CW17'!$B$9, " - ", 'CW17'!$B$18, " - ", 'CW17'!$E$5))&gt;230,LEFT(_xlfn.CONCAT('CW17'!$B$9, " - ", 'CW17'!$B$18, " - ", 'CW17'!$E$5),212)&amp;" [*** truncated]",_xlfn.CONCAT('CW17'!$B$9, " - ", 'CW17'!$B$18, " - ", 'CW17'!$E$5))</f>
        <v>EA/NRW environmental programme (WINEP/NEP) - Eels/fish passes; (WINEP/NEP) water totex - Water resources</v>
      </c>
      <c r="D885" t="str">
        <f>'CW17'!$C$18</f>
        <v>£m</v>
      </c>
      <c r="E885" t="s">
        <v>8488</v>
      </c>
      <c r="F885" s="1248">
        <f>IF(ISBLANK('CW17'!$K$18),"##BLANK",'CW17'!$K$18)</f>
        <v>0</v>
      </c>
    </row>
    <row r="886" spans="2:6" x14ac:dyDescent="0.2">
      <c r="B886" t="str">
        <f>UPPER('CW17'!$BE$18)</f>
        <v>CW17_009RWT_PR24</v>
      </c>
      <c r="C886" t="str">
        <f>IF(LEN(_xlfn.CONCAT('CW17'!$B$9, " - ", 'CW17'!$B$18, " - ", 'CW17'!$F$6, " - ", 'CW17'!$F$5))&gt;230,LEFT(_xlfn.CONCAT('CW17'!$B$9, " - ", 'CW17'!$B$18, " - ", 'CW17'!$F$6, " - ", 'CW17'!$F$5),212)&amp;" [*** truncated]",_xlfn.CONCAT('CW17'!$B$9, " - ", 'CW17'!$B$18, " - ", 'CW17'!$F$6, " - ", 'CW17'!$F$5))</f>
        <v>EA/NRW environmental programme (WINEP/NEP) - Eels/fish passes; (WINEP/NEP) water totex - Raw water transport - Water network+</v>
      </c>
      <c r="D886" t="str">
        <f>'CW17'!$C$18</f>
        <v>£m</v>
      </c>
      <c r="E886" t="s">
        <v>8488</v>
      </c>
      <c r="F886" s="1248">
        <f>IF(ISBLANK('CW17'!$L$18),"##BLANK",'CW17'!$L$18)</f>
        <v>0</v>
      </c>
    </row>
    <row r="887" spans="2:6" x14ac:dyDescent="0.2">
      <c r="B887" t="str">
        <f>UPPER('CW17'!$BF$18)</f>
        <v>CW17_009RWS_PR24</v>
      </c>
      <c r="C887" t="str">
        <f>IF(LEN(_xlfn.CONCAT('CW17'!$B$9, " - ", 'CW17'!$B$18, " - ", 'CW17'!$G$6, " - ", 'CW17'!$F$5))&gt;230,LEFT(_xlfn.CONCAT('CW17'!$B$9, " - ", 'CW17'!$B$18, " - ", 'CW17'!$G$6, " - ", 'CW17'!$F$5),212)&amp;" [*** truncated]",_xlfn.CONCAT('CW17'!$B$9, " - ", 'CW17'!$B$18, " - ", 'CW17'!$G$6, " - ", 'CW17'!$F$5))</f>
        <v>EA/NRW environmental programme (WINEP/NEP) - Eels/fish passes; (WINEP/NEP) water totex - Raw water storage - Water network+</v>
      </c>
      <c r="D887" t="str">
        <f>'CW17'!$C$18</f>
        <v>£m</v>
      </c>
      <c r="E887" t="s">
        <v>8488</v>
      </c>
      <c r="F887" s="1248">
        <f>IF(ISBLANK('CW17'!$M$18),"##BLANK",'CW17'!$M$18)</f>
        <v>0</v>
      </c>
    </row>
    <row r="888" spans="2:6" x14ac:dyDescent="0.2">
      <c r="B888" t="str">
        <f>UPPER('CW17'!$BG$18)</f>
        <v>CW17_009WT_PR24</v>
      </c>
      <c r="C888" t="str">
        <f>IF(LEN(_xlfn.CONCAT('CW17'!$B$9, " - ", 'CW17'!$B$18, " - ", 'CW17'!$H$6, " - ", 'CW17'!$F$5))&gt;230,LEFT(_xlfn.CONCAT('CW17'!$B$9, " - ", 'CW17'!$B$18, " - ", 'CW17'!$H$6, " - ", 'CW17'!$F$5),212)&amp;" [*** truncated]",_xlfn.CONCAT('CW17'!$B$9, " - ", 'CW17'!$B$18, " - ", 'CW17'!$H$6, " - ", 'CW17'!$F$5))</f>
        <v>EA/NRW environmental programme (WINEP/NEP) - Eels/fish passes; (WINEP/NEP) water totex - Water treatment - Water network+</v>
      </c>
      <c r="D888" t="str">
        <f>'CW17'!$C$18</f>
        <v>£m</v>
      </c>
      <c r="E888" t="s">
        <v>8488</v>
      </c>
      <c r="F888" s="1248">
        <f>IF(ISBLANK('CW17'!$N$18),"##BLANK",'CW17'!$N$18)</f>
        <v>0</v>
      </c>
    </row>
    <row r="889" spans="2:6" x14ac:dyDescent="0.2">
      <c r="B889" t="str">
        <f>UPPER('CW17'!$BH$18)</f>
        <v>CW17_009TWD_PR24</v>
      </c>
      <c r="C889" t="str">
        <f>IF(LEN(_xlfn.CONCAT('CW17'!$B$9, " - ", 'CW17'!$B$18, " - ", 'CW17'!$I$6, " - ", 'CW17'!$F$5))&gt;230,LEFT(_xlfn.CONCAT('CW17'!$B$9, " - ", 'CW17'!$B$18, " - ", 'CW17'!$I$6, " - ", 'CW17'!$F$5),212)&amp;" [*** truncated]",_xlfn.CONCAT('CW17'!$B$9, " - ", 'CW17'!$B$18, " - ", 'CW17'!$I$6, " - ", 'CW17'!$F$5))</f>
        <v>EA/NRW environmental programme (WINEP/NEP) - Eels/fish passes; (WINEP/NEP) water totex - Treated water distribution - Water network+</v>
      </c>
      <c r="D889" t="str">
        <f>'CW17'!$C$18</f>
        <v>£m</v>
      </c>
      <c r="E889" t="s">
        <v>8488</v>
      </c>
      <c r="F889" s="1248">
        <f>IF(ISBLANK('CW17'!$O$18),"##BLANK",'CW17'!$O$18)</f>
        <v>0</v>
      </c>
    </row>
    <row r="890" spans="2:6" x14ac:dyDescent="0.2">
      <c r="B890" t="str">
        <f>UPPER('CW17'!$BI$18)</f>
        <v>CW17_009TOT_PR24</v>
      </c>
      <c r="C890" t="str">
        <f>IF(LEN(_xlfn.CONCAT('CW17'!$B$9, " - ", 'CW17'!$B$18, " - ", 'CW17'!$J$5))&gt;230,LEFT(_xlfn.CONCAT('CW17'!$B$9, " - ", 'CW17'!$B$18, " - ", 'CW17'!$J$5),212)&amp;" [*** truncated]",_xlfn.CONCAT('CW17'!$B$9, " - ", 'CW17'!$B$18, " - ", 'CW17'!$J$5))</f>
        <v>EA/NRW environmental programme (WINEP/NEP) - Eels/fish passes; (WINEP/NEP) water totex - Total</v>
      </c>
      <c r="D890" t="str">
        <f>'CW17'!$C$18</f>
        <v>£m</v>
      </c>
      <c r="E890" t="s">
        <v>8488</v>
      </c>
      <c r="F890" s="1248">
        <f>IF(ISBLANK('CW17'!$P$18),"##BLANK",'CW17'!$P$18)</f>
        <v>0</v>
      </c>
    </row>
    <row r="891" spans="2:6" x14ac:dyDescent="0.2">
      <c r="B891" t="str">
        <f>UPPER('CW17'!$BD$19)</f>
        <v>CW17_010WR_PR24</v>
      </c>
      <c r="C891" t="str">
        <f>IF(LEN(_xlfn.CONCAT('CW17'!$B$9, " - ", 'CW17'!$B$19, " - ", 'CW17'!$E$5))&gt;230,LEFT(_xlfn.CONCAT('CW17'!$B$9, " - ", 'CW17'!$B$19, " - ", 'CW17'!$E$5),212)&amp;" [*** truncated]",_xlfn.CONCAT('CW17'!$B$9, " - ", 'CW17'!$B$19, " - ", 'CW17'!$E$5))</f>
        <v>EA/NRW environmental programme (WINEP/NEP) - Invasive Non Native Species; (WINEP/NEP) water capex - Water resources</v>
      </c>
      <c r="D891" t="str">
        <f>'CW17'!$C$19</f>
        <v>£m</v>
      </c>
      <c r="E891" t="s">
        <v>8488</v>
      </c>
      <c r="F891" s="1248">
        <f>IF(ISBLANK('CW17'!$K$19),"##BLANK",'CW17'!$K$19)</f>
        <v>0</v>
      </c>
    </row>
    <row r="892" spans="2:6" x14ac:dyDescent="0.2">
      <c r="B892" t="str">
        <f>UPPER('CW17'!$BE$19)</f>
        <v>CW17_010RWT_PR24</v>
      </c>
      <c r="C892" t="str">
        <f>IF(LEN(_xlfn.CONCAT('CW17'!$B$9, " - ", 'CW17'!$B$19, " - ", 'CW17'!$F$6, " - ", 'CW17'!$F$5))&gt;230,LEFT(_xlfn.CONCAT('CW17'!$B$9, " - ", 'CW17'!$B$19, " - ", 'CW17'!$F$6, " - ", 'CW17'!$F$5),212)&amp;" [*** truncated]",_xlfn.CONCAT('CW17'!$B$9, " - ", 'CW17'!$B$19, " - ", 'CW17'!$F$6, " - ", 'CW17'!$F$5))</f>
        <v>EA/NRW environmental programme (WINEP/NEP) - Invasive Non Native Species; (WINEP/NEP) water capex - Raw water transport - Water network+</v>
      </c>
      <c r="D892" t="str">
        <f>'CW17'!$C$19</f>
        <v>£m</v>
      </c>
      <c r="E892" t="s">
        <v>8488</v>
      </c>
      <c r="F892" s="1248">
        <f>IF(ISBLANK('CW17'!$L$19),"##BLANK",'CW17'!$L$19)</f>
        <v>0</v>
      </c>
    </row>
    <row r="893" spans="2:6" x14ac:dyDescent="0.2">
      <c r="B893" t="str">
        <f>UPPER('CW17'!$BF$19)</f>
        <v>CW17_010RWS_PR24</v>
      </c>
      <c r="C893" t="str">
        <f>IF(LEN(_xlfn.CONCAT('CW17'!$B$9, " - ", 'CW17'!$B$19, " - ", 'CW17'!$G$6, " - ", 'CW17'!$F$5))&gt;230,LEFT(_xlfn.CONCAT('CW17'!$B$9, " - ", 'CW17'!$B$19, " - ", 'CW17'!$G$6, " - ", 'CW17'!$F$5),212)&amp;" [*** truncated]",_xlfn.CONCAT('CW17'!$B$9, " - ", 'CW17'!$B$19, " - ", 'CW17'!$G$6, " - ", 'CW17'!$F$5))</f>
        <v>EA/NRW environmental programme (WINEP/NEP) - Invasive Non Native Species; (WINEP/NEP) water capex - Raw water storage - Water network+</v>
      </c>
      <c r="D893" t="str">
        <f>'CW17'!$C$19</f>
        <v>£m</v>
      </c>
      <c r="E893" t="s">
        <v>8488</v>
      </c>
      <c r="F893" s="1248">
        <f>IF(ISBLANK('CW17'!$M$19),"##BLANK",'CW17'!$M$19)</f>
        <v>0</v>
      </c>
    </row>
    <row r="894" spans="2:6" x14ac:dyDescent="0.2">
      <c r="B894" t="str">
        <f>UPPER('CW17'!$BG$19)</f>
        <v>CW17_010WT_PR24</v>
      </c>
      <c r="C894" t="str">
        <f>IF(LEN(_xlfn.CONCAT('CW17'!$B$9, " - ", 'CW17'!$B$19, " - ", 'CW17'!$H$6, " - ", 'CW17'!$F$5))&gt;230,LEFT(_xlfn.CONCAT('CW17'!$B$9, " - ", 'CW17'!$B$19, " - ", 'CW17'!$H$6, " - ", 'CW17'!$F$5),212)&amp;" [*** truncated]",_xlfn.CONCAT('CW17'!$B$9, " - ", 'CW17'!$B$19, " - ", 'CW17'!$H$6, " - ", 'CW17'!$F$5))</f>
        <v>EA/NRW environmental programme (WINEP/NEP) - Invasive Non Native Species; (WINEP/NEP) water capex - Water treatment - Water network+</v>
      </c>
      <c r="D894" t="str">
        <f>'CW17'!$C$19</f>
        <v>£m</v>
      </c>
      <c r="E894" t="s">
        <v>8488</v>
      </c>
      <c r="F894" s="1248">
        <f>IF(ISBLANK('CW17'!$N$19),"##BLANK",'CW17'!$N$19)</f>
        <v>0</v>
      </c>
    </row>
    <row r="895" spans="2:6" x14ac:dyDescent="0.2">
      <c r="B895" t="str">
        <f>UPPER('CW17'!$BH$19)</f>
        <v>CW17_010TWD_PR24</v>
      </c>
      <c r="C895" t="str">
        <f>IF(LEN(_xlfn.CONCAT('CW17'!$B$9, " - ", 'CW17'!$B$19, " - ", 'CW17'!$I$6, " - ", 'CW17'!$F$5))&gt;230,LEFT(_xlfn.CONCAT('CW17'!$B$9, " - ", 'CW17'!$B$19, " - ", 'CW17'!$I$6, " - ", 'CW17'!$F$5),212)&amp;" [*** truncated]",_xlfn.CONCAT('CW17'!$B$9, " - ", 'CW17'!$B$19, " - ", 'CW17'!$I$6, " - ", 'CW17'!$F$5))</f>
        <v>EA/NRW environmental programme (WINEP/NEP) - Invasive Non Native Species; (WINEP/NEP) water capex - Treated water distribution - Water network+</v>
      </c>
      <c r="D895" t="str">
        <f>'CW17'!$C$19</f>
        <v>£m</v>
      </c>
      <c r="E895" t="s">
        <v>8488</v>
      </c>
      <c r="F895" s="1248">
        <f>IF(ISBLANK('CW17'!$O$19),"##BLANK",'CW17'!$O$19)</f>
        <v>0</v>
      </c>
    </row>
    <row r="896" spans="2:6" x14ac:dyDescent="0.2">
      <c r="B896" t="str">
        <f>UPPER('CW17'!$BI$19)</f>
        <v>CW17_010TOT_PR24</v>
      </c>
      <c r="C896" t="str">
        <f>IF(LEN(_xlfn.CONCAT('CW17'!$B$9, " - ", 'CW17'!$B$19, " - ", 'CW17'!$J$5))&gt;230,LEFT(_xlfn.CONCAT('CW17'!$B$9, " - ", 'CW17'!$B$19, " - ", 'CW17'!$J$5),212)&amp;" [*** truncated]",_xlfn.CONCAT('CW17'!$B$9, " - ", 'CW17'!$B$19, " - ", 'CW17'!$J$5))</f>
        <v>EA/NRW environmental programme (WINEP/NEP) - Invasive Non Native Species; (WINEP/NEP) water capex - Total</v>
      </c>
      <c r="D896" t="str">
        <f>'CW17'!$C$19</f>
        <v>£m</v>
      </c>
      <c r="E896" t="s">
        <v>8488</v>
      </c>
      <c r="F896" s="1248">
        <f>IF(ISBLANK('CW17'!$P$19),"##BLANK",'CW17'!$P$19)</f>
        <v>0</v>
      </c>
    </row>
    <row r="897" spans="2:6" x14ac:dyDescent="0.2">
      <c r="B897" t="str">
        <f>UPPER('CW17'!$BD$20)</f>
        <v>CW17_011WR_PR24</v>
      </c>
      <c r="C897" t="str">
        <f>IF(LEN(_xlfn.CONCAT('CW17'!$B$9, " - ", 'CW17'!$B$20, " - ", 'CW17'!$E$5))&gt;230,LEFT(_xlfn.CONCAT('CW17'!$B$9, " - ", 'CW17'!$B$20, " - ", 'CW17'!$E$5),212)&amp;" [*** truncated]",_xlfn.CONCAT('CW17'!$B$9, " - ", 'CW17'!$B$20, " - ", 'CW17'!$E$5))</f>
        <v>EA/NRW environmental programme (WINEP/NEP) - Invasive Non Native Species; (WINEP/NEP) water opex - Water resources</v>
      </c>
      <c r="D897" t="str">
        <f>'CW17'!$C$20</f>
        <v>£m</v>
      </c>
      <c r="E897" t="s">
        <v>8488</v>
      </c>
      <c r="F897" s="1248">
        <f>IF(ISBLANK('CW17'!$K$20),"##BLANK",'CW17'!$K$20)</f>
        <v>0</v>
      </c>
    </row>
    <row r="898" spans="2:6" x14ac:dyDescent="0.2">
      <c r="B898" t="str">
        <f>UPPER('CW17'!$BE$20)</f>
        <v>CW17_011RWT_PR24</v>
      </c>
      <c r="C898" t="str">
        <f>IF(LEN(_xlfn.CONCAT('CW17'!$B$9, " - ", 'CW17'!$B$20, " - ", 'CW17'!$F$6, " - ", 'CW17'!$F$5))&gt;230,LEFT(_xlfn.CONCAT('CW17'!$B$9, " - ", 'CW17'!$B$20, " - ", 'CW17'!$F$6, " - ", 'CW17'!$F$5),212)&amp;" [*** truncated]",_xlfn.CONCAT('CW17'!$B$9, " - ", 'CW17'!$B$20, " - ", 'CW17'!$F$6, " - ", 'CW17'!$F$5))</f>
        <v>EA/NRW environmental programme (WINEP/NEP) - Invasive Non Native Species; (WINEP/NEP) water opex - Raw water transport - Water network+</v>
      </c>
      <c r="D898" t="str">
        <f>'CW17'!$C$20</f>
        <v>£m</v>
      </c>
      <c r="E898" t="s">
        <v>8488</v>
      </c>
      <c r="F898" s="1248">
        <f>IF(ISBLANK('CW17'!$L$20),"##BLANK",'CW17'!$L$20)</f>
        <v>0</v>
      </c>
    </row>
    <row r="899" spans="2:6" x14ac:dyDescent="0.2">
      <c r="B899" t="str">
        <f>UPPER('CW17'!$BF$20)</f>
        <v>CW17_011RWS_PR24</v>
      </c>
      <c r="C899" t="str">
        <f>IF(LEN(_xlfn.CONCAT('CW17'!$B$9, " - ", 'CW17'!$B$20, " - ", 'CW17'!$G$6, " - ", 'CW17'!$F$5))&gt;230,LEFT(_xlfn.CONCAT('CW17'!$B$9, " - ", 'CW17'!$B$20, " - ", 'CW17'!$G$6, " - ", 'CW17'!$F$5),212)&amp;" [*** truncated]",_xlfn.CONCAT('CW17'!$B$9, " - ", 'CW17'!$B$20, " - ", 'CW17'!$G$6, " - ", 'CW17'!$F$5))</f>
        <v>EA/NRW environmental programme (WINEP/NEP) - Invasive Non Native Species; (WINEP/NEP) water opex - Raw water storage - Water network+</v>
      </c>
      <c r="D899" t="str">
        <f>'CW17'!$C$20</f>
        <v>£m</v>
      </c>
      <c r="E899" t="s">
        <v>8488</v>
      </c>
      <c r="F899" s="1248">
        <f>IF(ISBLANK('CW17'!$M$20),"##BLANK",'CW17'!$M$20)</f>
        <v>0</v>
      </c>
    </row>
    <row r="900" spans="2:6" x14ac:dyDescent="0.2">
      <c r="B900" t="str">
        <f>UPPER('CW17'!$BG$20)</f>
        <v>CW17_011WT_PR24</v>
      </c>
      <c r="C900" t="str">
        <f>IF(LEN(_xlfn.CONCAT('CW17'!$B$9, " - ", 'CW17'!$B$20, " - ", 'CW17'!$H$6, " - ", 'CW17'!$F$5))&gt;230,LEFT(_xlfn.CONCAT('CW17'!$B$9, " - ", 'CW17'!$B$20, " - ", 'CW17'!$H$6, " - ", 'CW17'!$F$5),212)&amp;" [*** truncated]",_xlfn.CONCAT('CW17'!$B$9, " - ", 'CW17'!$B$20, " - ", 'CW17'!$H$6, " - ", 'CW17'!$F$5))</f>
        <v>EA/NRW environmental programme (WINEP/NEP) - Invasive Non Native Species; (WINEP/NEP) water opex - Water treatment - Water network+</v>
      </c>
      <c r="D900" t="str">
        <f>'CW17'!$C$20</f>
        <v>£m</v>
      </c>
      <c r="E900" t="s">
        <v>8488</v>
      </c>
      <c r="F900" s="1248">
        <f>IF(ISBLANK('CW17'!$N$20),"##BLANK",'CW17'!$N$20)</f>
        <v>0</v>
      </c>
    </row>
    <row r="901" spans="2:6" x14ac:dyDescent="0.2">
      <c r="B901" t="str">
        <f>UPPER('CW17'!$BH$20)</f>
        <v>CW17_011TWD_PR24</v>
      </c>
      <c r="C901" t="str">
        <f>IF(LEN(_xlfn.CONCAT('CW17'!$B$9, " - ", 'CW17'!$B$20, " - ", 'CW17'!$I$6, " - ", 'CW17'!$F$5))&gt;230,LEFT(_xlfn.CONCAT('CW17'!$B$9, " - ", 'CW17'!$B$20, " - ", 'CW17'!$I$6, " - ", 'CW17'!$F$5),212)&amp;" [*** truncated]",_xlfn.CONCAT('CW17'!$B$9, " - ", 'CW17'!$B$20, " - ", 'CW17'!$I$6, " - ", 'CW17'!$F$5))</f>
        <v>EA/NRW environmental programme (WINEP/NEP) - Invasive Non Native Species; (WINEP/NEP) water opex - Treated water distribution - Water network+</v>
      </c>
      <c r="D901" t="str">
        <f>'CW17'!$C$20</f>
        <v>£m</v>
      </c>
      <c r="E901" t="s">
        <v>8488</v>
      </c>
      <c r="F901" s="1248">
        <f>IF(ISBLANK('CW17'!$O$20),"##BLANK",'CW17'!$O$20)</f>
        <v>0</v>
      </c>
    </row>
    <row r="902" spans="2:6" x14ac:dyDescent="0.2">
      <c r="B902" t="str">
        <f>UPPER('CW17'!$BI$20)</f>
        <v>CW17_011TOT_PR24</v>
      </c>
      <c r="C902" t="str">
        <f>IF(LEN(_xlfn.CONCAT('CW17'!$B$9, " - ", 'CW17'!$B$20, " - ", 'CW17'!$J$5))&gt;230,LEFT(_xlfn.CONCAT('CW17'!$B$9, " - ", 'CW17'!$B$20, " - ", 'CW17'!$J$5),212)&amp;" [*** truncated]",_xlfn.CONCAT('CW17'!$B$9, " - ", 'CW17'!$B$20, " - ", 'CW17'!$J$5))</f>
        <v>EA/NRW environmental programme (WINEP/NEP) - Invasive Non Native Species; (WINEP/NEP) water opex - Total</v>
      </c>
      <c r="D902" t="str">
        <f>'CW17'!$C$20</f>
        <v>£m</v>
      </c>
      <c r="E902" t="s">
        <v>8488</v>
      </c>
      <c r="F902" s="1248">
        <f>IF(ISBLANK('CW17'!$P$20),"##BLANK",'CW17'!$P$20)</f>
        <v>0</v>
      </c>
    </row>
    <row r="903" spans="2:6" x14ac:dyDescent="0.2">
      <c r="B903" t="str">
        <f>UPPER('CW17'!$BD$21)</f>
        <v>CW17_012WR_PR24</v>
      </c>
      <c r="C903" t="str">
        <f>IF(LEN(_xlfn.CONCAT('CW17'!$B$9, " - ", 'CW17'!$B$21, " - ", 'CW17'!$E$5))&gt;230,LEFT(_xlfn.CONCAT('CW17'!$B$9, " - ", 'CW17'!$B$21, " - ", 'CW17'!$E$5),212)&amp;" [*** truncated]",_xlfn.CONCAT('CW17'!$B$9, " - ", 'CW17'!$B$21, " - ", 'CW17'!$E$5))</f>
        <v>EA/NRW environmental programme (WINEP/NEP) - Invasive Non Native Species; (WINEP/NEP) water totex - Water resources</v>
      </c>
      <c r="D903" t="str">
        <f>'CW17'!$C$21</f>
        <v>£m</v>
      </c>
      <c r="E903" t="s">
        <v>8488</v>
      </c>
      <c r="F903" s="1248">
        <f>IF(ISBLANK('CW17'!$K$21),"##BLANK",'CW17'!$K$21)</f>
        <v>0</v>
      </c>
    </row>
    <row r="904" spans="2:6" x14ac:dyDescent="0.2">
      <c r="B904" t="str">
        <f>UPPER('CW17'!$BE$21)</f>
        <v>CW17_012RWT_PR24</v>
      </c>
      <c r="C904" t="str">
        <f>IF(LEN(_xlfn.CONCAT('CW17'!$B$9, " - ", 'CW17'!$B$21, " - ", 'CW17'!$F$6, " - ", 'CW17'!$F$5))&gt;230,LEFT(_xlfn.CONCAT('CW17'!$B$9, " - ", 'CW17'!$B$21, " - ", 'CW17'!$F$6, " - ", 'CW17'!$F$5),212)&amp;" [*** truncated]",_xlfn.CONCAT('CW17'!$B$9, " - ", 'CW17'!$B$21, " - ", 'CW17'!$F$6, " - ", 'CW17'!$F$5))</f>
        <v>EA/NRW environmental programme (WINEP/NEP) - Invasive Non Native Species; (WINEP/NEP) water totex - Raw water transport - Water network+</v>
      </c>
      <c r="D904" t="str">
        <f>'CW17'!$C$21</f>
        <v>£m</v>
      </c>
      <c r="E904" t="s">
        <v>8488</v>
      </c>
      <c r="F904" s="1248">
        <f>IF(ISBLANK('CW17'!$L$21),"##BLANK",'CW17'!$L$21)</f>
        <v>0</v>
      </c>
    </row>
    <row r="905" spans="2:6" x14ac:dyDescent="0.2">
      <c r="B905" t="str">
        <f>UPPER('CW17'!$BF$21)</f>
        <v>CW17_012RWS_PR24</v>
      </c>
      <c r="C905" t="str">
        <f>IF(LEN(_xlfn.CONCAT('CW17'!$B$9, " - ", 'CW17'!$B$21, " - ", 'CW17'!$G$6, " - ", 'CW17'!$F$5))&gt;230,LEFT(_xlfn.CONCAT('CW17'!$B$9, " - ", 'CW17'!$B$21, " - ", 'CW17'!$G$6, " - ", 'CW17'!$F$5),212)&amp;" [*** truncated]",_xlfn.CONCAT('CW17'!$B$9, " - ", 'CW17'!$B$21, " - ", 'CW17'!$G$6, " - ", 'CW17'!$F$5))</f>
        <v>EA/NRW environmental programme (WINEP/NEP) - Invasive Non Native Species; (WINEP/NEP) water totex - Raw water storage - Water network+</v>
      </c>
      <c r="D905" t="str">
        <f>'CW17'!$C$21</f>
        <v>£m</v>
      </c>
      <c r="E905" t="s">
        <v>8488</v>
      </c>
      <c r="F905" s="1248">
        <f>IF(ISBLANK('CW17'!$M$21),"##BLANK",'CW17'!$M$21)</f>
        <v>0</v>
      </c>
    </row>
    <row r="906" spans="2:6" x14ac:dyDescent="0.2">
      <c r="B906" t="str">
        <f>UPPER('CW17'!$BG$21)</f>
        <v>CW17_012WT_PR24</v>
      </c>
      <c r="C906" t="str">
        <f>IF(LEN(_xlfn.CONCAT('CW17'!$B$9, " - ", 'CW17'!$B$21, " - ", 'CW17'!$H$6, " - ", 'CW17'!$F$5))&gt;230,LEFT(_xlfn.CONCAT('CW17'!$B$9, " - ", 'CW17'!$B$21, " - ", 'CW17'!$H$6, " - ", 'CW17'!$F$5),212)&amp;" [*** truncated]",_xlfn.CONCAT('CW17'!$B$9, " - ", 'CW17'!$B$21, " - ", 'CW17'!$H$6, " - ", 'CW17'!$F$5))</f>
        <v>EA/NRW environmental programme (WINEP/NEP) - Invasive Non Native Species; (WINEP/NEP) water totex - Water treatment - Water network+</v>
      </c>
      <c r="D906" t="str">
        <f>'CW17'!$C$21</f>
        <v>£m</v>
      </c>
      <c r="E906" t="s">
        <v>8488</v>
      </c>
      <c r="F906" s="1248">
        <f>IF(ISBLANK('CW17'!$N$21),"##BLANK",'CW17'!$N$21)</f>
        <v>0</v>
      </c>
    </row>
    <row r="907" spans="2:6" x14ac:dyDescent="0.2">
      <c r="B907" t="str">
        <f>UPPER('CW17'!$BH$21)</f>
        <v>CW17_012TWD_PR24</v>
      </c>
      <c r="C907" t="str">
        <f>IF(LEN(_xlfn.CONCAT('CW17'!$B$9, " - ", 'CW17'!$B$21, " - ", 'CW17'!$I$6, " - ", 'CW17'!$F$5))&gt;230,LEFT(_xlfn.CONCAT('CW17'!$B$9, " - ", 'CW17'!$B$21, " - ", 'CW17'!$I$6, " - ", 'CW17'!$F$5),212)&amp;" [*** truncated]",_xlfn.CONCAT('CW17'!$B$9, " - ", 'CW17'!$B$21, " - ", 'CW17'!$I$6, " - ", 'CW17'!$F$5))</f>
        <v>EA/NRW environmental programme (WINEP/NEP) - Invasive Non Native Species; (WINEP/NEP) water totex - Treated water distribution - Water network+</v>
      </c>
      <c r="D907" t="str">
        <f>'CW17'!$C$21</f>
        <v>£m</v>
      </c>
      <c r="E907" t="s">
        <v>8488</v>
      </c>
      <c r="F907" s="1248">
        <f>IF(ISBLANK('CW17'!$O$21),"##BLANK",'CW17'!$O$21)</f>
        <v>0</v>
      </c>
    </row>
    <row r="908" spans="2:6" x14ac:dyDescent="0.2">
      <c r="B908" t="str">
        <f>UPPER('CW17'!$BI$21)</f>
        <v>CW17_012TOT_PR24</v>
      </c>
      <c r="C908" t="str">
        <f>IF(LEN(_xlfn.CONCAT('CW17'!$B$9, " - ", 'CW17'!$B$21, " - ", 'CW17'!$J$5))&gt;230,LEFT(_xlfn.CONCAT('CW17'!$B$9, " - ", 'CW17'!$B$21, " - ", 'CW17'!$J$5),212)&amp;" [*** truncated]",_xlfn.CONCAT('CW17'!$B$9, " - ", 'CW17'!$B$21, " - ", 'CW17'!$J$5))</f>
        <v>EA/NRW environmental programme (WINEP/NEP) - Invasive Non Native Species; (WINEP/NEP) water totex - Total</v>
      </c>
      <c r="D908" t="str">
        <f>'CW17'!$C$21</f>
        <v>£m</v>
      </c>
      <c r="E908" t="s">
        <v>8488</v>
      </c>
      <c r="F908" s="1248">
        <f>IF(ISBLANK('CW17'!$P$21),"##BLANK",'CW17'!$P$21)</f>
        <v>0</v>
      </c>
    </row>
    <row r="909" spans="2:6" x14ac:dyDescent="0.2">
      <c r="B909" t="str">
        <f>UPPER('CW17'!$BD$22)</f>
        <v>CW17_013WR_PR24</v>
      </c>
      <c r="C909" t="str">
        <f>IF(LEN(_xlfn.CONCAT('CW17'!$B$9, " - ", 'CW17'!$B$22, " - ", 'CW17'!$E$5))&gt;230,LEFT(_xlfn.CONCAT('CW17'!$B$9, " - ", 'CW17'!$B$22, " - ", 'CW17'!$E$5),212)&amp;" [*** truncated]",_xlfn.CONCAT('CW17'!$B$9, " - ", 'CW17'!$B$22, " - ", 'CW17'!$E$5))</f>
        <v>EA/NRW environmental programme (WINEP/NEP) - Drinking Water Protected Areas; (WINEP/NEP) water capex  - Water resources</v>
      </c>
      <c r="D909" t="str">
        <f>'CW17'!$C$22</f>
        <v>£m</v>
      </c>
      <c r="E909" t="s">
        <v>8488</v>
      </c>
      <c r="F909" s="1248">
        <f>IF(ISBLANK('CW17'!$K$22),"##BLANK",'CW17'!$K$22)</f>
        <v>0</v>
      </c>
    </row>
    <row r="910" spans="2:6" x14ac:dyDescent="0.2">
      <c r="B910" t="str">
        <f>UPPER('CW17'!$BE$22)</f>
        <v>CW17_013RWT_PR24</v>
      </c>
      <c r="C910" t="str">
        <f>IF(LEN(_xlfn.CONCAT('CW17'!$B$9, " - ", 'CW17'!$B$22, " - ", 'CW17'!$F$6, " - ", 'CW17'!$F$5))&gt;230,LEFT(_xlfn.CONCAT('CW17'!$B$9, " - ", 'CW17'!$B$22, " - ", 'CW17'!$F$6, " - ", 'CW17'!$F$5),212)&amp;" [*** truncated]",_xlfn.CONCAT('CW17'!$B$9, " - ", 'CW17'!$B$22, " - ", 'CW17'!$F$6, " - ", 'CW17'!$F$5))</f>
        <v>EA/NRW environmental programme (WINEP/NEP) - Drinking Water Protected Areas; (WINEP/NEP) water capex  - Raw water transport - Water network+</v>
      </c>
      <c r="D910" t="str">
        <f>'CW17'!$C$22</f>
        <v>£m</v>
      </c>
      <c r="E910" t="s">
        <v>8488</v>
      </c>
      <c r="F910" s="1248">
        <f>IF(ISBLANK('CW17'!$L$22),"##BLANK",'CW17'!$L$22)</f>
        <v>0</v>
      </c>
    </row>
    <row r="911" spans="2:6" x14ac:dyDescent="0.2">
      <c r="B911" t="str">
        <f>UPPER('CW17'!$BF$22)</f>
        <v>CW17_013RWS_PR24</v>
      </c>
      <c r="C911" t="str">
        <f>IF(LEN(_xlfn.CONCAT('CW17'!$B$9, " - ", 'CW17'!$B$22, " - ", 'CW17'!$G$6, " - ", 'CW17'!$F$5))&gt;230,LEFT(_xlfn.CONCAT('CW17'!$B$9, " - ", 'CW17'!$B$22, " - ", 'CW17'!$G$6, " - ", 'CW17'!$F$5),212)&amp;" [*** truncated]",_xlfn.CONCAT('CW17'!$B$9, " - ", 'CW17'!$B$22, " - ", 'CW17'!$G$6, " - ", 'CW17'!$F$5))</f>
        <v>EA/NRW environmental programme (WINEP/NEP) - Drinking Water Protected Areas; (WINEP/NEP) water capex  - Raw water storage - Water network+</v>
      </c>
      <c r="D911" t="str">
        <f>'CW17'!$C$22</f>
        <v>£m</v>
      </c>
      <c r="E911" t="s">
        <v>8488</v>
      </c>
      <c r="F911" s="1248">
        <f>IF(ISBLANK('CW17'!$M$22),"##BLANK",'CW17'!$M$22)</f>
        <v>0</v>
      </c>
    </row>
    <row r="912" spans="2:6" x14ac:dyDescent="0.2">
      <c r="B912" t="str">
        <f>UPPER('CW17'!$BG$22)</f>
        <v>CW17_013WT_PR24</v>
      </c>
      <c r="C912" t="str">
        <f>IF(LEN(_xlfn.CONCAT('CW17'!$B$9, " - ", 'CW17'!$B$22, " - ", 'CW17'!$H$6, " - ", 'CW17'!$F$5))&gt;230,LEFT(_xlfn.CONCAT('CW17'!$B$9, " - ", 'CW17'!$B$22, " - ", 'CW17'!$H$6, " - ", 'CW17'!$F$5),212)&amp;" [*** truncated]",_xlfn.CONCAT('CW17'!$B$9, " - ", 'CW17'!$B$22, " - ", 'CW17'!$H$6, " - ", 'CW17'!$F$5))</f>
        <v>EA/NRW environmental programme (WINEP/NEP) - Drinking Water Protected Areas; (WINEP/NEP) water capex  - Water treatment - Water network+</v>
      </c>
      <c r="D912" t="str">
        <f>'CW17'!$C$22</f>
        <v>£m</v>
      </c>
      <c r="E912" t="s">
        <v>8488</v>
      </c>
      <c r="F912" s="1248">
        <f>IF(ISBLANK('CW17'!$N$22),"##BLANK",'CW17'!$N$22)</f>
        <v>0</v>
      </c>
    </row>
    <row r="913" spans="2:6" x14ac:dyDescent="0.2">
      <c r="B913" t="str">
        <f>UPPER('CW17'!$BH$22)</f>
        <v>CW17_013TWD_PR24</v>
      </c>
      <c r="C913" t="str">
        <f>IF(LEN(_xlfn.CONCAT('CW17'!$B$9, " - ", 'CW17'!$B$22, " - ", 'CW17'!$I$6, " - ", 'CW17'!$F$5))&gt;230,LEFT(_xlfn.CONCAT('CW17'!$B$9, " - ", 'CW17'!$B$22, " - ", 'CW17'!$I$6, " - ", 'CW17'!$F$5),212)&amp;" [*** truncated]",_xlfn.CONCAT('CW17'!$B$9, " - ", 'CW17'!$B$22, " - ", 'CW17'!$I$6, " - ", 'CW17'!$F$5))</f>
        <v>EA/NRW environmental programme (WINEP/NEP) - Drinking Water Protected Areas; (WINEP/NEP) water capex  - Treated water distribution - Water network+</v>
      </c>
      <c r="D913" t="str">
        <f>'CW17'!$C$22</f>
        <v>£m</v>
      </c>
      <c r="E913" t="s">
        <v>8488</v>
      </c>
      <c r="F913" s="1248">
        <f>IF(ISBLANK('CW17'!$O$22),"##BLANK",'CW17'!$O$22)</f>
        <v>0</v>
      </c>
    </row>
    <row r="914" spans="2:6" x14ac:dyDescent="0.2">
      <c r="B914" t="str">
        <f>UPPER('CW17'!$BI$22)</f>
        <v>CW17_013TOT_PR24</v>
      </c>
      <c r="C914" t="str">
        <f>IF(LEN(_xlfn.CONCAT('CW17'!$B$9, " - ", 'CW17'!$B$22, " - ", 'CW17'!$J$5))&gt;230,LEFT(_xlfn.CONCAT('CW17'!$B$9, " - ", 'CW17'!$B$22, " - ", 'CW17'!$J$5),212)&amp;" [*** truncated]",_xlfn.CONCAT('CW17'!$B$9, " - ", 'CW17'!$B$22, " - ", 'CW17'!$J$5))</f>
        <v>EA/NRW environmental programme (WINEP/NEP) - Drinking Water Protected Areas; (WINEP/NEP) water capex  - Total</v>
      </c>
      <c r="D914" t="str">
        <f>'CW17'!$C$22</f>
        <v>£m</v>
      </c>
      <c r="E914" t="s">
        <v>8488</v>
      </c>
      <c r="F914" s="1248">
        <f>IF(ISBLANK('CW17'!$P$22),"##BLANK",'CW17'!$P$22)</f>
        <v>0</v>
      </c>
    </row>
    <row r="915" spans="2:6" x14ac:dyDescent="0.2">
      <c r="B915" t="str">
        <f>UPPER('CW17'!$BD$23)</f>
        <v>CW17_014WR_PR24</v>
      </c>
      <c r="C915" t="str">
        <f>IF(LEN(_xlfn.CONCAT('CW17'!$B$9, " - ", 'CW17'!$B$23, " - ", 'CW17'!$E$5))&gt;230,LEFT(_xlfn.CONCAT('CW17'!$B$9, " - ", 'CW17'!$B$23, " - ", 'CW17'!$E$5),212)&amp;" [*** truncated]",_xlfn.CONCAT('CW17'!$B$9, " - ", 'CW17'!$B$23, " - ", 'CW17'!$E$5))</f>
        <v>EA/NRW environmental programme (WINEP/NEP) - Drinking Water Protected Areas; (WINEP/NEP) water opex - Water resources</v>
      </c>
      <c r="D915" t="str">
        <f>'CW17'!$C$23</f>
        <v>£m</v>
      </c>
      <c r="E915" t="s">
        <v>8488</v>
      </c>
      <c r="F915" s="1248">
        <f>IF(ISBLANK('CW17'!$K$23),"##BLANK",'CW17'!$K$23)</f>
        <v>0</v>
      </c>
    </row>
    <row r="916" spans="2:6" x14ac:dyDescent="0.2">
      <c r="B916" t="str">
        <f>UPPER('CW17'!$BE$23)</f>
        <v>CW17_014RWT_PR24</v>
      </c>
      <c r="C916" t="str">
        <f>IF(LEN(_xlfn.CONCAT('CW17'!$B$9, " - ", 'CW17'!$B$23, " - ", 'CW17'!$F$6, " - ", 'CW17'!$F$5))&gt;230,LEFT(_xlfn.CONCAT('CW17'!$B$9, " - ", 'CW17'!$B$23, " - ", 'CW17'!$F$6, " - ", 'CW17'!$F$5),212)&amp;" [*** truncated]",_xlfn.CONCAT('CW17'!$B$9, " - ", 'CW17'!$B$23, " - ", 'CW17'!$F$6, " - ", 'CW17'!$F$5))</f>
        <v>EA/NRW environmental programme (WINEP/NEP) - Drinking Water Protected Areas; (WINEP/NEP) water opex - Raw water transport - Water network+</v>
      </c>
      <c r="D916" t="str">
        <f>'CW17'!$C$23</f>
        <v>£m</v>
      </c>
      <c r="E916" t="s">
        <v>8488</v>
      </c>
      <c r="F916" s="1248">
        <f>IF(ISBLANK('CW17'!$L$23),"##BLANK",'CW17'!$L$23)</f>
        <v>0</v>
      </c>
    </row>
    <row r="917" spans="2:6" x14ac:dyDescent="0.2">
      <c r="B917" t="str">
        <f>UPPER('CW17'!$BF$23)</f>
        <v>CW17_014RWS_PR24</v>
      </c>
      <c r="C917" t="str">
        <f>IF(LEN(_xlfn.CONCAT('CW17'!$B$9, " - ", 'CW17'!$B$23, " - ", 'CW17'!$G$6, " - ", 'CW17'!$F$5))&gt;230,LEFT(_xlfn.CONCAT('CW17'!$B$9, " - ", 'CW17'!$B$23, " - ", 'CW17'!$G$6, " - ", 'CW17'!$F$5),212)&amp;" [*** truncated]",_xlfn.CONCAT('CW17'!$B$9, " - ", 'CW17'!$B$23, " - ", 'CW17'!$G$6, " - ", 'CW17'!$F$5))</f>
        <v>EA/NRW environmental programme (WINEP/NEP) - Drinking Water Protected Areas; (WINEP/NEP) water opex - Raw water storage - Water network+</v>
      </c>
      <c r="D917" t="str">
        <f>'CW17'!$C$23</f>
        <v>£m</v>
      </c>
      <c r="E917" t="s">
        <v>8488</v>
      </c>
      <c r="F917" s="1248">
        <f>IF(ISBLANK('CW17'!$M$23),"##BLANK",'CW17'!$M$23)</f>
        <v>0</v>
      </c>
    </row>
    <row r="918" spans="2:6" x14ac:dyDescent="0.2">
      <c r="B918" t="str">
        <f>UPPER('CW17'!$BG$23)</f>
        <v>CW17_014WT_PR24</v>
      </c>
      <c r="C918" t="str">
        <f>IF(LEN(_xlfn.CONCAT('CW17'!$B$9, " - ", 'CW17'!$B$23, " - ", 'CW17'!$H$6, " - ", 'CW17'!$F$5))&gt;230,LEFT(_xlfn.CONCAT('CW17'!$B$9, " - ", 'CW17'!$B$23, " - ", 'CW17'!$H$6, " - ", 'CW17'!$F$5),212)&amp;" [*** truncated]",_xlfn.CONCAT('CW17'!$B$9, " - ", 'CW17'!$B$23, " - ", 'CW17'!$H$6, " - ", 'CW17'!$F$5))</f>
        <v>EA/NRW environmental programme (WINEP/NEP) - Drinking Water Protected Areas; (WINEP/NEP) water opex - Water treatment - Water network+</v>
      </c>
      <c r="D918" t="str">
        <f>'CW17'!$C$23</f>
        <v>£m</v>
      </c>
      <c r="E918" t="s">
        <v>8488</v>
      </c>
      <c r="F918" s="1248">
        <f>IF(ISBLANK('CW17'!$N$23),"##BLANK",'CW17'!$N$23)</f>
        <v>0</v>
      </c>
    </row>
    <row r="919" spans="2:6" x14ac:dyDescent="0.2">
      <c r="B919" t="str">
        <f>UPPER('CW17'!$BH$23)</f>
        <v>CW17_014TWD_PR24</v>
      </c>
      <c r="C919" t="str">
        <f>IF(LEN(_xlfn.CONCAT('CW17'!$B$9, " - ", 'CW17'!$B$23, " - ", 'CW17'!$I$6, " - ", 'CW17'!$F$5))&gt;230,LEFT(_xlfn.CONCAT('CW17'!$B$9, " - ", 'CW17'!$B$23, " - ", 'CW17'!$I$6, " - ", 'CW17'!$F$5),212)&amp;" [*** truncated]",_xlfn.CONCAT('CW17'!$B$9, " - ", 'CW17'!$B$23, " - ", 'CW17'!$I$6, " - ", 'CW17'!$F$5))</f>
        <v>EA/NRW environmental programme (WINEP/NEP) - Drinking Water Protected Areas; (WINEP/NEP) water opex - Treated water distribution - Water network+</v>
      </c>
      <c r="D919" t="str">
        <f>'CW17'!$C$23</f>
        <v>£m</v>
      </c>
      <c r="E919" t="s">
        <v>8488</v>
      </c>
      <c r="F919" s="1248">
        <f>IF(ISBLANK('CW17'!$O$23),"##BLANK",'CW17'!$O$23)</f>
        <v>0</v>
      </c>
    </row>
    <row r="920" spans="2:6" x14ac:dyDescent="0.2">
      <c r="B920" t="str">
        <f>UPPER('CW17'!$BI$23)</f>
        <v>CW17_014TOT_PR24</v>
      </c>
      <c r="C920" t="str">
        <f>IF(LEN(_xlfn.CONCAT('CW17'!$B$9, " - ", 'CW17'!$B$23, " - ", 'CW17'!$J$5))&gt;230,LEFT(_xlfn.CONCAT('CW17'!$B$9, " - ", 'CW17'!$B$23, " - ", 'CW17'!$J$5),212)&amp;" [*** truncated]",_xlfn.CONCAT('CW17'!$B$9, " - ", 'CW17'!$B$23, " - ", 'CW17'!$J$5))</f>
        <v>EA/NRW environmental programme (WINEP/NEP) - Drinking Water Protected Areas; (WINEP/NEP) water opex - Total</v>
      </c>
      <c r="D920" t="str">
        <f>'CW17'!$C$23</f>
        <v>£m</v>
      </c>
      <c r="E920" t="s">
        <v>8488</v>
      </c>
      <c r="F920" s="1248">
        <f>IF(ISBLANK('CW17'!$P$23),"##BLANK",'CW17'!$P$23)</f>
        <v>0</v>
      </c>
    </row>
    <row r="921" spans="2:6" x14ac:dyDescent="0.2">
      <c r="B921" t="str">
        <f>UPPER('CW17'!$BD$24)</f>
        <v>CW17_015WR_PR24</v>
      </c>
      <c r="C921" t="str">
        <f>IF(LEN(_xlfn.CONCAT('CW17'!$B$9, " - ", 'CW17'!$B$24, " - ", 'CW17'!$E$5))&gt;230,LEFT(_xlfn.CONCAT('CW17'!$B$9, " - ", 'CW17'!$B$24, " - ", 'CW17'!$E$5),212)&amp;" [*** truncated]",_xlfn.CONCAT('CW17'!$B$9, " - ", 'CW17'!$B$24, " - ", 'CW17'!$E$5))</f>
        <v>EA/NRW environmental programme (WINEP/NEP) - Drinking Water Protected Areas; (WINEP/NEP) water totex - Water resources</v>
      </c>
      <c r="D921" t="str">
        <f>'CW17'!$C$24</f>
        <v>£m</v>
      </c>
      <c r="E921" t="s">
        <v>8488</v>
      </c>
      <c r="F921" s="1248">
        <f>IF(ISBLANK('CW17'!$K$24),"##BLANK",'CW17'!$K$24)</f>
        <v>0</v>
      </c>
    </row>
    <row r="922" spans="2:6" x14ac:dyDescent="0.2">
      <c r="B922" t="str">
        <f>UPPER('CW17'!$BE$24)</f>
        <v>CW17_015RWT_PR24</v>
      </c>
      <c r="C922" t="str">
        <f>IF(LEN(_xlfn.CONCAT('CW17'!$B$9, " - ", 'CW17'!$B$24, " - ", 'CW17'!$F$6, " - ", 'CW17'!$F$5))&gt;230,LEFT(_xlfn.CONCAT('CW17'!$B$9, " - ", 'CW17'!$B$24, " - ", 'CW17'!$F$6, " - ", 'CW17'!$F$5),212)&amp;" [*** truncated]",_xlfn.CONCAT('CW17'!$B$9, " - ", 'CW17'!$B$24, " - ", 'CW17'!$F$6, " - ", 'CW17'!$F$5))</f>
        <v>EA/NRW environmental programme (WINEP/NEP) - Drinking Water Protected Areas; (WINEP/NEP) water totex - Raw water transport - Water network+</v>
      </c>
      <c r="D922" t="str">
        <f>'CW17'!$C$24</f>
        <v>£m</v>
      </c>
      <c r="E922" t="s">
        <v>8488</v>
      </c>
      <c r="F922" s="1248">
        <f>IF(ISBLANK('CW17'!$L$24),"##BLANK",'CW17'!$L$24)</f>
        <v>0</v>
      </c>
    </row>
    <row r="923" spans="2:6" x14ac:dyDescent="0.2">
      <c r="B923" t="str">
        <f>UPPER('CW17'!$BF$24)</f>
        <v>CW17_015RWS_PR24</v>
      </c>
      <c r="C923" t="str">
        <f>IF(LEN(_xlfn.CONCAT('CW17'!$B$9, " - ", 'CW17'!$B$24, " - ", 'CW17'!$G$6, " - ", 'CW17'!$F$5))&gt;230,LEFT(_xlfn.CONCAT('CW17'!$B$9, " - ", 'CW17'!$B$24, " - ", 'CW17'!$G$6, " - ", 'CW17'!$F$5),212)&amp;" [*** truncated]",_xlfn.CONCAT('CW17'!$B$9, " - ", 'CW17'!$B$24, " - ", 'CW17'!$G$6, " - ", 'CW17'!$F$5))</f>
        <v>EA/NRW environmental programme (WINEP/NEP) - Drinking Water Protected Areas; (WINEP/NEP) water totex - Raw water storage - Water network+</v>
      </c>
      <c r="D923" t="str">
        <f>'CW17'!$C$24</f>
        <v>£m</v>
      </c>
      <c r="E923" t="s">
        <v>8488</v>
      </c>
      <c r="F923" s="1248">
        <f>IF(ISBLANK('CW17'!$M$24),"##BLANK",'CW17'!$M$24)</f>
        <v>0</v>
      </c>
    </row>
    <row r="924" spans="2:6" x14ac:dyDescent="0.2">
      <c r="B924" t="str">
        <f>UPPER('CW17'!$BG$24)</f>
        <v>CW17_015WT_PR24</v>
      </c>
      <c r="C924" t="str">
        <f>IF(LEN(_xlfn.CONCAT('CW17'!$B$9, " - ", 'CW17'!$B$24, " - ", 'CW17'!$H$6, " - ", 'CW17'!$F$5))&gt;230,LEFT(_xlfn.CONCAT('CW17'!$B$9, " - ", 'CW17'!$B$24, " - ", 'CW17'!$H$6, " - ", 'CW17'!$F$5),212)&amp;" [*** truncated]",_xlfn.CONCAT('CW17'!$B$9, " - ", 'CW17'!$B$24, " - ", 'CW17'!$H$6, " - ", 'CW17'!$F$5))</f>
        <v>EA/NRW environmental programme (WINEP/NEP) - Drinking Water Protected Areas; (WINEP/NEP) water totex - Water treatment - Water network+</v>
      </c>
      <c r="D924" t="str">
        <f>'CW17'!$C$24</f>
        <v>£m</v>
      </c>
      <c r="E924" t="s">
        <v>8488</v>
      </c>
      <c r="F924" s="1248">
        <f>IF(ISBLANK('CW17'!$N$24),"##BLANK",'CW17'!$N$24)</f>
        <v>0</v>
      </c>
    </row>
    <row r="925" spans="2:6" x14ac:dyDescent="0.2">
      <c r="B925" t="str">
        <f>UPPER('CW17'!$BH$24)</f>
        <v>CW17_015TWD_PR24</v>
      </c>
      <c r="C925" t="str">
        <f>IF(LEN(_xlfn.CONCAT('CW17'!$B$9, " - ", 'CW17'!$B$24, " - ", 'CW17'!$I$6, " - ", 'CW17'!$F$5))&gt;230,LEFT(_xlfn.CONCAT('CW17'!$B$9, " - ", 'CW17'!$B$24, " - ", 'CW17'!$I$6, " - ", 'CW17'!$F$5),212)&amp;" [*** truncated]",_xlfn.CONCAT('CW17'!$B$9, " - ", 'CW17'!$B$24, " - ", 'CW17'!$I$6, " - ", 'CW17'!$F$5))</f>
        <v>EA/NRW environmental programme (WINEP/NEP) - Drinking Water Protected Areas; (WINEP/NEP) water totex - Treated water distribution - Water network+</v>
      </c>
      <c r="D925" t="str">
        <f>'CW17'!$C$24</f>
        <v>£m</v>
      </c>
      <c r="E925" t="s">
        <v>8488</v>
      </c>
      <c r="F925" s="1248">
        <f>IF(ISBLANK('CW17'!$O$24),"##BLANK",'CW17'!$O$24)</f>
        <v>0</v>
      </c>
    </row>
    <row r="926" spans="2:6" x14ac:dyDescent="0.2">
      <c r="B926" t="str">
        <f>UPPER('CW17'!$BI$24)</f>
        <v>CW17_015TOT_PR24</v>
      </c>
      <c r="C926" t="str">
        <f>IF(LEN(_xlfn.CONCAT('CW17'!$B$9, " - ", 'CW17'!$B$24, " - ", 'CW17'!$J$5))&gt;230,LEFT(_xlfn.CONCAT('CW17'!$B$9, " - ", 'CW17'!$B$24, " - ", 'CW17'!$J$5),212)&amp;" [*** truncated]",_xlfn.CONCAT('CW17'!$B$9, " - ", 'CW17'!$B$24, " - ", 'CW17'!$J$5))</f>
        <v>EA/NRW environmental programme (WINEP/NEP) - Drinking Water Protected Areas; (WINEP/NEP) water totex - Total</v>
      </c>
      <c r="D926" t="str">
        <f>'CW17'!$C$24</f>
        <v>£m</v>
      </c>
      <c r="E926" t="s">
        <v>8488</v>
      </c>
      <c r="F926" s="1248">
        <f>IF(ISBLANK('CW17'!$P$24),"##BLANK",'CW17'!$P$24)</f>
        <v>0</v>
      </c>
    </row>
    <row r="927" spans="2:6" x14ac:dyDescent="0.2">
      <c r="B927" t="str">
        <f>UPPER('CW17'!$BD$25)</f>
        <v>CW17_016WR_PR24</v>
      </c>
      <c r="C927" t="str">
        <f>IF(LEN(_xlfn.CONCAT('CW17'!$B$9, " - ", 'CW17'!$B$25, " - ", 'CW17'!$E$5))&gt;230,LEFT(_xlfn.CONCAT('CW17'!$B$9, " - ", 'CW17'!$B$25, " - ", 'CW17'!$E$5),212)&amp;" [*** truncated]",_xlfn.CONCAT('CW17'!$B$9, " - ", 'CW17'!$B$25, " - ", 'CW17'!$E$5))</f>
        <v>EA/NRW environmental programme (WINEP/NEP) - Water Framework Directive; (WINEP/NEP) water capex - Water resources</v>
      </c>
      <c r="D927" t="str">
        <f>'CW17'!$C$25</f>
        <v>£m</v>
      </c>
      <c r="E927" t="s">
        <v>8488</v>
      </c>
      <c r="F927" s="1248">
        <f>IF(ISBLANK('CW17'!$K$25),"##BLANK",'CW17'!$K$25)</f>
        <v>0</v>
      </c>
    </row>
    <row r="928" spans="2:6" x14ac:dyDescent="0.2">
      <c r="B928" t="str">
        <f>UPPER('CW17'!$BE$25)</f>
        <v>CW17_016RWT_PR24</v>
      </c>
      <c r="C928" t="str">
        <f>IF(LEN(_xlfn.CONCAT('CW17'!$B$9, " - ", 'CW17'!$B$25, " - ", 'CW17'!$F$6, " - ", 'CW17'!$F$5))&gt;230,LEFT(_xlfn.CONCAT('CW17'!$B$9, " - ", 'CW17'!$B$25, " - ", 'CW17'!$F$6, " - ", 'CW17'!$F$5),212)&amp;" [*** truncated]",_xlfn.CONCAT('CW17'!$B$9, " - ", 'CW17'!$B$25, " - ", 'CW17'!$F$6, " - ", 'CW17'!$F$5))</f>
        <v>EA/NRW environmental programme (WINEP/NEP) - Water Framework Directive; (WINEP/NEP) water capex - Raw water transport - Water network+</v>
      </c>
      <c r="D928" t="str">
        <f>'CW17'!$C$25</f>
        <v>£m</v>
      </c>
      <c r="E928" t="s">
        <v>8488</v>
      </c>
      <c r="F928" s="1248">
        <f>IF(ISBLANK('CW17'!$L$25),"##BLANK",'CW17'!$L$25)</f>
        <v>0</v>
      </c>
    </row>
    <row r="929" spans="2:6" x14ac:dyDescent="0.2">
      <c r="B929" t="str">
        <f>UPPER('CW17'!$BF$25)</f>
        <v>CW17_016RWS_PR24</v>
      </c>
      <c r="C929" t="str">
        <f>IF(LEN(_xlfn.CONCAT('CW17'!$B$9, " - ", 'CW17'!$B$25, " - ", 'CW17'!$G$6, " - ", 'CW17'!$F$5))&gt;230,LEFT(_xlfn.CONCAT('CW17'!$B$9, " - ", 'CW17'!$B$25, " - ", 'CW17'!$G$6, " - ", 'CW17'!$F$5),212)&amp;" [*** truncated]",_xlfn.CONCAT('CW17'!$B$9, " - ", 'CW17'!$B$25, " - ", 'CW17'!$G$6, " - ", 'CW17'!$F$5))</f>
        <v>EA/NRW environmental programme (WINEP/NEP) - Water Framework Directive; (WINEP/NEP) water capex - Raw water storage - Water network+</v>
      </c>
      <c r="D929" t="str">
        <f>'CW17'!$C$25</f>
        <v>£m</v>
      </c>
      <c r="E929" t="s">
        <v>8488</v>
      </c>
      <c r="F929" s="1248">
        <f>IF(ISBLANK('CW17'!$M$25),"##BLANK",'CW17'!$M$25)</f>
        <v>0</v>
      </c>
    </row>
    <row r="930" spans="2:6" x14ac:dyDescent="0.2">
      <c r="B930" t="str">
        <f>UPPER('CW17'!$BG$25)</f>
        <v>CW17_016WT_PR24</v>
      </c>
      <c r="C930" t="str">
        <f>IF(LEN(_xlfn.CONCAT('CW17'!$B$9, " - ", 'CW17'!$B$25, " - ", 'CW17'!$H$6, " - ", 'CW17'!$F$5))&gt;230,LEFT(_xlfn.CONCAT('CW17'!$B$9, " - ", 'CW17'!$B$25, " - ", 'CW17'!$H$6, " - ", 'CW17'!$F$5),212)&amp;" [*** truncated]",_xlfn.CONCAT('CW17'!$B$9, " - ", 'CW17'!$B$25, " - ", 'CW17'!$H$6, " - ", 'CW17'!$F$5))</f>
        <v>EA/NRW environmental programme (WINEP/NEP) - Water Framework Directive; (WINEP/NEP) water capex - Water treatment - Water network+</v>
      </c>
      <c r="D930" t="str">
        <f>'CW17'!$C$25</f>
        <v>£m</v>
      </c>
      <c r="E930" t="s">
        <v>8488</v>
      </c>
      <c r="F930" s="1248">
        <f>IF(ISBLANK('CW17'!$N$25),"##BLANK",'CW17'!$N$25)</f>
        <v>0</v>
      </c>
    </row>
    <row r="931" spans="2:6" x14ac:dyDescent="0.2">
      <c r="B931" t="str">
        <f>UPPER('CW17'!$BH$25)</f>
        <v>CW17_016TWD_PR24</v>
      </c>
      <c r="C931" t="str">
        <f>IF(LEN(_xlfn.CONCAT('CW17'!$B$9, " - ", 'CW17'!$B$25, " - ", 'CW17'!$I$6, " - ", 'CW17'!$F$5))&gt;230,LEFT(_xlfn.CONCAT('CW17'!$B$9, " - ", 'CW17'!$B$25, " - ", 'CW17'!$I$6, " - ", 'CW17'!$F$5),212)&amp;" [*** truncated]",_xlfn.CONCAT('CW17'!$B$9, " - ", 'CW17'!$B$25, " - ", 'CW17'!$I$6, " - ", 'CW17'!$F$5))</f>
        <v>EA/NRW environmental programme (WINEP/NEP) - Water Framework Directive; (WINEP/NEP) water capex - Treated water distribution - Water network+</v>
      </c>
      <c r="D931" t="str">
        <f>'CW17'!$C$25</f>
        <v>£m</v>
      </c>
      <c r="E931" t="s">
        <v>8488</v>
      </c>
      <c r="F931" s="1248">
        <f>IF(ISBLANK('CW17'!$O$25),"##BLANK",'CW17'!$O$25)</f>
        <v>0</v>
      </c>
    </row>
    <row r="932" spans="2:6" x14ac:dyDescent="0.2">
      <c r="B932" t="str">
        <f>UPPER('CW17'!$BI$25)</f>
        <v>CW17_016TOT_PR24</v>
      </c>
      <c r="C932" t="str">
        <f>IF(LEN(_xlfn.CONCAT('CW17'!$B$9, " - ", 'CW17'!$B$25, " - ", 'CW17'!$J$5))&gt;230,LEFT(_xlfn.CONCAT('CW17'!$B$9, " - ", 'CW17'!$B$25, " - ", 'CW17'!$J$5),212)&amp;" [*** truncated]",_xlfn.CONCAT('CW17'!$B$9, " - ", 'CW17'!$B$25, " - ", 'CW17'!$J$5))</f>
        <v>EA/NRW environmental programme (WINEP/NEP) - Water Framework Directive; (WINEP/NEP) water capex - Total</v>
      </c>
      <c r="D932" t="str">
        <f>'CW17'!$C$25</f>
        <v>£m</v>
      </c>
      <c r="E932" t="s">
        <v>8488</v>
      </c>
      <c r="F932" s="1248">
        <f>IF(ISBLANK('CW17'!$P$25),"##BLANK",'CW17'!$P$25)</f>
        <v>0</v>
      </c>
    </row>
    <row r="933" spans="2:6" x14ac:dyDescent="0.2">
      <c r="B933" t="str">
        <f>UPPER('CW17'!$BD$26)</f>
        <v>CW17_017WR_PR24</v>
      </c>
      <c r="C933" t="str">
        <f>IF(LEN(_xlfn.CONCAT('CW17'!$B$9, " - ", 'CW17'!$B$26, " - ", 'CW17'!$E$5))&gt;230,LEFT(_xlfn.CONCAT('CW17'!$B$9, " - ", 'CW17'!$B$26, " - ", 'CW17'!$E$5),212)&amp;" [*** truncated]",_xlfn.CONCAT('CW17'!$B$9, " - ", 'CW17'!$B$26, " - ", 'CW17'!$E$5))</f>
        <v>EA/NRW environmental programme (WINEP/NEP) - Water Framework Directive; (WINEP/NEP) water opex - Water resources</v>
      </c>
      <c r="D933" t="str">
        <f>'CW17'!$C$26</f>
        <v>£m</v>
      </c>
      <c r="E933" t="s">
        <v>8488</v>
      </c>
      <c r="F933" s="1248">
        <f>IF(ISBLANK('CW17'!$K$26),"##BLANK",'CW17'!$K$26)</f>
        <v>0</v>
      </c>
    </row>
    <row r="934" spans="2:6" x14ac:dyDescent="0.2">
      <c r="B934" t="str">
        <f>UPPER('CW17'!$BE$26)</f>
        <v>CW17_017RWT_PR24</v>
      </c>
      <c r="C934" t="str">
        <f>IF(LEN(_xlfn.CONCAT('CW17'!$B$9, " - ", 'CW17'!$B$26, " - ", 'CW17'!$F$6, " - ", 'CW17'!$F$5))&gt;230,LEFT(_xlfn.CONCAT('CW17'!$B$9, " - ", 'CW17'!$B$26, " - ", 'CW17'!$F$6, " - ", 'CW17'!$F$5),212)&amp;" [*** truncated]",_xlfn.CONCAT('CW17'!$B$9, " - ", 'CW17'!$B$26, " - ", 'CW17'!$F$6, " - ", 'CW17'!$F$5))</f>
        <v>EA/NRW environmental programme (WINEP/NEP) - Water Framework Directive; (WINEP/NEP) water opex - Raw water transport - Water network+</v>
      </c>
      <c r="D934" t="str">
        <f>'CW17'!$C$26</f>
        <v>£m</v>
      </c>
      <c r="E934" t="s">
        <v>8488</v>
      </c>
      <c r="F934" s="1248">
        <f>IF(ISBLANK('CW17'!$L$26),"##BLANK",'CW17'!$L$26)</f>
        <v>0</v>
      </c>
    </row>
    <row r="935" spans="2:6" x14ac:dyDescent="0.2">
      <c r="B935" t="str">
        <f>UPPER('CW17'!$BF$26)</f>
        <v>CW17_017RWS_PR24</v>
      </c>
      <c r="C935" t="str">
        <f>IF(LEN(_xlfn.CONCAT('CW17'!$B$9, " - ", 'CW17'!$B$26, " - ", 'CW17'!$G$6, " - ", 'CW17'!$F$5))&gt;230,LEFT(_xlfn.CONCAT('CW17'!$B$9, " - ", 'CW17'!$B$26, " - ", 'CW17'!$G$6, " - ", 'CW17'!$F$5),212)&amp;" [*** truncated]",_xlfn.CONCAT('CW17'!$B$9, " - ", 'CW17'!$B$26, " - ", 'CW17'!$G$6, " - ", 'CW17'!$F$5))</f>
        <v>EA/NRW environmental programme (WINEP/NEP) - Water Framework Directive; (WINEP/NEP) water opex - Raw water storage - Water network+</v>
      </c>
      <c r="D935" t="str">
        <f>'CW17'!$C$26</f>
        <v>£m</v>
      </c>
      <c r="E935" t="s">
        <v>8488</v>
      </c>
      <c r="F935" s="1248">
        <f>IF(ISBLANK('CW17'!$M$26),"##BLANK",'CW17'!$M$26)</f>
        <v>0</v>
      </c>
    </row>
    <row r="936" spans="2:6" x14ac:dyDescent="0.2">
      <c r="B936" t="str">
        <f>UPPER('CW17'!$BG$26)</f>
        <v>CW17_017WT_PR24</v>
      </c>
      <c r="C936" t="str">
        <f>IF(LEN(_xlfn.CONCAT('CW17'!$B$9, " - ", 'CW17'!$B$26, " - ", 'CW17'!$H$6, " - ", 'CW17'!$F$5))&gt;230,LEFT(_xlfn.CONCAT('CW17'!$B$9, " - ", 'CW17'!$B$26, " - ", 'CW17'!$H$6, " - ", 'CW17'!$F$5),212)&amp;" [*** truncated]",_xlfn.CONCAT('CW17'!$B$9, " - ", 'CW17'!$B$26, " - ", 'CW17'!$H$6, " - ", 'CW17'!$F$5))</f>
        <v>EA/NRW environmental programme (WINEP/NEP) - Water Framework Directive; (WINEP/NEP) water opex - Water treatment - Water network+</v>
      </c>
      <c r="D936" t="str">
        <f>'CW17'!$C$26</f>
        <v>£m</v>
      </c>
      <c r="E936" t="s">
        <v>8488</v>
      </c>
      <c r="F936" s="1248">
        <f>IF(ISBLANK('CW17'!$N$26),"##BLANK",'CW17'!$N$26)</f>
        <v>0</v>
      </c>
    </row>
    <row r="937" spans="2:6" x14ac:dyDescent="0.2">
      <c r="B937" t="str">
        <f>UPPER('CW17'!$BH$26)</f>
        <v>CW17_017TWD_PR24</v>
      </c>
      <c r="C937" t="str">
        <f>IF(LEN(_xlfn.CONCAT('CW17'!$B$9, " - ", 'CW17'!$B$26, " - ", 'CW17'!$I$6, " - ", 'CW17'!$F$5))&gt;230,LEFT(_xlfn.CONCAT('CW17'!$B$9, " - ", 'CW17'!$B$26, " - ", 'CW17'!$I$6, " - ", 'CW17'!$F$5),212)&amp;" [*** truncated]",_xlfn.CONCAT('CW17'!$B$9, " - ", 'CW17'!$B$26, " - ", 'CW17'!$I$6, " - ", 'CW17'!$F$5))</f>
        <v>EA/NRW environmental programme (WINEP/NEP) - Water Framework Directive; (WINEP/NEP) water opex - Treated water distribution - Water network+</v>
      </c>
      <c r="D937" t="str">
        <f>'CW17'!$C$26</f>
        <v>£m</v>
      </c>
      <c r="E937" t="s">
        <v>8488</v>
      </c>
      <c r="F937" s="1248">
        <f>IF(ISBLANK('CW17'!$O$26),"##BLANK",'CW17'!$O$26)</f>
        <v>0</v>
      </c>
    </row>
    <row r="938" spans="2:6" x14ac:dyDescent="0.2">
      <c r="B938" t="str">
        <f>UPPER('CW17'!$BI$26)</f>
        <v>CW17_017TOT_PR24</v>
      </c>
      <c r="C938" t="str">
        <f>IF(LEN(_xlfn.CONCAT('CW17'!$B$9, " - ", 'CW17'!$B$26, " - ", 'CW17'!$J$5))&gt;230,LEFT(_xlfn.CONCAT('CW17'!$B$9, " - ", 'CW17'!$B$26, " - ", 'CW17'!$J$5),212)&amp;" [*** truncated]",_xlfn.CONCAT('CW17'!$B$9, " - ", 'CW17'!$B$26, " - ", 'CW17'!$J$5))</f>
        <v>EA/NRW environmental programme (WINEP/NEP) - Water Framework Directive; (WINEP/NEP) water opex - Total</v>
      </c>
      <c r="D938" t="str">
        <f>'CW17'!$C$26</f>
        <v>£m</v>
      </c>
      <c r="E938" t="s">
        <v>8488</v>
      </c>
      <c r="F938" s="1248">
        <f>IF(ISBLANK('CW17'!$P$26),"##BLANK",'CW17'!$P$26)</f>
        <v>0</v>
      </c>
    </row>
    <row r="939" spans="2:6" x14ac:dyDescent="0.2">
      <c r="B939" t="str">
        <f>UPPER('CW17'!$BD$27)</f>
        <v>CW17_018WR_PR24</v>
      </c>
      <c r="C939" t="str">
        <f>IF(LEN(_xlfn.CONCAT('CW17'!$B$9, " - ", 'CW17'!$B$27, " - ", 'CW17'!$E$5))&gt;230,LEFT(_xlfn.CONCAT('CW17'!$B$9, " - ", 'CW17'!$B$27, " - ", 'CW17'!$E$5),212)&amp;" [*** truncated]",_xlfn.CONCAT('CW17'!$B$9, " - ", 'CW17'!$B$27, " - ", 'CW17'!$E$5))</f>
        <v>EA/NRW environmental programme (WINEP/NEP) - Water Framework Directive; (WINEP/NEP) water totex - Water resources</v>
      </c>
      <c r="D939" t="str">
        <f>'CW17'!$C$27</f>
        <v>£m</v>
      </c>
      <c r="E939" t="s">
        <v>8488</v>
      </c>
      <c r="F939" s="1248">
        <f>IF(ISBLANK('CW17'!$K$27),"##BLANK",'CW17'!$K$27)</f>
        <v>0</v>
      </c>
    </row>
    <row r="940" spans="2:6" x14ac:dyDescent="0.2">
      <c r="B940" t="str">
        <f>UPPER('CW17'!$BE$27)</f>
        <v>CW17_018RWT_PR24</v>
      </c>
      <c r="C940" t="str">
        <f>IF(LEN(_xlfn.CONCAT('CW17'!$B$9, " - ", 'CW17'!$B$27, " - ", 'CW17'!$F$6, " - ", 'CW17'!$F$5))&gt;230,LEFT(_xlfn.CONCAT('CW17'!$B$9, " - ", 'CW17'!$B$27, " - ", 'CW17'!$F$6, " - ", 'CW17'!$F$5),212)&amp;" [*** truncated]",_xlfn.CONCAT('CW17'!$B$9, " - ", 'CW17'!$B$27, " - ", 'CW17'!$F$6, " - ", 'CW17'!$F$5))</f>
        <v>EA/NRW environmental programme (WINEP/NEP) - Water Framework Directive; (WINEP/NEP) water totex - Raw water transport - Water network+</v>
      </c>
      <c r="D940" t="str">
        <f>'CW17'!$C$27</f>
        <v>£m</v>
      </c>
      <c r="E940" t="s">
        <v>8488</v>
      </c>
      <c r="F940" s="1248">
        <f>IF(ISBLANK('CW17'!$L$27),"##BLANK",'CW17'!$L$27)</f>
        <v>0</v>
      </c>
    </row>
    <row r="941" spans="2:6" x14ac:dyDescent="0.2">
      <c r="B941" t="str">
        <f>UPPER('CW17'!$BF$27)</f>
        <v>CW17_018RWS_PR24</v>
      </c>
      <c r="C941" t="str">
        <f>IF(LEN(_xlfn.CONCAT('CW17'!$B$9, " - ", 'CW17'!$B$27, " - ", 'CW17'!$G$6, " - ", 'CW17'!$F$5))&gt;230,LEFT(_xlfn.CONCAT('CW17'!$B$9, " - ", 'CW17'!$B$27, " - ", 'CW17'!$G$6, " - ", 'CW17'!$F$5),212)&amp;" [*** truncated]",_xlfn.CONCAT('CW17'!$B$9, " - ", 'CW17'!$B$27, " - ", 'CW17'!$G$6, " - ", 'CW17'!$F$5))</f>
        <v>EA/NRW environmental programme (WINEP/NEP) - Water Framework Directive; (WINEP/NEP) water totex - Raw water storage - Water network+</v>
      </c>
      <c r="D941" t="str">
        <f>'CW17'!$C$27</f>
        <v>£m</v>
      </c>
      <c r="E941" t="s">
        <v>8488</v>
      </c>
      <c r="F941" s="1248">
        <f>IF(ISBLANK('CW17'!$M$27),"##BLANK",'CW17'!$M$27)</f>
        <v>0</v>
      </c>
    </row>
    <row r="942" spans="2:6" x14ac:dyDescent="0.2">
      <c r="B942" t="str">
        <f>UPPER('CW17'!$BG$27)</f>
        <v>CW17_018WT_PR24</v>
      </c>
      <c r="C942" t="str">
        <f>IF(LEN(_xlfn.CONCAT('CW17'!$B$9, " - ", 'CW17'!$B$27, " - ", 'CW17'!$H$6, " - ", 'CW17'!$F$5))&gt;230,LEFT(_xlfn.CONCAT('CW17'!$B$9, " - ", 'CW17'!$B$27, " - ", 'CW17'!$H$6, " - ", 'CW17'!$F$5),212)&amp;" [*** truncated]",_xlfn.CONCAT('CW17'!$B$9, " - ", 'CW17'!$B$27, " - ", 'CW17'!$H$6, " - ", 'CW17'!$F$5))</f>
        <v>EA/NRW environmental programme (WINEP/NEP) - Water Framework Directive; (WINEP/NEP) water totex - Water treatment - Water network+</v>
      </c>
      <c r="D942" t="str">
        <f>'CW17'!$C$27</f>
        <v>£m</v>
      </c>
      <c r="E942" t="s">
        <v>8488</v>
      </c>
      <c r="F942" s="1248">
        <f>IF(ISBLANK('CW17'!$N$27),"##BLANK",'CW17'!$N$27)</f>
        <v>0</v>
      </c>
    </row>
    <row r="943" spans="2:6" x14ac:dyDescent="0.2">
      <c r="B943" t="str">
        <f>UPPER('CW17'!$BH$27)</f>
        <v>CW17_018TWD_PR24</v>
      </c>
      <c r="C943" t="str">
        <f>IF(LEN(_xlfn.CONCAT('CW17'!$B$9, " - ", 'CW17'!$B$27, " - ", 'CW17'!$I$6, " - ", 'CW17'!$F$5))&gt;230,LEFT(_xlfn.CONCAT('CW17'!$B$9, " - ", 'CW17'!$B$27, " - ", 'CW17'!$I$6, " - ", 'CW17'!$F$5),212)&amp;" [*** truncated]",_xlfn.CONCAT('CW17'!$B$9, " - ", 'CW17'!$B$27, " - ", 'CW17'!$I$6, " - ", 'CW17'!$F$5))</f>
        <v>EA/NRW environmental programme (WINEP/NEP) - Water Framework Directive; (WINEP/NEP) water totex - Treated water distribution - Water network+</v>
      </c>
      <c r="D943" t="str">
        <f>'CW17'!$C$27</f>
        <v>£m</v>
      </c>
      <c r="E943" t="s">
        <v>8488</v>
      </c>
      <c r="F943" s="1248">
        <f>IF(ISBLANK('CW17'!$O$27),"##BLANK",'CW17'!$O$27)</f>
        <v>0</v>
      </c>
    </row>
    <row r="944" spans="2:6" x14ac:dyDescent="0.2">
      <c r="B944" t="str">
        <f>UPPER('CW17'!$BI$27)</f>
        <v>CW17_018TOT_PR24</v>
      </c>
      <c r="C944" t="str">
        <f>IF(LEN(_xlfn.CONCAT('CW17'!$B$9, " - ", 'CW17'!$B$27, " - ", 'CW17'!$J$5))&gt;230,LEFT(_xlfn.CONCAT('CW17'!$B$9, " - ", 'CW17'!$B$27, " - ", 'CW17'!$J$5),212)&amp;" [*** truncated]",_xlfn.CONCAT('CW17'!$B$9, " - ", 'CW17'!$B$27, " - ", 'CW17'!$J$5))</f>
        <v>EA/NRW environmental programme (WINEP/NEP) - Water Framework Directive; (WINEP/NEP) water totex - Total</v>
      </c>
      <c r="D944" t="str">
        <f>'CW17'!$C$27</f>
        <v>£m</v>
      </c>
      <c r="E944" t="s">
        <v>8488</v>
      </c>
      <c r="F944" s="1248">
        <f>IF(ISBLANK('CW17'!$P$27),"##BLANK",'CW17'!$P$27)</f>
        <v>0</v>
      </c>
    </row>
    <row r="945" spans="2:6" x14ac:dyDescent="0.2">
      <c r="B945" t="str">
        <f>UPPER('CW17'!$BD$28)</f>
        <v>CW17_019WR_PR24</v>
      </c>
      <c r="C945" t="str">
        <f>IF(LEN(_xlfn.CONCAT('CW17'!$B$9, " - ", 'CW17'!$B$28, " - ", 'CW17'!$E$5))&gt;230,LEFT(_xlfn.CONCAT('CW17'!$B$9, " - ", 'CW17'!$B$28, " - ", 'CW17'!$E$5),212)&amp;" [*** truncated]",_xlfn.CONCAT('CW17'!$B$9, " - ", 'CW17'!$B$28, " - ", 'CW17'!$E$5))</f>
        <v>EA/NRW environmental programme (WINEP/NEP) - Wetland creation; (WINEP/NEP) water capex - Water resources</v>
      </c>
      <c r="D945" t="str">
        <f>'CW17'!$C$28</f>
        <v>£m</v>
      </c>
      <c r="E945" t="s">
        <v>8488</v>
      </c>
      <c r="F945" s="1248">
        <f>IF(ISBLANK('CW17'!$K$28),"##BLANK",'CW17'!$K$28)</f>
        <v>0</v>
      </c>
    </row>
    <row r="946" spans="2:6" x14ac:dyDescent="0.2">
      <c r="B946" t="str">
        <f>UPPER('CW17'!$BE$28)</f>
        <v>CW17_019RWT_PR24</v>
      </c>
      <c r="C946" t="str">
        <f>IF(LEN(_xlfn.CONCAT('CW17'!$B$9, " - ", 'CW17'!$B$28, " - ", 'CW17'!$F$6, " - ", 'CW17'!$F$5))&gt;230,LEFT(_xlfn.CONCAT('CW17'!$B$9, " - ", 'CW17'!$B$28, " - ", 'CW17'!$F$6, " - ", 'CW17'!$F$5),212)&amp;" [*** truncated]",_xlfn.CONCAT('CW17'!$B$9, " - ", 'CW17'!$B$28, " - ", 'CW17'!$F$6, " - ", 'CW17'!$F$5))</f>
        <v>EA/NRW environmental programme (WINEP/NEP) - Wetland creation; (WINEP/NEP) water capex - Raw water transport - Water network+</v>
      </c>
      <c r="D946" t="str">
        <f>'CW17'!$C$28</f>
        <v>£m</v>
      </c>
      <c r="E946" t="s">
        <v>8488</v>
      </c>
      <c r="F946" s="1248">
        <f>IF(ISBLANK('CW17'!$L$28),"##BLANK",'CW17'!$L$28)</f>
        <v>0</v>
      </c>
    </row>
    <row r="947" spans="2:6" x14ac:dyDescent="0.2">
      <c r="B947" t="str">
        <f>UPPER('CW17'!$BF$28)</f>
        <v>CW17_019RWS_PR24</v>
      </c>
      <c r="C947" t="str">
        <f>IF(LEN(_xlfn.CONCAT('CW17'!$B$9, " - ", 'CW17'!$B$28, " - ", 'CW17'!$G$6, " - ", 'CW17'!$F$5))&gt;230,LEFT(_xlfn.CONCAT('CW17'!$B$9, " - ", 'CW17'!$B$28, " - ", 'CW17'!$G$6, " - ", 'CW17'!$F$5),212)&amp;" [*** truncated]",_xlfn.CONCAT('CW17'!$B$9, " - ", 'CW17'!$B$28, " - ", 'CW17'!$G$6, " - ", 'CW17'!$F$5))</f>
        <v>EA/NRW environmental programme (WINEP/NEP) - Wetland creation; (WINEP/NEP) water capex - Raw water storage - Water network+</v>
      </c>
      <c r="D947" t="str">
        <f>'CW17'!$C$28</f>
        <v>£m</v>
      </c>
      <c r="E947" t="s">
        <v>8488</v>
      </c>
      <c r="F947" s="1248">
        <f>IF(ISBLANK('CW17'!$M$28),"##BLANK",'CW17'!$M$28)</f>
        <v>0</v>
      </c>
    </row>
    <row r="948" spans="2:6" x14ac:dyDescent="0.2">
      <c r="B948" t="str">
        <f>UPPER('CW17'!$BG$28)</f>
        <v>CW17_019WT_PR24</v>
      </c>
      <c r="C948" t="str">
        <f>IF(LEN(_xlfn.CONCAT('CW17'!$B$9, " - ", 'CW17'!$B$28, " - ", 'CW17'!$H$6, " - ", 'CW17'!$F$5))&gt;230,LEFT(_xlfn.CONCAT('CW17'!$B$9, " - ", 'CW17'!$B$28, " - ", 'CW17'!$H$6, " - ", 'CW17'!$F$5),212)&amp;" [*** truncated]",_xlfn.CONCAT('CW17'!$B$9, " - ", 'CW17'!$B$28, " - ", 'CW17'!$H$6, " - ", 'CW17'!$F$5))</f>
        <v>EA/NRW environmental programme (WINEP/NEP) - Wetland creation; (WINEP/NEP) water capex - Water treatment - Water network+</v>
      </c>
      <c r="D948" t="str">
        <f>'CW17'!$C$28</f>
        <v>£m</v>
      </c>
      <c r="E948" t="s">
        <v>8488</v>
      </c>
      <c r="F948" s="1248">
        <f>IF(ISBLANK('CW17'!$N$28),"##BLANK",'CW17'!$N$28)</f>
        <v>0</v>
      </c>
    </row>
    <row r="949" spans="2:6" x14ac:dyDescent="0.2">
      <c r="B949" t="str">
        <f>UPPER('CW17'!$BH$28)</f>
        <v>CW17_019TWD_PR24</v>
      </c>
      <c r="C949" t="str">
        <f>IF(LEN(_xlfn.CONCAT('CW17'!$B$9, " - ", 'CW17'!$B$28, " - ", 'CW17'!$I$6, " - ", 'CW17'!$F$5))&gt;230,LEFT(_xlfn.CONCAT('CW17'!$B$9, " - ", 'CW17'!$B$28, " - ", 'CW17'!$I$6, " - ", 'CW17'!$F$5),212)&amp;" [*** truncated]",_xlfn.CONCAT('CW17'!$B$9, " - ", 'CW17'!$B$28, " - ", 'CW17'!$I$6, " - ", 'CW17'!$F$5))</f>
        <v>EA/NRW environmental programme (WINEP/NEP) - Wetland creation; (WINEP/NEP) water capex - Treated water distribution - Water network+</v>
      </c>
      <c r="D949" t="str">
        <f>'CW17'!$C$28</f>
        <v>£m</v>
      </c>
      <c r="E949" t="s">
        <v>8488</v>
      </c>
      <c r="F949" s="1248">
        <f>IF(ISBLANK('CW17'!$O$28),"##BLANK",'CW17'!$O$28)</f>
        <v>0</v>
      </c>
    </row>
    <row r="950" spans="2:6" x14ac:dyDescent="0.2">
      <c r="B950" t="str">
        <f>UPPER('CW17'!$BI$28)</f>
        <v>CW17_019TOT_PR24</v>
      </c>
      <c r="C950" t="str">
        <f>IF(LEN(_xlfn.CONCAT('CW17'!$B$9, " - ", 'CW17'!$B$28, " - ", 'CW17'!$J$5))&gt;230,LEFT(_xlfn.CONCAT('CW17'!$B$9, " - ", 'CW17'!$B$28, " - ", 'CW17'!$J$5),212)&amp;" [*** truncated]",_xlfn.CONCAT('CW17'!$B$9, " - ", 'CW17'!$B$28, " - ", 'CW17'!$J$5))</f>
        <v>EA/NRW environmental programme (WINEP/NEP) - Wetland creation; (WINEP/NEP) water capex - Total</v>
      </c>
      <c r="D950" t="str">
        <f>'CW17'!$C$28</f>
        <v>£m</v>
      </c>
      <c r="E950" t="s">
        <v>8488</v>
      </c>
      <c r="F950" s="1248">
        <f>IF(ISBLANK('CW17'!$P$28),"##BLANK",'CW17'!$P$28)</f>
        <v>0</v>
      </c>
    </row>
    <row r="951" spans="2:6" x14ac:dyDescent="0.2">
      <c r="B951" t="str">
        <f>UPPER('CW17'!$BD$29)</f>
        <v>CW17_020WR_PR24</v>
      </c>
      <c r="C951" t="str">
        <f>IF(LEN(_xlfn.CONCAT('CW17'!$B$9, " - ", 'CW17'!$B$29, " - ", 'CW17'!$E$5))&gt;230,LEFT(_xlfn.CONCAT('CW17'!$B$9, " - ", 'CW17'!$B$29, " - ", 'CW17'!$E$5),212)&amp;" [*** truncated]",_xlfn.CONCAT('CW17'!$B$9, " - ", 'CW17'!$B$29, " - ", 'CW17'!$E$5))</f>
        <v>EA/NRW environmental programme (WINEP/NEP) - Wetland creation; (WINEP/NEP) water opex - Water resources</v>
      </c>
      <c r="D951" t="str">
        <f>'CW17'!$C$29</f>
        <v>£m</v>
      </c>
      <c r="E951" t="s">
        <v>8488</v>
      </c>
      <c r="F951" s="1248">
        <f>IF(ISBLANK('CW17'!$K$29),"##BLANK",'CW17'!$K$29)</f>
        <v>0</v>
      </c>
    </row>
    <row r="952" spans="2:6" x14ac:dyDescent="0.2">
      <c r="B952" t="str">
        <f>UPPER('CW17'!$BE$29)</f>
        <v>CW17_020RWT_PR24</v>
      </c>
      <c r="C952" t="str">
        <f>IF(LEN(_xlfn.CONCAT('CW17'!$B$9, " - ", 'CW17'!$B$29, " - ", 'CW17'!$F$6, " - ", 'CW17'!$F$5))&gt;230,LEFT(_xlfn.CONCAT('CW17'!$B$9, " - ", 'CW17'!$B$29, " - ", 'CW17'!$F$6, " - ", 'CW17'!$F$5),212)&amp;" [*** truncated]",_xlfn.CONCAT('CW17'!$B$9, " - ", 'CW17'!$B$29, " - ", 'CW17'!$F$6, " - ", 'CW17'!$F$5))</f>
        <v>EA/NRW environmental programme (WINEP/NEP) - Wetland creation; (WINEP/NEP) water opex - Raw water transport - Water network+</v>
      </c>
      <c r="D952" t="str">
        <f>'CW17'!$C$29</f>
        <v>£m</v>
      </c>
      <c r="E952" t="s">
        <v>8488</v>
      </c>
      <c r="F952" s="1248">
        <f>IF(ISBLANK('CW17'!$L$29),"##BLANK",'CW17'!$L$29)</f>
        <v>0</v>
      </c>
    </row>
    <row r="953" spans="2:6" x14ac:dyDescent="0.2">
      <c r="B953" t="str">
        <f>UPPER('CW17'!$BF$29)</f>
        <v>CW17_020RWS_PR24</v>
      </c>
      <c r="C953" t="str">
        <f>IF(LEN(_xlfn.CONCAT('CW17'!$B$9, " - ", 'CW17'!$B$29, " - ", 'CW17'!$G$6, " - ", 'CW17'!$F$5))&gt;230,LEFT(_xlfn.CONCAT('CW17'!$B$9, " - ", 'CW17'!$B$29, " - ", 'CW17'!$G$6, " - ", 'CW17'!$F$5),212)&amp;" [*** truncated]",_xlfn.CONCAT('CW17'!$B$9, " - ", 'CW17'!$B$29, " - ", 'CW17'!$G$6, " - ", 'CW17'!$F$5))</f>
        <v>EA/NRW environmental programme (WINEP/NEP) - Wetland creation; (WINEP/NEP) water opex - Raw water storage - Water network+</v>
      </c>
      <c r="D953" t="str">
        <f>'CW17'!$C$29</f>
        <v>£m</v>
      </c>
      <c r="E953" t="s">
        <v>8488</v>
      </c>
      <c r="F953" s="1248">
        <f>IF(ISBLANK('CW17'!$M$29),"##BLANK",'CW17'!$M$29)</f>
        <v>0</v>
      </c>
    </row>
    <row r="954" spans="2:6" x14ac:dyDescent="0.2">
      <c r="B954" t="str">
        <f>UPPER('CW17'!$BG$29)</f>
        <v>CW17_020WT_PR24</v>
      </c>
      <c r="C954" t="str">
        <f>IF(LEN(_xlfn.CONCAT('CW17'!$B$9, " - ", 'CW17'!$B$29, " - ", 'CW17'!$H$6, " - ", 'CW17'!$F$5))&gt;230,LEFT(_xlfn.CONCAT('CW17'!$B$9, " - ", 'CW17'!$B$29, " - ", 'CW17'!$H$6, " - ", 'CW17'!$F$5),212)&amp;" [*** truncated]",_xlfn.CONCAT('CW17'!$B$9, " - ", 'CW17'!$B$29, " - ", 'CW17'!$H$6, " - ", 'CW17'!$F$5))</f>
        <v>EA/NRW environmental programme (WINEP/NEP) - Wetland creation; (WINEP/NEP) water opex - Water treatment - Water network+</v>
      </c>
      <c r="D954" t="str">
        <f>'CW17'!$C$29</f>
        <v>£m</v>
      </c>
      <c r="E954" t="s">
        <v>8488</v>
      </c>
      <c r="F954" s="1248">
        <f>IF(ISBLANK('CW17'!$N$29),"##BLANK",'CW17'!$N$29)</f>
        <v>0</v>
      </c>
    </row>
    <row r="955" spans="2:6" x14ac:dyDescent="0.2">
      <c r="B955" t="str">
        <f>UPPER('CW17'!$BH$29)</f>
        <v>CW17_020TWD_PR24</v>
      </c>
      <c r="C955" t="str">
        <f>IF(LEN(_xlfn.CONCAT('CW17'!$B$9, " - ", 'CW17'!$B$29, " - ", 'CW17'!$I$6, " - ", 'CW17'!$F$5))&gt;230,LEFT(_xlfn.CONCAT('CW17'!$B$9, " - ", 'CW17'!$B$29, " - ", 'CW17'!$I$6, " - ", 'CW17'!$F$5),212)&amp;" [*** truncated]",_xlfn.CONCAT('CW17'!$B$9, " - ", 'CW17'!$B$29, " - ", 'CW17'!$I$6, " - ", 'CW17'!$F$5))</f>
        <v>EA/NRW environmental programme (WINEP/NEP) - Wetland creation; (WINEP/NEP) water opex - Treated water distribution - Water network+</v>
      </c>
      <c r="D955" t="str">
        <f>'CW17'!$C$29</f>
        <v>£m</v>
      </c>
      <c r="E955" t="s">
        <v>8488</v>
      </c>
      <c r="F955" s="1248">
        <f>IF(ISBLANK('CW17'!$O$29),"##BLANK",'CW17'!$O$29)</f>
        <v>0</v>
      </c>
    </row>
    <row r="956" spans="2:6" x14ac:dyDescent="0.2">
      <c r="B956" t="str">
        <f>UPPER('CW17'!$BI$29)</f>
        <v>CW17_020TOT_PR24</v>
      </c>
      <c r="C956" t="str">
        <f>IF(LEN(_xlfn.CONCAT('CW17'!$B$9, " - ", 'CW17'!$B$29, " - ", 'CW17'!$J$5))&gt;230,LEFT(_xlfn.CONCAT('CW17'!$B$9, " - ", 'CW17'!$B$29, " - ", 'CW17'!$J$5),212)&amp;" [*** truncated]",_xlfn.CONCAT('CW17'!$B$9, " - ", 'CW17'!$B$29, " - ", 'CW17'!$J$5))</f>
        <v>EA/NRW environmental programme (WINEP/NEP) - Wetland creation; (WINEP/NEP) water opex - Total</v>
      </c>
      <c r="D956" t="str">
        <f>'CW17'!$C$29</f>
        <v>£m</v>
      </c>
      <c r="E956" t="s">
        <v>8488</v>
      </c>
      <c r="F956" s="1248">
        <f>IF(ISBLANK('CW17'!$P$29),"##BLANK",'CW17'!$P$29)</f>
        <v>0</v>
      </c>
    </row>
    <row r="957" spans="2:6" x14ac:dyDescent="0.2">
      <c r="B957" t="str">
        <f>UPPER('CW17'!$BD$30)</f>
        <v>CW17_021WR_PR24</v>
      </c>
      <c r="C957" t="str">
        <f>IF(LEN(_xlfn.CONCAT('CW17'!$B$9, " - ", 'CW17'!$B$30, " - ", 'CW17'!$E$5))&gt;230,LEFT(_xlfn.CONCAT('CW17'!$B$9, " - ", 'CW17'!$B$30, " - ", 'CW17'!$E$5),212)&amp;" [*** truncated]",_xlfn.CONCAT('CW17'!$B$9, " - ", 'CW17'!$B$30, " - ", 'CW17'!$E$5))</f>
        <v>EA/NRW environmental programme (WINEP/NEP) - Wetland creation; (WINEP/NEP) water totex - Water resources</v>
      </c>
      <c r="D957" t="str">
        <f>'CW17'!$C$30</f>
        <v>£m</v>
      </c>
      <c r="E957" t="s">
        <v>8488</v>
      </c>
      <c r="F957" s="1248">
        <f>IF(ISBLANK('CW17'!$K$30),"##BLANK",'CW17'!$K$30)</f>
        <v>0</v>
      </c>
    </row>
    <row r="958" spans="2:6" x14ac:dyDescent="0.2">
      <c r="B958" t="str">
        <f>UPPER('CW17'!$BE$30)</f>
        <v>CW17_021RWT_PR24</v>
      </c>
      <c r="C958" t="str">
        <f>IF(LEN(_xlfn.CONCAT('CW17'!$B$9, " - ", 'CW17'!$B$30, " - ", 'CW17'!$F$6, " - ", 'CW17'!$F$5))&gt;230,LEFT(_xlfn.CONCAT('CW17'!$B$9, " - ", 'CW17'!$B$30, " - ", 'CW17'!$F$6, " - ", 'CW17'!$F$5),212)&amp;" [*** truncated]",_xlfn.CONCAT('CW17'!$B$9, " - ", 'CW17'!$B$30, " - ", 'CW17'!$F$6, " - ", 'CW17'!$F$5))</f>
        <v>EA/NRW environmental programme (WINEP/NEP) - Wetland creation; (WINEP/NEP) water totex - Raw water transport - Water network+</v>
      </c>
      <c r="D958" t="str">
        <f>'CW17'!$C$30</f>
        <v>£m</v>
      </c>
      <c r="E958" t="s">
        <v>8488</v>
      </c>
      <c r="F958" s="1248">
        <f>IF(ISBLANK('CW17'!$L$30),"##BLANK",'CW17'!$L$30)</f>
        <v>0</v>
      </c>
    </row>
    <row r="959" spans="2:6" x14ac:dyDescent="0.2">
      <c r="B959" t="str">
        <f>UPPER('CW17'!$BF$30)</f>
        <v>CW17_021RWS_PR24</v>
      </c>
      <c r="C959" t="str">
        <f>IF(LEN(_xlfn.CONCAT('CW17'!$B$9, " - ", 'CW17'!$B$30, " - ", 'CW17'!$G$6, " - ", 'CW17'!$F$5))&gt;230,LEFT(_xlfn.CONCAT('CW17'!$B$9, " - ", 'CW17'!$B$30, " - ", 'CW17'!$G$6, " - ", 'CW17'!$F$5),212)&amp;" [*** truncated]",_xlfn.CONCAT('CW17'!$B$9, " - ", 'CW17'!$B$30, " - ", 'CW17'!$G$6, " - ", 'CW17'!$F$5))</f>
        <v>EA/NRW environmental programme (WINEP/NEP) - Wetland creation; (WINEP/NEP) water totex - Raw water storage - Water network+</v>
      </c>
      <c r="D959" t="str">
        <f>'CW17'!$C$30</f>
        <v>£m</v>
      </c>
      <c r="E959" t="s">
        <v>8488</v>
      </c>
      <c r="F959" s="1248">
        <f>IF(ISBLANK('CW17'!$M$30),"##BLANK",'CW17'!$M$30)</f>
        <v>0</v>
      </c>
    </row>
    <row r="960" spans="2:6" x14ac:dyDescent="0.2">
      <c r="B960" t="str">
        <f>UPPER('CW17'!$BG$30)</f>
        <v>CW17_021WT_PR24</v>
      </c>
      <c r="C960" t="str">
        <f>IF(LEN(_xlfn.CONCAT('CW17'!$B$9, " - ", 'CW17'!$B$30, " - ", 'CW17'!$H$6, " - ", 'CW17'!$F$5))&gt;230,LEFT(_xlfn.CONCAT('CW17'!$B$9, " - ", 'CW17'!$B$30, " - ", 'CW17'!$H$6, " - ", 'CW17'!$F$5),212)&amp;" [*** truncated]",_xlfn.CONCAT('CW17'!$B$9, " - ", 'CW17'!$B$30, " - ", 'CW17'!$H$6, " - ", 'CW17'!$F$5))</f>
        <v>EA/NRW environmental programme (WINEP/NEP) - Wetland creation; (WINEP/NEP) water totex - Water treatment - Water network+</v>
      </c>
      <c r="D960" t="str">
        <f>'CW17'!$C$30</f>
        <v>£m</v>
      </c>
      <c r="E960" t="s">
        <v>8488</v>
      </c>
      <c r="F960" s="1248">
        <f>IF(ISBLANK('CW17'!$N$30),"##BLANK",'CW17'!$N$30)</f>
        <v>0</v>
      </c>
    </row>
    <row r="961" spans="2:6" x14ac:dyDescent="0.2">
      <c r="B961" t="str">
        <f>UPPER('CW17'!$BH$30)</f>
        <v>CW17_021TWD_PR24</v>
      </c>
      <c r="C961" t="str">
        <f>IF(LEN(_xlfn.CONCAT('CW17'!$B$9, " - ", 'CW17'!$B$30, " - ", 'CW17'!$I$6, " - ", 'CW17'!$F$5))&gt;230,LEFT(_xlfn.CONCAT('CW17'!$B$9, " - ", 'CW17'!$B$30, " - ", 'CW17'!$I$6, " - ", 'CW17'!$F$5),212)&amp;" [*** truncated]",_xlfn.CONCAT('CW17'!$B$9, " - ", 'CW17'!$B$30, " - ", 'CW17'!$I$6, " - ", 'CW17'!$F$5))</f>
        <v>EA/NRW environmental programme (WINEP/NEP) - Wetland creation; (WINEP/NEP) water totex - Treated water distribution - Water network+</v>
      </c>
      <c r="D961" t="str">
        <f>'CW17'!$C$30</f>
        <v>£m</v>
      </c>
      <c r="E961" t="s">
        <v>8488</v>
      </c>
      <c r="F961" s="1248">
        <f>IF(ISBLANK('CW17'!$O$30),"##BLANK",'CW17'!$O$30)</f>
        <v>0</v>
      </c>
    </row>
    <row r="962" spans="2:6" x14ac:dyDescent="0.2">
      <c r="B962" t="str">
        <f>UPPER('CW17'!$BI$30)</f>
        <v>CW17_021TOT_PR24</v>
      </c>
      <c r="C962" t="str">
        <f>IF(LEN(_xlfn.CONCAT('CW17'!$B$9, " - ", 'CW17'!$B$30, " - ", 'CW17'!$J$5))&gt;230,LEFT(_xlfn.CONCAT('CW17'!$B$9, " - ", 'CW17'!$B$30, " - ", 'CW17'!$J$5),212)&amp;" [*** truncated]",_xlfn.CONCAT('CW17'!$B$9, " - ", 'CW17'!$B$30, " - ", 'CW17'!$J$5))</f>
        <v>EA/NRW environmental programme (WINEP/NEP) - Wetland creation; (WINEP/NEP) water totex - Total</v>
      </c>
      <c r="D962" t="str">
        <f>'CW17'!$C$30</f>
        <v>£m</v>
      </c>
      <c r="E962" t="s">
        <v>8488</v>
      </c>
      <c r="F962" s="1248">
        <f>IF(ISBLANK('CW17'!$P$30),"##BLANK",'CW17'!$P$30)</f>
        <v>0</v>
      </c>
    </row>
    <row r="963" spans="2:6" x14ac:dyDescent="0.2">
      <c r="B963" t="str">
        <f>UPPER('CW17'!$BD$31)</f>
        <v>CW17_022WR_PR24</v>
      </c>
      <c r="C963" t="str">
        <f>IF(LEN(_xlfn.CONCAT('CW17'!$B$9, " - ", 'CW17'!$B$31, " - ", 'CW17'!$E$5))&gt;230,LEFT(_xlfn.CONCAT('CW17'!$B$9, " - ", 'CW17'!$B$31, " - ", 'CW17'!$E$5),212)&amp;" [*** truncated]",_xlfn.CONCAT('CW17'!$B$9, " - ", 'CW17'!$B$31, " - ", 'CW17'!$E$5))</f>
        <v>EA/NRW environmental programme (WINEP/NEP) - Trade effluent discharge flow monitoring; (WINEP/NEP) water capex - Water resources</v>
      </c>
      <c r="D963" t="str">
        <f>'CW17'!$C$31</f>
        <v>£m</v>
      </c>
      <c r="E963" t="s">
        <v>8488</v>
      </c>
      <c r="F963" s="1248">
        <f>IF(ISBLANK('CW17'!$K$31),"##BLANK",'CW17'!$K$31)</f>
        <v>0</v>
      </c>
    </row>
    <row r="964" spans="2:6" x14ac:dyDescent="0.2">
      <c r="B964" t="str">
        <f>UPPER('CW17'!$BE$31)</f>
        <v>CW17_022RWT_PR24</v>
      </c>
      <c r="C964" t="str">
        <f>IF(LEN(_xlfn.CONCAT('CW17'!$B$9, " - ", 'CW17'!$B$31, " - ", 'CW17'!$F$6, " - ", 'CW17'!$F$5))&gt;230,LEFT(_xlfn.CONCAT('CW17'!$B$9, " - ", 'CW17'!$B$31, " - ", 'CW17'!$F$6, " - ", 'CW17'!$F$5),212)&amp;" [*** truncated]",_xlfn.CONCAT('CW17'!$B$9, " - ", 'CW17'!$B$31, " - ", 'CW17'!$F$6, " - ", 'CW17'!$F$5))</f>
        <v>EA/NRW environmental programme (WINEP/NEP) - Trade effluent discharge flow monitoring; (WINEP/NEP) water capex - Raw water transport - Water network+</v>
      </c>
      <c r="D964" t="str">
        <f>'CW17'!$C$31</f>
        <v>£m</v>
      </c>
      <c r="E964" t="s">
        <v>8488</v>
      </c>
      <c r="F964" s="1248">
        <f>IF(ISBLANK('CW17'!$L$31),"##BLANK",'CW17'!$L$31)</f>
        <v>0</v>
      </c>
    </row>
    <row r="965" spans="2:6" x14ac:dyDescent="0.2">
      <c r="B965" t="str">
        <f>UPPER('CW17'!$BF$31)</f>
        <v>CW17_022RWS_PR24</v>
      </c>
      <c r="C965" t="str">
        <f>IF(LEN(_xlfn.CONCAT('CW17'!$B$9, " - ", 'CW17'!$B$31, " - ", 'CW17'!$G$6, " - ", 'CW17'!$F$5))&gt;230,LEFT(_xlfn.CONCAT('CW17'!$B$9, " - ", 'CW17'!$B$31, " - ", 'CW17'!$G$6, " - ", 'CW17'!$F$5),212)&amp;" [*** truncated]",_xlfn.CONCAT('CW17'!$B$9, " - ", 'CW17'!$B$31, " - ", 'CW17'!$G$6, " - ", 'CW17'!$F$5))</f>
        <v>EA/NRW environmental programme (WINEP/NEP) - Trade effluent discharge flow monitoring; (WINEP/NEP) water capex - Raw water storage - Water network+</v>
      </c>
      <c r="D965" t="str">
        <f>'CW17'!$C$31</f>
        <v>£m</v>
      </c>
      <c r="E965" t="s">
        <v>8488</v>
      </c>
      <c r="F965" s="1248">
        <f>IF(ISBLANK('CW17'!$M$31),"##BLANK",'CW17'!$M$31)</f>
        <v>0</v>
      </c>
    </row>
    <row r="966" spans="2:6" x14ac:dyDescent="0.2">
      <c r="B966" t="str">
        <f>UPPER('CW17'!$BG$31)</f>
        <v>CW17_022WT_PR24</v>
      </c>
      <c r="C966" t="str">
        <f>IF(LEN(_xlfn.CONCAT('CW17'!$B$9, " - ", 'CW17'!$B$31, " - ", 'CW17'!$H$6, " - ", 'CW17'!$F$5))&gt;230,LEFT(_xlfn.CONCAT('CW17'!$B$9, " - ", 'CW17'!$B$31, " - ", 'CW17'!$H$6, " - ", 'CW17'!$F$5),212)&amp;" [*** truncated]",_xlfn.CONCAT('CW17'!$B$9, " - ", 'CW17'!$B$31, " - ", 'CW17'!$H$6, " - ", 'CW17'!$F$5))</f>
        <v>EA/NRW environmental programme (WINEP/NEP) - Trade effluent discharge flow monitoring; (WINEP/NEP) water capex - Water treatment - Water network+</v>
      </c>
      <c r="D966" t="str">
        <f>'CW17'!$C$31</f>
        <v>£m</v>
      </c>
      <c r="E966" t="s">
        <v>8488</v>
      </c>
      <c r="F966" s="1248">
        <f>IF(ISBLANK('CW17'!$N$31),"##BLANK",'CW17'!$N$31)</f>
        <v>0</v>
      </c>
    </row>
    <row r="967" spans="2:6" x14ac:dyDescent="0.2">
      <c r="B967" t="str">
        <f>UPPER('CW17'!$BH$31)</f>
        <v>CW17_022TWD_PR24</v>
      </c>
      <c r="C967" t="str">
        <f>IF(LEN(_xlfn.CONCAT('CW17'!$B$9, " - ", 'CW17'!$B$31, " - ", 'CW17'!$I$6, " - ", 'CW17'!$F$5))&gt;230,LEFT(_xlfn.CONCAT('CW17'!$B$9, " - ", 'CW17'!$B$31, " - ", 'CW17'!$I$6, " - ", 'CW17'!$F$5),212)&amp;" [*** truncated]",_xlfn.CONCAT('CW17'!$B$9, " - ", 'CW17'!$B$31, " - ", 'CW17'!$I$6, " - ", 'CW17'!$F$5))</f>
        <v>EA/NRW environmental programme (WINEP/NEP) - Trade effluent discharge flow monitoring; (WINEP/NEP) water capex - Treated water distribution - Water network+</v>
      </c>
      <c r="D967" t="str">
        <f>'CW17'!$C$31</f>
        <v>£m</v>
      </c>
      <c r="E967" t="s">
        <v>8488</v>
      </c>
      <c r="F967" s="1248">
        <f>IF(ISBLANK('CW17'!$O$31),"##BLANK",'CW17'!$O$31)</f>
        <v>0</v>
      </c>
    </row>
    <row r="968" spans="2:6" x14ac:dyDescent="0.2">
      <c r="B968" t="str">
        <f>UPPER('CW17'!$BI$31)</f>
        <v>CW17_022TOT_PR24</v>
      </c>
      <c r="C968" t="str">
        <f>IF(LEN(_xlfn.CONCAT('CW17'!$B$9, " - ", 'CW17'!$B$31, " - ", 'CW17'!$J$5))&gt;230,LEFT(_xlfn.CONCAT('CW17'!$B$9, " - ", 'CW17'!$B$31, " - ", 'CW17'!$J$5),212)&amp;" [*** truncated]",_xlfn.CONCAT('CW17'!$B$9, " - ", 'CW17'!$B$31, " - ", 'CW17'!$J$5))</f>
        <v>EA/NRW environmental programme (WINEP/NEP) - Trade effluent discharge flow monitoring; (WINEP/NEP) water capex - Total</v>
      </c>
      <c r="D968" t="str">
        <f>'CW17'!$C$31</f>
        <v>£m</v>
      </c>
      <c r="E968" t="s">
        <v>8488</v>
      </c>
      <c r="F968" s="1248">
        <f>IF(ISBLANK('CW17'!$P$31),"##BLANK",'CW17'!$P$31)</f>
        <v>0</v>
      </c>
    </row>
    <row r="969" spans="2:6" x14ac:dyDescent="0.2">
      <c r="B969" t="str">
        <f>UPPER('CW17'!$BD$32)</f>
        <v>CW17_023WR_PR24</v>
      </c>
      <c r="C969" t="str">
        <f>IF(LEN(_xlfn.CONCAT('CW17'!$B$9, " - ", 'CW17'!$B$32, " - ", 'CW17'!$E$5))&gt;230,LEFT(_xlfn.CONCAT('CW17'!$B$9, " - ", 'CW17'!$B$32, " - ", 'CW17'!$E$5),212)&amp;" [*** truncated]",_xlfn.CONCAT('CW17'!$B$9, " - ", 'CW17'!$B$32, " - ", 'CW17'!$E$5))</f>
        <v>EA/NRW environmental programme (WINEP/NEP) - Trade effluent discharge flow monitoring; (WINEP/NEP) water opex - Water resources</v>
      </c>
      <c r="D969" t="str">
        <f>'CW17'!$C$32</f>
        <v>£m</v>
      </c>
      <c r="E969" t="s">
        <v>8488</v>
      </c>
      <c r="F969" s="1248">
        <f>IF(ISBLANK('CW17'!$K$32),"##BLANK",'CW17'!$K$32)</f>
        <v>0</v>
      </c>
    </row>
    <row r="970" spans="2:6" x14ac:dyDescent="0.2">
      <c r="B970" t="str">
        <f>UPPER('CW17'!$BE$32)</f>
        <v>CW17_023RWT_PR24</v>
      </c>
      <c r="C970" t="str">
        <f>IF(LEN(_xlfn.CONCAT('CW17'!$B$9, " - ", 'CW17'!$B$32, " - ", 'CW17'!$F$6, " - ", 'CW17'!$F$5))&gt;230,LEFT(_xlfn.CONCAT('CW17'!$B$9, " - ", 'CW17'!$B$32, " - ", 'CW17'!$F$6, " - ", 'CW17'!$F$5),212)&amp;" [*** truncated]",_xlfn.CONCAT('CW17'!$B$9, " - ", 'CW17'!$B$32, " - ", 'CW17'!$F$6, " - ", 'CW17'!$F$5))</f>
        <v>EA/NRW environmental programme (WINEP/NEP) - Trade effluent discharge flow monitoring; (WINEP/NEP) water opex - Raw water transport - Water network+</v>
      </c>
      <c r="D970" t="str">
        <f>'CW17'!$C$32</f>
        <v>£m</v>
      </c>
      <c r="E970" t="s">
        <v>8488</v>
      </c>
      <c r="F970" s="1248">
        <f>IF(ISBLANK('CW17'!$L$32),"##BLANK",'CW17'!$L$32)</f>
        <v>0</v>
      </c>
    </row>
    <row r="971" spans="2:6" x14ac:dyDescent="0.2">
      <c r="B971" t="str">
        <f>UPPER('CW17'!$BF$32)</f>
        <v>CW17_023RWS_PR24</v>
      </c>
      <c r="C971" t="str">
        <f>IF(LEN(_xlfn.CONCAT('CW17'!$B$9, " - ", 'CW17'!$B$32, " - ", 'CW17'!$G$6, " - ", 'CW17'!$F$5))&gt;230,LEFT(_xlfn.CONCAT('CW17'!$B$9, " - ", 'CW17'!$B$32, " - ", 'CW17'!$G$6, " - ", 'CW17'!$F$5),212)&amp;" [*** truncated]",_xlfn.CONCAT('CW17'!$B$9, " - ", 'CW17'!$B$32, " - ", 'CW17'!$G$6, " - ", 'CW17'!$F$5))</f>
        <v>EA/NRW environmental programme (WINEP/NEP) - Trade effluent discharge flow monitoring; (WINEP/NEP) water opex - Raw water storage - Water network+</v>
      </c>
      <c r="D971" t="str">
        <f>'CW17'!$C$32</f>
        <v>£m</v>
      </c>
      <c r="E971" t="s">
        <v>8488</v>
      </c>
      <c r="F971" s="1248">
        <f>IF(ISBLANK('CW17'!$M$32),"##BLANK",'CW17'!$M$32)</f>
        <v>0</v>
      </c>
    </row>
    <row r="972" spans="2:6" x14ac:dyDescent="0.2">
      <c r="B972" t="str">
        <f>UPPER('CW17'!$BG$32)</f>
        <v>CW17_023WT_PR24</v>
      </c>
      <c r="C972" t="str">
        <f>IF(LEN(_xlfn.CONCAT('CW17'!$B$9, " - ", 'CW17'!$B$32, " - ", 'CW17'!$H$6, " - ", 'CW17'!$F$5))&gt;230,LEFT(_xlfn.CONCAT('CW17'!$B$9, " - ", 'CW17'!$B$32, " - ", 'CW17'!$H$6, " - ", 'CW17'!$F$5),212)&amp;" [*** truncated]",_xlfn.CONCAT('CW17'!$B$9, " - ", 'CW17'!$B$32, " - ", 'CW17'!$H$6, " - ", 'CW17'!$F$5))</f>
        <v>EA/NRW environmental programme (WINEP/NEP) - Trade effluent discharge flow monitoring; (WINEP/NEP) water opex - Water treatment - Water network+</v>
      </c>
      <c r="D972" t="str">
        <f>'CW17'!$C$32</f>
        <v>£m</v>
      </c>
      <c r="E972" t="s">
        <v>8488</v>
      </c>
      <c r="F972" s="1248">
        <f>IF(ISBLANK('CW17'!$N$32),"##BLANK",'CW17'!$N$32)</f>
        <v>0</v>
      </c>
    </row>
    <row r="973" spans="2:6" x14ac:dyDescent="0.2">
      <c r="B973" t="str">
        <f>UPPER('CW17'!$BH$32)</f>
        <v>CW17_023TWD_PR24</v>
      </c>
      <c r="C973" t="str">
        <f>IF(LEN(_xlfn.CONCAT('CW17'!$B$9, " - ", 'CW17'!$B$32, " - ", 'CW17'!$I$6, " - ", 'CW17'!$F$5))&gt;230,LEFT(_xlfn.CONCAT('CW17'!$B$9, " - ", 'CW17'!$B$32, " - ", 'CW17'!$I$6, " - ", 'CW17'!$F$5),212)&amp;" [*** truncated]",_xlfn.CONCAT('CW17'!$B$9, " - ", 'CW17'!$B$32, " - ", 'CW17'!$I$6, " - ", 'CW17'!$F$5))</f>
        <v>EA/NRW environmental programme (WINEP/NEP) - Trade effluent discharge flow monitoring; (WINEP/NEP) water opex - Treated water distribution - Water network+</v>
      </c>
      <c r="D973" t="str">
        <f>'CW17'!$C$32</f>
        <v>£m</v>
      </c>
      <c r="E973" t="s">
        <v>8488</v>
      </c>
      <c r="F973" s="1248">
        <f>IF(ISBLANK('CW17'!$O$32),"##BLANK",'CW17'!$O$32)</f>
        <v>0</v>
      </c>
    </row>
    <row r="974" spans="2:6" x14ac:dyDescent="0.2">
      <c r="B974" t="str">
        <f>UPPER('CW17'!$BI$32)</f>
        <v>CW17_023TOT_PR24</v>
      </c>
      <c r="C974" t="str">
        <f>IF(LEN(_xlfn.CONCAT('CW17'!$B$9, " - ", 'CW17'!$B$32, " - ", 'CW17'!$J$5))&gt;230,LEFT(_xlfn.CONCAT('CW17'!$B$9, " - ", 'CW17'!$B$32, " - ", 'CW17'!$J$5),212)&amp;" [*** truncated]",_xlfn.CONCAT('CW17'!$B$9, " - ", 'CW17'!$B$32, " - ", 'CW17'!$J$5))</f>
        <v>EA/NRW environmental programme (WINEP/NEP) - Trade effluent discharge flow monitoring; (WINEP/NEP) water opex - Total</v>
      </c>
      <c r="D974" t="str">
        <f>'CW17'!$C$32</f>
        <v>£m</v>
      </c>
      <c r="E974" t="s">
        <v>8488</v>
      </c>
      <c r="F974" s="1248">
        <f>IF(ISBLANK('CW17'!$P$32),"##BLANK",'CW17'!$P$32)</f>
        <v>0</v>
      </c>
    </row>
    <row r="975" spans="2:6" x14ac:dyDescent="0.2">
      <c r="B975" t="str">
        <f>UPPER('CW17'!$BD$33)</f>
        <v>CW17_024WR_PR24</v>
      </c>
      <c r="C975" t="str">
        <f>IF(LEN(_xlfn.CONCAT('CW17'!$B$9, " - ", 'CW17'!$B$33, " - ", 'CW17'!$E$5))&gt;230,LEFT(_xlfn.CONCAT('CW17'!$B$9, " - ", 'CW17'!$B$33, " - ", 'CW17'!$E$5),212)&amp;" [*** truncated]",_xlfn.CONCAT('CW17'!$B$9, " - ", 'CW17'!$B$33, " - ", 'CW17'!$E$5))</f>
        <v>EA/NRW environmental programme (WINEP/NEP) - Trade effluent discharge flow monitoring; (WINEP/NEP) water totex - Water resources</v>
      </c>
      <c r="D975" t="str">
        <f>'CW17'!$C$33</f>
        <v>£m</v>
      </c>
      <c r="E975" t="s">
        <v>8488</v>
      </c>
      <c r="F975" s="1248">
        <f>IF(ISBLANK('CW17'!$K$33),"##BLANK",'CW17'!$K$33)</f>
        <v>0</v>
      </c>
    </row>
    <row r="976" spans="2:6" x14ac:dyDescent="0.2">
      <c r="B976" t="str">
        <f>UPPER('CW17'!$BE$33)</f>
        <v>CW17_024RWT_PR24</v>
      </c>
      <c r="C976" t="str">
        <f>IF(LEN(_xlfn.CONCAT('CW17'!$B$9, " - ", 'CW17'!$B$33, " - ", 'CW17'!$F$6, " - ", 'CW17'!$F$5))&gt;230,LEFT(_xlfn.CONCAT('CW17'!$B$9, " - ", 'CW17'!$B$33, " - ", 'CW17'!$F$6, " - ", 'CW17'!$F$5),212)&amp;" [*** truncated]",_xlfn.CONCAT('CW17'!$B$9, " - ", 'CW17'!$B$33, " - ", 'CW17'!$F$6, " - ", 'CW17'!$F$5))</f>
        <v>EA/NRW environmental programme (WINEP/NEP) - Trade effluent discharge flow monitoring; (WINEP/NEP) water totex - Raw water transport - Water network+</v>
      </c>
      <c r="D976" t="str">
        <f>'CW17'!$C$33</f>
        <v>£m</v>
      </c>
      <c r="E976" t="s">
        <v>8488</v>
      </c>
      <c r="F976" s="1248">
        <f>IF(ISBLANK('CW17'!$L$33),"##BLANK",'CW17'!$L$33)</f>
        <v>0</v>
      </c>
    </row>
    <row r="977" spans="2:6" x14ac:dyDescent="0.2">
      <c r="B977" t="str">
        <f>UPPER('CW17'!$BF$33)</f>
        <v>CW17_024RWS_PR24</v>
      </c>
      <c r="C977" t="str">
        <f>IF(LEN(_xlfn.CONCAT('CW17'!$B$9, " - ", 'CW17'!$B$33, " - ", 'CW17'!$G$6, " - ", 'CW17'!$F$5))&gt;230,LEFT(_xlfn.CONCAT('CW17'!$B$9, " - ", 'CW17'!$B$33, " - ", 'CW17'!$G$6, " - ", 'CW17'!$F$5),212)&amp;" [*** truncated]",_xlfn.CONCAT('CW17'!$B$9, " - ", 'CW17'!$B$33, " - ", 'CW17'!$G$6, " - ", 'CW17'!$F$5))</f>
        <v>EA/NRW environmental programme (WINEP/NEP) - Trade effluent discharge flow monitoring; (WINEP/NEP) water totex - Raw water storage - Water network+</v>
      </c>
      <c r="D977" t="str">
        <f>'CW17'!$C$33</f>
        <v>£m</v>
      </c>
      <c r="E977" t="s">
        <v>8488</v>
      </c>
      <c r="F977" s="1248">
        <f>IF(ISBLANK('CW17'!$M$33),"##BLANK",'CW17'!$M$33)</f>
        <v>0</v>
      </c>
    </row>
    <row r="978" spans="2:6" x14ac:dyDescent="0.2">
      <c r="B978" t="str">
        <f>UPPER('CW17'!$BG$33)</f>
        <v>CW17_024WT_PR24</v>
      </c>
      <c r="C978" t="str">
        <f>IF(LEN(_xlfn.CONCAT('CW17'!$B$9, " - ", 'CW17'!$B$33, " - ", 'CW17'!$H$6, " - ", 'CW17'!$F$5))&gt;230,LEFT(_xlfn.CONCAT('CW17'!$B$9, " - ", 'CW17'!$B$33, " - ", 'CW17'!$H$6, " - ", 'CW17'!$F$5),212)&amp;" [*** truncated]",_xlfn.CONCAT('CW17'!$B$9, " - ", 'CW17'!$B$33, " - ", 'CW17'!$H$6, " - ", 'CW17'!$F$5))</f>
        <v>EA/NRW environmental programme (WINEP/NEP) - Trade effluent discharge flow monitoring; (WINEP/NEP) water totex - Water treatment - Water network+</v>
      </c>
      <c r="D978" t="str">
        <f>'CW17'!$C$33</f>
        <v>£m</v>
      </c>
      <c r="E978" t="s">
        <v>8488</v>
      </c>
      <c r="F978" s="1248">
        <f>IF(ISBLANK('CW17'!$N$33),"##BLANK",'CW17'!$N$33)</f>
        <v>0</v>
      </c>
    </row>
    <row r="979" spans="2:6" x14ac:dyDescent="0.2">
      <c r="B979" t="str">
        <f>UPPER('CW17'!$BH$33)</f>
        <v>CW17_024TWD_PR24</v>
      </c>
      <c r="C979" t="str">
        <f>IF(LEN(_xlfn.CONCAT('CW17'!$B$9, " - ", 'CW17'!$B$33, " - ", 'CW17'!$I$6, " - ", 'CW17'!$F$5))&gt;230,LEFT(_xlfn.CONCAT('CW17'!$B$9, " - ", 'CW17'!$B$33, " - ", 'CW17'!$I$6, " - ", 'CW17'!$F$5),212)&amp;" [*** truncated]",_xlfn.CONCAT('CW17'!$B$9, " - ", 'CW17'!$B$33, " - ", 'CW17'!$I$6, " - ", 'CW17'!$F$5))</f>
        <v>EA/NRW environmental programme (WINEP/NEP) - Trade effluent discharge flow monitoring; (WINEP/NEP) water totex - Treated water distribution - Water network+</v>
      </c>
      <c r="D979" t="str">
        <f>'CW17'!$C$33</f>
        <v>£m</v>
      </c>
      <c r="E979" t="s">
        <v>8488</v>
      </c>
      <c r="F979" s="1248">
        <f>IF(ISBLANK('CW17'!$O$33),"##BLANK",'CW17'!$O$33)</f>
        <v>0</v>
      </c>
    </row>
    <row r="980" spans="2:6" x14ac:dyDescent="0.2">
      <c r="B980" t="str">
        <f>UPPER('CW17'!$BI$33)</f>
        <v>CW17_024TOT_PR24</v>
      </c>
      <c r="C980" t="str">
        <f>IF(LEN(_xlfn.CONCAT('CW17'!$B$9, " - ", 'CW17'!$B$33, " - ", 'CW17'!$J$5))&gt;230,LEFT(_xlfn.CONCAT('CW17'!$B$9, " - ", 'CW17'!$B$33, " - ", 'CW17'!$J$5),212)&amp;" [*** truncated]",_xlfn.CONCAT('CW17'!$B$9, " - ", 'CW17'!$B$33, " - ", 'CW17'!$J$5))</f>
        <v>EA/NRW environmental programme (WINEP/NEP) - Trade effluent discharge flow monitoring; (WINEP/NEP) water totex - Total</v>
      </c>
      <c r="D980" t="str">
        <f>'CW17'!$C$33</f>
        <v>£m</v>
      </c>
      <c r="E980" t="s">
        <v>8488</v>
      </c>
      <c r="F980" s="1248">
        <f>IF(ISBLANK('CW17'!$P$33),"##BLANK",'CW17'!$P$33)</f>
        <v>0</v>
      </c>
    </row>
    <row r="981" spans="2:6" x14ac:dyDescent="0.2">
      <c r="B981" t="str">
        <f>UPPER('CW17'!$BD$34)</f>
        <v>CW17_025WR_PR24</v>
      </c>
      <c r="C981" t="str">
        <f>IF(LEN(_xlfn.CONCAT('CW17'!$B$9, " - ", 'CW17'!$B$34, " - ", 'CW17'!$E$5))&gt;230,LEFT(_xlfn.CONCAT('CW17'!$B$9, " - ", 'CW17'!$B$34, " - ", 'CW17'!$E$5),212)&amp;" [*** truncated]",_xlfn.CONCAT('CW17'!$B$9, " - ", 'CW17'!$B$34, " - ", 'CW17'!$E$5))</f>
        <v>EA/NRW environmental programme (WINEP/NEP) - 25 year environment plan; (WINEP/NEP) water capex - Water resources</v>
      </c>
      <c r="D981" t="str">
        <f>'CW17'!$C$34</f>
        <v>£m</v>
      </c>
      <c r="E981" t="s">
        <v>8488</v>
      </c>
      <c r="F981" s="1248">
        <f>IF(ISBLANK('CW17'!$K$34),"##BLANK",'CW17'!$K$34)</f>
        <v>0</v>
      </c>
    </row>
    <row r="982" spans="2:6" x14ac:dyDescent="0.2">
      <c r="B982" t="str">
        <f>UPPER('CW17'!$BE$34)</f>
        <v>CW17_025RWT_PR24</v>
      </c>
      <c r="C982" t="str">
        <f>IF(LEN(_xlfn.CONCAT('CW17'!$B$9, " - ", 'CW17'!$B$34, " - ", 'CW17'!$F$6, " - ", 'CW17'!$F$5))&gt;230,LEFT(_xlfn.CONCAT('CW17'!$B$9, " - ", 'CW17'!$B$34, " - ", 'CW17'!$F$6, " - ", 'CW17'!$F$5),212)&amp;" [*** truncated]",_xlfn.CONCAT('CW17'!$B$9, " - ", 'CW17'!$B$34, " - ", 'CW17'!$F$6, " - ", 'CW17'!$F$5))</f>
        <v>EA/NRW environmental programme (WINEP/NEP) - 25 year environment plan; (WINEP/NEP) water capex - Raw water transport - Water network+</v>
      </c>
      <c r="D982" t="str">
        <f>'CW17'!$C$34</f>
        <v>£m</v>
      </c>
      <c r="E982" t="s">
        <v>8488</v>
      </c>
      <c r="F982" s="1248">
        <f>IF(ISBLANK('CW17'!$L$34),"##BLANK",'CW17'!$L$34)</f>
        <v>0</v>
      </c>
    </row>
    <row r="983" spans="2:6" x14ac:dyDescent="0.2">
      <c r="B983" t="str">
        <f>UPPER('CW17'!$BF$34)</f>
        <v>CW17_025RWS_PR24</v>
      </c>
      <c r="C983" t="str">
        <f>IF(LEN(_xlfn.CONCAT('CW17'!$B$9, " - ", 'CW17'!$B$34, " - ", 'CW17'!$G$6, " - ", 'CW17'!$F$5))&gt;230,LEFT(_xlfn.CONCAT('CW17'!$B$9, " - ", 'CW17'!$B$34, " - ", 'CW17'!$G$6, " - ", 'CW17'!$F$5),212)&amp;" [*** truncated]",_xlfn.CONCAT('CW17'!$B$9, " - ", 'CW17'!$B$34, " - ", 'CW17'!$G$6, " - ", 'CW17'!$F$5))</f>
        <v>EA/NRW environmental programme (WINEP/NEP) - 25 year environment plan; (WINEP/NEP) water capex - Raw water storage - Water network+</v>
      </c>
      <c r="D983" t="str">
        <f>'CW17'!$C$34</f>
        <v>£m</v>
      </c>
      <c r="E983" t="s">
        <v>8488</v>
      </c>
      <c r="F983" s="1248">
        <f>IF(ISBLANK('CW17'!$M$34),"##BLANK",'CW17'!$M$34)</f>
        <v>0</v>
      </c>
    </row>
    <row r="984" spans="2:6" x14ac:dyDescent="0.2">
      <c r="B984" t="str">
        <f>UPPER('CW17'!$BG$34)</f>
        <v>CW17_025WT_PR24</v>
      </c>
      <c r="C984" t="str">
        <f>IF(LEN(_xlfn.CONCAT('CW17'!$B$9, " - ", 'CW17'!$B$34, " - ", 'CW17'!$H$6, " - ", 'CW17'!$F$5))&gt;230,LEFT(_xlfn.CONCAT('CW17'!$B$9, " - ", 'CW17'!$B$34, " - ", 'CW17'!$H$6, " - ", 'CW17'!$F$5),212)&amp;" [*** truncated]",_xlfn.CONCAT('CW17'!$B$9, " - ", 'CW17'!$B$34, " - ", 'CW17'!$H$6, " - ", 'CW17'!$F$5))</f>
        <v>EA/NRW environmental programme (WINEP/NEP) - 25 year environment plan; (WINEP/NEP) water capex - Water treatment - Water network+</v>
      </c>
      <c r="D984" t="str">
        <f>'CW17'!$C$34</f>
        <v>£m</v>
      </c>
      <c r="E984" t="s">
        <v>8488</v>
      </c>
      <c r="F984" s="1248">
        <f>IF(ISBLANK('CW17'!$N$34),"##BLANK",'CW17'!$N$34)</f>
        <v>0</v>
      </c>
    </row>
    <row r="985" spans="2:6" x14ac:dyDescent="0.2">
      <c r="B985" t="str">
        <f>UPPER('CW17'!$BH$34)</f>
        <v>CW17_025TWD_PR24</v>
      </c>
      <c r="C985" t="str">
        <f>IF(LEN(_xlfn.CONCAT('CW17'!$B$9, " - ", 'CW17'!$B$34, " - ", 'CW17'!$I$6, " - ", 'CW17'!$F$5))&gt;230,LEFT(_xlfn.CONCAT('CW17'!$B$9, " - ", 'CW17'!$B$34, " - ", 'CW17'!$I$6, " - ", 'CW17'!$F$5),212)&amp;" [*** truncated]",_xlfn.CONCAT('CW17'!$B$9, " - ", 'CW17'!$B$34, " - ", 'CW17'!$I$6, " - ", 'CW17'!$F$5))</f>
        <v>EA/NRW environmental programme (WINEP/NEP) - 25 year environment plan; (WINEP/NEP) water capex - Treated water distribution - Water network+</v>
      </c>
      <c r="D985" t="str">
        <f>'CW17'!$C$34</f>
        <v>£m</v>
      </c>
      <c r="E985" t="s">
        <v>8488</v>
      </c>
      <c r="F985" s="1248">
        <f>IF(ISBLANK('CW17'!$O$34),"##BLANK",'CW17'!$O$34)</f>
        <v>0</v>
      </c>
    </row>
    <row r="986" spans="2:6" x14ac:dyDescent="0.2">
      <c r="B986" t="str">
        <f>UPPER('CW17'!$BI$34)</f>
        <v>CW17_025TOT_PR24</v>
      </c>
      <c r="C986" t="str">
        <f>IF(LEN(_xlfn.CONCAT('CW17'!$B$9, " - ", 'CW17'!$B$34, " - ", 'CW17'!$J$5))&gt;230,LEFT(_xlfn.CONCAT('CW17'!$B$9, " - ", 'CW17'!$B$34, " - ", 'CW17'!$J$5),212)&amp;" [*** truncated]",_xlfn.CONCAT('CW17'!$B$9, " - ", 'CW17'!$B$34, " - ", 'CW17'!$J$5))</f>
        <v>EA/NRW environmental programme (WINEP/NEP) - 25 year environment plan; (WINEP/NEP) water capex - Total</v>
      </c>
      <c r="D986" t="str">
        <f>'CW17'!$C$34</f>
        <v>£m</v>
      </c>
      <c r="E986" t="s">
        <v>8488</v>
      </c>
      <c r="F986" s="1248">
        <f>IF(ISBLANK('CW17'!$P$34),"##BLANK",'CW17'!$P$34)</f>
        <v>0</v>
      </c>
    </row>
    <row r="987" spans="2:6" x14ac:dyDescent="0.2">
      <c r="B987" t="str">
        <f>UPPER('CW17'!$BD$35)</f>
        <v>CW17_026WR_PR24</v>
      </c>
      <c r="C987" t="str">
        <f>IF(LEN(_xlfn.CONCAT('CW17'!$B$9, " - ", 'CW17'!$B$35, " - ", 'CW17'!$E$5))&gt;230,LEFT(_xlfn.CONCAT('CW17'!$B$9, " - ", 'CW17'!$B$35, " - ", 'CW17'!$E$5),212)&amp;" [*** truncated]",_xlfn.CONCAT('CW17'!$B$9, " - ", 'CW17'!$B$35, " - ", 'CW17'!$E$5))</f>
        <v>EA/NRW environmental programme (WINEP/NEP) - 25 year environment plan; (WINEP/NEP) water opex - Water resources</v>
      </c>
      <c r="D987" t="str">
        <f>'CW17'!$C$35</f>
        <v>£m</v>
      </c>
      <c r="E987" t="s">
        <v>8488</v>
      </c>
      <c r="F987" s="1248">
        <f>IF(ISBLANK('CW17'!$K$35),"##BLANK",'CW17'!$K$35)</f>
        <v>0</v>
      </c>
    </row>
    <row r="988" spans="2:6" x14ac:dyDescent="0.2">
      <c r="B988" t="str">
        <f>UPPER('CW17'!$BE$35)</f>
        <v>CW17_026RWT_PR24</v>
      </c>
      <c r="C988" t="str">
        <f>IF(LEN(_xlfn.CONCAT('CW17'!$B$9, " - ", 'CW17'!$B$35, " - ", 'CW17'!$F$6, " - ", 'CW17'!$F$5))&gt;230,LEFT(_xlfn.CONCAT('CW17'!$B$9, " - ", 'CW17'!$B$35, " - ", 'CW17'!$F$6, " - ", 'CW17'!$F$5),212)&amp;" [*** truncated]",_xlfn.CONCAT('CW17'!$B$9, " - ", 'CW17'!$B$35, " - ", 'CW17'!$F$6, " - ", 'CW17'!$F$5))</f>
        <v>EA/NRW environmental programme (WINEP/NEP) - 25 year environment plan; (WINEP/NEP) water opex - Raw water transport - Water network+</v>
      </c>
      <c r="D988" t="str">
        <f>'CW17'!$C$35</f>
        <v>£m</v>
      </c>
      <c r="E988" t="s">
        <v>8488</v>
      </c>
      <c r="F988" s="1248">
        <f>IF(ISBLANK('CW17'!$L$35),"##BLANK",'CW17'!$L$35)</f>
        <v>0</v>
      </c>
    </row>
    <row r="989" spans="2:6" x14ac:dyDescent="0.2">
      <c r="B989" t="str">
        <f>UPPER('CW17'!$BF$35)</f>
        <v>CW17_026RWS_PR24</v>
      </c>
      <c r="C989" t="str">
        <f>IF(LEN(_xlfn.CONCAT('CW17'!$B$9, " - ", 'CW17'!$B$35, " - ", 'CW17'!$G$6, " - ", 'CW17'!$F$5))&gt;230,LEFT(_xlfn.CONCAT('CW17'!$B$9, " - ", 'CW17'!$B$35, " - ", 'CW17'!$G$6, " - ", 'CW17'!$F$5),212)&amp;" [*** truncated]",_xlfn.CONCAT('CW17'!$B$9, " - ", 'CW17'!$B$35, " - ", 'CW17'!$G$6, " - ", 'CW17'!$F$5))</f>
        <v>EA/NRW environmental programme (WINEP/NEP) - 25 year environment plan; (WINEP/NEP) water opex - Raw water storage - Water network+</v>
      </c>
      <c r="D989" t="str">
        <f>'CW17'!$C$35</f>
        <v>£m</v>
      </c>
      <c r="E989" t="s">
        <v>8488</v>
      </c>
      <c r="F989" s="1248">
        <f>IF(ISBLANK('CW17'!$M$35),"##BLANK",'CW17'!$M$35)</f>
        <v>0</v>
      </c>
    </row>
    <row r="990" spans="2:6" x14ac:dyDescent="0.2">
      <c r="B990" t="str">
        <f>UPPER('CW17'!$BG$35)</f>
        <v>CW17_026WT_PR24</v>
      </c>
      <c r="C990" t="str">
        <f>IF(LEN(_xlfn.CONCAT('CW17'!$B$9, " - ", 'CW17'!$B$35, " - ", 'CW17'!$H$6, " - ", 'CW17'!$F$5))&gt;230,LEFT(_xlfn.CONCAT('CW17'!$B$9, " - ", 'CW17'!$B$35, " - ", 'CW17'!$H$6, " - ", 'CW17'!$F$5),212)&amp;" [*** truncated]",_xlfn.CONCAT('CW17'!$B$9, " - ", 'CW17'!$B$35, " - ", 'CW17'!$H$6, " - ", 'CW17'!$F$5))</f>
        <v>EA/NRW environmental programme (WINEP/NEP) - 25 year environment plan; (WINEP/NEP) water opex - Water treatment - Water network+</v>
      </c>
      <c r="D990" t="str">
        <f>'CW17'!$C$35</f>
        <v>£m</v>
      </c>
      <c r="E990" t="s">
        <v>8488</v>
      </c>
      <c r="F990" s="1248">
        <f>IF(ISBLANK('CW17'!$N$35),"##BLANK",'CW17'!$N$35)</f>
        <v>0</v>
      </c>
    </row>
    <row r="991" spans="2:6" x14ac:dyDescent="0.2">
      <c r="B991" t="str">
        <f>UPPER('CW17'!$BH$35)</f>
        <v>CW17_026TWD_PR24</v>
      </c>
      <c r="C991" t="str">
        <f>IF(LEN(_xlfn.CONCAT('CW17'!$B$9, " - ", 'CW17'!$B$35, " - ", 'CW17'!$I$6, " - ", 'CW17'!$F$5))&gt;230,LEFT(_xlfn.CONCAT('CW17'!$B$9, " - ", 'CW17'!$B$35, " - ", 'CW17'!$I$6, " - ", 'CW17'!$F$5),212)&amp;" [*** truncated]",_xlfn.CONCAT('CW17'!$B$9, " - ", 'CW17'!$B$35, " - ", 'CW17'!$I$6, " - ", 'CW17'!$F$5))</f>
        <v>EA/NRW environmental programme (WINEP/NEP) - 25 year environment plan; (WINEP/NEP) water opex - Treated water distribution - Water network+</v>
      </c>
      <c r="D991" t="str">
        <f>'CW17'!$C$35</f>
        <v>£m</v>
      </c>
      <c r="E991" t="s">
        <v>8488</v>
      </c>
      <c r="F991" s="1248">
        <f>IF(ISBLANK('CW17'!$O$35),"##BLANK",'CW17'!$O$35)</f>
        <v>0</v>
      </c>
    </row>
    <row r="992" spans="2:6" x14ac:dyDescent="0.2">
      <c r="B992" t="str">
        <f>UPPER('CW17'!$BI$35)</f>
        <v>CW17_026TOT_PR24</v>
      </c>
      <c r="C992" t="str">
        <f>IF(LEN(_xlfn.CONCAT('CW17'!$B$9, " - ", 'CW17'!$B$35, " - ", 'CW17'!$J$5))&gt;230,LEFT(_xlfn.CONCAT('CW17'!$B$9, " - ", 'CW17'!$B$35, " - ", 'CW17'!$J$5),212)&amp;" [*** truncated]",_xlfn.CONCAT('CW17'!$B$9, " - ", 'CW17'!$B$35, " - ", 'CW17'!$J$5))</f>
        <v>EA/NRW environmental programme (WINEP/NEP) - 25 year environment plan; (WINEP/NEP) water opex - Total</v>
      </c>
      <c r="D992" t="str">
        <f>'CW17'!$C$35</f>
        <v>£m</v>
      </c>
      <c r="E992" t="s">
        <v>8488</v>
      </c>
      <c r="F992" s="1248">
        <f>IF(ISBLANK('CW17'!$P$35),"##BLANK",'CW17'!$P$35)</f>
        <v>0</v>
      </c>
    </row>
    <row r="993" spans="2:6" x14ac:dyDescent="0.2">
      <c r="B993" t="str">
        <f>UPPER('CW17'!$BD$36)</f>
        <v>CW17_027WR_PR24</v>
      </c>
      <c r="C993" t="str">
        <f>IF(LEN(_xlfn.CONCAT('CW17'!$B$9, " - ", 'CW17'!$B$36, " - ", 'CW17'!$E$5))&gt;230,LEFT(_xlfn.CONCAT('CW17'!$B$9, " - ", 'CW17'!$B$36, " - ", 'CW17'!$E$5),212)&amp;" [*** truncated]",_xlfn.CONCAT('CW17'!$B$9, " - ", 'CW17'!$B$36, " - ", 'CW17'!$E$5))</f>
        <v>EA/NRW environmental programme (WINEP/NEP) - 25 year environment plan; (WINEP/NEP) water totex - Water resources</v>
      </c>
      <c r="D993" t="str">
        <f>'CW17'!$C$36</f>
        <v>£m</v>
      </c>
      <c r="E993" t="s">
        <v>8488</v>
      </c>
      <c r="F993" s="1248">
        <f>IF(ISBLANK('CW17'!$K$36),"##BLANK",'CW17'!$K$36)</f>
        <v>0</v>
      </c>
    </row>
    <row r="994" spans="2:6" x14ac:dyDescent="0.2">
      <c r="B994" t="str">
        <f>UPPER('CW17'!$BE$36)</f>
        <v>CW17_027RWT_PR24</v>
      </c>
      <c r="C994" t="str">
        <f>IF(LEN(_xlfn.CONCAT('CW17'!$B$9, " - ", 'CW17'!$B$36, " - ", 'CW17'!$F$6, " - ", 'CW17'!$F$5))&gt;230,LEFT(_xlfn.CONCAT('CW17'!$B$9, " - ", 'CW17'!$B$36, " - ", 'CW17'!$F$6, " - ", 'CW17'!$F$5),212)&amp;" [*** truncated]",_xlfn.CONCAT('CW17'!$B$9, " - ", 'CW17'!$B$36, " - ", 'CW17'!$F$6, " - ", 'CW17'!$F$5))</f>
        <v>EA/NRW environmental programme (WINEP/NEP) - 25 year environment plan; (WINEP/NEP) water totex - Raw water transport - Water network+</v>
      </c>
      <c r="D994" t="str">
        <f>'CW17'!$C$36</f>
        <v>£m</v>
      </c>
      <c r="E994" t="s">
        <v>8488</v>
      </c>
      <c r="F994" s="1248">
        <f>IF(ISBLANK('CW17'!$L$36),"##BLANK",'CW17'!$L$36)</f>
        <v>0</v>
      </c>
    </row>
    <row r="995" spans="2:6" x14ac:dyDescent="0.2">
      <c r="B995" t="str">
        <f>UPPER('CW17'!$BF$36)</f>
        <v>CW17_027RWS_PR24</v>
      </c>
      <c r="C995" t="str">
        <f>IF(LEN(_xlfn.CONCAT('CW17'!$B$9, " - ", 'CW17'!$B$36, " - ", 'CW17'!$G$6, " - ", 'CW17'!$F$5))&gt;230,LEFT(_xlfn.CONCAT('CW17'!$B$9, " - ", 'CW17'!$B$36, " - ", 'CW17'!$G$6, " - ", 'CW17'!$F$5),212)&amp;" [*** truncated]",_xlfn.CONCAT('CW17'!$B$9, " - ", 'CW17'!$B$36, " - ", 'CW17'!$G$6, " - ", 'CW17'!$F$5))</f>
        <v>EA/NRW environmental programme (WINEP/NEP) - 25 year environment plan; (WINEP/NEP) water totex - Raw water storage - Water network+</v>
      </c>
      <c r="D995" t="str">
        <f>'CW17'!$C$36</f>
        <v>£m</v>
      </c>
      <c r="E995" t="s">
        <v>8488</v>
      </c>
      <c r="F995" s="1248">
        <f>IF(ISBLANK('CW17'!$M$36),"##BLANK",'CW17'!$M$36)</f>
        <v>0</v>
      </c>
    </row>
    <row r="996" spans="2:6" x14ac:dyDescent="0.2">
      <c r="B996" t="str">
        <f>UPPER('CW17'!$BG$36)</f>
        <v>CW17_027WT_PR24</v>
      </c>
      <c r="C996" t="str">
        <f>IF(LEN(_xlfn.CONCAT('CW17'!$B$9, " - ", 'CW17'!$B$36, " - ", 'CW17'!$H$6, " - ", 'CW17'!$F$5))&gt;230,LEFT(_xlfn.CONCAT('CW17'!$B$9, " - ", 'CW17'!$B$36, " - ", 'CW17'!$H$6, " - ", 'CW17'!$F$5),212)&amp;" [*** truncated]",_xlfn.CONCAT('CW17'!$B$9, " - ", 'CW17'!$B$36, " - ", 'CW17'!$H$6, " - ", 'CW17'!$F$5))</f>
        <v>EA/NRW environmental programme (WINEP/NEP) - 25 year environment plan; (WINEP/NEP) water totex - Water treatment - Water network+</v>
      </c>
      <c r="D996" t="str">
        <f>'CW17'!$C$36</f>
        <v>£m</v>
      </c>
      <c r="E996" t="s">
        <v>8488</v>
      </c>
      <c r="F996" s="1248">
        <f>IF(ISBLANK('CW17'!$N$36),"##BLANK",'CW17'!$N$36)</f>
        <v>0</v>
      </c>
    </row>
    <row r="997" spans="2:6" x14ac:dyDescent="0.2">
      <c r="B997" t="str">
        <f>UPPER('CW17'!$BH$36)</f>
        <v>CW17_027TWD_PR24</v>
      </c>
      <c r="C997" t="str">
        <f>IF(LEN(_xlfn.CONCAT('CW17'!$B$9, " - ", 'CW17'!$B$36, " - ", 'CW17'!$I$6, " - ", 'CW17'!$F$5))&gt;230,LEFT(_xlfn.CONCAT('CW17'!$B$9, " - ", 'CW17'!$B$36, " - ", 'CW17'!$I$6, " - ", 'CW17'!$F$5),212)&amp;" [*** truncated]",_xlfn.CONCAT('CW17'!$B$9, " - ", 'CW17'!$B$36, " - ", 'CW17'!$I$6, " - ", 'CW17'!$F$5))</f>
        <v>EA/NRW environmental programme (WINEP/NEP) - 25 year environment plan; (WINEP/NEP) water totex - Treated water distribution - Water network+</v>
      </c>
      <c r="D997" t="str">
        <f>'CW17'!$C$36</f>
        <v>£m</v>
      </c>
      <c r="E997" t="s">
        <v>8488</v>
      </c>
      <c r="F997" s="1248">
        <f>IF(ISBLANK('CW17'!$O$36),"##BLANK",'CW17'!$O$36)</f>
        <v>0</v>
      </c>
    </row>
    <row r="998" spans="2:6" x14ac:dyDescent="0.2">
      <c r="B998" t="str">
        <f>UPPER('CW17'!$BI$36)</f>
        <v>CW17_027TOT_PR24</v>
      </c>
      <c r="C998" t="str">
        <f>IF(LEN(_xlfn.CONCAT('CW17'!$B$9, " - ", 'CW17'!$B$36, " - ", 'CW17'!$J$5))&gt;230,LEFT(_xlfn.CONCAT('CW17'!$B$9, " - ", 'CW17'!$B$36, " - ", 'CW17'!$J$5),212)&amp;" [*** truncated]",_xlfn.CONCAT('CW17'!$B$9, " - ", 'CW17'!$B$36, " - ", 'CW17'!$J$5))</f>
        <v>EA/NRW environmental programme (WINEP/NEP) - 25 year environment plan; (WINEP/NEP) water totex - Total</v>
      </c>
      <c r="D998" t="str">
        <f>'CW17'!$C$36</f>
        <v>£m</v>
      </c>
      <c r="E998" t="s">
        <v>8488</v>
      </c>
      <c r="F998" s="1248">
        <f>IF(ISBLANK('CW17'!$P$36),"##BLANK",'CW17'!$P$36)</f>
        <v>0</v>
      </c>
    </row>
    <row r="999" spans="2:6" x14ac:dyDescent="0.2">
      <c r="B999" t="str">
        <f>UPPER('CW17'!$BD$37)</f>
        <v>CW17_028WR_PR24</v>
      </c>
      <c r="C999" t="str">
        <f>IF(LEN(_xlfn.CONCAT('CW17'!$B$9, " - ", 'CW17'!$B$37, " - ", 'CW17'!$E$5))&gt;230,LEFT(_xlfn.CONCAT('CW17'!$B$9, " - ", 'CW17'!$B$37, " - ", 'CW17'!$E$5),212)&amp;" [*** truncated]",_xlfn.CONCAT('CW17'!$B$9, " - ", 'CW17'!$B$37, " - ", 'CW17'!$E$5))</f>
        <v>EA/NRW environmental programme (WINEP/NEP) - Investigations; (WINEP/NEP) - desk based study only water capex - Water resources</v>
      </c>
      <c r="D999" t="str">
        <f>'CW17'!$C$37</f>
        <v>£m</v>
      </c>
      <c r="E999" t="s">
        <v>8488</v>
      </c>
      <c r="F999" s="1248">
        <f>IF(ISBLANK('CW17'!$K$37),"##BLANK",'CW17'!$K$37)</f>
        <v>0</v>
      </c>
    </row>
    <row r="1000" spans="2:6" x14ac:dyDescent="0.2">
      <c r="B1000" t="str">
        <f>UPPER('CW17'!$BE$37)</f>
        <v>CW17_028RWT_PR24</v>
      </c>
      <c r="C1000" t="str">
        <f>IF(LEN(_xlfn.CONCAT('CW17'!$B$9, " - ", 'CW17'!$B$37, " - ", 'CW17'!$F$6, " - ", 'CW17'!$F$5))&gt;230,LEFT(_xlfn.CONCAT('CW17'!$B$9, " - ", 'CW17'!$B$37, " - ", 'CW17'!$F$6, " - ", 'CW17'!$F$5),212)&amp;" [*** truncated]",_xlfn.CONCAT('CW17'!$B$9, " - ", 'CW17'!$B$37, " - ", 'CW17'!$F$6, " - ", 'CW17'!$F$5))</f>
        <v>EA/NRW environmental programme (WINEP/NEP) - Investigations; (WINEP/NEP) - desk based study only water capex - Raw water transport - Water network+</v>
      </c>
      <c r="D1000" t="str">
        <f>'CW17'!$C$37</f>
        <v>£m</v>
      </c>
      <c r="E1000" t="s">
        <v>8488</v>
      </c>
      <c r="F1000" s="1248">
        <f>IF(ISBLANK('CW17'!$L$37),"##BLANK",'CW17'!$L$37)</f>
        <v>0</v>
      </c>
    </row>
    <row r="1001" spans="2:6" x14ac:dyDescent="0.2">
      <c r="B1001" t="str">
        <f>UPPER('CW17'!$BF$37)</f>
        <v>CW17_028RWS_PR24</v>
      </c>
      <c r="C1001" t="str">
        <f>IF(LEN(_xlfn.CONCAT('CW17'!$B$9, " - ", 'CW17'!$B$37, " - ", 'CW17'!$G$6, " - ", 'CW17'!$F$5))&gt;230,LEFT(_xlfn.CONCAT('CW17'!$B$9, " - ", 'CW17'!$B$37, " - ", 'CW17'!$G$6, " - ", 'CW17'!$F$5),212)&amp;" [*** truncated]",_xlfn.CONCAT('CW17'!$B$9, " - ", 'CW17'!$B$37, " - ", 'CW17'!$G$6, " - ", 'CW17'!$F$5))</f>
        <v>EA/NRW environmental programme (WINEP/NEP) - Investigations; (WINEP/NEP) - desk based study only water capex - Raw water storage - Water network+</v>
      </c>
      <c r="D1001" t="str">
        <f>'CW17'!$C$37</f>
        <v>£m</v>
      </c>
      <c r="E1001" t="s">
        <v>8488</v>
      </c>
      <c r="F1001" s="1248">
        <f>IF(ISBLANK('CW17'!$M$37),"##BLANK",'CW17'!$M$37)</f>
        <v>0</v>
      </c>
    </row>
    <row r="1002" spans="2:6" x14ac:dyDescent="0.2">
      <c r="B1002" t="str">
        <f>UPPER('CW17'!$BG$37)</f>
        <v>CW17_028WT_PR24</v>
      </c>
      <c r="C1002" t="str">
        <f>IF(LEN(_xlfn.CONCAT('CW17'!$B$9, " - ", 'CW17'!$B$37, " - ", 'CW17'!$H$6, " - ", 'CW17'!$F$5))&gt;230,LEFT(_xlfn.CONCAT('CW17'!$B$9, " - ", 'CW17'!$B$37, " - ", 'CW17'!$H$6, " - ", 'CW17'!$F$5),212)&amp;" [*** truncated]",_xlfn.CONCAT('CW17'!$B$9, " - ", 'CW17'!$B$37, " - ", 'CW17'!$H$6, " - ", 'CW17'!$F$5))</f>
        <v>EA/NRW environmental programme (WINEP/NEP) - Investigations; (WINEP/NEP) - desk based study only water capex - Water treatment - Water network+</v>
      </c>
      <c r="D1002" t="str">
        <f>'CW17'!$C$37</f>
        <v>£m</v>
      </c>
      <c r="E1002" t="s">
        <v>8488</v>
      </c>
      <c r="F1002" s="1248">
        <f>IF(ISBLANK('CW17'!$N$37),"##BLANK",'CW17'!$N$37)</f>
        <v>0</v>
      </c>
    </row>
    <row r="1003" spans="2:6" x14ac:dyDescent="0.2">
      <c r="B1003" t="str">
        <f>UPPER('CW17'!$BH$37)</f>
        <v>CW17_028TWD_PR24</v>
      </c>
      <c r="C1003" t="str">
        <f>IF(LEN(_xlfn.CONCAT('CW17'!$B$9, " - ", 'CW17'!$B$37, " - ", 'CW17'!$I$6, " - ", 'CW17'!$F$5))&gt;230,LEFT(_xlfn.CONCAT('CW17'!$B$9, " - ", 'CW17'!$B$37, " - ", 'CW17'!$I$6, " - ", 'CW17'!$F$5),212)&amp;" [*** truncated]",_xlfn.CONCAT('CW17'!$B$9, " - ", 'CW17'!$B$37, " - ", 'CW17'!$I$6, " - ", 'CW17'!$F$5))</f>
        <v>EA/NRW environmental programme (WINEP/NEP) - Investigations; (WINEP/NEP) - desk based study only water capex - Treated water distribution - Water network+</v>
      </c>
      <c r="D1003" t="str">
        <f>'CW17'!$C$37</f>
        <v>£m</v>
      </c>
      <c r="E1003" t="s">
        <v>8488</v>
      </c>
      <c r="F1003" s="1248">
        <f>IF(ISBLANK('CW17'!$O$37),"##BLANK",'CW17'!$O$37)</f>
        <v>0</v>
      </c>
    </row>
    <row r="1004" spans="2:6" x14ac:dyDescent="0.2">
      <c r="B1004" t="str">
        <f>UPPER('CW17'!$BI$37)</f>
        <v>CW17_028TOT_PR24</v>
      </c>
      <c r="C1004" t="str">
        <f>IF(LEN(_xlfn.CONCAT('CW17'!$B$9, " - ", 'CW17'!$B$37, " - ", 'CW17'!$J$5))&gt;230,LEFT(_xlfn.CONCAT('CW17'!$B$9, " - ", 'CW17'!$B$37, " - ", 'CW17'!$J$5),212)&amp;" [*** truncated]",_xlfn.CONCAT('CW17'!$B$9, " - ", 'CW17'!$B$37, " - ", 'CW17'!$J$5))</f>
        <v>EA/NRW environmental programme (WINEP/NEP) - Investigations; (WINEP/NEP) - desk based study only water capex - Total</v>
      </c>
      <c r="D1004" t="str">
        <f>'CW17'!$C$37</f>
        <v>£m</v>
      </c>
      <c r="E1004" t="s">
        <v>8488</v>
      </c>
      <c r="F1004" s="1248">
        <f>IF(ISBLANK('CW17'!$P$37),"##BLANK",'CW17'!$P$37)</f>
        <v>0</v>
      </c>
    </row>
    <row r="1005" spans="2:6" x14ac:dyDescent="0.2">
      <c r="B1005" t="str">
        <f>UPPER('CW17'!$BD$38)</f>
        <v>CW17_029WR_PR24</v>
      </c>
      <c r="C1005" t="str">
        <f>IF(LEN(_xlfn.CONCAT('CW17'!$B$9, " - ", 'CW17'!$B$38, " - ", 'CW17'!$E$5))&gt;230,LEFT(_xlfn.CONCAT('CW17'!$B$9, " - ", 'CW17'!$B$38, " - ", 'CW17'!$E$5),212)&amp;" [*** truncated]",_xlfn.CONCAT('CW17'!$B$9, " - ", 'CW17'!$B$38, " - ", 'CW17'!$E$5))</f>
        <v>EA/NRW environmental programme (WINEP/NEP) - Investigations; (WINEP/NEP) - desk based study only water opex - Water resources</v>
      </c>
      <c r="D1005" t="str">
        <f>'CW17'!$C$38</f>
        <v>£m</v>
      </c>
      <c r="E1005" t="s">
        <v>8488</v>
      </c>
      <c r="F1005" s="1248">
        <f>IF(ISBLANK('CW17'!$K$38),"##BLANK",'CW17'!$K$38)</f>
        <v>0</v>
      </c>
    </row>
    <row r="1006" spans="2:6" x14ac:dyDescent="0.2">
      <c r="B1006" t="str">
        <f>UPPER('CW17'!$BE$38)</f>
        <v>CW17_029RWT_PR24</v>
      </c>
      <c r="C1006" t="str">
        <f>IF(LEN(_xlfn.CONCAT('CW17'!$B$9, " - ", 'CW17'!$B$38, " - ", 'CW17'!$F$6, " - ", 'CW17'!$F$5))&gt;230,LEFT(_xlfn.CONCAT('CW17'!$B$9, " - ", 'CW17'!$B$38, " - ", 'CW17'!$F$6, " - ", 'CW17'!$F$5),212)&amp;" [*** truncated]",_xlfn.CONCAT('CW17'!$B$9, " - ", 'CW17'!$B$38, " - ", 'CW17'!$F$6, " - ", 'CW17'!$F$5))</f>
        <v>EA/NRW environmental programme (WINEP/NEP) - Investigations; (WINEP/NEP) - desk based study only water opex - Raw water transport - Water network+</v>
      </c>
      <c r="D1006" t="str">
        <f>'CW17'!$C$38</f>
        <v>£m</v>
      </c>
      <c r="E1006" t="s">
        <v>8488</v>
      </c>
      <c r="F1006" s="1248">
        <f>IF(ISBLANK('CW17'!$L$38),"##BLANK",'CW17'!$L$38)</f>
        <v>0</v>
      </c>
    </row>
    <row r="1007" spans="2:6" x14ac:dyDescent="0.2">
      <c r="B1007" t="str">
        <f>UPPER('CW17'!$BF$38)</f>
        <v>CW17_029RWS_PR24</v>
      </c>
      <c r="C1007" t="str">
        <f>IF(LEN(_xlfn.CONCAT('CW17'!$B$9, " - ", 'CW17'!$B$38, " - ", 'CW17'!$G$6, " - ", 'CW17'!$F$5))&gt;230,LEFT(_xlfn.CONCAT('CW17'!$B$9, " - ", 'CW17'!$B$38, " - ", 'CW17'!$G$6, " - ", 'CW17'!$F$5),212)&amp;" [*** truncated]",_xlfn.CONCAT('CW17'!$B$9, " - ", 'CW17'!$B$38, " - ", 'CW17'!$G$6, " - ", 'CW17'!$F$5))</f>
        <v>EA/NRW environmental programme (WINEP/NEP) - Investigations; (WINEP/NEP) - desk based study only water opex - Raw water storage - Water network+</v>
      </c>
      <c r="D1007" t="str">
        <f>'CW17'!$C$38</f>
        <v>£m</v>
      </c>
      <c r="E1007" t="s">
        <v>8488</v>
      </c>
      <c r="F1007" s="1248">
        <f>IF(ISBLANK('CW17'!$M$38),"##BLANK",'CW17'!$M$38)</f>
        <v>0</v>
      </c>
    </row>
    <row r="1008" spans="2:6" x14ac:dyDescent="0.2">
      <c r="B1008" t="str">
        <f>UPPER('CW17'!$BG$38)</f>
        <v>CW17_029WT_PR24</v>
      </c>
      <c r="C1008" t="str">
        <f>IF(LEN(_xlfn.CONCAT('CW17'!$B$9, " - ", 'CW17'!$B$38, " - ", 'CW17'!$H$6, " - ", 'CW17'!$F$5))&gt;230,LEFT(_xlfn.CONCAT('CW17'!$B$9, " - ", 'CW17'!$B$38, " - ", 'CW17'!$H$6, " - ", 'CW17'!$F$5),212)&amp;" [*** truncated]",_xlfn.CONCAT('CW17'!$B$9, " - ", 'CW17'!$B$38, " - ", 'CW17'!$H$6, " - ", 'CW17'!$F$5))</f>
        <v>EA/NRW environmental programme (WINEP/NEP) - Investigations; (WINEP/NEP) - desk based study only water opex - Water treatment - Water network+</v>
      </c>
      <c r="D1008" t="str">
        <f>'CW17'!$C$38</f>
        <v>£m</v>
      </c>
      <c r="E1008" t="s">
        <v>8488</v>
      </c>
      <c r="F1008" s="1248">
        <f>IF(ISBLANK('CW17'!$N$38),"##BLANK",'CW17'!$N$38)</f>
        <v>0</v>
      </c>
    </row>
    <row r="1009" spans="2:6" x14ac:dyDescent="0.2">
      <c r="B1009" t="str">
        <f>UPPER('CW17'!$BH$38)</f>
        <v>CW17_029TWD_PR24</v>
      </c>
      <c r="C1009" t="str">
        <f>IF(LEN(_xlfn.CONCAT('CW17'!$B$9, " - ", 'CW17'!$B$38, " - ", 'CW17'!$I$6, " - ", 'CW17'!$F$5))&gt;230,LEFT(_xlfn.CONCAT('CW17'!$B$9, " - ", 'CW17'!$B$38, " - ", 'CW17'!$I$6, " - ", 'CW17'!$F$5),212)&amp;" [*** truncated]",_xlfn.CONCAT('CW17'!$B$9, " - ", 'CW17'!$B$38, " - ", 'CW17'!$I$6, " - ", 'CW17'!$F$5))</f>
        <v>EA/NRW environmental programme (WINEP/NEP) - Investigations; (WINEP/NEP) - desk based study only water opex - Treated water distribution - Water network+</v>
      </c>
      <c r="D1009" t="str">
        <f>'CW17'!$C$38</f>
        <v>£m</v>
      </c>
      <c r="E1009" t="s">
        <v>8488</v>
      </c>
      <c r="F1009" s="1248">
        <f>IF(ISBLANK('CW17'!$O$38),"##BLANK",'CW17'!$O$38)</f>
        <v>0</v>
      </c>
    </row>
    <row r="1010" spans="2:6" x14ac:dyDescent="0.2">
      <c r="B1010" t="str">
        <f>UPPER('CW17'!$BI$38)</f>
        <v>CW17_029TOT_PR24</v>
      </c>
      <c r="C1010" t="str">
        <f>IF(LEN(_xlfn.CONCAT('CW17'!$B$9, " - ", 'CW17'!$B$38, " - ", 'CW17'!$J$5))&gt;230,LEFT(_xlfn.CONCAT('CW17'!$B$9, " - ", 'CW17'!$B$38, " - ", 'CW17'!$J$5),212)&amp;" [*** truncated]",_xlfn.CONCAT('CW17'!$B$9, " - ", 'CW17'!$B$38, " - ", 'CW17'!$J$5))</f>
        <v>EA/NRW environmental programme (WINEP/NEP) - Investigations; (WINEP/NEP) - desk based study only water opex - Total</v>
      </c>
      <c r="D1010" t="str">
        <f>'CW17'!$C$38</f>
        <v>£m</v>
      </c>
      <c r="E1010" t="s">
        <v>8488</v>
      </c>
      <c r="F1010" s="1248">
        <f>IF(ISBLANK('CW17'!$P$38),"##BLANK",'CW17'!$P$38)</f>
        <v>0</v>
      </c>
    </row>
    <row r="1011" spans="2:6" x14ac:dyDescent="0.2">
      <c r="B1011" t="str">
        <f>UPPER('CW17'!$BD$39)</f>
        <v>CW17_030WR_PR24</v>
      </c>
      <c r="C1011" t="str">
        <f>IF(LEN(_xlfn.CONCAT('CW17'!$B$9, " - ", 'CW17'!$B$39, " - ", 'CW17'!$E$5))&gt;230,LEFT(_xlfn.CONCAT('CW17'!$B$9, " - ", 'CW17'!$B$39, " - ", 'CW17'!$E$5),212)&amp;" [*** truncated]",_xlfn.CONCAT('CW17'!$B$9, " - ", 'CW17'!$B$39, " - ", 'CW17'!$E$5))</f>
        <v>EA/NRW environmental programme (WINEP/NEP) - Investigations; (WINEP/NEP) - desk based study only water totex - Water resources</v>
      </c>
      <c r="D1011" t="str">
        <f>'CW17'!$C$39</f>
        <v>£m</v>
      </c>
      <c r="E1011" t="s">
        <v>8488</v>
      </c>
      <c r="F1011" s="1248">
        <f>IF(ISBLANK('CW17'!$K$39),"##BLANK",'CW17'!$K$39)</f>
        <v>0</v>
      </c>
    </row>
    <row r="1012" spans="2:6" x14ac:dyDescent="0.2">
      <c r="B1012" t="str">
        <f>UPPER('CW17'!$BE$39)</f>
        <v>CW17_030RWT_PR24</v>
      </c>
      <c r="C1012" t="str">
        <f>IF(LEN(_xlfn.CONCAT('CW17'!$B$9, " - ", 'CW17'!$B$39, " - ", 'CW17'!$F$6, " - ", 'CW17'!$F$5))&gt;230,LEFT(_xlfn.CONCAT('CW17'!$B$9, " - ", 'CW17'!$B$39, " - ", 'CW17'!$F$6, " - ", 'CW17'!$F$5),212)&amp;" [*** truncated]",_xlfn.CONCAT('CW17'!$B$9, " - ", 'CW17'!$B$39, " - ", 'CW17'!$F$6, " - ", 'CW17'!$F$5))</f>
        <v>EA/NRW environmental programme (WINEP/NEP) - Investigations; (WINEP/NEP) - desk based study only water totex - Raw water transport - Water network+</v>
      </c>
      <c r="D1012" t="str">
        <f>'CW17'!$C$39</f>
        <v>£m</v>
      </c>
      <c r="E1012" t="s">
        <v>8488</v>
      </c>
      <c r="F1012" s="1248">
        <f>IF(ISBLANK('CW17'!$L$39),"##BLANK",'CW17'!$L$39)</f>
        <v>0</v>
      </c>
    </row>
    <row r="1013" spans="2:6" x14ac:dyDescent="0.2">
      <c r="B1013" t="str">
        <f>UPPER('CW17'!$BF$39)</f>
        <v>CW17_030RWS_PR24</v>
      </c>
      <c r="C1013" t="str">
        <f>IF(LEN(_xlfn.CONCAT('CW17'!$B$9, " - ", 'CW17'!$B$39, " - ", 'CW17'!$G$6, " - ", 'CW17'!$F$5))&gt;230,LEFT(_xlfn.CONCAT('CW17'!$B$9, " - ", 'CW17'!$B$39, " - ", 'CW17'!$G$6, " - ", 'CW17'!$F$5),212)&amp;" [*** truncated]",_xlfn.CONCAT('CW17'!$B$9, " - ", 'CW17'!$B$39, " - ", 'CW17'!$G$6, " - ", 'CW17'!$F$5))</f>
        <v>EA/NRW environmental programme (WINEP/NEP) - Investigations; (WINEP/NEP) - desk based study only water totex - Raw water storage - Water network+</v>
      </c>
      <c r="D1013" t="str">
        <f>'CW17'!$C$39</f>
        <v>£m</v>
      </c>
      <c r="E1013" t="s">
        <v>8488</v>
      </c>
      <c r="F1013" s="1248">
        <f>IF(ISBLANK('CW17'!$M$39),"##BLANK",'CW17'!$M$39)</f>
        <v>0</v>
      </c>
    </row>
    <row r="1014" spans="2:6" x14ac:dyDescent="0.2">
      <c r="B1014" t="str">
        <f>UPPER('CW17'!$BG$39)</f>
        <v>CW17_030WT_PR24</v>
      </c>
      <c r="C1014" t="str">
        <f>IF(LEN(_xlfn.CONCAT('CW17'!$B$9, " - ", 'CW17'!$B$39, " - ", 'CW17'!$H$6, " - ", 'CW17'!$F$5))&gt;230,LEFT(_xlfn.CONCAT('CW17'!$B$9, " - ", 'CW17'!$B$39, " - ", 'CW17'!$H$6, " - ", 'CW17'!$F$5),212)&amp;" [*** truncated]",_xlfn.CONCAT('CW17'!$B$9, " - ", 'CW17'!$B$39, " - ", 'CW17'!$H$6, " - ", 'CW17'!$F$5))</f>
        <v>EA/NRW environmental programme (WINEP/NEP) - Investigations; (WINEP/NEP) - desk based study only water totex - Water treatment - Water network+</v>
      </c>
      <c r="D1014" t="str">
        <f>'CW17'!$C$39</f>
        <v>£m</v>
      </c>
      <c r="E1014" t="s">
        <v>8488</v>
      </c>
      <c r="F1014" s="1248">
        <f>IF(ISBLANK('CW17'!$N$39),"##BLANK",'CW17'!$N$39)</f>
        <v>0</v>
      </c>
    </row>
    <row r="1015" spans="2:6" x14ac:dyDescent="0.2">
      <c r="B1015" t="str">
        <f>UPPER('CW17'!$BH$39)</f>
        <v>CW17_030TWD_PR24</v>
      </c>
      <c r="C1015" t="str">
        <f>IF(LEN(_xlfn.CONCAT('CW17'!$B$9, " - ", 'CW17'!$B$39, " - ", 'CW17'!$I$6, " - ", 'CW17'!$F$5))&gt;230,LEFT(_xlfn.CONCAT('CW17'!$B$9, " - ", 'CW17'!$B$39, " - ", 'CW17'!$I$6, " - ", 'CW17'!$F$5),212)&amp;" [*** truncated]",_xlfn.CONCAT('CW17'!$B$9, " - ", 'CW17'!$B$39, " - ", 'CW17'!$I$6, " - ", 'CW17'!$F$5))</f>
        <v>EA/NRW environmental programme (WINEP/NEP) - Investigations; (WINEP/NEP) - desk based study only water totex - Treated water distribution - Water network+</v>
      </c>
      <c r="D1015" t="str">
        <f>'CW17'!$C$39</f>
        <v>£m</v>
      </c>
      <c r="E1015" t="s">
        <v>8488</v>
      </c>
      <c r="F1015" s="1248">
        <f>IF(ISBLANK('CW17'!$O$39),"##BLANK",'CW17'!$O$39)</f>
        <v>0</v>
      </c>
    </row>
    <row r="1016" spans="2:6" x14ac:dyDescent="0.2">
      <c r="B1016" t="str">
        <f>UPPER('CW17'!$BI$39)</f>
        <v>CW17_030TOT_PR24</v>
      </c>
      <c r="C1016" t="str">
        <f>IF(LEN(_xlfn.CONCAT('CW17'!$B$9, " - ", 'CW17'!$B$39, " - ", 'CW17'!$J$5))&gt;230,LEFT(_xlfn.CONCAT('CW17'!$B$9, " - ", 'CW17'!$B$39, " - ", 'CW17'!$J$5),212)&amp;" [*** truncated]",_xlfn.CONCAT('CW17'!$B$9, " - ", 'CW17'!$B$39, " - ", 'CW17'!$J$5))</f>
        <v>EA/NRW environmental programme (WINEP/NEP) - Investigations; (WINEP/NEP) - desk based study only water totex - Total</v>
      </c>
      <c r="D1016" t="str">
        <f>'CW17'!$C$39</f>
        <v>£m</v>
      </c>
      <c r="E1016" t="s">
        <v>8488</v>
      </c>
      <c r="F1016" s="1248">
        <f>IF(ISBLANK('CW17'!$P$39),"##BLANK",'CW17'!$P$39)</f>
        <v>0</v>
      </c>
    </row>
    <row r="1017" spans="2:6" x14ac:dyDescent="0.2">
      <c r="B1017" t="str">
        <f>UPPER('CW17'!$BD$40)</f>
        <v>CW17_031WR_PR24</v>
      </c>
      <c r="C1017" t="str">
        <f>IF(LEN(_xlfn.CONCAT('CW17'!$B$9, " - ", 'CW17'!$B$40, " - ", 'CW17'!$E$5))&gt;230,LEFT(_xlfn.CONCAT('CW17'!$B$9, " - ", 'CW17'!$B$40, " - ", 'CW17'!$E$5),212)&amp;" [*** truncated]",_xlfn.CONCAT('CW17'!$B$9, " - ", 'CW17'!$B$40, " - ", 'CW17'!$E$5))</f>
        <v>EA/NRW environmental programme (WINEP/NEP) - Investigations; (WINEP/NEP) - survey, monitoring or simple modelling water capex - Water resources</v>
      </c>
      <c r="D1017" t="str">
        <f>'CW17'!$C$40</f>
        <v>£m</v>
      </c>
      <c r="E1017" t="s">
        <v>8488</v>
      </c>
      <c r="F1017" s="1248">
        <f>IF(ISBLANK('CW17'!$K$40),"##BLANK",'CW17'!$K$40)</f>
        <v>0</v>
      </c>
    </row>
    <row r="1018" spans="2:6" x14ac:dyDescent="0.2">
      <c r="B1018" t="str">
        <f>UPPER('CW17'!$BE$40)</f>
        <v>CW17_031RWT_PR24</v>
      </c>
      <c r="C1018" t="str">
        <f>IF(LEN(_xlfn.CONCAT('CW17'!$B$9, " - ", 'CW17'!$B$40, " - ", 'CW17'!$F$6, " - ", 'CW17'!$F$5))&gt;230,LEFT(_xlfn.CONCAT('CW17'!$B$9, " - ", 'CW17'!$B$40, " - ", 'CW17'!$F$6, " - ", 'CW17'!$F$5),212)&amp;" [*** truncated]",_xlfn.CONCAT('CW17'!$B$9, " - ", 'CW17'!$B$40, " - ", 'CW17'!$F$6, " - ", 'CW17'!$F$5))</f>
        <v>EA/NRW environmental programme (WINEP/NEP) - Investigations; (WINEP/NEP) - survey, monitoring or simple modelling water capex - Raw water transport - Water network+</v>
      </c>
      <c r="D1018" t="str">
        <f>'CW17'!$C$40</f>
        <v>£m</v>
      </c>
      <c r="E1018" t="s">
        <v>8488</v>
      </c>
      <c r="F1018" s="1248">
        <f>IF(ISBLANK('CW17'!$L$40),"##BLANK",'CW17'!$L$40)</f>
        <v>0</v>
      </c>
    </row>
    <row r="1019" spans="2:6" x14ac:dyDescent="0.2">
      <c r="B1019" t="str">
        <f>UPPER('CW17'!$BF$40)</f>
        <v>CW17_031RWS_PR24</v>
      </c>
      <c r="C1019" t="str">
        <f>IF(LEN(_xlfn.CONCAT('CW17'!$B$9, " - ", 'CW17'!$B$40, " - ", 'CW17'!$G$6, " - ", 'CW17'!$F$5))&gt;230,LEFT(_xlfn.CONCAT('CW17'!$B$9, " - ", 'CW17'!$B$40, " - ", 'CW17'!$G$6, " - ", 'CW17'!$F$5),212)&amp;" [*** truncated]",_xlfn.CONCAT('CW17'!$B$9, " - ", 'CW17'!$B$40, " - ", 'CW17'!$G$6, " - ", 'CW17'!$F$5))</f>
        <v>EA/NRW environmental programme (WINEP/NEP) - Investigations; (WINEP/NEP) - survey, monitoring or simple modelling water capex - Raw water storage - Water network+</v>
      </c>
      <c r="D1019" t="str">
        <f>'CW17'!$C$40</f>
        <v>£m</v>
      </c>
      <c r="E1019" t="s">
        <v>8488</v>
      </c>
      <c r="F1019" s="1248">
        <f>IF(ISBLANK('CW17'!$M$40),"##BLANK",'CW17'!$M$40)</f>
        <v>0</v>
      </c>
    </row>
    <row r="1020" spans="2:6" x14ac:dyDescent="0.2">
      <c r="B1020" t="str">
        <f>UPPER('CW17'!$BG$40)</f>
        <v>CW17_031WT_PR24</v>
      </c>
      <c r="C1020" t="str">
        <f>IF(LEN(_xlfn.CONCAT('CW17'!$B$9, " - ", 'CW17'!$B$40, " - ", 'CW17'!$H$6, " - ", 'CW17'!$F$5))&gt;230,LEFT(_xlfn.CONCAT('CW17'!$B$9, " - ", 'CW17'!$B$40, " - ", 'CW17'!$H$6, " - ", 'CW17'!$F$5),212)&amp;" [*** truncated]",_xlfn.CONCAT('CW17'!$B$9, " - ", 'CW17'!$B$40, " - ", 'CW17'!$H$6, " - ", 'CW17'!$F$5))</f>
        <v>EA/NRW environmental programme (WINEP/NEP) - Investigations; (WINEP/NEP) - survey, monitoring or simple modelling water capex - Water treatment - Water network+</v>
      </c>
      <c r="D1020" t="str">
        <f>'CW17'!$C$40</f>
        <v>£m</v>
      </c>
      <c r="E1020" t="s">
        <v>8488</v>
      </c>
      <c r="F1020" s="1248">
        <f>IF(ISBLANK('CW17'!$N$40),"##BLANK",'CW17'!$N$40)</f>
        <v>0</v>
      </c>
    </row>
    <row r="1021" spans="2:6" x14ac:dyDescent="0.2">
      <c r="B1021" t="str">
        <f>UPPER('CW17'!$BH$40)</f>
        <v>CW17_031TWD_PR24</v>
      </c>
      <c r="C1021" t="str">
        <f>IF(LEN(_xlfn.CONCAT('CW17'!$B$9, " - ", 'CW17'!$B$40, " - ", 'CW17'!$I$6, " - ", 'CW17'!$F$5))&gt;230,LEFT(_xlfn.CONCAT('CW17'!$B$9, " - ", 'CW17'!$B$40, " - ", 'CW17'!$I$6, " - ", 'CW17'!$F$5),212)&amp;" [*** truncated]",_xlfn.CONCAT('CW17'!$B$9, " - ", 'CW17'!$B$40, " - ", 'CW17'!$I$6, " - ", 'CW17'!$F$5))</f>
        <v>EA/NRW environmental programme (WINEP/NEP) - Investigations; (WINEP/NEP) - survey, monitoring or simple modelling water capex - Treated water distribution - Water network+</v>
      </c>
      <c r="D1021" t="str">
        <f>'CW17'!$C$40</f>
        <v>£m</v>
      </c>
      <c r="E1021" t="s">
        <v>8488</v>
      </c>
      <c r="F1021" s="1248">
        <f>IF(ISBLANK('CW17'!$O$40),"##BLANK",'CW17'!$O$40)</f>
        <v>0</v>
      </c>
    </row>
    <row r="1022" spans="2:6" x14ac:dyDescent="0.2">
      <c r="B1022" t="str">
        <f>UPPER('CW17'!$BI$40)</f>
        <v>CW17_031TOT_PR24</v>
      </c>
      <c r="C1022" t="str">
        <f>IF(LEN(_xlfn.CONCAT('CW17'!$B$9, " - ", 'CW17'!$B$40, " - ", 'CW17'!$J$5))&gt;230,LEFT(_xlfn.CONCAT('CW17'!$B$9, " - ", 'CW17'!$B$40, " - ", 'CW17'!$J$5),212)&amp;" [*** truncated]",_xlfn.CONCAT('CW17'!$B$9, " - ", 'CW17'!$B$40, " - ", 'CW17'!$J$5))</f>
        <v>EA/NRW environmental programme (WINEP/NEP) - Investigations; (WINEP/NEP) - survey, monitoring or simple modelling water capex - Total</v>
      </c>
      <c r="D1022" t="str">
        <f>'CW17'!$C$40</f>
        <v>£m</v>
      </c>
      <c r="E1022" t="s">
        <v>8488</v>
      </c>
      <c r="F1022" s="1248">
        <f>IF(ISBLANK('CW17'!$P$40),"##BLANK",'CW17'!$P$40)</f>
        <v>0</v>
      </c>
    </row>
    <row r="1023" spans="2:6" x14ac:dyDescent="0.2">
      <c r="B1023" t="str">
        <f>UPPER('CW17'!$BD$41)</f>
        <v>CW17_032WR_PR24</v>
      </c>
      <c r="C1023" t="str">
        <f>IF(LEN(_xlfn.CONCAT('CW17'!$B$9, " - ", 'CW17'!$B$41, " - ", 'CW17'!$E$5))&gt;230,LEFT(_xlfn.CONCAT('CW17'!$B$9, " - ", 'CW17'!$B$41, " - ", 'CW17'!$E$5),212)&amp;" [*** truncated]",_xlfn.CONCAT('CW17'!$B$9, " - ", 'CW17'!$B$41, " - ", 'CW17'!$E$5))</f>
        <v>EA/NRW environmental programme (WINEP/NEP) - Investigations; (WINEP/NEP) - survey, monitoring or simple modelling water opex - Water resources</v>
      </c>
      <c r="D1023" t="str">
        <f>'CW17'!$C$41</f>
        <v>£m</v>
      </c>
      <c r="E1023" t="s">
        <v>8488</v>
      </c>
      <c r="F1023" s="1248">
        <f>IF(ISBLANK('CW17'!$K$41),"##BLANK",'CW17'!$K$41)</f>
        <v>0</v>
      </c>
    </row>
    <row r="1024" spans="2:6" x14ac:dyDescent="0.2">
      <c r="B1024" t="str">
        <f>UPPER('CW17'!$BE$41)</f>
        <v>CW17_032RWT_PR24</v>
      </c>
      <c r="C1024" t="str">
        <f>IF(LEN(_xlfn.CONCAT('CW17'!$B$9, " - ", 'CW17'!$B$41, " - ", 'CW17'!$F$6, " - ", 'CW17'!$F$5))&gt;230,LEFT(_xlfn.CONCAT('CW17'!$B$9, " - ", 'CW17'!$B$41, " - ", 'CW17'!$F$6, " - ", 'CW17'!$F$5),212)&amp;" [*** truncated]",_xlfn.CONCAT('CW17'!$B$9, " - ", 'CW17'!$B$41, " - ", 'CW17'!$F$6, " - ", 'CW17'!$F$5))</f>
        <v>EA/NRW environmental programme (WINEP/NEP) - Investigations; (WINEP/NEP) - survey, monitoring or simple modelling water opex - Raw water transport - Water network+</v>
      </c>
      <c r="D1024" t="str">
        <f>'CW17'!$C$41</f>
        <v>£m</v>
      </c>
      <c r="E1024" t="s">
        <v>8488</v>
      </c>
      <c r="F1024" s="1248">
        <f>IF(ISBLANK('CW17'!$L$41),"##BLANK",'CW17'!$L$41)</f>
        <v>0</v>
      </c>
    </row>
    <row r="1025" spans="2:6" x14ac:dyDescent="0.2">
      <c r="B1025" t="str">
        <f>UPPER('CW17'!$BF$41)</f>
        <v>CW17_032RWS_PR24</v>
      </c>
      <c r="C1025" t="str">
        <f>IF(LEN(_xlfn.CONCAT('CW17'!$B$9, " - ", 'CW17'!$B$41, " - ", 'CW17'!$G$6, " - ", 'CW17'!$F$5))&gt;230,LEFT(_xlfn.CONCAT('CW17'!$B$9, " - ", 'CW17'!$B$41, " - ", 'CW17'!$G$6, " - ", 'CW17'!$F$5),212)&amp;" [*** truncated]",_xlfn.CONCAT('CW17'!$B$9, " - ", 'CW17'!$B$41, " - ", 'CW17'!$G$6, " - ", 'CW17'!$F$5))</f>
        <v>EA/NRW environmental programme (WINEP/NEP) - Investigations; (WINEP/NEP) - survey, monitoring or simple modelling water opex - Raw water storage - Water network+</v>
      </c>
      <c r="D1025" t="str">
        <f>'CW17'!$C$41</f>
        <v>£m</v>
      </c>
      <c r="E1025" t="s">
        <v>8488</v>
      </c>
      <c r="F1025" s="1248">
        <f>IF(ISBLANK('CW17'!$M$41),"##BLANK",'CW17'!$M$41)</f>
        <v>0</v>
      </c>
    </row>
    <row r="1026" spans="2:6" x14ac:dyDescent="0.2">
      <c r="B1026" t="str">
        <f>UPPER('CW17'!$BG$41)</f>
        <v>CW17_032WT_PR24</v>
      </c>
      <c r="C1026" t="str">
        <f>IF(LEN(_xlfn.CONCAT('CW17'!$B$9, " - ", 'CW17'!$B$41, " - ", 'CW17'!$H$6, " - ", 'CW17'!$F$5))&gt;230,LEFT(_xlfn.CONCAT('CW17'!$B$9, " - ", 'CW17'!$B$41, " - ", 'CW17'!$H$6, " - ", 'CW17'!$F$5),212)&amp;" [*** truncated]",_xlfn.CONCAT('CW17'!$B$9, " - ", 'CW17'!$B$41, " - ", 'CW17'!$H$6, " - ", 'CW17'!$F$5))</f>
        <v>EA/NRW environmental programme (WINEP/NEP) - Investigations; (WINEP/NEP) - survey, monitoring or simple modelling water opex - Water treatment - Water network+</v>
      </c>
      <c r="D1026" t="str">
        <f>'CW17'!$C$41</f>
        <v>£m</v>
      </c>
      <c r="E1026" t="s">
        <v>8488</v>
      </c>
      <c r="F1026" s="1248">
        <f>IF(ISBLANK('CW17'!$N$41),"##BLANK",'CW17'!$N$41)</f>
        <v>0</v>
      </c>
    </row>
    <row r="1027" spans="2:6" x14ac:dyDescent="0.2">
      <c r="B1027" t="str">
        <f>UPPER('CW17'!$BH$41)</f>
        <v>CW17_032TWD_PR24</v>
      </c>
      <c r="C1027" t="str">
        <f>IF(LEN(_xlfn.CONCAT('CW17'!$B$9, " - ", 'CW17'!$B$41, " - ", 'CW17'!$I$6, " - ", 'CW17'!$F$5))&gt;230,LEFT(_xlfn.CONCAT('CW17'!$B$9, " - ", 'CW17'!$B$41, " - ", 'CW17'!$I$6, " - ", 'CW17'!$F$5),212)&amp;" [*** truncated]",_xlfn.CONCAT('CW17'!$B$9, " - ", 'CW17'!$B$41, " - ", 'CW17'!$I$6, " - ", 'CW17'!$F$5))</f>
        <v>EA/NRW environmental programme (WINEP/NEP) - Investigations; (WINEP/NEP) - survey, monitoring or simple modelling water opex - Treated water distribution - Water network+</v>
      </c>
      <c r="D1027" t="str">
        <f>'CW17'!$C$41</f>
        <v>£m</v>
      </c>
      <c r="E1027" t="s">
        <v>8488</v>
      </c>
      <c r="F1027" s="1248">
        <f>IF(ISBLANK('CW17'!$O$41),"##BLANK",'CW17'!$O$41)</f>
        <v>0</v>
      </c>
    </row>
    <row r="1028" spans="2:6" x14ac:dyDescent="0.2">
      <c r="B1028" t="str">
        <f>UPPER('CW17'!$BI$41)</f>
        <v>CW17_032TOT_PR24</v>
      </c>
      <c r="C1028" t="str">
        <f>IF(LEN(_xlfn.CONCAT('CW17'!$B$9, " - ", 'CW17'!$B$41, " - ", 'CW17'!$J$5))&gt;230,LEFT(_xlfn.CONCAT('CW17'!$B$9, " - ", 'CW17'!$B$41, " - ", 'CW17'!$J$5),212)&amp;" [*** truncated]",_xlfn.CONCAT('CW17'!$B$9, " - ", 'CW17'!$B$41, " - ", 'CW17'!$J$5))</f>
        <v>EA/NRW environmental programme (WINEP/NEP) - Investigations; (WINEP/NEP) - survey, monitoring or simple modelling water opex - Total</v>
      </c>
      <c r="D1028" t="str">
        <f>'CW17'!$C$41</f>
        <v>£m</v>
      </c>
      <c r="E1028" t="s">
        <v>8488</v>
      </c>
      <c r="F1028" s="1248">
        <f>IF(ISBLANK('CW17'!$P$41),"##BLANK",'CW17'!$P$41)</f>
        <v>0</v>
      </c>
    </row>
    <row r="1029" spans="2:6" x14ac:dyDescent="0.2">
      <c r="B1029" t="str">
        <f>UPPER('CW17'!$BD$42)</f>
        <v>CW17_033WR_PR24</v>
      </c>
      <c r="C1029" t="str">
        <f>IF(LEN(_xlfn.CONCAT('CW17'!$B$9, " - ", 'CW17'!$B$42, " - ", 'CW17'!$E$5))&gt;230,LEFT(_xlfn.CONCAT('CW17'!$B$9, " - ", 'CW17'!$B$42, " - ", 'CW17'!$E$5),212)&amp;" [*** truncated]",_xlfn.CONCAT('CW17'!$B$9, " - ", 'CW17'!$B$42, " - ", 'CW17'!$E$5))</f>
        <v>EA/NRW environmental programme (WINEP/NEP) - Investigations; (WINEP/NEP) - survey, monitoring or simple modelling water totex - Water resources</v>
      </c>
      <c r="D1029" t="str">
        <f>'CW17'!$C$42</f>
        <v>£m</v>
      </c>
      <c r="E1029" t="s">
        <v>8488</v>
      </c>
      <c r="F1029" s="1248">
        <f>IF(ISBLANK('CW17'!$K$42),"##BLANK",'CW17'!$K$42)</f>
        <v>0</v>
      </c>
    </row>
    <row r="1030" spans="2:6" x14ac:dyDescent="0.2">
      <c r="B1030" t="str">
        <f>UPPER('CW17'!$BE$42)</f>
        <v>CW17_033RWT_PR24</v>
      </c>
      <c r="C1030" t="str">
        <f>IF(LEN(_xlfn.CONCAT('CW17'!$B$9, " - ", 'CW17'!$B$42, " - ", 'CW17'!$F$6, " - ", 'CW17'!$F$5))&gt;230,LEFT(_xlfn.CONCAT('CW17'!$B$9, " - ", 'CW17'!$B$42, " - ", 'CW17'!$F$6, " - ", 'CW17'!$F$5),212)&amp;" [*** truncated]",_xlfn.CONCAT('CW17'!$B$9, " - ", 'CW17'!$B$42, " - ", 'CW17'!$F$6, " - ", 'CW17'!$F$5))</f>
        <v>EA/NRW environmental programme (WINEP/NEP) - Investigations; (WINEP/NEP) - survey, monitoring or simple modelling water totex - Raw water transport - Water network+</v>
      </c>
      <c r="D1030" t="str">
        <f>'CW17'!$C$42</f>
        <v>£m</v>
      </c>
      <c r="E1030" t="s">
        <v>8488</v>
      </c>
      <c r="F1030" s="1248">
        <f>IF(ISBLANK('CW17'!$L$42),"##BLANK",'CW17'!$L$42)</f>
        <v>0</v>
      </c>
    </row>
    <row r="1031" spans="2:6" x14ac:dyDescent="0.2">
      <c r="B1031" t="str">
        <f>UPPER('CW17'!$BF$42)</f>
        <v>CW17_033RWS_PR24</v>
      </c>
      <c r="C1031" t="str">
        <f>IF(LEN(_xlfn.CONCAT('CW17'!$B$9, " - ", 'CW17'!$B$42, " - ", 'CW17'!$G$6, " - ", 'CW17'!$F$5))&gt;230,LEFT(_xlfn.CONCAT('CW17'!$B$9, " - ", 'CW17'!$B$42, " - ", 'CW17'!$G$6, " - ", 'CW17'!$F$5),212)&amp;" [*** truncated]",_xlfn.CONCAT('CW17'!$B$9, " - ", 'CW17'!$B$42, " - ", 'CW17'!$G$6, " - ", 'CW17'!$F$5))</f>
        <v>EA/NRW environmental programme (WINEP/NEP) - Investigations; (WINEP/NEP) - survey, monitoring or simple modelling water totex - Raw water storage - Water network+</v>
      </c>
      <c r="D1031" t="str">
        <f>'CW17'!$C$42</f>
        <v>£m</v>
      </c>
      <c r="E1031" t="s">
        <v>8488</v>
      </c>
      <c r="F1031" s="1248">
        <f>IF(ISBLANK('CW17'!$M$42),"##BLANK",'CW17'!$M$42)</f>
        <v>0</v>
      </c>
    </row>
    <row r="1032" spans="2:6" x14ac:dyDescent="0.2">
      <c r="B1032" t="str">
        <f>UPPER('CW17'!$BG$42)</f>
        <v>CW17_033WT_PR24</v>
      </c>
      <c r="C1032" t="str">
        <f>IF(LEN(_xlfn.CONCAT('CW17'!$B$9, " - ", 'CW17'!$B$42, " - ", 'CW17'!$H$6, " - ", 'CW17'!$F$5))&gt;230,LEFT(_xlfn.CONCAT('CW17'!$B$9, " - ", 'CW17'!$B$42, " - ", 'CW17'!$H$6, " - ", 'CW17'!$F$5),212)&amp;" [*** truncated]",_xlfn.CONCAT('CW17'!$B$9, " - ", 'CW17'!$B$42, " - ", 'CW17'!$H$6, " - ", 'CW17'!$F$5))</f>
        <v>EA/NRW environmental programme (WINEP/NEP) - Investigations; (WINEP/NEP) - survey, monitoring or simple modelling water totex - Water treatment - Water network+</v>
      </c>
      <c r="D1032" t="str">
        <f>'CW17'!$C$42</f>
        <v>£m</v>
      </c>
      <c r="E1032" t="s">
        <v>8488</v>
      </c>
      <c r="F1032" s="1248">
        <f>IF(ISBLANK('CW17'!$N$42),"##BLANK",'CW17'!$N$42)</f>
        <v>0</v>
      </c>
    </row>
    <row r="1033" spans="2:6" x14ac:dyDescent="0.2">
      <c r="B1033" t="str">
        <f>UPPER('CW17'!$BH$42)</f>
        <v>CW17_033TWD_PR24</v>
      </c>
      <c r="C1033" t="str">
        <f>IF(LEN(_xlfn.CONCAT('CW17'!$B$9, " - ", 'CW17'!$B$42, " - ", 'CW17'!$I$6, " - ", 'CW17'!$F$5))&gt;230,LEFT(_xlfn.CONCAT('CW17'!$B$9, " - ", 'CW17'!$B$42, " - ", 'CW17'!$I$6, " - ", 'CW17'!$F$5),212)&amp;" [*** truncated]",_xlfn.CONCAT('CW17'!$B$9, " - ", 'CW17'!$B$42, " - ", 'CW17'!$I$6, " - ", 'CW17'!$F$5))</f>
        <v>EA/NRW environmental programme (WINEP/NEP) - Investigations; (WINEP/NEP) - survey, monitoring or simple modelling water totex - Treated water distribution - Water network+</v>
      </c>
      <c r="D1033" t="str">
        <f>'CW17'!$C$42</f>
        <v>£m</v>
      </c>
      <c r="E1033" t="s">
        <v>8488</v>
      </c>
      <c r="F1033" s="1248">
        <f>IF(ISBLANK('CW17'!$O$42),"##BLANK",'CW17'!$O$42)</f>
        <v>0</v>
      </c>
    </row>
    <row r="1034" spans="2:6" x14ac:dyDescent="0.2">
      <c r="B1034" t="str">
        <f>UPPER('CW17'!$BI$42)</f>
        <v>CW17_033TOT_PR24</v>
      </c>
      <c r="C1034" t="str">
        <f>IF(LEN(_xlfn.CONCAT('CW17'!$B$9, " - ", 'CW17'!$B$42, " - ", 'CW17'!$J$5))&gt;230,LEFT(_xlfn.CONCAT('CW17'!$B$9, " - ", 'CW17'!$B$42, " - ", 'CW17'!$J$5),212)&amp;" [*** truncated]",_xlfn.CONCAT('CW17'!$B$9, " - ", 'CW17'!$B$42, " - ", 'CW17'!$J$5))</f>
        <v>EA/NRW environmental programme (WINEP/NEP) - Investigations; (WINEP/NEP) - survey, monitoring or simple modelling water totex - Total</v>
      </c>
      <c r="D1034" t="str">
        <f>'CW17'!$C$42</f>
        <v>£m</v>
      </c>
      <c r="E1034" t="s">
        <v>8488</v>
      </c>
      <c r="F1034" s="1248">
        <f>IF(ISBLANK('CW17'!$P$42),"##BLANK",'CW17'!$P$42)</f>
        <v>0</v>
      </c>
    </row>
    <row r="1035" spans="2:6" x14ac:dyDescent="0.2">
      <c r="B1035" t="str">
        <f>UPPER('CW17'!$BD$43)</f>
        <v>CW17_034WR_PR24</v>
      </c>
      <c r="C1035" t="str">
        <f>IF(LEN(_xlfn.CONCAT('CW17'!$B$9, " - ", 'CW17'!$B$43, " - ", 'CW17'!$E$5))&gt;230,LEFT(_xlfn.CONCAT('CW17'!$B$9, " - ", 'CW17'!$B$43, " - ", 'CW17'!$E$5),212)&amp;" [*** truncated]",_xlfn.CONCAT('CW17'!$B$9, " - ", 'CW17'!$B$43, " - ", 'CW17'!$E$5))</f>
        <v>EA/NRW environmental programme (WINEP/NEP) - Investigations; (WINEP/NEP) - multiple surveys, and/or monitoring locations, and/or complex modelling water capex - Water resources</v>
      </c>
      <c r="D1035" t="str">
        <f>'CW17'!$C$43</f>
        <v>£m</v>
      </c>
      <c r="E1035" t="s">
        <v>8488</v>
      </c>
      <c r="F1035" s="1248">
        <f>IF(ISBLANK('CW17'!$K$43),"##BLANK",'CW17'!$K$43)</f>
        <v>0</v>
      </c>
    </row>
    <row r="1036" spans="2:6" x14ac:dyDescent="0.2">
      <c r="B1036" t="str">
        <f>UPPER('CW17'!$BE$43)</f>
        <v>CW17_034RWT_PR24</v>
      </c>
      <c r="C1036" t="str">
        <f>IF(LEN(_xlfn.CONCAT('CW17'!$B$9, " - ", 'CW17'!$B$43, " - ", 'CW17'!$F$6, " - ", 'CW17'!$F$5))&gt;230,LEFT(_xlfn.CONCAT('CW17'!$B$9, " - ", 'CW17'!$B$43, " - ", 'CW17'!$F$6, " - ", 'CW17'!$F$5),212)&amp;" [*** truncated]",_xlfn.CONCAT('CW17'!$B$9, " - ", 'CW17'!$B$43, " - ", 'CW17'!$F$6, " - ", 'CW17'!$F$5))</f>
        <v>EA/NRW environmental programme (WINEP/NEP) - Investigations; (WINEP/NEP) - multiple surveys, and/or monitoring locations, and/or complex modelling water capex - Raw water transport - Water network+</v>
      </c>
      <c r="D1036" t="str">
        <f>'CW17'!$C$43</f>
        <v>£m</v>
      </c>
      <c r="E1036" t="s">
        <v>8488</v>
      </c>
      <c r="F1036" s="1248">
        <f>IF(ISBLANK('CW17'!$L$43),"##BLANK",'CW17'!$L$43)</f>
        <v>0</v>
      </c>
    </row>
    <row r="1037" spans="2:6" x14ac:dyDescent="0.2">
      <c r="B1037" t="str">
        <f>UPPER('CW17'!$BF$43)</f>
        <v>CW17_034RWS_PR24</v>
      </c>
      <c r="C1037" t="str">
        <f>IF(LEN(_xlfn.CONCAT('CW17'!$B$9, " - ", 'CW17'!$B$43, " - ", 'CW17'!$G$6, " - ", 'CW17'!$F$5))&gt;230,LEFT(_xlfn.CONCAT('CW17'!$B$9, " - ", 'CW17'!$B$43, " - ", 'CW17'!$G$6, " - ", 'CW17'!$F$5),212)&amp;" [*** truncated]",_xlfn.CONCAT('CW17'!$B$9, " - ", 'CW17'!$B$43, " - ", 'CW17'!$G$6, " - ", 'CW17'!$F$5))</f>
        <v>EA/NRW environmental programme (WINEP/NEP) - Investigations; (WINEP/NEP) - multiple surveys, and/or monitoring locations, and/or complex modelling water capex - Raw water storage - Water network+</v>
      </c>
      <c r="D1037" t="str">
        <f>'CW17'!$C$43</f>
        <v>£m</v>
      </c>
      <c r="E1037" t="s">
        <v>8488</v>
      </c>
      <c r="F1037" s="1248">
        <f>IF(ISBLANK('CW17'!$M$43),"##BLANK",'CW17'!$M$43)</f>
        <v>0</v>
      </c>
    </row>
    <row r="1038" spans="2:6" x14ac:dyDescent="0.2">
      <c r="B1038" t="str">
        <f>UPPER('CW17'!$BG$43)</f>
        <v>CW17_034WT_PR24</v>
      </c>
      <c r="C1038" t="str">
        <f>IF(LEN(_xlfn.CONCAT('CW17'!$B$9, " - ", 'CW17'!$B$43, " - ", 'CW17'!$H$6, " - ", 'CW17'!$F$5))&gt;230,LEFT(_xlfn.CONCAT('CW17'!$B$9, " - ", 'CW17'!$B$43, " - ", 'CW17'!$H$6, " - ", 'CW17'!$F$5),212)&amp;" [*** truncated]",_xlfn.CONCAT('CW17'!$B$9, " - ", 'CW17'!$B$43, " - ", 'CW17'!$H$6, " - ", 'CW17'!$F$5))</f>
        <v>EA/NRW environmental programme (WINEP/NEP) - Investigations; (WINEP/NEP) - multiple surveys, and/or monitoring locations, and/or complex modelling water capex - Water treatment - Water network+</v>
      </c>
      <c r="D1038" t="str">
        <f>'CW17'!$C$43</f>
        <v>£m</v>
      </c>
      <c r="E1038" t="s">
        <v>8488</v>
      </c>
      <c r="F1038" s="1248">
        <f>IF(ISBLANK('CW17'!$N$43),"##BLANK",'CW17'!$N$43)</f>
        <v>0</v>
      </c>
    </row>
    <row r="1039" spans="2:6" x14ac:dyDescent="0.2">
      <c r="B1039" t="str">
        <f>UPPER('CW17'!$BH$43)</f>
        <v>CW17_034TWD_PR24</v>
      </c>
      <c r="C1039" t="str">
        <f>IF(LEN(_xlfn.CONCAT('CW17'!$B$9, " - ", 'CW17'!$B$43, " - ", 'CW17'!$I$6, " - ", 'CW17'!$F$5))&gt;230,LEFT(_xlfn.CONCAT('CW17'!$B$9, " - ", 'CW17'!$B$43, " - ", 'CW17'!$I$6, " - ", 'CW17'!$F$5),212)&amp;" [*** truncated]",_xlfn.CONCAT('CW17'!$B$9, " - ", 'CW17'!$B$43, " - ", 'CW17'!$I$6, " - ", 'CW17'!$F$5))</f>
        <v>EA/NRW environmental programme (WINEP/NEP) - Investigations; (WINEP/NEP) - multiple surveys, and/or monitoring locations, and/or complex modelling water capex - Treated water distribution - Water network+</v>
      </c>
      <c r="D1039" t="str">
        <f>'CW17'!$C$43</f>
        <v>£m</v>
      </c>
      <c r="E1039" t="s">
        <v>8488</v>
      </c>
      <c r="F1039" s="1248">
        <f>IF(ISBLANK('CW17'!$O$43),"##BLANK",'CW17'!$O$43)</f>
        <v>0</v>
      </c>
    </row>
    <row r="1040" spans="2:6" x14ac:dyDescent="0.2">
      <c r="B1040" t="str">
        <f>UPPER('CW17'!$BI$43)</f>
        <v>CW17_034TOT_PR24</v>
      </c>
      <c r="C1040" t="str">
        <f>IF(LEN(_xlfn.CONCAT('CW17'!$B$9, " - ", 'CW17'!$B$43, " - ", 'CW17'!$J$5))&gt;230,LEFT(_xlfn.CONCAT('CW17'!$B$9, " - ", 'CW17'!$B$43, " - ", 'CW17'!$J$5),212)&amp;" [*** truncated]",_xlfn.CONCAT('CW17'!$B$9, " - ", 'CW17'!$B$43, " - ", 'CW17'!$J$5))</f>
        <v>EA/NRW environmental programme (WINEP/NEP) - Investigations; (WINEP/NEP) - multiple surveys, and/or monitoring locations, and/or complex modelling water capex - Total</v>
      </c>
      <c r="D1040" t="str">
        <f>'CW17'!$C$43</f>
        <v>£m</v>
      </c>
      <c r="E1040" t="s">
        <v>8488</v>
      </c>
      <c r="F1040" s="1248">
        <f>IF(ISBLANK('CW17'!$P$43),"##BLANK",'CW17'!$P$43)</f>
        <v>0</v>
      </c>
    </row>
    <row r="1041" spans="2:6" x14ac:dyDescent="0.2">
      <c r="B1041" t="str">
        <f>UPPER('CW17'!$BD$44)</f>
        <v>CW17_035WR_PR24</v>
      </c>
      <c r="C1041" t="str">
        <f>IF(LEN(_xlfn.CONCAT('CW17'!$B$9, " - ", 'CW17'!$B$44, " - ", 'CW17'!$E$5))&gt;230,LEFT(_xlfn.CONCAT('CW17'!$B$9, " - ", 'CW17'!$B$44, " - ", 'CW17'!$E$5),212)&amp;" [*** truncated]",_xlfn.CONCAT('CW17'!$B$9, " - ", 'CW17'!$B$44, " - ", 'CW17'!$E$5))</f>
        <v>EA/NRW environmental programme (WINEP/NEP) - Investigations; (WINEP/NEP) - multiple surveys, and/or monitoring locations, and/or complex modelling water opex - Water resources</v>
      </c>
      <c r="D1041" t="str">
        <f>'CW17'!$C$44</f>
        <v>£m</v>
      </c>
      <c r="E1041" t="s">
        <v>8488</v>
      </c>
      <c r="F1041" s="1248">
        <f>IF(ISBLANK('CW17'!$K$44),"##BLANK",'CW17'!$K$44)</f>
        <v>0</v>
      </c>
    </row>
    <row r="1042" spans="2:6" x14ac:dyDescent="0.2">
      <c r="B1042" t="str">
        <f>UPPER('CW17'!$BE$44)</f>
        <v>CW17_035RWT_PR24</v>
      </c>
      <c r="C1042" t="str">
        <f>IF(LEN(_xlfn.CONCAT('CW17'!$B$9, " - ", 'CW17'!$B$44, " - ", 'CW17'!$F$6, " - ", 'CW17'!$F$5))&gt;230,LEFT(_xlfn.CONCAT('CW17'!$B$9, " - ", 'CW17'!$B$44, " - ", 'CW17'!$F$6, " - ", 'CW17'!$F$5),212)&amp;" [*** truncated]",_xlfn.CONCAT('CW17'!$B$9, " - ", 'CW17'!$B$44, " - ", 'CW17'!$F$6, " - ", 'CW17'!$F$5))</f>
        <v>EA/NRW environmental programme (WINEP/NEP) - Investigations; (WINEP/NEP) - multiple surveys, and/or monitoring locations, and/or complex modelling water opex - Raw water transport - Water network+</v>
      </c>
      <c r="D1042" t="str">
        <f>'CW17'!$C$44</f>
        <v>£m</v>
      </c>
      <c r="E1042" t="s">
        <v>8488</v>
      </c>
      <c r="F1042" s="1248">
        <f>IF(ISBLANK('CW17'!$L$44),"##BLANK",'CW17'!$L$44)</f>
        <v>0</v>
      </c>
    </row>
    <row r="1043" spans="2:6" x14ac:dyDescent="0.2">
      <c r="B1043" t="str">
        <f>UPPER('CW17'!$BF$44)</f>
        <v>CW17_035RWS_PR24</v>
      </c>
      <c r="C1043" t="str">
        <f>IF(LEN(_xlfn.CONCAT('CW17'!$B$9, " - ", 'CW17'!$B$44, " - ", 'CW17'!$G$6, " - ", 'CW17'!$F$5))&gt;230,LEFT(_xlfn.CONCAT('CW17'!$B$9, " - ", 'CW17'!$B$44, " - ", 'CW17'!$G$6, " - ", 'CW17'!$F$5),212)&amp;" [*** truncated]",_xlfn.CONCAT('CW17'!$B$9, " - ", 'CW17'!$B$44, " - ", 'CW17'!$G$6, " - ", 'CW17'!$F$5))</f>
        <v>EA/NRW environmental programme (WINEP/NEP) - Investigations; (WINEP/NEP) - multiple surveys, and/or monitoring locations, and/or complex modelling water opex - Raw water storage - Water network+</v>
      </c>
      <c r="D1043" t="str">
        <f>'CW17'!$C$44</f>
        <v>£m</v>
      </c>
      <c r="E1043" t="s">
        <v>8488</v>
      </c>
      <c r="F1043" s="1248">
        <f>IF(ISBLANK('CW17'!$M$44),"##BLANK",'CW17'!$M$44)</f>
        <v>0</v>
      </c>
    </row>
    <row r="1044" spans="2:6" x14ac:dyDescent="0.2">
      <c r="B1044" t="str">
        <f>UPPER('CW17'!$BG$44)</f>
        <v>CW17_035WT_PR24</v>
      </c>
      <c r="C1044" t="str">
        <f>IF(LEN(_xlfn.CONCAT('CW17'!$B$9, " - ", 'CW17'!$B$44, " - ", 'CW17'!$H$6, " - ", 'CW17'!$F$5))&gt;230,LEFT(_xlfn.CONCAT('CW17'!$B$9, " - ", 'CW17'!$B$44, " - ", 'CW17'!$H$6, " - ", 'CW17'!$F$5),212)&amp;" [*** truncated]",_xlfn.CONCAT('CW17'!$B$9, " - ", 'CW17'!$B$44, " - ", 'CW17'!$H$6, " - ", 'CW17'!$F$5))</f>
        <v>EA/NRW environmental programme (WINEP/NEP) - Investigations; (WINEP/NEP) - multiple surveys, and/or monitoring locations, and/or complex modelling water opex - Water treatment - Water network+</v>
      </c>
      <c r="D1044" t="str">
        <f>'CW17'!$C$44</f>
        <v>£m</v>
      </c>
      <c r="E1044" t="s">
        <v>8488</v>
      </c>
      <c r="F1044" s="1248">
        <f>IF(ISBLANK('CW17'!$N$44),"##BLANK",'CW17'!$N$44)</f>
        <v>0</v>
      </c>
    </row>
    <row r="1045" spans="2:6" x14ac:dyDescent="0.2">
      <c r="B1045" t="str">
        <f>UPPER('CW17'!$BH$44)</f>
        <v>CW17_035TWD_PR24</v>
      </c>
      <c r="C1045" t="str">
        <f>IF(LEN(_xlfn.CONCAT('CW17'!$B$9, " - ", 'CW17'!$B$44, " - ", 'CW17'!$I$6, " - ", 'CW17'!$F$5))&gt;230,LEFT(_xlfn.CONCAT('CW17'!$B$9, " - ", 'CW17'!$B$44, " - ", 'CW17'!$I$6, " - ", 'CW17'!$F$5),212)&amp;" [*** truncated]",_xlfn.CONCAT('CW17'!$B$9, " - ", 'CW17'!$B$44, " - ", 'CW17'!$I$6, " - ", 'CW17'!$F$5))</f>
        <v>EA/NRW environmental programme (WINEP/NEP) - Investigations; (WINEP/NEP) - multiple surveys, and/or monitoring locations, and/or complex modelling water opex - Treated water distribution - Water network+</v>
      </c>
      <c r="D1045" t="str">
        <f>'CW17'!$C$44</f>
        <v>£m</v>
      </c>
      <c r="E1045" t="s">
        <v>8488</v>
      </c>
      <c r="F1045" s="1248">
        <f>IF(ISBLANK('CW17'!$O$44),"##BLANK",'CW17'!$O$44)</f>
        <v>0</v>
      </c>
    </row>
    <row r="1046" spans="2:6" x14ac:dyDescent="0.2">
      <c r="B1046" t="str">
        <f>UPPER('CW17'!$BI$44)</f>
        <v>CW17_035TOT_PR24</v>
      </c>
      <c r="C1046" t="str">
        <f>IF(LEN(_xlfn.CONCAT('CW17'!$B$9, " - ", 'CW17'!$B$44, " - ", 'CW17'!$J$5))&gt;230,LEFT(_xlfn.CONCAT('CW17'!$B$9, " - ", 'CW17'!$B$44, " - ", 'CW17'!$J$5),212)&amp;" [*** truncated]",_xlfn.CONCAT('CW17'!$B$9, " - ", 'CW17'!$B$44, " - ", 'CW17'!$J$5))</f>
        <v>EA/NRW environmental programme (WINEP/NEP) - Investigations; (WINEP/NEP) - multiple surveys, and/or monitoring locations, and/or complex modelling water opex - Total</v>
      </c>
      <c r="D1046" t="str">
        <f>'CW17'!$C$44</f>
        <v>£m</v>
      </c>
      <c r="E1046" t="s">
        <v>8488</v>
      </c>
      <c r="F1046" s="1248">
        <f>IF(ISBLANK('CW17'!$P$44),"##BLANK",'CW17'!$P$44)</f>
        <v>0</v>
      </c>
    </row>
    <row r="1047" spans="2:6" x14ac:dyDescent="0.2">
      <c r="B1047" t="str">
        <f>UPPER('CW17'!$BD$45)</f>
        <v>CW17_036WR_PR24</v>
      </c>
      <c r="C1047" t="str">
        <f>IF(LEN(_xlfn.CONCAT('CW17'!$B$9, " - ", 'CW17'!$B$45, " - ", 'CW17'!$E$5))&gt;230,LEFT(_xlfn.CONCAT('CW17'!$B$9, " - ", 'CW17'!$B$45, " - ", 'CW17'!$E$5),212)&amp;" [*** truncated]",_xlfn.CONCAT('CW17'!$B$9, " - ", 'CW17'!$B$45, " - ", 'CW17'!$E$5))</f>
        <v>EA/NRW environmental programme (WINEP/NEP) - Investigations; (WINEP/NEP) - multiple surveys, and/or monitoring locations, and/or complex modelling water totex - Water resources</v>
      </c>
      <c r="D1047" t="str">
        <f>'CW17'!$C$45</f>
        <v>£m</v>
      </c>
      <c r="E1047" t="s">
        <v>8488</v>
      </c>
      <c r="F1047" s="1248">
        <f>IF(ISBLANK('CW17'!$K$45),"##BLANK",'CW17'!$K$45)</f>
        <v>0</v>
      </c>
    </row>
    <row r="1048" spans="2:6" x14ac:dyDescent="0.2">
      <c r="B1048" t="str">
        <f>UPPER('CW17'!$BE$45)</f>
        <v>CW17_036RWT_PR24</v>
      </c>
      <c r="C1048" t="str">
        <f>IF(LEN(_xlfn.CONCAT('CW17'!$B$9, " - ", 'CW17'!$B$45, " - ", 'CW17'!$F$6, " - ", 'CW17'!$F$5))&gt;230,LEFT(_xlfn.CONCAT('CW17'!$B$9, " - ", 'CW17'!$B$45, " - ", 'CW17'!$F$6, " - ", 'CW17'!$F$5),212)&amp;" [*** truncated]",_xlfn.CONCAT('CW17'!$B$9, " - ", 'CW17'!$B$45, " - ", 'CW17'!$F$6, " - ", 'CW17'!$F$5))</f>
        <v>EA/NRW environmental programme (WINEP/NEP) - Investigations; (WINEP/NEP) - multiple surveys, and/or monitoring locations, and/or complex modelling water totex - Raw water transport - Water network+</v>
      </c>
      <c r="D1048" t="str">
        <f>'CW17'!$C$45</f>
        <v>£m</v>
      </c>
      <c r="E1048" t="s">
        <v>8488</v>
      </c>
      <c r="F1048" s="1248">
        <f>IF(ISBLANK('CW17'!$L$45),"##BLANK",'CW17'!$L$45)</f>
        <v>0</v>
      </c>
    </row>
    <row r="1049" spans="2:6" x14ac:dyDescent="0.2">
      <c r="B1049" t="str">
        <f>UPPER('CW17'!$BF$45)</f>
        <v>CW17_036RWS_PR24</v>
      </c>
      <c r="C1049" t="str">
        <f>IF(LEN(_xlfn.CONCAT('CW17'!$B$9, " - ", 'CW17'!$B$45, " - ", 'CW17'!$G$6, " - ", 'CW17'!$F$5))&gt;230,LEFT(_xlfn.CONCAT('CW17'!$B$9, " - ", 'CW17'!$B$45, " - ", 'CW17'!$G$6, " - ", 'CW17'!$F$5),212)&amp;" [*** truncated]",_xlfn.CONCAT('CW17'!$B$9, " - ", 'CW17'!$B$45, " - ", 'CW17'!$G$6, " - ", 'CW17'!$F$5))</f>
        <v>EA/NRW environmental programme (WINEP/NEP) - Investigations; (WINEP/NEP) - multiple surveys, and/or monitoring locations, and/or complex modelling water totex - Raw water storage - Water network+</v>
      </c>
      <c r="D1049" t="str">
        <f>'CW17'!$C$45</f>
        <v>£m</v>
      </c>
      <c r="E1049" t="s">
        <v>8488</v>
      </c>
      <c r="F1049" s="1248">
        <f>IF(ISBLANK('CW17'!$M$45),"##BLANK",'CW17'!$M$45)</f>
        <v>0</v>
      </c>
    </row>
    <row r="1050" spans="2:6" x14ac:dyDescent="0.2">
      <c r="B1050" t="str">
        <f>UPPER('CW17'!$BG$45)</f>
        <v>CW17_036WT_PR24</v>
      </c>
      <c r="C1050" t="str">
        <f>IF(LEN(_xlfn.CONCAT('CW17'!$B$9, " - ", 'CW17'!$B$45, " - ", 'CW17'!$H$6, " - ", 'CW17'!$F$5))&gt;230,LEFT(_xlfn.CONCAT('CW17'!$B$9, " - ", 'CW17'!$B$45, " - ", 'CW17'!$H$6, " - ", 'CW17'!$F$5),212)&amp;" [*** truncated]",_xlfn.CONCAT('CW17'!$B$9, " - ", 'CW17'!$B$45, " - ", 'CW17'!$H$6, " - ", 'CW17'!$F$5))</f>
        <v>EA/NRW environmental programme (WINEP/NEP) - Investigations; (WINEP/NEP) - multiple surveys, and/or monitoring locations, and/or complex modelling water totex - Water treatment - Water network+</v>
      </c>
      <c r="D1050" t="str">
        <f>'CW17'!$C$45</f>
        <v>£m</v>
      </c>
      <c r="E1050" t="s">
        <v>8488</v>
      </c>
      <c r="F1050" s="1248">
        <f>IF(ISBLANK('CW17'!$N$45),"##BLANK",'CW17'!$N$45)</f>
        <v>0</v>
      </c>
    </row>
    <row r="1051" spans="2:6" x14ac:dyDescent="0.2">
      <c r="B1051" t="str">
        <f>UPPER('CW17'!$BH$45)</f>
        <v>CW17_036TWD_PR24</v>
      </c>
      <c r="C1051" t="str">
        <f>IF(LEN(_xlfn.CONCAT('CW17'!$B$9, " - ", 'CW17'!$B$45, " - ", 'CW17'!$I$6, " - ", 'CW17'!$F$5))&gt;230,LEFT(_xlfn.CONCAT('CW17'!$B$9, " - ", 'CW17'!$B$45, " - ", 'CW17'!$I$6, " - ", 'CW17'!$F$5),212)&amp;" [*** truncated]",_xlfn.CONCAT('CW17'!$B$9, " - ", 'CW17'!$B$45, " - ", 'CW17'!$I$6, " - ", 'CW17'!$F$5))</f>
        <v>EA/NRW environmental programme (WINEP/NEP) - Investigations; (WINEP/NEP) - multiple surveys, and/or monitoring locations, and/or complex modelling water totex - Treated water distribution - Water network+</v>
      </c>
      <c r="D1051" t="str">
        <f>'CW17'!$C$45</f>
        <v>£m</v>
      </c>
      <c r="E1051" t="s">
        <v>8488</v>
      </c>
      <c r="F1051" s="1248">
        <f>IF(ISBLANK('CW17'!$O$45),"##BLANK",'CW17'!$O$45)</f>
        <v>0</v>
      </c>
    </row>
    <row r="1052" spans="2:6" x14ac:dyDescent="0.2">
      <c r="B1052" t="str">
        <f>UPPER('CW17'!$BI$45)</f>
        <v>CW17_036TOT_PR24</v>
      </c>
      <c r="C1052" t="str">
        <f>IF(LEN(_xlfn.CONCAT('CW17'!$B$9, " - ", 'CW17'!$B$45, " - ", 'CW17'!$J$5))&gt;230,LEFT(_xlfn.CONCAT('CW17'!$B$9, " - ", 'CW17'!$B$45, " - ", 'CW17'!$J$5),212)&amp;" [*** truncated]",_xlfn.CONCAT('CW17'!$B$9, " - ", 'CW17'!$B$45, " - ", 'CW17'!$J$5))</f>
        <v>EA/NRW environmental programme (WINEP/NEP) - Investigations; (WINEP/NEP) - multiple surveys, and/or monitoring locations, and/or complex modelling water totex - Total</v>
      </c>
      <c r="D1052" t="str">
        <f>'CW17'!$C$45</f>
        <v>£m</v>
      </c>
      <c r="E1052" t="s">
        <v>8488</v>
      </c>
      <c r="F1052" s="1248">
        <f>IF(ISBLANK('CW17'!$P$45),"##BLANK",'CW17'!$P$45)</f>
        <v>0</v>
      </c>
    </row>
    <row r="1053" spans="2:6" x14ac:dyDescent="0.2">
      <c r="B1053" t="str">
        <f>UPPER('CW17'!$BD$46)</f>
        <v>CW17_037WR_PR24</v>
      </c>
      <c r="C1053" t="str">
        <f>IF(LEN(_xlfn.CONCAT('CW17'!$B$9, " - ", 'CW17'!$B$46, " - ", 'CW17'!$E$5))&gt;230,LEFT(_xlfn.CONCAT('CW17'!$B$9, " - ", 'CW17'!$B$46, " - ", 'CW17'!$E$5),212)&amp;" [*** truncated]",_xlfn.CONCAT('CW17'!$B$9, " - ", 'CW17'!$B$46, " - ", 'CW17'!$E$5))</f>
        <v>EA/NRW environmental programme (WINEP/NEP) - Investigations total; (WINEP/NEP) water capex - Water resources</v>
      </c>
      <c r="D1053" t="str">
        <f>'CW17'!$C$46</f>
        <v>£m</v>
      </c>
      <c r="E1053" t="s">
        <v>8488</v>
      </c>
      <c r="F1053" s="1248">
        <f>IF(ISBLANK('CW17'!$K$46),"##BLANK",'CW17'!$K$46)</f>
        <v>0</v>
      </c>
    </row>
    <row r="1054" spans="2:6" x14ac:dyDescent="0.2">
      <c r="B1054" t="str">
        <f>UPPER('CW17'!$BE$46)</f>
        <v>CW17_037RWT_PR24</v>
      </c>
      <c r="C1054" t="str">
        <f>IF(LEN(_xlfn.CONCAT('CW17'!$B$9, " - ", 'CW17'!$B$46, " - ", 'CW17'!$F$6, " - ", 'CW17'!$F$5))&gt;230,LEFT(_xlfn.CONCAT('CW17'!$B$9, " - ", 'CW17'!$B$46, " - ", 'CW17'!$F$6, " - ", 'CW17'!$F$5),212)&amp;" [*** truncated]",_xlfn.CONCAT('CW17'!$B$9, " - ", 'CW17'!$B$46, " - ", 'CW17'!$F$6, " - ", 'CW17'!$F$5))</f>
        <v>EA/NRW environmental programme (WINEP/NEP) - Investigations total; (WINEP/NEP) water capex - Raw water transport - Water network+</v>
      </c>
      <c r="D1054" t="str">
        <f>'CW17'!$C$46</f>
        <v>£m</v>
      </c>
      <c r="E1054" t="s">
        <v>8488</v>
      </c>
      <c r="F1054" s="1248">
        <f>IF(ISBLANK('CW17'!$L$46),"##BLANK",'CW17'!$L$46)</f>
        <v>0</v>
      </c>
    </row>
    <row r="1055" spans="2:6" x14ac:dyDescent="0.2">
      <c r="B1055" t="str">
        <f>UPPER('CW17'!$BF$46)</f>
        <v>CW17_037RWS_PR24</v>
      </c>
      <c r="C1055" t="str">
        <f>IF(LEN(_xlfn.CONCAT('CW17'!$B$9, " - ", 'CW17'!$B$46, " - ", 'CW17'!$G$6, " - ", 'CW17'!$F$5))&gt;230,LEFT(_xlfn.CONCAT('CW17'!$B$9, " - ", 'CW17'!$B$46, " - ", 'CW17'!$G$6, " - ", 'CW17'!$F$5),212)&amp;" [*** truncated]",_xlfn.CONCAT('CW17'!$B$9, " - ", 'CW17'!$B$46, " - ", 'CW17'!$G$6, " - ", 'CW17'!$F$5))</f>
        <v>EA/NRW environmental programme (WINEP/NEP) - Investigations total; (WINEP/NEP) water capex - Raw water storage - Water network+</v>
      </c>
      <c r="D1055" t="str">
        <f>'CW17'!$C$46</f>
        <v>£m</v>
      </c>
      <c r="E1055" t="s">
        <v>8488</v>
      </c>
      <c r="F1055" s="1248">
        <f>IF(ISBLANK('CW17'!$M$46),"##BLANK",'CW17'!$M$46)</f>
        <v>0</v>
      </c>
    </row>
    <row r="1056" spans="2:6" x14ac:dyDescent="0.2">
      <c r="B1056" t="str">
        <f>UPPER('CW17'!$BG$46)</f>
        <v>CW17_037WT_PR24</v>
      </c>
      <c r="C1056" t="str">
        <f>IF(LEN(_xlfn.CONCAT('CW17'!$B$9, " - ", 'CW17'!$B$46, " - ", 'CW17'!$H$6, " - ", 'CW17'!$F$5))&gt;230,LEFT(_xlfn.CONCAT('CW17'!$B$9, " - ", 'CW17'!$B$46, " - ", 'CW17'!$H$6, " - ", 'CW17'!$F$5),212)&amp;" [*** truncated]",_xlfn.CONCAT('CW17'!$B$9, " - ", 'CW17'!$B$46, " - ", 'CW17'!$H$6, " - ", 'CW17'!$F$5))</f>
        <v>EA/NRW environmental programme (WINEP/NEP) - Investigations total; (WINEP/NEP) water capex - Water treatment - Water network+</v>
      </c>
      <c r="D1056" t="str">
        <f>'CW17'!$C$46</f>
        <v>£m</v>
      </c>
      <c r="E1056" t="s">
        <v>8488</v>
      </c>
      <c r="F1056" s="1248">
        <f>IF(ISBLANK('CW17'!$N$46),"##BLANK",'CW17'!$N$46)</f>
        <v>0</v>
      </c>
    </row>
    <row r="1057" spans="2:6" x14ac:dyDescent="0.2">
      <c r="B1057" t="str">
        <f>UPPER('CW17'!$BH$46)</f>
        <v>CW17_037TWD_PR24</v>
      </c>
      <c r="C1057" t="str">
        <f>IF(LEN(_xlfn.CONCAT('CW17'!$B$9, " - ", 'CW17'!$B$46, " - ", 'CW17'!$I$6, " - ", 'CW17'!$F$5))&gt;230,LEFT(_xlfn.CONCAT('CW17'!$B$9, " - ", 'CW17'!$B$46, " - ", 'CW17'!$I$6, " - ", 'CW17'!$F$5),212)&amp;" [*** truncated]",_xlfn.CONCAT('CW17'!$B$9, " - ", 'CW17'!$B$46, " - ", 'CW17'!$I$6, " - ", 'CW17'!$F$5))</f>
        <v>EA/NRW environmental programme (WINEP/NEP) - Investigations total; (WINEP/NEP) water capex - Treated water distribution - Water network+</v>
      </c>
      <c r="D1057" t="str">
        <f>'CW17'!$C$46</f>
        <v>£m</v>
      </c>
      <c r="E1057" t="s">
        <v>8488</v>
      </c>
      <c r="F1057" s="1248">
        <f>IF(ISBLANK('CW17'!$O$46),"##BLANK",'CW17'!$O$46)</f>
        <v>0</v>
      </c>
    </row>
    <row r="1058" spans="2:6" x14ac:dyDescent="0.2">
      <c r="B1058" t="str">
        <f>UPPER('CW17'!$BI$46)</f>
        <v>CW17_037TOT_PR24</v>
      </c>
      <c r="C1058" t="str">
        <f>IF(LEN(_xlfn.CONCAT('CW17'!$B$9, " - ", 'CW17'!$B$46, " - ", 'CW17'!$J$5))&gt;230,LEFT(_xlfn.CONCAT('CW17'!$B$9, " - ", 'CW17'!$B$46, " - ", 'CW17'!$J$5),212)&amp;" [*** truncated]",_xlfn.CONCAT('CW17'!$B$9, " - ", 'CW17'!$B$46, " - ", 'CW17'!$J$5))</f>
        <v>EA/NRW environmental programme (WINEP/NEP) - Investigations total; (WINEP/NEP) water capex - Total</v>
      </c>
      <c r="D1058" t="str">
        <f>'CW17'!$C$46</f>
        <v>£m</v>
      </c>
      <c r="E1058" t="s">
        <v>8488</v>
      </c>
      <c r="F1058" s="1248">
        <f>IF(ISBLANK('CW17'!$P$46),"##BLANK",'CW17'!$P$46)</f>
        <v>0</v>
      </c>
    </row>
    <row r="1059" spans="2:6" x14ac:dyDescent="0.2">
      <c r="B1059" t="str">
        <f>UPPER('CW17'!$BD$47)</f>
        <v>CW17_038WR_PR24</v>
      </c>
      <c r="C1059" t="str">
        <f>IF(LEN(_xlfn.CONCAT('CW17'!$B$9, " - ", 'CW17'!$B$47, " - ", 'CW17'!$E$5))&gt;230,LEFT(_xlfn.CONCAT('CW17'!$B$9, " - ", 'CW17'!$B$47, " - ", 'CW17'!$E$5),212)&amp;" [*** truncated]",_xlfn.CONCAT('CW17'!$B$9, " - ", 'CW17'!$B$47, " - ", 'CW17'!$E$5))</f>
        <v>EA/NRW environmental programme (WINEP/NEP) - Investigations total; (WINEP/NEP) water opex - Water resources</v>
      </c>
      <c r="D1059" t="str">
        <f>'CW17'!$C$47</f>
        <v>£m</v>
      </c>
      <c r="E1059" t="s">
        <v>8488</v>
      </c>
      <c r="F1059" s="1248">
        <f>IF(ISBLANK('CW17'!$K$47),"##BLANK",'CW17'!$K$47)</f>
        <v>0</v>
      </c>
    </row>
    <row r="1060" spans="2:6" x14ac:dyDescent="0.2">
      <c r="B1060" t="str">
        <f>UPPER('CW17'!$BE$47)</f>
        <v>CW17_038RWT_PR24</v>
      </c>
      <c r="C1060" t="str">
        <f>IF(LEN(_xlfn.CONCAT('CW17'!$B$9, " - ", 'CW17'!$B$47, " - ", 'CW17'!$F$6, " - ", 'CW17'!$F$5))&gt;230,LEFT(_xlfn.CONCAT('CW17'!$B$9, " - ", 'CW17'!$B$47, " - ", 'CW17'!$F$6, " - ", 'CW17'!$F$5),212)&amp;" [*** truncated]",_xlfn.CONCAT('CW17'!$B$9, " - ", 'CW17'!$B$47, " - ", 'CW17'!$F$6, " - ", 'CW17'!$F$5))</f>
        <v>EA/NRW environmental programme (WINEP/NEP) - Investigations total; (WINEP/NEP) water opex - Raw water transport - Water network+</v>
      </c>
      <c r="D1060" t="str">
        <f>'CW17'!$C$47</f>
        <v>£m</v>
      </c>
      <c r="E1060" t="s">
        <v>8488</v>
      </c>
      <c r="F1060" s="1248">
        <f>IF(ISBLANK('CW17'!$L$47),"##BLANK",'CW17'!$L$47)</f>
        <v>0</v>
      </c>
    </row>
    <row r="1061" spans="2:6" x14ac:dyDescent="0.2">
      <c r="B1061" t="str">
        <f>UPPER('CW17'!$BF$47)</f>
        <v>CW17_038RWS_PR24</v>
      </c>
      <c r="C1061" t="str">
        <f>IF(LEN(_xlfn.CONCAT('CW17'!$B$9, " - ", 'CW17'!$B$47, " - ", 'CW17'!$G$6, " - ", 'CW17'!$F$5))&gt;230,LEFT(_xlfn.CONCAT('CW17'!$B$9, " - ", 'CW17'!$B$47, " - ", 'CW17'!$G$6, " - ", 'CW17'!$F$5),212)&amp;" [*** truncated]",_xlfn.CONCAT('CW17'!$B$9, " - ", 'CW17'!$B$47, " - ", 'CW17'!$G$6, " - ", 'CW17'!$F$5))</f>
        <v>EA/NRW environmental programme (WINEP/NEP) - Investigations total; (WINEP/NEP) water opex - Raw water storage - Water network+</v>
      </c>
      <c r="D1061" t="str">
        <f>'CW17'!$C$47</f>
        <v>£m</v>
      </c>
      <c r="E1061" t="s">
        <v>8488</v>
      </c>
      <c r="F1061" s="1248">
        <f>IF(ISBLANK('CW17'!$M$47),"##BLANK",'CW17'!$M$47)</f>
        <v>0</v>
      </c>
    </row>
    <row r="1062" spans="2:6" x14ac:dyDescent="0.2">
      <c r="B1062" t="str">
        <f>UPPER('CW17'!$BG$47)</f>
        <v>CW17_038WT_PR24</v>
      </c>
      <c r="C1062" t="str">
        <f>IF(LEN(_xlfn.CONCAT('CW17'!$B$9, " - ", 'CW17'!$B$47, " - ", 'CW17'!$H$6, " - ", 'CW17'!$F$5))&gt;230,LEFT(_xlfn.CONCAT('CW17'!$B$9, " - ", 'CW17'!$B$47, " - ", 'CW17'!$H$6, " - ", 'CW17'!$F$5),212)&amp;" [*** truncated]",_xlfn.CONCAT('CW17'!$B$9, " - ", 'CW17'!$B$47, " - ", 'CW17'!$H$6, " - ", 'CW17'!$F$5))</f>
        <v>EA/NRW environmental programme (WINEP/NEP) - Investigations total; (WINEP/NEP) water opex - Water treatment - Water network+</v>
      </c>
      <c r="D1062" t="str">
        <f>'CW17'!$C$47</f>
        <v>£m</v>
      </c>
      <c r="E1062" t="s">
        <v>8488</v>
      </c>
      <c r="F1062" s="1248">
        <f>IF(ISBLANK('CW17'!$N$47),"##BLANK",'CW17'!$N$47)</f>
        <v>0</v>
      </c>
    </row>
    <row r="1063" spans="2:6" x14ac:dyDescent="0.2">
      <c r="B1063" t="str">
        <f>UPPER('CW17'!$BH$47)</f>
        <v>CW17_038TWD_PR24</v>
      </c>
      <c r="C1063" t="str">
        <f>IF(LEN(_xlfn.CONCAT('CW17'!$B$9, " - ", 'CW17'!$B$47, " - ", 'CW17'!$I$6, " - ", 'CW17'!$F$5))&gt;230,LEFT(_xlfn.CONCAT('CW17'!$B$9, " - ", 'CW17'!$B$47, " - ", 'CW17'!$I$6, " - ", 'CW17'!$F$5),212)&amp;" [*** truncated]",_xlfn.CONCAT('CW17'!$B$9, " - ", 'CW17'!$B$47, " - ", 'CW17'!$I$6, " - ", 'CW17'!$F$5))</f>
        <v>EA/NRW environmental programme (WINEP/NEP) - Investigations total; (WINEP/NEP) water opex - Treated water distribution - Water network+</v>
      </c>
      <c r="D1063" t="str">
        <f>'CW17'!$C$47</f>
        <v>£m</v>
      </c>
      <c r="E1063" t="s">
        <v>8488</v>
      </c>
      <c r="F1063" s="1248">
        <f>IF(ISBLANK('CW17'!$O$47),"##BLANK",'CW17'!$O$47)</f>
        <v>0</v>
      </c>
    </row>
    <row r="1064" spans="2:6" x14ac:dyDescent="0.2">
      <c r="B1064" t="str">
        <f>UPPER('CW17'!$BI$47)</f>
        <v>CW17_038TOT_PR24</v>
      </c>
      <c r="C1064" t="str">
        <f>IF(LEN(_xlfn.CONCAT('CW17'!$B$9, " - ", 'CW17'!$B$47, " - ", 'CW17'!$J$5))&gt;230,LEFT(_xlfn.CONCAT('CW17'!$B$9, " - ", 'CW17'!$B$47, " - ", 'CW17'!$J$5),212)&amp;" [*** truncated]",_xlfn.CONCAT('CW17'!$B$9, " - ", 'CW17'!$B$47, " - ", 'CW17'!$J$5))</f>
        <v>EA/NRW environmental programme (WINEP/NEP) - Investigations total; (WINEP/NEP) water opex - Total</v>
      </c>
      <c r="D1064" t="str">
        <f>'CW17'!$C$47</f>
        <v>£m</v>
      </c>
      <c r="E1064" t="s">
        <v>8488</v>
      </c>
      <c r="F1064" s="1248">
        <f>IF(ISBLANK('CW17'!$P$47),"##BLANK",'CW17'!$P$47)</f>
        <v>0</v>
      </c>
    </row>
    <row r="1065" spans="2:6" x14ac:dyDescent="0.2">
      <c r="B1065" t="str">
        <f>UPPER('CW17'!$BD$48)</f>
        <v>CW17_039WR_PR24</v>
      </c>
      <c r="C1065" t="str">
        <f>IF(LEN(_xlfn.CONCAT('CW17'!$B$9, " - ", 'CW17'!$B$48, " - ", 'CW17'!$E$5))&gt;230,LEFT(_xlfn.CONCAT('CW17'!$B$9, " - ", 'CW17'!$B$48, " - ", 'CW17'!$E$5),212)&amp;" [*** truncated]",_xlfn.CONCAT('CW17'!$B$9, " - ", 'CW17'!$B$48, " - ", 'CW17'!$E$5))</f>
        <v>EA/NRW environmental programme (WINEP/NEP) - Investigations total; (WINEP/NEP) water totex - Water resources</v>
      </c>
      <c r="D1065" t="str">
        <f>'CW17'!$C$48</f>
        <v>£m</v>
      </c>
      <c r="E1065" t="s">
        <v>8488</v>
      </c>
      <c r="F1065" s="1248">
        <f>IF(ISBLANK('CW17'!$K$48),"##BLANK",'CW17'!$K$48)</f>
        <v>0</v>
      </c>
    </row>
    <row r="1066" spans="2:6" x14ac:dyDescent="0.2">
      <c r="B1066" t="str">
        <f>UPPER('CW17'!$BE$48)</f>
        <v>CW17_039RWT_PR24</v>
      </c>
      <c r="C1066" t="str">
        <f>IF(LEN(_xlfn.CONCAT('CW17'!$B$9, " - ", 'CW17'!$B$48, " - ", 'CW17'!$F$6, " - ", 'CW17'!$F$5))&gt;230,LEFT(_xlfn.CONCAT('CW17'!$B$9, " - ", 'CW17'!$B$48, " - ", 'CW17'!$F$6, " - ", 'CW17'!$F$5),212)&amp;" [*** truncated]",_xlfn.CONCAT('CW17'!$B$9, " - ", 'CW17'!$B$48, " - ", 'CW17'!$F$6, " - ", 'CW17'!$F$5))</f>
        <v>EA/NRW environmental programme (WINEP/NEP) - Investigations total; (WINEP/NEP) water totex - Raw water transport - Water network+</v>
      </c>
      <c r="D1066" t="str">
        <f>'CW17'!$C$48</f>
        <v>£m</v>
      </c>
      <c r="E1066" t="s">
        <v>8488</v>
      </c>
      <c r="F1066" s="1248">
        <f>IF(ISBLANK('CW17'!$L$48),"##BLANK",'CW17'!$L$48)</f>
        <v>0</v>
      </c>
    </row>
    <row r="1067" spans="2:6" x14ac:dyDescent="0.2">
      <c r="B1067" t="str">
        <f>UPPER('CW17'!$BF$48)</f>
        <v>CW17_039RWS_PR24</v>
      </c>
      <c r="C1067" t="str">
        <f>IF(LEN(_xlfn.CONCAT('CW17'!$B$9, " - ", 'CW17'!$B$48, " - ", 'CW17'!$G$6, " - ", 'CW17'!$F$5))&gt;230,LEFT(_xlfn.CONCAT('CW17'!$B$9, " - ", 'CW17'!$B$48, " - ", 'CW17'!$G$6, " - ", 'CW17'!$F$5),212)&amp;" [*** truncated]",_xlfn.CONCAT('CW17'!$B$9, " - ", 'CW17'!$B$48, " - ", 'CW17'!$G$6, " - ", 'CW17'!$F$5))</f>
        <v>EA/NRW environmental programme (WINEP/NEP) - Investigations total; (WINEP/NEP) water totex - Raw water storage - Water network+</v>
      </c>
      <c r="D1067" t="str">
        <f>'CW17'!$C$48</f>
        <v>£m</v>
      </c>
      <c r="E1067" t="s">
        <v>8488</v>
      </c>
      <c r="F1067" s="1248">
        <f>IF(ISBLANK('CW17'!$M$48),"##BLANK",'CW17'!$M$48)</f>
        <v>0</v>
      </c>
    </row>
    <row r="1068" spans="2:6" x14ac:dyDescent="0.2">
      <c r="B1068" t="str">
        <f>UPPER('CW17'!$BG$48)</f>
        <v>CW17_039WT_PR24</v>
      </c>
      <c r="C1068" t="str">
        <f>IF(LEN(_xlfn.CONCAT('CW17'!$B$9, " - ", 'CW17'!$B$48, " - ", 'CW17'!$H$6, " - ", 'CW17'!$F$5))&gt;230,LEFT(_xlfn.CONCAT('CW17'!$B$9, " - ", 'CW17'!$B$48, " - ", 'CW17'!$H$6, " - ", 'CW17'!$F$5),212)&amp;" [*** truncated]",_xlfn.CONCAT('CW17'!$B$9, " - ", 'CW17'!$B$48, " - ", 'CW17'!$H$6, " - ", 'CW17'!$F$5))</f>
        <v>EA/NRW environmental programme (WINEP/NEP) - Investigations total; (WINEP/NEP) water totex - Water treatment - Water network+</v>
      </c>
      <c r="D1068" t="str">
        <f>'CW17'!$C$48</f>
        <v>£m</v>
      </c>
      <c r="E1068" t="s">
        <v>8488</v>
      </c>
      <c r="F1068" s="1248">
        <f>IF(ISBLANK('CW17'!$N$48),"##BLANK",'CW17'!$N$48)</f>
        <v>0</v>
      </c>
    </row>
    <row r="1069" spans="2:6" x14ac:dyDescent="0.2">
      <c r="B1069" t="str">
        <f>UPPER('CW17'!$BH$48)</f>
        <v>CW17_039TWD_PR24</v>
      </c>
      <c r="C1069" t="str">
        <f>IF(LEN(_xlfn.CONCAT('CW17'!$B$9, " - ", 'CW17'!$B$48, " - ", 'CW17'!$I$6, " - ", 'CW17'!$F$5))&gt;230,LEFT(_xlfn.CONCAT('CW17'!$B$9, " - ", 'CW17'!$B$48, " - ", 'CW17'!$I$6, " - ", 'CW17'!$F$5),212)&amp;" [*** truncated]",_xlfn.CONCAT('CW17'!$B$9, " - ", 'CW17'!$B$48, " - ", 'CW17'!$I$6, " - ", 'CW17'!$F$5))</f>
        <v>EA/NRW environmental programme (WINEP/NEP) - Investigations total; (WINEP/NEP) water totex - Treated water distribution - Water network+</v>
      </c>
      <c r="D1069" t="str">
        <f>'CW17'!$C$48</f>
        <v>£m</v>
      </c>
      <c r="E1069" t="s">
        <v>8488</v>
      </c>
      <c r="F1069" s="1248">
        <f>IF(ISBLANK('CW17'!$O$48),"##BLANK",'CW17'!$O$48)</f>
        <v>0</v>
      </c>
    </row>
    <row r="1070" spans="2:6" x14ac:dyDescent="0.2">
      <c r="B1070" t="str">
        <f>UPPER('CW17'!$BI$48)</f>
        <v>CW17_039TOT_PR24</v>
      </c>
      <c r="C1070" t="str">
        <f>IF(LEN(_xlfn.CONCAT('CW17'!$B$9, " - ", 'CW17'!$B$48, " - ", 'CW17'!$J$5))&gt;230,LEFT(_xlfn.CONCAT('CW17'!$B$9, " - ", 'CW17'!$B$48, " - ", 'CW17'!$J$5),212)&amp;" [*** truncated]",_xlfn.CONCAT('CW17'!$B$9, " - ", 'CW17'!$B$48, " - ", 'CW17'!$J$5))</f>
        <v>EA/NRW environmental programme (WINEP/NEP) - Investigations total; (WINEP/NEP) water totex - Total</v>
      </c>
      <c r="D1070" t="str">
        <f>'CW17'!$C$48</f>
        <v>£m</v>
      </c>
      <c r="E1070" t="s">
        <v>8488</v>
      </c>
      <c r="F1070" s="1248">
        <f>IF(ISBLANK('CW17'!$P$48),"##BLANK",'CW17'!$P$48)</f>
        <v>0</v>
      </c>
    </row>
    <row r="1071" spans="2:6" x14ac:dyDescent="0.2">
      <c r="B1071" t="str">
        <f>UPPER('CW17'!$BD$49)</f>
        <v>CW17_040WR_PR24</v>
      </c>
      <c r="C1071" t="str">
        <f>IF(LEN(_xlfn.CONCAT('CW17'!$B$9, " - ", 'CW17'!$B$49, " - ", 'CW17'!$E$5))&gt;230,LEFT(_xlfn.CONCAT('CW17'!$B$9, " - ", 'CW17'!$B$49, " - ", 'CW17'!$E$5),212)&amp;" [*** truncated]",_xlfn.CONCAT('CW17'!$B$9, " - ", 'CW17'!$B$49, " - ", 'CW17'!$E$5))</f>
        <v>EA/NRW environmental programme (WINEP/NEP) - Total environmental programme expenditure; (WINEP/NEP) water totex - Water resources</v>
      </c>
      <c r="D1071" t="str">
        <f>'CW17'!$C$49</f>
        <v>£m</v>
      </c>
      <c r="E1071" t="s">
        <v>8488</v>
      </c>
      <c r="F1071" s="1248">
        <f>IF(ISBLANK('CW17'!$K$49),"##BLANK",'CW17'!$K$49)</f>
        <v>0</v>
      </c>
    </row>
    <row r="1072" spans="2:6" x14ac:dyDescent="0.2">
      <c r="B1072" t="str">
        <f>UPPER('CW17'!$BE$49)</f>
        <v>CW17_040RWT_PR24</v>
      </c>
      <c r="C1072" t="str">
        <f>IF(LEN(_xlfn.CONCAT('CW17'!$B$9, " - ", 'CW17'!$B$49, " - ", 'CW17'!$F$6, " - ", 'CW17'!$F$5))&gt;230,LEFT(_xlfn.CONCAT('CW17'!$B$9, " - ", 'CW17'!$B$49, " - ", 'CW17'!$F$6, " - ", 'CW17'!$F$5),212)&amp;" [*** truncated]",_xlfn.CONCAT('CW17'!$B$9, " - ", 'CW17'!$B$49, " - ", 'CW17'!$F$6, " - ", 'CW17'!$F$5))</f>
        <v>EA/NRW environmental programme (WINEP/NEP) - Total environmental programme expenditure; (WINEP/NEP) water totex - Raw water transport - Water network+</v>
      </c>
      <c r="D1072" t="str">
        <f>'CW17'!$C$49</f>
        <v>£m</v>
      </c>
      <c r="E1072" t="s">
        <v>8488</v>
      </c>
      <c r="F1072" s="1248">
        <f>IF(ISBLANK('CW17'!$L$49),"##BLANK",'CW17'!$L$49)</f>
        <v>0</v>
      </c>
    </row>
    <row r="1073" spans="2:6" x14ac:dyDescent="0.2">
      <c r="B1073" t="str">
        <f>UPPER('CW17'!$BF$49)</f>
        <v>CW17_040RWS_PR24</v>
      </c>
      <c r="C1073" t="str">
        <f>IF(LEN(_xlfn.CONCAT('CW17'!$B$9, " - ", 'CW17'!$B$49, " - ", 'CW17'!$G$6, " - ", 'CW17'!$F$5))&gt;230,LEFT(_xlfn.CONCAT('CW17'!$B$9, " - ", 'CW17'!$B$49, " - ", 'CW17'!$G$6, " - ", 'CW17'!$F$5),212)&amp;" [*** truncated]",_xlfn.CONCAT('CW17'!$B$9, " - ", 'CW17'!$B$49, " - ", 'CW17'!$G$6, " - ", 'CW17'!$F$5))</f>
        <v>EA/NRW environmental programme (WINEP/NEP) - Total environmental programme expenditure; (WINEP/NEP) water totex - Raw water storage - Water network+</v>
      </c>
      <c r="D1073" t="str">
        <f>'CW17'!$C$49</f>
        <v>£m</v>
      </c>
      <c r="E1073" t="s">
        <v>8488</v>
      </c>
      <c r="F1073" s="1248">
        <f>IF(ISBLANK('CW17'!$M$49),"##BLANK",'CW17'!$M$49)</f>
        <v>0</v>
      </c>
    </row>
    <row r="1074" spans="2:6" x14ac:dyDescent="0.2">
      <c r="B1074" t="str">
        <f>UPPER('CW17'!$BG$49)</f>
        <v>CW17_040WT_PR24</v>
      </c>
      <c r="C1074" t="str">
        <f>IF(LEN(_xlfn.CONCAT('CW17'!$B$9, " - ", 'CW17'!$B$49, " - ", 'CW17'!$H$6, " - ", 'CW17'!$F$5))&gt;230,LEFT(_xlfn.CONCAT('CW17'!$B$9, " - ", 'CW17'!$B$49, " - ", 'CW17'!$H$6, " - ", 'CW17'!$F$5),212)&amp;" [*** truncated]",_xlfn.CONCAT('CW17'!$B$9, " - ", 'CW17'!$B$49, " - ", 'CW17'!$H$6, " - ", 'CW17'!$F$5))</f>
        <v>EA/NRW environmental programme (WINEP/NEP) - Total environmental programme expenditure; (WINEP/NEP) water totex - Water treatment - Water network+</v>
      </c>
      <c r="D1074" t="str">
        <f>'CW17'!$C$49</f>
        <v>£m</v>
      </c>
      <c r="E1074" t="s">
        <v>8488</v>
      </c>
      <c r="F1074" s="1248">
        <f>IF(ISBLANK('CW17'!$N$49),"##BLANK",'CW17'!$N$49)</f>
        <v>0</v>
      </c>
    </row>
    <row r="1075" spans="2:6" x14ac:dyDescent="0.2">
      <c r="B1075" t="str">
        <f>UPPER('CW17'!$BH$49)</f>
        <v>CW17_040TWD_PR24</v>
      </c>
      <c r="C1075" t="str">
        <f>IF(LEN(_xlfn.CONCAT('CW17'!$B$9, " - ", 'CW17'!$B$49, " - ", 'CW17'!$I$6, " - ", 'CW17'!$F$5))&gt;230,LEFT(_xlfn.CONCAT('CW17'!$B$9, " - ", 'CW17'!$B$49, " - ", 'CW17'!$I$6, " - ", 'CW17'!$F$5),212)&amp;" [*** truncated]",_xlfn.CONCAT('CW17'!$B$9, " - ", 'CW17'!$B$49, " - ", 'CW17'!$I$6, " - ", 'CW17'!$F$5))</f>
        <v>EA/NRW environmental programme (WINEP/NEP) - Total environmental programme expenditure; (WINEP/NEP) water totex - Treated water distribution - Water network+</v>
      </c>
      <c r="D1075" t="str">
        <f>'CW17'!$C$49</f>
        <v>£m</v>
      </c>
      <c r="E1075" t="s">
        <v>8488</v>
      </c>
      <c r="F1075" s="1248">
        <f>IF(ISBLANK('CW17'!$O$49),"##BLANK",'CW17'!$O$49)</f>
        <v>0</v>
      </c>
    </row>
    <row r="1076" spans="2:6" x14ac:dyDescent="0.2">
      <c r="B1076" t="str">
        <f>UPPER('CW17'!$BI$49)</f>
        <v>CW17_040TOT_PR24</v>
      </c>
      <c r="C1076" t="str">
        <f>IF(LEN(_xlfn.CONCAT('CW17'!$B$9, " - ", 'CW17'!$B$49, " - ", 'CW17'!$J$5))&gt;230,LEFT(_xlfn.CONCAT('CW17'!$B$9, " - ", 'CW17'!$B$49, " - ", 'CW17'!$J$5),212)&amp;" [*** truncated]",_xlfn.CONCAT('CW17'!$B$9, " - ", 'CW17'!$B$49, " - ", 'CW17'!$J$5))</f>
        <v>EA/NRW environmental programme (WINEP/NEP) - Total environmental programme expenditure; (WINEP/NEP) water totex - Total</v>
      </c>
      <c r="D1076" t="str">
        <f>'CW17'!$C$49</f>
        <v>£m</v>
      </c>
      <c r="E1076" t="s">
        <v>8488</v>
      </c>
      <c r="F1076" s="1248">
        <f>IF(ISBLANK('CW17'!$P$49),"##BLANK",'CW17'!$P$49)</f>
        <v>0</v>
      </c>
    </row>
    <row r="1077" spans="2:6" x14ac:dyDescent="0.2">
      <c r="B1077" t="str">
        <f>UPPER('CW17'!$BD$52)</f>
        <v>CW17_041WR_PR24</v>
      </c>
      <c r="C1077" t="str">
        <f>IF(LEN(_xlfn.CONCAT('CW17'!$B$51, " - ", 'CW17'!$B$52, " - ", 'CW17'!$E$5))&gt;230,LEFT(_xlfn.CONCAT('CW17'!$B$51, " - ", 'CW17'!$B$52, " - ", 'CW17'!$E$5),212)&amp;" [*** truncated]",_xlfn.CONCAT('CW17'!$B$51, " - ", 'CW17'!$B$52, " - ", 'CW17'!$E$5))</f>
        <v>Supply-demand balance - Supply-side improvements delivering benefits in 2025-2030; SDB capex - Water resources</v>
      </c>
      <c r="D1077" t="str">
        <f>'CW17'!$C$52</f>
        <v>£m</v>
      </c>
      <c r="E1077" t="s">
        <v>8488</v>
      </c>
      <c r="F1077" s="1248">
        <f>IF(ISBLANK('CW17'!$K$52),"##BLANK",'CW17'!$K$52)</f>
        <v>0</v>
      </c>
    </row>
    <row r="1078" spans="2:6" x14ac:dyDescent="0.2">
      <c r="B1078" t="str">
        <f>UPPER('CW17'!$BE$52)</f>
        <v>CW17_041RWT_PR24</v>
      </c>
      <c r="C1078" t="str">
        <f>IF(LEN(_xlfn.CONCAT('CW17'!$B$51, " - ", 'CW17'!$B$52, " - ", 'CW17'!$F$6, " - ", 'CW17'!$F$5))&gt;230,LEFT(_xlfn.CONCAT('CW17'!$B$51, " - ", 'CW17'!$B$52, " - ", 'CW17'!$F$6, " - ", 'CW17'!$F$5),212)&amp;" [*** truncated]",_xlfn.CONCAT('CW17'!$B$51, " - ", 'CW17'!$B$52, " - ", 'CW17'!$F$6, " - ", 'CW17'!$F$5))</f>
        <v>Supply-demand balance - Supply-side improvements delivering benefits in 2025-2030; SDB capex - Raw water transport - Water network+</v>
      </c>
      <c r="D1078" t="str">
        <f>'CW17'!$C$52</f>
        <v>£m</v>
      </c>
      <c r="E1078" t="s">
        <v>8488</v>
      </c>
      <c r="F1078" s="1248">
        <f>IF(ISBLANK('CW17'!$L$52),"##BLANK",'CW17'!$L$52)</f>
        <v>0</v>
      </c>
    </row>
    <row r="1079" spans="2:6" x14ac:dyDescent="0.2">
      <c r="B1079" t="str">
        <f>UPPER('CW17'!$BF$52)</f>
        <v>CW17_041RWS_PR24</v>
      </c>
      <c r="C1079" t="str">
        <f>IF(LEN(_xlfn.CONCAT('CW17'!$B$51, " - ", 'CW17'!$B$52, " - ", 'CW17'!$G$6, " - ", 'CW17'!$F$5))&gt;230,LEFT(_xlfn.CONCAT('CW17'!$B$51, " - ", 'CW17'!$B$52, " - ", 'CW17'!$G$6, " - ", 'CW17'!$F$5),212)&amp;" [*** truncated]",_xlfn.CONCAT('CW17'!$B$51, " - ", 'CW17'!$B$52, " - ", 'CW17'!$G$6, " - ", 'CW17'!$F$5))</f>
        <v>Supply-demand balance - Supply-side improvements delivering benefits in 2025-2030; SDB capex - Raw water storage - Water network+</v>
      </c>
      <c r="D1079" t="str">
        <f>'CW17'!$C$52</f>
        <v>£m</v>
      </c>
      <c r="E1079" t="s">
        <v>8488</v>
      </c>
      <c r="F1079" s="1248">
        <f>IF(ISBLANK('CW17'!$M$52),"##BLANK",'CW17'!$M$52)</f>
        <v>0</v>
      </c>
    </row>
    <row r="1080" spans="2:6" x14ac:dyDescent="0.2">
      <c r="B1080" t="str">
        <f>UPPER('CW17'!$BG$52)</f>
        <v>CW17_041WT_PR24</v>
      </c>
      <c r="C1080" t="str">
        <f>IF(LEN(_xlfn.CONCAT('CW17'!$B$51, " - ", 'CW17'!$B$52, " - ", 'CW17'!$H$6, " - ", 'CW17'!$F$5))&gt;230,LEFT(_xlfn.CONCAT('CW17'!$B$51, " - ", 'CW17'!$B$52, " - ", 'CW17'!$H$6, " - ", 'CW17'!$F$5),212)&amp;" [*** truncated]",_xlfn.CONCAT('CW17'!$B$51, " - ", 'CW17'!$B$52, " - ", 'CW17'!$H$6, " - ", 'CW17'!$F$5))</f>
        <v>Supply-demand balance - Supply-side improvements delivering benefits in 2025-2030; SDB capex - Water treatment - Water network+</v>
      </c>
      <c r="D1080" t="str">
        <f>'CW17'!$C$52</f>
        <v>£m</v>
      </c>
      <c r="E1080" t="s">
        <v>8488</v>
      </c>
      <c r="F1080" s="1248">
        <f>IF(ISBLANK('CW17'!$N$52),"##BLANK",'CW17'!$N$52)</f>
        <v>0</v>
      </c>
    </row>
    <row r="1081" spans="2:6" x14ac:dyDescent="0.2">
      <c r="B1081" t="str">
        <f>UPPER('CW17'!$BH$52)</f>
        <v>CW17_041TWD_PR24</v>
      </c>
      <c r="C1081" t="str">
        <f>IF(LEN(_xlfn.CONCAT('CW17'!$B$51, " - ", 'CW17'!$B$52, " - ", 'CW17'!$I$6, " - ", 'CW17'!$F$5))&gt;230,LEFT(_xlfn.CONCAT('CW17'!$B$51, " - ", 'CW17'!$B$52, " - ", 'CW17'!$I$6, " - ", 'CW17'!$F$5),212)&amp;" [*** truncated]",_xlfn.CONCAT('CW17'!$B$51, " - ", 'CW17'!$B$52, " - ", 'CW17'!$I$6, " - ", 'CW17'!$F$5))</f>
        <v>Supply-demand balance - Supply-side improvements delivering benefits in 2025-2030; SDB capex - Treated water distribution - Water network+</v>
      </c>
      <c r="D1081" t="str">
        <f>'CW17'!$C$52</f>
        <v>£m</v>
      </c>
      <c r="E1081" t="s">
        <v>8488</v>
      </c>
      <c r="F1081" s="1248">
        <f>IF(ISBLANK('CW17'!$O$52),"##BLANK",'CW17'!$O$52)</f>
        <v>0</v>
      </c>
    </row>
    <row r="1082" spans="2:6" x14ac:dyDescent="0.2">
      <c r="B1082" t="str">
        <f>UPPER('CW17'!$BI$52)</f>
        <v>CW17_041TOT_PR24</v>
      </c>
      <c r="C1082" t="str">
        <f>IF(LEN(_xlfn.CONCAT('CW17'!$B$51, " - ", 'CW17'!$B$52, " - ", 'CW17'!$J$5))&gt;230,LEFT(_xlfn.CONCAT('CW17'!$B$51, " - ", 'CW17'!$B$52, " - ", 'CW17'!$J$5),212)&amp;" [*** truncated]",_xlfn.CONCAT('CW17'!$B$51, " - ", 'CW17'!$B$52, " - ", 'CW17'!$J$5))</f>
        <v>Supply-demand balance - Supply-side improvements delivering benefits in 2025-2030; SDB capex - Total</v>
      </c>
      <c r="D1082" t="str">
        <f>'CW17'!$C$52</f>
        <v>£m</v>
      </c>
      <c r="E1082" t="s">
        <v>8488</v>
      </c>
      <c r="F1082" s="1248">
        <f>IF(ISBLANK('CW17'!$P$52),"##BLANK",'CW17'!$P$52)</f>
        <v>0</v>
      </c>
    </row>
    <row r="1083" spans="2:6" x14ac:dyDescent="0.2">
      <c r="B1083" t="str">
        <f>UPPER('CW17'!$BD$53)</f>
        <v>CW17_042WR_PR24</v>
      </c>
      <c r="C1083" t="str">
        <f>IF(LEN(_xlfn.CONCAT('CW17'!$B$51, " - ", 'CW17'!$B$53, " - ", 'CW17'!$E$5))&gt;230,LEFT(_xlfn.CONCAT('CW17'!$B$51, " - ", 'CW17'!$B$53, " - ", 'CW17'!$E$5),212)&amp;" [*** truncated]",_xlfn.CONCAT('CW17'!$B$51, " - ", 'CW17'!$B$53, " - ", 'CW17'!$E$5))</f>
        <v>Supply-demand balance - Supply-side improvements delivering benefits in 2025-2030; SDB opex - Water resources</v>
      </c>
      <c r="D1083" t="str">
        <f>'CW17'!$C$53</f>
        <v>£m</v>
      </c>
      <c r="E1083" t="s">
        <v>8488</v>
      </c>
      <c r="F1083" s="1248">
        <f>IF(ISBLANK('CW17'!$K$53),"##BLANK",'CW17'!$K$53)</f>
        <v>0</v>
      </c>
    </row>
    <row r="1084" spans="2:6" x14ac:dyDescent="0.2">
      <c r="B1084" t="str">
        <f>UPPER('CW17'!$BE$53)</f>
        <v>CW17_042RWT_PR24</v>
      </c>
      <c r="C1084" t="str">
        <f>IF(LEN(_xlfn.CONCAT('CW17'!$B$51, " - ", 'CW17'!$B$53, " - ", 'CW17'!$F$6, " - ", 'CW17'!$F$5))&gt;230,LEFT(_xlfn.CONCAT('CW17'!$B$51, " - ", 'CW17'!$B$53, " - ", 'CW17'!$F$6, " - ", 'CW17'!$F$5),212)&amp;" [*** truncated]",_xlfn.CONCAT('CW17'!$B$51, " - ", 'CW17'!$B$53, " - ", 'CW17'!$F$6, " - ", 'CW17'!$F$5))</f>
        <v>Supply-demand balance - Supply-side improvements delivering benefits in 2025-2030; SDB opex - Raw water transport - Water network+</v>
      </c>
      <c r="D1084" t="str">
        <f>'CW17'!$C$53</f>
        <v>£m</v>
      </c>
      <c r="E1084" t="s">
        <v>8488</v>
      </c>
      <c r="F1084" s="1248">
        <f>IF(ISBLANK('CW17'!$L$53),"##BLANK",'CW17'!$L$53)</f>
        <v>0</v>
      </c>
    </row>
    <row r="1085" spans="2:6" x14ac:dyDescent="0.2">
      <c r="B1085" t="str">
        <f>UPPER('CW17'!$BF$53)</f>
        <v>CW17_042RWS_PR24</v>
      </c>
      <c r="C1085" t="str">
        <f>IF(LEN(_xlfn.CONCAT('CW17'!$B$51, " - ", 'CW17'!$B$53, " - ", 'CW17'!$G$6, " - ", 'CW17'!$F$5))&gt;230,LEFT(_xlfn.CONCAT('CW17'!$B$51, " - ", 'CW17'!$B$53, " - ", 'CW17'!$G$6, " - ", 'CW17'!$F$5),212)&amp;" [*** truncated]",_xlfn.CONCAT('CW17'!$B$51, " - ", 'CW17'!$B$53, " - ", 'CW17'!$G$6, " - ", 'CW17'!$F$5))</f>
        <v>Supply-demand balance - Supply-side improvements delivering benefits in 2025-2030; SDB opex - Raw water storage - Water network+</v>
      </c>
      <c r="D1085" t="str">
        <f>'CW17'!$C$53</f>
        <v>£m</v>
      </c>
      <c r="E1085" t="s">
        <v>8488</v>
      </c>
      <c r="F1085" s="1248">
        <f>IF(ISBLANK('CW17'!$M$53),"##BLANK",'CW17'!$M$53)</f>
        <v>0</v>
      </c>
    </row>
    <row r="1086" spans="2:6" x14ac:dyDescent="0.2">
      <c r="B1086" t="str">
        <f>UPPER('CW17'!$BG$53)</f>
        <v>CW17_042WT_PR24</v>
      </c>
      <c r="C1086" t="str">
        <f>IF(LEN(_xlfn.CONCAT('CW17'!$B$51, " - ", 'CW17'!$B$53, " - ", 'CW17'!$H$6, " - ", 'CW17'!$F$5))&gt;230,LEFT(_xlfn.CONCAT('CW17'!$B$51, " - ", 'CW17'!$B$53, " - ", 'CW17'!$H$6, " - ", 'CW17'!$F$5),212)&amp;" [*** truncated]",_xlfn.CONCAT('CW17'!$B$51, " - ", 'CW17'!$B$53, " - ", 'CW17'!$H$6, " - ", 'CW17'!$F$5))</f>
        <v>Supply-demand balance - Supply-side improvements delivering benefits in 2025-2030; SDB opex - Water treatment - Water network+</v>
      </c>
      <c r="D1086" t="str">
        <f>'CW17'!$C$53</f>
        <v>£m</v>
      </c>
      <c r="E1086" t="s">
        <v>8488</v>
      </c>
      <c r="F1086" s="1248">
        <f>IF(ISBLANK('CW17'!$N$53),"##BLANK",'CW17'!$N$53)</f>
        <v>0</v>
      </c>
    </row>
    <row r="1087" spans="2:6" x14ac:dyDescent="0.2">
      <c r="B1087" t="str">
        <f>UPPER('CW17'!$BH$53)</f>
        <v>CW17_042TWD_PR24</v>
      </c>
      <c r="C1087" t="str">
        <f>IF(LEN(_xlfn.CONCAT('CW17'!$B$51, " - ", 'CW17'!$B$53, " - ", 'CW17'!$I$6, " - ", 'CW17'!$F$5))&gt;230,LEFT(_xlfn.CONCAT('CW17'!$B$51, " - ", 'CW17'!$B$53, " - ", 'CW17'!$I$6, " - ", 'CW17'!$F$5),212)&amp;" [*** truncated]",_xlfn.CONCAT('CW17'!$B$51, " - ", 'CW17'!$B$53, " - ", 'CW17'!$I$6, " - ", 'CW17'!$F$5))</f>
        <v>Supply-demand balance - Supply-side improvements delivering benefits in 2025-2030; SDB opex - Treated water distribution - Water network+</v>
      </c>
      <c r="D1087" t="str">
        <f>'CW17'!$C$53</f>
        <v>£m</v>
      </c>
      <c r="E1087" t="s">
        <v>8488</v>
      </c>
      <c r="F1087" s="1248">
        <f>IF(ISBLANK('CW17'!$O$53),"##BLANK",'CW17'!$O$53)</f>
        <v>0</v>
      </c>
    </row>
    <row r="1088" spans="2:6" x14ac:dyDescent="0.2">
      <c r="B1088" t="str">
        <f>UPPER('CW17'!$BI$53)</f>
        <v>CW17_042TOT_PR24</v>
      </c>
      <c r="C1088" t="str">
        <f>IF(LEN(_xlfn.CONCAT('CW17'!$B$51, " - ", 'CW17'!$B$53, " - ", 'CW17'!$J$5))&gt;230,LEFT(_xlfn.CONCAT('CW17'!$B$51, " - ", 'CW17'!$B$53, " - ", 'CW17'!$J$5),212)&amp;" [*** truncated]",_xlfn.CONCAT('CW17'!$B$51, " - ", 'CW17'!$B$53, " - ", 'CW17'!$J$5))</f>
        <v>Supply-demand balance - Supply-side improvements delivering benefits in 2025-2030; SDB opex - Total</v>
      </c>
      <c r="D1088" t="str">
        <f>'CW17'!$C$53</f>
        <v>£m</v>
      </c>
      <c r="E1088" t="s">
        <v>8488</v>
      </c>
      <c r="F1088" s="1248">
        <f>IF(ISBLANK('CW17'!$P$53),"##BLANK",'CW17'!$P$53)</f>
        <v>0</v>
      </c>
    </row>
    <row r="1089" spans="2:6" x14ac:dyDescent="0.2">
      <c r="B1089" t="str">
        <f>UPPER('CW17'!$BD$54)</f>
        <v>CW17_043WR_PR24</v>
      </c>
      <c r="C1089" t="str">
        <f>IF(LEN(_xlfn.CONCAT('CW17'!$B$51, " - ", 'CW17'!$B$54, " - ", 'CW17'!$E$5))&gt;230,LEFT(_xlfn.CONCAT('CW17'!$B$51, " - ", 'CW17'!$B$54, " - ", 'CW17'!$E$5),212)&amp;" [*** truncated]",_xlfn.CONCAT('CW17'!$B$51, " - ", 'CW17'!$B$54, " - ", 'CW17'!$E$5))</f>
        <v>Supply-demand balance - Supply-side improvements delivering benefits in 2025-2030; SDB totex - Water resources</v>
      </c>
      <c r="D1089" t="str">
        <f>'CW17'!$C$54</f>
        <v>£m</v>
      </c>
      <c r="E1089" t="s">
        <v>8488</v>
      </c>
      <c r="F1089" s="1248">
        <f>IF(ISBLANK('CW17'!$K$54),"##BLANK",'CW17'!$K$54)</f>
        <v>0</v>
      </c>
    </row>
    <row r="1090" spans="2:6" x14ac:dyDescent="0.2">
      <c r="B1090" t="str">
        <f>UPPER('CW17'!$BE$54)</f>
        <v>CW17_043RWT_PR24</v>
      </c>
      <c r="C1090" t="str">
        <f>IF(LEN(_xlfn.CONCAT('CW17'!$B$51, " - ", 'CW17'!$B$54, " - ", 'CW17'!$F$6, " - ", 'CW17'!$F$5))&gt;230,LEFT(_xlfn.CONCAT('CW17'!$B$51, " - ", 'CW17'!$B$54, " - ", 'CW17'!$F$6, " - ", 'CW17'!$F$5),212)&amp;" [*** truncated]",_xlfn.CONCAT('CW17'!$B$51, " - ", 'CW17'!$B$54, " - ", 'CW17'!$F$6, " - ", 'CW17'!$F$5))</f>
        <v>Supply-demand balance - Supply-side improvements delivering benefits in 2025-2030; SDB totex - Raw water transport - Water network+</v>
      </c>
      <c r="D1090" t="str">
        <f>'CW17'!$C$54</f>
        <v>£m</v>
      </c>
      <c r="E1090" t="s">
        <v>8488</v>
      </c>
      <c r="F1090" s="1248">
        <f>IF(ISBLANK('CW17'!$L$54),"##BLANK",'CW17'!$L$54)</f>
        <v>0</v>
      </c>
    </row>
    <row r="1091" spans="2:6" x14ac:dyDescent="0.2">
      <c r="B1091" t="str">
        <f>UPPER('CW17'!$BF$54)</f>
        <v>CW17_043RWS_PR24</v>
      </c>
      <c r="C1091" t="str">
        <f>IF(LEN(_xlfn.CONCAT('CW17'!$B$51, " - ", 'CW17'!$B$54, " - ", 'CW17'!$G$6, " - ", 'CW17'!$F$5))&gt;230,LEFT(_xlfn.CONCAT('CW17'!$B$51, " - ", 'CW17'!$B$54, " - ", 'CW17'!$G$6, " - ", 'CW17'!$F$5),212)&amp;" [*** truncated]",_xlfn.CONCAT('CW17'!$B$51, " - ", 'CW17'!$B$54, " - ", 'CW17'!$G$6, " - ", 'CW17'!$F$5))</f>
        <v>Supply-demand balance - Supply-side improvements delivering benefits in 2025-2030; SDB totex - Raw water storage - Water network+</v>
      </c>
      <c r="D1091" t="str">
        <f>'CW17'!$C$54</f>
        <v>£m</v>
      </c>
      <c r="E1091" t="s">
        <v>8488</v>
      </c>
      <c r="F1091" s="1248">
        <f>IF(ISBLANK('CW17'!$M$54),"##BLANK",'CW17'!$M$54)</f>
        <v>0</v>
      </c>
    </row>
    <row r="1092" spans="2:6" x14ac:dyDescent="0.2">
      <c r="B1092" t="str">
        <f>UPPER('CW17'!$BG$54)</f>
        <v>CW17_043WT_PR24</v>
      </c>
      <c r="C1092" t="str">
        <f>IF(LEN(_xlfn.CONCAT('CW17'!$B$51, " - ", 'CW17'!$B$54, " - ", 'CW17'!$H$6, " - ", 'CW17'!$F$5))&gt;230,LEFT(_xlfn.CONCAT('CW17'!$B$51, " - ", 'CW17'!$B$54, " - ", 'CW17'!$H$6, " - ", 'CW17'!$F$5),212)&amp;" [*** truncated]",_xlfn.CONCAT('CW17'!$B$51, " - ", 'CW17'!$B$54, " - ", 'CW17'!$H$6, " - ", 'CW17'!$F$5))</f>
        <v>Supply-demand balance - Supply-side improvements delivering benefits in 2025-2030; SDB totex - Water treatment - Water network+</v>
      </c>
      <c r="D1092" t="str">
        <f>'CW17'!$C$54</f>
        <v>£m</v>
      </c>
      <c r="E1092" t="s">
        <v>8488</v>
      </c>
      <c r="F1092" s="1248">
        <f>IF(ISBLANK('CW17'!$N$54),"##BLANK",'CW17'!$N$54)</f>
        <v>0</v>
      </c>
    </row>
    <row r="1093" spans="2:6" x14ac:dyDescent="0.2">
      <c r="B1093" t="str">
        <f>UPPER('CW17'!$BH$54)</f>
        <v>CW17_043TWD_PR24</v>
      </c>
      <c r="C1093" t="str">
        <f>IF(LEN(_xlfn.CONCAT('CW17'!$B$51, " - ", 'CW17'!$B$54, " - ", 'CW17'!$I$6, " - ", 'CW17'!$F$5))&gt;230,LEFT(_xlfn.CONCAT('CW17'!$B$51, " - ", 'CW17'!$B$54, " - ", 'CW17'!$I$6, " - ", 'CW17'!$F$5),212)&amp;" [*** truncated]",_xlfn.CONCAT('CW17'!$B$51, " - ", 'CW17'!$B$54, " - ", 'CW17'!$I$6, " - ", 'CW17'!$F$5))</f>
        <v>Supply-demand balance - Supply-side improvements delivering benefits in 2025-2030; SDB totex - Treated water distribution - Water network+</v>
      </c>
      <c r="D1093" t="str">
        <f>'CW17'!$C$54</f>
        <v>£m</v>
      </c>
      <c r="E1093" t="s">
        <v>8488</v>
      </c>
      <c r="F1093" s="1248">
        <f>IF(ISBLANK('CW17'!$O$54),"##BLANK",'CW17'!$O$54)</f>
        <v>0</v>
      </c>
    </row>
    <row r="1094" spans="2:6" x14ac:dyDescent="0.2">
      <c r="B1094" t="str">
        <f>UPPER('CW17'!$BI$54)</f>
        <v>CW17_043TOT_PR24</v>
      </c>
      <c r="C1094" t="str">
        <f>IF(LEN(_xlfn.CONCAT('CW17'!$B$51, " - ", 'CW17'!$B$54, " - ", 'CW17'!$J$5))&gt;230,LEFT(_xlfn.CONCAT('CW17'!$B$51, " - ", 'CW17'!$B$54, " - ", 'CW17'!$J$5),212)&amp;" [*** truncated]",_xlfn.CONCAT('CW17'!$B$51, " - ", 'CW17'!$B$54, " - ", 'CW17'!$J$5))</f>
        <v>Supply-demand balance - Supply-side improvements delivering benefits in 2025-2030; SDB totex - Total</v>
      </c>
      <c r="D1094" t="str">
        <f>'CW17'!$C$54</f>
        <v>£m</v>
      </c>
      <c r="E1094" t="s">
        <v>8488</v>
      </c>
      <c r="F1094" s="1248">
        <f>IF(ISBLANK('CW17'!$P$54),"##BLANK",'CW17'!$P$54)</f>
        <v>0</v>
      </c>
    </row>
    <row r="1095" spans="2:6" x14ac:dyDescent="0.2">
      <c r="B1095" t="str">
        <f>UPPER('CW17'!$BD$55)</f>
        <v>CW17_044WR_PR24</v>
      </c>
      <c r="C1095" t="str">
        <f>IF(LEN(_xlfn.CONCAT('CW17'!$B$51, " - ", 'CW17'!$B$55, " - ", 'CW17'!$E$5))&gt;230,LEFT(_xlfn.CONCAT('CW17'!$B$51, " - ", 'CW17'!$B$55, " - ", 'CW17'!$E$5),212)&amp;" [*** truncated]",_xlfn.CONCAT('CW17'!$B$51, " - ", 'CW17'!$B$55, " - ", 'CW17'!$E$5))</f>
        <v>Supply-demand balance - Demand-side improvements delivering benefits in 2025-2030 (excl leakage and metering); SDB capex - Water resources</v>
      </c>
      <c r="D1095" t="str">
        <f>'CW17'!$C$55</f>
        <v>£m</v>
      </c>
      <c r="E1095" t="s">
        <v>8488</v>
      </c>
      <c r="F1095" s="1248">
        <f>IF(ISBLANK('CW17'!$K$55),"##BLANK",'CW17'!$K$55)</f>
        <v>0</v>
      </c>
    </row>
    <row r="1096" spans="2:6" x14ac:dyDescent="0.2">
      <c r="B1096" t="str">
        <f>UPPER('CW17'!$BE$55)</f>
        <v>CW17_044RWT_PR24</v>
      </c>
      <c r="C1096" t="str">
        <f>IF(LEN(_xlfn.CONCAT('CW17'!$B$51, " - ", 'CW17'!$B$55, " - ", 'CW17'!$F$6, " - ", 'CW17'!$F$5))&gt;230,LEFT(_xlfn.CONCAT('CW17'!$B$51, " - ", 'CW17'!$B$55, " - ", 'CW17'!$F$6, " - ", 'CW17'!$F$5),212)&amp;" [*** truncated]",_xlfn.CONCAT('CW17'!$B$51, " - ", 'CW17'!$B$55, " - ", 'CW17'!$F$6, " - ", 'CW17'!$F$5))</f>
        <v>Supply-demand balance - Demand-side improvements delivering benefits in 2025-2030 (excl leakage and metering); SDB capex - Raw water transport - Water network+</v>
      </c>
      <c r="D1096" t="str">
        <f>'CW17'!$C$55</f>
        <v>£m</v>
      </c>
      <c r="E1096" t="s">
        <v>8488</v>
      </c>
      <c r="F1096" s="1248">
        <f>IF(ISBLANK('CW17'!$L$55),"##BLANK",'CW17'!$L$55)</f>
        <v>0</v>
      </c>
    </row>
    <row r="1097" spans="2:6" x14ac:dyDescent="0.2">
      <c r="B1097" t="str">
        <f>UPPER('CW17'!$BF$55)</f>
        <v>CW17_044RWS_PR24</v>
      </c>
      <c r="C1097" t="str">
        <f>IF(LEN(_xlfn.CONCAT('CW17'!$B$51, " - ", 'CW17'!$B$55, " - ", 'CW17'!$G$6, " - ", 'CW17'!$F$5))&gt;230,LEFT(_xlfn.CONCAT('CW17'!$B$51, " - ", 'CW17'!$B$55, " - ", 'CW17'!$G$6, " - ", 'CW17'!$F$5),212)&amp;" [*** truncated]",_xlfn.CONCAT('CW17'!$B$51, " - ", 'CW17'!$B$55, " - ", 'CW17'!$G$6, " - ", 'CW17'!$F$5))</f>
        <v>Supply-demand balance - Demand-side improvements delivering benefits in 2025-2030 (excl leakage and metering); SDB capex - Raw water storage - Water network+</v>
      </c>
      <c r="D1097" t="str">
        <f>'CW17'!$C$55</f>
        <v>£m</v>
      </c>
      <c r="E1097" t="s">
        <v>8488</v>
      </c>
      <c r="F1097" s="1248">
        <f>IF(ISBLANK('CW17'!$M$55),"##BLANK",'CW17'!$M$55)</f>
        <v>0</v>
      </c>
    </row>
    <row r="1098" spans="2:6" x14ac:dyDescent="0.2">
      <c r="B1098" t="str">
        <f>UPPER('CW17'!$BG$55)</f>
        <v>CW17_044WT_PR24</v>
      </c>
      <c r="C1098" t="str">
        <f>IF(LEN(_xlfn.CONCAT('CW17'!$B$51, " - ", 'CW17'!$B$55, " - ", 'CW17'!$H$6, " - ", 'CW17'!$F$5))&gt;230,LEFT(_xlfn.CONCAT('CW17'!$B$51, " - ", 'CW17'!$B$55, " - ", 'CW17'!$H$6, " - ", 'CW17'!$F$5),212)&amp;" [*** truncated]",_xlfn.CONCAT('CW17'!$B$51, " - ", 'CW17'!$B$55, " - ", 'CW17'!$H$6, " - ", 'CW17'!$F$5))</f>
        <v>Supply-demand balance - Demand-side improvements delivering benefits in 2025-2030 (excl leakage and metering); SDB capex - Water treatment - Water network+</v>
      </c>
      <c r="D1098" t="str">
        <f>'CW17'!$C$55</f>
        <v>£m</v>
      </c>
      <c r="E1098" t="s">
        <v>8488</v>
      </c>
      <c r="F1098" s="1248">
        <f>IF(ISBLANK('CW17'!$N$55),"##BLANK",'CW17'!$N$55)</f>
        <v>0</v>
      </c>
    </row>
    <row r="1099" spans="2:6" x14ac:dyDescent="0.2">
      <c r="B1099" t="str">
        <f>UPPER('CW17'!$BH$55)</f>
        <v>CW17_044TWD_PR24</v>
      </c>
      <c r="C1099" t="str">
        <f>IF(LEN(_xlfn.CONCAT('CW17'!$B$51, " - ", 'CW17'!$B$55, " - ", 'CW17'!$I$6, " - ", 'CW17'!$F$5))&gt;230,LEFT(_xlfn.CONCAT('CW17'!$B$51, " - ", 'CW17'!$B$55, " - ", 'CW17'!$I$6, " - ", 'CW17'!$F$5),212)&amp;" [*** truncated]",_xlfn.CONCAT('CW17'!$B$51, " - ", 'CW17'!$B$55, " - ", 'CW17'!$I$6, " - ", 'CW17'!$F$5))</f>
        <v>Supply-demand balance - Demand-side improvements delivering benefits in 2025-2030 (excl leakage and metering); SDB capex - Treated water distribution - Water network+</v>
      </c>
      <c r="D1099" t="str">
        <f>'CW17'!$C$55</f>
        <v>£m</v>
      </c>
      <c r="E1099" t="s">
        <v>8488</v>
      </c>
      <c r="F1099" s="1248">
        <f>IF(ISBLANK('CW17'!$O$55),"##BLANK",'CW17'!$O$55)</f>
        <v>0</v>
      </c>
    </row>
    <row r="1100" spans="2:6" x14ac:dyDescent="0.2">
      <c r="B1100" t="str">
        <f>UPPER('CW17'!$BI$55)</f>
        <v>CW17_044TOT_PR24</v>
      </c>
      <c r="C1100" t="str">
        <f>IF(LEN(_xlfn.CONCAT('CW17'!$B$51, " - ", 'CW17'!$B$55, " - ", 'CW17'!$J$5))&gt;230,LEFT(_xlfn.CONCAT('CW17'!$B$51, " - ", 'CW17'!$B$55, " - ", 'CW17'!$J$5),212)&amp;" [*** truncated]",_xlfn.CONCAT('CW17'!$B$51, " - ", 'CW17'!$B$55, " - ", 'CW17'!$J$5))</f>
        <v>Supply-demand balance - Demand-side improvements delivering benefits in 2025-2030 (excl leakage and metering); SDB capex - Total</v>
      </c>
      <c r="D1100" t="str">
        <f>'CW17'!$C$55</f>
        <v>£m</v>
      </c>
      <c r="E1100" t="s">
        <v>8488</v>
      </c>
      <c r="F1100" s="1248">
        <f>IF(ISBLANK('CW17'!$P$55),"##BLANK",'CW17'!$P$55)</f>
        <v>0</v>
      </c>
    </row>
    <row r="1101" spans="2:6" x14ac:dyDescent="0.2">
      <c r="B1101" t="str">
        <f>UPPER('CW17'!$BD$56)</f>
        <v>CW17_045WR_PR24</v>
      </c>
      <c r="C1101" t="str">
        <f>IF(LEN(_xlfn.CONCAT('CW17'!$B$51, " - ", 'CW17'!$B$56, " - ", 'CW17'!$E$5))&gt;230,LEFT(_xlfn.CONCAT('CW17'!$B$51, " - ", 'CW17'!$B$56, " - ", 'CW17'!$E$5),212)&amp;" [*** truncated]",_xlfn.CONCAT('CW17'!$B$51, " - ", 'CW17'!$B$56, " - ", 'CW17'!$E$5))</f>
        <v>Supply-demand balance - Demand-side improvements delivering benefits in 2025-2030 (excl leakage and metering); SDB opex - Water resources</v>
      </c>
      <c r="D1101" t="str">
        <f>'CW17'!$C$56</f>
        <v>£m</v>
      </c>
      <c r="E1101" t="s">
        <v>8488</v>
      </c>
      <c r="F1101" s="1248">
        <f>IF(ISBLANK('CW17'!$K$56),"##BLANK",'CW17'!$K$56)</f>
        <v>0</v>
      </c>
    </row>
    <row r="1102" spans="2:6" x14ac:dyDescent="0.2">
      <c r="B1102" t="str">
        <f>UPPER('CW17'!$BE$56)</f>
        <v>CW17_045RWT_PR24</v>
      </c>
      <c r="C1102" t="str">
        <f>IF(LEN(_xlfn.CONCAT('CW17'!$B$51, " - ", 'CW17'!$B$56, " - ", 'CW17'!$F$6, " - ", 'CW17'!$F$5))&gt;230,LEFT(_xlfn.CONCAT('CW17'!$B$51, " - ", 'CW17'!$B$56, " - ", 'CW17'!$F$6, " - ", 'CW17'!$F$5),212)&amp;" [*** truncated]",_xlfn.CONCAT('CW17'!$B$51, " - ", 'CW17'!$B$56, " - ", 'CW17'!$F$6, " - ", 'CW17'!$F$5))</f>
        <v>Supply-demand balance - Demand-side improvements delivering benefits in 2025-2030 (excl leakage and metering); SDB opex - Raw water transport - Water network+</v>
      </c>
      <c r="D1102" t="str">
        <f>'CW17'!$C$56</f>
        <v>£m</v>
      </c>
      <c r="E1102" t="s">
        <v>8488</v>
      </c>
      <c r="F1102" s="1248">
        <f>IF(ISBLANK('CW17'!$L$56),"##BLANK",'CW17'!$L$56)</f>
        <v>0</v>
      </c>
    </row>
    <row r="1103" spans="2:6" x14ac:dyDescent="0.2">
      <c r="B1103" t="str">
        <f>UPPER('CW17'!$BF$56)</f>
        <v>CW17_045RWS_PR24</v>
      </c>
      <c r="C1103" t="str">
        <f>IF(LEN(_xlfn.CONCAT('CW17'!$B$51, " - ", 'CW17'!$B$56, " - ", 'CW17'!$G$6, " - ", 'CW17'!$F$5))&gt;230,LEFT(_xlfn.CONCAT('CW17'!$B$51, " - ", 'CW17'!$B$56, " - ", 'CW17'!$G$6, " - ", 'CW17'!$F$5),212)&amp;" [*** truncated]",_xlfn.CONCAT('CW17'!$B$51, " - ", 'CW17'!$B$56, " - ", 'CW17'!$G$6, " - ", 'CW17'!$F$5))</f>
        <v>Supply-demand balance - Demand-side improvements delivering benefits in 2025-2030 (excl leakage and metering); SDB opex - Raw water storage - Water network+</v>
      </c>
      <c r="D1103" t="str">
        <f>'CW17'!$C$56</f>
        <v>£m</v>
      </c>
      <c r="E1103" t="s">
        <v>8488</v>
      </c>
      <c r="F1103" s="1248">
        <f>IF(ISBLANK('CW17'!$M$56),"##BLANK",'CW17'!$M$56)</f>
        <v>0</v>
      </c>
    </row>
    <row r="1104" spans="2:6" x14ac:dyDescent="0.2">
      <c r="B1104" t="str">
        <f>UPPER('CW17'!$BG$56)</f>
        <v>CW17_045WT_PR24</v>
      </c>
      <c r="C1104" t="str">
        <f>IF(LEN(_xlfn.CONCAT('CW17'!$B$51, " - ", 'CW17'!$B$56, " - ", 'CW17'!$H$6, " - ", 'CW17'!$F$5))&gt;230,LEFT(_xlfn.CONCAT('CW17'!$B$51, " - ", 'CW17'!$B$56, " - ", 'CW17'!$H$6, " - ", 'CW17'!$F$5),212)&amp;" [*** truncated]",_xlfn.CONCAT('CW17'!$B$51, " - ", 'CW17'!$B$56, " - ", 'CW17'!$H$6, " - ", 'CW17'!$F$5))</f>
        <v>Supply-demand balance - Demand-side improvements delivering benefits in 2025-2030 (excl leakage and metering); SDB opex - Water treatment - Water network+</v>
      </c>
      <c r="D1104" t="str">
        <f>'CW17'!$C$56</f>
        <v>£m</v>
      </c>
      <c r="E1104" t="s">
        <v>8488</v>
      </c>
      <c r="F1104" s="1248">
        <f>IF(ISBLANK('CW17'!$N$56),"##BLANK",'CW17'!$N$56)</f>
        <v>0</v>
      </c>
    </row>
    <row r="1105" spans="2:6" x14ac:dyDescent="0.2">
      <c r="B1105" t="str">
        <f>UPPER('CW17'!$BH$56)</f>
        <v>CW17_045TWD_PR24</v>
      </c>
      <c r="C1105" t="str">
        <f>IF(LEN(_xlfn.CONCAT('CW17'!$B$51, " - ", 'CW17'!$B$56, " - ", 'CW17'!$I$6, " - ", 'CW17'!$F$5))&gt;230,LEFT(_xlfn.CONCAT('CW17'!$B$51, " - ", 'CW17'!$B$56, " - ", 'CW17'!$I$6, " - ", 'CW17'!$F$5),212)&amp;" [*** truncated]",_xlfn.CONCAT('CW17'!$B$51, " - ", 'CW17'!$B$56, " - ", 'CW17'!$I$6, " - ", 'CW17'!$F$5))</f>
        <v>Supply-demand balance - Demand-side improvements delivering benefits in 2025-2030 (excl leakage and metering); SDB opex - Treated water distribution - Water network+</v>
      </c>
      <c r="D1105" t="str">
        <f>'CW17'!$C$56</f>
        <v>£m</v>
      </c>
      <c r="E1105" t="s">
        <v>8488</v>
      </c>
      <c r="F1105" s="1248">
        <f>IF(ISBLANK('CW17'!$O$56),"##BLANK",'CW17'!$O$56)</f>
        <v>0</v>
      </c>
    </row>
    <row r="1106" spans="2:6" x14ac:dyDescent="0.2">
      <c r="B1106" t="str">
        <f>UPPER('CW17'!$BI$56)</f>
        <v>CW17_045TOT_PR24</v>
      </c>
      <c r="C1106" t="str">
        <f>IF(LEN(_xlfn.CONCAT('CW17'!$B$51, " - ", 'CW17'!$B$56, " - ", 'CW17'!$J$5))&gt;230,LEFT(_xlfn.CONCAT('CW17'!$B$51, " - ", 'CW17'!$B$56, " - ", 'CW17'!$J$5),212)&amp;" [*** truncated]",_xlfn.CONCAT('CW17'!$B$51, " - ", 'CW17'!$B$56, " - ", 'CW17'!$J$5))</f>
        <v>Supply-demand balance - Demand-side improvements delivering benefits in 2025-2030 (excl leakage and metering); SDB opex - Total</v>
      </c>
      <c r="D1106" t="str">
        <f>'CW17'!$C$56</f>
        <v>£m</v>
      </c>
      <c r="E1106" t="s">
        <v>8488</v>
      </c>
      <c r="F1106" s="1248">
        <f>IF(ISBLANK('CW17'!$P$56),"##BLANK",'CW17'!$P$56)</f>
        <v>0</v>
      </c>
    </row>
    <row r="1107" spans="2:6" x14ac:dyDescent="0.2">
      <c r="B1107" t="str">
        <f>UPPER('CW17'!$BD$57)</f>
        <v>CW17_046WR_PR24</v>
      </c>
      <c r="C1107" t="str">
        <f>IF(LEN(_xlfn.CONCAT('CW17'!$B$51, " - ", 'CW17'!$B$57, " - ", 'CW17'!$E$5))&gt;230,LEFT(_xlfn.CONCAT('CW17'!$B$51, " - ", 'CW17'!$B$57, " - ", 'CW17'!$E$5),212)&amp;" [*** truncated]",_xlfn.CONCAT('CW17'!$B$51, " - ", 'CW17'!$B$57, " - ", 'CW17'!$E$5))</f>
        <v>Supply-demand balance - Demand-side improvements delivering benefits in 2025-2030 (excl leakage and metering); SDB totex - Water resources</v>
      </c>
      <c r="D1107" t="str">
        <f>'CW17'!$C$57</f>
        <v>£m</v>
      </c>
      <c r="E1107" t="s">
        <v>8488</v>
      </c>
      <c r="F1107" s="1248">
        <f>IF(ISBLANK('CW17'!$K$57),"##BLANK",'CW17'!$K$57)</f>
        <v>0</v>
      </c>
    </row>
    <row r="1108" spans="2:6" x14ac:dyDescent="0.2">
      <c r="B1108" t="str">
        <f>UPPER('CW17'!$BE$57)</f>
        <v>CW17_046RWT_PR24</v>
      </c>
      <c r="C1108" t="str">
        <f>IF(LEN(_xlfn.CONCAT('CW17'!$B$51, " - ", 'CW17'!$B$57, " - ", 'CW17'!$F$6, " - ", 'CW17'!$F$5))&gt;230,LEFT(_xlfn.CONCAT('CW17'!$B$51, " - ", 'CW17'!$B$57, " - ", 'CW17'!$F$6, " - ", 'CW17'!$F$5),212)&amp;" [*** truncated]",_xlfn.CONCAT('CW17'!$B$51, " - ", 'CW17'!$B$57, " - ", 'CW17'!$F$6, " - ", 'CW17'!$F$5))</f>
        <v>Supply-demand balance - Demand-side improvements delivering benefits in 2025-2030 (excl leakage and metering); SDB totex - Raw water transport - Water network+</v>
      </c>
      <c r="D1108" t="str">
        <f>'CW17'!$C$57</f>
        <v>£m</v>
      </c>
      <c r="E1108" t="s">
        <v>8488</v>
      </c>
      <c r="F1108" s="1248">
        <f>IF(ISBLANK('CW17'!$L$57),"##BLANK",'CW17'!$L$57)</f>
        <v>0</v>
      </c>
    </row>
    <row r="1109" spans="2:6" x14ac:dyDescent="0.2">
      <c r="B1109" t="str">
        <f>UPPER('CW17'!$BF$57)</f>
        <v>CW17_046RWS_PR24</v>
      </c>
      <c r="C1109" t="str">
        <f>IF(LEN(_xlfn.CONCAT('CW17'!$B$51, " - ", 'CW17'!$B$57, " - ", 'CW17'!$G$6, " - ", 'CW17'!$F$5))&gt;230,LEFT(_xlfn.CONCAT('CW17'!$B$51, " - ", 'CW17'!$B$57, " - ", 'CW17'!$G$6, " - ", 'CW17'!$F$5),212)&amp;" [*** truncated]",_xlfn.CONCAT('CW17'!$B$51, " - ", 'CW17'!$B$57, " - ", 'CW17'!$G$6, " - ", 'CW17'!$F$5))</f>
        <v>Supply-demand balance - Demand-side improvements delivering benefits in 2025-2030 (excl leakage and metering); SDB totex - Raw water storage - Water network+</v>
      </c>
      <c r="D1109" t="str">
        <f>'CW17'!$C$57</f>
        <v>£m</v>
      </c>
      <c r="E1109" t="s">
        <v>8488</v>
      </c>
      <c r="F1109" s="1248">
        <f>IF(ISBLANK('CW17'!$M$57),"##BLANK",'CW17'!$M$57)</f>
        <v>0</v>
      </c>
    </row>
    <row r="1110" spans="2:6" x14ac:dyDescent="0.2">
      <c r="B1110" t="str">
        <f>UPPER('CW17'!$BG$57)</f>
        <v>CW17_046WT_PR24</v>
      </c>
      <c r="C1110" t="str">
        <f>IF(LEN(_xlfn.CONCAT('CW17'!$B$51, " - ", 'CW17'!$B$57, " - ", 'CW17'!$H$6, " - ", 'CW17'!$F$5))&gt;230,LEFT(_xlfn.CONCAT('CW17'!$B$51, " - ", 'CW17'!$B$57, " - ", 'CW17'!$H$6, " - ", 'CW17'!$F$5),212)&amp;" [*** truncated]",_xlfn.CONCAT('CW17'!$B$51, " - ", 'CW17'!$B$57, " - ", 'CW17'!$H$6, " - ", 'CW17'!$F$5))</f>
        <v>Supply-demand balance - Demand-side improvements delivering benefits in 2025-2030 (excl leakage and metering); SDB totex - Water treatment - Water network+</v>
      </c>
      <c r="D1110" t="str">
        <f>'CW17'!$C$57</f>
        <v>£m</v>
      </c>
      <c r="E1110" t="s">
        <v>8488</v>
      </c>
      <c r="F1110" s="1248">
        <f>IF(ISBLANK('CW17'!$N$57),"##BLANK",'CW17'!$N$57)</f>
        <v>0</v>
      </c>
    </row>
    <row r="1111" spans="2:6" x14ac:dyDescent="0.2">
      <c r="B1111" t="str">
        <f>UPPER('CW17'!$BH$57)</f>
        <v>CW17_046TWD_PR24</v>
      </c>
      <c r="C1111" t="str">
        <f>IF(LEN(_xlfn.CONCAT('CW17'!$B$51, " - ", 'CW17'!$B$57, " - ", 'CW17'!$I$6, " - ", 'CW17'!$F$5))&gt;230,LEFT(_xlfn.CONCAT('CW17'!$B$51, " - ", 'CW17'!$B$57, " - ", 'CW17'!$I$6, " - ", 'CW17'!$F$5),212)&amp;" [*** truncated]",_xlfn.CONCAT('CW17'!$B$51, " - ", 'CW17'!$B$57, " - ", 'CW17'!$I$6, " - ", 'CW17'!$F$5))</f>
        <v>Supply-demand balance - Demand-side improvements delivering benefits in 2025-2030 (excl leakage and metering); SDB totex - Treated water distribution - Water network+</v>
      </c>
      <c r="D1111" t="str">
        <f>'CW17'!$C$57</f>
        <v>£m</v>
      </c>
      <c r="E1111" t="s">
        <v>8488</v>
      </c>
      <c r="F1111" s="1248">
        <f>IF(ISBLANK('CW17'!$O$57),"##BLANK",'CW17'!$O$57)</f>
        <v>0</v>
      </c>
    </row>
    <row r="1112" spans="2:6" x14ac:dyDescent="0.2">
      <c r="B1112" t="str">
        <f>UPPER('CW17'!$BI$57)</f>
        <v>CW17_046TOT_PR24</v>
      </c>
      <c r="C1112" t="str">
        <f>IF(LEN(_xlfn.CONCAT('CW17'!$B$51, " - ", 'CW17'!$B$57, " - ", 'CW17'!$J$5))&gt;230,LEFT(_xlfn.CONCAT('CW17'!$B$51, " - ", 'CW17'!$B$57, " - ", 'CW17'!$J$5),212)&amp;" [*** truncated]",_xlfn.CONCAT('CW17'!$B$51, " - ", 'CW17'!$B$57, " - ", 'CW17'!$J$5))</f>
        <v>Supply-demand balance - Demand-side improvements delivering benefits in 2025-2030 (excl leakage and metering); SDB totex - Total</v>
      </c>
      <c r="D1112" t="str">
        <f>'CW17'!$C$57</f>
        <v>£m</v>
      </c>
      <c r="E1112" t="s">
        <v>8488</v>
      </c>
      <c r="F1112" s="1248">
        <f>IF(ISBLANK('CW17'!$P$57),"##BLANK",'CW17'!$P$57)</f>
        <v>0</v>
      </c>
    </row>
    <row r="1113" spans="2:6" x14ac:dyDescent="0.2">
      <c r="B1113" t="str">
        <f>UPPER('CW17'!$BD$58)</f>
        <v>CW17_047WR_PR24</v>
      </c>
      <c r="C1113" t="str">
        <f>IF(LEN(_xlfn.CONCAT('CW17'!$B$51, " - ", 'CW17'!$B$58, " - ", 'CW17'!$E$5))&gt;230,LEFT(_xlfn.CONCAT('CW17'!$B$51, " - ", 'CW17'!$B$58, " - ", 'CW17'!$E$5),212)&amp;" [*** truncated]",_xlfn.CONCAT('CW17'!$B$51, " - ", 'CW17'!$B$58, " - ", 'CW17'!$E$5))</f>
        <v>Supply-demand balance - Leakage improvements delivering benefits in 2025-2030; SDB capex - Water resources</v>
      </c>
      <c r="D1113" t="str">
        <f>'CW17'!$C$58</f>
        <v>£m</v>
      </c>
      <c r="E1113" t="s">
        <v>8488</v>
      </c>
      <c r="F1113" s="1248">
        <f>IF(ISBLANK('CW17'!$K$58),"##BLANK",'CW17'!$K$58)</f>
        <v>0</v>
      </c>
    </row>
    <row r="1114" spans="2:6" x14ac:dyDescent="0.2">
      <c r="B1114" t="str">
        <f>UPPER('CW17'!$BE$58)</f>
        <v>CW17_047RWT_PR24</v>
      </c>
      <c r="C1114" t="str">
        <f>IF(LEN(_xlfn.CONCAT('CW17'!$B$51, " - ", 'CW17'!$B$58, " - ", 'CW17'!$F$6, " - ", 'CW17'!$F$5))&gt;230,LEFT(_xlfn.CONCAT('CW17'!$B$51, " - ", 'CW17'!$B$58, " - ", 'CW17'!$F$6, " - ", 'CW17'!$F$5),212)&amp;" [*** truncated]",_xlfn.CONCAT('CW17'!$B$51, " - ", 'CW17'!$B$58, " - ", 'CW17'!$F$6, " - ", 'CW17'!$F$5))</f>
        <v>Supply-demand balance - Leakage improvements delivering benefits in 2025-2030; SDB capex - Raw water transport - Water network+</v>
      </c>
      <c r="D1114" t="str">
        <f>'CW17'!$C$58</f>
        <v>£m</v>
      </c>
      <c r="E1114" t="s">
        <v>8488</v>
      </c>
      <c r="F1114" s="1248">
        <f>IF(ISBLANK('CW17'!$L$58),"##BLANK",'CW17'!$L$58)</f>
        <v>0</v>
      </c>
    </row>
    <row r="1115" spans="2:6" x14ac:dyDescent="0.2">
      <c r="B1115" t="str">
        <f>UPPER('CW17'!$BF$58)</f>
        <v>CW17_047RWS_PR24</v>
      </c>
      <c r="C1115" t="str">
        <f>IF(LEN(_xlfn.CONCAT('CW17'!$B$51, " - ", 'CW17'!$B$58, " - ", 'CW17'!$G$6, " - ", 'CW17'!$F$5))&gt;230,LEFT(_xlfn.CONCAT('CW17'!$B$51, " - ", 'CW17'!$B$58, " - ", 'CW17'!$G$6, " - ", 'CW17'!$F$5),212)&amp;" [*** truncated]",_xlfn.CONCAT('CW17'!$B$51, " - ", 'CW17'!$B$58, " - ", 'CW17'!$G$6, " - ", 'CW17'!$F$5))</f>
        <v>Supply-demand balance - Leakage improvements delivering benefits in 2025-2030; SDB capex - Raw water storage - Water network+</v>
      </c>
      <c r="D1115" t="str">
        <f>'CW17'!$C$58</f>
        <v>£m</v>
      </c>
      <c r="E1115" t="s">
        <v>8488</v>
      </c>
      <c r="F1115" s="1248">
        <f>IF(ISBLANK('CW17'!$M$58),"##BLANK",'CW17'!$M$58)</f>
        <v>0</v>
      </c>
    </row>
    <row r="1116" spans="2:6" x14ac:dyDescent="0.2">
      <c r="B1116" t="str">
        <f>UPPER('CW17'!$BG$58)</f>
        <v>CW17_047WT_PR24</v>
      </c>
      <c r="C1116" t="str">
        <f>IF(LEN(_xlfn.CONCAT('CW17'!$B$51, " - ", 'CW17'!$B$58, " - ", 'CW17'!$H$6, " - ", 'CW17'!$F$5))&gt;230,LEFT(_xlfn.CONCAT('CW17'!$B$51, " - ", 'CW17'!$B$58, " - ", 'CW17'!$H$6, " - ", 'CW17'!$F$5),212)&amp;" [*** truncated]",_xlfn.CONCAT('CW17'!$B$51, " - ", 'CW17'!$B$58, " - ", 'CW17'!$H$6, " - ", 'CW17'!$F$5))</f>
        <v>Supply-demand balance - Leakage improvements delivering benefits in 2025-2030; SDB capex - Water treatment - Water network+</v>
      </c>
      <c r="D1116" t="str">
        <f>'CW17'!$C$58</f>
        <v>£m</v>
      </c>
      <c r="E1116" t="s">
        <v>8488</v>
      </c>
      <c r="F1116" s="1248">
        <f>IF(ISBLANK('CW17'!$N$58),"##BLANK",'CW17'!$N$58)</f>
        <v>0</v>
      </c>
    </row>
    <row r="1117" spans="2:6" x14ac:dyDescent="0.2">
      <c r="B1117" t="str">
        <f>UPPER('CW17'!$BH$58)</f>
        <v>CW17_047TWD_PR24</v>
      </c>
      <c r="C1117" t="str">
        <f>IF(LEN(_xlfn.CONCAT('CW17'!$B$51, " - ", 'CW17'!$B$58, " - ", 'CW17'!$I$6, " - ", 'CW17'!$F$5))&gt;230,LEFT(_xlfn.CONCAT('CW17'!$B$51, " - ", 'CW17'!$B$58, " - ", 'CW17'!$I$6, " - ", 'CW17'!$F$5),212)&amp;" [*** truncated]",_xlfn.CONCAT('CW17'!$B$51, " - ", 'CW17'!$B$58, " - ", 'CW17'!$I$6, " - ", 'CW17'!$F$5))</f>
        <v>Supply-demand balance - Leakage improvements delivering benefits in 2025-2030; SDB capex - Treated water distribution - Water network+</v>
      </c>
      <c r="D1117" t="str">
        <f>'CW17'!$C$58</f>
        <v>£m</v>
      </c>
      <c r="E1117" t="s">
        <v>8488</v>
      </c>
      <c r="F1117" s="1248">
        <f>IF(ISBLANK('CW17'!$O$58),"##BLANK",'CW17'!$O$58)</f>
        <v>0</v>
      </c>
    </row>
    <row r="1118" spans="2:6" x14ac:dyDescent="0.2">
      <c r="B1118" t="str">
        <f>UPPER('CW17'!$BI$58)</f>
        <v>CW17_047TOT_PR24</v>
      </c>
      <c r="C1118" t="str">
        <f>IF(LEN(_xlfn.CONCAT('CW17'!$B$51, " - ", 'CW17'!$B$58, " - ", 'CW17'!$J$5))&gt;230,LEFT(_xlfn.CONCAT('CW17'!$B$51, " - ", 'CW17'!$B$58, " - ", 'CW17'!$J$5),212)&amp;" [*** truncated]",_xlfn.CONCAT('CW17'!$B$51, " - ", 'CW17'!$B$58, " - ", 'CW17'!$J$5))</f>
        <v>Supply-demand balance - Leakage improvements delivering benefits in 2025-2030; SDB capex - Total</v>
      </c>
      <c r="D1118" t="str">
        <f>'CW17'!$C$58</f>
        <v>£m</v>
      </c>
      <c r="E1118" t="s">
        <v>8488</v>
      </c>
      <c r="F1118" s="1248">
        <f>IF(ISBLANK('CW17'!$P$58),"##BLANK",'CW17'!$P$58)</f>
        <v>0</v>
      </c>
    </row>
    <row r="1119" spans="2:6" x14ac:dyDescent="0.2">
      <c r="B1119" t="str">
        <f>UPPER('CW17'!$BD$59)</f>
        <v>CW17_048WR_PR24</v>
      </c>
      <c r="C1119" t="str">
        <f>IF(LEN(_xlfn.CONCAT('CW17'!$B$51, " - ", 'CW17'!$B$59, " - ", 'CW17'!$E$5))&gt;230,LEFT(_xlfn.CONCAT('CW17'!$B$51, " - ", 'CW17'!$B$59, " - ", 'CW17'!$E$5),212)&amp;" [*** truncated]",_xlfn.CONCAT('CW17'!$B$51, " - ", 'CW17'!$B$59, " - ", 'CW17'!$E$5))</f>
        <v>Supply-demand balance - Leakage improvements delivering benefits in 2025-2030; SDB opex - Water resources</v>
      </c>
      <c r="D1119" t="str">
        <f>'CW17'!$C$59</f>
        <v>£m</v>
      </c>
      <c r="E1119" t="s">
        <v>8488</v>
      </c>
      <c r="F1119" s="1248">
        <f>IF(ISBLANK('CW17'!$K$59),"##BLANK",'CW17'!$K$59)</f>
        <v>0</v>
      </c>
    </row>
    <row r="1120" spans="2:6" x14ac:dyDescent="0.2">
      <c r="B1120" t="str">
        <f>UPPER('CW17'!$BE$59)</f>
        <v>CW17_048RWT_PR24</v>
      </c>
      <c r="C1120" t="str">
        <f>IF(LEN(_xlfn.CONCAT('CW17'!$B$51, " - ", 'CW17'!$B$59, " - ", 'CW17'!$F$6, " - ", 'CW17'!$F$5))&gt;230,LEFT(_xlfn.CONCAT('CW17'!$B$51, " - ", 'CW17'!$B$59, " - ", 'CW17'!$F$6, " - ", 'CW17'!$F$5),212)&amp;" [*** truncated]",_xlfn.CONCAT('CW17'!$B$51, " - ", 'CW17'!$B$59, " - ", 'CW17'!$F$6, " - ", 'CW17'!$F$5))</f>
        <v>Supply-demand balance - Leakage improvements delivering benefits in 2025-2030; SDB opex - Raw water transport - Water network+</v>
      </c>
      <c r="D1120" t="str">
        <f>'CW17'!$C$59</f>
        <v>£m</v>
      </c>
      <c r="E1120" t="s">
        <v>8488</v>
      </c>
      <c r="F1120" s="1248">
        <f>IF(ISBLANK('CW17'!$L$59),"##BLANK",'CW17'!$L$59)</f>
        <v>0</v>
      </c>
    </row>
    <row r="1121" spans="2:6" x14ac:dyDescent="0.2">
      <c r="B1121" t="str">
        <f>UPPER('CW17'!$BF$59)</f>
        <v>CW17_048RWS_PR24</v>
      </c>
      <c r="C1121" t="str">
        <f>IF(LEN(_xlfn.CONCAT('CW17'!$B$51, " - ", 'CW17'!$B$59, " - ", 'CW17'!$G$6, " - ", 'CW17'!$F$5))&gt;230,LEFT(_xlfn.CONCAT('CW17'!$B$51, " - ", 'CW17'!$B$59, " - ", 'CW17'!$G$6, " - ", 'CW17'!$F$5),212)&amp;" [*** truncated]",_xlfn.CONCAT('CW17'!$B$51, " - ", 'CW17'!$B$59, " - ", 'CW17'!$G$6, " - ", 'CW17'!$F$5))</f>
        <v>Supply-demand balance - Leakage improvements delivering benefits in 2025-2030; SDB opex - Raw water storage - Water network+</v>
      </c>
      <c r="D1121" t="str">
        <f>'CW17'!$C$59</f>
        <v>£m</v>
      </c>
      <c r="E1121" t="s">
        <v>8488</v>
      </c>
      <c r="F1121" s="1248">
        <f>IF(ISBLANK('CW17'!$M$59),"##BLANK",'CW17'!$M$59)</f>
        <v>0</v>
      </c>
    </row>
    <row r="1122" spans="2:6" x14ac:dyDescent="0.2">
      <c r="B1122" t="str">
        <f>UPPER('CW17'!$BG$59)</f>
        <v>CW17_048WT_PR24</v>
      </c>
      <c r="C1122" t="str">
        <f>IF(LEN(_xlfn.CONCAT('CW17'!$B$51, " - ", 'CW17'!$B$59, " - ", 'CW17'!$H$6, " - ", 'CW17'!$F$5))&gt;230,LEFT(_xlfn.CONCAT('CW17'!$B$51, " - ", 'CW17'!$B$59, " - ", 'CW17'!$H$6, " - ", 'CW17'!$F$5),212)&amp;" [*** truncated]",_xlfn.CONCAT('CW17'!$B$51, " - ", 'CW17'!$B$59, " - ", 'CW17'!$H$6, " - ", 'CW17'!$F$5))</f>
        <v>Supply-demand balance - Leakage improvements delivering benefits in 2025-2030; SDB opex - Water treatment - Water network+</v>
      </c>
      <c r="D1122" t="str">
        <f>'CW17'!$C$59</f>
        <v>£m</v>
      </c>
      <c r="E1122" t="s">
        <v>8488</v>
      </c>
      <c r="F1122" s="1248">
        <f>IF(ISBLANK('CW17'!$N$59),"##BLANK",'CW17'!$N$59)</f>
        <v>0</v>
      </c>
    </row>
    <row r="1123" spans="2:6" x14ac:dyDescent="0.2">
      <c r="B1123" t="str">
        <f>UPPER('CW17'!$BH$59)</f>
        <v>CW17_048TWD_PR24</v>
      </c>
      <c r="C1123" t="str">
        <f>IF(LEN(_xlfn.CONCAT('CW17'!$B$51, " - ", 'CW17'!$B$59, " - ", 'CW17'!$I$6, " - ", 'CW17'!$F$5))&gt;230,LEFT(_xlfn.CONCAT('CW17'!$B$51, " - ", 'CW17'!$B$59, " - ", 'CW17'!$I$6, " - ", 'CW17'!$F$5),212)&amp;" [*** truncated]",_xlfn.CONCAT('CW17'!$B$51, " - ", 'CW17'!$B$59, " - ", 'CW17'!$I$6, " - ", 'CW17'!$F$5))</f>
        <v>Supply-demand balance - Leakage improvements delivering benefits in 2025-2030; SDB opex - Treated water distribution - Water network+</v>
      </c>
      <c r="D1123" t="str">
        <f>'CW17'!$C$59</f>
        <v>£m</v>
      </c>
      <c r="E1123" t="s">
        <v>8488</v>
      </c>
      <c r="F1123" s="1248">
        <f>IF(ISBLANK('CW17'!$O$59),"##BLANK",'CW17'!$O$59)</f>
        <v>0</v>
      </c>
    </row>
    <row r="1124" spans="2:6" x14ac:dyDescent="0.2">
      <c r="B1124" t="str">
        <f>UPPER('CW17'!$BI$59)</f>
        <v>CW17_048TOT_PR24</v>
      </c>
      <c r="C1124" t="str">
        <f>IF(LEN(_xlfn.CONCAT('CW17'!$B$51, " - ", 'CW17'!$B$59, " - ", 'CW17'!$J$5))&gt;230,LEFT(_xlfn.CONCAT('CW17'!$B$51, " - ", 'CW17'!$B$59, " - ", 'CW17'!$J$5),212)&amp;" [*** truncated]",_xlfn.CONCAT('CW17'!$B$51, " - ", 'CW17'!$B$59, " - ", 'CW17'!$J$5))</f>
        <v>Supply-demand balance - Leakage improvements delivering benefits in 2025-2030; SDB opex - Total</v>
      </c>
      <c r="D1124" t="str">
        <f>'CW17'!$C$59</f>
        <v>£m</v>
      </c>
      <c r="E1124" t="s">
        <v>8488</v>
      </c>
      <c r="F1124" s="1248">
        <f>IF(ISBLANK('CW17'!$P$59),"##BLANK",'CW17'!$P$59)</f>
        <v>0</v>
      </c>
    </row>
    <row r="1125" spans="2:6" x14ac:dyDescent="0.2">
      <c r="B1125" t="str">
        <f>UPPER('CW17'!$BD$60)</f>
        <v>CW17_049WR_PR24</v>
      </c>
      <c r="C1125" t="str">
        <f>IF(LEN(_xlfn.CONCAT('CW17'!$B$51, " - ", 'CW17'!$B$60, " - ", 'CW17'!$E$5))&gt;230,LEFT(_xlfn.CONCAT('CW17'!$B$51, " - ", 'CW17'!$B$60, " - ", 'CW17'!$E$5),212)&amp;" [*** truncated]",_xlfn.CONCAT('CW17'!$B$51, " - ", 'CW17'!$B$60, " - ", 'CW17'!$E$5))</f>
        <v>Supply-demand balance - Leakage improvements delivering benefits in 2025-2030; SDB totex - Water resources</v>
      </c>
      <c r="D1125" t="str">
        <f>'CW17'!$C$60</f>
        <v>£m</v>
      </c>
      <c r="E1125" t="s">
        <v>8488</v>
      </c>
      <c r="F1125" s="1248">
        <f>IF(ISBLANK('CW17'!$K$60),"##BLANK",'CW17'!$K$60)</f>
        <v>0</v>
      </c>
    </row>
    <row r="1126" spans="2:6" x14ac:dyDescent="0.2">
      <c r="B1126" t="str">
        <f>UPPER('CW17'!$BE$60)</f>
        <v>CW17_049RWT_PR24</v>
      </c>
      <c r="C1126" t="str">
        <f>IF(LEN(_xlfn.CONCAT('CW17'!$B$51, " - ", 'CW17'!$B$60, " - ", 'CW17'!$F$6, " - ", 'CW17'!$F$5))&gt;230,LEFT(_xlfn.CONCAT('CW17'!$B$51, " - ", 'CW17'!$B$60, " - ", 'CW17'!$F$6, " - ", 'CW17'!$F$5),212)&amp;" [*** truncated]",_xlfn.CONCAT('CW17'!$B$51, " - ", 'CW17'!$B$60, " - ", 'CW17'!$F$6, " - ", 'CW17'!$F$5))</f>
        <v>Supply-demand balance - Leakage improvements delivering benefits in 2025-2030; SDB totex - Raw water transport - Water network+</v>
      </c>
      <c r="D1126" t="str">
        <f>'CW17'!$C$60</f>
        <v>£m</v>
      </c>
      <c r="E1126" t="s">
        <v>8488</v>
      </c>
      <c r="F1126" s="1248">
        <f>IF(ISBLANK('CW17'!$L$60),"##BLANK",'CW17'!$L$60)</f>
        <v>0</v>
      </c>
    </row>
    <row r="1127" spans="2:6" x14ac:dyDescent="0.2">
      <c r="B1127" t="str">
        <f>UPPER('CW17'!$BF$60)</f>
        <v>CW17_049RWS_PR24</v>
      </c>
      <c r="C1127" t="str">
        <f>IF(LEN(_xlfn.CONCAT('CW17'!$B$51, " - ", 'CW17'!$B$60, " - ", 'CW17'!$G$6, " - ", 'CW17'!$F$5))&gt;230,LEFT(_xlfn.CONCAT('CW17'!$B$51, " - ", 'CW17'!$B$60, " - ", 'CW17'!$G$6, " - ", 'CW17'!$F$5),212)&amp;" [*** truncated]",_xlfn.CONCAT('CW17'!$B$51, " - ", 'CW17'!$B$60, " - ", 'CW17'!$G$6, " - ", 'CW17'!$F$5))</f>
        <v>Supply-demand balance - Leakage improvements delivering benefits in 2025-2030; SDB totex - Raw water storage - Water network+</v>
      </c>
      <c r="D1127" t="str">
        <f>'CW17'!$C$60</f>
        <v>£m</v>
      </c>
      <c r="E1127" t="s">
        <v>8488</v>
      </c>
      <c r="F1127" s="1248">
        <f>IF(ISBLANK('CW17'!$M$60),"##BLANK",'CW17'!$M$60)</f>
        <v>0</v>
      </c>
    </row>
    <row r="1128" spans="2:6" x14ac:dyDescent="0.2">
      <c r="B1128" t="str">
        <f>UPPER('CW17'!$BG$60)</f>
        <v>CW17_049WT_PR24</v>
      </c>
      <c r="C1128" t="str">
        <f>IF(LEN(_xlfn.CONCAT('CW17'!$B$51, " - ", 'CW17'!$B$60, " - ", 'CW17'!$H$6, " - ", 'CW17'!$F$5))&gt;230,LEFT(_xlfn.CONCAT('CW17'!$B$51, " - ", 'CW17'!$B$60, " - ", 'CW17'!$H$6, " - ", 'CW17'!$F$5),212)&amp;" [*** truncated]",_xlfn.CONCAT('CW17'!$B$51, " - ", 'CW17'!$B$60, " - ", 'CW17'!$H$6, " - ", 'CW17'!$F$5))</f>
        <v>Supply-demand balance - Leakage improvements delivering benefits in 2025-2030; SDB totex - Water treatment - Water network+</v>
      </c>
      <c r="D1128" t="str">
        <f>'CW17'!$C$60</f>
        <v>£m</v>
      </c>
      <c r="E1128" t="s">
        <v>8488</v>
      </c>
      <c r="F1128" s="1248">
        <f>IF(ISBLANK('CW17'!$N$60),"##BLANK",'CW17'!$N$60)</f>
        <v>0</v>
      </c>
    </row>
    <row r="1129" spans="2:6" x14ac:dyDescent="0.2">
      <c r="B1129" t="str">
        <f>UPPER('CW17'!$BH$60)</f>
        <v>CW17_049TWD_PR24</v>
      </c>
      <c r="C1129" t="str">
        <f>IF(LEN(_xlfn.CONCAT('CW17'!$B$51, " - ", 'CW17'!$B$60, " - ", 'CW17'!$I$6, " - ", 'CW17'!$F$5))&gt;230,LEFT(_xlfn.CONCAT('CW17'!$B$51, " - ", 'CW17'!$B$60, " - ", 'CW17'!$I$6, " - ", 'CW17'!$F$5),212)&amp;" [*** truncated]",_xlfn.CONCAT('CW17'!$B$51, " - ", 'CW17'!$B$60, " - ", 'CW17'!$I$6, " - ", 'CW17'!$F$5))</f>
        <v>Supply-demand balance - Leakage improvements delivering benefits in 2025-2030; SDB totex - Treated water distribution - Water network+</v>
      </c>
      <c r="D1129" t="str">
        <f>'CW17'!$C$60</f>
        <v>£m</v>
      </c>
      <c r="E1129" t="s">
        <v>8488</v>
      </c>
      <c r="F1129" s="1248">
        <f>IF(ISBLANK('CW17'!$O$60),"##BLANK",'CW17'!$O$60)</f>
        <v>0</v>
      </c>
    </row>
    <row r="1130" spans="2:6" x14ac:dyDescent="0.2">
      <c r="B1130" t="str">
        <f>UPPER('CW17'!$BI$60)</f>
        <v>CW17_049TOT_PR24</v>
      </c>
      <c r="C1130" t="str">
        <f>IF(LEN(_xlfn.CONCAT('CW17'!$B$51, " - ", 'CW17'!$B$60, " - ", 'CW17'!$J$5))&gt;230,LEFT(_xlfn.CONCAT('CW17'!$B$51, " - ", 'CW17'!$B$60, " - ", 'CW17'!$J$5),212)&amp;" [*** truncated]",_xlfn.CONCAT('CW17'!$B$51, " - ", 'CW17'!$B$60, " - ", 'CW17'!$J$5))</f>
        <v>Supply-demand balance - Leakage improvements delivering benefits in 2025-2030; SDB totex - Total</v>
      </c>
      <c r="D1130" t="str">
        <f>'CW17'!$C$60</f>
        <v>£m</v>
      </c>
      <c r="E1130" t="s">
        <v>8488</v>
      </c>
      <c r="F1130" s="1248">
        <f>IF(ISBLANK('CW17'!$P$60),"##BLANK",'CW17'!$P$60)</f>
        <v>0</v>
      </c>
    </row>
    <row r="1131" spans="2:6" x14ac:dyDescent="0.2">
      <c r="B1131" t="str">
        <f>UPPER('CW17'!$BD$61)</f>
        <v>CW17_050WR_PR24</v>
      </c>
      <c r="C1131" t="str">
        <f>IF(LEN(_xlfn.CONCAT('CW17'!$B$51, " - ", 'CW17'!$B$61, " - ", 'CW17'!$E$5))&gt;230,LEFT(_xlfn.CONCAT('CW17'!$B$51, " - ", 'CW17'!$B$61, " - ", 'CW17'!$E$5),212)&amp;" [*** truncated]",_xlfn.CONCAT('CW17'!$B$51, " - ", 'CW17'!$B$61, " - ", 'CW17'!$E$5))</f>
        <v>Supply-demand balance - Interconnectors delivering benefits in 2025-2030; SDB capex - Water resources</v>
      </c>
      <c r="D1131" t="str">
        <f>'CW17'!$C$61</f>
        <v>£m</v>
      </c>
      <c r="E1131" t="s">
        <v>8488</v>
      </c>
      <c r="F1131" s="1248">
        <f>IF(ISBLANK('CW17'!$K$61),"##BLANK",'CW17'!$K$61)</f>
        <v>0</v>
      </c>
    </row>
    <row r="1132" spans="2:6" x14ac:dyDescent="0.2">
      <c r="B1132" t="str">
        <f>UPPER('CW17'!$BE$61)</f>
        <v>CW17_050RWT_PR24</v>
      </c>
      <c r="C1132" t="str">
        <f>IF(LEN(_xlfn.CONCAT('CW17'!$B$51, " - ", 'CW17'!$B$61, " - ", 'CW17'!$F$6, " - ", 'CW17'!$F$5))&gt;230,LEFT(_xlfn.CONCAT('CW17'!$B$51, " - ", 'CW17'!$B$61, " - ", 'CW17'!$F$6, " - ", 'CW17'!$F$5),212)&amp;" [*** truncated]",_xlfn.CONCAT('CW17'!$B$51, " - ", 'CW17'!$B$61, " - ", 'CW17'!$F$6, " - ", 'CW17'!$F$5))</f>
        <v>Supply-demand balance - Interconnectors delivering benefits in 2025-2030; SDB capex - Raw water transport - Water network+</v>
      </c>
      <c r="D1132" t="str">
        <f>'CW17'!$C$61</f>
        <v>£m</v>
      </c>
      <c r="E1132" t="s">
        <v>8488</v>
      </c>
      <c r="F1132" s="1248">
        <f>IF(ISBLANK('CW17'!$L$61),"##BLANK",'CW17'!$L$61)</f>
        <v>0</v>
      </c>
    </row>
    <row r="1133" spans="2:6" x14ac:dyDescent="0.2">
      <c r="B1133" t="str">
        <f>UPPER('CW17'!$BF$61)</f>
        <v>CW17_050RWS_PR24</v>
      </c>
      <c r="C1133" t="str">
        <f>IF(LEN(_xlfn.CONCAT('CW17'!$B$51, " - ", 'CW17'!$B$61, " - ", 'CW17'!$G$6, " - ", 'CW17'!$F$5))&gt;230,LEFT(_xlfn.CONCAT('CW17'!$B$51, " - ", 'CW17'!$B$61, " - ", 'CW17'!$G$6, " - ", 'CW17'!$F$5),212)&amp;" [*** truncated]",_xlfn.CONCAT('CW17'!$B$51, " - ", 'CW17'!$B$61, " - ", 'CW17'!$G$6, " - ", 'CW17'!$F$5))</f>
        <v>Supply-demand balance - Interconnectors delivering benefits in 2025-2030; SDB capex - Raw water storage - Water network+</v>
      </c>
      <c r="D1133" t="str">
        <f>'CW17'!$C$61</f>
        <v>£m</v>
      </c>
      <c r="E1133" t="s">
        <v>8488</v>
      </c>
      <c r="F1133" s="1248">
        <f>IF(ISBLANK('CW17'!$M$61),"##BLANK",'CW17'!$M$61)</f>
        <v>0</v>
      </c>
    </row>
    <row r="1134" spans="2:6" x14ac:dyDescent="0.2">
      <c r="B1134" t="str">
        <f>UPPER('CW17'!$BG$61)</f>
        <v>CW17_050WT_PR24</v>
      </c>
      <c r="C1134" t="str">
        <f>IF(LEN(_xlfn.CONCAT('CW17'!$B$51, " - ", 'CW17'!$B$61, " - ", 'CW17'!$H$6, " - ", 'CW17'!$F$5))&gt;230,LEFT(_xlfn.CONCAT('CW17'!$B$51, " - ", 'CW17'!$B$61, " - ", 'CW17'!$H$6, " - ", 'CW17'!$F$5),212)&amp;" [*** truncated]",_xlfn.CONCAT('CW17'!$B$51, " - ", 'CW17'!$B$61, " - ", 'CW17'!$H$6, " - ", 'CW17'!$F$5))</f>
        <v>Supply-demand balance - Interconnectors delivering benefits in 2025-2030; SDB capex - Water treatment - Water network+</v>
      </c>
      <c r="D1134" t="str">
        <f>'CW17'!$C$61</f>
        <v>£m</v>
      </c>
      <c r="E1134" t="s">
        <v>8488</v>
      </c>
      <c r="F1134" s="1248">
        <f>IF(ISBLANK('CW17'!$N$61),"##BLANK",'CW17'!$N$61)</f>
        <v>0</v>
      </c>
    </row>
    <row r="1135" spans="2:6" x14ac:dyDescent="0.2">
      <c r="B1135" t="str">
        <f>UPPER('CW17'!$BH$61)</f>
        <v>CW17_050TWD_PR24</v>
      </c>
      <c r="C1135" t="str">
        <f>IF(LEN(_xlfn.CONCAT('CW17'!$B$51, " - ", 'CW17'!$B$61, " - ", 'CW17'!$I$6, " - ", 'CW17'!$F$5))&gt;230,LEFT(_xlfn.CONCAT('CW17'!$B$51, " - ", 'CW17'!$B$61, " - ", 'CW17'!$I$6, " - ", 'CW17'!$F$5),212)&amp;" [*** truncated]",_xlfn.CONCAT('CW17'!$B$51, " - ", 'CW17'!$B$61, " - ", 'CW17'!$I$6, " - ", 'CW17'!$F$5))</f>
        <v>Supply-demand balance - Interconnectors delivering benefits in 2025-2030; SDB capex - Treated water distribution - Water network+</v>
      </c>
      <c r="D1135" t="str">
        <f>'CW17'!$C$61</f>
        <v>£m</v>
      </c>
      <c r="E1135" t="s">
        <v>8488</v>
      </c>
      <c r="F1135" s="1248">
        <f>IF(ISBLANK('CW17'!$O$61),"##BLANK",'CW17'!$O$61)</f>
        <v>0</v>
      </c>
    </row>
    <row r="1136" spans="2:6" x14ac:dyDescent="0.2">
      <c r="B1136" t="str">
        <f>UPPER('CW17'!$BI$61)</f>
        <v>CW17_050TOT_PR24</v>
      </c>
      <c r="C1136" t="str">
        <f>IF(LEN(_xlfn.CONCAT('CW17'!$B$51, " - ", 'CW17'!$B$61, " - ", 'CW17'!$J$5))&gt;230,LEFT(_xlfn.CONCAT('CW17'!$B$51, " - ", 'CW17'!$B$61, " - ", 'CW17'!$J$5),212)&amp;" [*** truncated]",_xlfn.CONCAT('CW17'!$B$51, " - ", 'CW17'!$B$61, " - ", 'CW17'!$J$5))</f>
        <v>Supply-demand balance - Interconnectors delivering benefits in 2025-2030; SDB capex - Total</v>
      </c>
      <c r="D1136" t="str">
        <f>'CW17'!$C$61</f>
        <v>£m</v>
      </c>
      <c r="E1136" t="s">
        <v>8488</v>
      </c>
      <c r="F1136" s="1248">
        <f>IF(ISBLANK('CW17'!$P$61),"##BLANK",'CW17'!$P$61)</f>
        <v>0</v>
      </c>
    </row>
    <row r="1137" spans="2:6" x14ac:dyDescent="0.2">
      <c r="B1137" t="str">
        <f>UPPER('CW17'!$BD$62)</f>
        <v>CW17_051WR_PR24</v>
      </c>
      <c r="C1137" t="str">
        <f>IF(LEN(_xlfn.CONCAT('CW17'!$B$51, " - ", 'CW17'!$B$62, " - ", 'CW17'!$E$5))&gt;230,LEFT(_xlfn.CONCAT('CW17'!$B$51, " - ", 'CW17'!$B$62, " - ", 'CW17'!$E$5),212)&amp;" [*** truncated]",_xlfn.CONCAT('CW17'!$B$51, " - ", 'CW17'!$B$62, " - ", 'CW17'!$E$5))</f>
        <v>Supply-demand balance - Interconnectors delivering benefits in 2025-2030; SDB opex - Water resources</v>
      </c>
      <c r="D1137" t="str">
        <f>'CW17'!$C$62</f>
        <v>£m</v>
      </c>
      <c r="E1137" t="s">
        <v>8488</v>
      </c>
      <c r="F1137" s="1248">
        <f>IF(ISBLANK('CW17'!$K$62),"##BLANK",'CW17'!$K$62)</f>
        <v>0</v>
      </c>
    </row>
    <row r="1138" spans="2:6" x14ac:dyDescent="0.2">
      <c r="B1138" t="str">
        <f>UPPER('CW17'!$BE$62)</f>
        <v>CW17_051RWT_PR24</v>
      </c>
      <c r="C1138" t="str">
        <f>IF(LEN(_xlfn.CONCAT('CW17'!$B$51, " - ", 'CW17'!$B$62, " - ", 'CW17'!$F$6, " - ", 'CW17'!$F$5))&gt;230,LEFT(_xlfn.CONCAT('CW17'!$B$51, " - ", 'CW17'!$B$62, " - ", 'CW17'!$F$6, " - ", 'CW17'!$F$5),212)&amp;" [*** truncated]",_xlfn.CONCAT('CW17'!$B$51, " - ", 'CW17'!$B$62, " - ", 'CW17'!$F$6, " - ", 'CW17'!$F$5))</f>
        <v>Supply-demand balance - Interconnectors delivering benefits in 2025-2030; SDB opex - Raw water transport - Water network+</v>
      </c>
      <c r="D1138" t="str">
        <f>'CW17'!$C$62</f>
        <v>£m</v>
      </c>
      <c r="E1138" t="s">
        <v>8488</v>
      </c>
      <c r="F1138" s="1248">
        <f>IF(ISBLANK('CW17'!$L$62),"##BLANK",'CW17'!$L$62)</f>
        <v>0</v>
      </c>
    </row>
    <row r="1139" spans="2:6" x14ac:dyDescent="0.2">
      <c r="B1139" t="str">
        <f>UPPER('CW17'!$BF$62)</f>
        <v>CW17_051RWS_PR24</v>
      </c>
      <c r="C1139" t="str">
        <f>IF(LEN(_xlfn.CONCAT('CW17'!$B$51, " - ", 'CW17'!$B$62, " - ", 'CW17'!$G$6, " - ", 'CW17'!$F$5))&gt;230,LEFT(_xlfn.CONCAT('CW17'!$B$51, " - ", 'CW17'!$B$62, " - ", 'CW17'!$G$6, " - ", 'CW17'!$F$5),212)&amp;" [*** truncated]",_xlfn.CONCAT('CW17'!$B$51, " - ", 'CW17'!$B$62, " - ", 'CW17'!$G$6, " - ", 'CW17'!$F$5))</f>
        <v>Supply-demand balance - Interconnectors delivering benefits in 2025-2030; SDB opex - Raw water storage - Water network+</v>
      </c>
      <c r="D1139" t="str">
        <f>'CW17'!$C$62</f>
        <v>£m</v>
      </c>
      <c r="E1139" t="s">
        <v>8488</v>
      </c>
      <c r="F1139" s="1248">
        <f>IF(ISBLANK('CW17'!$M$62),"##BLANK",'CW17'!$M$62)</f>
        <v>0</v>
      </c>
    </row>
    <row r="1140" spans="2:6" x14ac:dyDescent="0.2">
      <c r="B1140" t="str">
        <f>UPPER('CW17'!$BG$62)</f>
        <v>CW17_051WT_PR24</v>
      </c>
      <c r="C1140" t="str">
        <f>IF(LEN(_xlfn.CONCAT('CW17'!$B$51, " - ", 'CW17'!$B$62, " - ", 'CW17'!$H$6, " - ", 'CW17'!$F$5))&gt;230,LEFT(_xlfn.CONCAT('CW17'!$B$51, " - ", 'CW17'!$B$62, " - ", 'CW17'!$H$6, " - ", 'CW17'!$F$5),212)&amp;" [*** truncated]",_xlfn.CONCAT('CW17'!$B$51, " - ", 'CW17'!$B$62, " - ", 'CW17'!$H$6, " - ", 'CW17'!$F$5))</f>
        <v>Supply-demand balance - Interconnectors delivering benefits in 2025-2030; SDB opex - Water treatment - Water network+</v>
      </c>
      <c r="D1140" t="str">
        <f>'CW17'!$C$62</f>
        <v>£m</v>
      </c>
      <c r="E1140" t="s">
        <v>8488</v>
      </c>
      <c r="F1140" s="1248">
        <f>IF(ISBLANK('CW17'!$N$62),"##BLANK",'CW17'!$N$62)</f>
        <v>0</v>
      </c>
    </row>
    <row r="1141" spans="2:6" x14ac:dyDescent="0.2">
      <c r="B1141" t="str">
        <f>UPPER('CW17'!$BH$62)</f>
        <v>CW17_051TWD_PR24</v>
      </c>
      <c r="C1141" t="str">
        <f>IF(LEN(_xlfn.CONCAT('CW17'!$B$51, " - ", 'CW17'!$B$62, " - ", 'CW17'!$I$6, " - ", 'CW17'!$F$5))&gt;230,LEFT(_xlfn.CONCAT('CW17'!$B$51, " - ", 'CW17'!$B$62, " - ", 'CW17'!$I$6, " - ", 'CW17'!$F$5),212)&amp;" [*** truncated]",_xlfn.CONCAT('CW17'!$B$51, " - ", 'CW17'!$B$62, " - ", 'CW17'!$I$6, " - ", 'CW17'!$F$5))</f>
        <v>Supply-demand balance - Interconnectors delivering benefits in 2025-2030; SDB opex - Treated water distribution - Water network+</v>
      </c>
      <c r="D1141" t="str">
        <f>'CW17'!$C$62</f>
        <v>£m</v>
      </c>
      <c r="E1141" t="s">
        <v>8488</v>
      </c>
      <c r="F1141" s="1248">
        <f>IF(ISBLANK('CW17'!$O$62),"##BLANK",'CW17'!$O$62)</f>
        <v>0</v>
      </c>
    </row>
    <row r="1142" spans="2:6" x14ac:dyDescent="0.2">
      <c r="B1142" t="str">
        <f>UPPER('CW17'!$BI$62)</f>
        <v>CW17_051TOT_PR24</v>
      </c>
      <c r="C1142" t="str">
        <f>IF(LEN(_xlfn.CONCAT('CW17'!$B$51, " - ", 'CW17'!$B$62, " - ", 'CW17'!$J$5))&gt;230,LEFT(_xlfn.CONCAT('CW17'!$B$51, " - ", 'CW17'!$B$62, " - ", 'CW17'!$J$5),212)&amp;" [*** truncated]",_xlfn.CONCAT('CW17'!$B$51, " - ", 'CW17'!$B$62, " - ", 'CW17'!$J$5))</f>
        <v>Supply-demand balance - Interconnectors delivering benefits in 2025-2030; SDB opex - Total</v>
      </c>
      <c r="D1142" t="str">
        <f>'CW17'!$C$62</f>
        <v>£m</v>
      </c>
      <c r="E1142" t="s">
        <v>8488</v>
      </c>
      <c r="F1142" s="1248">
        <f>IF(ISBLANK('CW17'!$P$62),"##BLANK",'CW17'!$P$62)</f>
        <v>0</v>
      </c>
    </row>
    <row r="1143" spans="2:6" x14ac:dyDescent="0.2">
      <c r="B1143" t="str">
        <f>UPPER('CW17'!$BD$63)</f>
        <v>CW17_052WR_PR24</v>
      </c>
      <c r="C1143" t="str">
        <f>IF(LEN(_xlfn.CONCAT('CW17'!$B$51, " - ", 'CW17'!$B$63, " - ", 'CW17'!$E$5))&gt;230,LEFT(_xlfn.CONCAT('CW17'!$B$51, " - ", 'CW17'!$B$63, " - ", 'CW17'!$E$5),212)&amp;" [*** truncated]",_xlfn.CONCAT('CW17'!$B$51, " - ", 'CW17'!$B$63, " - ", 'CW17'!$E$5))</f>
        <v>Supply-demand balance - Interconnectors delivering benefits in 2025-2030; SDB totex - Water resources</v>
      </c>
      <c r="D1143" t="str">
        <f>'CW17'!$C$63</f>
        <v>£m</v>
      </c>
      <c r="E1143" t="s">
        <v>8488</v>
      </c>
      <c r="F1143" s="1248">
        <f>IF(ISBLANK('CW17'!$K$63),"##BLANK",'CW17'!$K$63)</f>
        <v>0</v>
      </c>
    </row>
    <row r="1144" spans="2:6" x14ac:dyDescent="0.2">
      <c r="B1144" t="str">
        <f>UPPER('CW17'!$BE$63)</f>
        <v>CW17_052RWT_PR24</v>
      </c>
      <c r="C1144" t="str">
        <f>IF(LEN(_xlfn.CONCAT('CW17'!$B$51, " - ", 'CW17'!$B$63, " - ", 'CW17'!$F$6, " - ", 'CW17'!$F$5))&gt;230,LEFT(_xlfn.CONCAT('CW17'!$B$51, " - ", 'CW17'!$B$63, " - ", 'CW17'!$F$6, " - ", 'CW17'!$F$5),212)&amp;" [*** truncated]",_xlfn.CONCAT('CW17'!$B$51, " - ", 'CW17'!$B$63, " - ", 'CW17'!$F$6, " - ", 'CW17'!$F$5))</f>
        <v>Supply-demand balance - Interconnectors delivering benefits in 2025-2030; SDB totex - Raw water transport - Water network+</v>
      </c>
      <c r="D1144" t="str">
        <f>'CW17'!$C$63</f>
        <v>£m</v>
      </c>
      <c r="E1144" t="s">
        <v>8488</v>
      </c>
      <c r="F1144" s="1248">
        <f>IF(ISBLANK('CW17'!$L$63),"##BLANK",'CW17'!$L$63)</f>
        <v>0</v>
      </c>
    </row>
    <row r="1145" spans="2:6" x14ac:dyDescent="0.2">
      <c r="B1145" t="str">
        <f>UPPER('CW17'!$BF$63)</f>
        <v>CW17_052RWS_PR24</v>
      </c>
      <c r="C1145" t="str">
        <f>IF(LEN(_xlfn.CONCAT('CW17'!$B$51, " - ", 'CW17'!$B$63, " - ", 'CW17'!$G$6, " - ", 'CW17'!$F$5))&gt;230,LEFT(_xlfn.CONCAT('CW17'!$B$51, " - ", 'CW17'!$B$63, " - ", 'CW17'!$G$6, " - ", 'CW17'!$F$5),212)&amp;" [*** truncated]",_xlfn.CONCAT('CW17'!$B$51, " - ", 'CW17'!$B$63, " - ", 'CW17'!$G$6, " - ", 'CW17'!$F$5))</f>
        <v>Supply-demand balance - Interconnectors delivering benefits in 2025-2030; SDB totex - Raw water storage - Water network+</v>
      </c>
      <c r="D1145" t="str">
        <f>'CW17'!$C$63</f>
        <v>£m</v>
      </c>
      <c r="E1145" t="s">
        <v>8488</v>
      </c>
      <c r="F1145" s="1248">
        <f>IF(ISBLANK('CW17'!$M$63),"##BLANK",'CW17'!$M$63)</f>
        <v>0</v>
      </c>
    </row>
    <row r="1146" spans="2:6" x14ac:dyDescent="0.2">
      <c r="B1146" t="str">
        <f>UPPER('CW17'!$BG$63)</f>
        <v>CW17_052WT_PR24</v>
      </c>
      <c r="C1146" t="str">
        <f>IF(LEN(_xlfn.CONCAT('CW17'!$B$51, " - ", 'CW17'!$B$63, " - ", 'CW17'!$H$6, " - ", 'CW17'!$F$5))&gt;230,LEFT(_xlfn.CONCAT('CW17'!$B$51, " - ", 'CW17'!$B$63, " - ", 'CW17'!$H$6, " - ", 'CW17'!$F$5),212)&amp;" [*** truncated]",_xlfn.CONCAT('CW17'!$B$51, " - ", 'CW17'!$B$63, " - ", 'CW17'!$H$6, " - ", 'CW17'!$F$5))</f>
        <v>Supply-demand balance - Interconnectors delivering benefits in 2025-2030; SDB totex - Water treatment - Water network+</v>
      </c>
      <c r="D1146" t="str">
        <f>'CW17'!$C$63</f>
        <v>£m</v>
      </c>
      <c r="E1146" t="s">
        <v>8488</v>
      </c>
      <c r="F1146" s="1248">
        <f>IF(ISBLANK('CW17'!$N$63),"##BLANK",'CW17'!$N$63)</f>
        <v>0</v>
      </c>
    </row>
    <row r="1147" spans="2:6" x14ac:dyDescent="0.2">
      <c r="B1147" t="str">
        <f>UPPER('CW17'!$BH$63)</f>
        <v>CW17_052TWD_PR24</v>
      </c>
      <c r="C1147" t="str">
        <f>IF(LEN(_xlfn.CONCAT('CW17'!$B$51, " - ", 'CW17'!$B$63, " - ", 'CW17'!$I$6, " - ", 'CW17'!$F$5))&gt;230,LEFT(_xlfn.CONCAT('CW17'!$B$51, " - ", 'CW17'!$B$63, " - ", 'CW17'!$I$6, " - ", 'CW17'!$F$5),212)&amp;" [*** truncated]",_xlfn.CONCAT('CW17'!$B$51, " - ", 'CW17'!$B$63, " - ", 'CW17'!$I$6, " - ", 'CW17'!$F$5))</f>
        <v>Supply-demand balance - Interconnectors delivering benefits in 2025-2030; SDB totex - Treated water distribution - Water network+</v>
      </c>
      <c r="D1147" t="str">
        <f>'CW17'!$C$63</f>
        <v>£m</v>
      </c>
      <c r="E1147" t="s">
        <v>8488</v>
      </c>
      <c r="F1147" s="1248">
        <f>IF(ISBLANK('CW17'!$O$63),"##BLANK",'CW17'!$O$63)</f>
        <v>0</v>
      </c>
    </row>
    <row r="1148" spans="2:6" x14ac:dyDescent="0.2">
      <c r="B1148" t="str">
        <f>UPPER('CW17'!$BI$63)</f>
        <v>CW17_052TOT_PR24</v>
      </c>
      <c r="C1148" t="str">
        <f>IF(LEN(_xlfn.CONCAT('CW17'!$B$51, " - ", 'CW17'!$B$63, " - ", 'CW17'!$J$5))&gt;230,LEFT(_xlfn.CONCAT('CW17'!$B$51, " - ", 'CW17'!$B$63, " - ", 'CW17'!$J$5),212)&amp;" [*** truncated]",_xlfn.CONCAT('CW17'!$B$51, " - ", 'CW17'!$B$63, " - ", 'CW17'!$J$5))</f>
        <v>Supply-demand balance - Interconnectors delivering benefits in 2025-2030; SDB totex - Total</v>
      </c>
      <c r="D1148" t="str">
        <f>'CW17'!$C$63</f>
        <v>£m</v>
      </c>
      <c r="E1148" t="s">
        <v>8488</v>
      </c>
      <c r="F1148" s="1248">
        <f>IF(ISBLANK('CW17'!$P$63),"##BLANK",'CW17'!$P$63)</f>
        <v>0</v>
      </c>
    </row>
    <row r="1149" spans="2:6" x14ac:dyDescent="0.2">
      <c r="B1149" t="str">
        <f>UPPER('CW17'!$BD$64)</f>
        <v>CW17_053WR_PR24</v>
      </c>
      <c r="C1149" t="str">
        <f>IF(LEN(_xlfn.CONCAT('CW17'!$B$51, " - ", 'CW17'!$B$64, " - ", 'CW17'!$E$5))&gt;230,LEFT(_xlfn.CONCAT('CW17'!$B$51, " - ", 'CW17'!$B$64, " - ", 'CW17'!$E$5),212)&amp;" [*** truncated]",_xlfn.CONCAT('CW17'!$B$51, " - ", 'CW17'!$B$64, " - ", 'CW17'!$E$5))</f>
        <v>Supply-demand balance - Supply demand balance improvements delivering benefits starting from 2031; SDB capex - Water resources</v>
      </c>
      <c r="D1149" t="str">
        <f>'CW17'!$C$64</f>
        <v>£m</v>
      </c>
      <c r="E1149" t="s">
        <v>8488</v>
      </c>
      <c r="F1149" s="1248">
        <f>IF(ISBLANK('CW17'!$K$64),"##BLANK",'CW17'!$K$64)</f>
        <v>0</v>
      </c>
    </row>
    <row r="1150" spans="2:6" x14ac:dyDescent="0.2">
      <c r="B1150" t="str">
        <f>UPPER('CW17'!$BE$64)</f>
        <v>CW17_053RWT_PR24</v>
      </c>
      <c r="C1150" t="str">
        <f>IF(LEN(_xlfn.CONCAT('CW17'!$B$51, " - ", 'CW17'!$B$64, " - ", 'CW17'!$F$6, " - ", 'CW17'!$F$5))&gt;230,LEFT(_xlfn.CONCAT('CW17'!$B$51, " - ", 'CW17'!$B$64, " - ", 'CW17'!$F$6, " - ", 'CW17'!$F$5),212)&amp;" [*** truncated]",_xlfn.CONCAT('CW17'!$B$51, " - ", 'CW17'!$B$64, " - ", 'CW17'!$F$6, " - ", 'CW17'!$F$5))</f>
        <v>Supply-demand balance - Supply demand balance improvements delivering benefits starting from 2031; SDB capex - Raw water transport - Water network+</v>
      </c>
      <c r="D1150" t="str">
        <f>'CW17'!$C$64</f>
        <v>£m</v>
      </c>
      <c r="E1150" t="s">
        <v>8488</v>
      </c>
      <c r="F1150" s="1248">
        <f>IF(ISBLANK('CW17'!$L$64),"##BLANK",'CW17'!$L$64)</f>
        <v>0</v>
      </c>
    </row>
    <row r="1151" spans="2:6" x14ac:dyDescent="0.2">
      <c r="B1151" t="str">
        <f>UPPER('CW17'!$BF$64)</f>
        <v>CW17_053RWS_PR24</v>
      </c>
      <c r="C1151" t="str">
        <f>IF(LEN(_xlfn.CONCAT('CW17'!$B$51, " - ", 'CW17'!$B$64, " - ", 'CW17'!$G$6, " - ", 'CW17'!$F$5))&gt;230,LEFT(_xlfn.CONCAT('CW17'!$B$51, " - ", 'CW17'!$B$64, " - ", 'CW17'!$G$6, " - ", 'CW17'!$F$5),212)&amp;" [*** truncated]",_xlfn.CONCAT('CW17'!$B$51, " - ", 'CW17'!$B$64, " - ", 'CW17'!$G$6, " - ", 'CW17'!$F$5))</f>
        <v>Supply-demand balance - Supply demand balance improvements delivering benefits starting from 2031; SDB capex - Raw water storage - Water network+</v>
      </c>
      <c r="D1151" t="str">
        <f>'CW17'!$C$64</f>
        <v>£m</v>
      </c>
      <c r="E1151" t="s">
        <v>8488</v>
      </c>
      <c r="F1151" s="1248">
        <f>IF(ISBLANK('CW17'!$M$64),"##BLANK",'CW17'!$M$64)</f>
        <v>0</v>
      </c>
    </row>
    <row r="1152" spans="2:6" x14ac:dyDescent="0.2">
      <c r="B1152" t="str">
        <f>UPPER('CW17'!$BG$64)</f>
        <v>CW17_053WT_PR24</v>
      </c>
      <c r="C1152" t="str">
        <f>IF(LEN(_xlfn.CONCAT('CW17'!$B$51, " - ", 'CW17'!$B$64, " - ", 'CW17'!$H$6, " - ", 'CW17'!$F$5))&gt;230,LEFT(_xlfn.CONCAT('CW17'!$B$51, " - ", 'CW17'!$B$64, " - ", 'CW17'!$H$6, " - ", 'CW17'!$F$5),212)&amp;" [*** truncated]",_xlfn.CONCAT('CW17'!$B$51, " - ", 'CW17'!$B$64, " - ", 'CW17'!$H$6, " - ", 'CW17'!$F$5))</f>
        <v>Supply-demand balance - Supply demand balance improvements delivering benefits starting from 2031; SDB capex - Water treatment - Water network+</v>
      </c>
      <c r="D1152" t="str">
        <f>'CW17'!$C$64</f>
        <v>£m</v>
      </c>
      <c r="E1152" t="s">
        <v>8488</v>
      </c>
      <c r="F1152" s="1248">
        <f>IF(ISBLANK('CW17'!$N$64),"##BLANK",'CW17'!$N$64)</f>
        <v>0</v>
      </c>
    </row>
    <row r="1153" spans="2:6" x14ac:dyDescent="0.2">
      <c r="B1153" t="str">
        <f>UPPER('CW17'!$BH$64)</f>
        <v>CW17_053TWD_PR24</v>
      </c>
      <c r="C1153" t="str">
        <f>IF(LEN(_xlfn.CONCAT('CW17'!$B$51, " - ", 'CW17'!$B$64, " - ", 'CW17'!$I$6, " - ", 'CW17'!$F$5))&gt;230,LEFT(_xlfn.CONCAT('CW17'!$B$51, " - ", 'CW17'!$B$64, " - ", 'CW17'!$I$6, " - ", 'CW17'!$F$5),212)&amp;" [*** truncated]",_xlfn.CONCAT('CW17'!$B$51, " - ", 'CW17'!$B$64, " - ", 'CW17'!$I$6, " - ", 'CW17'!$F$5))</f>
        <v>Supply-demand balance - Supply demand balance improvements delivering benefits starting from 2031; SDB capex - Treated water distribution - Water network+</v>
      </c>
      <c r="D1153" t="str">
        <f>'CW17'!$C$64</f>
        <v>£m</v>
      </c>
      <c r="E1153" t="s">
        <v>8488</v>
      </c>
      <c r="F1153" s="1248">
        <f>IF(ISBLANK('CW17'!$O$64),"##BLANK",'CW17'!$O$64)</f>
        <v>0</v>
      </c>
    </row>
    <row r="1154" spans="2:6" x14ac:dyDescent="0.2">
      <c r="B1154" t="str">
        <f>UPPER('CW17'!$BI$64)</f>
        <v>CW17_053TOT_PR24</v>
      </c>
      <c r="C1154" t="str">
        <f>IF(LEN(_xlfn.CONCAT('CW17'!$B$51, " - ", 'CW17'!$B$64, " - ", 'CW17'!$J$5))&gt;230,LEFT(_xlfn.CONCAT('CW17'!$B$51, " - ", 'CW17'!$B$64, " - ", 'CW17'!$J$5),212)&amp;" [*** truncated]",_xlfn.CONCAT('CW17'!$B$51, " - ", 'CW17'!$B$64, " - ", 'CW17'!$J$5))</f>
        <v>Supply-demand balance - Supply demand balance improvements delivering benefits starting from 2031; SDB capex - Total</v>
      </c>
      <c r="D1154" t="str">
        <f>'CW17'!$C$64</f>
        <v>£m</v>
      </c>
      <c r="E1154" t="s">
        <v>8488</v>
      </c>
      <c r="F1154" s="1248">
        <f>IF(ISBLANK('CW17'!$P$64),"##BLANK",'CW17'!$P$64)</f>
        <v>0</v>
      </c>
    </row>
    <row r="1155" spans="2:6" x14ac:dyDescent="0.2">
      <c r="B1155" t="str">
        <f>UPPER('CW17'!$BD$65)</f>
        <v>CW17_054WR_PR24</v>
      </c>
      <c r="C1155" t="str">
        <f>IF(LEN(_xlfn.CONCAT('CW17'!$B$51, " - ", 'CW17'!$B$65, " - ", 'CW17'!$E$5))&gt;230,LEFT(_xlfn.CONCAT('CW17'!$B$51, " - ", 'CW17'!$B$65, " - ", 'CW17'!$E$5),212)&amp;" [*** truncated]",_xlfn.CONCAT('CW17'!$B$51, " - ", 'CW17'!$B$65, " - ", 'CW17'!$E$5))</f>
        <v>Supply-demand balance - Supply demand balance improvements delivering benefits starting from 2031; SDB opex - Water resources</v>
      </c>
      <c r="D1155" t="str">
        <f>'CW17'!$C$65</f>
        <v>£m</v>
      </c>
      <c r="E1155" t="s">
        <v>8488</v>
      </c>
      <c r="F1155" s="1248">
        <f>IF(ISBLANK('CW17'!$K$65),"##BLANK",'CW17'!$K$65)</f>
        <v>0</v>
      </c>
    </row>
    <row r="1156" spans="2:6" x14ac:dyDescent="0.2">
      <c r="B1156" t="str">
        <f>UPPER('CW17'!$BE$65)</f>
        <v>CW17_054RWT_PR24</v>
      </c>
      <c r="C1156" t="str">
        <f>IF(LEN(_xlfn.CONCAT('CW17'!$B$51, " - ", 'CW17'!$B$65, " - ", 'CW17'!$F$6, " - ", 'CW17'!$F$5))&gt;230,LEFT(_xlfn.CONCAT('CW17'!$B$51, " - ", 'CW17'!$B$65, " - ", 'CW17'!$F$6, " - ", 'CW17'!$F$5),212)&amp;" [*** truncated]",_xlfn.CONCAT('CW17'!$B$51, " - ", 'CW17'!$B$65, " - ", 'CW17'!$F$6, " - ", 'CW17'!$F$5))</f>
        <v>Supply-demand balance - Supply demand balance improvements delivering benefits starting from 2031; SDB opex - Raw water transport - Water network+</v>
      </c>
      <c r="D1156" t="str">
        <f>'CW17'!$C$65</f>
        <v>£m</v>
      </c>
      <c r="E1156" t="s">
        <v>8488</v>
      </c>
      <c r="F1156" s="1248">
        <f>IF(ISBLANK('CW17'!$L$65),"##BLANK",'CW17'!$L$65)</f>
        <v>0</v>
      </c>
    </row>
    <row r="1157" spans="2:6" x14ac:dyDescent="0.2">
      <c r="B1157" t="str">
        <f>UPPER('CW17'!$BF$65)</f>
        <v>CW17_054RWS_PR24</v>
      </c>
      <c r="C1157" t="str">
        <f>IF(LEN(_xlfn.CONCAT('CW17'!$B$51, " - ", 'CW17'!$B$65, " - ", 'CW17'!$G$6, " - ", 'CW17'!$F$5))&gt;230,LEFT(_xlfn.CONCAT('CW17'!$B$51, " - ", 'CW17'!$B$65, " - ", 'CW17'!$G$6, " - ", 'CW17'!$F$5),212)&amp;" [*** truncated]",_xlfn.CONCAT('CW17'!$B$51, " - ", 'CW17'!$B$65, " - ", 'CW17'!$G$6, " - ", 'CW17'!$F$5))</f>
        <v>Supply-demand balance - Supply demand balance improvements delivering benefits starting from 2031; SDB opex - Raw water storage - Water network+</v>
      </c>
      <c r="D1157" t="str">
        <f>'CW17'!$C$65</f>
        <v>£m</v>
      </c>
      <c r="E1157" t="s">
        <v>8488</v>
      </c>
      <c r="F1157" s="1248">
        <f>IF(ISBLANK('CW17'!$M$65),"##BLANK",'CW17'!$M$65)</f>
        <v>0</v>
      </c>
    </row>
    <row r="1158" spans="2:6" x14ac:dyDescent="0.2">
      <c r="B1158" t="str">
        <f>UPPER('CW17'!$BG$65)</f>
        <v>CW17_054WT_PR24</v>
      </c>
      <c r="C1158" t="str">
        <f>IF(LEN(_xlfn.CONCAT('CW17'!$B$51, " - ", 'CW17'!$B$65, " - ", 'CW17'!$H$6, " - ", 'CW17'!$F$5))&gt;230,LEFT(_xlfn.CONCAT('CW17'!$B$51, " - ", 'CW17'!$B$65, " - ", 'CW17'!$H$6, " - ", 'CW17'!$F$5),212)&amp;" [*** truncated]",_xlfn.CONCAT('CW17'!$B$51, " - ", 'CW17'!$B$65, " - ", 'CW17'!$H$6, " - ", 'CW17'!$F$5))</f>
        <v>Supply-demand balance - Supply demand balance improvements delivering benefits starting from 2031; SDB opex - Water treatment - Water network+</v>
      </c>
      <c r="D1158" t="str">
        <f>'CW17'!$C$65</f>
        <v>£m</v>
      </c>
      <c r="E1158" t="s">
        <v>8488</v>
      </c>
      <c r="F1158" s="1248">
        <f>IF(ISBLANK('CW17'!$N$65),"##BLANK",'CW17'!$N$65)</f>
        <v>0</v>
      </c>
    </row>
    <row r="1159" spans="2:6" x14ac:dyDescent="0.2">
      <c r="B1159" t="str">
        <f>UPPER('CW17'!$BH$65)</f>
        <v>CW17_054TWD_PR24</v>
      </c>
      <c r="C1159" t="str">
        <f>IF(LEN(_xlfn.CONCAT('CW17'!$B$51, " - ", 'CW17'!$B$65, " - ", 'CW17'!$I$6, " - ", 'CW17'!$F$5))&gt;230,LEFT(_xlfn.CONCAT('CW17'!$B$51, " - ", 'CW17'!$B$65, " - ", 'CW17'!$I$6, " - ", 'CW17'!$F$5),212)&amp;" [*** truncated]",_xlfn.CONCAT('CW17'!$B$51, " - ", 'CW17'!$B$65, " - ", 'CW17'!$I$6, " - ", 'CW17'!$F$5))</f>
        <v>Supply-demand balance - Supply demand balance improvements delivering benefits starting from 2031; SDB opex - Treated water distribution - Water network+</v>
      </c>
      <c r="D1159" t="str">
        <f>'CW17'!$C$65</f>
        <v>£m</v>
      </c>
      <c r="E1159" t="s">
        <v>8488</v>
      </c>
      <c r="F1159" s="1248">
        <f>IF(ISBLANK('CW17'!$O$65),"##BLANK",'CW17'!$O$65)</f>
        <v>0</v>
      </c>
    </row>
    <row r="1160" spans="2:6" x14ac:dyDescent="0.2">
      <c r="B1160" t="str">
        <f>UPPER('CW17'!$BI$65)</f>
        <v>CW17_054TOT_PR24</v>
      </c>
      <c r="C1160" t="str">
        <f>IF(LEN(_xlfn.CONCAT('CW17'!$B$51, " - ", 'CW17'!$B$65, " - ", 'CW17'!$J$5))&gt;230,LEFT(_xlfn.CONCAT('CW17'!$B$51, " - ", 'CW17'!$B$65, " - ", 'CW17'!$J$5),212)&amp;" [*** truncated]",_xlfn.CONCAT('CW17'!$B$51, " - ", 'CW17'!$B$65, " - ", 'CW17'!$J$5))</f>
        <v>Supply-demand balance - Supply demand balance improvements delivering benefits starting from 2031; SDB opex - Total</v>
      </c>
      <c r="D1160" t="str">
        <f>'CW17'!$C$65</f>
        <v>£m</v>
      </c>
      <c r="E1160" t="s">
        <v>8488</v>
      </c>
      <c r="F1160" s="1248">
        <f>IF(ISBLANK('CW17'!$P$65),"##BLANK",'CW17'!$P$65)</f>
        <v>0</v>
      </c>
    </row>
    <row r="1161" spans="2:6" x14ac:dyDescent="0.2">
      <c r="B1161" t="str">
        <f>UPPER('CW17'!$BD$66)</f>
        <v>CW17_055WR_PR24</v>
      </c>
      <c r="C1161" t="str">
        <f>IF(LEN(_xlfn.CONCAT('CW17'!$B$51, " - ", 'CW17'!$B$66, " - ", 'CW17'!$E$5))&gt;230,LEFT(_xlfn.CONCAT('CW17'!$B$51, " - ", 'CW17'!$B$66, " - ", 'CW17'!$E$5),212)&amp;" [*** truncated]",_xlfn.CONCAT('CW17'!$B$51, " - ", 'CW17'!$B$66, " - ", 'CW17'!$E$5))</f>
        <v>Supply-demand balance - Supply demand balance improvements delivering benefits starting from 2031; SDB totex - Water resources</v>
      </c>
      <c r="D1161" t="str">
        <f>'CW17'!$C$66</f>
        <v>£m</v>
      </c>
      <c r="E1161" t="s">
        <v>8488</v>
      </c>
      <c r="F1161" s="1248">
        <f>IF(ISBLANK('CW17'!$K$66),"##BLANK",'CW17'!$K$66)</f>
        <v>0</v>
      </c>
    </row>
    <row r="1162" spans="2:6" x14ac:dyDescent="0.2">
      <c r="B1162" t="str">
        <f>UPPER('CW17'!$BE$66)</f>
        <v>CW17_055RWT_PR24</v>
      </c>
      <c r="C1162" t="str">
        <f>IF(LEN(_xlfn.CONCAT('CW17'!$B$51, " - ", 'CW17'!$B$66, " - ", 'CW17'!$F$6, " - ", 'CW17'!$F$5))&gt;230,LEFT(_xlfn.CONCAT('CW17'!$B$51, " - ", 'CW17'!$B$66, " - ", 'CW17'!$F$6, " - ", 'CW17'!$F$5),212)&amp;" [*** truncated]",_xlfn.CONCAT('CW17'!$B$51, " - ", 'CW17'!$B$66, " - ", 'CW17'!$F$6, " - ", 'CW17'!$F$5))</f>
        <v>Supply-demand balance - Supply demand balance improvements delivering benefits starting from 2031; SDB totex - Raw water transport - Water network+</v>
      </c>
      <c r="D1162" t="str">
        <f>'CW17'!$C$66</f>
        <v>£m</v>
      </c>
      <c r="E1162" t="s">
        <v>8488</v>
      </c>
      <c r="F1162" s="1248">
        <f>IF(ISBLANK('CW17'!$L$66),"##BLANK",'CW17'!$L$66)</f>
        <v>0</v>
      </c>
    </row>
    <row r="1163" spans="2:6" x14ac:dyDescent="0.2">
      <c r="B1163" t="str">
        <f>UPPER('CW17'!$BF$66)</f>
        <v>CW17_055RWS_PR24</v>
      </c>
      <c r="C1163" t="str">
        <f>IF(LEN(_xlfn.CONCAT('CW17'!$B$51, " - ", 'CW17'!$B$66, " - ", 'CW17'!$G$6, " - ", 'CW17'!$F$5))&gt;230,LEFT(_xlfn.CONCAT('CW17'!$B$51, " - ", 'CW17'!$B$66, " - ", 'CW17'!$G$6, " - ", 'CW17'!$F$5),212)&amp;" [*** truncated]",_xlfn.CONCAT('CW17'!$B$51, " - ", 'CW17'!$B$66, " - ", 'CW17'!$G$6, " - ", 'CW17'!$F$5))</f>
        <v>Supply-demand balance - Supply demand balance improvements delivering benefits starting from 2031; SDB totex - Raw water storage - Water network+</v>
      </c>
      <c r="D1163" t="str">
        <f>'CW17'!$C$66</f>
        <v>£m</v>
      </c>
      <c r="E1163" t="s">
        <v>8488</v>
      </c>
      <c r="F1163" s="1248">
        <f>IF(ISBLANK('CW17'!$M$66),"##BLANK",'CW17'!$M$66)</f>
        <v>0</v>
      </c>
    </row>
    <row r="1164" spans="2:6" x14ac:dyDescent="0.2">
      <c r="B1164" t="str">
        <f>UPPER('CW17'!$BG$66)</f>
        <v>CW17_055WT_PR24</v>
      </c>
      <c r="C1164" t="str">
        <f>IF(LEN(_xlfn.CONCAT('CW17'!$B$51, " - ", 'CW17'!$B$66, " - ", 'CW17'!$H$6, " - ", 'CW17'!$F$5))&gt;230,LEFT(_xlfn.CONCAT('CW17'!$B$51, " - ", 'CW17'!$B$66, " - ", 'CW17'!$H$6, " - ", 'CW17'!$F$5),212)&amp;" [*** truncated]",_xlfn.CONCAT('CW17'!$B$51, " - ", 'CW17'!$B$66, " - ", 'CW17'!$H$6, " - ", 'CW17'!$F$5))</f>
        <v>Supply-demand balance - Supply demand balance improvements delivering benefits starting from 2031; SDB totex - Water treatment - Water network+</v>
      </c>
      <c r="D1164" t="str">
        <f>'CW17'!$C$66</f>
        <v>£m</v>
      </c>
      <c r="E1164" t="s">
        <v>8488</v>
      </c>
      <c r="F1164" s="1248">
        <f>IF(ISBLANK('CW17'!$N$66),"##BLANK",'CW17'!$N$66)</f>
        <v>0</v>
      </c>
    </row>
    <row r="1165" spans="2:6" x14ac:dyDescent="0.2">
      <c r="B1165" t="str">
        <f>UPPER('CW17'!$BH$66)</f>
        <v>CW17_055TWD_PR24</v>
      </c>
      <c r="C1165" t="str">
        <f>IF(LEN(_xlfn.CONCAT('CW17'!$B$51, " - ", 'CW17'!$B$66, " - ", 'CW17'!$I$6, " - ", 'CW17'!$F$5))&gt;230,LEFT(_xlfn.CONCAT('CW17'!$B$51, " - ", 'CW17'!$B$66, " - ", 'CW17'!$I$6, " - ", 'CW17'!$F$5),212)&amp;" [*** truncated]",_xlfn.CONCAT('CW17'!$B$51, " - ", 'CW17'!$B$66, " - ", 'CW17'!$I$6, " - ", 'CW17'!$F$5))</f>
        <v>Supply-demand balance - Supply demand balance improvements delivering benefits starting from 2031; SDB totex - Treated water distribution - Water network+</v>
      </c>
      <c r="D1165" t="str">
        <f>'CW17'!$C$66</f>
        <v>£m</v>
      </c>
      <c r="E1165" t="s">
        <v>8488</v>
      </c>
      <c r="F1165" s="1248">
        <f>IF(ISBLANK('CW17'!$O$66),"##BLANK",'CW17'!$O$66)</f>
        <v>0</v>
      </c>
    </row>
    <row r="1166" spans="2:6" x14ac:dyDescent="0.2">
      <c r="B1166" t="str">
        <f>UPPER('CW17'!$BI$66)</f>
        <v>CW17_055TOT_PR24</v>
      </c>
      <c r="C1166" t="str">
        <f>IF(LEN(_xlfn.CONCAT('CW17'!$B$51, " - ", 'CW17'!$B$66, " - ", 'CW17'!$J$5))&gt;230,LEFT(_xlfn.CONCAT('CW17'!$B$51, " - ", 'CW17'!$B$66, " - ", 'CW17'!$J$5),212)&amp;" [*** truncated]",_xlfn.CONCAT('CW17'!$B$51, " - ", 'CW17'!$B$66, " - ", 'CW17'!$J$5))</f>
        <v>Supply-demand balance - Supply demand balance improvements delivering benefits starting from 2031; SDB totex - Total</v>
      </c>
      <c r="D1166" t="str">
        <f>'CW17'!$C$66</f>
        <v>£m</v>
      </c>
      <c r="E1166" t="s">
        <v>8488</v>
      </c>
      <c r="F1166" s="1248">
        <f>IF(ISBLANK('CW17'!$P$66),"##BLANK",'CW17'!$P$66)</f>
        <v>0</v>
      </c>
    </row>
    <row r="1167" spans="2:6" x14ac:dyDescent="0.2">
      <c r="B1167" t="str">
        <f>UPPER('CW17'!$BD$67)</f>
        <v>CW17_056WR_PR24</v>
      </c>
      <c r="C1167" t="str">
        <f>IF(LEN(_xlfn.CONCAT('CW17'!$B$51, " - ", 'CW17'!$B$67, " - ", 'CW17'!$E$5))&gt;230,LEFT(_xlfn.CONCAT('CW17'!$B$51, " - ", 'CW17'!$B$67, " - ", 'CW17'!$E$5),212)&amp;" [*** truncated]",_xlfn.CONCAT('CW17'!$B$51, " - ", 'CW17'!$B$67, " - ", 'CW17'!$E$5))</f>
        <v>Supply-demand balance - Total supply demand expenditure; SDB totex - Water resources</v>
      </c>
      <c r="D1167" t="str">
        <f>'CW17'!$C$67</f>
        <v>£m</v>
      </c>
      <c r="E1167" t="s">
        <v>8488</v>
      </c>
      <c r="F1167" s="1248">
        <f>IF(ISBLANK('CW17'!$K$67),"##BLANK",'CW17'!$K$67)</f>
        <v>0</v>
      </c>
    </row>
    <row r="1168" spans="2:6" x14ac:dyDescent="0.2">
      <c r="B1168" t="str">
        <f>UPPER('CW17'!$BE$67)</f>
        <v>CW17_056RWT_PR24</v>
      </c>
      <c r="C1168" t="str">
        <f>IF(LEN(_xlfn.CONCAT('CW17'!$B$51, " - ", 'CW17'!$B$67, " - ", 'CW17'!$F$6, " - ", 'CW17'!$F$5))&gt;230,LEFT(_xlfn.CONCAT('CW17'!$B$51, " - ", 'CW17'!$B$67, " - ", 'CW17'!$F$6, " - ", 'CW17'!$F$5),212)&amp;" [*** truncated]",_xlfn.CONCAT('CW17'!$B$51, " - ", 'CW17'!$B$67, " - ", 'CW17'!$F$6, " - ", 'CW17'!$F$5))</f>
        <v>Supply-demand balance - Total supply demand expenditure; SDB totex - Raw water transport - Water network+</v>
      </c>
      <c r="D1168" t="str">
        <f>'CW17'!$C$67</f>
        <v>£m</v>
      </c>
      <c r="E1168" t="s">
        <v>8488</v>
      </c>
      <c r="F1168" s="1248">
        <f>IF(ISBLANK('CW17'!$L$67),"##BLANK",'CW17'!$L$67)</f>
        <v>0</v>
      </c>
    </row>
    <row r="1169" spans="2:6" x14ac:dyDescent="0.2">
      <c r="B1169" t="str">
        <f>UPPER('CW17'!$BF$67)</f>
        <v>CW17_056RWS_PR24</v>
      </c>
      <c r="C1169" t="str">
        <f>IF(LEN(_xlfn.CONCAT('CW17'!$B$51, " - ", 'CW17'!$B$67, " - ", 'CW17'!$G$6, " - ", 'CW17'!$F$5))&gt;230,LEFT(_xlfn.CONCAT('CW17'!$B$51, " - ", 'CW17'!$B$67, " - ", 'CW17'!$G$6, " - ", 'CW17'!$F$5),212)&amp;" [*** truncated]",_xlfn.CONCAT('CW17'!$B$51, " - ", 'CW17'!$B$67, " - ", 'CW17'!$G$6, " - ", 'CW17'!$F$5))</f>
        <v>Supply-demand balance - Total supply demand expenditure; SDB totex - Raw water storage - Water network+</v>
      </c>
      <c r="D1169" t="str">
        <f>'CW17'!$C$67</f>
        <v>£m</v>
      </c>
      <c r="E1169" t="s">
        <v>8488</v>
      </c>
      <c r="F1169" s="1248">
        <f>IF(ISBLANK('CW17'!$M$67),"##BLANK",'CW17'!$M$67)</f>
        <v>0</v>
      </c>
    </row>
    <row r="1170" spans="2:6" x14ac:dyDescent="0.2">
      <c r="B1170" t="str">
        <f>UPPER('CW17'!$BG$67)</f>
        <v>CW17_056WT_PR24</v>
      </c>
      <c r="C1170" t="str">
        <f>IF(LEN(_xlfn.CONCAT('CW17'!$B$51, " - ", 'CW17'!$B$67, " - ", 'CW17'!$H$6, " - ", 'CW17'!$F$5))&gt;230,LEFT(_xlfn.CONCAT('CW17'!$B$51, " - ", 'CW17'!$B$67, " - ", 'CW17'!$H$6, " - ", 'CW17'!$F$5),212)&amp;" [*** truncated]",_xlfn.CONCAT('CW17'!$B$51, " - ", 'CW17'!$B$67, " - ", 'CW17'!$H$6, " - ", 'CW17'!$F$5))</f>
        <v>Supply-demand balance - Total supply demand expenditure; SDB totex - Water treatment - Water network+</v>
      </c>
      <c r="D1170" t="str">
        <f>'CW17'!$C$67</f>
        <v>£m</v>
      </c>
      <c r="E1170" t="s">
        <v>8488</v>
      </c>
      <c r="F1170" s="1248">
        <f>IF(ISBLANK('CW17'!$N$67),"##BLANK",'CW17'!$N$67)</f>
        <v>0</v>
      </c>
    </row>
    <row r="1171" spans="2:6" x14ac:dyDescent="0.2">
      <c r="B1171" t="str">
        <f>UPPER('CW17'!$BH$67)</f>
        <v>CW17_056TWD_PR24</v>
      </c>
      <c r="C1171" t="str">
        <f>IF(LEN(_xlfn.CONCAT('CW17'!$B$51, " - ", 'CW17'!$B$67, " - ", 'CW17'!$I$6, " - ", 'CW17'!$F$5))&gt;230,LEFT(_xlfn.CONCAT('CW17'!$B$51, " - ", 'CW17'!$B$67, " - ", 'CW17'!$I$6, " - ", 'CW17'!$F$5),212)&amp;" [*** truncated]",_xlfn.CONCAT('CW17'!$B$51, " - ", 'CW17'!$B$67, " - ", 'CW17'!$I$6, " - ", 'CW17'!$F$5))</f>
        <v>Supply-demand balance - Total supply demand expenditure; SDB totex - Treated water distribution - Water network+</v>
      </c>
      <c r="D1171" t="str">
        <f>'CW17'!$C$67</f>
        <v>£m</v>
      </c>
      <c r="E1171" t="s">
        <v>8488</v>
      </c>
      <c r="F1171" s="1248">
        <f>IF(ISBLANK('CW17'!$O$67),"##BLANK",'CW17'!$O$67)</f>
        <v>0</v>
      </c>
    </row>
    <row r="1172" spans="2:6" x14ac:dyDescent="0.2">
      <c r="B1172" t="str">
        <f>UPPER('CW17'!$BI$67)</f>
        <v>CW17_056TOT_PR24</v>
      </c>
      <c r="C1172" t="str">
        <f>IF(LEN(_xlfn.CONCAT('CW17'!$B$51, " - ", 'CW17'!$B$67, " - ", 'CW17'!$J$5))&gt;230,LEFT(_xlfn.CONCAT('CW17'!$B$51, " - ", 'CW17'!$B$67, " - ", 'CW17'!$J$5),212)&amp;" [*** truncated]",_xlfn.CONCAT('CW17'!$B$51, " - ", 'CW17'!$B$67, " - ", 'CW17'!$J$5))</f>
        <v>Supply-demand balance - Total supply demand expenditure; SDB totex - Total</v>
      </c>
      <c r="D1172" t="str">
        <f>'CW17'!$C$67</f>
        <v>£m</v>
      </c>
      <c r="E1172" t="s">
        <v>8488</v>
      </c>
      <c r="F1172" s="1248">
        <f>IF(ISBLANK('CW17'!$P$67),"##BLANK",'CW17'!$P$67)</f>
        <v>0</v>
      </c>
    </row>
    <row r="1173" spans="2:6" x14ac:dyDescent="0.2">
      <c r="B1173" t="str">
        <f>UPPER('CW17'!$BH$70)</f>
        <v>CW17_057TWD_PR24</v>
      </c>
      <c r="C1173" t="str">
        <f>IF(LEN(_xlfn.CONCAT('CW17'!$B$69, " - ", 'CW17'!$B$70, " - ", 'CW17'!$I$6, " - ", 'CW17'!$F$5))&gt;230,LEFT(_xlfn.CONCAT('CW17'!$B$69, " - ", 'CW17'!$B$70, " - ", 'CW17'!$I$6, " - ", 'CW17'!$F$5),212)&amp;" [*** truncated]",_xlfn.CONCAT('CW17'!$B$69, " - ", 'CW17'!$B$70, " - ", 'CW17'!$I$6, " - ", 'CW17'!$F$5))</f>
        <v>Metering - New meters requested by existing customers (optants); metering capex - Treated water distribution - Water network+</v>
      </c>
      <c r="D1173" t="str">
        <f>'CW17'!$C$70</f>
        <v>£m</v>
      </c>
      <c r="E1173" t="s">
        <v>8488</v>
      </c>
      <c r="F1173" s="1248">
        <f>IF(ISBLANK('CW17'!$O$70),"##BLANK",'CW17'!$O$70)</f>
        <v>4.4978862294062796E-2</v>
      </c>
    </row>
    <row r="1174" spans="2:6" x14ac:dyDescent="0.2">
      <c r="B1174" t="str">
        <f>UPPER('CW17'!$BI$70)</f>
        <v>CW17_057TOT_PR24</v>
      </c>
      <c r="C1174" t="str">
        <f>IF(LEN(_xlfn.CONCAT('CW17'!$B$69, " - ", 'CW17'!$B$70, " - ", 'CW17'!$J$5))&gt;230,LEFT(_xlfn.CONCAT('CW17'!$B$69, " - ", 'CW17'!$B$70, " - ", 'CW17'!$J$5),212)&amp;" [*** truncated]",_xlfn.CONCAT('CW17'!$B$69, " - ", 'CW17'!$B$70, " - ", 'CW17'!$J$5))</f>
        <v>Metering - New meters requested by existing customers (optants); metering capex - Total</v>
      </c>
      <c r="D1174" t="str">
        <f>'CW17'!$C$70</f>
        <v>£m</v>
      </c>
      <c r="E1174" t="s">
        <v>8488</v>
      </c>
      <c r="F1174" s="1248">
        <f>IF(ISBLANK('CW17'!$P$70),"##BLANK",'CW17'!$P$70)</f>
        <v>4.4978862294062796E-2</v>
      </c>
    </row>
    <row r="1175" spans="2:6" x14ac:dyDescent="0.2">
      <c r="B1175" t="str">
        <f>UPPER('CW17'!$BH$71)</f>
        <v>CW17_058TWD_PR24</v>
      </c>
      <c r="C1175" t="str">
        <f>IF(LEN(_xlfn.CONCAT('CW17'!$B$69, " - ", 'CW17'!$B$71, " - ", 'CW17'!$I$6, " - ", 'CW17'!$F$5))&gt;230,LEFT(_xlfn.CONCAT('CW17'!$B$69, " - ", 'CW17'!$B$71, " - ", 'CW17'!$I$6, " - ", 'CW17'!$F$5),212)&amp;" [*** truncated]",_xlfn.CONCAT('CW17'!$B$69, " - ", 'CW17'!$B$71, " - ", 'CW17'!$I$6, " - ", 'CW17'!$F$5))</f>
        <v>Metering - New meters requested by existing customers (optants); metering opex - Treated water distribution - Water network+</v>
      </c>
      <c r="D1175" t="str">
        <f>'CW17'!$C$71</f>
        <v>£m</v>
      </c>
      <c r="E1175" t="s">
        <v>8488</v>
      </c>
      <c r="F1175" s="1248">
        <f>IF(ISBLANK('CW17'!$O$71),"##BLANK",'CW17'!$O$71)</f>
        <v>0</v>
      </c>
    </row>
    <row r="1176" spans="2:6" x14ac:dyDescent="0.2">
      <c r="B1176" t="str">
        <f>UPPER('CW17'!$BI$71)</f>
        <v>CW17_058TOT_PR24</v>
      </c>
      <c r="C1176" t="str">
        <f>IF(LEN(_xlfn.CONCAT('CW17'!$B$69, " - ", 'CW17'!$B$71, " - ", 'CW17'!$J$5))&gt;230,LEFT(_xlfn.CONCAT('CW17'!$B$69, " - ", 'CW17'!$B$71, " - ", 'CW17'!$J$5),212)&amp;" [*** truncated]",_xlfn.CONCAT('CW17'!$B$69, " - ", 'CW17'!$B$71, " - ", 'CW17'!$J$5))</f>
        <v>Metering - New meters requested by existing customers (optants); metering opex - Total</v>
      </c>
      <c r="D1176" t="str">
        <f>'CW17'!$C$71</f>
        <v>£m</v>
      </c>
      <c r="E1176" t="s">
        <v>8488</v>
      </c>
      <c r="F1176" s="1248">
        <f>IF(ISBLANK('CW17'!$P$71),"##BLANK",'CW17'!$P$71)</f>
        <v>0</v>
      </c>
    </row>
    <row r="1177" spans="2:6" x14ac:dyDescent="0.2">
      <c r="B1177" t="str">
        <f>UPPER('CW17'!$BH$72)</f>
        <v>CW17_059TWD_PR24</v>
      </c>
      <c r="C1177" t="str">
        <f>IF(LEN(_xlfn.CONCAT('CW17'!$B$69, " - ", 'CW17'!$B$72, " - ", 'CW17'!$I$6, " - ", 'CW17'!$F$5))&gt;230,LEFT(_xlfn.CONCAT('CW17'!$B$69, " - ", 'CW17'!$B$72, " - ", 'CW17'!$I$6, " - ", 'CW17'!$F$5),212)&amp;" [*** truncated]",_xlfn.CONCAT('CW17'!$B$69, " - ", 'CW17'!$B$72, " - ", 'CW17'!$I$6, " - ", 'CW17'!$F$5))</f>
        <v>Metering - New meters requested by existing customers (optants); metering totex - Treated water distribution - Water network+</v>
      </c>
      <c r="D1177" t="str">
        <f>'CW17'!$C$72</f>
        <v>£m</v>
      </c>
      <c r="E1177" t="s">
        <v>8488</v>
      </c>
      <c r="F1177" s="1248">
        <f>IF(ISBLANK('CW17'!$O$72),"##BLANK",'CW17'!$O$72)</f>
        <v>4.4978862294062796E-2</v>
      </c>
    </row>
    <row r="1178" spans="2:6" x14ac:dyDescent="0.2">
      <c r="B1178" t="str">
        <f>UPPER('CW17'!$BI$72)</f>
        <v>CW17_059TOT_PR24</v>
      </c>
      <c r="C1178" t="str">
        <f>IF(LEN(_xlfn.CONCAT('CW17'!$B$69, " - ", 'CW17'!$B$72, " - ", 'CW17'!$J$5))&gt;230,LEFT(_xlfn.CONCAT('CW17'!$B$69, " - ", 'CW17'!$B$72, " - ", 'CW17'!$J$5),212)&amp;" [*** truncated]",_xlfn.CONCAT('CW17'!$B$69, " - ", 'CW17'!$B$72, " - ", 'CW17'!$J$5))</f>
        <v>Metering - New meters requested by existing customers (optants); metering totex - Total</v>
      </c>
      <c r="D1178" t="str">
        <f>'CW17'!$C$72</f>
        <v>£m</v>
      </c>
      <c r="E1178" t="s">
        <v>8488</v>
      </c>
      <c r="F1178" s="1248">
        <f>IF(ISBLANK('CW17'!$P$72),"##BLANK",'CW17'!$P$72)</f>
        <v>4.4978862294062796E-2</v>
      </c>
    </row>
    <row r="1179" spans="2:6" x14ac:dyDescent="0.2">
      <c r="B1179" t="str">
        <f>UPPER('CW17'!$BH$73)</f>
        <v>CW17_060TWD_PR24</v>
      </c>
      <c r="C1179" t="str">
        <f>IF(LEN(_xlfn.CONCAT('CW17'!$B$69, " - ", 'CW17'!$B$73, " - ", 'CW17'!$I$6, " - ", 'CW17'!$F$5))&gt;230,LEFT(_xlfn.CONCAT('CW17'!$B$69, " - ", 'CW17'!$B$73, " - ", 'CW17'!$I$6, " - ", 'CW17'!$F$5),212)&amp;" [*** truncated]",_xlfn.CONCAT('CW17'!$B$69, " - ", 'CW17'!$B$73, " - ", 'CW17'!$I$6, " - ", 'CW17'!$F$5))</f>
        <v>Metering - New meters introduced by companies for existing customers; metering capex - Treated water distribution - Water network+</v>
      </c>
      <c r="D1179" t="str">
        <f>'CW17'!$C$73</f>
        <v>£m</v>
      </c>
      <c r="E1179" t="s">
        <v>8488</v>
      </c>
      <c r="F1179" s="1248">
        <f>IF(ISBLANK('CW17'!$O$73),"##BLANK",'CW17'!$O$73)</f>
        <v>9.17935965184955E-4</v>
      </c>
    </row>
    <row r="1180" spans="2:6" x14ac:dyDescent="0.2">
      <c r="B1180" t="str">
        <f>UPPER('CW17'!$BI$73)</f>
        <v>CW17_060TOT_PR24</v>
      </c>
      <c r="C1180" t="str">
        <f>IF(LEN(_xlfn.CONCAT('CW17'!$B$69, " - ", 'CW17'!$B$73, " - ", 'CW17'!$J$5))&gt;230,LEFT(_xlfn.CONCAT('CW17'!$B$69, " - ", 'CW17'!$B$73, " - ", 'CW17'!$J$5),212)&amp;" [*** truncated]",_xlfn.CONCAT('CW17'!$B$69, " - ", 'CW17'!$B$73, " - ", 'CW17'!$J$5))</f>
        <v>Metering - New meters introduced by companies for existing customers; metering capex - Total</v>
      </c>
      <c r="D1180" t="str">
        <f>'CW17'!$C$73</f>
        <v>£m</v>
      </c>
      <c r="E1180" t="s">
        <v>8488</v>
      </c>
      <c r="F1180" s="1248">
        <f>IF(ISBLANK('CW17'!$P$73),"##BLANK",'CW17'!$P$73)</f>
        <v>9.17935965184955E-4</v>
      </c>
    </row>
    <row r="1181" spans="2:6" x14ac:dyDescent="0.2">
      <c r="B1181" t="str">
        <f>UPPER('CW17'!$BH$74)</f>
        <v>CW17_061TWD_PR24</v>
      </c>
      <c r="C1181" t="str">
        <f>IF(LEN(_xlfn.CONCAT('CW17'!$B$69, " - ", 'CW17'!$B$74, " - ", 'CW17'!$I$6, " - ", 'CW17'!$F$5))&gt;230,LEFT(_xlfn.CONCAT('CW17'!$B$69, " - ", 'CW17'!$B$74, " - ", 'CW17'!$I$6, " - ", 'CW17'!$F$5),212)&amp;" [*** truncated]",_xlfn.CONCAT('CW17'!$B$69, " - ", 'CW17'!$B$74, " - ", 'CW17'!$I$6, " - ", 'CW17'!$F$5))</f>
        <v>Metering - New meters introduced by companies for existing customers; metering opex - Treated water distribution - Water network+</v>
      </c>
      <c r="D1181" t="str">
        <f>'CW17'!$C$74</f>
        <v>£m</v>
      </c>
      <c r="E1181" t="s">
        <v>8488</v>
      </c>
      <c r="F1181" s="1248">
        <f>IF(ISBLANK('CW17'!$O$74),"##BLANK",'CW17'!$O$74)</f>
        <v>0</v>
      </c>
    </row>
    <row r="1182" spans="2:6" x14ac:dyDescent="0.2">
      <c r="B1182" t="str">
        <f>UPPER('CW17'!$BI$74)</f>
        <v>CW17_061TOT_PR24</v>
      </c>
      <c r="C1182" t="str">
        <f>IF(LEN(_xlfn.CONCAT('CW17'!$B$69, " - ", 'CW17'!$B$74, " - ", 'CW17'!$J$5))&gt;230,LEFT(_xlfn.CONCAT('CW17'!$B$69, " - ", 'CW17'!$B$74, " - ", 'CW17'!$J$5),212)&amp;" [*** truncated]",_xlfn.CONCAT('CW17'!$B$69, " - ", 'CW17'!$B$74, " - ", 'CW17'!$J$5))</f>
        <v>Metering - New meters introduced by companies for existing customers; metering opex - Total</v>
      </c>
      <c r="D1182" t="str">
        <f>'CW17'!$C$74</f>
        <v>£m</v>
      </c>
      <c r="E1182" t="s">
        <v>8488</v>
      </c>
      <c r="F1182" s="1248">
        <f>IF(ISBLANK('CW17'!$P$74),"##BLANK",'CW17'!$P$74)</f>
        <v>0</v>
      </c>
    </row>
    <row r="1183" spans="2:6" x14ac:dyDescent="0.2">
      <c r="B1183" t="str">
        <f>UPPER('CW17'!$BH$75)</f>
        <v>CW17_062TWD_PR24</v>
      </c>
      <c r="C1183" t="str">
        <f>IF(LEN(_xlfn.CONCAT('CW17'!$B$69, " - ", 'CW17'!$B$75, " - ", 'CW17'!$I$6, " - ", 'CW17'!$F$5))&gt;230,LEFT(_xlfn.CONCAT('CW17'!$B$69, " - ", 'CW17'!$B$75, " - ", 'CW17'!$I$6, " - ", 'CW17'!$F$5),212)&amp;" [*** truncated]",_xlfn.CONCAT('CW17'!$B$69, " - ", 'CW17'!$B$75, " - ", 'CW17'!$I$6, " - ", 'CW17'!$F$5))</f>
        <v>Metering - New meters introduced by companies for existing customers; metering totex - Treated water distribution - Water network+</v>
      </c>
      <c r="D1183" t="str">
        <f>'CW17'!$C$75</f>
        <v>£m</v>
      </c>
      <c r="E1183" t="s">
        <v>8488</v>
      </c>
      <c r="F1183" s="1248">
        <f>IF(ISBLANK('CW17'!$O$75),"##BLANK",'CW17'!$O$75)</f>
        <v>9.17935965184955E-4</v>
      </c>
    </row>
    <row r="1184" spans="2:6" x14ac:dyDescent="0.2">
      <c r="B1184" t="str">
        <f>UPPER('CW17'!$BI$75)</f>
        <v>CW17_062TOT_PR24</v>
      </c>
      <c r="C1184" t="str">
        <f>IF(LEN(_xlfn.CONCAT('CW17'!$B$69, " - ", 'CW17'!$B$75, " - ", 'CW17'!$J$5))&gt;230,LEFT(_xlfn.CONCAT('CW17'!$B$69, " - ", 'CW17'!$B$75, " - ", 'CW17'!$J$5),212)&amp;" [*** truncated]",_xlfn.CONCAT('CW17'!$B$69, " - ", 'CW17'!$B$75, " - ", 'CW17'!$J$5))</f>
        <v>Metering - New meters introduced by companies for existing customers; metering totex - Total</v>
      </c>
      <c r="D1184" t="str">
        <f>'CW17'!$C$75</f>
        <v>£m</v>
      </c>
      <c r="E1184" t="s">
        <v>8488</v>
      </c>
      <c r="F1184" s="1248">
        <f>IF(ISBLANK('CW17'!$P$75),"##BLANK",'CW17'!$P$75)</f>
        <v>9.17935965184955E-4</v>
      </c>
    </row>
    <row r="1185" spans="2:6" x14ac:dyDescent="0.2">
      <c r="B1185" t="str">
        <f>UPPER('CW17'!$BH$76)</f>
        <v>CW17_063TWD_PR24</v>
      </c>
      <c r="C1185" t="str">
        <f>IF(LEN(_xlfn.CONCAT('CW17'!$B$69, " - ", 'CW17'!$B$76, " - ", 'CW17'!$I$6, " - ", 'CW17'!$F$5))&gt;230,LEFT(_xlfn.CONCAT('CW17'!$B$69, " - ", 'CW17'!$B$76, " - ", 'CW17'!$I$6, " - ", 'CW17'!$F$5),212)&amp;" [*** truncated]",_xlfn.CONCAT('CW17'!$B$69, " - ", 'CW17'!$B$76, " - ", 'CW17'!$I$6, " - ", 'CW17'!$F$5))</f>
        <v>Metering - New meters for existing customers - business; metering capex - Treated water distribution - Water network+</v>
      </c>
      <c r="D1185" t="str">
        <f>'CW17'!$C$76</f>
        <v>£m</v>
      </c>
      <c r="E1185" t="s">
        <v>8488</v>
      </c>
      <c r="F1185" s="1248">
        <f>IF(ISBLANK('CW17'!$O$76),"##BLANK",'CW17'!$O$76)</f>
        <v>0</v>
      </c>
    </row>
    <row r="1186" spans="2:6" x14ac:dyDescent="0.2">
      <c r="B1186" t="str">
        <f>UPPER('CW17'!$BI$76)</f>
        <v>CW17_063TOT_PR24</v>
      </c>
      <c r="C1186" t="str">
        <f>IF(LEN(_xlfn.CONCAT('CW17'!$B$69, " - ", 'CW17'!$B$76, " - ", 'CW17'!$J$5))&gt;230,LEFT(_xlfn.CONCAT('CW17'!$B$69, " - ", 'CW17'!$B$76, " - ", 'CW17'!$J$5),212)&amp;" [*** truncated]",_xlfn.CONCAT('CW17'!$B$69, " - ", 'CW17'!$B$76, " - ", 'CW17'!$J$5))</f>
        <v>Metering - New meters for existing customers - business; metering capex - Total</v>
      </c>
      <c r="D1186" t="str">
        <f>'CW17'!$C$76</f>
        <v>£m</v>
      </c>
      <c r="E1186" t="s">
        <v>8488</v>
      </c>
      <c r="F1186" s="1248">
        <f>IF(ISBLANK('CW17'!$P$76),"##BLANK",'CW17'!$P$76)</f>
        <v>0</v>
      </c>
    </row>
    <row r="1187" spans="2:6" x14ac:dyDescent="0.2">
      <c r="B1187" t="str">
        <f>UPPER('CW17'!$BH$77)</f>
        <v>CW17_064TWD_PR24</v>
      </c>
      <c r="C1187" t="str">
        <f>IF(LEN(_xlfn.CONCAT('CW17'!$B$69, " - ", 'CW17'!$B$77, " - ", 'CW17'!$I$6, " - ", 'CW17'!$F$5))&gt;230,LEFT(_xlfn.CONCAT('CW17'!$B$69, " - ", 'CW17'!$B$77, " - ", 'CW17'!$I$6, " - ", 'CW17'!$F$5),212)&amp;" [*** truncated]",_xlfn.CONCAT('CW17'!$B$69, " - ", 'CW17'!$B$77, " - ", 'CW17'!$I$6, " - ", 'CW17'!$F$5))</f>
        <v>Metering - New meters for existing customers - business; metering opex - Treated water distribution - Water network+</v>
      </c>
      <c r="D1187" t="str">
        <f>'CW17'!$C$77</f>
        <v>£m</v>
      </c>
      <c r="E1187" t="s">
        <v>8488</v>
      </c>
      <c r="F1187" s="1248">
        <f>IF(ISBLANK('CW17'!$O$77),"##BLANK",'CW17'!$O$77)</f>
        <v>0</v>
      </c>
    </row>
    <row r="1188" spans="2:6" x14ac:dyDescent="0.2">
      <c r="B1188" t="str">
        <f>UPPER('CW17'!$BI$77)</f>
        <v>CW17_064TOT_PR24</v>
      </c>
      <c r="C1188" t="str">
        <f>IF(LEN(_xlfn.CONCAT('CW17'!$B$69, " - ", 'CW17'!$B$77, " - ", 'CW17'!$J$5))&gt;230,LEFT(_xlfn.CONCAT('CW17'!$B$69, " - ", 'CW17'!$B$77, " - ", 'CW17'!$J$5),212)&amp;" [*** truncated]",_xlfn.CONCAT('CW17'!$B$69, " - ", 'CW17'!$B$77, " - ", 'CW17'!$J$5))</f>
        <v>Metering - New meters for existing customers - business; metering opex - Total</v>
      </c>
      <c r="D1188" t="str">
        <f>'CW17'!$C$77</f>
        <v>£m</v>
      </c>
      <c r="E1188" t="s">
        <v>8488</v>
      </c>
      <c r="F1188" s="1248">
        <f>IF(ISBLANK('CW17'!$P$77),"##BLANK",'CW17'!$P$77)</f>
        <v>0</v>
      </c>
    </row>
    <row r="1189" spans="2:6" x14ac:dyDescent="0.2">
      <c r="B1189" t="str">
        <f>UPPER('CW17'!$BH$78)</f>
        <v>CW17_065TWD_PR24</v>
      </c>
      <c r="C1189" t="str">
        <f>IF(LEN(_xlfn.CONCAT('CW17'!$B$69, " - ", 'CW17'!$B$78, " - ", 'CW17'!$I$6, " - ", 'CW17'!$F$5))&gt;230,LEFT(_xlfn.CONCAT('CW17'!$B$69, " - ", 'CW17'!$B$78, " - ", 'CW17'!$I$6, " - ", 'CW17'!$F$5),212)&amp;" [*** truncated]",_xlfn.CONCAT('CW17'!$B$69, " - ", 'CW17'!$B$78, " - ", 'CW17'!$I$6, " - ", 'CW17'!$F$5))</f>
        <v>Metering - New meters for existing customers - business; metering totex - Treated water distribution - Water network+</v>
      </c>
      <c r="D1189" t="str">
        <f>'CW17'!$C$78</f>
        <v>£m</v>
      </c>
      <c r="E1189" t="s">
        <v>8488</v>
      </c>
      <c r="F1189" s="1248">
        <f>IF(ISBLANK('CW17'!$O$78),"##BLANK",'CW17'!$O$78)</f>
        <v>0</v>
      </c>
    </row>
    <row r="1190" spans="2:6" x14ac:dyDescent="0.2">
      <c r="B1190" t="str">
        <f>UPPER('CW17'!$BI$78)</f>
        <v>CW17_065TOT_PR24</v>
      </c>
      <c r="C1190" t="str">
        <f>IF(LEN(_xlfn.CONCAT('CW17'!$B$69, " - ", 'CW17'!$B$78, " - ", 'CW17'!$J$5))&gt;230,LEFT(_xlfn.CONCAT('CW17'!$B$69, " - ", 'CW17'!$B$78, " - ", 'CW17'!$J$5),212)&amp;" [*** truncated]",_xlfn.CONCAT('CW17'!$B$69, " - ", 'CW17'!$B$78, " - ", 'CW17'!$J$5))</f>
        <v>Metering - New meters for existing customers - business; metering totex - Total</v>
      </c>
      <c r="D1190" t="str">
        <f>'CW17'!$C$78</f>
        <v>£m</v>
      </c>
      <c r="E1190" t="s">
        <v>8488</v>
      </c>
      <c r="F1190" s="1248">
        <f>IF(ISBLANK('CW17'!$P$78),"##BLANK",'CW17'!$P$78)</f>
        <v>0</v>
      </c>
    </row>
    <row r="1191" spans="2:6" x14ac:dyDescent="0.2">
      <c r="B1191" t="str">
        <f>UPPER('CW17'!$BH$79)</f>
        <v>CW17_066TWD_PR24</v>
      </c>
      <c r="C1191" t="str">
        <f>IF(LEN(_xlfn.CONCAT('CW17'!$B$69, " - ", 'CW17'!$B$79, " - ", 'CW17'!$I$6, " - ", 'CW17'!$F$5))&gt;230,LEFT(_xlfn.CONCAT('CW17'!$B$69, " - ", 'CW17'!$B$79, " - ", 'CW17'!$I$6, " - ", 'CW17'!$F$5),212)&amp;" [*** truncated]",_xlfn.CONCAT('CW17'!$B$69, " - ", 'CW17'!$B$79, " - ", 'CW17'!$I$6, " - ", 'CW17'!$F$5))</f>
        <v>Metering - Replacement of existing basic meters with AMR meters for residential customers; metering capex - Treated water distribution - Water network+</v>
      </c>
      <c r="D1191" t="str">
        <f>'CW17'!$C$79</f>
        <v>£m</v>
      </c>
      <c r="E1191" t="s">
        <v>8488</v>
      </c>
      <c r="F1191" s="1248">
        <f>IF(ISBLANK('CW17'!$O$79),"##BLANK",'CW17'!$O$79)</f>
        <v>0</v>
      </c>
    </row>
    <row r="1192" spans="2:6" x14ac:dyDescent="0.2">
      <c r="B1192" t="str">
        <f>UPPER('CW17'!$BI$79)</f>
        <v>CW17_066TOT_PR24</v>
      </c>
      <c r="C1192" t="str">
        <f>IF(LEN(_xlfn.CONCAT('CW17'!$B$69, " - ", 'CW17'!$B$79, " - ", 'CW17'!$J$5))&gt;230,LEFT(_xlfn.CONCAT('CW17'!$B$69, " - ", 'CW17'!$B$79, " - ", 'CW17'!$J$5),212)&amp;" [*** truncated]",_xlfn.CONCAT('CW17'!$B$69, " - ", 'CW17'!$B$79, " - ", 'CW17'!$J$5))</f>
        <v>Metering - Replacement of existing basic meters with AMR meters for residential customers; metering capex - Total</v>
      </c>
      <c r="D1192" t="str">
        <f>'CW17'!$C$79</f>
        <v>£m</v>
      </c>
      <c r="E1192" t="s">
        <v>8488</v>
      </c>
      <c r="F1192" s="1248">
        <f>IF(ISBLANK('CW17'!$P$79),"##BLANK",'CW17'!$P$79)</f>
        <v>0</v>
      </c>
    </row>
    <row r="1193" spans="2:6" x14ac:dyDescent="0.2">
      <c r="B1193" t="str">
        <f>UPPER('CW17'!$BH$80)</f>
        <v>CW17_067TWD_PR24</v>
      </c>
      <c r="C1193" t="str">
        <f>IF(LEN(_xlfn.CONCAT('CW17'!$B$69, " - ", 'CW17'!$B$80, " - ", 'CW17'!$I$6, " - ", 'CW17'!$F$5))&gt;230,LEFT(_xlfn.CONCAT('CW17'!$B$69, " - ", 'CW17'!$B$80, " - ", 'CW17'!$I$6, " - ", 'CW17'!$F$5),212)&amp;" [*** truncated]",_xlfn.CONCAT('CW17'!$B$69, " - ", 'CW17'!$B$80, " - ", 'CW17'!$I$6, " - ", 'CW17'!$F$5))</f>
        <v>Metering - Replacement of existing basic meters with AMR meters for residential customers; metering opex - Treated water distribution - Water network+</v>
      </c>
      <c r="D1193" t="str">
        <f>'CW17'!$C$80</f>
        <v>£m</v>
      </c>
      <c r="E1193" t="s">
        <v>8488</v>
      </c>
      <c r="F1193" s="1248">
        <f>IF(ISBLANK('CW17'!$O$80),"##BLANK",'CW17'!$O$80)</f>
        <v>0</v>
      </c>
    </row>
    <row r="1194" spans="2:6" x14ac:dyDescent="0.2">
      <c r="B1194" t="str">
        <f>UPPER('CW17'!$BI$80)</f>
        <v>CW17_067TOT_PR24</v>
      </c>
      <c r="C1194" t="str">
        <f>IF(LEN(_xlfn.CONCAT('CW17'!$B$69, " - ", 'CW17'!$B$80, " - ", 'CW17'!$J$5))&gt;230,LEFT(_xlfn.CONCAT('CW17'!$B$69, " - ", 'CW17'!$B$80, " - ", 'CW17'!$J$5),212)&amp;" [*** truncated]",_xlfn.CONCAT('CW17'!$B$69, " - ", 'CW17'!$B$80, " - ", 'CW17'!$J$5))</f>
        <v>Metering - Replacement of existing basic meters with AMR meters for residential customers; metering opex - Total</v>
      </c>
      <c r="D1194" t="str">
        <f>'CW17'!$C$80</f>
        <v>£m</v>
      </c>
      <c r="E1194" t="s">
        <v>8488</v>
      </c>
      <c r="F1194" s="1248">
        <f>IF(ISBLANK('CW17'!$P$80),"##BLANK",'CW17'!$P$80)</f>
        <v>0</v>
      </c>
    </row>
    <row r="1195" spans="2:6" x14ac:dyDescent="0.2">
      <c r="B1195" t="str">
        <f>UPPER('CW17'!$BH$81)</f>
        <v>CW17_068TWD_PR24</v>
      </c>
      <c r="C1195" t="str">
        <f>IF(LEN(_xlfn.CONCAT('CW17'!$B$69, " - ", 'CW17'!$B$81, " - ", 'CW17'!$I$6, " - ", 'CW17'!$F$5))&gt;230,LEFT(_xlfn.CONCAT('CW17'!$B$69, " - ", 'CW17'!$B$81, " - ", 'CW17'!$I$6, " - ", 'CW17'!$F$5),212)&amp;" [*** truncated]",_xlfn.CONCAT('CW17'!$B$69, " - ", 'CW17'!$B$81, " - ", 'CW17'!$I$6, " - ", 'CW17'!$F$5))</f>
        <v>Metering - Replacement of existing basic meters with AMR meters for residential customers; metering totex - Treated water distribution - Water network+</v>
      </c>
      <c r="D1195" t="str">
        <f>'CW17'!$C$81</f>
        <v>£m</v>
      </c>
      <c r="E1195" t="s">
        <v>8488</v>
      </c>
      <c r="F1195" s="1248">
        <f>IF(ISBLANK('CW17'!$O$81),"##BLANK",'CW17'!$O$81)</f>
        <v>0</v>
      </c>
    </row>
    <row r="1196" spans="2:6" x14ac:dyDescent="0.2">
      <c r="B1196" t="str">
        <f>UPPER('CW17'!$BI$81)</f>
        <v>CW17_068TOT_PR24</v>
      </c>
      <c r="C1196" t="str">
        <f>IF(LEN(_xlfn.CONCAT('CW17'!$B$69, " - ", 'CW17'!$B$81, " - ", 'CW17'!$J$5))&gt;230,LEFT(_xlfn.CONCAT('CW17'!$B$69, " - ", 'CW17'!$B$81, " - ", 'CW17'!$J$5),212)&amp;" [*** truncated]",_xlfn.CONCAT('CW17'!$B$69, " - ", 'CW17'!$B$81, " - ", 'CW17'!$J$5))</f>
        <v>Metering - Replacement of existing basic meters with AMR meters for residential customers; metering totex - Total</v>
      </c>
      <c r="D1196" t="str">
        <f>'CW17'!$C$81</f>
        <v>£m</v>
      </c>
      <c r="E1196" t="s">
        <v>8488</v>
      </c>
      <c r="F1196" s="1248">
        <f>IF(ISBLANK('CW17'!$P$81),"##BLANK",'CW17'!$P$81)</f>
        <v>0</v>
      </c>
    </row>
    <row r="1197" spans="2:6" x14ac:dyDescent="0.2">
      <c r="B1197" t="str">
        <f>UPPER('CW17'!$BH$82)</f>
        <v>CW17_069TWD_PR24</v>
      </c>
      <c r="C1197" t="str">
        <f>IF(LEN(_xlfn.CONCAT('CW17'!$B$69, " - ", 'CW17'!$B$82, " - ", 'CW17'!$I$6, " - ", 'CW17'!$F$5))&gt;230,LEFT(_xlfn.CONCAT('CW17'!$B$69, " - ", 'CW17'!$B$82, " - ", 'CW17'!$I$6, " - ", 'CW17'!$F$5),212)&amp;" [*** truncated]",_xlfn.CONCAT('CW17'!$B$69, " - ", 'CW17'!$B$82, " - ", 'CW17'!$I$6, " - ", 'CW17'!$F$5))</f>
        <v>Metering - Replacement of existing basic meters with AMI meters for residential customers; metering capex - Treated water distribution - Water network+</v>
      </c>
      <c r="D1197" t="str">
        <f>'CW17'!$C$82</f>
        <v>£m</v>
      </c>
      <c r="E1197" t="s">
        <v>8488</v>
      </c>
      <c r="F1197" s="1248">
        <f>IF(ISBLANK('CW17'!$O$82),"##BLANK",'CW17'!$O$82)</f>
        <v>4.9540361485856392</v>
      </c>
    </row>
    <row r="1198" spans="2:6" x14ac:dyDescent="0.2">
      <c r="B1198" t="str">
        <f>UPPER('CW17'!$BI$82)</f>
        <v>CW17_069TOT_PR24</v>
      </c>
      <c r="C1198" t="str">
        <f>IF(LEN(_xlfn.CONCAT('CW17'!$B$69, " - ", 'CW17'!$B$82, " - ", 'CW17'!$J$5))&gt;230,LEFT(_xlfn.CONCAT('CW17'!$B$69, " - ", 'CW17'!$B$82, " - ", 'CW17'!$J$5),212)&amp;" [*** truncated]",_xlfn.CONCAT('CW17'!$B$69, " - ", 'CW17'!$B$82, " - ", 'CW17'!$J$5))</f>
        <v>Metering - Replacement of existing basic meters with AMI meters for residential customers; metering capex - Total</v>
      </c>
      <c r="D1198" t="str">
        <f>'CW17'!$C$82</f>
        <v>£m</v>
      </c>
      <c r="E1198" t="s">
        <v>8488</v>
      </c>
      <c r="F1198" s="1248">
        <f>IF(ISBLANK('CW17'!$P$82),"##BLANK",'CW17'!$P$82)</f>
        <v>4.9540361485856392</v>
      </c>
    </row>
    <row r="1199" spans="2:6" x14ac:dyDescent="0.2">
      <c r="B1199" t="str">
        <f>UPPER('CW17'!$BH$83)</f>
        <v>CW17_070TWD_PR24</v>
      </c>
      <c r="C1199" t="str">
        <f>IF(LEN(_xlfn.CONCAT('CW17'!$B$69, " - ", 'CW17'!$B$83, " - ", 'CW17'!$I$6, " - ", 'CW17'!$F$5))&gt;230,LEFT(_xlfn.CONCAT('CW17'!$B$69, " - ", 'CW17'!$B$83, " - ", 'CW17'!$I$6, " - ", 'CW17'!$F$5),212)&amp;" [*** truncated]",_xlfn.CONCAT('CW17'!$B$69, " - ", 'CW17'!$B$83, " - ", 'CW17'!$I$6, " - ", 'CW17'!$F$5))</f>
        <v>Metering - Replacement of existing basic meters with AMI meters for residential customers; metering opex - Treated water distribution - Water network+</v>
      </c>
      <c r="D1199" t="str">
        <f>'CW17'!$C$83</f>
        <v>£m</v>
      </c>
      <c r="E1199" t="s">
        <v>8488</v>
      </c>
      <c r="F1199" s="1248">
        <f>IF(ISBLANK('CW17'!$O$83),"##BLANK",'CW17'!$O$83)</f>
        <v>0</v>
      </c>
    </row>
    <row r="1200" spans="2:6" x14ac:dyDescent="0.2">
      <c r="B1200" t="str">
        <f>UPPER('CW17'!$BI$83)</f>
        <v>CW17_070TOT_PR24</v>
      </c>
      <c r="C1200" t="str">
        <f>IF(LEN(_xlfn.CONCAT('CW17'!$B$69, " - ", 'CW17'!$B$83, " - ", 'CW17'!$J$5))&gt;230,LEFT(_xlfn.CONCAT('CW17'!$B$69, " - ", 'CW17'!$B$83, " - ", 'CW17'!$J$5),212)&amp;" [*** truncated]",_xlfn.CONCAT('CW17'!$B$69, " - ", 'CW17'!$B$83, " - ", 'CW17'!$J$5))</f>
        <v>Metering - Replacement of existing basic meters with AMI meters for residential customers; metering opex - Total</v>
      </c>
      <c r="D1200" t="str">
        <f>'CW17'!$C$83</f>
        <v>£m</v>
      </c>
      <c r="E1200" t="s">
        <v>8488</v>
      </c>
      <c r="F1200" s="1248">
        <f>IF(ISBLANK('CW17'!$P$83),"##BLANK",'CW17'!$P$83)</f>
        <v>0</v>
      </c>
    </row>
    <row r="1201" spans="2:6" x14ac:dyDescent="0.2">
      <c r="B1201" t="str">
        <f>UPPER('CW17'!$BH$84)</f>
        <v>CW17_071TWD_PR24</v>
      </c>
      <c r="C1201" t="str">
        <f>IF(LEN(_xlfn.CONCAT('CW17'!$B$69, " - ", 'CW17'!$B$84, " - ", 'CW17'!$I$6, " - ", 'CW17'!$F$5))&gt;230,LEFT(_xlfn.CONCAT('CW17'!$B$69, " - ", 'CW17'!$B$84, " - ", 'CW17'!$I$6, " - ", 'CW17'!$F$5),212)&amp;" [*** truncated]",_xlfn.CONCAT('CW17'!$B$69, " - ", 'CW17'!$B$84, " - ", 'CW17'!$I$6, " - ", 'CW17'!$F$5))</f>
        <v>Metering - Replacement of existing basic meters with AMI meters for residential customers; metering totex - Treated water distribution - Water network+</v>
      </c>
      <c r="D1201" t="str">
        <f>'CW17'!$C$84</f>
        <v>£m</v>
      </c>
      <c r="E1201" t="s">
        <v>8488</v>
      </c>
      <c r="F1201" s="1248">
        <f>IF(ISBLANK('CW17'!$O$84),"##BLANK",'CW17'!$O$84)</f>
        <v>4.9540361485856392</v>
      </c>
    </row>
    <row r="1202" spans="2:6" x14ac:dyDescent="0.2">
      <c r="B1202" t="str">
        <f>UPPER('CW17'!$BI$84)</f>
        <v>CW17_071TOT_PR24</v>
      </c>
      <c r="C1202" t="str">
        <f>IF(LEN(_xlfn.CONCAT('CW17'!$B$69, " - ", 'CW17'!$B$84, " - ", 'CW17'!$J$5))&gt;230,LEFT(_xlfn.CONCAT('CW17'!$B$69, " - ", 'CW17'!$B$84, " - ", 'CW17'!$J$5),212)&amp;" [*** truncated]",_xlfn.CONCAT('CW17'!$B$69, " - ", 'CW17'!$B$84, " - ", 'CW17'!$J$5))</f>
        <v>Metering - Replacement of existing basic meters with AMI meters for residential customers; metering totex - Total</v>
      </c>
      <c r="D1202" t="str">
        <f>'CW17'!$C$84</f>
        <v>£m</v>
      </c>
      <c r="E1202" t="s">
        <v>8488</v>
      </c>
      <c r="F1202" s="1248">
        <f>IF(ISBLANK('CW17'!$P$84),"##BLANK",'CW17'!$P$84)</f>
        <v>4.9540361485856392</v>
      </c>
    </row>
    <row r="1203" spans="2:6" x14ac:dyDescent="0.2">
      <c r="B1203" t="str">
        <f>UPPER('CW17'!$BH$85)</f>
        <v>CW17_072TWD_PR24</v>
      </c>
      <c r="C1203" t="str">
        <f>IF(LEN(_xlfn.CONCAT('CW17'!$B$69, " - ", 'CW17'!$B$85, " - ", 'CW17'!$I$6, " - ", 'CW17'!$F$5))&gt;230,LEFT(_xlfn.CONCAT('CW17'!$B$69, " - ", 'CW17'!$B$85, " - ", 'CW17'!$I$6, " - ", 'CW17'!$F$5),212)&amp;" [*** truncated]",_xlfn.CONCAT('CW17'!$B$69, " - ", 'CW17'!$B$85, " - ", 'CW17'!$I$6, " - ", 'CW17'!$F$5))</f>
        <v>Metering - Replacement of existing AMR meters with AMI meters for residential customers; metering capex - Treated water distribution - Water network+</v>
      </c>
      <c r="D1203" t="str">
        <f>'CW17'!$C$85</f>
        <v>£m</v>
      </c>
      <c r="E1203" t="s">
        <v>8488</v>
      </c>
      <c r="F1203" s="1248">
        <f>IF(ISBLANK('CW17'!$O$85),"##BLANK",'CW17'!$O$85)</f>
        <v>0.96507197699720249</v>
      </c>
    </row>
    <row r="1204" spans="2:6" x14ac:dyDescent="0.2">
      <c r="B1204" t="str">
        <f>UPPER('CW17'!$BI$85)</f>
        <v>CW17_072TOT_PR24</v>
      </c>
      <c r="C1204" t="str">
        <f>IF(LEN(_xlfn.CONCAT('CW17'!$B$69, " - ", 'CW17'!$B$85, " - ", 'CW17'!$J$5))&gt;230,LEFT(_xlfn.CONCAT('CW17'!$B$69, " - ", 'CW17'!$B$85, " - ", 'CW17'!$J$5),212)&amp;" [*** truncated]",_xlfn.CONCAT('CW17'!$B$69, " - ", 'CW17'!$B$85, " - ", 'CW17'!$J$5))</f>
        <v>Metering - Replacement of existing AMR meters with AMI meters for residential customers; metering capex - Total</v>
      </c>
      <c r="D1204" t="str">
        <f>'CW17'!$C$85</f>
        <v>£m</v>
      </c>
      <c r="E1204" t="s">
        <v>8488</v>
      </c>
      <c r="F1204" s="1248">
        <f>IF(ISBLANK('CW17'!$P$85),"##BLANK",'CW17'!$P$85)</f>
        <v>0.96507197699720249</v>
      </c>
    </row>
    <row r="1205" spans="2:6" x14ac:dyDescent="0.2">
      <c r="B1205" t="str">
        <f>UPPER('CW17'!$BH$86)</f>
        <v>CW17_073TWD_PR24</v>
      </c>
      <c r="C1205" t="str">
        <f>IF(LEN(_xlfn.CONCAT('CW17'!$B$69, " - ", 'CW17'!$B$86, " - ", 'CW17'!$I$6, " - ", 'CW17'!$F$5))&gt;230,LEFT(_xlfn.CONCAT('CW17'!$B$69, " - ", 'CW17'!$B$86, " - ", 'CW17'!$I$6, " - ", 'CW17'!$F$5),212)&amp;" [*** truncated]",_xlfn.CONCAT('CW17'!$B$69, " - ", 'CW17'!$B$86, " - ", 'CW17'!$I$6, " - ", 'CW17'!$F$5))</f>
        <v>Metering - Replacement of existing AMR meters with AMI meters for residential customers; metering opex - Treated water distribution - Water network+</v>
      </c>
      <c r="D1205" t="str">
        <f>'CW17'!$C$86</f>
        <v>£m</v>
      </c>
      <c r="E1205" t="s">
        <v>8488</v>
      </c>
      <c r="F1205" s="1248">
        <f>IF(ISBLANK('CW17'!$O$86),"##BLANK",'CW17'!$O$86)</f>
        <v>0</v>
      </c>
    </row>
    <row r="1206" spans="2:6" x14ac:dyDescent="0.2">
      <c r="B1206" t="str">
        <f>UPPER('CW17'!$BI$86)</f>
        <v>CW17_073TOT_PR24</v>
      </c>
      <c r="C1206" t="str">
        <f>IF(LEN(_xlfn.CONCAT('CW17'!$B$69, " - ", 'CW17'!$B$86, " - ", 'CW17'!$J$5))&gt;230,LEFT(_xlfn.CONCAT('CW17'!$B$69, " - ", 'CW17'!$B$86, " - ", 'CW17'!$J$5),212)&amp;" [*** truncated]",_xlfn.CONCAT('CW17'!$B$69, " - ", 'CW17'!$B$86, " - ", 'CW17'!$J$5))</f>
        <v>Metering - Replacement of existing AMR meters with AMI meters for residential customers; metering opex - Total</v>
      </c>
      <c r="D1206" t="str">
        <f>'CW17'!$C$86</f>
        <v>£m</v>
      </c>
      <c r="E1206" t="s">
        <v>8488</v>
      </c>
      <c r="F1206" s="1248">
        <f>IF(ISBLANK('CW17'!$P$86),"##BLANK",'CW17'!$P$86)</f>
        <v>0</v>
      </c>
    </row>
    <row r="1207" spans="2:6" x14ac:dyDescent="0.2">
      <c r="B1207" t="str">
        <f>UPPER('CW17'!$BH$87)</f>
        <v>CW17_074TWD_PR24</v>
      </c>
      <c r="C1207" t="str">
        <f>IF(LEN(_xlfn.CONCAT('CW17'!$B$69, " - ", 'CW17'!$B$87, " - ", 'CW17'!$I$6, " - ", 'CW17'!$F$5))&gt;230,LEFT(_xlfn.CONCAT('CW17'!$B$69, " - ", 'CW17'!$B$87, " - ", 'CW17'!$I$6, " - ", 'CW17'!$F$5),212)&amp;" [*** truncated]",_xlfn.CONCAT('CW17'!$B$69, " - ", 'CW17'!$B$87, " - ", 'CW17'!$I$6, " - ", 'CW17'!$F$5))</f>
        <v>Metering - Replacement of existing AMR meters with AMI meters for residential customers; metering totex - Treated water distribution - Water network+</v>
      </c>
      <c r="D1207" t="str">
        <f>'CW17'!$C$87</f>
        <v>£m</v>
      </c>
      <c r="E1207" t="s">
        <v>8488</v>
      </c>
      <c r="F1207" s="1248">
        <f>IF(ISBLANK('CW17'!$O$87),"##BLANK",'CW17'!$O$87)</f>
        <v>0.96507197699720249</v>
      </c>
    </row>
    <row r="1208" spans="2:6" x14ac:dyDescent="0.2">
      <c r="B1208" t="str">
        <f>UPPER('CW17'!$BI$87)</f>
        <v>CW17_074TOT_PR24</v>
      </c>
      <c r="C1208" t="str">
        <f>IF(LEN(_xlfn.CONCAT('CW17'!$B$69, " - ", 'CW17'!$B$87, " - ", 'CW17'!$J$5))&gt;230,LEFT(_xlfn.CONCAT('CW17'!$B$69, " - ", 'CW17'!$B$87, " - ", 'CW17'!$J$5),212)&amp;" [*** truncated]",_xlfn.CONCAT('CW17'!$B$69, " - ", 'CW17'!$B$87, " - ", 'CW17'!$J$5))</f>
        <v>Metering - Replacement of existing AMR meters with AMI meters for residential customers; metering totex - Total</v>
      </c>
      <c r="D1208" t="str">
        <f>'CW17'!$C$87</f>
        <v>£m</v>
      </c>
      <c r="E1208" t="s">
        <v>8488</v>
      </c>
      <c r="F1208" s="1248">
        <f>IF(ISBLANK('CW17'!$P$87),"##BLANK",'CW17'!$P$87)</f>
        <v>0.96507197699720249</v>
      </c>
    </row>
    <row r="1209" spans="2:6" x14ac:dyDescent="0.2">
      <c r="B1209" t="str">
        <f>UPPER('CW17'!$BH$88)</f>
        <v>CW17_075TWD_PR24</v>
      </c>
      <c r="C1209" t="str">
        <f>IF(LEN(_xlfn.CONCAT('CW17'!$B$69, " - ", 'CW17'!$B$88, " - ", 'CW17'!$I$6, " - ", 'CW17'!$F$5))&gt;230,LEFT(_xlfn.CONCAT('CW17'!$B$69, " - ", 'CW17'!$B$88, " - ", 'CW17'!$I$6, " - ", 'CW17'!$F$5),212)&amp;" [*** truncated]",_xlfn.CONCAT('CW17'!$B$69, " - ", 'CW17'!$B$88, " - ", 'CW17'!$I$6, " - ", 'CW17'!$F$5))</f>
        <v>Metering - Replacement of existing basic meters with AMR meters for business customers; metering capex - Treated water distribution - Water network+</v>
      </c>
      <c r="D1209" t="str">
        <f>'CW17'!$C$88</f>
        <v>£m</v>
      </c>
      <c r="E1209" t="s">
        <v>8488</v>
      </c>
      <c r="F1209" s="1248">
        <f>IF(ISBLANK('CW17'!$O$88),"##BLANK",'CW17'!$O$88)</f>
        <v>0</v>
      </c>
    </row>
    <row r="1210" spans="2:6" x14ac:dyDescent="0.2">
      <c r="B1210" t="str">
        <f>UPPER('CW17'!$BI$88)</f>
        <v>CW17_075TOT_PR24</v>
      </c>
      <c r="C1210" t="str">
        <f>IF(LEN(_xlfn.CONCAT('CW17'!$B$69, " - ", 'CW17'!$B$88, " - ", 'CW17'!$J$5))&gt;230,LEFT(_xlfn.CONCAT('CW17'!$B$69, " - ", 'CW17'!$B$88, " - ", 'CW17'!$J$5),212)&amp;" [*** truncated]",_xlfn.CONCAT('CW17'!$B$69, " - ", 'CW17'!$B$88, " - ", 'CW17'!$J$5))</f>
        <v>Metering - Replacement of existing basic meters with AMR meters for business customers; metering capex - Total</v>
      </c>
      <c r="D1210" t="str">
        <f>'CW17'!$C$88</f>
        <v>£m</v>
      </c>
      <c r="E1210" t="s">
        <v>8488</v>
      </c>
      <c r="F1210" s="1248">
        <f>IF(ISBLANK('CW17'!$P$88),"##BLANK",'CW17'!$P$88)</f>
        <v>0</v>
      </c>
    </row>
    <row r="1211" spans="2:6" x14ac:dyDescent="0.2">
      <c r="B1211" t="str">
        <f>UPPER('CW17'!$BH$89)</f>
        <v>CW17_076TWD_PR24</v>
      </c>
      <c r="C1211" t="str">
        <f>IF(LEN(_xlfn.CONCAT('CW17'!$B$69, " - ", 'CW17'!$B$89, " - ", 'CW17'!$I$6, " - ", 'CW17'!$F$5))&gt;230,LEFT(_xlfn.CONCAT('CW17'!$B$69, " - ", 'CW17'!$B$89, " - ", 'CW17'!$I$6, " - ", 'CW17'!$F$5),212)&amp;" [*** truncated]",_xlfn.CONCAT('CW17'!$B$69, " - ", 'CW17'!$B$89, " - ", 'CW17'!$I$6, " - ", 'CW17'!$F$5))</f>
        <v>Metering - Replacement of existing basic meters with AMR meters for business customers; metering opex - Treated water distribution - Water network+</v>
      </c>
      <c r="D1211" t="str">
        <f>'CW17'!$C$89</f>
        <v>£m</v>
      </c>
      <c r="E1211" t="s">
        <v>8488</v>
      </c>
      <c r="F1211" s="1248">
        <f>IF(ISBLANK('CW17'!$O$89),"##BLANK",'CW17'!$O$89)</f>
        <v>0</v>
      </c>
    </row>
    <row r="1212" spans="2:6" x14ac:dyDescent="0.2">
      <c r="B1212" t="str">
        <f>UPPER('CW17'!$BI$89)</f>
        <v>CW17_076TOT_PR24</v>
      </c>
      <c r="C1212" t="str">
        <f>IF(LEN(_xlfn.CONCAT('CW17'!$B$69, " - ", 'CW17'!$B$89, " - ", 'CW17'!$J$5))&gt;230,LEFT(_xlfn.CONCAT('CW17'!$B$69, " - ", 'CW17'!$B$89, " - ", 'CW17'!$J$5),212)&amp;" [*** truncated]",_xlfn.CONCAT('CW17'!$B$69, " - ", 'CW17'!$B$89, " - ", 'CW17'!$J$5))</f>
        <v>Metering - Replacement of existing basic meters with AMR meters for business customers; metering opex - Total</v>
      </c>
      <c r="D1212" t="str">
        <f>'CW17'!$C$89</f>
        <v>£m</v>
      </c>
      <c r="E1212" t="s">
        <v>8488</v>
      </c>
      <c r="F1212" s="1248">
        <f>IF(ISBLANK('CW17'!$P$89),"##BLANK",'CW17'!$P$89)</f>
        <v>0</v>
      </c>
    </row>
    <row r="1213" spans="2:6" x14ac:dyDescent="0.2">
      <c r="B1213" t="str">
        <f>UPPER('CW17'!$BH$90)</f>
        <v>CW17_077TWD_PR24</v>
      </c>
      <c r="C1213" t="str">
        <f>IF(LEN(_xlfn.CONCAT('CW17'!$B$69, " - ", 'CW17'!$B$90, " - ", 'CW17'!$I$6, " - ", 'CW17'!$F$5))&gt;230,LEFT(_xlfn.CONCAT('CW17'!$B$69, " - ", 'CW17'!$B$90, " - ", 'CW17'!$I$6, " - ", 'CW17'!$F$5),212)&amp;" [*** truncated]",_xlfn.CONCAT('CW17'!$B$69, " - ", 'CW17'!$B$90, " - ", 'CW17'!$I$6, " - ", 'CW17'!$F$5))</f>
        <v>Metering - Replacement of existing basic meters with AMR meters for business customers; metering totex - Treated water distribution - Water network+</v>
      </c>
      <c r="D1213" t="str">
        <f>'CW17'!$C$90</f>
        <v>£m</v>
      </c>
      <c r="E1213" t="s">
        <v>8488</v>
      </c>
      <c r="F1213" s="1248">
        <f>IF(ISBLANK('CW17'!$O$90),"##BLANK",'CW17'!$O$90)</f>
        <v>0</v>
      </c>
    </row>
    <row r="1214" spans="2:6" x14ac:dyDescent="0.2">
      <c r="B1214" t="str">
        <f>UPPER('CW17'!$BI$90)</f>
        <v>CW17_077TOT_PR24</v>
      </c>
      <c r="C1214" t="str">
        <f>IF(LEN(_xlfn.CONCAT('CW17'!$B$69, " - ", 'CW17'!$B$90, " - ", 'CW17'!$J$5))&gt;230,LEFT(_xlfn.CONCAT('CW17'!$B$69, " - ", 'CW17'!$B$90, " - ", 'CW17'!$J$5),212)&amp;" [*** truncated]",_xlfn.CONCAT('CW17'!$B$69, " - ", 'CW17'!$B$90, " - ", 'CW17'!$J$5))</f>
        <v>Metering - Replacement of existing basic meters with AMR meters for business customers; metering totex - Total</v>
      </c>
      <c r="D1214" t="str">
        <f>'CW17'!$C$90</f>
        <v>£m</v>
      </c>
      <c r="E1214" t="s">
        <v>8488</v>
      </c>
      <c r="F1214" s="1248">
        <f>IF(ISBLANK('CW17'!$P$90),"##BLANK",'CW17'!$P$90)</f>
        <v>0</v>
      </c>
    </row>
    <row r="1215" spans="2:6" x14ac:dyDescent="0.2">
      <c r="B1215" t="str">
        <f>UPPER('CW17'!$BH$91)</f>
        <v>CW17_078TWD_PR24</v>
      </c>
      <c r="C1215" t="str">
        <f>IF(LEN(_xlfn.CONCAT('CW17'!$B$69, " - ", 'CW17'!$B$91, " - ", 'CW17'!$I$6, " - ", 'CW17'!$F$5))&gt;230,LEFT(_xlfn.CONCAT('CW17'!$B$69, " - ", 'CW17'!$B$91, " - ", 'CW17'!$I$6, " - ", 'CW17'!$F$5),212)&amp;" [*** truncated]",_xlfn.CONCAT('CW17'!$B$69, " - ", 'CW17'!$B$91, " - ", 'CW17'!$I$6, " - ", 'CW17'!$F$5))</f>
        <v>Metering - Replacement of existing basic meters with AMI meters for business customers; metering capex - Treated water distribution - Water network+</v>
      </c>
      <c r="D1215" t="str">
        <f>'CW17'!$C$91</f>
        <v>£m</v>
      </c>
      <c r="E1215" t="s">
        <v>8488</v>
      </c>
      <c r="F1215" s="1248">
        <f>IF(ISBLANK('CW17'!$O$91),"##BLANK",'CW17'!$O$91)</f>
        <v>0.38602879079888103</v>
      </c>
    </row>
    <row r="1216" spans="2:6" x14ac:dyDescent="0.2">
      <c r="B1216" t="str">
        <f>UPPER('CW17'!$BI$91)</f>
        <v>CW17_078TOT_PR24</v>
      </c>
      <c r="C1216" t="str">
        <f>IF(LEN(_xlfn.CONCAT('CW17'!$B$69, " - ", 'CW17'!$B$91, " - ", 'CW17'!$J$5))&gt;230,LEFT(_xlfn.CONCAT('CW17'!$B$69, " - ", 'CW17'!$B$91, " - ", 'CW17'!$J$5),212)&amp;" [*** truncated]",_xlfn.CONCAT('CW17'!$B$69, " - ", 'CW17'!$B$91, " - ", 'CW17'!$J$5))</f>
        <v>Metering - Replacement of existing basic meters with AMI meters for business customers; metering capex - Total</v>
      </c>
      <c r="D1216" t="str">
        <f>'CW17'!$C$91</f>
        <v>£m</v>
      </c>
      <c r="E1216" t="s">
        <v>8488</v>
      </c>
      <c r="F1216" s="1248">
        <f>IF(ISBLANK('CW17'!$P$91),"##BLANK",'CW17'!$P$91)</f>
        <v>0.38602879079888103</v>
      </c>
    </row>
    <row r="1217" spans="2:6" x14ac:dyDescent="0.2">
      <c r="B1217" t="str">
        <f>UPPER('CW17'!$BH$92)</f>
        <v>CW17_079TWD_PR24</v>
      </c>
      <c r="C1217" t="str">
        <f>IF(LEN(_xlfn.CONCAT('CW17'!$B$69, " - ", 'CW17'!$B$92, " - ", 'CW17'!$I$6, " - ", 'CW17'!$F$5))&gt;230,LEFT(_xlfn.CONCAT('CW17'!$B$69, " - ", 'CW17'!$B$92, " - ", 'CW17'!$I$6, " - ", 'CW17'!$F$5),212)&amp;" [*** truncated]",_xlfn.CONCAT('CW17'!$B$69, " - ", 'CW17'!$B$92, " - ", 'CW17'!$I$6, " - ", 'CW17'!$F$5))</f>
        <v>Metering - Replacement of existing basic meters with AMI meters for business customers; metering opex - Treated water distribution - Water network+</v>
      </c>
      <c r="D1217" t="str">
        <f>'CW17'!$C$92</f>
        <v>£m</v>
      </c>
      <c r="E1217" t="s">
        <v>8488</v>
      </c>
      <c r="F1217" s="1248">
        <f>IF(ISBLANK('CW17'!$O$92),"##BLANK",'CW17'!$O$92)</f>
        <v>0</v>
      </c>
    </row>
    <row r="1218" spans="2:6" x14ac:dyDescent="0.2">
      <c r="B1218" t="str">
        <f>UPPER('CW17'!$BI$92)</f>
        <v>CW17_079TOT_PR24</v>
      </c>
      <c r="C1218" t="str">
        <f>IF(LEN(_xlfn.CONCAT('CW17'!$B$69, " - ", 'CW17'!$B$92, " - ", 'CW17'!$J$5))&gt;230,LEFT(_xlfn.CONCAT('CW17'!$B$69, " - ", 'CW17'!$B$92, " - ", 'CW17'!$J$5),212)&amp;" [*** truncated]",_xlfn.CONCAT('CW17'!$B$69, " - ", 'CW17'!$B$92, " - ", 'CW17'!$J$5))</f>
        <v>Metering - Replacement of existing basic meters with AMI meters for business customers; metering opex - Total</v>
      </c>
      <c r="D1218" t="str">
        <f>'CW17'!$C$92</f>
        <v>£m</v>
      </c>
      <c r="E1218" t="s">
        <v>8488</v>
      </c>
      <c r="F1218" s="1248">
        <f>IF(ISBLANK('CW17'!$P$92),"##BLANK",'CW17'!$P$92)</f>
        <v>0</v>
      </c>
    </row>
    <row r="1219" spans="2:6" x14ac:dyDescent="0.2">
      <c r="B1219" t="str">
        <f>UPPER('CW17'!$BH$93)</f>
        <v>CW17_080TWD_PR24</v>
      </c>
      <c r="C1219" t="str">
        <f>IF(LEN(_xlfn.CONCAT('CW17'!$B$69, " - ", 'CW17'!$B$93, " - ", 'CW17'!$I$6, " - ", 'CW17'!$F$5))&gt;230,LEFT(_xlfn.CONCAT('CW17'!$B$69, " - ", 'CW17'!$B$93, " - ", 'CW17'!$I$6, " - ", 'CW17'!$F$5),212)&amp;" [*** truncated]",_xlfn.CONCAT('CW17'!$B$69, " - ", 'CW17'!$B$93, " - ", 'CW17'!$I$6, " - ", 'CW17'!$F$5))</f>
        <v>Metering - Replacement of existing basic meters with AMI meters for business customers; metering totex - Treated water distribution - Water network+</v>
      </c>
      <c r="D1219" t="str">
        <f>'CW17'!$C$93</f>
        <v>£m</v>
      </c>
      <c r="E1219" t="s">
        <v>8488</v>
      </c>
      <c r="F1219" s="1248">
        <f>IF(ISBLANK('CW17'!$O$93),"##BLANK",'CW17'!$O$93)</f>
        <v>0.38602879079888103</v>
      </c>
    </row>
    <row r="1220" spans="2:6" x14ac:dyDescent="0.2">
      <c r="B1220" t="str">
        <f>UPPER('CW17'!$BI$93)</f>
        <v>CW17_080TOT_PR24</v>
      </c>
      <c r="C1220" t="str">
        <f>IF(LEN(_xlfn.CONCAT('CW17'!$B$69, " - ", 'CW17'!$B$93, " - ", 'CW17'!$J$5))&gt;230,LEFT(_xlfn.CONCAT('CW17'!$B$69, " - ", 'CW17'!$B$93, " - ", 'CW17'!$J$5),212)&amp;" [*** truncated]",_xlfn.CONCAT('CW17'!$B$69, " - ", 'CW17'!$B$93, " - ", 'CW17'!$J$5))</f>
        <v>Metering - Replacement of existing basic meters with AMI meters for business customers; metering totex - Total</v>
      </c>
      <c r="D1220" t="str">
        <f>'CW17'!$C$93</f>
        <v>£m</v>
      </c>
      <c r="E1220" t="s">
        <v>8488</v>
      </c>
      <c r="F1220" s="1248">
        <f>IF(ISBLANK('CW17'!$P$93),"##BLANK",'CW17'!$P$93)</f>
        <v>0.38602879079888103</v>
      </c>
    </row>
    <row r="1221" spans="2:6" x14ac:dyDescent="0.2">
      <c r="B1221" t="str">
        <f>UPPER('CW17'!$BH$94)</f>
        <v>CW17_081TWD_PR24</v>
      </c>
      <c r="C1221" t="str">
        <f>IF(LEN(_xlfn.CONCAT('CW17'!$B$69, " - ", 'CW17'!$B$94, " - ", 'CW17'!$I$6, " - ", 'CW17'!$F$5))&gt;230,LEFT(_xlfn.CONCAT('CW17'!$B$69, " - ", 'CW17'!$B$94, " - ", 'CW17'!$I$6, " - ", 'CW17'!$F$5),212)&amp;" [*** truncated]",_xlfn.CONCAT('CW17'!$B$69, " - ", 'CW17'!$B$94, " - ", 'CW17'!$I$6, " - ", 'CW17'!$F$5))</f>
        <v>Metering - Replacement of existing AMR meters with AMI meters for business customers; metering capex - Treated water distribution - Water network+</v>
      </c>
      <c r="D1221" t="str">
        <f>'CW17'!$C$94</f>
        <v>£m</v>
      </c>
      <c r="E1221" t="s">
        <v>8488</v>
      </c>
      <c r="F1221" s="1248">
        <f>IF(ISBLANK('CW17'!$O$94),"##BLANK",'CW17'!$O$94)</f>
        <v>0.128676263599627</v>
      </c>
    </row>
    <row r="1222" spans="2:6" x14ac:dyDescent="0.2">
      <c r="B1222" t="str">
        <f>UPPER('CW17'!$BI$94)</f>
        <v>CW17_081TOT_PR24</v>
      </c>
      <c r="C1222" t="str">
        <f>IF(LEN(_xlfn.CONCAT('CW17'!$B$69, " - ", 'CW17'!$B$94, " - ", 'CW17'!$J$5))&gt;230,LEFT(_xlfn.CONCAT('CW17'!$B$69, " - ", 'CW17'!$B$94, " - ", 'CW17'!$J$5),212)&amp;" [*** truncated]",_xlfn.CONCAT('CW17'!$B$69, " - ", 'CW17'!$B$94, " - ", 'CW17'!$J$5))</f>
        <v>Metering - Replacement of existing AMR meters with AMI meters for business customers; metering capex - Total</v>
      </c>
      <c r="D1222" t="str">
        <f>'CW17'!$C$94</f>
        <v>£m</v>
      </c>
      <c r="E1222" t="s">
        <v>8488</v>
      </c>
      <c r="F1222" s="1248">
        <f>IF(ISBLANK('CW17'!$P$94),"##BLANK",'CW17'!$P$94)</f>
        <v>0.128676263599627</v>
      </c>
    </row>
    <row r="1223" spans="2:6" x14ac:dyDescent="0.2">
      <c r="B1223" t="str">
        <f>UPPER('CW17'!$BH$95)</f>
        <v>CW17_082TWD_PR24</v>
      </c>
      <c r="C1223" t="str">
        <f>IF(LEN(_xlfn.CONCAT('CW17'!$B$69, " - ", 'CW17'!$B$95, " - ", 'CW17'!$I$6, " - ", 'CW17'!$F$5))&gt;230,LEFT(_xlfn.CONCAT('CW17'!$B$69, " - ", 'CW17'!$B$95, " - ", 'CW17'!$I$6, " - ", 'CW17'!$F$5),212)&amp;" [*** truncated]",_xlfn.CONCAT('CW17'!$B$69, " - ", 'CW17'!$B$95, " - ", 'CW17'!$I$6, " - ", 'CW17'!$F$5))</f>
        <v>Metering - Replacement of existing AMR meters with AMI meters for business customers; metering opex - Treated water distribution - Water network+</v>
      </c>
      <c r="D1223" t="str">
        <f>'CW17'!$C$95</f>
        <v>£m</v>
      </c>
      <c r="E1223" t="s">
        <v>8488</v>
      </c>
      <c r="F1223" s="1248">
        <f>IF(ISBLANK('CW17'!$O$95),"##BLANK",'CW17'!$O$95)</f>
        <v>0</v>
      </c>
    </row>
    <row r="1224" spans="2:6" x14ac:dyDescent="0.2">
      <c r="B1224" t="str">
        <f>UPPER('CW17'!$BI$95)</f>
        <v>CW17_082TOT_PR24</v>
      </c>
      <c r="C1224" t="str">
        <f>IF(LEN(_xlfn.CONCAT('CW17'!$B$69, " - ", 'CW17'!$B$95, " - ", 'CW17'!$J$5))&gt;230,LEFT(_xlfn.CONCAT('CW17'!$B$69, " - ", 'CW17'!$B$95, " - ", 'CW17'!$J$5),212)&amp;" [*** truncated]",_xlfn.CONCAT('CW17'!$B$69, " - ", 'CW17'!$B$95, " - ", 'CW17'!$J$5))</f>
        <v>Metering - Replacement of existing AMR meters with AMI meters for business customers; metering opex - Total</v>
      </c>
      <c r="D1224" t="str">
        <f>'CW17'!$C$95</f>
        <v>£m</v>
      </c>
      <c r="E1224" t="s">
        <v>8488</v>
      </c>
      <c r="F1224" s="1248">
        <f>IF(ISBLANK('CW17'!$P$95),"##BLANK",'CW17'!$P$95)</f>
        <v>0</v>
      </c>
    </row>
    <row r="1225" spans="2:6" x14ac:dyDescent="0.2">
      <c r="B1225" t="str">
        <f>UPPER('CW17'!$BH$96)</f>
        <v>CW17_083TWD_PR24</v>
      </c>
      <c r="C1225" t="str">
        <f>IF(LEN(_xlfn.CONCAT('CW17'!$B$69, " - ", 'CW17'!$B$96, " - ", 'CW17'!$I$6, " - ", 'CW17'!$F$5))&gt;230,LEFT(_xlfn.CONCAT('CW17'!$B$69, " - ", 'CW17'!$B$96, " - ", 'CW17'!$I$6, " - ", 'CW17'!$F$5),212)&amp;" [*** truncated]",_xlfn.CONCAT('CW17'!$B$69, " - ", 'CW17'!$B$96, " - ", 'CW17'!$I$6, " - ", 'CW17'!$F$5))</f>
        <v>Metering - Replacement of existing AMR meters with AMI meters for business customers; metering totex - Treated water distribution - Water network+</v>
      </c>
      <c r="D1225" t="str">
        <f>'CW17'!$C$96</f>
        <v>£m</v>
      </c>
      <c r="E1225" t="s">
        <v>8488</v>
      </c>
      <c r="F1225" s="1248">
        <f>IF(ISBLANK('CW17'!$O$96),"##BLANK",'CW17'!$O$96)</f>
        <v>0.128676263599627</v>
      </c>
    </row>
    <row r="1226" spans="2:6" x14ac:dyDescent="0.2">
      <c r="B1226" t="str">
        <f>UPPER('CW17'!$BI$96)</f>
        <v>CW17_083TOT_PR24</v>
      </c>
      <c r="C1226" t="str">
        <f>IF(LEN(_xlfn.CONCAT('CW17'!$B$69, " - ", 'CW17'!$B$96, " - ", 'CW17'!$J$5))&gt;230,LEFT(_xlfn.CONCAT('CW17'!$B$69, " - ", 'CW17'!$B$96, " - ", 'CW17'!$J$5),212)&amp;" [*** truncated]",_xlfn.CONCAT('CW17'!$B$69, " - ", 'CW17'!$B$96, " - ", 'CW17'!$J$5))</f>
        <v>Metering - Replacement of existing AMR meters with AMI meters for business customers; metering totex - Total</v>
      </c>
      <c r="D1226" t="str">
        <f>'CW17'!$C$96</f>
        <v>£m</v>
      </c>
      <c r="E1226" t="s">
        <v>8488</v>
      </c>
      <c r="F1226" s="1248">
        <f>IF(ISBLANK('CW17'!$P$96),"##BLANK",'CW17'!$P$96)</f>
        <v>0.128676263599627</v>
      </c>
    </row>
    <row r="1227" spans="2:6" x14ac:dyDescent="0.2">
      <c r="B1227" t="str">
        <f>UPPER('CW17'!$BH$97)</f>
        <v>CW17_084TWD_PR24</v>
      </c>
      <c r="C1227" t="str">
        <f>IF(LEN(_xlfn.CONCAT('CW17'!$B$69, " - ", 'CW17'!$B$97, " - ", 'CW17'!$I$6, " - ", 'CW17'!$F$5))&gt;230,LEFT(_xlfn.CONCAT('CW17'!$B$69, " - ", 'CW17'!$B$97, " - ", 'CW17'!$I$6, " - ", 'CW17'!$F$5),212)&amp;" [*** truncated]",_xlfn.CONCAT('CW17'!$B$69, " - ", 'CW17'!$B$97, " - ", 'CW17'!$I$6, " - ", 'CW17'!$F$5))</f>
        <v>Metering - Smart meter infrastructure; metering capex - Treated water distribution - Water network+</v>
      </c>
      <c r="D1227" t="str">
        <f>'CW17'!$C$97</f>
        <v>£m</v>
      </c>
      <c r="E1227" t="s">
        <v>8488</v>
      </c>
      <c r="F1227" s="1248">
        <f>IF(ISBLANK('CW17'!$O$97),"##BLANK",'CW17'!$O$97)</f>
        <v>0.97668386695679221</v>
      </c>
    </row>
    <row r="1228" spans="2:6" x14ac:dyDescent="0.2">
      <c r="B1228" t="str">
        <f>UPPER('CW17'!$BI$97)</f>
        <v>CW17_084TOT_PR24</v>
      </c>
      <c r="C1228" t="str">
        <f>IF(LEN(_xlfn.CONCAT('CW17'!$B$69, " - ", 'CW17'!$B$97, " - ", 'CW17'!$J$5))&gt;230,LEFT(_xlfn.CONCAT('CW17'!$B$69, " - ", 'CW17'!$B$97, " - ", 'CW17'!$J$5),212)&amp;" [*** truncated]",_xlfn.CONCAT('CW17'!$B$69, " - ", 'CW17'!$B$97, " - ", 'CW17'!$J$5))</f>
        <v>Metering - Smart meter infrastructure; metering capex - Total</v>
      </c>
      <c r="D1228" t="str">
        <f>'CW17'!$C$97</f>
        <v>£m</v>
      </c>
      <c r="E1228" t="s">
        <v>8488</v>
      </c>
      <c r="F1228" s="1248">
        <f>IF(ISBLANK('CW17'!$P$97),"##BLANK",'CW17'!$P$97)</f>
        <v>0.97668386695679221</v>
      </c>
    </row>
    <row r="1229" spans="2:6" x14ac:dyDescent="0.2">
      <c r="B1229" t="str">
        <f>UPPER('CW17'!$BH$98)</f>
        <v>CW17_085TWD_PR24</v>
      </c>
      <c r="C1229" t="str">
        <f>IF(LEN(_xlfn.CONCAT('CW17'!$B$69, " - ", 'CW17'!$B$98, " - ", 'CW17'!$I$6, " - ", 'CW17'!$F$5))&gt;230,LEFT(_xlfn.CONCAT('CW17'!$B$69, " - ", 'CW17'!$B$98, " - ", 'CW17'!$I$6, " - ", 'CW17'!$F$5),212)&amp;" [*** truncated]",_xlfn.CONCAT('CW17'!$B$69, " - ", 'CW17'!$B$98, " - ", 'CW17'!$I$6, " - ", 'CW17'!$F$5))</f>
        <v>Metering - Smart meter infrastructure; metering opex - Treated water distribution - Water network+</v>
      </c>
      <c r="D1229" t="str">
        <f>'CW17'!$C$98</f>
        <v>£m</v>
      </c>
      <c r="E1229" t="s">
        <v>8488</v>
      </c>
      <c r="F1229" s="1248">
        <f>IF(ISBLANK('CW17'!$O$98),"##BLANK",'CW17'!$O$98)</f>
        <v>0</v>
      </c>
    </row>
    <row r="1230" spans="2:6" x14ac:dyDescent="0.2">
      <c r="B1230" t="str">
        <f>UPPER('CW17'!$BI$98)</f>
        <v>CW17_085TOT_PR24</v>
      </c>
      <c r="C1230" t="str">
        <f>IF(LEN(_xlfn.CONCAT('CW17'!$B$69, " - ", 'CW17'!$B$98, " - ", 'CW17'!$J$5))&gt;230,LEFT(_xlfn.CONCAT('CW17'!$B$69, " - ", 'CW17'!$B$98, " - ", 'CW17'!$J$5),212)&amp;" [*** truncated]",_xlfn.CONCAT('CW17'!$B$69, " - ", 'CW17'!$B$98, " - ", 'CW17'!$J$5))</f>
        <v>Metering - Smart meter infrastructure; metering opex - Total</v>
      </c>
      <c r="D1230" t="str">
        <f>'CW17'!$C$98</f>
        <v>£m</v>
      </c>
      <c r="E1230" t="s">
        <v>8488</v>
      </c>
      <c r="F1230" s="1248">
        <f>IF(ISBLANK('CW17'!$P$98),"##BLANK",'CW17'!$P$98)</f>
        <v>0</v>
      </c>
    </row>
    <row r="1231" spans="2:6" x14ac:dyDescent="0.2">
      <c r="B1231" t="str">
        <f>UPPER('CW17'!$BH$99)</f>
        <v>CW17_086TWD_PR24</v>
      </c>
      <c r="C1231" t="str">
        <f>IF(LEN(_xlfn.CONCAT('CW17'!$B$69, " - ", 'CW17'!$B$99, " - ", 'CW17'!$I$6, " - ", 'CW17'!$F$5))&gt;230,LEFT(_xlfn.CONCAT('CW17'!$B$69, " - ", 'CW17'!$B$99, " - ", 'CW17'!$I$6, " - ", 'CW17'!$F$5),212)&amp;" [*** truncated]",_xlfn.CONCAT('CW17'!$B$69, " - ", 'CW17'!$B$99, " - ", 'CW17'!$I$6, " - ", 'CW17'!$F$5))</f>
        <v>Metering - Smart meter infrastructure; metering totex - Treated water distribution - Water network+</v>
      </c>
      <c r="D1231" t="str">
        <f>'CW17'!$C$99</f>
        <v>£m</v>
      </c>
      <c r="E1231" t="s">
        <v>8488</v>
      </c>
      <c r="F1231" s="1248">
        <f>IF(ISBLANK('CW17'!$O$99),"##BLANK",'CW17'!$O$99)</f>
        <v>0.97668386695679221</v>
      </c>
    </row>
    <row r="1232" spans="2:6" x14ac:dyDescent="0.2">
      <c r="B1232" t="str">
        <f>UPPER('CW17'!$BI$99)</f>
        <v>CW17_086TOT_PR24</v>
      </c>
      <c r="C1232" t="str">
        <f>IF(LEN(_xlfn.CONCAT('CW17'!$B$69, " - ", 'CW17'!$B$99, " - ", 'CW17'!$J$5))&gt;230,LEFT(_xlfn.CONCAT('CW17'!$B$69, " - ", 'CW17'!$B$99, " - ", 'CW17'!$J$5),212)&amp;" [*** truncated]",_xlfn.CONCAT('CW17'!$B$69, " - ", 'CW17'!$B$99, " - ", 'CW17'!$J$5))</f>
        <v>Metering - Smart meter infrastructure; metering totex - Total</v>
      </c>
      <c r="D1232" t="str">
        <f>'CW17'!$C$99</f>
        <v>£m</v>
      </c>
      <c r="E1232" t="s">
        <v>8488</v>
      </c>
      <c r="F1232" s="1248">
        <f>IF(ISBLANK('CW17'!$P$99),"##BLANK",'CW17'!$P$99)</f>
        <v>0.97668386695679221</v>
      </c>
    </row>
    <row r="1233" spans="2:6" x14ac:dyDescent="0.2">
      <c r="B1233" t="str">
        <f>UPPER('CW17'!$BH$100)</f>
        <v>CW17_087TWD_PR24</v>
      </c>
      <c r="C1233" t="str">
        <f>IF(LEN(_xlfn.CONCAT('CW17'!$B$69, " - ", 'CW17'!$B$100, " - ", 'CW17'!$I$6, " - ", 'CW17'!$F$5))&gt;230,LEFT(_xlfn.CONCAT('CW17'!$B$69, " - ", 'CW17'!$B$100, " - ", 'CW17'!$I$6, " - ", 'CW17'!$F$5),212)&amp;" [*** truncated]",_xlfn.CONCAT('CW17'!$B$69, " - ", 'CW17'!$B$100, " - ", 'CW17'!$I$6, " - ", 'CW17'!$F$5))</f>
        <v>Metering - Total metering expenditure; metering totex - Treated water distribution - Water network+</v>
      </c>
      <c r="D1233" t="str">
        <f>'CW17'!$C$100</f>
        <v>£m</v>
      </c>
      <c r="E1233" t="s">
        <v>8488</v>
      </c>
      <c r="F1233" s="1248">
        <f>IF(ISBLANK('CW17'!$O$100),"##BLANK",'CW17'!$O$100)</f>
        <v>7.4563938451973897</v>
      </c>
    </row>
    <row r="1234" spans="2:6" x14ac:dyDescent="0.2">
      <c r="B1234" t="str">
        <f>UPPER('CW17'!$BI$100)</f>
        <v>CW17_087TOT_PR24</v>
      </c>
      <c r="C1234" t="str">
        <f>IF(LEN(_xlfn.CONCAT('CW17'!$B$69, " - ", 'CW17'!$B$100, " - ", 'CW17'!$J$5))&gt;230,LEFT(_xlfn.CONCAT('CW17'!$B$69, " - ", 'CW17'!$B$100, " - ", 'CW17'!$J$5),212)&amp;" [*** truncated]",_xlfn.CONCAT('CW17'!$B$69, " - ", 'CW17'!$B$100, " - ", 'CW17'!$J$5))</f>
        <v>Metering - Total metering expenditure; metering totex - Total</v>
      </c>
      <c r="D1234" t="str">
        <f>'CW17'!$C$100</f>
        <v>£m</v>
      </c>
      <c r="E1234" t="s">
        <v>8488</v>
      </c>
      <c r="F1234" s="1248">
        <f>IF(ISBLANK('CW17'!$P$100),"##BLANK",'CW17'!$P$100)</f>
        <v>7.4563938451973897</v>
      </c>
    </row>
    <row r="1235" spans="2:6" x14ac:dyDescent="0.2">
      <c r="B1235" t="str">
        <f>UPPER('CW17'!$BD$103)</f>
        <v>CW17_088WR_PR24</v>
      </c>
      <c r="C1235" t="str">
        <f>IF(LEN(_xlfn.CONCAT('CW17'!$B$102, " - ", 'CW17'!$B$103, " - ", 'CW17'!$E$5))&gt;230,LEFT(_xlfn.CONCAT('CW17'!$B$102, " - ", 'CW17'!$B$103, " - ", 'CW17'!$E$5),212)&amp;" [*** truncated]",_xlfn.CONCAT('CW17'!$B$102, " - ", 'CW17'!$B$103, " - ", 'CW17'!$E$5))</f>
        <v>Water quality improvements - Improvements to taste, odour and colour (grey solutions); enhancement capex - Water resources</v>
      </c>
      <c r="D1235" t="str">
        <f>'CW17'!$C$103</f>
        <v>£m</v>
      </c>
      <c r="E1235" t="s">
        <v>8488</v>
      </c>
      <c r="F1235" s="1248">
        <f>IF(ISBLANK('CW17'!$K$103),"##BLANK",'CW17'!$K$103)</f>
        <v>0</v>
      </c>
    </row>
    <row r="1236" spans="2:6" x14ac:dyDescent="0.2">
      <c r="B1236" t="str">
        <f>UPPER('CW17'!$BE$103)</f>
        <v>CW17_088RWT_PR24</v>
      </c>
      <c r="C1236" t="str">
        <f>IF(LEN(_xlfn.CONCAT('CW17'!$B$102, " - ", 'CW17'!$B$103, " - ", 'CW17'!$F$6, " - ", 'CW17'!$F$5))&gt;230,LEFT(_xlfn.CONCAT('CW17'!$B$102, " - ", 'CW17'!$B$103, " - ", 'CW17'!$F$6, " - ", 'CW17'!$F$5),212)&amp;" [*** truncated]",_xlfn.CONCAT('CW17'!$B$102, " - ", 'CW17'!$B$103, " - ", 'CW17'!$F$6, " - ", 'CW17'!$F$5))</f>
        <v>Water quality improvements - Improvements to taste, odour and colour (grey solutions); enhancement capex - Raw water transport - Water network+</v>
      </c>
      <c r="D1236" t="str">
        <f>'CW17'!$C$103</f>
        <v>£m</v>
      </c>
      <c r="E1236" t="s">
        <v>8488</v>
      </c>
      <c r="F1236" s="1248">
        <f>IF(ISBLANK('CW17'!$L$103),"##BLANK",'CW17'!$L$103)</f>
        <v>0</v>
      </c>
    </row>
    <row r="1237" spans="2:6" x14ac:dyDescent="0.2">
      <c r="B1237" t="str">
        <f>UPPER('CW17'!$BF$103)</f>
        <v>CW17_088RWS_PR24</v>
      </c>
      <c r="C1237" t="str">
        <f>IF(LEN(_xlfn.CONCAT('CW17'!$B$102, " - ", 'CW17'!$B$103, " - ", 'CW17'!$G$6, " - ", 'CW17'!$F$5))&gt;230,LEFT(_xlfn.CONCAT('CW17'!$B$102, " - ", 'CW17'!$B$103, " - ", 'CW17'!$G$6, " - ", 'CW17'!$F$5),212)&amp;" [*** truncated]",_xlfn.CONCAT('CW17'!$B$102, " - ", 'CW17'!$B$103, " - ", 'CW17'!$G$6, " - ", 'CW17'!$F$5))</f>
        <v>Water quality improvements - Improvements to taste, odour and colour (grey solutions); enhancement capex - Raw water storage - Water network+</v>
      </c>
      <c r="D1237" t="str">
        <f>'CW17'!$C$103</f>
        <v>£m</v>
      </c>
      <c r="E1237" t="s">
        <v>8488</v>
      </c>
      <c r="F1237" s="1248">
        <f>IF(ISBLANK('CW17'!$M$103),"##BLANK",'CW17'!$M$103)</f>
        <v>0</v>
      </c>
    </row>
    <row r="1238" spans="2:6" x14ac:dyDescent="0.2">
      <c r="B1238" t="str">
        <f>UPPER('CW17'!$BG$103)</f>
        <v>CW17_088WT_PR24</v>
      </c>
      <c r="C1238" t="str">
        <f>IF(LEN(_xlfn.CONCAT('CW17'!$B$102, " - ", 'CW17'!$B$103, " - ", 'CW17'!$H$6, " - ", 'CW17'!$F$5))&gt;230,LEFT(_xlfn.CONCAT('CW17'!$B$102, " - ", 'CW17'!$B$103, " - ", 'CW17'!$H$6, " - ", 'CW17'!$F$5),212)&amp;" [*** truncated]",_xlfn.CONCAT('CW17'!$B$102, " - ", 'CW17'!$B$103, " - ", 'CW17'!$H$6, " - ", 'CW17'!$F$5))</f>
        <v>Water quality improvements - Improvements to taste, odour and colour (grey solutions); enhancement capex - Water treatment - Water network+</v>
      </c>
      <c r="D1238" t="str">
        <f>'CW17'!$C$103</f>
        <v>£m</v>
      </c>
      <c r="E1238" t="s">
        <v>8488</v>
      </c>
      <c r="F1238" s="1248">
        <f>IF(ISBLANK('CW17'!$N$103),"##BLANK",'CW17'!$N$103)</f>
        <v>0</v>
      </c>
    </row>
    <row r="1239" spans="2:6" x14ac:dyDescent="0.2">
      <c r="B1239" t="str">
        <f>UPPER('CW17'!$BH$103)</f>
        <v>CW17_088TWD_PR24</v>
      </c>
      <c r="C1239" t="str">
        <f>IF(LEN(_xlfn.CONCAT('CW17'!$B$102, " - ", 'CW17'!$B$103, " - ", 'CW17'!$I$6, " - ", 'CW17'!$F$5))&gt;230,LEFT(_xlfn.CONCAT('CW17'!$B$102, " - ", 'CW17'!$B$103, " - ", 'CW17'!$I$6, " - ", 'CW17'!$F$5),212)&amp;" [*** truncated]",_xlfn.CONCAT('CW17'!$B$102, " - ", 'CW17'!$B$103, " - ", 'CW17'!$I$6, " - ", 'CW17'!$F$5))</f>
        <v>Water quality improvements - Improvements to taste, odour and colour (grey solutions); enhancement capex - Treated water distribution - Water network+</v>
      </c>
      <c r="D1239" t="str">
        <f>'CW17'!$C$103</f>
        <v>£m</v>
      </c>
      <c r="E1239" t="s">
        <v>8488</v>
      </c>
      <c r="F1239" s="1248">
        <f>IF(ISBLANK('CW17'!$O$103),"##BLANK",'CW17'!$O$103)</f>
        <v>0</v>
      </c>
    </row>
    <row r="1240" spans="2:6" x14ac:dyDescent="0.2">
      <c r="B1240" t="str">
        <f>UPPER('CW17'!$BI$103)</f>
        <v>CW17_088TOT_PR24</v>
      </c>
      <c r="C1240" t="str">
        <f>IF(LEN(_xlfn.CONCAT('CW17'!$B$102, " - ", 'CW17'!$B$103, " - ", 'CW17'!$J$5))&gt;230,LEFT(_xlfn.CONCAT('CW17'!$B$102, " - ", 'CW17'!$B$103, " - ", 'CW17'!$J$5),212)&amp;" [*** truncated]",_xlfn.CONCAT('CW17'!$B$102, " - ", 'CW17'!$B$103, " - ", 'CW17'!$J$5))</f>
        <v>Water quality improvements - Improvements to taste, odour and colour (grey solutions); enhancement capex - Total</v>
      </c>
      <c r="D1240" t="str">
        <f>'CW17'!$C$103</f>
        <v>£m</v>
      </c>
      <c r="E1240" t="s">
        <v>8488</v>
      </c>
      <c r="F1240" s="1248">
        <f>IF(ISBLANK('CW17'!$P$103),"##BLANK",'CW17'!$P$103)</f>
        <v>0</v>
      </c>
    </row>
    <row r="1241" spans="2:6" x14ac:dyDescent="0.2">
      <c r="B1241" t="str">
        <f>UPPER('CW17'!$BD$104)</f>
        <v>CW17_089WR_PR24</v>
      </c>
      <c r="C1241" t="str">
        <f>IF(LEN(_xlfn.CONCAT('CW17'!$B$102, " - ", 'CW17'!$B$104, " - ", 'CW17'!$E$5))&gt;230,LEFT(_xlfn.CONCAT('CW17'!$B$102, " - ", 'CW17'!$B$104, " - ", 'CW17'!$E$5),212)&amp;" [*** truncated]",_xlfn.CONCAT('CW17'!$B$102, " - ", 'CW17'!$B$104, " - ", 'CW17'!$E$5))</f>
        <v>Water quality improvements - Improvements to taste, odour and colour (grey solutions); enhancement opex - Water resources</v>
      </c>
      <c r="D1241" t="str">
        <f>'CW17'!$C$104</f>
        <v>£m</v>
      </c>
      <c r="E1241" t="s">
        <v>8488</v>
      </c>
      <c r="F1241" s="1248">
        <f>IF(ISBLANK('CW17'!$K$104),"##BLANK",'CW17'!$K$104)</f>
        <v>0</v>
      </c>
    </row>
    <row r="1242" spans="2:6" x14ac:dyDescent="0.2">
      <c r="B1242" t="str">
        <f>UPPER('CW17'!$BE$104)</f>
        <v>CW17_089RWT_PR24</v>
      </c>
      <c r="C1242" t="str">
        <f>IF(LEN(_xlfn.CONCAT('CW17'!$B$102, " - ", 'CW17'!$B$104, " - ", 'CW17'!$F$6, " - ", 'CW17'!$F$5))&gt;230,LEFT(_xlfn.CONCAT('CW17'!$B$102, " - ", 'CW17'!$B$104, " - ", 'CW17'!$F$6, " - ", 'CW17'!$F$5),212)&amp;" [*** truncated]",_xlfn.CONCAT('CW17'!$B$102, " - ", 'CW17'!$B$104, " - ", 'CW17'!$F$6, " - ", 'CW17'!$F$5))</f>
        <v>Water quality improvements - Improvements to taste, odour and colour (grey solutions); enhancement opex - Raw water transport - Water network+</v>
      </c>
      <c r="D1242" t="str">
        <f>'CW17'!$C$104</f>
        <v>£m</v>
      </c>
      <c r="E1242" t="s">
        <v>8488</v>
      </c>
      <c r="F1242" s="1248">
        <f>IF(ISBLANK('CW17'!$L$104),"##BLANK",'CW17'!$L$104)</f>
        <v>0</v>
      </c>
    </row>
    <row r="1243" spans="2:6" x14ac:dyDescent="0.2">
      <c r="B1243" t="str">
        <f>UPPER('CW17'!$BF$104)</f>
        <v>CW17_089RWS_PR24</v>
      </c>
      <c r="C1243" t="str">
        <f>IF(LEN(_xlfn.CONCAT('CW17'!$B$102, " - ", 'CW17'!$B$104, " - ", 'CW17'!$G$6, " - ", 'CW17'!$F$5))&gt;230,LEFT(_xlfn.CONCAT('CW17'!$B$102, " - ", 'CW17'!$B$104, " - ", 'CW17'!$G$6, " - ", 'CW17'!$F$5),212)&amp;" [*** truncated]",_xlfn.CONCAT('CW17'!$B$102, " - ", 'CW17'!$B$104, " - ", 'CW17'!$G$6, " - ", 'CW17'!$F$5))</f>
        <v>Water quality improvements - Improvements to taste, odour and colour (grey solutions); enhancement opex - Raw water storage - Water network+</v>
      </c>
      <c r="D1243" t="str">
        <f>'CW17'!$C$104</f>
        <v>£m</v>
      </c>
      <c r="E1243" t="s">
        <v>8488</v>
      </c>
      <c r="F1243" s="1248">
        <f>IF(ISBLANK('CW17'!$M$104),"##BLANK",'CW17'!$M$104)</f>
        <v>0</v>
      </c>
    </row>
    <row r="1244" spans="2:6" x14ac:dyDescent="0.2">
      <c r="B1244" t="str">
        <f>UPPER('CW17'!$BG$104)</f>
        <v>CW17_089WT_PR24</v>
      </c>
      <c r="C1244" t="str">
        <f>IF(LEN(_xlfn.CONCAT('CW17'!$B$102, " - ", 'CW17'!$B$104, " - ", 'CW17'!$H$6, " - ", 'CW17'!$F$5))&gt;230,LEFT(_xlfn.CONCAT('CW17'!$B$102, " - ", 'CW17'!$B$104, " - ", 'CW17'!$H$6, " - ", 'CW17'!$F$5),212)&amp;" [*** truncated]",_xlfn.CONCAT('CW17'!$B$102, " - ", 'CW17'!$B$104, " - ", 'CW17'!$H$6, " - ", 'CW17'!$F$5))</f>
        <v>Water quality improvements - Improvements to taste, odour and colour (grey solutions); enhancement opex - Water treatment - Water network+</v>
      </c>
      <c r="D1244" t="str">
        <f>'CW17'!$C$104</f>
        <v>£m</v>
      </c>
      <c r="E1244" t="s">
        <v>8488</v>
      </c>
      <c r="F1244" s="1248">
        <f>IF(ISBLANK('CW17'!$N$104),"##BLANK",'CW17'!$N$104)</f>
        <v>0</v>
      </c>
    </row>
    <row r="1245" spans="2:6" x14ac:dyDescent="0.2">
      <c r="B1245" t="str">
        <f>UPPER('CW17'!$BH$104)</f>
        <v>CW17_089TWD_PR24</v>
      </c>
      <c r="C1245" t="str">
        <f>IF(LEN(_xlfn.CONCAT('CW17'!$B$102, " - ", 'CW17'!$B$104, " - ", 'CW17'!$I$6, " - ", 'CW17'!$F$5))&gt;230,LEFT(_xlfn.CONCAT('CW17'!$B$102, " - ", 'CW17'!$B$104, " - ", 'CW17'!$I$6, " - ", 'CW17'!$F$5),212)&amp;" [*** truncated]",_xlfn.CONCAT('CW17'!$B$102, " - ", 'CW17'!$B$104, " - ", 'CW17'!$I$6, " - ", 'CW17'!$F$5))</f>
        <v>Water quality improvements - Improvements to taste, odour and colour (grey solutions); enhancement opex - Treated water distribution - Water network+</v>
      </c>
      <c r="D1245" t="str">
        <f>'CW17'!$C$104</f>
        <v>£m</v>
      </c>
      <c r="E1245" t="s">
        <v>8488</v>
      </c>
      <c r="F1245" s="1248">
        <f>IF(ISBLANK('CW17'!$O$104),"##BLANK",'CW17'!$O$104)</f>
        <v>0</v>
      </c>
    </row>
    <row r="1246" spans="2:6" x14ac:dyDescent="0.2">
      <c r="B1246" t="str">
        <f>UPPER('CW17'!$BI$104)</f>
        <v>CW17_089TOT_PR24</v>
      </c>
      <c r="C1246" t="str">
        <f>IF(LEN(_xlfn.CONCAT('CW17'!$B$102, " - ", 'CW17'!$B$104, " - ", 'CW17'!$J$5))&gt;230,LEFT(_xlfn.CONCAT('CW17'!$B$102, " - ", 'CW17'!$B$104, " - ", 'CW17'!$J$5),212)&amp;" [*** truncated]",_xlfn.CONCAT('CW17'!$B$102, " - ", 'CW17'!$B$104, " - ", 'CW17'!$J$5))</f>
        <v>Water quality improvements - Improvements to taste, odour and colour (grey solutions); enhancement opex - Total</v>
      </c>
      <c r="D1246" t="str">
        <f>'CW17'!$C$104</f>
        <v>£m</v>
      </c>
      <c r="E1246" t="s">
        <v>8488</v>
      </c>
      <c r="F1246" s="1248">
        <f>IF(ISBLANK('CW17'!$P$104),"##BLANK",'CW17'!$P$104)</f>
        <v>0</v>
      </c>
    </row>
    <row r="1247" spans="2:6" x14ac:dyDescent="0.2">
      <c r="B1247" t="str">
        <f>UPPER('CW17'!$BD$105)</f>
        <v>CW17_090WR_PR24</v>
      </c>
      <c r="C1247" t="str">
        <f>IF(LEN(_xlfn.CONCAT('CW17'!$B$102, " - ", 'CW17'!$B$105, " - ", 'CW17'!$E$5))&gt;230,LEFT(_xlfn.CONCAT('CW17'!$B$102, " - ", 'CW17'!$B$105, " - ", 'CW17'!$E$5),212)&amp;" [*** truncated]",_xlfn.CONCAT('CW17'!$B$102, " - ", 'CW17'!$B$105, " - ", 'CW17'!$E$5))</f>
        <v>Water quality improvements - Improvements to taste, odour and colour (grey solutions); enhancement totex - Water resources</v>
      </c>
      <c r="D1247" t="str">
        <f>'CW17'!$C$105</f>
        <v>£m</v>
      </c>
      <c r="E1247" t="s">
        <v>8488</v>
      </c>
      <c r="F1247" s="1248">
        <f>IF(ISBLANK('CW17'!$K$105),"##BLANK",'CW17'!$K$105)</f>
        <v>0</v>
      </c>
    </row>
    <row r="1248" spans="2:6" x14ac:dyDescent="0.2">
      <c r="B1248" t="str">
        <f>UPPER('CW17'!$BE$105)</f>
        <v>CW17_090RWT_PR24</v>
      </c>
      <c r="C1248" t="str">
        <f>IF(LEN(_xlfn.CONCAT('CW17'!$B$102, " - ", 'CW17'!$B$105, " - ", 'CW17'!$F$6, " - ", 'CW17'!$F$5))&gt;230,LEFT(_xlfn.CONCAT('CW17'!$B$102, " - ", 'CW17'!$B$105, " - ", 'CW17'!$F$6, " - ", 'CW17'!$F$5),212)&amp;" [*** truncated]",_xlfn.CONCAT('CW17'!$B$102, " - ", 'CW17'!$B$105, " - ", 'CW17'!$F$6, " - ", 'CW17'!$F$5))</f>
        <v>Water quality improvements - Improvements to taste, odour and colour (grey solutions); enhancement totex - Raw water transport - Water network+</v>
      </c>
      <c r="D1248" t="str">
        <f>'CW17'!$C$105</f>
        <v>£m</v>
      </c>
      <c r="E1248" t="s">
        <v>8488</v>
      </c>
      <c r="F1248" s="1248">
        <f>IF(ISBLANK('CW17'!$L$105),"##BLANK",'CW17'!$L$105)</f>
        <v>0</v>
      </c>
    </row>
    <row r="1249" spans="2:6" x14ac:dyDescent="0.2">
      <c r="B1249" t="str">
        <f>UPPER('CW17'!$BF$105)</f>
        <v>CW17_090RWS_PR24</v>
      </c>
      <c r="C1249" t="str">
        <f>IF(LEN(_xlfn.CONCAT('CW17'!$B$102, " - ", 'CW17'!$B$105, " - ", 'CW17'!$G$6, " - ", 'CW17'!$F$5))&gt;230,LEFT(_xlfn.CONCAT('CW17'!$B$102, " - ", 'CW17'!$B$105, " - ", 'CW17'!$G$6, " - ", 'CW17'!$F$5),212)&amp;" [*** truncated]",_xlfn.CONCAT('CW17'!$B$102, " - ", 'CW17'!$B$105, " - ", 'CW17'!$G$6, " - ", 'CW17'!$F$5))</f>
        <v>Water quality improvements - Improvements to taste, odour and colour (grey solutions); enhancement totex - Raw water storage - Water network+</v>
      </c>
      <c r="D1249" t="str">
        <f>'CW17'!$C$105</f>
        <v>£m</v>
      </c>
      <c r="E1249" t="s">
        <v>8488</v>
      </c>
      <c r="F1249" s="1248">
        <f>IF(ISBLANK('CW17'!$M$105),"##BLANK",'CW17'!$M$105)</f>
        <v>0</v>
      </c>
    </row>
    <row r="1250" spans="2:6" x14ac:dyDescent="0.2">
      <c r="B1250" t="str">
        <f>UPPER('CW17'!$BG$105)</f>
        <v>CW17_090WT_PR24</v>
      </c>
      <c r="C1250" t="str">
        <f>IF(LEN(_xlfn.CONCAT('CW17'!$B$102, " - ", 'CW17'!$B$105, " - ", 'CW17'!$H$6, " - ", 'CW17'!$F$5))&gt;230,LEFT(_xlfn.CONCAT('CW17'!$B$102, " - ", 'CW17'!$B$105, " - ", 'CW17'!$H$6, " - ", 'CW17'!$F$5),212)&amp;" [*** truncated]",_xlfn.CONCAT('CW17'!$B$102, " - ", 'CW17'!$B$105, " - ", 'CW17'!$H$6, " - ", 'CW17'!$F$5))</f>
        <v>Water quality improvements - Improvements to taste, odour and colour (grey solutions); enhancement totex - Water treatment - Water network+</v>
      </c>
      <c r="D1250" t="str">
        <f>'CW17'!$C$105</f>
        <v>£m</v>
      </c>
      <c r="E1250" t="s">
        <v>8488</v>
      </c>
      <c r="F1250" s="1248">
        <f>IF(ISBLANK('CW17'!$N$105),"##BLANK",'CW17'!$N$105)</f>
        <v>0</v>
      </c>
    </row>
    <row r="1251" spans="2:6" x14ac:dyDescent="0.2">
      <c r="B1251" t="str">
        <f>UPPER('CW17'!$BH$105)</f>
        <v>CW17_090TWD_PR24</v>
      </c>
      <c r="C1251" t="str">
        <f>IF(LEN(_xlfn.CONCAT('CW17'!$B$102, " - ", 'CW17'!$B$105, " - ", 'CW17'!$I$6, " - ", 'CW17'!$F$5))&gt;230,LEFT(_xlfn.CONCAT('CW17'!$B$102, " - ", 'CW17'!$B$105, " - ", 'CW17'!$I$6, " - ", 'CW17'!$F$5),212)&amp;" [*** truncated]",_xlfn.CONCAT('CW17'!$B$102, " - ", 'CW17'!$B$105, " - ", 'CW17'!$I$6, " - ", 'CW17'!$F$5))</f>
        <v>Water quality improvements - Improvements to taste, odour and colour (grey solutions); enhancement totex - Treated water distribution - Water network+</v>
      </c>
      <c r="D1251" t="str">
        <f>'CW17'!$C$105</f>
        <v>£m</v>
      </c>
      <c r="E1251" t="s">
        <v>8488</v>
      </c>
      <c r="F1251" s="1248">
        <f>IF(ISBLANK('CW17'!$O$105),"##BLANK",'CW17'!$O$105)</f>
        <v>0</v>
      </c>
    </row>
    <row r="1252" spans="2:6" x14ac:dyDescent="0.2">
      <c r="B1252" t="str">
        <f>UPPER('CW17'!$BI$105)</f>
        <v>CW17_090TOT_PR24</v>
      </c>
      <c r="C1252" t="str">
        <f>IF(LEN(_xlfn.CONCAT('CW17'!$B$102, " - ", 'CW17'!$B$105, " - ", 'CW17'!$J$5))&gt;230,LEFT(_xlfn.CONCAT('CW17'!$B$102, " - ", 'CW17'!$B$105, " - ", 'CW17'!$J$5),212)&amp;" [*** truncated]",_xlfn.CONCAT('CW17'!$B$102, " - ", 'CW17'!$B$105, " - ", 'CW17'!$J$5))</f>
        <v>Water quality improvements - Improvements to taste, odour and colour (grey solutions); enhancement totex - Total</v>
      </c>
      <c r="D1252" t="str">
        <f>'CW17'!$C$105</f>
        <v>£m</v>
      </c>
      <c r="E1252" t="s">
        <v>8488</v>
      </c>
      <c r="F1252" s="1248">
        <f>IF(ISBLANK('CW17'!$P$105),"##BLANK",'CW17'!$P$105)</f>
        <v>0</v>
      </c>
    </row>
    <row r="1253" spans="2:6" x14ac:dyDescent="0.2">
      <c r="B1253" t="str">
        <f>UPPER('CW17'!$BD$106)</f>
        <v>CW17_091WR_PR24</v>
      </c>
      <c r="C1253" t="str">
        <f>IF(LEN(_xlfn.CONCAT('CW17'!$B$102, " - ", 'CW17'!$B$106, " - ", 'CW17'!$E$5))&gt;230,LEFT(_xlfn.CONCAT('CW17'!$B$102, " - ", 'CW17'!$B$106, " - ", 'CW17'!$E$5),212)&amp;" [*** truncated]",_xlfn.CONCAT('CW17'!$B$102, " - ", 'CW17'!$B$106, " - ", 'CW17'!$E$5))</f>
        <v>Water quality improvements - Improvements to taste, odour and colour (green solutions); enhancement capex - Water resources</v>
      </c>
      <c r="D1253" t="str">
        <f>'CW17'!$C$106</f>
        <v>£m</v>
      </c>
      <c r="E1253" t="s">
        <v>8488</v>
      </c>
      <c r="F1253" s="1248">
        <f>IF(ISBLANK('CW17'!$K$106),"##BLANK",'CW17'!$K$106)</f>
        <v>0</v>
      </c>
    </row>
    <row r="1254" spans="2:6" x14ac:dyDescent="0.2">
      <c r="B1254" t="str">
        <f>UPPER('CW17'!$BE$106)</f>
        <v>CW17_091RWT_PR24</v>
      </c>
      <c r="C1254" t="str">
        <f>IF(LEN(_xlfn.CONCAT('CW17'!$B$102, " - ", 'CW17'!$B$106, " - ", 'CW17'!$F$6, " - ", 'CW17'!$F$5))&gt;230,LEFT(_xlfn.CONCAT('CW17'!$B$102, " - ", 'CW17'!$B$106, " - ", 'CW17'!$F$6, " - ", 'CW17'!$F$5),212)&amp;" [*** truncated]",_xlfn.CONCAT('CW17'!$B$102, " - ", 'CW17'!$B$106, " - ", 'CW17'!$F$6, " - ", 'CW17'!$F$5))</f>
        <v>Water quality improvements - Improvements to taste, odour and colour (green solutions); enhancement capex - Raw water transport - Water network+</v>
      </c>
      <c r="D1254" t="str">
        <f>'CW17'!$C$106</f>
        <v>£m</v>
      </c>
      <c r="E1254" t="s">
        <v>8488</v>
      </c>
      <c r="F1254" s="1248">
        <f>IF(ISBLANK('CW17'!$L$106),"##BLANK",'CW17'!$L$106)</f>
        <v>0</v>
      </c>
    </row>
    <row r="1255" spans="2:6" x14ac:dyDescent="0.2">
      <c r="B1255" t="str">
        <f>UPPER('CW17'!$BF$106)</f>
        <v>CW17_091RWS_PR24</v>
      </c>
      <c r="C1255" t="str">
        <f>IF(LEN(_xlfn.CONCAT('CW17'!$B$102, " - ", 'CW17'!$B$106, " - ", 'CW17'!$G$6, " - ", 'CW17'!$F$5))&gt;230,LEFT(_xlfn.CONCAT('CW17'!$B$102, " - ", 'CW17'!$B$106, " - ", 'CW17'!$G$6, " - ", 'CW17'!$F$5),212)&amp;" [*** truncated]",_xlfn.CONCAT('CW17'!$B$102, " - ", 'CW17'!$B$106, " - ", 'CW17'!$G$6, " - ", 'CW17'!$F$5))</f>
        <v>Water quality improvements - Improvements to taste, odour and colour (green solutions); enhancement capex - Raw water storage - Water network+</v>
      </c>
      <c r="D1255" t="str">
        <f>'CW17'!$C$106</f>
        <v>£m</v>
      </c>
      <c r="E1255" t="s">
        <v>8488</v>
      </c>
      <c r="F1255" s="1248">
        <f>IF(ISBLANK('CW17'!$M$106),"##BLANK",'CW17'!$M$106)</f>
        <v>0</v>
      </c>
    </row>
    <row r="1256" spans="2:6" x14ac:dyDescent="0.2">
      <c r="B1256" t="str">
        <f>UPPER('CW17'!$BG$106)</f>
        <v>CW17_091WT_PR24</v>
      </c>
      <c r="C1256" t="str">
        <f>IF(LEN(_xlfn.CONCAT('CW17'!$B$102, " - ", 'CW17'!$B$106, " - ", 'CW17'!$H$6, " - ", 'CW17'!$F$5))&gt;230,LEFT(_xlfn.CONCAT('CW17'!$B$102, " - ", 'CW17'!$B$106, " - ", 'CW17'!$H$6, " - ", 'CW17'!$F$5),212)&amp;" [*** truncated]",_xlfn.CONCAT('CW17'!$B$102, " - ", 'CW17'!$B$106, " - ", 'CW17'!$H$6, " - ", 'CW17'!$F$5))</f>
        <v>Water quality improvements - Improvements to taste, odour and colour (green solutions); enhancement capex - Water treatment - Water network+</v>
      </c>
      <c r="D1256" t="str">
        <f>'CW17'!$C$106</f>
        <v>£m</v>
      </c>
      <c r="E1256" t="s">
        <v>8488</v>
      </c>
      <c r="F1256" s="1248">
        <f>IF(ISBLANK('CW17'!$N$106),"##BLANK",'CW17'!$N$106)</f>
        <v>0</v>
      </c>
    </row>
    <row r="1257" spans="2:6" x14ac:dyDescent="0.2">
      <c r="B1257" t="str">
        <f>UPPER('CW17'!$BH$106)</f>
        <v>CW17_091TWD_PR24</v>
      </c>
      <c r="C1257" t="str">
        <f>IF(LEN(_xlfn.CONCAT('CW17'!$B$102, " - ", 'CW17'!$B$106, " - ", 'CW17'!$I$6, " - ", 'CW17'!$F$5))&gt;230,LEFT(_xlfn.CONCAT('CW17'!$B$102, " - ", 'CW17'!$B$106, " - ", 'CW17'!$I$6, " - ", 'CW17'!$F$5),212)&amp;" [*** truncated]",_xlfn.CONCAT('CW17'!$B$102, " - ", 'CW17'!$B$106, " - ", 'CW17'!$I$6, " - ", 'CW17'!$F$5))</f>
        <v>Water quality improvements - Improvements to taste, odour and colour (green solutions); enhancement capex - Treated water distribution - Water network+</v>
      </c>
      <c r="D1257" t="str">
        <f>'CW17'!$C$106</f>
        <v>£m</v>
      </c>
      <c r="E1257" t="s">
        <v>8488</v>
      </c>
      <c r="F1257" s="1248">
        <f>IF(ISBLANK('CW17'!$O$106),"##BLANK",'CW17'!$O$106)</f>
        <v>0</v>
      </c>
    </row>
    <row r="1258" spans="2:6" x14ac:dyDescent="0.2">
      <c r="B1258" t="str">
        <f>UPPER('CW17'!$BI$106)</f>
        <v>CW17_091TOT_PR24</v>
      </c>
      <c r="C1258" t="str">
        <f>IF(LEN(_xlfn.CONCAT('CW17'!$B$102, " - ", 'CW17'!$B$106, " - ", 'CW17'!$J$5))&gt;230,LEFT(_xlfn.CONCAT('CW17'!$B$102, " - ", 'CW17'!$B$106, " - ", 'CW17'!$J$5),212)&amp;" [*** truncated]",_xlfn.CONCAT('CW17'!$B$102, " - ", 'CW17'!$B$106, " - ", 'CW17'!$J$5))</f>
        <v>Water quality improvements - Improvements to taste, odour and colour (green solutions); enhancement capex - Total</v>
      </c>
      <c r="D1258" t="str">
        <f>'CW17'!$C$106</f>
        <v>£m</v>
      </c>
      <c r="E1258" t="s">
        <v>8488</v>
      </c>
      <c r="F1258" s="1248">
        <f>IF(ISBLANK('CW17'!$P$106),"##BLANK",'CW17'!$P$106)</f>
        <v>0</v>
      </c>
    </row>
    <row r="1259" spans="2:6" x14ac:dyDescent="0.2">
      <c r="B1259" t="str">
        <f>UPPER('CW17'!$BD$107)</f>
        <v>CW17_092WR_PR24</v>
      </c>
      <c r="C1259" t="str">
        <f>IF(LEN(_xlfn.CONCAT('CW17'!$B$102, " - ", 'CW17'!$B$107, " - ", 'CW17'!$E$5))&gt;230,LEFT(_xlfn.CONCAT('CW17'!$B$102, " - ", 'CW17'!$B$107, " - ", 'CW17'!$E$5),212)&amp;" [*** truncated]",_xlfn.CONCAT('CW17'!$B$102, " - ", 'CW17'!$B$107, " - ", 'CW17'!$E$5))</f>
        <v>Water quality improvements - Improvements to taste, odour and colour (green solutions); enhancement opex - Water resources</v>
      </c>
      <c r="D1259" t="str">
        <f>'CW17'!$C$107</f>
        <v>£m</v>
      </c>
      <c r="E1259" t="s">
        <v>8488</v>
      </c>
      <c r="F1259" s="1248">
        <f>IF(ISBLANK('CW17'!$K$107),"##BLANK",'CW17'!$K$107)</f>
        <v>0</v>
      </c>
    </row>
    <row r="1260" spans="2:6" x14ac:dyDescent="0.2">
      <c r="B1260" t="str">
        <f>UPPER('CW17'!$BE$107)</f>
        <v>CW17_092RWT_PR24</v>
      </c>
      <c r="C1260" t="str">
        <f>IF(LEN(_xlfn.CONCAT('CW17'!$B$102, " - ", 'CW17'!$B$107, " - ", 'CW17'!$F$6, " - ", 'CW17'!$F$5))&gt;230,LEFT(_xlfn.CONCAT('CW17'!$B$102, " - ", 'CW17'!$B$107, " - ", 'CW17'!$F$6, " - ", 'CW17'!$F$5),212)&amp;" [*** truncated]",_xlfn.CONCAT('CW17'!$B$102, " - ", 'CW17'!$B$107, " - ", 'CW17'!$F$6, " - ", 'CW17'!$F$5))</f>
        <v>Water quality improvements - Improvements to taste, odour and colour (green solutions); enhancement opex - Raw water transport - Water network+</v>
      </c>
      <c r="D1260" t="str">
        <f>'CW17'!$C$107</f>
        <v>£m</v>
      </c>
      <c r="E1260" t="s">
        <v>8488</v>
      </c>
      <c r="F1260" s="1248">
        <f>IF(ISBLANK('CW17'!$L$107),"##BLANK",'CW17'!$L$107)</f>
        <v>0</v>
      </c>
    </row>
    <row r="1261" spans="2:6" x14ac:dyDescent="0.2">
      <c r="B1261" t="str">
        <f>UPPER('CW17'!$BF$107)</f>
        <v>CW17_092RWS_PR24</v>
      </c>
      <c r="C1261" t="str">
        <f>IF(LEN(_xlfn.CONCAT('CW17'!$B$102, " - ", 'CW17'!$B$107, " - ", 'CW17'!$G$6, " - ", 'CW17'!$F$5))&gt;230,LEFT(_xlfn.CONCAT('CW17'!$B$102, " - ", 'CW17'!$B$107, " - ", 'CW17'!$G$6, " - ", 'CW17'!$F$5),212)&amp;" [*** truncated]",_xlfn.CONCAT('CW17'!$B$102, " - ", 'CW17'!$B$107, " - ", 'CW17'!$G$6, " - ", 'CW17'!$F$5))</f>
        <v>Water quality improvements - Improvements to taste, odour and colour (green solutions); enhancement opex - Raw water storage - Water network+</v>
      </c>
      <c r="D1261" t="str">
        <f>'CW17'!$C$107</f>
        <v>£m</v>
      </c>
      <c r="E1261" t="s">
        <v>8488</v>
      </c>
      <c r="F1261" s="1248">
        <f>IF(ISBLANK('CW17'!$M$107),"##BLANK",'CW17'!$M$107)</f>
        <v>0</v>
      </c>
    </row>
    <row r="1262" spans="2:6" x14ac:dyDescent="0.2">
      <c r="B1262" t="str">
        <f>UPPER('CW17'!$BG$107)</f>
        <v>CW17_092WT_PR24</v>
      </c>
      <c r="C1262" t="str">
        <f>IF(LEN(_xlfn.CONCAT('CW17'!$B$102, " - ", 'CW17'!$B$107, " - ", 'CW17'!$H$6, " - ", 'CW17'!$F$5))&gt;230,LEFT(_xlfn.CONCAT('CW17'!$B$102, " - ", 'CW17'!$B$107, " - ", 'CW17'!$H$6, " - ", 'CW17'!$F$5),212)&amp;" [*** truncated]",_xlfn.CONCAT('CW17'!$B$102, " - ", 'CW17'!$B$107, " - ", 'CW17'!$H$6, " - ", 'CW17'!$F$5))</f>
        <v>Water quality improvements - Improvements to taste, odour and colour (green solutions); enhancement opex - Water treatment - Water network+</v>
      </c>
      <c r="D1262" t="str">
        <f>'CW17'!$C$107</f>
        <v>£m</v>
      </c>
      <c r="E1262" t="s">
        <v>8488</v>
      </c>
      <c r="F1262" s="1248">
        <f>IF(ISBLANK('CW17'!$N$107),"##BLANK",'CW17'!$N$107)</f>
        <v>0</v>
      </c>
    </row>
    <row r="1263" spans="2:6" x14ac:dyDescent="0.2">
      <c r="B1263" t="str">
        <f>UPPER('CW17'!$BH$107)</f>
        <v>CW17_092TWD_PR24</v>
      </c>
      <c r="C1263" t="str">
        <f>IF(LEN(_xlfn.CONCAT('CW17'!$B$102, " - ", 'CW17'!$B$107, " - ", 'CW17'!$I$6, " - ", 'CW17'!$F$5))&gt;230,LEFT(_xlfn.CONCAT('CW17'!$B$102, " - ", 'CW17'!$B$107, " - ", 'CW17'!$I$6, " - ", 'CW17'!$F$5),212)&amp;" [*** truncated]",_xlfn.CONCAT('CW17'!$B$102, " - ", 'CW17'!$B$107, " - ", 'CW17'!$I$6, " - ", 'CW17'!$F$5))</f>
        <v>Water quality improvements - Improvements to taste, odour and colour (green solutions); enhancement opex - Treated water distribution - Water network+</v>
      </c>
      <c r="D1263" t="str">
        <f>'CW17'!$C$107</f>
        <v>£m</v>
      </c>
      <c r="E1263" t="s">
        <v>8488</v>
      </c>
      <c r="F1263" s="1248">
        <f>IF(ISBLANK('CW17'!$O$107),"##BLANK",'CW17'!$O$107)</f>
        <v>0</v>
      </c>
    </row>
    <row r="1264" spans="2:6" x14ac:dyDescent="0.2">
      <c r="B1264" t="str">
        <f>UPPER('CW17'!$BI$107)</f>
        <v>CW17_092TOT_PR24</v>
      </c>
      <c r="C1264" t="str">
        <f>IF(LEN(_xlfn.CONCAT('CW17'!$B$102, " - ", 'CW17'!$B$107, " - ", 'CW17'!$J$5))&gt;230,LEFT(_xlfn.CONCAT('CW17'!$B$102, " - ", 'CW17'!$B$107, " - ", 'CW17'!$J$5),212)&amp;" [*** truncated]",_xlfn.CONCAT('CW17'!$B$102, " - ", 'CW17'!$B$107, " - ", 'CW17'!$J$5))</f>
        <v>Water quality improvements - Improvements to taste, odour and colour (green solutions); enhancement opex - Total</v>
      </c>
      <c r="D1264" t="str">
        <f>'CW17'!$C$107</f>
        <v>£m</v>
      </c>
      <c r="E1264" t="s">
        <v>8488</v>
      </c>
      <c r="F1264" s="1248">
        <f>IF(ISBLANK('CW17'!$P$107),"##BLANK",'CW17'!$P$107)</f>
        <v>0</v>
      </c>
    </row>
    <row r="1265" spans="2:6" x14ac:dyDescent="0.2">
      <c r="B1265" t="str">
        <f>UPPER('CW17'!$BD$108)</f>
        <v>CW17_093WR_PR24</v>
      </c>
      <c r="C1265" t="str">
        <f>IF(LEN(_xlfn.CONCAT('CW17'!$B$102, " - ", 'CW17'!$B$108, " - ", 'CW17'!$E$5))&gt;230,LEFT(_xlfn.CONCAT('CW17'!$B$102, " - ", 'CW17'!$B$108, " - ", 'CW17'!$E$5),212)&amp;" [*** truncated]",_xlfn.CONCAT('CW17'!$B$102, " - ", 'CW17'!$B$108, " - ", 'CW17'!$E$5))</f>
        <v>Water quality improvements - Improvements to taste, odour and colour (green solutions); enhancement totex - Water resources</v>
      </c>
      <c r="D1265" t="str">
        <f>'CW17'!$C$108</f>
        <v>£m</v>
      </c>
      <c r="E1265" t="s">
        <v>8488</v>
      </c>
      <c r="F1265" s="1248">
        <f>IF(ISBLANK('CW17'!$K$108),"##BLANK",'CW17'!$K$108)</f>
        <v>0</v>
      </c>
    </row>
    <row r="1266" spans="2:6" x14ac:dyDescent="0.2">
      <c r="B1266" t="str">
        <f>UPPER('CW17'!$BE$108)</f>
        <v>CW17_093RWT_PR24</v>
      </c>
      <c r="C1266" t="str">
        <f>IF(LEN(_xlfn.CONCAT('CW17'!$B$102, " - ", 'CW17'!$B$108, " - ", 'CW17'!$F$6, " - ", 'CW17'!$F$5))&gt;230,LEFT(_xlfn.CONCAT('CW17'!$B$102, " - ", 'CW17'!$B$108, " - ", 'CW17'!$F$6, " - ", 'CW17'!$F$5),212)&amp;" [*** truncated]",_xlfn.CONCAT('CW17'!$B$102, " - ", 'CW17'!$B$108, " - ", 'CW17'!$F$6, " - ", 'CW17'!$F$5))</f>
        <v>Water quality improvements - Improvements to taste, odour and colour (green solutions); enhancement totex - Raw water transport - Water network+</v>
      </c>
      <c r="D1266" t="str">
        <f>'CW17'!$C$108</f>
        <v>£m</v>
      </c>
      <c r="E1266" t="s">
        <v>8488</v>
      </c>
      <c r="F1266" s="1248">
        <f>IF(ISBLANK('CW17'!$L$108),"##BLANK",'CW17'!$L$108)</f>
        <v>0</v>
      </c>
    </row>
    <row r="1267" spans="2:6" x14ac:dyDescent="0.2">
      <c r="B1267" t="str">
        <f>UPPER('CW17'!$BF$108)</f>
        <v>CW17_093RWS_PR24</v>
      </c>
      <c r="C1267" t="str">
        <f>IF(LEN(_xlfn.CONCAT('CW17'!$B$102, " - ", 'CW17'!$B$108, " - ", 'CW17'!$G$6, " - ", 'CW17'!$F$5))&gt;230,LEFT(_xlfn.CONCAT('CW17'!$B$102, " - ", 'CW17'!$B$108, " - ", 'CW17'!$G$6, " - ", 'CW17'!$F$5),212)&amp;" [*** truncated]",_xlfn.CONCAT('CW17'!$B$102, " - ", 'CW17'!$B$108, " - ", 'CW17'!$G$6, " - ", 'CW17'!$F$5))</f>
        <v>Water quality improvements - Improvements to taste, odour and colour (green solutions); enhancement totex - Raw water storage - Water network+</v>
      </c>
      <c r="D1267" t="str">
        <f>'CW17'!$C$108</f>
        <v>£m</v>
      </c>
      <c r="E1267" t="s">
        <v>8488</v>
      </c>
      <c r="F1267" s="1248">
        <f>IF(ISBLANK('CW17'!$M$108),"##BLANK",'CW17'!$M$108)</f>
        <v>0</v>
      </c>
    </row>
    <row r="1268" spans="2:6" x14ac:dyDescent="0.2">
      <c r="B1268" t="str">
        <f>UPPER('CW17'!$BG$108)</f>
        <v>CW17_093WT_PR24</v>
      </c>
      <c r="C1268" t="str">
        <f>IF(LEN(_xlfn.CONCAT('CW17'!$B$102, " - ", 'CW17'!$B$108, " - ", 'CW17'!$H$6, " - ", 'CW17'!$F$5))&gt;230,LEFT(_xlfn.CONCAT('CW17'!$B$102, " - ", 'CW17'!$B$108, " - ", 'CW17'!$H$6, " - ", 'CW17'!$F$5),212)&amp;" [*** truncated]",_xlfn.CONCAT('CW17'!$B$102, " - ", 'CW17'!$B$108, " - ", 'CW17'!$H$6, " - ", 'CW17'!$F$5))</f>
        <v>Water quality improvements - Improvements to taste, odour and colour (green solutions); enhancement totex - Water treatment - Water network+</v>
      </c>
      <c r="D1268" t="str">
        <f>'CW17'!$C$108</f>
        <v>£m</v>
      </c>
      <c r="E1268" t="s">
        <v>8488</v>
      </c>
      <c r="F1268" s="1248">
        <f>IF(ISBLANK('CW17'!$N$108),"##BLANK",'CW17'!$N$108)</f>
        <v>0</v>
      </c>
    </row>
    <row r="1269" spans="2:6" x14ac:dyDescent="0.2">
      <c r="B1269" t="str">
        <f>UPPER('CW17'!$BH$108)</f>
        <v>CW17_093TWD_PR24</v>
      </c>
      <c r="C1269" t="str">
        <f>IF(LEN(_xlfn.CONCAT('CW17'!$B$102, " - ", 'CW17'!$B$108, " - ", 'CW17'!$I$6, " - ", 'CW17'!$F$5))&gt;230,LEFT(_xlfn.CONCAT('CW17'!$B$102, " - ", 'CW17'!$B$108, " - ", 'CW17'!$I$6, " - ", 'CW17'!$F$5),212)&amp;" [*** truncated]",_xlfn.CONCAT('CW17'!$B$102, " - ", 'CW17'!$B$108, " - ", 'CW17'!$I$6, " - ", 'CW17'!$F$5))</f>
        <v>Water quality improvements - Improvements to taste, odour and colour (green solutions); enhancement totex - Treated water distribution - Water network+</v>
      </c>
      <c r="D1269" t="str">
        <f>'CW17'!$C$108</f>
        <v>£m</v>
      </c>
      <c r="E1269" t="s">
        <v>8488</v>
      </c>
      <c r="F1269" s="1248">
        <f>IF(ISBLANK('CW17'!$O$108),"##BLANK",'CW17'!$O$108)</f>
        <v>0</v>
      </c>
    </row>
    <row r="1270" spans="2:6" x14ac:dyDescent="0.2">
      <c r="B1270" t="str">
        <f>UPPER('CW17'!$BI$108)</f>
        <v>CW17_093TOT_PR24</v>
      </c>
      <c r="C1270" t="str">
        <f>IF(LEN(_xlfn.CONCAT('CW17'!$B$102, " - ", 'CW17'!$B$108, " - ", 'CW17'!$J$5))&gt;230,LEFT(_xlfn.CONCAT('CW17'!$B$102, " - ", 'CW17'!$B$108, " - ", 'CW17'!$J$5),212)&amp;" [*** truncated]",_xlfn.CONCAT('CW17'!$B$102, " - ", 'CW17'!$B$108, " - ", 'CW17'!$J$5))</f>
        <v>Water quality improvements - Improvements to taste, odour and colour (green solutions); enhancement totex - Total</v>
      </c>
      <c r="D1270" t="str">
        <f>'CW17'!$C$108</f>
        <v>£m</v>
      </c>
      <c r="E1270" t="s">
        <v>8488</v>
      </c>
      <c r="F1270" s="1248">
        <f>IF(ISBLANK('CW17'!$P$108),"##BLANK",'CW17'!$P$108)</f>
        <v>0</v>
      </c>
    </row>
    <row r="1271" spans="2:6" x14ac:dyDescent="0.2">
      <c r="B1271" t="str">
        <f>UPPER('CW17'!$BD$109)</f>
        <v>CW17_094WR_PR24</v>
      </c>
      <c r="C1271" t="str">
        <f>IF(LEN(_xlfn.CONCAT('CW17'!$B$102, " - ", 'CW17'!$B$109, " - ", 'CW17'!$E$5))&gt;230,LEFT(_xlfn.CONCAT('CW17'!$B$102, " - ", 'CW17'!$B$109, " - ", 'CW17'!$E$5),212)&amp;" [*** truncated]",_xlfn.CONCAT('CW17'!$B$102, " - ", 'CW17'!$B$109, " - ", 'CW17'!$E$5))</f>
        <v>Water quality improvements - Addressing raw water quality deterioration (grey solutions); enhancement capex - Water resources</v>
      </c>
      <c r="D1271" t="str">
        <f>'CW17'!$C$109</f>
        <v>£m</v>
      </c>
      <c r="E1271" t="s">
        <v>8488</v>
      </c>
      <c r="F1271" s="1248">
        <f>IF(ISBLANK('CW17'!$K$109),"##BLANK",'CW17'!$K$109)</f>
        <v>0</v>
      </c>
    </row>
    <row r="1272" spans="2:6" x14ac:dyDescent="0.2">
      <c r="B1272" t="str">
        <f>UPPER('CW17'!$BE$109)</f>
        <v>CW17_094RWT_PR24</v>
      </c>
      <c r="C1272" t="str">
        <f>IF(LEN(_xlfn.CONCAT('CW17'!$B$102, " - ", 'CW17'!$B$109, " - ", 'CW17'!$F$6, " - ", 'CW17'!$F$5))&gt;230,LEFT(_xlfn.CONCAT('CW17'!$B$102, " - ", 'CW17'!$B$109, " - ", 'CW17'!$F$6, " - ", 'CW17'!$F$5),212)&amp;" [*** truncated]",_xlfn.CONCAT('CW17'!$B$102, " - ", 'CW17'!$B$109, " - ", 'CW17'!$F$6, " - ", 'CW17'!$F$5))</f>
        <v>Water quality improvements - Addressing raw water quality deterioration (grey solutions); enhancement capex - Raw water transport - Water network+</v>
      </c>
      <c r="D1272" t="str">
        <f>'CW17'!$C$109</f>
        <v>£m</v>
      </c>
      <c r="E1272" t="s">
        <v>8488</v>
      </c>
      <c r="F1272" s="1248">
        <f>IF(ISBLANK('CW17'!$L$109),"##BLANK",'CW17'!$L$109)</f>
        <v>0</v>
      </c>
    </row>
    <row r="1273" spans="2:6" x14ac:dyDescent="0.2">
      <c r="B1273" t="str">
        <f>UPPER('CW17'!$BF$109)</f>
        <v>CW17_094RWS_PR24</v>
      </c>
      <c r="C1273" t="str">
        <f>IF(LEN(_xlfn.CONCAT('CW17'!$B$102, " - ", 'CW17'!$B$109, " - ", 'CW17'!$G$6, " - ", 'CW17'!$F$5))&gt;230,LEFT(_xlfn.CONCAT('CW17'!$B$102, " - ", 'CW17'!$B$109, " - ", 'CW17'!$G$6, " - ", 'CW17'!$F$5),212)&amp;" [*** truncated]",_xlfn.CONCAT('CW17'!$B$102, " - ", 'CW17'!$B$109, " - ", 'CW17'!$G$6, " - ", 'CW17'!$F$5))</f>
        <v>Water quality improvements - Addressing raw water quality deterioration (grey solutions); enhancement capex - Raw water storage - Water network+</v>
      </c>
      <c r="D1273" t="str">
        <f>'CW17'!$C$109</f>
        <v>£m</v>
      </c>
      <c r="E1273" t="s">
        <v>8488</v>
      </c>
      <c r="F1273" s="1248">
        <f>IF(ISBLANK('CW17'!$M$109),"##BLANK",'CW17'!$M$109)</f>
        <v>0</v>
      </c>
    </row>
    <row r="1274" spans="2:6" x14ac:dyDescent="0.2">
      <c r="B1274" t="str">
        <f>UPPER('CW17'!$BG$109)</f>
        <v>CW17_094WT_PR24</v>
      </c>
      <c r="C1274" t="str">
        <f>IF(LEN(_xlfn.CONCAT('CW17'!$B$102, " - ", 'CW17'!$B$109, " - ", 'CW17'!$H$6, " - ", 'CW17'!$F$5))&gt;230,LEFT(_xlfn.CONCAT('CW17'!$B$102, " - ", 'CW17'!$B$109, " - ", 'CW17'!$H$6, " - ", 'CW17'!$F$5),212)&amp;" [*** truncated]",_xlfn.CONCAT('CW17'!$B$102, " - ", 'CW17'!$B$109, " - ", 'CW17'!$H$6, " - ", 'CW17'!$F$5))</f>
        <v>Water quality improvements - Addressing raw water quality deterioration (grey solutions); enhancement capex - Water treatment - Water network+</v>
      </c>
      <c r="D1274" t="str">
        <f>'CW17'!$C$109</f>
        <v>£m</v>
      </c>
      <c r="E1274" t="s">
        <v>8488</v>
      </c>
      <c r="F1274" s="1248">
        <f>IF(ISBLANK('CW17'!$N$109),"##BLANK",'CW17'!$N$109)</f>
        <v>0</v>
      </c>
    </row>
    <row r="1275" spans="2:6" x14ac:dyDescent="0.2">
      <c r="B1275" t="str">
        <f>UPPER('CW17'!$BH$109)</f>
        <v>CW17_094TWD_PR24</v>
      </c>
      <c r="C1275" t="str">
        <f>IF(LEN(_xlfn.CONCAT('CW17'!$B$102, " - ", 'CW17'!$B$109, " - ", 'CW17'!$I$6, " - ", 'CW17'!$F$5))&gt;230,LEFT(_xlfn.CONCAT('CW17'!$B$102, " - ", 'CW17'!$B$109, " - ", 'CW17'!$I$6, " - ", 'CW17'!$F$5),212)&amp;" [*** truncated]",_xlfn.CONCAT('CW17'!$B$102, " - ", 'CW17'!$B$109, " - ", 'CW17'!$I$6, " - ", 'CW17'!$F$5))</f>
        <v>Water quality improvements - Addressing raw water quality deterioration (grey solutions); enhancement capex - Treated water distribution - Water network+</v>
      </c>
      <c r="D1275" t="str">
        <f>'CW17'!$C$109</f>
        <v>£m</v>
      </c>
      <c r="E1275" t="s">
        <v>8488</v>
      </c>
      <c r="F1275" s="1248">
        <f>IF(ISBLANK('CW17'!$O$109),"##BLANK",'CW17'!$O$109)</f>
        <v>0</v>
      </c>
    </row>
    <row r="1276" spans="2:6" x14ac:dyDescent="0.2">
      <c r="B1276" t="str">
        <f>UPPER('CW17'!$BI$109)</f>
        <v>CW17_094TOT_PR24</v>
      </c>
      <c r="C1276" t="str">
        <f>IF(LEN(_xlfn.CONCAT('CW17'!$B$102, " - ", 'CW17'!$B$109, " - ", 'CW17'!$J$5))&gt;230,LEFT(_xlfn.CONCAT('CW17'!$B$102, " - ", 'CW17'!$B$109, " - ", 'CW17'!$J$5),212)&amp;" [*** truncated]",_xlfn.CONCAT('CW17'!$B$102, " - ", 'CW17'!$B$109, " - ", 'CW17'!$J$5))</f>
        <v>Water quality improvements - Addressing raw water quality deterioration (grey solutions); enhancement capex - Total</v>
      </c>
      <c r="D1276" t="str">
        <f>'CW17'!$C$109</f>
        <v>£m</v>
      </c>
      <c r="E1276" t="s">
        <v>8488</v>
      </c>
      <c r="F1276" s="1248">
        <f>IF(ISBLANK('CW17'!$P$109),"##BLANK",'CW17'!$P$109)</f>
        <v>0</v>
      </c>
    </row>
    <row r="1277" spans="2:6" x14ac:dyDescent="0.2">
      <c r="B1277" t="str">
        <f>UPPER('CW17'!$BD$110)</f>
        <v>CW17_095WR_PR24</v>
      </c>
      <c r="C1277" t="str">
        <f>IF(LEN(_xlfn.CONCAT('CW17'!$B$102, " - ", 'CW17'!$B$110, " - ", 'CW17'!$E$5))&gt;230,LEFT(_xlfn.CONCAT('CW17'!$B$102, " - ", 'CW17'!$B$110, " - ", 'CW17'!$E$5),212)&amp;" [*** truncated]",_xlfn.CONCAT('CW17'!$B$102, " - ", 'CW17'!$B$110, " - ", 'CW17'!$E$5))</f>
        <v>Water quality improvements - Addressing raw water quality deterioration (grey solutions); enhancement opex - Water resources</v>
      </c>
      <c r="D1277" t="str">
        <f>'CW17'!$C$110</f>
        <v>£m</v>
      </c>
      <c r="E1277" t="s">
        <v>8488</v>
      </c>
      <c r="F1277" s="1248">
        <f>IF(ISBLANK('CW17'!$K$110),"##BLANK",'CW17'!$K$110)</f>
        <v>0</v>
      </c>
    </row>
    <row r="1278" spans="2:6" x14ac:dyDescent="0.2">
      <c r="B1278" t="str">
        <f>UPPER('CW17'!$BE$110)</f>
        <v>CW17_095RWT_PR24</v>
      </c>
      <c r="C1278" t="str">
        <f>IF(LEN(_xlfn.CONCAT('CW17'!$B$102, " - ", 'CW17'!$B$110, " - ", 'CW17'!$F$6, " - ", 'CW17'!$F$5))&gt;230,LEFT(_xlfn.CONCAT('CW17'!$B$102, " - ", 'CW17'!$B$110, " - ", 'CW17'!$F$6, " - ", 'CW17'!$F$5),212)&amp;" [*** truncated]",_xlfn.CONCAT('CW17'!$B$102, " - ", 'CW17'!$B$110, " - ", 'CW17'!$F$6, " - ", 'CW17'!$F$5))</f>
        <v>Water quality improvements - Addressing raw water quality deterioration (grey solutions); enhancement opex - Raw water transport - Water network+</v>
      </c>
      <c r="D1278" t="str">
        <f>'CW17'!$C$110</f>
        <v>£m</v>
      </c>
      <c r="E1278" t="s">
        <v>8488</v>
      </c>
      <c r="F1278" s="1248">
        <f>IF(ISBLANK('CW17'!$L$110),"##BLANK",'CW17'!$L$110)</f>
        <v>0</v>
      </c>
    </row>
    <row r="1279" spans="2:6" x14ac:dyDescent="0.2">
      <c r="B1279" t="str">
        <f>UPPER('CW17'!$BF$110)</f>
        <v>CW17_095RWS_PR24</v>
      </c>
      <c r="C1279" t="str">
        <f>IF(LEN(_xlfn.CONCAT('CW17'!$B$102, " - ", 'CW17'!$B$110, " - ", 'CW17'!$G$6, " - ", 'CW17'!$F$5))&gt;230,LEFT(_xlfn.CONCAT('CW17'!$B$102, " - ", 'CW17'!$B$110, " - ", 'CW17'!$G$6, " - ", 'CW17'!$F$5),212)&amp;" [*** truncated]",_xlfn.CONCAT('CW17'!$B$102, " - ", 'CW17'!$B$110, " - ", 'CW17'!$G$6, " - ", 'CW17'!$F$5))</f>
        <v>Water quality improvements - Addressing raw water quality deterioration (grey solutions); enhancement opex - Raw water storage - Water network+</v>
      </c>
      <c r="D1279" t="str">
        <f>'CW17'!$C$110</f>
        <v>£m</v>
      </c>
      <c r="E1279" t="s">
        <v>8488</v>
      </c>
      <c r="F1279" s="1248">
        <f>IF(ISBLANK('CW17'!$M$110),"##BLANK",'CW17'!$M$110)</f>
        <v>0</v>
      </c>
    </row>
    <row r="1280" spans="2:6" x14ac:dyDescent="0.2">
      <c r="B1280" t="str">
        <f>UPPER('CW17'!$BG$110)</f>
        <v>CW17_095WT_PR24</v>
      </c>
      <c r="C1280" t="str">
        <f>IF(LEN(_xlfn.CONCAT('CW17'!$B$102, " - ", 'CW17'!$B$110, " - ", 'CW17'!$H$6, " - ", 'CW17'!$F$5))&gt;230,LEFT(_xlfn.CONCAT('CW17'!$B$102, " - ", 'CW17'!$B$110, " - ", 'CW17'!$H$6, " - ", 'CW17'!$F$5),212)&amp;" [*** truncated]",_xlfn.CONCAT('CW17'!$B$102, " - ", 'CW17'!$B$110, " - ", 'CW17'!$H$6, " - ", 'CW17'!$F$5))</f>
        <v>Water quality improvements - Addressing raw water quality deterioration (grey solutions); enhancement opex - Water treatment - Water network+</v>
      </c>
      <c r="D1280" t="str">
        <f>'CW17'!$C$110</f>
        <v>£m</v>
      </c>
      <c r="E1280" t="s">
        <v>8488</v>
      </c>
      <c r="F1280" s="1248">
        <f>IF(ISBLANK('CW17'!$N$110),"##BLANK",'CW17'!$N$110)</f>
        <v>0</v>
      </c>
    </row>
    <row r="1281" spans="2:6" x14ac:dyDescent="0.2">
      <c r="B1281" t="str">
        <f>UPPER('CW17'!$BH$110)</f>
        <v>CW17_095TWD_PR24</v>
      </c>
      <c r="C1281" t="str">
        <f>IF(LEN(_xlfn.CONCAT('CW17'!$B$102, " - ", 'CW17'!$B$110, " - ", 'CW17'!$I$6, " - ", 'CW17'!$F$5))&gt;230,LEFT(_xlfn.CONCAT('CW17'!$B$102, " - ", 'CW17'!$B$110, " - ", 'CW17'!$I$6, " - ", 'CW17'!$F$5),212)&amp;" [*** truncated]",_xlfn.CONCAT('CW17'!$B$102, " - ", 'CW17'!$B$110, " - ", 'CW17'!$I$6, " - ", 'CW17'!$F$5))</f>
        <v>Water quality improvements - Addressing raw water quality deterioration (grey solutions); enhancement opex - Treated water distribution - Water network+</v>
      </c>
      <c r="D1281" t="str">
        <f>'CW17'!$C$110</f>
        <v>£m</v>
      </c>
      <c r="E1281" t="s">
        <v>8488</v>
      </c>
      <c r="F1281" s="1248">
        <f>IF(ISBLANK('CW17'!$O$110),"##BLANK",'CW17'!$O$110)</f>
        <v>0</v>
      </c>
    </row>
    <row r="1282" spans="2:6" x14ac:dyDescent="0.2">
      <c r="B1282" t="str">
        <f>UPPER('CW17'!$BI$110)</f>
        <v>CW17_095TOT_PR24</v>
      </c>
      <c r="C1282" t="str">
        <f>IF(LEN(_xlfn.CONCAT('CW17'!$B$102, " - ", 'CW17'!$B$110, " - ", 'CW17'!$J$5))&gt;230,LEFT(_xlfn.CONCAT('CW17'!$B$102, " - ", 'CW17'!$B$110, " - ", 'CW17'!$J$5),212)&amp;" [*** truncated]",_xlfn.CONCAT('CW17'!$B$102, " - ", 'CW17'!$B$110, " - ", 'CW17'!$J$5))</f>
        <v>Water quality improvements - Addressing raw water quality deterioration (grey solutions); enhancement opex - Total</v>
      </c>
      <c r="D1282" t="str">
        <f>'CW17'!$C$110</f>
        <v>£m</v>
      </c>
      <c r="E1282" t="s">
        <v>8488</v>
      </c>
      <c r="F1282" s="1248">
        <f>IF(ISBLANK('CW17'!$P$110),"##BLANK",'CW17'!$P$110)</f>
        <v>0</v>
      </c>
    </row>
    <row r="1283" spans="2:6" x14ac:dyDescent="0.2">
      <c r="B1283" t="str">
        <f>UPPER('CW17'!$BD$111)</f>
        <v>CW17_096WR_PR24</v>
      </c>
      <c r="C1283" t="str">
        <f>IF(LEN(_xlfn.CONCAT('CW17'!$B$102, " - ", 'CW17'!$B$111, " - ", 'CW17'!$E$5))&gt;230,LEFT(_xlfn.CONCAT('CW17'!$B$102, " - ", 'CW17'!$B$111, " - ", 'CW17'!$E$5),212)&amp;" [*** truncated]",_xlfn.CONCAT('CW17'!$B$102, " - ", 'CW17'!$B$111, " - ", 'CW17'!$E$5))</f>
        <v>Water quality improvements - Addressing raw water quality deterioration (grey solutions); ; enhancement totex - Water resources</v>
      </c>
      <c r="D1283" t="str">
        <f>'CW17'!$C$111</f>
        <v>£m</v>
      </c>
      <c r="E1283" t="s">
        <v>8488</v>
      </c>
      <c r="F1283" s="1248">
        <f>IF(ISBLANK('CW17'!$K$111),"##BLANK",'CW17'!$K$111)</f>
        <v>0</v>
      </c>
    </row>
    <row r="1284" spans="2:6" x14ac:dyDescent="0.2">
      <c r="B1284" t="str">
        <f>UPPER('CW17'!$BE$111)</f>
        <v>CW17_096RWT_PR24</v>
      </c>
      <c r="C1284" t="str">
        <f>IF(LEN(_xlfn.CONCAT('CW17'!$B$102, " - ", 'CW17'!$B$111, " - ", 'CW17'!$F$6, " - ", 'CW17'!$F$5))&gt;230,LEFT(_xlfn.CONCAT('CW17'!$B$102, " - ", 'CW17'!$B$111, " - ", 'CW17'!$F$6, " - ", 'CW17'!$F$5),212)&amp;" [*** truncated]",_xlfn.CONCAT('CW17'!$B$102, " - ", 'CW17'!$B$111, " - ", 'CW17'!$F$6, " - ", 'CW17'!$F$5))</f>
        <v>Water quality improvements - Addressing raw water quality deterioration (grey solutions); ; enhancement totex - Raw water transport - Water network+</v>
      </c>
      <c r="D1284" t="str">
        <f>'CW17'!$C$111</f>
        <v>£m</v>
      </c>
      <c r="E1284" t="s">
        <v>8488</v>
      </c>
      <c r="F1284" s="1248">
        <f>IF(ISBLANK('CW17'!$L$111),"##BLANK",'CW17'!$L$111)</f>
        <v>0</v>
      </c>
    </row>
    <row r="1285" spans="2:6" x14ac:dyDescent="0.2">
      <c r="B1285" t="str">
        <f>UPPER('CW17'!$BF$111)</f>
        <v>CW17_096RWS_PR24</v>
      </c>
      <c r="C1285" t="str">
        <f>IF(LEN(_xlfn.CONCAT('CW17'!$B$102, " - ", 'CW17'!$B$111, " - ", 'CW17'!$G$6, " - ", 'CW17'!$F$5))&gt;230,LEFT(_xlfn.CONCAT('CW17'!$B$102, " - ", 'CW17'!$B$111, " - ", 'CW17'!$G$6, " - ", 'CW17'!$F$5),212)&amp;" [*** truncated]",_xlfn.CONCAT('CW17'!$B$102, " - ", 'CW17'!$B$111, " - ", 'CW17'!$G$6, " - ", 'CW17'!$F$5))</f>
        <v>Water quality improvements - Addressing raw water quality deterioration (grey solutions); ; enhancement totex - Raw water storage - Water network+</v>
      </c>
      <c r="D1285" t="str">
        <f>'CW17'!$C$111</f>
        <v>£m</v>
      </c>
      <c r="E1285" t="s">
        <v>8488</v>
      </c>
      <c r="F1285" s="1248">
        <f>IF(ISBLANK('CW17'!$M$111),"##BLANK",'CW17'!$M$111)</f>
        <v>0</v>
      </c>
    </row>
    <row r="1286" spans="2:6" x14ac:dyDescent="0.2">
      <c r="B1286" t="str">
        <f>UPPER('CW17'!$BG$111)</f>
        <v>CW17_096WT_PR24</v>
      </c>
      <c r="C1286" t="str">
        <f>IF(LEN(_xlfn.CONCAT('CW17'!$B$102, " - ", 'CW17'!$B$111, " - ", 'CW17'!$H$6, " - ", 'CW17'!$F$5))&gt;230,LEFT(_xlfn.CONCAT('CW17'!$B$102, " - ", 'CW17'!$B$111, " - ", 'CW17'!$H$6, " - ", 'CW17'!$F$5),212)&amp;" [*** truncated]",_xlfn.CONCAT('CW17'!$B$102, " - ", 'CW17'!$B$111, " - ", 'CW17'!$H$6, " - ", 'CW17'!$F$5))</f>
        <v>Water quality improvements - Addressing raw water quality deterioration (grey solutions); ; enhancement totex - Water treatment - Water network+</v>
      </c>
      <c r="D1286" t="str">
        <f>'CW17'!$C$111</f>
        <v>£m</v>
      </c>
      <c r="E1286" t="s">
        <v>8488</v>
      </c>
      <c r="F1286" s="1248">
        <f>IF(ISBLANK('CW17'!$N$111),"##BLANK",'CW17'!$N$111)</f>
        <v>0</v>
      </c>
    </row>
    <row r="1287" spans="2:6" x14ac:dyDescent="0.2">
      <c r="B1287" t="str">
        <f>UPPER('CW17'!$BH$111)</f>
        <v>CW17_096TWD_PR24</v>
      </c>
      <c r="C1287" t="str">
        <f>IF(LEN(_xlfn.CONCAT('CW17'!$B$102, " - ", 'CW17'!$B$111, " - ", 'CW17'!$I$6, " - ", 'CW17'!$F$5))&gt;230,LEFT(_xlfn.CONCAT('CW17'!$B$102, " - ", 'CW17'!$B$111, " - ", 'CW17'!$I$6, " - ", 'CW17'!$F$5),212)&amp;" [*** truncated]",_xlfn.CONCAT('CW17'!$B$102, " - ", 'CW17'!$B$111, " - ", 'CW17'!$I$6, " - ", 'CW17'!$F$5))</f>
        <v>Water quality improvements - Addressing raw water quality deterioration (grey solutions); ; enhancement totex - Treated water distribution - Water network+</v>
      </c>
      <c r="D1287" t="str">
        <f>'CW17'!$C$111</f>
        <v>£m</v>
      </c>
      <c r="E1287" t="s">
        <v>8488</v>
      </c>
      <c r="F1287" s="1248">
        <f>IF(ISBLANK('CW17'!$O$111),"##BLANK",'CW17'!$O$111)</f>
        <v>0</v>
      </c>
    </row>
    <row r="1288" spans="2:6" x14ac:dyDescent="0.2">
      <c r="B1288" t="str">
        <f>UPPER('CW17'!$BI$111)</f>
        <v>CW17_096TOT_PR24</v>
      </c>
      <c r="C1288" t="str">
        <f>IF(LEN(_xlfn.CONCAT('CW17'!$B$102, " - ", 'CW17'!$B$111, " - ", 'CW17'!$J$5))&gt;230,LEFT(_xlfn.CONCAT('CW17'!$B$102, " - ", 'CW17'!$B$111, " - ", 'CW17'!$J$5),212)&amp;" [*** truncated]",_xlfn.CONCAT('CW17'!$B$102, " - ", 'CW17'!$B$111, " - ", 'CW17'!$J$5))</f>
        <v>Water quality improvements - Addressing raw water quality deterioration (grey solutions); ; enhancement totex - Total</v>
      </c>
      <c r="D1288" t="str">
        <f>'CW17'!$C$111</f>
        <v>£m</v>
      </c>
      <c r="E1288" t="s">
        <v>8488</v>
      </c>
      <c r="F1288" s="1248">
        <f>IF(ISBLANK('CW17'!$P$111),"##BLANK",'CW17'!$P$111)</f>
        <v>0</v>
      </c>
    </row>
    <row r="1289" spans="2:6" x14ac:dyDescent="0.2">
      <c r="B1289" t="str">
        <f>UPPER('CW17'!$BD$112)</f>
        <v>CW17_097WR_PR24</v>
      </c>
      <c r="C1289" t="str">
        <f>IF(LEN(_xlfn.CONCAT('CW17'!$B$102, " - ", 'CW17'!$B$112, " - ", 'CW17'!$E$5))&gt;230,LEFT(_xlfn.CONCAT('CW17'!$B$102, " - ", 'CW17'!$B$112, " - ", 'CW17'!$E$5),212)&amp;" [*** truncated]",_xlfn.CONCAT('CW17'!$B$102, " - ", 'CW17'!$B$112, " - ", 'CW17'!$E$5))</f>
        <v>Water quality improvements - Addressing raw water quality deterioration (green solutions); enhancement capex - Water resources</v>
      </c>
      <c r="D1289" t="str">
        <f>'CW17'!$C$112</f>
        <v>£m</v>
      </c>
      <c r="E1289" t="s">
        <v>8488</v>
      </c>
      <c r="F1289" s="1248">
        <f>IF(ISBLANK('CW17'!$K$112),"##BLANK",'CW17'!$K$112)</f>
        <v>0</v>
      </c>
    </row>
    <row r="1290" spans="2:6" x14ac:dyDescent="0.2">
      <c r="B1290" t="str">
        <f>UPPER('CW17'!$BE$112)</f>
        <v>CW17_097RWT_PR24</v>
      </c>
      <c r="C1290" t="str">
        <f>IF(LEN(_xlfn.CONCAT('CW17'!$B$102, " - ", 'CW17'!$B$112, " - ", 'CW17'!$F$6, " - ", 'CW17'!$F$5))&gt;230,LEFT(_xlfn.CONCAT('CW17'!$B$102, " - ", 'CW17'!$B$112, " - ", 'CW17'!$F$6, " - ", 'CW17'!$F$5),212)&amp;" [*** truncated]",_xlfn.CONCAT('CW17'!$B$102, " - ", 'CW17'!$B$112, " - ", 'CW17'!$F$6, " - ", 'CW17'!$F$5))</f>
        <v>Water quality improvements - Addressing raw water quality deterioration (green solutions); enhancement capex - Raw water transport - Water network+</v>
      </c>
      <c r="D1290" t="str">
        <f>'CW17'!$C$112</f>
        <v>£m</v>
      </c>
      <c r="E1290" t="s">
        <v>8488</v>
      </c>
      <c r="F1290" s="1248">
        <f>IF(ISBLANK('CW17'!$L$112),"##BLANK",'CW17'!$L$112)</f>
        <v>0</v>
      </c>
    </row>
    <row r="1291" spans="2:6" x14ac:dyDescent="0.2">
      <c r="B1291" t="str">
        <f>UPPER('CW17'!$BF$112)</f>
        <v>CW17_097RWS_PR24</v>
      </c>
      <c r="C1291" t="str">
        <f>IF(LEN(_xlfn.CONCAT('CW17'!$B$102, " - ", 'CW17'!$B$112, " - ", 'CW17'!$G$6, " - ", 'CW17'!$F$5))&gt;230,LEFT(_xlfn.CONCAT('CW17'!$B$102, " - ", 'CW17'!$B$112, " - ", 'CW17'!$G$6, " - ", 'CW17'!$F$5),212)&amp;" [*** truncated]",_xlfn.CONCAT('CW17'!$B$102, " - ", 'CW17'!$B$112, " - ", 'CW17'!$G$6, " - ", 'CW17'!$F$5))</f>
        <v>Water quality improvements - Addressing raw water quality deterioration (green solutions); enhancement capex - Raw water storage - Water network+</v>
      </c>
      <c r="D1291" t="str">
        <f>'CW17'!$C$112</f>
        <v>£m</v>
      </c>
      <c r="E1291" t="s">
        <v>8488</v>
      </c>
      <c r="F1291" s="1248">
        <f>IF(ISBLANK('CW17'!$M$112),"##BLANK",'CW17'!$M$112)</f>
        <v>0</v>
      </c>
    </row>
    <row r="1292" spans="2:6" x14ac:dyDescent="0.2">
      <c r="B1292" t="str">
        <f>UPPER('CW17'!$BG$112)</f>
        <v>CW17_097WT_PR24</v>
      </c>
      <c r="C1292" t="str">
        <f>IF(LEN(_xlfn.CONCAT('CW17'!$B$102, " - ", 'CW17'!$B$112, " - ", 'CW17'!$H$6, " - ", 'CW17'!$F$5))&gt;230,LEFT(_xlfn.CONCAT('CW17'!$B$102, " - ", 'CW17'!$B$112, " - ", 'CW17'!$H$6, " - ", 'CW17'!$F$5),212)&amp;" [*** truncated]",_xlfn.CONCAT('CW17'!$B$102, " - ", 'CW17'!$B$112, " - ", 'CW17'!$H$6, " - ", 'CW17'!$F$5))</f>
        <v>Water quality improvements - Addressing raw water quality deterioration (green solutions); enhancement capex - Water treatment - Water network+</v>
      </c>
      <c r="D1292" t="str">
        <f>'CW17'!$C$112</f>
        <v>£m</v>
      </c>
      <c r="E1292" t="s">
        <v>8488</v>
      </c>
      <c r="F1292" s="1248">
        <f>IF(ISBLANK('CW17'!$N$112),"##BLANK",'CW17'!$N$112)</f>
        <v>0</v>
      </c>
    </row>
    <row r="1293" spans="2:6" x14ac:dyDescent="0.2">
      <c r="B1293" t="str">
        <f>UPPER('CW17'!$BH$112)</f>
        <v>CW17_097TWD_PR24</v>
      </c>
      <c r="C1293" t="str">
        <f>IF(LEN(_xlfn.CONCAT('CW17'!$B$102, " - ", 'CW17'!$B$112, " - ", 'CW17'!$I$6, " - ", 'CW17'!$F$5))&gt;230,LEFT(_xlfn.CONCAT('CW17'!$B$102, " - ", 'CW17'!$B$112, " - ", 'CW17'!$I$6, " - ", 'CW17'!$F$5),212)&amp;" [*** truncated]",_xlfn.CONCAT('CW17'!$B$102, " - ", 'CW17'!$B$112, " - ", 'CW17'!$I$6, " - ", 'CW17'!$F$5))</f>
        <v>Water quality improvements - Addressing raw water quality deterioration (green solutions); enhancement capex - Treated water distribution - Water network+</v>
      </c>
      <c r="D1293" t="str">
        <f>'CW17'!$C$112</f>
        <v>£m</v>
      </c>
      <c r="E1293" t="s">
        <v>8488</v>
      </c>
      <c r="F1293" s="1248">
        <f>IF(ISBLANK('CW17'!$O$112),"##BLANK",'CW17'!$O$112)</f>
        <v>0</v>
      </c>
    </row>
    <row r="1294" spans="2:6" x14ac:dyDescent="0.2">
      <c r="B1294" t="str">
        <f>UPPER('CW17'!$BI$112)</f>
        <v>CW17_097TOT_PR24</v>
      </c>
      <c r="C1294" t="str">
        <f>IF(LEN(_xlfn.CONCAT('CW17'!$B$102, " - ", 'CW17'!$B$112, " - ", 'CW17'!$J$5))&gt;230,LEFT(_xlfn.CONCAT('CW17'!$B$102, " - ", 'CW17'!$B$112, " - ", 'CW17'!$J$5),212)&amp;" [*** truncated]",_xlfn.CONCAT('CW17'!$B$102, " - ", 'CW17'!$B$112, " - ", 'CW17'!$J$5))</f>
        <v>Water quality improvements - Addressing raw water quality deterioration (green solutions); enhancement capex - Total</v>
      </c>
      <c r="D1294" t="str">
        <f>'CW17'!$C$112</f>
        <v>£m</v>
      </c>
      <c r="E1294" t="s">
        <v>8488</v>
      </c>
      <c r="F1294" s="1248">
        <f>IF(ISBLANK('CW17'!$P$112),"##BLANK",'CW17'!$P$112)</f>
        <v>0</v>
      </c>
    </row>
    <row r="1295" spans="2:6" x14ac:dyDescent="0.2">
      <c r="B1295" t="str">
        <f>UPPER('CW17'!$BD$113)</f>
        <v>CW17_098WR_PR24</v>
      </c>
      <c r="C1295" t="str">
        <f>IF(LEN(_xlfn.CONCAT('CW17'!$B$102, " - ", 'CW17'!$B$113, " - ", 'CW17'!$E$5))&gt;230,LEFT(_xlfn.CONCAT('CW17'!$B$102, " - ", 'CW17'!$B$113, " - ", 'CW17'!$E$5),212)&amp;" [*** truncated]",_xlfn.CONCAT('CW17'!$B$102, " - ", 'CW17'!$B$113, " - ", 'CW17'!$E$5))</f>
        <v>Water quality improvements - Addressing raw water quality deterioration (green solutions); enhancement opex - Water resources</v>
      </c>
      <c r="D1295" t="str">
        <f>'CW17'!$C$113</f>
        <v>£m</v>
      </c>
      <c r="E1295" t="s">
        <v>8488</v>
      </c>
      <c r="F1295" s="1248">
        <f>IF(ISBLANK('CW17'!$K$113),"##BLANK",'CW17'!$K$113)</f>
        <v>0</v>
      </c>
    </row>
    <row r="1296" spans="2:6" x14ac:dyDescent="0.2">
      <c r="B1296" t="str">
        <f>UPPER('CW17'!$BE$113)</f>
        <v>CW17_098RWT_PR24</v>
      </c>
      <c r="C1296" t="str">
        <f>IF(LEN(_xlfn.CONCAT('CW17'!$B$102, " - ", 'CW17'!$B$113, " - ", 'CW17'!$F$6, " - ", 'CW17'!$F$5))&gt;230,LEFT(_xlfn.CONCAT('CW17'!$B$102, " - ", 'CW17'!$B$113, " - ", 'CW17'!$F$6, " - ", 'CW17'!$F$5),212)&amp;" [*** truncated]",_xlfn.CONCAT('CW17'!$B$102, " - ", 'CW17'!$B$113, " - ", 'CW17'!$F$6, " - ", 'CW17'!$F$5))</f>
        <v>Water quality improvements - Addressing raw water quality deterioration (green solutions); enhancement opex - Raw water transport - Water network+</v>
      </c>
      <c r="D1296" t="str">
        <f>'CW17'!$C$113</f>
        <v>£m</v>
      </c>
      <c r="E1296" t="s">
        <v>8488</v>
      </c>
      <c r="F1296" s="1248">
        <f>IF(ISBLANK('CW17'!$L$113),"##BLANK",'CW17'!$L$113)</f>
        <v>0</v>
      </c>
    </row>
    <row r="1297" spans="2:6" x14ac:dyDescent="0.2">
      <c r="B1297" t="str">
        <f>UPPER('CW17'!$BF$113)</f>
        <v>CW17_098RWS_PR24</v>
      </c>
      <c r="C1297" t="str">
        <f>IF(LEN(_xlfn.CONCAT('CW17'!$B$102, " - ", 'CW17'!$B$113, " - ", 'CW17'!$G$6, " - ", 'CW17'!$F$5))&gt;230,LEFT(_xlfn.CONCAT('CW17'!$B$102, " - ", 'CW17'!$B$113, " - ", 'CW17'!$G$6, " - ", 'CW17'!$F$5),212)&amp;" [*** truncated]",_xlfn.CONCAT('CW17'!$B$102, " - ", 'CW17'!$B$113, " - ", 'CW17'!$G$6, " - ", 'CW17'!$F$5))</f>
        <v>Water quality improvements - Addressing raw water quality deterioration (green solutions); enhancement opex - Raw water storage - Water network+</v>
      </c>
      <c r="D1297" t="str">
        <f>'CW17'!$C$113</f>
        <v>£m</v>
      </c>
      <c r="E1297" t="s">
        <v>8488</v>
      </c>
      <c r="F1297" s="1248">
        <f>IF(ISBLANK('CW17'!$M$113),"##BLANK",'CW17'!$M$113)</f>
        <v>0</v>
      </c>
    </row>
    <row r="1298" spans="2:6" x14ac:dyDescent="0.2">
      <c r="B1298" t="str">
        <f>UPPER('CW17'!$BG$113)</f>
        <v>CW17_098WT_PR24</v>
      </c>
      <c r="C1298" t="str">
        <f>IF(LEN(_xlfn.CONCAT('CW17'!$B$102, " - ", 'CW17'!$B$113, " - ", 'CW17'!$H$6, " - ", 'CW17'!$F$5))&gt;230,LEFT(_xlfn.CONCAT('CW17'!$B$102, " - ", 'CW17'!$B$113, " - ", 'CW17'!$H$6, " - ", 'CW17'!$F$5),212)&amp;" [*** truncated]",_xlfn.CONCAT('CW17'!$B$102, " - ", 'CW17'!$B$113, " - ", 'CW17'!$H$6, " - ", 'CW17'!$F$5))</f>
        <v>Water quality improvements - Addressing raw water quality deterioration (green solutions); enhancement opex - Water treatment - Water network+</v>
      </c>
      <c r="D1298" t="str">
        <f>'CW17'!$C$113</f>
        <v>£m</v>
      </c>
      <c r="E1298" t="s">
        <v>8488</v>
      </c>
      <c r="F1298" s="1248">
        <f>IF(ISBLANK('CW17'!$N$113),"##BLANK",'CW17'!$N$113)</f>
        <v>0</v>
      </c>
    </row>
    <row r="1299" spans="2:6" x14ac:dyDescent="0.2">
      <c r="B1299" t="str">
        <f>UPPER('CW17'!$BH$113)</f>
        <v>CW17_098TWD_PR24</v>
      </c>
      <c r="C1299" t="str">
        <f>IF(LEN(_xlfn.CONCAT('CW17'!$B$102, " - ", 'CW17'!$B$113, " - ", 'CW17'!$I$6, " - ", 'CW17'!$F$5))&gt;230,LEFT(_xlfn.CONCAT('CW17'!$B$102, " - ", 'CW17'!$B$113, " - ", 'CW17'!$I$6, " - ", 'CW17'!$F$5),212)&amp;" [*** truncated]",_xlfn.CONCAT('CW17'!$B$102, " - ", 'CW17'!$B$113, " - ", 'CW17'!$I$6, " - ", 'CW17'!$F$5))</f>
        <v>Water quality improvements - Addressing raw water quality deterioration (green solutions); enhancement opex - Treated water distribution - Water network+</v>
      </c>
      <c r="D1299" t="str">
        <f>'CW17'!$C$113</f>
        <v>£m</v>
      </c>
      <c r="E1299" t="s">
        <v>8488</v>
      </c>
      <c r="F1299" s="1248">
        <f>IF(ISBLANK('CW17'!$O$113),"##BLANK",'CW17'!$O$113)</f>
        <v>0</v>
      </c>
    </row>
    <row r="1300" spans="2:6" x14ac:dyDescent="0.2">
      <c r="B1300" t="str">
        <f>UPPER('CW17'!$BI$113)</f>
        <v>CW17_098TOT_PR24</v>
      </c>
      <c r="C1300" t="str">
        <f>IF(LEN(_xlfn.CONCAT('CW17'!$B$102, " - ", 'CW17'!$B$113, " - ", 'CW17'!$J$5))&gt;230,LEFT(_xlfn.CONCAT('CW17'!$B$102, " - ", 'CW17'!$B$113, " - ", 'CW17'!$J$5),212)&amp;" [*** truncated]",_xlfn.CONCAT('CW17'!$B$102, " - ", 'CW17'!$B$113, " - ", 'CW17'!$J$5))</f>
        <v>Water quality improvements - Addressing raw water quality deterioration (green solutions); enhancement opex - Total</v>
      </c>
      <c r="D1300" t="str">
        <f>'CW17'!$C$113</f>
        <v>£m</v>
      </c>
      <c r="E1300" t="s">
        <v>8488</v>
      </c>
      <c r="F1300" s="1248">
        <f>IF(ISBLANK('CW17'!$P$113),"##BLANK",'CW17'!$P$113)</f>
        <v>0</v>
      </c>
    </row>
    <row r="1301" spans="2:6" x14ac:dyDescent="0.2">
      <c r="B1301" t="str">
        <f>UPPER('CW17'!$BD$114)</f>
        <v>CW17_099WR_PR24</v>
      </c>
      <c r="C1301" t="str">
        <f>IF(LEN(_xlfn.CONCAT('CW17'!$B$102, " - ", 'CW17'!$B$114, " - ", 'CW17'!$E$5))&gt;230,LEFT(_xlfn.CONCAT('CW17'!$B$102, " - ", 'CW17'!$B$114, " - ", 'CW17'!$E$5),212)&amp;" [*** truncated]",_xlfn.CONCAT('CW17'!$B$102, " - ", 'CW17'!$B$114, " - ", 'CW17'!$E$5))</f>
        <v>Water quality improvements - Addressing raw water quality deterioration (green solutions); enhancement totex - Water resources</v>
      </c>
      <c r="D1301" t="str">
        <f>'CW17'!$C$114</f>
        <v>£m</v>
      </c>
      <c r="E1301" t="s">
        <v>8488</v>
      </c>
      <c r="F1301" s="1248">
        <f>IF(ISBLANK('CW17'!$K$114),"##BLANK",'CW17'!$K$114)</f>
        <v>0</v>
      </c>
    </row>
    <row r="1302" spans="2:6" x14ac:dyDescent="0.2">
      <c r="B1302" t="str">
        <f>UPPER('CW17'!$BE$114)</f>
        <v>CW17_099RWT_PR24</v>
      </c>
      <c r="C1302" t="str">
        <f>IF(LEN(_xlfn.CONCAT('CW17'!$B$102, " - ", 'CW17'!$B$114, " - ", 'CW17'!$F$6, " - ", 'CW17'!$F$5))&gt;230,LEFT(_xlfn.CONCAT('CW17'!$B$102, " - ", 'CW17'!$B$114, " - ", 'CW17'!$F$6, " - ", 'CW17'!$F$5),212)&amp;" [*** truncated]",_xlfn.CONCAT('CW17'!$B$102, " - ", 'CW17'!$B$114, " - ", 'CW17'!$F$6, " - ", 'CW17'!$F$5))</f>
        <v>Water quality improvements - Addressing raw water quality deterioration (green solutions); enhancement totex - Raw water transport - Water network+</v>
      </c>
      <c r="D1302" t="str">
        <f>'CW17'!$C$114</f>
        <v>£m</v>
      </c>
      <c r="E1302" t="s">
        <v>8488</v>
      </c>
      <c r="F1302" s="1248">
        <f>IF(ISBLANK('CW17'!$L$114),"##BLANK",'CW17'!$L$114)</f>
        <v>0</v>
      </c>
    </row>
    <row r="1303" spans="2:6" x14ac:dyDescent="0.2">
      <c r="B1303" t="str">
        <f>UPPER('CW17'!$BF$114)</f>
        <v>CW17_099RWS_PR24</v>
      </c>
      <c r="C1303" t="str">
        <f>IF(LEN(_xlfn.CONCAT('CW17'!$B$102, " - ", 'CW17'!$B$114, " - ", 'CW17'!$G$6, " - ", 'CW17'!$F$5))&gt;230,LEFT(_xlfn.CONCAT('CW17'!$B$102, " - ", 'CW17'!$B$114, " - ", 'CW17'!$G$6, " - ", 'CW17'!$F$5),212)&amp;" [*** truncated]",_xlfn.CONCAT('CW17'!$B$102, " - ", 'CW17'!$B$114, " - ", 'CW17'!$G$6, " - ", 'CW17'!$F$5))</f>
        <v>Water quality improvements - Addressing raw water quality deterioration (green solutions); enhancement totex - Raw water storage - Water network+</v>
      </c>
      <c r="D1303" t="str">
        <f>'CW17'!$C$114</f>
        <v>£m</v>
      </c>
      <c r="E1303" t="s">
        <v>8488</v>
      </c>
      <c r="F1303" s="1248">
        <f>IF(ISBLANK('CW17'!$M$114),"##BLANK",'CW17'!$M$114)</f>
        <v>0</v>
      </c>
    </row>
    <row r="1304" spans="2:6" x14ac:dyDescent="0.2">
      <c r="B1304" t="str">
        <f>UPPER('CW17'!$BG$114)</f>
        <v>CW17_099WT_PR24</v>
      </c>
      <c r="C1304" t="str">
        <f>IF(LEN(_xlfn.CONCAT('CW17'!$B$102, " - ", 'CW17'!$B$114, " - ", 'CW17'!$H$6, " - ", 'CW17'!$F$5))&gt;230,LEFT(_xlfn.CONCAT('CW17'!$B$102, " - ", 'CW17'!$B$114, " - ", 'CW17'!$H$6, " - ", 'CW17'!$F$5),212)&amp;" [*** truncated]",_xlfn.CONCAT('CW17'!$B$102, " - ", 'CW17'!$B$114, " - ", 'CW17'!$H$6, " - ", 'CW17'!$F$5))</f>
        <v>Water quality improvements - Addressing raw water quality deterioration (green solutions); enhancement totex - Water treatment - Water network+</v>
      </c>
      <c r="D1304" t="str">
        <f>'CW17'!$C$114</f>
        <v>£m</v>
      </c>
      <c r="E1304" t="s">
        <v>8488</v>
      </c>
      <c r="F1304" s="1248">
        <f>IF(ISBLANK('CW17'!$N$114),"##BLANK",'CW17'!$N$114)</f>
        <v>0</v>
      </c>
    </row>
    <row r="1305" spans="2:6" x14ac:dyDescent="0.2">
      <c r="B1305" t="str">
        <f>UPPER('CW17'!$BH$114)</f>
        <v>CW17_099TWD_PR24</v>
      </c>
      <c r="C1305" t="str">
        <f>IF(LEN(_xlfn.CONCAT('CW17'!$B$102, " - ", 'CW17'!$B$114, " - ", 'CW17'!$I$6, " - ", 'CW17'!$F$5))&gt;230,LEFT(_xlfn.CONCAT('CW17'!$B$102, " - ", 'CW17'!$B$114, " - ", 'CW17'!$I$6, " - ", 'CW17'!$F$5),212)&amp;" [*** truncated]",_xlfn.CONCAT('CW17'!$B$102, " - ", 'CW17'!$B$114, " - ", 'CW17'!$I$6, " - ", 'CW17'!$F$5))</f>
        <v>Water quality improvements - Addressing raw water quality deterioration (green solutions); enhancement totex - Treated water distribution - Water network+</v>
      </c>
      <c r="D1305" t="str">
        <f>'CW17'!$C$114</f>
        <v>£m</v>
      </c>
      <c r="E1305" t="s">
        <v>8488</v>
      </c>
      <c r="F1305" s="1248">
        <f>IF(ISBLANK('CW17'!$O$114),"##BLANK",'CW17'!$O$114)</f>
        <v>0</v>
      </c>
    </row>
    <row r="1306" spans="2:6" x14ac:dyDescent="0.2">
      <c r="B1306" t="str">
        <f>UPPER('CW17'!$BI$114)</f>
        <v>CW17_099TOT_PR24</v>
      </c>
      <c r="C1306" t="str">
        <f>IF(LEN(_xlfn.CONCAT('CW17'!$B$102, " - ", 'CW17'!$B$114, " - ", 'CW17'!$J$5))&gt;230,LEFT(_xlfn.CONCAT('CW17'!$B$102, " - ", 'CW17'!$B$114, " - ", 'CW17'!$J$5),212)&amp;" [*** truncated]",_xlfn.CONCAT('CW17'!$B$102, " - ", 'CW17'!$B$114, " - ", 'CW17'!$J$5))</f>
        <v>Water quality improvements - Addressing raw water quality deterioration (green solutions); enhancement totex - Total</v>
      </c>
      <c r="D1306" t="str">
        <f>'CW17'!$C$114</f>
        <v>£m</v>
      </c>
      <c r="E1306" t="s">
        <v>8488</v>
      </c>
      <c r="F1306" s="1248">
        <f>IF(ISBLANK('CW17'!$P$114),"##BLANK",'CW17'!$P$114)</f>
        <v>0</v>
      </c>
    </row>
    <row r="1307" spans="2:6" x14ac:dyDescent="0.2">
      <c r="B1307" t="str">
        <f>UPPER('CW17'!$BD$115)</f>
        <v>CW17_100WR_PR24</v>
      </c>
      <c r="C1307" t="str">
        <f>IF(LEN(_xlfn.CONCAT('CW17'!$B$102, " - ", 'CW17'!$B$115, " - ", 'CW17'!$E$5))&gt;230,LEFT(_xlfn.CONCAT('CW17'!$B$102, " - ", 'CW17'!$B$115, " - ", 'CW17'!$E$5),212)&amp;" [*** truncated]",_xlfn.CONCAT('CW17'!$B$102, " - ", 'CW17'!$B$115, " - ", 'CW17'!$E$5))</f>
        <v>Water quality improvements - Conditioning water to reduce plumbosolvency for water quality; enhancement capex - Water resources</v>
      </c>
      <c r="D1307" t="str">
        <f>'CW17'!$C$115</f>
        <v>£m</v>
      </c>
      <c r="E1307" t="s">
        <v>8488</v>
      </c>
      <c r="F1307" s="1248">
        <f>IF(ISBLANK('CW17'!$K$115),"##BLANK",'CW17'!$K$115)</f>
        <v>0</v>
      </c>
    </row>
    <row r="1308" spans="2:6" x14ac:dyDescent="0.2">
      <c r="B1308" t="str">
        <f>UPPER('CW17'!$BE$115)</f>
        <v>CW17_100RWT_PR24</v>
      </c>
      <c r="C1308" t="str">
        <f>IF(LEN(_xlfn.CONCAT('CW17'!$B$102, " - ", 'CW17'!$B$115, " - ", 'CW17'!$F$6, " - ", 'CW17'!$F$5))&gt;230,LEFT(_xlfn.CONCAT('CW17'!$B$102, " - ", 'CW17'!$B$115, " - ", 'CW17'!$F$6, " - ", 'CW17'!$F$5),212)&amp;" [*** truncated]",_xlfn.CONCAT('CW17'!$B$102, " - ", 'CW17'!$B$115, " - ", 'CW17'!$F$6, " - ", 'CW17'!$F$5))</f>
        <v>Water quality improvements - Conditioning water to reduce plumbosolvency for water quality; enhancement capex - Raw water transport - Water network+</v>
      </c>
      <c r="D1308" t="str">
        <f>'CW17'!$C$115</f>
        <v>£m</v>
      </c>
      <c r="E1308" t="s">
        <v>8488</v>
      </c>
      <c r="F1308" s="1248">
        <f>IF(ISBLANK('CW17'!$L$115),"##BLANK",'CW17'!$L$115)</f>
        <v>0</v>
      </c>
    </row>
    <row r="1309" spans="2:6" x14ac:dyDescent="0.2">
      <c r="B1309" t="str">
        <f>UPPER('CW17'!$BF$115)</f>
        <v>CW17_100RWS_PR24</v>
      </c>
      <c r="C1309" t="str">
        <f>IF(LEN(_xlfn.CONCAT('CW17'!$B$102, " - ", 'CW17'!$B$115, " - ", 'CW17'!$G$6, " - ", 'CW17'!$F$5))&gt;230,LEFT(_xlfn.CONCAT('CW17'!$B$102, " - ", 'CW17'!$B$115, " - ", 'CW17'!$G$6, " - ", 'CW17'!$F$5),212)&amp;" [*** truncated]",_xlfn.CONCAT('CW17'!$B$102, " - ", 'CW17'!$B$115, " - ", 'CW17'!$G$6, " - ", 'CW17'!$F$5))</f>
        <v>Water quality improvements - Conditioning water to reduce plumbosolvency for water quality; enhancement capex - Raw water storage - Water network+</v>
      </c>
      <c r="D1309" t="str">
        <f>'CW17'!$C$115</f>
        <v>£m</v>
      </c>
      <c r="E1309" t="s">
        <v>8488</v>
      </c>
      <c r="F1309" s="1248">
        <f>IF(ISBLANK('CW17'!$M$115),"##BLANK",'CW17'!$M$115)</f>
        <v>0</v>
      </c>
    </row>
    <row r="1310" spans="2:6" x14ac:dyDescent="0.2">
      <c r="B1310" t="str">
        <f>UPPER('CW17'!$BG$115)</f>
        <v>CW17_100WT_PR24</v>
      </c>
      <c r="C1310" t="str">
        <f>IF(LEN(_xlfn.CONCAT('CW17'!$B$102, " - ", 'CW17'!$B$115, " - ", 'CW17'!$H$6, " - ", 'CW17'!$F$5))&gt;230,LEFT(_xlfn.CONCAT('CW17'!$B$102, " - ", 'CW17'!$B$115, " - ", 'CW17'!$H$6, " - ", 'CW17'!$F$5),212)&amp;" [*** truncated]",_xlfn.CONCAT('CW17'!$B$102, " - ", 'CW17'!$B$115, " - ", 'CW17'!$H$6, " - ", 'CW17'!$F$5))</f>
        <v>Water quality improvements - Conditioning water to reduce plumbosolvency for water quality; enhancement capex - Water treatment - Water network+</v>
      </c>
      <c r="D1310" t="str">
        <f>'CW17'!$C$115</f>
        <v>£m</v>
      </c>
      <c r="E1310" t="s">
        <v>8488</v>
      </c>
      <c r="F1310" s="1248">
        <f>IF(ISBLANK('CW17'!$N$115),"##BLANK",'CW17'!$N$115)</f>
        <v>0</v>
      </c>
    </row>
    <row r="1311" spans="2:6" x14ac:dyDescent="0.2">
      <c r="B1311" t="str">
        <f>UPPER('CW17'!$BH$115)</f>
        <v>CW17_100TWD_PR24</v>
      </c>
      <c r="C1311" t="str">
        <f>IF(LEN(_xlfn.CONCAT('CW17'!$B$102, " - ", 'CW17'!$B$115, " - ", 'CW17'!$I$6, " - ", 'CW17'!$F$5))&gt;230,LEFT(_xlfn.CONCAT('CW17'!$B$102, " - ", 'CW17'!$B$115, " - ", 'CW17'!$I$6, " - ", 'CW17'!$F$5),212)&amp;" [*** truncated]",_xlfn.CONCAT('CW17'!$B$102, " - ", 'CW17'!$B$115, " - ", 'CW17'!$I$6, " - ", 'CW17'!$F$5))</f>
        <v>Water quality improvements - Conditioning water to reduce plumbosolvency for water quality; enhancement capex - Treated water distribution - Water network+</v>
      </c>
      <c r="D1311" t="str">
        <f>'CW17'!$C$115</f>
        <v>£m</v>
      </c>
      <c r="E1311" t="s">
        <v>8488</v>
      </c>
      <c r="F1311" s="1248">
        <f>IF(ISBLANK('CW17'!$O$115),"##BLANK",'CW17'!$O$115)</f>
        <v>0</v>
      </c>
    </row>
    <row r="1312" spans="2:6" x14ac:dyDescent="0.2">
      <c r="B1312" t="str">
        <f>UPPER('CW17'!$BI$115)</f>
        <v>CW17_100TOT_PR24</v>
      </c>
      <c r="C1312" t="str">
        <f>IF(LEN(_xlfn.CONCAT('CW17'!$B$102, " - ", 'CW17'!$B$115, " - ", 'CW17'!$J$5))&gt;230,LEFT(_xlfn.CONCAT('CW17'!$B$102, " - ", 'CW17'!$B$115, " - ", 'CW17'!$J$5),212)&amp;" [*** truncated]",_xlfn.CONCAT('CW17'!$B$102, " - ", 'CW17'!$B$115, " - ", 'CW17'!$J$5))</f>
        <v>Water quality improvements - Conditioning water to reduce plumbosolvency for water quality; enhancement capex - Total</v>
      </c>
      <c r="D1312" t="str">
        <f>'CW17'!$C$115</f>
        <v>£m</v>
      </c>
      <c r="E1312" t="s">
        <v>8488</v>
      </c>
      <c r="F1312" s="1248">
        <f>IF(ISBLANK('CW17'!$P$115),"##BLANK",'CW17'!$P$115)</f>
        <v>0</v>
      </c>
    </row>
    <row r="1313" spans="2:6" x14ac:dyDescent="0.2">
      <c r="B1313" t="str">
        <f>UPPER('CW17'!$BD$116)</f>
        <v>CW17_101WR_PR24</v>
      </c>
      <c r="C1313" t="str">
        <f>IF(LEN(_xlfn.CONCAT('CW17'!$B$102, " - ", 'CW17'!$B$116, " - ", 'CW17'!$E$5))&gt;230,LEFT(_xlfn.CONCAT('CW17'!$B$102, " - ", 'CW17'!$B$116, " - ", 'CW17'!$E$5),212)&amp;" [*** truncated]",_xlfn.CONCAT('CW17'!$B$102, " - ", 'CW17'!$B$116, " - ", 'CW17'!$E$5))</f>
        <v>Water quality improvements - Conditioning water to reduce plumbosolvency for water quality; enhancement opex - Water resources</v>
      </c>
      <c r="D1313" t="str">
        <f>'CW17'!$C$116</f>
        <v>£m</v>
      </c>
      <c r="E1313" t="s">
        <v>8488</v>
      </c>
      <c r="F1313" s="1248">
        <f>IF(ISBLANK('CW17'!$K$116),"##BLANK",'CW17'!$K$116)</f>
        <v>0</v>
      </c>
    </row>
    <row r="1314" spans="2:6" x14ac:dyDescent="0.2">
      <c r="B1314" t="str">
        <f>UPPER('CW17'!$BE$116)</f>
        <v>CW17_101RWT_PR24</v>
      </c>
      <c r="C1314" t="str">
        <f>IF(LEN(_xlfn.CONCAT('CW17'!$B$102, " - ", 'CW17'!$B$116, " - ", 'CW17'!$F$6, " - ", 'CW17'!$F$5))&gt;230,LEFT(_xlfn.CONCAT('CW17'!$B$102, " - ", 'CW17'!$B$116, " - ", 'CW17'!$F$6, " - ", 'CW17'!$F$5),212)&amp;" [*** truncated]",_xlfn.CONCAT('CW17'!$B$102, " - ", 'CW17'!$B$116, " - ", 'CW17'!$F$6, " - ", 'CW17'!$F$5))</f>
        <v>Water quality improvements - Conditioning water to reduce plumbosolvency for water quality; enhancement opex - Raw water transport - Water network+</v>
      </c>
      <c r="D1314" t="str">
        <f>'CW17'!$C$116</f>
        <v>£m</v>
      </c>
      <c r="E1314" t="s">
        <v>8488</v>
      </c>
      <c r="F1314" s="1248">
        <f>IF(ISBLANK('CW17'!$L$116),"##BLANK",'CW17'!$L$116)</f>
        <v>0</v>
      </c>
    </row>
    <row r="1315" spans="2:6" x14ac:dyDescent="0.2">
      <c r="B1315" t="str">
        <f>UPPER('CW17'!$BF$116)</f>
        <v>CW17_101RWS_PR24</v>
      </c>
      <c r="C1315" t="str">
        <f>IF(LEN(_xlfn.CONCAT('CW17'!$B$102, " - ", 'CW17'!$B$116, " - ", 'CW17'!$G$6, " - ", 'CW17'!$F$5))&gt;230,LEFT(_xlfn.CONCAT('CW17'!$B$102, " - ", 'CW17'!$B$116, " - ", 'CW17'!$G$6, " - ", 'CW17'!$F$5),212)&amp;" [*** truncated]",_xlfn.CONCAT('CW17'!$B$102, " - ", 'CW17'!$B$116, " - ", 'CW17'!$G$6, " - ", 'CW17'!$F$5))</f>
        <v>Water quality improvements - Conditioning water to reduce plumbosolvency for water quality; enhancement opex - Raw water storage - Water network+</v>
      </c>
      <c r="D1315" t="str">
        <f>'CW17'!$C$116</f>
        <v>£m</v>
      </c>
      <c r="E1315" t="s">
        <v>8488</v>
      </c>
      <c r="F1315" s="1248">
        <f>IF(ISBLANK('CW17'!$M$116),"##BLANK",'CW17'!$M$116)</f>
        <v>0</v>
      </c>
    </row>
    <row r="1316" spans="2:6" x14ac:dyDescent="0.2">
      <c r="B1316" t="str">
        <f>UPPER('CW17'!$BG$116)</f>
        <v>CW17_101WT_PR24</v>
      </c>
      <c r="C1316" t="str">
        <f>IF(LEN(_xlfn.CONCAT('CW17'!$B$102, " - ", 'CW17'!$B$116, " - ", 'CW17'!$H$6, " - ", 'CW17'!$F$5))&gt;230,LEFT(_xlfn.CONCAT('CW17'!$B$102, " - ", 'CW17'!$B$116, " - ", 'CW17'!$H$6, " - ", 'CW17'!$F$5),212)&amp;" [*** truncated]",_xlfn.CONCAT('CW17'!$B$102, " - ", 'CW17'!$B$116, " - ", 'CW17'!$H$6, " - ", 'CW17'!$F$5))</f>
        <v>Water quality improvements - Conditioning water to reduce plumbosolvency for water quality; enhancement opex - Water treatment - Water network+</v>
      </c>
      <c r="D1316" t="str">
        <f>'CW17'!$C$116</f>
        <v>£m</v>
      </c>
      <c r="E1316" t="s">
        <v>8488</v>
      </c>
      <c r="F1316" s="1248">
        <f>IF(ISBLANK('CW17'!$N$116),"##BLANK",'CW17'!$N$116)</f>
        <v>0</v>
      </c>
    </row>
    <row r="1317" spans="2:6" x14ac:dyDescent="0.2">
      <c r="B1317" t="str">
        <f>UPPER('CW17'!$BH$116)</f>
        <v>CW17_101TWD_PR24</v>
      </c>
      <c r="C1317" t="str">
        <f>IF(LEN(_xlfn.CONCAT('CW17'!$B$102, " - ", 'CW17'!$B$116, " - ", 'CW17'!$I$6, " - ", 'CW17'!$F$5))&gt;230,LEFT(_xlfn.CONCAT('CW17'!$B$102, " - ", 'CW17'!$B$116, " - ", 'CW17'!$I$6, " - ", 'CW17'!$F$5),212)&amp;" [*** truncated]",_xlfn.CONCAT('CW17'!$B$102, " - ", 'CW17'!$B$116, " - ", 'CW17'!$I$6, " - ", 'CW17'!$F$5))</f>
        <v>Water quality improvements - Conditioning water to reduce plumbosolvency for water quality; enhancement opex - Treated water distribution - Water network+</v>
      </c>
      <c r="D1317" t="str">
        <f>'CW17'!$C$116</f>
        <v>£m</v>
      </c>
      <c r="E1317" t="s">
        <v>8488</v>
      </c>
      <c r="F1317" s="1248">
        <f>IF(ISBLANK('CW17'!$O$116),"##BLANK",'CW17'!$O$116)</f>
        <v>0</v>
      </c>
    </row>
    <row r="1318" spans="2:6" x14ac:dyDescent="0.2">
      <c r="B1318" t="str">
        <f>UPPER('CW17'!$BI$116)</f>
        <v>CW17_101TOT_PR24</v>
      </c>
      <c r="C1318" t="str">
        <f>IF(LEN(_xlfn.CONCAT('CW17'!$B$102, " - ", 'CW17'!$B$116, " - ", 'CW17'!$J$5))&gt;230,LEFT(_xlfn.CONCAT('CW17'!$B$102, " - ", 'CW17'!$B$116, " - ", 'CW17'!$J$5),212)&amp;" [*** truncated]",_xlfn.CONCAT('CW17'!$B$102, " - ", 'CW17'!$B$116, " - ", 'CW17'!$J$5))</f>
        <v>Water quality improvements - Conditioning water to reduce plumbosolvency for water quality; enhancement opex - Total</v>
      </c>
      <c r="D1318" t="str">
        <f>'CW17'!$C$116</f>
        <v>£m</v>
      </c>
      <c r="E1318" t="s">
        <v>8488</v>
      </c>
      <c r="F1318" s="1248">
        <f>IF(ISBLANK('CW17'!$P$116),"##BLANK",'CW17'!$P$116)</f>
        <v>0</v>
      </c>
    </row>
    <row r="1319" spans="2:6" x14ac:dyDescent="0.2">
      <c r="B1319" t="str">
        <f>UPPER('CW17'!$BD$117)</f>
        <v>CW17_102WR_PR24</v>
      </c>
      <c r="C1319" t="str">
        <f>IF(LEN(_xlfn.CONCAT('CW17'!$B$102, " - ", 'CW17'!$B$117, " - ", 'CW17'!$E$5))&gt;230,LEFT(_xlfn.CONCAT('CW17'!$B$102, " - ", 'CW17'!$B$117, " - ", 'CW17'!$E$5),212)&amp;" [*** truncated]",_xlfn.CONCAT('CW17'!$B$102, " - ", 'CW17'!$B$117, " - ", 'CW17'!$E$5))</f>
        <v>Water quality improvements - Conditioning water to reduce plumbosolvency for water quality; enhancement totex - Water resources</v>
      </c>
      <c r="D1319" t="str">
        <f>'CW17'!$C$117</f>
        <v>£m</v>
      </c>
      <c r="E1319" t="s">
        <v>8488</v>
      </c>
      <c r="F1319" s="1248">
        <f>IF(ISBLANK('CW17'!$K$117),"##BLANK",'CW17'!$K$117)</f>
        <v>0</v>
      </c>
    </row>
    <row r="1320" spans="2:6" x14ac:dyDescent="0.2">
      <c r="B1320" t="str">
        <f>UPPER('CW17'!$BE$117)</f>
        <v>CW17_102RWT_PR24</v>
      </c>
      <c r="C1320" t="str">
        <f>IF(LEN(_xlfn.CONCAT('CW17'!$B$102, " - ", 'CW17'!$B$117, " - ", 'CW17'!$F$6, " - ", 'CW17'!$F$5))&gt;230,LEFT(_xlfn.CONCAT('CW17'!$B$102, " - ", 'CW17'!$B$117, " - ", 'CW17'!$F$6, " - ", 'CW17'!$F$5),212)&amp;" [*** truncated]",_xlfn.CONCAT('CW17'!$B$102, " - ", 'CW17'!$B$117, " - ", 'CW17'!$F$6, " - ", 'CW17'!$F$5))</f>
        <v>Water quality improvements - Conditioning water to reduce plumbosolvency for water quality; enhancement totex - Raw water transport - Water network+</v>
      </c>
      <c r="D1320" t="str">
        <f>'CW17'!$C$117</f>
        <v>£m</v>
      </c>
      <c r="E1320" t="s">
        <v>8488</v>
      </c>
      <c r="F1320" s="1248">
        <f>IF(ISBLANK('CW17'!$L$117),"##BLANK",'CW17'!$L$117)</f>
        <v>0</v>
      </c>
    </row>
    <row r="1321" spans="2:6" x14ac:dyDescent="0.2">
      <c r="B1321" t="str">
        <f>UPPER('CW17'!$BF$117)</f>
        <v>CW17_102RWS_PR24</v>
      </c>
      <c r="C1321" t="str">
        <f>IF(LEN(_xlfn.CONCAT('CW17'!$B$102, " - ", 'CW17'!$B$117, " - ", 'CW17'!$G$6, " - ", 'CW17'!$F$5))&gt;230,LEFT(_xlfn.CONCAT('CW17'!$B$102, " - ", 'CW17'!$B$117, " - ", 'CW17'!$G$6, " - ", 'CW17'!$F$5),212)&amp;" [*** truncated]",_xlfn.CONCAT('CW17'!$B$102, " - ", 'CW17'!$B$117, " - ", 'CW17'!$G$6, " - ", 'CW17'!$F$5))</f>
        <v>Water quality improvements - Conditioning water to reduce plumbosolvency for water quality; enhancement totex - Raw water storage - Water network+</v>
      </c>
      <c r="D1321" t="str">
        <f>'CW17'!$C$117</f>
        <v>£m</v>
      </c>
      <c r="E1321" t="s">
        <v>8488</v>
      </c>
      <c r="F1321" s="1248">
        <f>IF(ISBLANK('CW17'!$M$117),"##BLANK",'CW17'!$M$117)</f>
        <v>0</v>
      </c>
    </row>
    <row r="1322" spans="2:6" x14ac:dyDescent="0.2">
      <c r="B1322" t="str">
        <f>UPPER('CW17'!$BG$117)</f>
        <v>CW17_102WT_PR24</v>
      </c>
      <c r="C1322" t="str">
        <f>IF(LEN(_xlfn.CONCAT('CW17'!$B$102, " - ", 'CW17'!$B$117, " - ", 'CW17'!$H$6, " - ", 'CW17'!$F$5))&gt;230,LEFT(_xlfn.CONCAT('CW17'!$B$102, " - ", 'CW17'!$B$117, " - ", 'CW17'!$H$6, " - ", 'CW17'!$F$5),212)&amp;" [*** truncated]",_xlfn.CONCAT('CW17'!$B$102, " - ", 'CW17'!$B$117, " - ", 'CW17'!$H$6, " - ", 'CW17'!$F$5))</f>
        <v>Water quality improvements - Conditioning water to reduce plumbosolvency for water quality; enhancement totex - Water treatment - Water network+</v>
      </c>
      <c r="D1322" t="str">
        <f>'CW17'!$C$117</f>
        <v>£m</v>
      </c>
      <c r="E1322" t="s">
        <v>8488</v>
      </c>
      <c r="F1322" s="1248">
        <f>IF(ISBLANK('CW17'!$N$117),"##BLANK",'CW17'!$N$117)</f>
        <v>0</v>
      </c>
    </row>
    <row r="1323" spans="2:6" x14ac:dyDescent="0.2">
      <c r="B1323" t="str">
        <f>UPPER('CW17'!$BH$117)</f>
        <v>CW17_102TWD_PR24</v>
      </c>
      <c r="C1323" t="str">
        <f>IF(LEN(_xlfn.CONCAT('CW17'!$B$102, " - ", 'CW17'!$B$117, " - ", 'CW17'!$I$6, " - ", 'CW17'!$F$5))&gt;230,LEFT(_xlfn.CONCAT('CW17'!$B$102, " - ", 'CW17'!$B$117, " - ", 'CW17'!$I$6, " - ", 'CW17'!$F$5),212)&amp;" [*** truncated]",_xlfn.CONCAT('CW17'!$B$102, " - ", 'CW17'!$B$117, " - ", 'CW17'!$I$6, " - ", 'CW17'!$F$5))</f>
        <v>Water quality improvements - Conditioning water to reduce plumbosolvency for water quality; enhancement totex - Treated water distribution - Water network+</v>
      </c>
      <c r="D1323" t="str">
        <f>'CW17'!$C$117</f>
        <v>£m</v>
      </c>
      <c r="E1323" t="s">
        <v>8488</v>
      </c>
      <c r="F1323" s="1248">
        <f>IF(ISBLANK('CW17'!$O$117),"##BLANK",'CW17'!$O$117)</f>
        <v>0</v>
      </c>
    </row>
    <row r="1324" spans="2:6" x14ac:dyDescent="0.2">
      <c r="B1324" t="str">
        <f>UPPER('CW17'!$BI$117)</f>
        <v>CW17_102TOT_PR24</v>
      </c>
      <c r="C1324" t="str">
        <f>IF(LEN(_xlfn.CONCAT('CW17'!$B$102, " - ", 'CW17'!$B$117, " - ", 'CW17'!$J$5))&gt;230,LEFT(_xlfn.CONCAT('CW17'!$B$102, " - ", 'CW17'!$B$117, " - ", 'CW17'!$J$5),212)&amp;" [*** truncated]",_xlfn.CONCAT('CW17'!$B$102, " - ", 'CW17'!$B$117, " - ", 'CW17'!$J$5))</f>
        <v>Water quality improvements - Conditioning water to reduce plumbosolvency for water quality; enhancement totex - Total</v>
      </c>
      <c r="D1324" t="str">
        <f>'CW17'!$C$117</f>
        <v>£m</v>
      </c>
      <c r="E1324" t="s">
        <v>8488</v>
      </c>
      <c r="F1324" s="1248">
        <f>IF(ISBLANK('CW17'!$P$117),"##BLANK",'CW17'!$P$117)</f>
        <v>0</v>
      </c>
    </row>
    <row r="1325" spans="2:6" x14ac:dyDescent="0.2">
      <c r="B1325" t="str">
        <f>UPPER('CW17'!$BD$118)</f>
        <v>CW17_103WR_PR24</v>
      </c>
      <c r="C1325" t="str">
        <f>IF(LEN(_xlfn.CONCAT('CW17'!$B$102, " - ", 'CW17'!$B$118, " - ", 'CW17'!$E$5))&gt;230,LEFT(_xlfn.CONCAT('CW17'!$B$102, " - ", 'CW17'!$B$118, " - ", 'CW17'!$E$5),212)&amp;" [*** truncated]",_xlfn.CONCAT('CW17'!$B$102, " - ", 'CW17'!$B$118, " - ", 'CW17'!$E$5))</f>
        <v>Water quality improvements - Lead communication pipes replaced or relined for water quality; enhancement capex - Water resources</v>
      </c>
      <c r="D1325" t="str">
        <f>'CW17'!$C$118</f>
        <v>£m</v>
      </c>
      <c r="E1325" t="s">
        <v>8488</v>
      </c>
      <c r="F1325" s="1248">
        <f>IF(ISBLANK('CW17'!$K$118),"##BLANK",'CW17'!$K$118)</f>
        <v>0</v>
      </c>
    </row>
    <row r="1326" spans="2:6" x14ac:dyDescent="0.2">
      <c r="B1326" t="str">
        <f>UPPER('CW17'!$BE$118)</f>
        <v>CW17_103RWT_PR24</v>
      </c>
      <c r="C1326" t="str">
        <f>IF(LEN(_xlfn.CONCAT('CW17'!$B$102, " - ", 'CW17'!$B$118, " - ", 'CW17'!$F$6, " - ", 'CW17'!$F$5))&gt;230,LEFT(_xlfn.CONCAT('CW17'!$B$102, " - ", 'CW17'!$B$118, " - ", 'CW17'!$F$6, " - ", 'CW17'!$F$5),212)&amp;" [*** truncated]",_xlfn.CONCAT('CW17'!$B$102, " - ", 'CW17'!$B$118, " - ", 'CW17'!$F$6, " - ", 'CW17'!$F$5))</f>
        <v>Water quality improvements - Lead communication pipes replaced or relined for water quality; enhancement capex - Raw water transport - Water network+</v>
      </c>
      <c r="D1326" t="str">
        <f>'CW17'!$C$118</f>
        <v>£m</v>
      </c>
      <c r="E1326" t="s">
        <v>8488</v>
      </c>
      <c r="F1326" s="1248">
        <f>IF(ISBLANK('CW17'!$L$118),"##BLANK",'CW17'!$L$118)</f>
        <v>0</v>
      </c>
    </row>
    <row r="1327" spans="2:6" x14ac:dyDescent="0.2">
      <c r="B1327" t="str">
        <f>UPPER('CW17'!$BF$118)</f>
        <v>CW17_103RWS_PR24</v>
      </c>
      <c r="C1327" t="str">
        <f>IF(LEN(_xlfn.CONCAT('CW17'!$B$102, " - ", 'CW17'!$B$118, " - ", 'CW17'!$G$6, " - ", 'CW17'!$F$5))&gt;230,LEFT(_xlfn.CONCAT('CW17'!$B$102, " - ", 'CW17'!$B$118, " - ", 'CW17'!$G$6, " - ", 'CW17'!$F$5),212)&amp;" [*** truncated]",_xlfn.CONCAT('CW17'!$B$102, " - ", 'CW17'!$B$118, " - ", 'CW17'!$G$6, " - ", 'CW17'!$F$5))</f>
        <v>Water quality improvements - Lead communication pipes replaced or relined for water quality; enhancement capex - Raw water storage - Water network+</v>
      </c>
      <c r="D1327" t="str">
        <f>'CW17'!$C$118</f>
        <v>£m</v>
      </c>
      <c r="E1327" t="s">
        <v>8488</v>
      </c>
      <c r="F1327" s="1248">
        <f>IF(ISBLANK('CW17'!$M$118),"##BLANK",'CW17'!$M$118)</f>
        <v>0</v>
      </c>
    </row>
    <row r="1328" spans="2:6" x14ac:dyDescent="0.2">
      <c r="B1328" t="str">
        <f>UPPER('CW17'!$BG$118)</f>
        <v>CW17_103WT_PR24</v>
      </c>
      <c r="C1328" t="str">
        <f>IF(LEN(_xlfn.CONCAT('CW17'!$B$102, " - ", 'CW17'!$B$118, " - ", 'CW17'!$H$6, " - ", 'CW17'!$F$5))&gt;230,LEFT(_xlfn.CONCAT('CW17'!$B$102, " - ", 'CW17'!$B$118, " - ", 'CW17'!$H$6, " - ", 'CW17'!$F$5),212)&amp;" [*** truncated]",_xlfn.CONCAT('CW17'!$B$102, " - ", 'CW17'!$B$118, " - ", 'CW17'!$H$6, " - ", 'CW17'!$F$5))</f>
        <v>Water quality improvements - Lead communication pipes replaced or relined for water quality; enhancement capex - Water treatment - Water network+</v>
      </c>
      <c r="D1328" t="str">
        <f>'CW17'!$C$118</f>
        <v>£m</v>
      </c>
      <c r="E1328" t="s">
        <v>8488</v>
      </c>
      <c r="F1328" s="1248">
        <f>IF(ISBLANK('CW17'!$N$118),"##BLANK",'CW17'!$N$118)</f>
        <v>0</v>
      </c>
    </row>
    <row r="1329" spans="2:6" x14ac:dyDescent="0.2">
      <c r="B1329" t="str">
        <f>UPPER('CW17'!$BH$118)</f>
        <v>CW17_103TWD_PR24</v>
      </c>
      <c r="C1329" t="str">
        <f>IF(LEN(_xlfn.CONCAT('CW17'!$B$102, " - ", 'CW17'!$B$118, " - ", 'CW17'!$I$6, " - ", 'CW17'!$F$5))&gt;230,LEFT(_xlfn.CONCAT('CW17'!$B$102, " - ", 'CW17'!$B$118, " - ", 'CW17'!$I$6, " - ", 'CW17'!$F$5),212)&amp;" [*** truncated]",_xlfn.CONCAT('CW17'!$B$102, " - ", 'CW17'!$B$118, " - ", 'CW17'!$I$6, " - ", 'CW17'!$F$5))</f>
        <v>Water quality improvements - Lead communication pipes replaced or relined for water quality; enhancement capex - Treated water distribution - Water network+</v>
      </c>
      <c r="D1329" t="str">
        <f>'CW17'!$C$118</f>
        <v>£m</v>
      </c>
      <c r="E1329" t="s">
        <v>8488</v>
      </c>
      <c r="F1329" s="1248">
        <f>IF(ISBLANK('CW17'!$O$118),"##BLANK",'CW17'!$O$118)</f>
        <v>0</v>
      </c>
    </row>
    <row r="1330" spans="2:6" x14ac:dyDescent="0.2">
      <c r="B1330" t="str">
        <f>UPPER('CW17'!$BI$118)</f>
        <v>CW17_103TOT_PR24</v>
      </c>
      <c r="C1330" t="str">
        <f>IF(LEN(_xlfn.CONCAT('CW17'!$B$102, " - ", 'CW17'!$B$118, " - ", 'CW17'!$J$5))&gt;230,LEFT(_xlfn.CONCAT('CW17'!$B$102, " - ", 'CW17'!$B$118, " - ", 'CW17'!$J$5),212)&amp;" [*** truncated]",_xlfn.CONCAT('CW17'!$B$102, " - ", 'CW17'!$B$118, " - ", 'CW17'!$J$5))</f>
        <v>Water quality improvements - Lead communication pipes replaced or relined for water quality; enhancement capex - Total</v>
      </c>
      <c r="D1330" t="str">
        <f>'CW17'!$C$118</f>
        <v>£m</v>
      </c>
      <c r="E1330" t="s">
        <v>8488</v>
      </c>
      <c r="F1330" s="1248">
        <f>IF(ISBLANK('CW17'!$P$118),"##BLANK",'CW17'!$P$118)</f>
        <v>0</v>
      </c>
    </row>
    <row r="1331" spans="2:6" x14ac:dyDescent="0.2">
      <c r="B1331" t="str">
        <f>UPPER('CW17'!$BD$119)</f>
        <v>CW17_104WR_PR24</v>
      </c>
      <c r="C1331" t="str">
        <f>IF(LEN(_xlfn.CONCAT('CW17'!$B$102, " - ", 'CW17'!$B$119, " - ", 'CW17'!$E$5))&gt;230,LEFT(_xlfn.CONCAT('CW17'!$B$102, " - ", 'CW17'!$B$119, " - ", 'CW17'!$E$5),212)&amp;" [*** truncated]",_xlfn.CONCAT('CW17'!$B$102, " - ", 'CW17'!$B$119, " - ", 'CW17'!$E$5))</f>
        <v>Water quality improvements - Lead communication pipes replaced or relined for water quality; enhancement opex - Water resources</v>
      </c>
      <c r="D1331" t="str">
        <f>'CW17'!$C$119</f>
        <v>£m</v>
      </c>
      <c r="E1331" t="s">
        <v>8488</v>
      </c>
      <c r="F1331" s="1248">
        <f>IF(ISBLANK('CW17'!$K$119),"##BLANK",'CW17'!$K$119)</f>
        <v>0</v>
      </c>
    </row>
    <row r="1332" spans="2:6" x14ac:dyDescent="0.2">
      <c r="B1332" t="str">
        <f>UPPER('CW17'!$BE$119)</f>
        <v>CW17_104RWT_PR24</v>
      </c>
      <c r="C1332" t="str">
        <f>IF(LEN(_xlfn.CONCAT('CW17'!$B$102, " - ", 'CW17'!$B$119, " - ", 'CW17'!$F$6, " - ", 'CW17'!$F$5))&gt;230,LEFT(_xlfn.CONCAT('CW17'!$B$102, " - ", 'CW17'!$B$119, " - ", 'CW17'!$F$6, " - ", 'CW17'!$F$5),212)&amp;" [*** truncated]",_xlfn.CONCAT('CW17'!$B$102, " - ", 'CW17'!$B$119, " - ", 'CW17'!$F$6, " - ", 'CW17'!$F$5))</f>
        <v>Water quality improvements - Lead communication pipes replaced or relined for water quality; enhancement opex - Raw water transport - Water network+</v>
      </c>
      <c r="D1332" t="str">
        <f>'CW17'!$C$119</f>
        <v>£m</v>
      </c>
      <c r="E1332" t="s">
        <v>8488</v>
      </c>
      <c r="F1332" s="1248">
        <f>IF(ISBLANK('CW17'!$L$119),"##BLANK",'CW17'!$L$119)</f>
        <v>0</v>
      </c>
    </row>
    <row r="1333" spans="2:6" x14ac:dyDescent="0.2">
      <c r="B1333" t="str">
        <f>UPPER('CW17'!$BF$119)</f>
        <v>CW17_104RWS_PR24</v>
      </c>
      <c r="C1333" t="str">
        <f>IF(LEN(_xlfn.CONCAT('CW17'!$B$102, " - ", 'CW17'!$B$119, " - ", 'CW17'!$G$6, " - ", 'CW17'!$F$5))&gt;230,LEFT(_xlfn.CONCAT('CW17'!$B$102, " - ", 'CW17'!$B$119, " - ", 'CW17'!$G$6, " - ", 'CW17'!$F$5),212)&amp;" [*** truncated]",_xlfn.CONCAT('CW17'!$B$102, " - ", 'CW17'!$B$119, " - ", 'CW17'!$G$6, " - ", 'CW17'!$F$5))</f>
        <v>Water quality improvements - Lead communication pipes replaced or relined for water quality; enhancement opex - Raw water storage - Water network+</v>
      </c>
      <c r="D1333" t="str">
        <f>'CW17'!$C$119</f>
        <v>£m</v>
      </c>
      <c r="E1333" t="s">
        <v>8488</v>
      </c>
      <c r="F1333" s="1248">
        <f>IF(ISBLANK('CW17'!$M$119),"##BLANK",'CW17'!$M$119)</f>
        <v>0</v>
      </c>
    </row>
    <row r="1334" spans="2:6" x14ac:dyDescent="0.2">
      <c r="B1334" t="str">
        <f>UPPER('CW17'!$BG$119)</f>
        <v>CW17_104WT_PR24</v>
      </c>
      <c r="C1334" t="str">
        <f>IF(LEN(_xlfn.CONCAT('CW17'!$B$102, " - ", 'CW17'!$B$119, " - ", 'CW17'!$H$6, " - ", 'CW17'!$F$5))&gt;230,LEFT(_xlfn.CONCAT('CW17'!$B$102, " - ", 'CW17'!$B$119, " - ", 'CW17'!$H$6, " - ", 'CW17'!$F$5),212)&amp;" [*** truncated]",_xlfn.CONCAT('CW17'!$B$102, " - ", 'CW17'!$B$119, " - ", 'CW17'!$H$6, " - ", 'CW17'!$F$5))</f>
        <v>Water quality improvements - Lead communication pipes replaced or relined for water quality; enhancement opex - Water treatment - Water network+</v>
      </c>
      <c r="D1334" t="str">
        <f>'CW17'!$C$119</f>
        <v>£m</v>
      </c>
      <c r="E1334" t="s">
        <v>8488</v>
      </c>
      <c r="F1334" s="1248">
        <f>IF(ISBLANK('CW17'!$N$119),"##BLANK",'CW17'!$N$119)</f>
        <v>0</v>
      </c>
    </row>
    <row r="1335" spans="2:6" x14ac:dyDescent="0.2">
      <c r="B1335" t="str">
        <f>UPPER('CW17'!$BH$119)</f>
        <v>CW17_104TWD_PR24</v>
      </c>
      <c r="C1335" t="str">
        <f>IF(LEN(_xlfn.CONCAT('CW17'!$B$102, " - ", 'CW17'!$B$119, " - ", 'CW17'!$I$6, " - ", 'CW17'!$F$5))&gt;230,LEFT(_xlfn.CONCAT('CW17'!$B$102, " - ", 'CW17'!$B$119, " - ", 'CW17'!$I$6, " - ", 'CW17'!$F$5),212)&amp;" [*** truncated]",_xlfn.CONCAT('CW17'!$B$102, " - ", 'CW17'!$B$119, " - ", 'CW17'!$I$6, " - ", 'CW17'!$F$5))</f>
        <v>Water quality improvements - Lead communication pipes replaced or relined for water quality; enhancement opex - Treated water distribution - Water network+</v>
      </c>
      <c r="D1335" t="str">
        <f>'CW17'!$C$119</f>
        <v>£m</v>
      </c>
      <c r="E1335" t="s">
        <v>8488</v>
      </c>
      <c r="F1335" s="1248">
        <f>IF(ISBLANK('CW17'!$O$119),"##BLANK",'CW17'!$O$119)</f>
        <v>0</v>
      </c>
    </row>
    <row r="1336" spans="2:6" x14ac:dyDescent="0.2">
      <c r="B1336" t="str">
        <f>UPPER('CW17'!$BI$119)</f>
        <v>CW17_104TOT_PR24</v>
      </c>
      <c r="C1336" t="str">
        <f>IF(LEN(_xlfn.CONCAT('CW17'!$B$102, " - ", 'CW17'!$B$119, " - ", 'CW17'!$J$5))&gt;230,LEFT(_xlfn.CONCAT('CW17'!$B$102, " - ", 'CW17'!$B$119, " - ", 'CW17'!$J$5),212)&amp;" [*** truncated]",_xlfn.CONCAT('CW17'!$B$102, " - ", 'CW17'!$B$119, " - ", 'CW17'!$J$5))</f>
        <v>Water quality improvements - Lead communication pipes replaced or relined for water quality; enhancement opex - Total</v>
      </c>
      <c r="D1336" t="str">
        <f>'CW17'!$C$119</f>
        <v>£m</v>
      </c>
      <c r="E1336" t="s">
        <v>8488</v>
      </c>
      <c r="F1336" s="1248">
        <f>IF(ISBLANK('CW17'!$P$119),"##BLANK",'CW17'!$P$119)</f>
        <v>0</v>
      </c>
    </row>
    <row r="1337" spans="2:6" x14ac:dyDescent="0.2">
      <c r="B1337" t="str">
        <f>UPPER('CW17'!$BD$120)</f>
        <v>CW17_105WR_PR24</v>
      </c>
      <c r="C1337" t="str">
        <f>IF(LEN(_xlfn.CONCAT('CW17'!$B$102, " - ", 'CW17'!$B$120, " - ", 'CW17'!$E$5))&gt;230,LEFT(_xlfn.CONCAT('CW17'!$B$102, " - ", 'CW17'!$B$120, " - ", 'CW17'!$E$5),212)&amp;" [*** truncated]",_xlfn.CONCAT('CW17'!$B$102, " - ", 'CW17'!$B$120, " - ", 'CW17'!$E$5))</f>
        <v>Water quality improvements - Lead communication pipes replaced or relined for water quality; enhancement totex - Water resources</v>
      </c>
      <c r="D1337" t="str">
        <f>'CW17'!$C$120</f>
        <v>£m</v>
      </c>
      <c r="E1337" t="s">
        <v>8488</v>
      </c>
      <c r="F1337" s="1248">
        <f>IF(ISBLANK('CW17'!$K$120),"##BLANK",'CW17'!$K$120)</f>
        <v>0</v>
      </c>
    </row>
    <row r="1338" spans="2:6" x14ac:dyDescent="0.2">
      <c r="B1338" t="str">
        <f>UPPER('CW17'!$BE$120)</f>
        <v>CW17_105RWT_PR24</v>
      </c>
      <c r="C1338" t="str">
        <f>IF(LEN(_xlfn.CONCAT('CW17'!$B$102, " - ", 'CW17'!$B$120, " - ", 'CW17'!$F$6, " - ", 'CW17'!$F$5))&gt;230,LEFT(_xlfn.CONCAT('CW17'!$B$102, " - ", 'CW17'!$B$120, " - ", 'CW17'!$F$6, " - ", 'CW17'!$F$5),212)&amp;" [*** truncated]",_xlfn.CONCAT('CW17'!$B$102, " - ", 'CW17'!$B$120, " - ", 'CW17'!$F$6, " - ", 'CW17'!$F$5))</f>
        <v>Water quality improvements - Lead communication pipes replaced or relined for water quality; enhancement totex - Raw water transport - Water network+</v>
      </c>
      <c r="D1338" t="str">
        <f>'CW17'!$C$120</f>
        <v>£m</v>
      </c>
      <c r="E1338" t="s">
        <v>8488</v>
      </c>
      <c r="F1338" s="1248">
        <f>IF(ISBLANK('CW17'!$L$120),"##BLANK",'CW17'!$L$120)</f>
        <v>0</v>
      </c>
    </row>
    <row r="1339" spans="2:6" x14ac:dyDescent="0.2">
      <c r="B1339" t="str">
        <f>UPPER('CW17'!$BF$120)</f>
        <v>CW17_105RWS_PR24</v>
      </c>
      <c r="C1339" t="str">
        <f>IF(LEN(_xlfn.CONCAT('CW17'!$B$102, " - ", 'CW17'!$B$120, " - ", 'CW17'!$G$6, " - ", 'CW17'!$F$5))&gt;230,LEFT(_xlfn.CONCAT('CW17'!$B$102, " - ", 'CW17'!$B$120, " - ", 'CW17'!$G$6, " - ", 'CW17'!$F$5),212)&amp;" [*** truncated]",_xlfn.CONCAT('CW17'!$B$102, " - ", 'CW17'!$B$120, " - ", 'CW17'!$G$6, " - ", 'CW17'!$F$5))</f>
        <v>Water quality improvements - Lead communication pipes replaced or relined for water quality; enhancement totex - Raw water storage - Water network+</v>
      </c>
      <c r="D1339" t="str">
        <f>'CW17'!$C$120</f>
        <v>£m</v>
      </c>
      <c r="E1339" t="s">
        <v>8488</v>
      </c>
      <c r="F1339" s="1248">
        <f>IF(ISBLANK('CW17'!$M$120),"##BLANK",'CW17'!$M$120)</f>
        <v>0</v>
      </c>
    </row>
    <row r="1340" spans="2:6" x14ac:dyDescent="0.2">
      <c r="B1340" t="str">
        <f>UPPER('CW17'!$BG$120)</f>
        <v>CW17_105WT_PR24</v>
      </c>
      <c r="C1340" t="str">
        <f>IF(LEN(_xlfn.CONCAT('CW17'!$B$102, " - ", 'CW17'!$B$120, " - ", 'CW17'!$H$6, " - ", 'CW17'!$F$5))&gt;230,LEFT(_xlfn.CONCAT('CW17'!$B$102, " - ", 'CW17'!$B$120, " - ", 'CW17'!$H$6, " - ", 'CW17'!$F$5),212)&amp;" [*** truncated]",_xlfn.CONCAT('CW17'!$B$102, " - ", 'CW17'!$B$120, " - ", 'CW17'!$H$6, " - ", 'CW17'!$F$5))</f>
        <v>Water quality improvements - Lead communication pipes replaced or relined for water quality; enhancement totex - Water treatment - Water network+</v>
      </c>
      <c r="D1340" t="str">
        <f>'CW17'!$C$120</f>
        <v>£m</v>
      </c>
      <c r="E1340" t="s">
        <v>8488</v>
      </c>
      <c r="F1340" s="1248">
        <f>IF(ISBLANK('CW17'!$N$120),"##BLANK",'CW17'!$N$120)</f>
        <v>0</v>
      </c>
    </row>
    <row r="1341" spans="2:6" x14ac:dyDescent="0.2">
      <c r="B1341" t="str">
        <f>UPPER('CW17'!$BH$120)</f>
        <v>CW17_105TWD_PR24</v>
      </c>
      <c r="C1341" t="str">
        <f>IF(LEN(_xlfn.CONCAT('CW17'!$B$102, " - ", 'CW17'!$B$120, " - ", 'CW17'!$I$6, " - ", 'CW17'!$F$5))&gt;230,LEFT(_xlfn.CONCAT('CW17'!$B$102, " - ", 'CW17'!$B$120, " - ", 'CW17'!$I$6, " - ", 'CW17'!$F$5),212)&amp;" [*** truncated]",_xlfn.CONCAT('CW17'!$B$102, " - ", 'CW17'!$B$120, " - ", 'CW17'!$I$6, " - ", 'CW17'!$F$5))</f>
        <v>Water quality improvements - Lead communication pipes replaced or relined for water quality; enhancement totex - Treated water distribution - Water network+</v>
      </c>
      <c r="D1341" t="str">
        <f>'CW17'!$C$120</f>
        <v>£m</v>
      </c>
      <c r="E1341" t="s">
        <v>8488</v>
      </c>
      <c r="F1341" s="1248">
        <f>IF(ISBLANK('CW17'!$O$120),"##BLANK",'CW17'!$O$120)</f>
        <v>0</v>
      </c>
    </row>
    <row r="1342" spans="2:6" x14ac:dyDescent="0.2">
      <c r="B1342" t="str">
        <f>UPPER('CW17'!$BI$120)</f>
        <v>CW17_105TOT_PR24</v>
      </c>
      <c r="C1342" t="str">
        <f>IF(LEN(_xlfn.CONCAT('CW17'!$B$102, " - ", 'CW17'!$B$120, " - ", 'CW17'!$J$5))&gt;230,LEFT(_xlfn.CONCAT('CW17'!$B$102, " - ", 'CW17'!$B$120, " - ", 'CW17'!$J$5),212)&amp;" [*** truncated]",_xlfn.CONCAT('CW17'!$B$102, " - ", 'CW17'!$B$120, " - ", 'CW17'!$J$5))</f>
        <v>Water quality improvements - Lead communication pipes replaced or relined for water quality; enhancement totex - Total</v>
      </c>
      <c r="D1342" t="str">
        <f>'CW17'!$C$120</f>
        <v>£m</v>
      </c>
      <c r="E1342" t="s">
        <v>8488</v>
      </c>
      <c r="F1342" s="1248">
        <f>IF(ISBLANK('CW17'!$P$120),"##BLANK",'CW17'!$P$120)</f>
        <v>0</v>
      </c>
    </row>
    <row r="1343" spans="2:6" x14ac:dyDescent="0.2">
      <c r="B1343" t="str">
        <f>UPPER('CW17'!$BD$121)</f>
        <v>CW17_106WR_PR24</v>
      </c>
      <c r="C1343" t="str">
        <f>IF(LEN(_xlfn.CONCAT('CW17'!$B$102, " - ", 'CW17'!$B$121, " - ", 'CW17'!$E$5))&gt;230,LEFT(_xlfn.CONCAT('CW17'!$B$102, " - ", 'CW17'!$B$121, " - ", 'CW17'!$E$5),212)&amp;" [*** truncated]",_xlfn.CONCAT('CW17'!$B$102, " - ", 'CW17'!$B$121, " - ", 'CW17'!$E$5))</f>
        <v>Water quality improvements - External lead supply pipes replaced or relined; enhancement capex - Water resources</v>
      </c>
      <c r="D1343" t="str">
        <f>'CW17'!$C$121</f>
        <v>£m</v>
      </c>
      <c r="E1343" t="s">
        <v>8488</v>
      </c>
      <c r="F1343" s="1248">
        <f>IF(ISBLANK('CW17'!$K$121),"##BLANK",'CW17'!$K$121)</f>
        <v>0</v>
      </c>
    </row>
    <row r="1344" spans="2:6" x14ac:dyDescent="0.2">
      <c r="B1344" t="str">
        <f>UPPER('CW17'!$BE$121)</f>
        <v>CW17_106RWT_PR24</v>
      </c>
      <c r="C1344" t="str">
        <f>IF(LEN(_xlfn.CONCAT('CW17'!$B$102, " - ", 'CW17'!$B$121, " - ", 'CW17'!$F$6, " - ", 'CW17'!$F$5))&gt;230,LEFT(_xlfn.CONCAT('CW17'!$B$102, " - ", 'CW17'!$B$121, " - ", 'CW17'!$F$6, " - ", 'CW17'!$F$5),212)&amp;" [*** truncated]",_xlfn.CONCAT('CW17'!$B$102, " - ", 'CW17'!$B$121, " - ", 'CW17'!$F$6, " - ", 'CW17'!$F$5))</f>
        <v>Water quality improvements - External lead supply pipes replaced or relined; enhancement capex - Raw water transport - Water network+</v>
      </c>
      <c r="D1344" t="str">
        <f>'CW17'!$C$121</f>
        <v>£m</v>
      </c>
      <c r="E1344" t="s">
        <v>8488</v>
      </c>
      <c r="F1344" s="1248">
        <f>IF(ISBLANK('CW17'!$L$121),"##BLANK",'CW17'!$L$121)</f>
        <v>0</v>
      </c>
    </row>
    <row r="1345" spans="2:6" x14ac:dyDescent="0.2">
      <c r="B1345" t="str">
        <f>UPPER('CW17'!$BF$121)</f>
        <v>CW17_106RWS_PR24</v>
      </c>
      <c r="C1345" t="str">
        <f>IF(LEN(_xlfn.CONCAT('CW17'!$B$102, " - ", 'CW17'!$B$121, " - ", 'CW17'!$G$6, " - ", 'CW17'!$F$5))&gt;230,LEFT(_xlfn.CONCAT('CW17'!$B$102, " - ", 'CW17'!$B$121, " - ", 'CW17'!$G$6, " - ", 'CW17'!$F$5),212)&amp;" [*** truncated]",_xlfn.CONCAT('CW17'!$B$102, " - ", 'CW17'!$B$121, " - ", 'CW17'!$G$6, " - ", 'CW17'!$F$5))</f>
        <v>Water quality improvements - External lead supply pipes replaced or relined; enhancement capex - Raw water storage - Water network+</v>
      </c>
      <c r="D1345" t="str">
        <f>'CW17'!$C$121</f>
        <v>£m</v>
      </c>
      <c r="E1345" t="s">
        <v>8488</v>
      </c>
      <c r="F1345" s="1248">
        <f>IF(ISBLANK('CW17'!$M$121),"##BLANK",'CW17'!$M$121)</f>
        <v>0</v>
      </c>
    </row>
    <row r="1346" spans="2:6" x14ac:dyDescent="0.2">
      <c r="B1346" t="str">
        <f>UPPER('CW17'!$BG$121)</f>
        <v>CW17_106WT_PR24</v>
      </c>
      <c r="C1346" t="str">
        <f>IF(LEN(_xlfn.CONCAT('CW17'!$B$102, " - ", 'CW17'!$B$121, " - ", 'CW17'!$H$6, " - ", 'CW17'!$F$5))&gt;230,LEFT(_xlfn.CONCAT('CW17'!$B$102, " - ", 'CW17'!$B$121, " - ", 'CW17'!$H$6, " - ", 'CW17'!$F$5),212)&amp;" [*** truncated]",_xlfn.CONCAT('CW17'!$B$102, " - ", 'CW17'!$B$121, " - ", 'CW17'!$H$6, " - ", 'CW17'!$F$5))</f>
        <v>Water quality improvements - External lead supply pipes replaced or relined; enhancement capex - Water treatment - Water network+</v>
      </c>
      <c r="D1346" t="str">
        <f>'CW17'!$C$121</f>
        <v>£m</v>
      </c>
      <c r="E1346" t="s">
        <v>8488</v>
      </c>
      <c r="F1346" s="1248">
        <f>IF(ISBLANK('CW17'!$N$121),"##BLANK",'CW17'!$N$121)</f>
        <v>0</v>
      </c>
    </row>
    <row r="1347" spans="2:6" x14ac:dyDescent="0.2">
      <c r="B1347" t="str">
        <f>UPPER('CW17'!$BH$121)</f>
        <v>CW17_106TWD_PR24</v>
      </c>
      <c r="C1347" t="str">
        <f>IF(LEN(_xlfn.CONCAT('CW17'!$B$102, " - ", 'CW17'!$B$121, " - ", 'CW17'!$I$6, " - ", 'CW17'!$F$5))&gt;230,LEFT(_xlfn.CONCAT('CW17'!$B$102, " - ", 'CW17'!$B$121, " - ", 'CW17'!$I$6, " - ", 'CW17'!$F$5),212)&amp;" [*** truncated]",_xlfn.CONCAT('CW17'!$B$102, " - ", 'CW17'!$B$121, " - ", 'CW17'!$I$6, " - ", 'CW17'!$F$5))</f>
        <v>Water quality improvements - External lead supply pipes replaced or relined; enhancement capex - Treated water distribution - Water network+</v>
      </c>
      <c r="D1347" t="str">
        <f>'CW17'!$C$121</f>
        <v>£m</v>
      </c>
      <c r="E1347" t="s">
        <v>8488</v>
      </c>
      <c r="F1347" s="1248">
        <f>IF(ISBLANK('CW17'!$O$121),"##BLANK",'CW17'!$O$121)</f>
        <v>0</v>
      </c>
    </row>
    <row r="1348" spans="2:6" x14ac:dyDescent="0.2">
      <c r="B1348" t="str">
        <f>UPPER('CW17'!$BI$121)</f>
        <v>CW17_106TOT_PR24</v>
      </c>
      <c r="C1348" t="str">
        <f>IF(LEN(_xlfn.CONCAT('CW17'!$B$102, " - ", 'CW17'!$B$121, " - ", 'CW17'!$J$5))&gt;230,LEFT(_xlfn.CONCAT('CW17'!$B$102, " - ", 'CW17'!$B$121, " - ", 'CW17'!$J$5),212)&amp;" [*** truncated]",_xlfn.CONCAT('CW17'!$B$102, " - ", 'CW17'!$B$121, " - ", 'CW17'!$J$5))</f>
        <v>Water quality improvements - External lead supply pipes replaced or relined; enhancement capex - Total</v>
      </c>
      <c r="D1348" t="str">
        <f>'CW17'!$C$121</f>
        <v>£m</v>
      </c>
      <c r="E1348" t="s">
        <v>8488</v>
      </c>
      <c r="F1348" s="1248">
        <f>IF(ISBLANK('CW17'!$P$121),"##BLANK",'CW17'!$P$121)</f>
        <v>0</v>
      </c>
    </row>
    <row r="1349" spans="2:6" x14ac:dyDescent="0.2">
      <c r="B1349" t="str">
        <f>UPPER('CW17'!$BD$122)</f>
        <v>CW17_107WR_PR24</v>
      </c>
      <c r="C1349" t="str">
        <f>IF(LEN(_xlfn.CONCAT('CW17'!$B$102, " - ", 'CW17'!$B$122, " - ", 'CW17'!$E$5))&gt;230,LEFT(_xlfn.CONCAT('CW17'!$B$102, " - ", 'CW17'!$B$122, " - ", 'CW17'!$E$5),212)&amp;" [*** truncated]",_xlfn.CONCAT('CW17'!$B$102, " - ", 'CW17'!$B$122, " - ", 'CW17'!$E$5))</f>
        <v>Water quality improvements - External lead supply pipes replaced or relined; enhancement opex - Water resources</v>
      </c>
      <c r="D1349" t="str">
        <f>'CW17'!$C$122</f>
        <v>£m</v>
      </c>
      <c r="E1349" t="s">
        <v>8488</v>
      </c>
      <c r="F1349" s="1248">
        <f>IF(ISBLANK('CW17'!$K$122),"##BLANK",'CW17'!$K$122)</f>
        <v>0</v>
      </c>
    </row>
    <row r="1350" spans="2:6" x14ac:dyDescent="0.2">
      <c r="B1350" t="str">
        <f>UPPER('CW17'!$BE$122)</f>
        <v>CW17_107RWT_PR24</v>
      </c>
      <c r="C1350" t="str">
        <f>IF(LEN(_xlfn.CONCAT('CW17'!$B$102, " - ", 'CW17'!$B$122, " - ", 'CW17'!$F$6, " - ", 'CW17'!$F$5))&gt;230,LEFT(_xlfn.CONCAT('CW17'!$B$102, " - ", 'CW17'!$B$122, " - ", 'CW17'!$F$6, " - ", 'CW17'!$F$5),212)&amp;" [*** truncated]",_xlfn.CONCAT('CW17'!$B$102, " - ", 'CW17'!$B$122, " - ", 'CW17'!$F$6, " - ", 'CW17'!$F$5))</f>
        <v>Water quality improvements - External lead supply pipes replaced or relined; enhancement opex - Raw water transport - Water network+</v>
      </c>
      <c r="D1350" t="str">
        <f>'CW17'!$C$122</f>
        <v>£m</v>
      </c>
      <c r="E1350" t="s">
        <v>8488</v>
      </c>
      <c r="F1350" s="1248">
        <f>IF(ISBLANK('CW17'!$L$122),"##BLANK",'CW17'!$L$122)</f>
        <v>0</v>
      </c>
    </row>
    <row r="1351" spans="2:6" x14ac:dyDescent="0.2">
      <c r="B1351" t="str">
        <f>UPPER('CW17'!$BF$122)</f>
        <v>CW17_107RWS_PR24</v>
      </c>
      <c r="C1351" t="str">
        <f>IF(LEN(_xlfn.CONCAT('CW17'!$B$102, " - ", 'CW17'!$B$122, " - ", 'CW17'!$G$6, " - ", 'CW17'!$F$5))&gt;230,LEFT(_xlfn.CONCAT('CW17'!$B$102, " - ", 'CW17'!$B$122, " - ", 'CW17'!$G$6, " - ", 'CW17'!$F$5),212)&amp;" [*** truncated]",_xlfn.CONCAT('CW17'!$B$102, " - ", 'CW17'!$B$122, " - ", 'CW17'!$G$6, " - ", 'CW17'!$F$5))</f>
        <v>Water quality improvements - External lead supply pipes replaced or relined; enhancement opex - Raw water storage - Water network+</v>
      </c>
      <c r="D1351" t="str">
        <f>'CW17'!$C$122</f>
        <v>£m</v>
      </c>
      <c r="E1351" t="s">
        <v>8488</v>
      </c>
      <c r="F1351" s="1248">
        <f>IF(ISBLANK('CW17'!$M$122),"##BLANK",'CW17'!$M$122)</f>
        <v>0</v>
      </c>
    </row>
    <row r="1352" spans="2:6" x14ac:dyDescent="0.2">
      <c r="B1352" t="str">
        <f>UPPER('CW17'!$BG$122)</f>
        <v>CW17_107WT_PR24</v>
      </c>
      <c r="C1352" t="str">
        <f>IF(LEN(_xlfn.CONCAT('CW17'!$B$102, " - ", 'CW17'!$B$122, " - ", 'CW17'!$H$6, " - ", 'CW17'!$F$5))&gt;230,LEFT(_xlfn.CONCAT('CW17'!$B$102, " - ", 'CW17'!$B$122, " - ", 'CW17'!$H$6, " - ", 'CW17'!$F$5),212)&amp;" [*** truncated]",_xlfn.CONCAT('CW17'!$B$102, " - ", 'CW17'!$B$122, " - ", 'CW17'!$H$6, " - ", 'CW17'!$F$5))</f>
        <v>Water quality improvements - External lead supply pipes replaced or relined; enhancement opex - Water treatment - Water network+</v>
      </c>
      <c r="D1352" t="str">
        <f>'CW17'!$C$122</f>
        <v>£m</v>
      </c>
      <c r="E1352" t="s">
        <v>8488</v>
      </c>
      <c r="F1352" s="1248">
        <f>IF(ISBLANK('CW17'!$N$122),"##BLANK",'CW17'!$N$122)</f>
        <v>0</v>
      </c>
    </row>
    <row r="1353" spans="2:6" x14ac:dyDescent="0.2">
      <c r="B1353" t="str">
        <f>UPPER('CW17'!$BH$122)</f>
        <v>CW17_107TWD_PR24</v>
      </c>
      <c r="C1353" t="str">
        <f>IF(LEN(_xlfn.CONCAT('CW17'!$B$102, " - ", 'CW17'!$B$122, " - ", 'CW17'!$I$6, " - ", 'CW17'!$F$5))&gt;230,LEFT(_xlfn.CONCAT('CW17'!$B$102, " - ", 'CW17'!$B$122, " - ", 'CW17'!$I$6, " - ", 'CW17'!$F$5),212)&amp;" [*** truncated]",_xlfn.CONCAT('CW17'!$B$102, " - ", 'CW17'!$B$122, " - ", 'CW17'!$I$6, " - ", 'CW17'!$F$5))</f>
        <v>Water quality improvements - External lead supply pipes replaced or relined; enhancement opex - Treated water distribution - Water network+</v>
      </c>
      <c r="D1353" t="str">
        <f>'CW17'!$C$122</f>
        <v>£m</v>
      </c>
      <c r="E1353" t="s">
        <v>8488</v>
      </c>
      <c r="F1353" s="1248">
        <f>IF(ISBLANK('CW17'!$O$122),"##BLANK",'CW17'!$O$122)</f>
        <v>0</v>
      </c>
    </row>
    <row r="1354" spans="2:6" x14ac:dyDescent="0.2">
      <c r="B1354" t="str">
        <f>UPPER('CW17'!$BI$122)</f>
        <v>CW17_107TOT_PR24</v>
      </c>
      <c r="C1354" t="str">
        <f>IF(LEN(_xlfn.CONCAT('CW17'!$B$102, " - ", 'CW17'!$B$122, " - ", 'CW17'!$J$5))&gt;230,LEFT(_xlfn.CONCAT('CW17'!$B$102, " - ", 'CW17'!$B$122, " - ", 'CW17'!$J$5),212)&amp;" [*** truncated]",_xlfn.CONCAT('CW17'!$B$102, " - ", 'CW17'!$B$122, " - ", 'CW17'!$J$5))</f>
        <v>Water quality improvements - External lead supply pipes replaced or relined; enhancement opex - Total</v>
      </c>
      <c r="D1354" t="str">
        <f>'CW17'!$C$122</f>
        <v>£m</v>
      </c>
      <c r="E1354" t="s">
        <v>8488</v>
      </c>
      <c r="F1354" s="1248">
        <f>IF(ISBLANK('CW17'!$P$122),"##BLANK",'CW17'!$P$122)</f>
        <v>0</v>
      </c>
    </row>
    <row r="1355" spans="2:6" x14ac:dyDescent="0.2">
      <c r="B1355" t="str">
        <f>UPPER('CW17'!$BD$123)</f>
        <v>CW17_108WR_PR24</v>
      </c>
      <c r="C1355" t="str">
        <f>IF(LEN(_xlfn.CONCAT('CW17'!$B$102, " - ", 'CW17'!$B$123, " - ", 'CW17'!$E$5))&gt;230,LEFT(_xlfn.CONCAT('CW17'!$B$102, " - ", 'CW17'!$B$123, " - ", 'CW17'!$E$5),212)&amp;" [*** truncated]",_xlfn.CONCAT('CW17'!$B$102, " - ", 'CW17'!$B$123, " - ", 'CW17'!$E$5))</f>
        <v>Water quality improvements - External lead supply pipes replaced or relined; enhancement totex - Water resources</v>
      </c>
      <c r="D1355" t="str">
        <f>'CW17'!$C$123</f>
        <v>£m</v>
      </c>
      <c r="E1355" t="s">
        <v>8488</v>
      </c>
      <c r="F1355" s="1248">
        <f>IF(ISBLANK('CW17'!$K$123),"##BLANK",'CW17'!$K$123)</f>
        <v>0</v>
      </c>
    </row>
    <row r="1356" spans="2:6" x14ac:dyDescent="0.2">
      <c r="B1356" t="str">
        <f>UPPER('CW17'!$BE$123)</f>
        <v>CW17_108RWT_PR24</v>
      </c>
      <c r="C1356" t="str">
        <f>IF(LEN(_xlfn.CONCAT('CW17'!$B$102, " - ", 'CW17'!$B$123, " - ", 'CW17'!$F$6, " - ", 'CW17'!$F$5))&gt;230,LEFT(_xlfn.CONCAT('CW17'!$B$102, " - ", 'CW17'!$B$123, " - ", 'CW17'!$F$6, " - ", 'CW17'!$F$5),212)&amp;" [*** truncated]",_xlfn.CONCAT('CW17'!$B$102, " - ", 'CW17'!$B$123, " - ", 'CW17'!$F$6, " - ", 'CW17'!$F$5))</f>
        <v>Water quality improvements - External lead supply pipes replaced or relined; enhancement totex - Raw water transport - Water network+</v>
      </c>
      <c r="D1356" t="str">
        <f>'CW17'!$C$123</f>
        <v>£m</v>
      </c>
      <c r="E1356" t="s">
        <v>8488</v>
      </c>
      <c r="F1356" s="1248">
        <f>IF(ISBLANK('CW17'!$L$123),"##BLANK",'CW17'!$L$123)</f>
        <v>0</v>
      </c>
    </row>
    <row r="1357" spans="2:6" x14ac:dyDescent="0.2">
      <c r="B1357" t="str">
        <f>UPPER('CW17'!$BF$123)</f>
        <v>CW17_108RWS_PR24</v>
      </c>
      <c r="C1357" t="str">
        <f>IF(LEN(_xlfn.CONCAT('CW17'!$B$102, " - ", 'CW17'!$B$123, " - ", 'CW17'!$G$6, " - ", 'CW17'!$F$5))&gt;230,LEFT(_xlfn.CONCAT('CW17'!$B$102, " - ", 'CW17'!$B$123, " - ", 'CW17'!$G$6, " - ", 'CW17'!$F$5),212)&amp;" [*** truncated]",_xlfn.CONCAT('CW17'!$B$102, " - ", 'CW17'!$B$123, " - ", 'CW17'!$G$6, " - ", 'CW17'!$F$5))</f>
        <v>Water quality improvements - External lead supply pipes replaced or relined; enhancement totex - Raw water storage - Water network+</v>
      </c>
      <c r="D1357" t="str">
        <f>'CW17'!$C$123</f>
        <v>£m</v>
      </c>
      <c r="E1357" t="s">
        <v>8488</v>
      </c>
      <c r="F1357" s="1248">
        <f>IF(ISBLANK('CW17'!$M$123),"##BLANK",'CW17'!$M$123)</f>
        <v>0</v>
      </c>
    </row>
    <row r="1358" spans="2:6" x14ac:dyDescent="0.2">
      <c r="B1358" t="str">
        <f>UPPER('CW17'!$BG$123)</f>
        <v>CW17_108WT_PR24</v>
      </c>
      <c r="C1358" t="str">
        <f>IF(LEN(_xlfn.CONCAT('CW17'!$B$102, " - ", 'CW17'!$B$123, " - ", 'CW17'!$H$6, " - ", 'CW17'!$F$5))&gt;230,LEFT(_xlfn.CONCAT('CW17'!$B$102, " - ", 'CW17'!$B$123, " - ", 'CW17'!$H$6, " - ", 'CW17'!$F$5),212)&amp;" [*** truncated]",_xlfn.CONCAT('CW17'!$B$102, " - ", 'CW17'!$B$123, " - ", 'CW17'!$H$6, " - ", 'CW17'!$F$5))</f>
        <v>Water quality improvements - External lead supply pipes replaced or relined; enhancement totex - Water treatment - Water network+</v>
      </c>
      <c r="D1358" t="str">
        <f>'CW17'!$C$123</f>
        <v>£m</v>
      </c>
      <c r="E1358" t="s">
        <v>8488</v>
      </c>
      <c r="F1358" s="1248">
        <f>IF(ISBLANK('CW17'!$N$123),"##BLANK",'CW17'!$N$123)</f>
        <v>0</v>
      </c>
    </row>
    <row r="1359" spans="2:6" x14ac:dyDescent="0.2">
      <c r="B1359" t="str">
        <f>UPPER('CW17'!$BH$123)</f>
        <v>CW17_108TWD_PR24</v>
      </c>
      <c r="C1359" t="str">
        <f>IF(LEN(_xlfn.CONCAT('CW17'!$B$102, " - ", 'CW17'!$B$123, " - ", 'CW17'!$I$6, " - ", 'CW17'!$F$5))&gt;230,LEFT(_xlfn.CONCAT('CW17'!$B$102, " - ", 'CW17'!$B$123, " - ", 'CW17'!$I$6, " - ", 'CW17'!$F$5),212)&amp;" [*** truncated]",_xlfn.CONCAT('CW17'!$B$102, " - ", 'CW17'!$B$123, " - ", 'CW17'!$I$6, " - ", 'CW17'!$F$5))</f>
        <v>Water quality improvements - External lead supply pipes replaced or relined; enhancement totex - Treated water distribution - Water network+</v>
      </c>
      <c r="D1359" t="str">
        <f>'CW17'!$C$123</f>
        <v>£m</v>
      </c>
      <c r="E1359" t="s">
        <v>8488</v>
      </c>
      <c r="F1359" s="1248">
        <f>IF(ISBLANK('CW17'!$O$123),"##BLANK",'CW17'!$O$123)</f>
        <v>0</v>
      </c>
    </row>
    <row r="1360" spans="2:6" x14ac:dyDescent="0.2">
      <c r="B1360" t="str">
        <f>UPPER('CW17'!$BI$123)</f>
        <v>CW17_108TOT_PR24</v>
      </c>
      <c r="C1360" t="str">
        <f>IF(LEN(_xlfn.CONCAT('CW17'!$B$102, " - ", 'CW17'!$B$123, " - ", 'CW17'!$J$5))&gt;230,LEFT(_xlfn.CONCAT('CW17'!$B$102, " - ", 'CW17'!$B$123, " - ", 'CW17'!$J$5),212)&amp;" [*** truncated]",_xlfn.CONCAT('CW17'!$B$102, " - ", 'CW17'!$B$123, " - ", 'CW17'!$J$5))</f>
        <v>Water quality improvements - External lead supply pipes replaced or relined; enhancement totex - Total</v>
      </c>
      <c r="D1360" t="str">
        <f>'CW17'!$C$123</f>
        <v>£m</v>
      </c>
      <c r="E1360" t="s">
        <v>8488</v>
      </c>
      <c r="F1360" s="1248">
        <f>IF(ISBLANK('CW17'!$P$123),"##BLANK",'CW17'!$P$123)</f>
        <v>0</v>
      </c>
    </row>
    <row r="1361" spans="2:6" x14ac:dyDescent="0.2">
      <c r="B1361" t="str">
        <f>UPPER('CW17'!$BD$124)</f>
        <v>CW17_109WR_PR24</v>
      </c>
      <c r="C1361" t="str">
        <f>IF(LEN(_xlfn.CONCAT('CW17'!$B$102, " - ", 'CW17'!$B$124, " - ", 'CW17'!$E$5))&gt;230,LEFT(_xlfn.CONCAT('CW17'!$B$102, " - ", 'CW17'!$B$124, " - ", 'CW17'!$E$5),212)&amp;" [*** truncated]",_xlfn.CONCAT('CW17'!$B$102, " - ", 'CW17'!$B$124, " - ", 'CW17'!$E$5))</f>
        <v>Water quality improvements - Internal lead supply pipes replaced or relined; enhancement capex - Water resources</v>
      </c>
      <c r="D1361" t="str">
        <f>'CW17'!$C$124</f>
        <v>£m</v>
      </c>
      <c r="E1361" t="s">
        <v>8488</v>
      </c>
      <c r="F1361" s="1248">
        <f>IF(ISBLANK('CW17'!$K$124),"##BLANK",'CW17'!$K$124)</f>
        <v>0</v>
      </c>
    </row>
    <row r="1362" spans="2:6" x14ac:dyDescent="0.2">
      <c r="B1362" t="str">
        <f>UPPER('CW17'!$BE$124)</f>
        <v>CW17_109RWT_PR24</v>
      </c>
      <c r="C1362" t="str">
        <f>IF(LEN(_xlfn.CONCAT('CW17'!$B$102, " - ", 'CW17'!$B$124, " - ", 'CW17'!$F$6, " - ", 'CW17'!$F$5))&gt;230,LEFT(_xlfn.CONCAT('CW17'!$B$102, " - ", 'CW17'!$B$124, " - ", 'CW17'!$F$6, " - ", 'CW17'!$F$5),212)&amp;" [*** truncated]",_xlfn.CONCAT('CW17'!$B$102, " - ", 'CW17'!$B$124, " - ", 'CW17'!$F$6, " - ", 'CW17'!$F$5))</f>
        <v>Water quality improvements - Internal lead supply pipes replaced or relined; enhancement capex - Raw water transport - Water network+</v>
      </c>
      <c r="D1362" t="str">
        <f>'CW17'!$C$124</f>
        <v>£m</v>
      </c>
      <c r="E1362" t="s">
        <v>8488</v>
      </c>
      <c r="F1362" s="1248">
        <f>IF(ISBLANK('CW17'!$L$124),"##BLANK",'CW17'!$L$124)</f>
        <v>0</v>
      </c>
    </row>
    <row r="1363" spans="2:6" x14ac:dyDescent="0.2">
      <c r="B1363" t="str">
        <f>UPPER('CW17'!$BF$124)</f>
        <v>CW17_109RWS_PR24</v>
      </c>
      <c r="C1363" t="str">
        <f>IF(LEN(_xlfn.CONCAT('CW17'!$B$102, " - ", 'CW17'!$B$124, " - ", 'CW17'!$G$6, " - ", 'CW17'!$F$5))&gt;230,LEFT(_xlfn.CONCAT('CW17'!$B$102, " - ", 'CW17'!$B$124, " - ", 'CW17'!$G$6, " - ", 'CW17'!$F$5),212)&amp;" [*** truncated]",_xlfn.CONCAT('CW17'!$B$102, " - ", 'CW17'!$B$124, " - ", 'CW17'!$G$6, " - ", 'CW17'!$F$5))</f>
        <v>Water quality improvements - Internal lead supply pipes replaced or relined; enhancement capex - Raw water storage - Water network+</v>
      </c>
      <c r="D1363" t="str">
        <f>'CW17'!$C$124</f>
        <v>£m</v>
      </c>
      <c r="E1363" t="s">
        <v>8488</v>
      </c>
      <c r="F1363" s="1248">
        <f>IF(ISBLANK('CW17'!$M$124),"##BLANK",'CW17'!$M$124)</f>
        <v>0</v>
      </c>
    </row>
    <row r="1364" spans="2:6" x14ac:dyDescent="0.2">
      <c r="B1364" t="str">
        <f>UPPER('CW17'!$BG$124)</f>
        <v>CW17_109WT_PR24</v>
      </c>
      <c r="C1364" t="str">
        <f>IF(LEN(_xlfn.CONCAT('CW17'!$B$102, " - ", 'CW17'!$B$124, " - ", 'CW17'!$H$6, " - ", 'CW17'!$F$5))&gt;230,LEFT(_xlfn.CONCAT('CW17'!$B$102, " - ", 'CW17'!$B$124, " - ", 'CW17'!$H$6, " - ", 'CW17'!$F$5),212)&amp;" [*** truncated]",_xlfn.CONCAT('CW17'!$B$102, " - ", 'CW17'!$B$124, " - ", 'CW17'!$H$6, " - ", 'CW17'!$F$5))</f>
        <v>Water quality improvements - Internal lead supply pipes replaced or relined; enhancement capex - Water treatment - Water network+</v>
      </c>
      <c r="D1364" t="str">
        <f>'CW17'!$C$124</f>
        <v>£m</v>
      </c>
      <c r="E1364" t="s">
        <v>8488</v>
      </c>
      <c r="F1364" s="1248">
        <f>IF(ISBLANK('CW17'!$N$124),"##BLANK",'CW17'!$N$124)</f>
        <v>0</v>
      </c>
    </row>
    <row r="1365" spans="2:6" x14ac:dyDescent="0.2">
      <c r="B1365" t="str">
        <f>UPPER('CW17'!$BH$124)</f>
        <v>CW17_109TWD_PR24</v>
      </c>
      <c r="C1365" t="str">
        <f>IF(LEN(_xlfn.CONCAT('CW17'!$B$102, " - ", 'CW17'!$B$124, " - ", 'CW17'!$I$6, " - ", 'CW17'!$F$5))&gt;230,LEFT(_xlfn.CONCAT('CW17'!$B$102, " - ", 'CW17'!$B$124, " - ", 'CW17'!$I$6, " - ", 'CW17'!$F$5),212)&amp;" [*** truncated]",_xlfn.CONCAT('CW17'!$B$102, " - ", 'CW17'!$B$124, " - ", 'CW17'!$I$6, " - ", 'CW17'!$F$5))</f>
        <v>Water quality improvements - Internal lead supply pipes replaced or relined; enhancement capex - Treated water distribution - Water network+</v>
      </c>
      <c r="D1365" t="str">
        <f>'CW17'!$C$124</f>
        <v>£m</v>
      </c>
      <c r="E1365" t="s">
        <v>8488</v>
      </c>
      <c r="F1365" s="1248">
        <f>IF(ISBLANK('CW17'!$O$124),"##BLANK",'CW17'!$O$124)</f>
        <v>0</v>
      </c>
    </row>
    <row r="1366" spans="2:6" x14ac:dyDescent="0.2">
      <c r="B1366" t="str">
        <f>UPPER('CW17'!$BI$124)</f>
        <v>CW17_109TOT_PR24</v>
      </c>
      <c r="C1366" t="str">
        <f>IF(LEN(_xlfn.CONCAT('CW17'!$B$102, " - ", 'CW17'!$B$124, " - ", 'CW17'!$J$5))&gt;230,LEFT(_xlfn.CONCAT('CW17'!$B$102, " - ", 'CW17'!$B$124, " - ", 'CW17'!$J$5),212)&amp;" [*** truncated]",_xlfn.CONCAT('CW17'!$B$102, " - ", 'CW17'!$B$124, " - ", 'CW17'!$J$5))</f>
        <v>Water quality improvements - Internal lead supply pipes replaced or relined; enhancement capex - Total</v>
      </c>
      <c r="D1366" t="str">
        <f>'CW17'!$C$124</f>
        <v>£m</v>
      </c>
      <c r="E1366" t="s">
        <v>8488</v>
      </c>
      <c r="F1366" s="1248">
        <f>IF(ISBLANK('CW17'!$P$124),"##BLANK",'CW17'!$P$124)</f>
        <v>0</v>
      </c>
    </row>
    <row r="1367" spans="2:6" x14ac:dyDescent="0.2">
      <c r="B1367" t="str">
        <f>UPPER('CW17'!$BD$125)</f>
        <v>CW17_110WR_PR24</v>
      </c>
      <c r="C1367" t="str">
        <f>IF(LEN(_xlfn.CONCAT('CW17'!$B$102, " - ", 'CW17'!$B$125, " - ", 'CW17'!$E$5))&gt;230,LEFT(_xlfn.CONCAT('CW17'!$B$102, " - ", 'CW17'!$B$125, " - ", 'CW17'!$E$5),212)&amp;" [*** truncated]",_xlfn.CONCAT('CW17'!$B$102, " - ", 'CW17'!$B$125, " - ", 'CW17'!$E$5))</f>
        <v>Water quality improvements - Internal lead supply pipes replaced or relined; enhancement opex - Water resources</v>
      </c>
      <c r="D1367" t="str">
        <f>'CW17'!$C$125</f>
        <v>£m</v>
      </c>
      <c r="E1367" t="s">
        <v>8488</v>
      </c>
      <c r="F1367" s="1248">
        <f>IF(ISBLANK('CW17'!$K$125),"##BLANK",'CW17'!$K$125)</f>
        <v>0</v>
      </c>
    </row>
    <row r="1368" spans="2:6" x14ac:dyDescent="0.2">
      <c r="B1368" t="str">
        <f>UPPER('CW17'!$BE$125)</f>
        <v>CW17_110RWT_PR24</v>
      </c>
      <c r="C1368" t="str">
        <f>IF(LEN(_xlfn.CONCAT('CW17'!$B$102, " - ", 'CW17'!$B$125, " - ", 'CW17'!$F$6, " - ", 'CW17'!$F$5))&gt;230,LEFT(_xlfn.CONCAT('CW17'!$B$102, " - ", 'CW17'!$B$125, " - ", 'CW17'!$F$6, " - ", 'CW17'!$F$5),212)&amp;" [*** truncated]",_xlfn.CONCAT('CW17'!$B$102, " - ", 'CW17'!$B$125, " - ", 'CW17'!$F$6, " - ", 'CW17'!$F$5))</f>
        <v>Water quality improvements - Internal lead supply pipes replaced or relined; enhancement opex - Raw water transport - Water network+</v>
      </c>
      <c r="D1368" t="str">
        <f>'CW17'!$C$125</f>
        <v>£m</v>
      </c>
      <c r="E1368" t="s">
        <v>8488</v>
      </c>
      <c r="F1368" s="1248">
        <f>IF(ISBLANK('CW17'!$L$125),"##BLANK",'CW17'!$L$125)</f>
        <v>0</v>
      </c>
    </row>
    <row r="1369" spans="2:6" x14ac:dyDescent="0.2">
      <c r="B1369" t="str">
        <f>UPPER('CW17'!$BF$125)</f>
        <v>CW17_110RWS_PR24</v>
      </c>
      <c r="C1369" t="str">
        <f>IF(LEN(_xlfn.CONCAT('CW17'!$B$102, " - ", 'CW17'!$B$125, " - ", 'CW17'!$G$6, " - ", 'CW17'!$F$5))&gt;230,LEFT(_xlfn.CONCAT('CW17'!$B$102, " - ", 'CW17'!$B$125, " - ", 'CW17'!$G$6, " - ", 'CW17'!$F$5),212)&amp;" [*** truncated]",_xlfn.CONCAT('CW17'!$B$102, " - ", 'CW17'!$B$125, " - ", 'CW17'!$G$6, " - ", 'CW17'!$F$5))</f>
        <v>Water quality improvements - Internal lead supply pipes replaced or relined; enhancement opex - Raw water storage - Water network+</v>
      </c>
      <c r="D1369" t="str">
        <f>'CW17'!$C$125</f>
        <v>£m</v>
      </c>
      <c r="E1369" t="s">
        <v>8488</v>
      </c>
      <c r="F1369" s="1248">
        <f>IF(ISBLANK('CW17'!$M$125),"##BLANK",'CW17'!$M$125)</f>
        <v>0</v>
      </c>
    </row>
    <row r="1370" spans="2:6" x14ac:dyDescent="0.2">
      <c r="B1370" t="str">
        <f>UPPER('CW17'!$BG$125)</f>
        <v>CW17_110WT_PR24</v>
      </c>
      <c r="C1370" t="str">
        <f>IF(LEN(_xlfn.CONCAT('CW17'!$B$102, " - ", 'CW17'!$B$125, " - ", 'CW17'!$H$6, " - ", 'CW17'!$F$5))&gt;230,LEFT(_xlfn.CONCAT('CW17'!$B$102, " - ", 'CW17'!$B$125, " - ", 'CW17'!$H$6, " - ", 'CW17'!$F$5),212)&amp;" [*** truncated]",_xlfn.CONCAT('CW17'!$B$102, " - ", 'CW17'!$B$125, " - ", 'CW17'!$H$6, " - ", 'CW17'!$F$5))</f>
        <v>Water quality improvements - Internal lead supply pipes replaced or relined; enhancement opex - Water treatment - Water network+</v>
      </c>
      <c r="D1370" t="str">
        <f>'CW17'!$C$125</f>
        <v>£m</v>
      </c>
      <c r="E1370" t="s">
        <v>8488</v>
      </c>
      <c r="F1370" s="1248">
        <f>IF(ISBLANK('CW17'!$N$125),"##BLANK",'CW17'!$N$125)</f>
        <v>0</v>
      </c>
    </row>
    <row r="1371" spans="2:6" x14ac:dyDescent="0.2">
      <c r="B1371" t="str">
        <f>UPPER('CW17'!$BH$125)</f>
        <v>CW17_110TWD_PR24</v>
      </c>
      <c r="C1371" t="str">
        <f>IF(LEN(_xlfn.CONCAT('CW17'!$B$102, " - ", 'CW17'!$B$125, " - ", 'CW17'!$I$6, " - ", 'CW17'!$F$5))&gt;230,LEFT(_xlfn.CONCAT('CW17'!$B$102, " - ", 'CW17'!$B$125, " - ", 'CW17'!$I$6, " - ", 'CW17'!$F$5),212)&amp;" [*** truncated]",_xlfn.CONCAT('CW17'!$B$102, " - ", 'CW17'!$B$125, " - ", 'CW17'!$I$6, " - ", 'CW17'!$F$5))</f>
        <v>Water quality improvements - Internal lead supply pipes replaced or relined; enhancement opex - Treated water distribution - Water network+</v>
      </c>
      <c r="D1371" t="str">
        <f>'CW17'!$C$125</f>
        <v>£m</v>
      </c>
      <c r="E1371" t="s">
        <v>8488</v>
      </c>
      <c r="F1371" s="1248">
        <f>IF(ISBLANK('CW17'!$O$125),"##BLANK",'CW17'!$O$125)</f>
        <v>0</v>
      </c>
    </row>
    <row r="1372" spans="2:6" x14ac:dyDescent="0.2">
      <c r="B1372" t="str">
        <f>UPPER('CW17'!$BI$125)</f>
        <v>CW17_110TOT_PR24</v>
      </c>
      <c r="C1372" t="str">
        <f>IF(LEN(_xlfn.CONCAT('CW17'!$B$102, " - ", 'CW17'!$B$125, " - ", 'CW17'!$J$5))&gt;230,LEFT(_xlfn.CONCAT('CW17'!$B$102, " - ", 'CW17'!$B$125, " - ", 'CW17'!$J$5),212)&amp;" [*** truncated]",_xlfn.CONCAT('CW17'!$B$102, " - ", 'CW17'!$B$125, " - ", 'CW17'!$J$5))</f>
        <v>Water quality improvements - Internal lead supply pipes replaced or relined; enhancement opex - Total</v>
      </c>
      <c r="D1372" t="str">
        <f>'CW17'!$C$125</f>
        <v>£m</v>
      </c>
      <c r="E1372" t="s">
        <v>8488</v>
      </c>
      <c r="F1372" s="1248">
        <f>IF(ISBLANK('CW17'!$P$125),"##BLANK",'CW17'!$P$125)</f>
        <v>0</v>
      </c>
    </row>
    <row r="1373" spans="2:6" x14ac:dyDescent="0.2">
      <c r="B1373" t="str">
        <f>UPPER('CW17'!$BD$126)</f>
        <v>CW17_111WR_PR24</v>
      </c>
      <c r="C1373" t="str">
        <f>IF(LEN(_xlfn.CONCAT('CW17'!$B$102, " - ", 'CW17'!$B$126, " - ", 'CW17'!$E$5))&gt;230,LEFT(_xlfn.CONCAT('CW17'!$B$102, " - ", 'CW17'!$B$126, " - ", 'CW17'!$E$5),212)&amp;" [*** truncated]",_xlfn.CONCAT('CW17'!$B$102, " - ", 'CW17'!$B$126, " - ", 'CW17'!$E$5))</f>
        <v>Water quality improvements - Internal lead supply pipes replaced or relined; enhancement totex - Water resources</v>
      </c>
      <c r="D1373" t="str">
        <f>'CW17'!$C$126</f>
        <v>£m</v>
      </c>
      <c r="E1373" t="s">
        <v>8488</v>
      </c>
      <c r="F1373" s="1248">
        <f>IF(ISBLANK('CW17'!$K$126),"##BLANK",'CW17'!$K$126)</f>
        <v>0</v>
      </c>
    </row>
    <row r="1374" spans="2:6" x14ac:dyDescent="0.2">
      <c r="B1374" t="str">
        <f>UPPER('CW17'!$BE$126)</f>
        <v>CW17_111RWT_PR24</v>
      </c>
      <c r="C1374" t="str">
        <f>IF(LEN(_xlfn.CONCAT('CW17'!$B$102, " - ", 'CW17'!$B$126, " - ", 'CW17'!$F$6, " - ", 'CW17'!$F$5))&gt;230,LEFT(_xlfn.CONCAT('CW17'!$B$102, " - ", 'CW17'!$B$126, " - ", 'CW17'!$F$6, " - ", 'CW17'!$F$5),212)&amp;" [*** truncated]",_xlfn.CONCAT('CW17'!$B$102, " - ", 'CW17'!$B$126, " - ", 'CW17'!$F$6, " - ", 'CW17'!$F$5))</f>
        <v>Water quality improvements - Internal lead supply pipes replaced or relined; enhancement totex - Raw water transport - Water network+</v>
      </c>
      <c r="D1374" t="str">
        <f>'CW17'!$C$126</f>
        <v>£m</v>
      </c>
      <c r="E1374" t="s">
        <v>8488</v>
      </c>
      <c r="F1374" s="1248">
        <f>IF(ISBLANK('CW17'!$L$126),"##BLANK",'CW17'!$L$126)</f>
        <v>0</v>
      </c>
    </row>
    <row r="1375" spans="2:6" x14ac:dyDescent="0.2">
      <c r="B1375" t="str">
        <f>UPPER('CW17'!$BF$126)</f>
        <v>CW17_111RWS_PR24</v>
      </c>
      <c r="C1375" t="str">
        <f>IF(LEN(_xlfn.CONCAT('CW17'!$B$102, " - ", 'CW17'!$B$126, " - ", 'CW17'!$G$6, " - ", 'CW17'!$F$5))&gt;230,LEFT(_xlfn.CONCAT('CW17'!$B$102, " - ", 'CW17'!$B$126, " - ", 'CW17'!$G$6, " - ", 'CW17'!$F$5),212)&amp;" [*** truncated]",_xlfn.CONCAT('CW17'!$B$102, " - ", 'CW17'!$B$126, " - ", 'CW17'!$G$6, " - ", 'CW17'!$F$5))</f>
        <v>Water quality improvements - Internal lead supply pipes replaced or relined; enhancement totex - Raw water storage - Water network+</v>
      </c>
      <c r="D1375" t="str">
        <f>'CW17'!$C$126</f>
        <v>£m</v>
      </c>
      <c r="E1375" t="s">
        <v>8488</v>
      </c>
      <c r="F1375" s="1248">
        <f>IF(ISBLANK('CW17'!$M$126),"##BLANK",'CW17'!$M$126)</f>
        <v>0</v>
      </c>
    </row>
    <row r="1376" spans="2:6" x14ac:dyDescent="0.2">
      <c r="B1376" t="str">
        <f>UPPER('CW17'!$BG$126)</f>
        <v>CW17_111WT_PR24</v>
      </c>
      <c r="C1376" t="str">
        <f>IF(LEN(_xlfn.CONCAT('CW17'!$B$102, " - ", 'CW17'!$B$126, " - ", 'CW17'!$H$6, " - ", 'CW17'!$F$5))&gt;230,LEFT(_xlfn.CONCAT('CW17'!$B$102, " - ", 'CW17'!$B$126, " - ", 'CW17'!$H$6, " - ", 'CW17'!$F$5),212)&amp;" [*** truncated]",_xlfn.CONCAT('CW17'!$B$102, " - ", 'CW17'!$B$126, " - ", 'CW17'!$H$6, " - ", 'CW17'!$F$5))</f>
        <v>Water quality improvements - Internal lead supply pipes replaced or relined; enhancement totex - Water treatment - Water network+</v>
      </c>
      <c r="D1376" t="str">
        <f>'CW17'!$C$126</f>
        <v>£m</v>
      </c>
      <c r="E1376" t="s">
        <v>8488</v>
      </c>
      <c r="F1376" s="1248">
        <f>IF(ISBLANK('CW17'!$N$126),"##BLANK",'CW17'!$N$126)</f>
        <v>0</v>
      </c>
    </row>
    <row r="1377" spans="2:6" x14ac:dyDescent="0.2">
      <c r="B1377" t="str">
        <f>UPPER('CW17'!$BH$126)</f>
        <v>CW17_111TWD_PR24</v>
      </c>
      <c r="C1377" t="str">
        <f>IF(LEN(_xlfn.CONCAT('CW17'!$B$102, " - ", 'CW17'!$B$126, " - ", 'CW17'!$I$6, " - ", 'CW17'!$F$5))&gt;230,LEFT(_xlfn.CONCAT('CW17'!$B$102, " - ", 'CW17'!$B$126, " - ", 'CW17'!$I$6, " - ", 'CW17'!$F$5),212)&amp;" [*** truncated]",_xlfn.CONCAT('CW17'!$B$102, " - ", 'CW17'!$B$126, " - ", 'CW17'!$I$6, " - ", 'CW17'!$F$5))</f>
        <v>Water quality improvements - Internal lead supply pipes replaced or relined; enhancement totex - Treated water distribution - Water network+</v>
      </c>
      <c r="D1377" t="str">
        <f>'CW17'!$C$126</f>
        <v>£m</v>
      </c>
      <c r="E1377" t="s">
        <v>8488</v>
      </c>
      <c r="F1377" s="1248">
        <f>IF(ISBLANK('CW17'!$O$126),"##BLANK",'CW17'!$O$126)</f>
        <v>0</v>
      </c>
    </row>
    <row r="1378" spans="2:6" x14ac:dyDescent="0.2">
      <c r="B1378" t="str">
        <f>UPPER('CW17'!$BI$126)</f>
        <v>CW17_111TOT_PR24</v>
      </c>
      <c r="C1378" t="str">
        <f>IF(LEN(_xlfn.CONCAT('CW17'!$B$102, " - ", 'CW17'!$B$126, " - ", 'CW17'!$J$5))&gt;230,LEFT(_xlfn.CONCAT('CW17'!$B$102, " - ", 'CW17'!$B$126, " - ", 'CW17'!$J$5),212)&amp;" [*** truncated]",_xlfn.CONCAT('CW17'!$B$102, " - ", 'CW17'!$B$126, " - ", 'CW17'!$J$5))</f>
        <v>Water quality improvements - Internal lead supply pipes replaced or relined; enhancement totex - Total</v>
      </c>
      <c r="D1378" t="str">
        <f>'CW17'!$C$126</f>
        <v>£m</v>
      </c>
      <c r="E1378" t="s">
        <v>8488</v>
      </c>
      <c r="F1378" s="1248">
        <f>IF(ISBLANK('CW17'!$P$126),"##BLANK",'CW17'!$P$126)</f>
        <v>0</v>
      </c>
    </row>
    <row r="1379" spans="2:6" x14ac:dyDescent="0.2">
      <c r="B1379" t="str">
        <f>UPPER('CW17'!$BD$127)</f>
        <v>CW17_112WR_PR24</v>
      </c>
      <c r="C1379" t="str">
        <f>IF(LEN(_xlfn.CONCAT('CW17'!$B$102, " - ", 'CW17'!$B$127, " - ", 'CW17'!$E$5))&gt;230,LEFT(_xlfn.CONCAT('CW17'!$B$102, " - ", 'CW17'!$B$127, " - ", 'CW17'!$E$5),212)&amp;" [*** truncated]",_xlfn.CONCAT('CW17'!$B$102, " - ", 'CW17'!$B$127, " - ", 'CW17'!$E$5))</f>
        <v>Water quality improvements - Other lead reduction related activity; enhancement capex - Water resources</v>
      </c>
      <c r="D1379" t="str">
        <f>'CW17'!$C$127</f>
        <v>£m</v>
      </c>
      <c r="E1379" t="s">
        <v>8488</v>
      </c>
      <c r="F1379" s="1248">
        <f>IF(ISBLANK('CW17'!$K$127),"##BLANK",'CW17'!$K$127)</f>
        <v>0</v>
      </c>
    </row>
    <row r="1380" spans="2:6" x14ac:dyDescent="0.2">
      <c r="B1380" t="str">
        <f>UPPER('CW17'!$BE$127)</f>
        <v>CW17_112RWT_PR24</v>
      </c>
      <c r="C1380" t="str">
        <f>IF(LEN(_xlfn.CONCAT('CW17'!$B$102, " - ", 'CW17'!$B$127, " - ", 'CW17'!$F$6, " - ", 'CW17'!$F$5))&gt;230,LEFT(_xlfn.CONCAT('CW17'!$B$102, " - ", 'CW17'!$B$127, " - ", 'CW17'!$F$6, " - ", 'CW17'!$F$5),212)&amp;" [*** truncated]",_xlfn.CONCAT('CW17'!$B$102, " - ", 'CW17'!$B$127, " - ", 'CW17'!$F$6, " - ", 'CW17'!$F$5))</f>
        <v>Water quality improvements - Other lead reduction related activity; enhancement capex - Raw water transport - Water network+</v>
      </c>
      <c r="D1380" t="str">
        <f>'CW17'!$C$127</f>
        <v>£m</v>
      </c>
      <c r="E1380" t="s">
        <v>8488</v>
      </c>
      <c r="F1380" s="1248">
        <f>IF(ISBLANK('CW17'!$L$127),"##BLANK",'CW17'!$L$127)</f>
        <v>0</v>
      </c>
    </row>
    <row r="1381" spans="2:6" x14ac:dyDescent="0.2">
      <c r="B1381" t="str">
        <f>UPPER('CW17'!$BF$127)</f>
        <v>CW17_112RWS_PR24</v>
      </c>
      <c r="C1381" t="str">
        <f>IF(LEN(_xlfn.CONCAT('CW17'!$B$102, " - ", 'CW17'!$B$127, " - ", 'CW17'!$G$6, " - ", 'CW17'!$F$5))&gt;230,LEFT(_xlfn.CONCAT('CW17'!$B$102, " - ", 'CW17'!$B$127, " - ", 'CW17'!$G$6, " - ", 'CW17'!$F$5),212)&amp;" [*** truncated]",_xlfn.CONCAT('CW17'!$B$102, " - ", 'CW17'!$B$127, " - ", 'CW17'!$G$6, " - ", 'CW17'!$F$5))</f>
        <v>Water quality improvements - Other lead reduction related activity; enhancement capex - Raw water storage - Water network+</v>
      </c>
      <c r="D1381" t="str">
        <f>'CW17'!$C$127</f>
        <v>£m</v>
      </c>
      <c r="E1381" t="s">
        <v>8488</v>
      </c>
      <c r="F1381" s="1248">
        <f>IF(ISBLANK('CW17'!$M$127),"##BLANK",'CW17'!$M$127)</f>
        <v>0</v>
      </c>
    </row>
    <row r="1382" spans="2:6" x14ac:dyDescent="0.2">
      <c r="B1382" t="str">
        <f>UPPER('CW17'!$BG$127)</f>
        <v>CW17_112WT_PR24</v>
      </c>
      <c r="C1382" t="str">
        <f>IF(LEN(_xlfn.CONCAT('CW17'!$B$102, " - ", 'CW17'!$B$127, " - ", 'CW17'!$H$6, " - ", 'CW17'!$F$5))&gt;230,LEFT(_xlfn.CONCAT('CW17'!$B$102, " - ", 'CW17'!$B$127, " - ", 'CW17'!$H$6, " - ", 'CW17'!$F$5),212)&amp;" [*** truncated]",_xlfn.CONCAT('CW17'!$B$102, " - ", 'CW17'!$B$127, " - ", 'CW17'!$H$6, " - ", 'CW17'!$F$5))</f>
        <v>Water quality improvements - Other lead reduction related activity; enhancement capex - Water treatment - Water network+</v>
      </c>
      <c r="D1382" t="str">
        <f>'CW17'!$C$127</f>
        <v>£m</v>
      </c>
      <c r="E1382" t="s">
        <v>8488</v>
      </c>
      <c r="F1382" s="1248">
        <f>IF(ISBLANK('CW17'!$N$127),"##BLANK",'CW17'!$N$127)</f>
        <v>0</v>
      </c>
    </row>
    <row r="1383" spans="2:6" x14ac:dyDescent="0.2">
      <c r="B1383" t="str">
        <f>UPPER('CW17'!$BH$127)</f>
        <v>CW17_112TWD_PR24</v>
      </c>
      <c r="C1383" t="str">
        <f>IF(LEN(_xlfn.CONCAT('CW17'!$B$102, " - ", 'CW17'!$B$127, " - ", 'CW17'!$I$6, " - ", 'CW17'!$F$5))&gt;230,LEFT(_xlfn.CONCAT('CW17'!$B$102, " - ", 'CW17'!$B$127, " - ", 'CW17'!$I$6, " - ", 'CW17'!$F$5),212)&amp;" [*** truncated]",_xlfn.CONCAT('CW17'!$B$102, " - ", 'CW17'!$B$127, " - ", 'CW17'!$I$6, " - ", 'CW17'!$F$5))</f>
        <v>Water quality improvements - Other lead reduction related activity; enhancement capex - Treated water distribution - Water network+</v>
      </c>
      <c r="D1383" t="str">
        <f>'CW17'!$C$127</f>
        <v>£m</v>
      </c>
      <c r="E1383" t="s">
        <v>8488</v>
      </c>
      <c r="F1383" s="1248">
        <f>IF(ISBLANK('CW17'!$O$127),"##BLANK",'CW17'!$O$127)</f>
        <v>0</v>
      </c>
    </row>
    <row r="1384" spans="2:6" x14ac:dyDescent="0.2">
      <c r="B1384" t="str">
        <f>UPPER('CW17'!$BI$127)</f>
        <v>CW17_112TOT_PR24</v>
      </c>
      <c r="C1384" t="str">
        <f>IF(LEN(_xlfn.CONCAT('CW17'!$B$102, " - ", 'CW17'!$B$127, " - ", 'CW17'!$J$5))&gt;230,LEFT(_xlfn.CONCAT('CW17'!$B$102, " - ", 'CW17'!$B$127, " - ", 'CW17'!$J$5),212)&amp;" [*** truncated]",_xlfn.CONCAT('CW17'!$B$102, " - ", 'CW17'!$B$127, " - ", 'CW17'!$J$5))</f>
        <v>Water quality improvements - Other lead reduction related activity; enhancement capex - Total</v>
      </c>
      <c r="D1384" t="str">
        <f>'CW17'!$C$127</f>
        <v>£m</v>
      </c>
      <c r="E1384" t="s">
        <v>8488</v>
      </c>
      <c r="F1384" s="1248">
        <f>IF(ISBLANK('CW17'!$P$127),"##BLANK",'CW17'!$P$127)</f>
        <v>0</v>
      </c>
    </row>
    <row r="1385" spans="2:6" x14ac:dyDescent="0.2">
      <c r="B1385" t="str">
        <f>UPPER('CW17'!$BD$128)</f>
        <v>CW17_113WR_PR24</v>
      </c>
      <c r="C1385" t="str">
        <f>IF(LEN(_xlfn.CONCAT('CW17'!$B$102, " - ", 'CW17'!$B$128, " - ", 'CW17'!$E$5))&gt;230,LEFT(_xlfn.CONCAT('CW17'!$B$102, " - ", 'CW17'!$B$128, " - ", 'CW17'!$E$5),212)&amp;" [*** truncated]",_xlfn.CONCAT('CW17'!$B$102, " - ", 'CW17'!$B$128, " - ", 'CW17'!$E$5))</f>
        <v>Water quality improvements - Other lead reduction related activity; enhancement opex - Water resources</v>
      </c>
      <c r="D1385" t="str">
        <f>'CW17'!$C$128</f>
        <v>£m</v>
      </c>
      <c r="E1385" t="s">
        <v>8488</v>
      </c>
      <c r="F1385" s="1248">
        <f>IF(ISBLANK('CW17'!$K$128),"##BLANK",'CW17'!$K$128)</f>
        <v>0</v>
      </c>
    </row>
    <row r="1386" spans="2:6" x14ac:dyDescent="0.2">
      <c r="B1386" t="str">
        <f>UPPER('CW17'!$BE$128)</f>
        <v>CW17_113RWT_PR24</v>
      </c>
      <c r="C1386" t="str">
        <f>IF(LEN(_xlfn.CONCAT('CW17'!$B$102, " - ", 'CW17'!$B$128, " - ", 'CW17'!$F$6, " - ", 'CW17'!$F$5))&gt;230,LEFT(_xlfn.CONCAT('CW17'!$B$102, " - ", 'CW17'!$B$128, " - ", 'CW17'!$F$6, " - ", 'CW17'!$F$5),212)&amp;" [*** truncated]",_xlfn.CONCAT('CW17'!$B$102, " - ", 'CW17'!$B$128, " - ", 'CW17'!$F$6, " - ", 'CW17'!$F$5))</f>
        <v>Water quality improvements - Other lead reduction related activity; enhancement opex - Raw water transport - Water network+</v>
      </c>
      <c r="D1386" t="str">
        <f>'CW17'!$C$128</f>
        <v>£m</v>
      </c>
      <c r="E1386" t="s">
        <v>8488</v>
      </c>
      <c r="F1386" s="1248">
        <f>IF(ISBLANK('CW17'!$L$128),"##BLANK",'CW17'!$L$128)</f>
        <v>0</v>
      </c>
    </row>
    <row r="1387" spans="2:6" x14ac:dyDescent="0.2">
      <c r="B1387" t="str">
        <f>UPPER('CW17'!$BF$128)</f>
        <v>CW17_113RWS_PR24</v>
      </c>
      <c r="C1387" t="str">
        <f>IF(LEN(_xlfn.CONCAT('CW17'!$B$102, " - ", 'CW17'!$B$128, " - ", 'CW17'!$G$6, " - ", 'CW17'!$F$5))&gt;230,LEFT(_xlfn.CONCAT('CW17'!$B$102, " - ", 'CW17'!$B$128, " - ", 'CW17'!$G$6, " - ", 'CW17'!$F$5),212)&amp;" [*** truncated]",_xlfn.CONCAT('CW17'!$B$102, " - ", 'CW17'!$B$128, " - ", 'CW17'!$G$6, " - ", 'CW17'!$F$5))</f>
        <v>Water quality improvements - Other lead reduction related activity; enhancement opex - Raw water storage - Water network+</v>
      </c>
      <c r="D1387" t="str">
        <f>'CW17'!$C$128</f>
        <v>£m</v>
      </c>
      <c r="E1387" t="s">
        <v>8488</v>
      </c>
      <c r="F1387" s="1248">
        <f>IF(ISBLANK('CW17'!$M$128),"##BLANK",'CW17'!$M$128)</f>
        <v>0</v>
      </c>
    </row>
    <row r="1388" spans="2:6" x14ac:dyDescent="0.2">
      <c r="B1388" t="str">
        <f>UPPER('CW17'!$BG$128)</f>
        <v>CW17_113WT_PR24</v>
      </c>
      <c r="C1388" t="str">
        <f>IF(LEN(_xlfn.CONCAT('CW17'!$B$102, " - ", 'CW17'!$B$128, " - ", 'CW17'!$H$6, " - ", 'CW17'!$F$5))&gt;230,LEFT(_xlfn.CONCAT('CW17'!$B$102, " - ", 'CW17'!$B$128, " - ", 'CW17'!$H$6, " - ", 'CW17'!$F$5),212)&amp;" [*** truncated]",_xlfn.CONCAT('CW17'!$B$102, " - ", 'CW17'!$B$128, " - ", 'CW17'!$H$6, " - ", 'CW17'!$F$5))</f>
        <v>Water quality improvements - Other lead reduction related activity; enhancement opex - Water treatment - Water network+</v>
      </c>
      <c r="D1388" t="str">
        <f>'CW17'!$C$128</f>
        <v>£m</v>
      </c>
      <c r="E1388" t="s">
        <v>8488</v>
      </c>
      <c r="F1388" s="1248">
        <f>IF(ISBLANK('CW17'!$N$128),"##BLANK",'CW17'!$N$128)</f>
        <v>0</v>
      </c>
    </row>
    <row r="1389" spans="2:6" x14ac:dyDescent="0.2">
      <c r="B1389" t="str">
        <f>UPPER('CW17'!$BH$128)</f>
        <v>CW17_113TWD_PR24</v>
      </c>
      <c r="C1389" t="str">
        <f>IF(LEN(_xlfn.CONCAT('CW17'!$B$102, " - ", 'CW17'!$B$128, " - ", 'CW17'!$I$6, " - ", 'CW17'!$F$5))&gt;230,LEFT(_xlfn.CONCAT('CW17'!$B$102, " - ", 'CW17'!$B$128, " - ", 'CW17'!$I$6, " - ", 'CW17'!$F$5),212)&amp;" [*** truncated]",_xlfn.CONCAT('CW17'!$B$102, " - ", 'CW17'!$B$128, " - ", 'CW17'!$I$6, " - ", 'CW17'!$F$5))</f>
        <v>Water quality improvements - Other lead reduction related activity; enhancement opex - Treated water distribution - Water network+</v>
      </c>
      <c r="D1389" t="str">
        <f>'CW17'!$C$128</f>
        <v>£m</v>
      </c>
      <c r="E1389" t="s">
        <v>8488</v>
      </c>
      <c r="F1389" s="1248">
        <f>IF(ISBLANK('CW17'!$O$128),"##BLANK",'CW17'!$O$128)</f>
        <v>0</v>
      </c>
    </row>
    <row r="1390" spans="2:6" x14ac:dyDescent="0.2">
      <c r="B1390" t="str">
        <f>UPPER('CW17'!$BI$128)</f>
        <v>CW17_113TOT_PR24</v>
      </c>
      <c r="C1390" t="str">
        <f>IF(LEN(_xlfn.CONCAT('CW17'!$B$102, " - ", 'CW17'!$B$128, " - ", 'CW17'!$J$5))&gt;230,LEFT(_xlfn.CONCAT('CW17'!$B$102, " - ", 'CW17'!$B$128, " - ", 'CW17'!$J$5),212)&amp;" [*** truncated]",_xlfn.CONCAT('CW17'!$B$102, " - ", 'CW17'!$B$128, " - ", 'CW17'!$J$5))</f>
        <v>Water quality improvements - Other lead reduction related activity; enhancement opex - Total</v>
      </c>
      <c r="D1390" t="str">
        <f>'CW17'!$C$128</f>
        <v>£m</v>
      </c>
      <c r="E1390" t="s">
        <v>8488</v>
      </c>
      <c r="F1390" s="1248">
        <f>IF(ISBLANK('CW17'!$P$128),"##BLANK",'CW17'!$P$128)</f>
        <v>0</v>
      </c>
    </row>
    <row r="1391" spans="2:6" x14ac:dyDescent="0.2">
      <c r="B1391" t="str">
        <f>UPPER('CW17'!$BD$129)</f>
        <v>CW17_114WR_PR24</v>
      </c>
      <c r="C1391" t="str">
        <f>IF(LEN(_xlfn.CONCAT('CW17'!$B$102, " - ", 'CW17'!$B$129, " - ", 'CW17'!$E$5))&gt;230,LEFT(_xlfn.CONCAT('CW17'!$B$102, " - ", 'CW17'!$B$129, " - ", 'CW17'!$E$5),212)&amp;" [*** truncated]",_xlfn.CONCAT('CW17'!$B$102, " - ", 'CW17'!$B$129, " - ", 'CW17'!$E$5))</f>
        <v>Water quality improvements - Other lead reduction related activity; enhancement totex - Water resources</v>
      </c>
      <c r="D1391" t="str">
        <f>'CW17'!$C$129</f>
        <v>£m</v>
      </c>
      <c r="E1391" t="s">
        <v>8488</v>
      </c>
      <c r="F1391" s="1248">
        <f>IF(ISBLANK('CW17'!$K$129),"##BLANK",'CW17'!$K$129)</f>
        <v>0</v>
      </c>
    </row>
    <row r="1392" spans="2:6" x14ac:dyDescent="0.2">
      <c r="B1392" t="str">
        <f>UPPER('CW17'!$BE$129)</f>
        <v>CW17_114RWT_PR24</v>
      </c>
      <c r="C1392" t="str">
        <f>IF(LEN(_xlfn.CONCAT('CW17'!$B$102, " - ", 'CW17'!$B$129, " - ", 'CW17'!$F$6, " - ", 'CW17'!$F$5))&gt;230,LEFT(_xlfn.CONCAT('CW17'!$B$102, " - ", 'CW17'!$B$129, " - ", 'CW17'!$F$6, " - ", 'CW17'!$F$5),212)&amp;" [*** truncated]",_xlfn.CONCAT('CW17'!$B$102, " - ", 'CW17'!$B$129, " - ", 'CW17'!$F$6, " - ", 'CW17'!$F$5))</f>
        <v>Water quality improvements - Other lead reduction related activity; enhancement totex - Raw water transport - Water network+</v>
      </c>
      <c r="D1392" t="str">
        <f>'CW17'!$C$129</f>
        <v>£m</v>
      </c>
      <c r="E1392" t="s">
        <v>8488</v>
      </c>
      <c r="F1392" s="1248">
        <f>IF(ISBLANK('CW17'!$L$129),"##BLANK",'CW17'!$L$129)</f>
        <v>0</v>
      </c>
    </row>
    <row r="1393" spans="2:6" x14ac:dyDescent="0.2">
      <c r="B1393" t="str">
        <f>UPPER('CW17'!$BF$129)</f>
        <v>CW17_114RWS_PR24</v>
      </c>
      <c r="C1393" t="str">
        <f>IF(LEN(_xlfn.CONCAT('CW17'!$B$102, " - ", 'CW17'!$B$129, " - ", 'CW17'!$G$6, " - ", 'CW17'!$F$5))&gt;230,LEFT(_xlfn.CONCAT('CW17'!$B$102, " - ", 'CW17'!$B$129, " - ", 'CW17'!$G$6, " - ", 'CW17'!$F$5),212)&amp;" [*** truncated]",_xlfn.CONCAT('CW17'!$B$102, " - ", 'CW17'!$B$129, " - ", 'CW17'!$G$6, " - ", 'CW17'!$F$5))</f>
        <v>Water quality improvements - Other lead reduction related activity; enhancement totex - Raw water storage - Water network+</v>
      </c>
      <c r="D1393" t="str">
        <f>'CW17'!$C$129</f>
        <v>£m</v>
      </c>
      <c r="E1393" t="s">
        <v>8488</v>
      </c>
      <c r="F1393" s="1248">
        <f>IF(ISBLANK('CW17'!$M$129),"##BLANK",'CW17'!$M$129)</f>
        <v>0</v>
      </c>
    </row>
    <row r="1394" spans="2:6" x14ac:dyDescent="0.2">
      <c r="B1394" t="str">
        <f>UPPER('CW17'!$BG$129)</f>
        <v>CW17_114WT_PR24</v>
      </c>
      <c r="C1394" t="str">
        <f>IF(LEN(_xlfn.CONCAT('CW17'!$B$102, " - ", 'CW17'!$B$129, " - ", 'CW17'!$H$6, " - ", 'CW17'!$F$5))&gt;230,LEFT(_xlfn.CONCAT('CW17'!$B$102, " - ", 'CW17'!$B$129, " - ", 'CW17'!$H$6, " - ", 'CW17'!$F$5),212)&amp;" [*** truncated]",_xlfn.CONCAT('CW17'!$B$102, " - ", 'CW17'!$B$129, " - ", 'CW17'!$H$6, " - ", 'CW17'!$F$5))</f>
        <v>Water quality improvements - Other lead reduction related activity; enhancement totex - Water treatment - Water network+</v>
      </c>
      <c r="D1394" t="str">
        <f>'CW17'!$C$129</f>
        <v>£m</v>
      </c>
      <c r="E1394" t="s">
        <v>8488</v>
      </c>
      <c r="F1394" s="1248">
        <f>IF(ISBLANK('CW17'!$N$129),"##BLANK",'CW17'!$N$129)</f>
        <v>0</v>
      </c>
    </row>
    <row r="1395" spans="2:6" x14ac:dyDescent="0.2">
      <c r="B1395" t="str">
        <f>UPPER('CW17'!$BH$129)</f>
        <v>CW17_114TWD_PR24</v>
      </c>
      <c r="C1395" t="str">
        <f>IF(LEN(_xlfn.CONCAT('CW17'!$B$102, " - ", 'CW17'!$B$129, " - ", 'CW17'!$I$6, " - ", 'CW17'!$F$5))&gt;230,LEFT(_xlfn.CONCAT('CW17'!$B$102, " - ", 'CW17'!$B$129, " - ", 'CW17'!$I$6, " - ", 'CW17'!$F$5),212)&amp;" [*** truncated]",_xlfn.CONCAT('CW17'!$B$102, " - ", 'CW17'!$B$129, " - ", 'CW17'!$I$6, " - ", 'CW17'!$F$5))</f>
        <v>Water quality improvements - Other lead reduction related activity; enhancement totex - Treated water distribution - Water network+</v>
      </c>
      <c r="D1395" t="str">
        <f>'CW17'!$C$129</f>
        <v>£m</v>
      </c>
      <c r="E1395" t="s">
        <v>8488</v>
      </c>
      <c r="F1395" s="1248">
        <f>IF(ISBLANK('CW17'!$O$129),"##BLANK",'CW17'!$O$129)</f>
        <v>0</v>
      </c>
    </row>
    <row r="1396" spans="2:6" x14ac:dyDescent="0.2">
      <c r="B1396" t="str">
        <f>UPPER('CW17'!$BI$129)</f>
        <v>CW17_114TOT_PR24</v>
      </c>
      <c r="C1396" t="str">
        <f>IF(LEN(_xlfn.CONCAT('CW17'!$B$102, " - ", 'CW17'!$B$129, " - ", 'CW17'!$J$5))&gt;230,LEFT(_xlfn.CONCAT('CW17'!$B$102, " - ", 'CW17'!$B$129, " - ", 'CW17'!$J$5),212)&amp;" [*** truncated]",_xlfn.CONCAT('CW17'!$B$102, " - ", 'CW17'!$B$129, " - ", 'CW17'!$J$5))</f>
        <v>Water quality improvements - Other lead reduction related activity; enhancement totex - Total</v>
      </c>
      <c r="D1396" t="str">
        <f>'CW17'!$C$129</f>
        <v>£m</v>
      </c>
      <c r="E1396" t="s">
        <v>8488</v>
      </c>
      <c r="F1396" s="1248">
        <f>IF(ISBLANK('CW17'!$P$129),"##BLANK",'CW17'!$P$129)</f>
        <v>0</v>
      </c>
    </row>
    <row r="1397" spans="2:6" x14ac:dyDescent="0.2">
      <c r="B1397" t="str">
        <f>UPPER('CW17'!$BD$132)</f>
        <v>CW17_115WR_PR24</v>
      </c>
      <c r="C1397" t="str">
        <f>IF(LEN(_xlfn.CONCAT('CW17'!$B$131, " - ", 'CW17'!$B$132, " - ", 'CW17'!$E$5))&gt;230,LEFT(_xlfn.CONCAT('CW17'!$B$131, " - ", 'CW17'!$B$132, " - ", 'CW17'!$E$5),212)&amp;" [*** truncated]",_xlfn.CONCAT('CW17'!$B$131, " - ", 'CW17'!$B$132, " - ", 'CW17'!$E$5))</f>
        <v>Water resilience and security - Resilience; enhancement water capex - Water resources</v>
      </c>
      <c r="D1397" t="str">
        <f>'CW17'!$C$132</f>
        <v>£m</v>
      </c>
      <c r="E1397" t="s">
        <v>8488</v>
      </c>
      <c r="F1397" s="1248">
        <f>IF(ISBLANK('CW17'!$K$132),"##BLANK",'CW17'!$K$132)</f>
        <v>0</v>
      </c>
    </row>
    <row r="1398" spans="2:6" x14ac:dyDescent="0.2">
      <c r="B1398" t="str">
        <f>UPPER('CW17'!$BE$132)</f>
        <v>CW17_115RWT_PR24</v>
      </c>
      <c r="C1398" t="str">
        <f>IF(LEN(_xlfn.CONCAT('CW17'!$B$131, " - ", 'CW17'!$B$132, " - ", 'CW17'!$F$6, " - ", 'CW17'!$F$5))&gt;230,LEFT(_xlfn.CONCAT('CW17'!$B$131, " - ", 'CW17'!$B$132, " - ", 'CW17'!$F$6, " - ", 'CW17'!$F$5),212)&amp;" [*** truncated]",_xlfn.CONCAT('CW17'!$B$131, " - ", 'CW17'!$B$132, " - ", 'CW17'!$F$6, " - ", 'CW17'!$F$5))</f>
        <v>Water resilience and security - Resilience; enhancement water capex - Raw water transport - Water network+</v>
      </c>
      <c r="D1398" t="str">
        <f>'CW17'!$C$132</f>
        <v>£m</v>
      </c>
      <c r="E1398" t="s">
        <v>8488</v>
      </c>
      <c r="F1398" s="1248">
        <f>IF(ISBLANK('CW17'!$L$132),"##BLANK",'CW17'!$L$132)</f>
        <v>0</v>
      </c>
    </row>
    <row r="1399" spans="2:6" x14ac:dyDescent="0.2">
      <c r="B1399" t="str">
        <f>UPPER('CW17'!$BF$132)</f>
        <v>CW17_115RWS_PR24</v>
      </c>
      <c r="C1399" t="str">
        <f>IF(LEN(_xlfn.CONCAT('CW17'!$B$131, " - ", 'CW17'!$B$132, " - ", 'CW17'!$G$6, " - ", 'CW17'!$F$5))&gt;230,LEFT(_xlfn.CONCAT('CW17'!$B$131, " - ", 'CW17'!$B$132, " - ", 'CW17'!$G$6, " - ", 'CW17'!$F$5),212)&amp;" [*** truncated]",_xlfn.CONCAT('CW17'!$B$131, " - ", 'CW17'!$B$132, " - ", 'CW17'!$G$6, " - ", 'CW17'!$F$5))</f>
        <v>Water resilience and security - Resilience; enhancement water capex - Raw water storage - Water network+</v>
      </c>
      <c r="D1399" t="str">
        <f>'CW17'!$C$132</f>
        <v>£m</v>
      </c>
      <c r="E1399" t="s">
        <v>8488</v>
      </c>
      <c r="F1399" s="1248">
        <f>IF(ISBLANK('CW17'!$M$132),"##BLANK",'CW17'!$M$132)</f>
        <v>0</v>
      </c>
    </row>
    <row r="1400" spans="2:6" x14ac:dyDescent="0.2">
      <c r="B1400" t="str">
        <f>UPPER('CW17'!$BG$132)</f>
        <v>CW17_115WT_PR24</v>
      </c>
      <c r="C1400" t="str">
        <f>IF(LEN(_xlfn.CONCAT('CW17'!$B$131, " - ", 'CW17'!$B$132, " - ", 'CW17'!$H$6, " - ", 'CW17'!$F$5))&gt;230,LEFT(_xlfn.CONCAT('CW17'!$B$131, " - ", 'CW17'!$B$132, " - ", 'CW17'!$H$6, " - ", 'CW17'!$F$5),212)&amp;" [*** truncated]",_xlfn.CONCAT('CW17'!$B$131, " - ", 'CW17'!$B$132, " - ", 'CW17'!$H$6, " - ", 'CW17'!$F$5))</f>
        <v>Water resilience and security - Resilience; enhancement water capex - Water treatment - Water network+</v>
      </c>
      <c r="D1400" t="str">
        <f>'CW17'!$C$132</f>
        <v>£m</v>
      </c>
      <c r="E1400" t="s">
        <v>8488</v>
      </c>
      <c r="F1400" s="1248">
        <f>IF(ISBLANK('CW17'!$N$132),"##BLANK",'CW17'!$N$132)</f>
        <v>0</v>
      </c>
    </row>
    <row r="1401" spans="2:6" x14ac:dyDescent="0.2">
      <c r="B1401" t="str">
        <f>UPPER('CW17'!$BH$132)</f>
        <v>CW17_115TWD_PR24</v>
      </c>
      <c r="C1401" t="str">
        <f>IF(LEN(_xlfn.CONCAT('CW17'!$B$131, " - ", 'CW17'!$B$132, " - ", 'CW17'!$I$6, " - ", 'CW17'!$F$5))&gt;230,LEFT(_xlfn.CONCAT('CW17'!$B$131, " - ", 'CW17'!$B$132, " - ", 'CW17'!$I$6, " - ", 'CW17'!$F$5),212)&amp;" [*** truncated]",_xlfn.CONCAT('CW17'!$B$131, " - ", 'CW17'!$B$132, " - ", 'CW17'!$I$6, " - ", 'CW17'!$F$5))</f>
        <v>Water resilience and security - Resilience; enhancement water capex - Treated water distribution - Water network+</v>
      </c>
      <c r="D1401" t="str">
        <f>'CW17'!$C$132</f>
        <v>£m</v>
      </c>
      <c r="E1401" t="s">
        <v>8488</v>
      </c>
      <c r="F1401" s="1248">
        <f>IF(ISBLANK('CW17'!$O$132),"##BLANK",'CW17'!$O$132)</f>
        <v>0</v>
      </c>
    </row>
    <row r="1402" spans="2:6" x14ac:dyDescent="0.2">
      <c r="B1402" t="str">
        <f>UPPER('CW17'!$BI$132)</f>
        <v>CW17_115TOT_PR24</v>
      </c>
      <c r="C1402" t="str">
        <f>IF(LEN(_xlfn.CONCAT('CW17'!$B$131, " - ", 'CW17'!$B$132, " - ", 'CW17'!$J$5))&gt;230,LEFT(_xlfn.CONCAT('CW17'!$B$131, " - ", 'CW17'!$B$132, " - ", 'CW17'!$J$5),212)&amp;" [*** truncated]",_xlfn.CONCAT('CW17'!$B$131, " - ", 'CW17'!$B$132, " - ", 'CW17'!$J$5))</f>
        <v>Water resilience and security - Resilience; enhancement water capex - Total</v>
      </c>
      <c r="D1402" t="str">
        <f>'CW17'!$C$132</f>
        <v>£m</v>
      </c>
      <c r="E1402" t="s">
        <v>8488</v>
      </c>
      <c r="F1402" s="1248">
        <f>IF(ISBLANK('CW17'!$P$132),"##BLANK",'CW17'!$P$132)</f>
        <v>0</v>
      </c>
    </row>
    <row r="1403" spans="2:6" x14ac:dyDescent="0.2">
      <c r="B1403" t="str">
        <f>UPPER('CW17'!$BD$133)</f>
        <v>CW17_116WR_PR24</v>
      </c>
      <c r="C1403" t="str">
        <f>IF(LEN(_xlfn.CONCAT('CW17'!$B$131, " - ", 'CW17'!$B$133, " - ", 'CW17'!$E$5))&gt;230,LEFT(_xlfn.CONCAT('CW17'!$B$131, " - ", 'CW17'!$B$133, " - ", 'CW17'!$E$5),212)&amp;" [*** truncated]",_xlfn.CONCAT('CW17'!$B$131, " - ", 'CW17'!$B$133, " - ", 'CW17'!$E$5))</f>
        <v>Water resilience and security - Resilience; enhancement water opex - Water resources</v>
      </c>
      <c r="D1403" t="str">
        <f>'CW17'!$C$133</f>
        <v>£m</v>
      </c>
      <c r="E1403" t="s">
        <v>8488</v>
      </c>
      <c r="F1403" s="1248">
        <f>IF(ISBLANK('CW17'!$K$133),"##BLANK",'CW17'!$K$133)</f>
        <v>0</v>
      </c>
    </row>
    <row r="1404" spans="2:6" x14ac:dyDescent="0.2">
      <c r="B1404" t="str">
        <f>UPPER('CW17'!$BE$133)</f>
        <v>CW17_116RWT_PR24</v>
      </c>
      <c r="C1404" t="str">
        <f>IF(LEN(_xlfn.CONCAT('CW17'!$B$131, " - ", 'CW17'!$B$133, " - ", 'CW17'!$F$6, " - ", 'CW17'!$F$5))&gt;230,LEFT(_xlfn.CONCAT('CW17'!$B$131, " - ", 'CW17'!$B$133, " - ", 'CW17'!$F$6, " - ", 'CW17'!$F$5),212)&amp;" [*** truncated]",_xlfn.CONCAT('CW17'!$B$131, " - ", 'CW17'!$B$133, " - ", 'CW17'!$F$6, " - ", 'CW17'!$F$5))</f>
        <v>Water resilience and security - Resilience; enhancement water opex - Raw water transport - Water network+</v>
      </c>
      <c r="D1404" t="str">
        <f>'CW17'!$C$133</f>
        <v>£m</v>
      </c>
      <c r="E1404" t="s">
        <v>8488</v>
      </c>
      <c r="F1404" s="1248">
        <f>IF(ISBLANK('CW17'!$L$133),"##BLANK",'CW17'!$L$133)</f>
        <v>0</v>
      </c>
    </row>
    <row r="1405" spans="2:6" x14ac:dyDescent="0.2">
      <c r="B1405" t="str">
        <f>UPPER('CW17'!$BF$133)</f>
        <v>CW17_116RWS_PR24</v>
      </c>
      <c r="C1405" t="str">
        <f>IF(LEN(_xlfn.CONCAT('CW17'!$B$131, " - ", 'CW17'!$B$133, " - ", 'CW17'!$G$6, " - ", 'CW17'!$F$5))&gt;230,LEFT(_xlfn.CONCAT('CW17'!$B$131, " - ", 'CW17'!$B$133, " - ", 'CW17'!$G$6, " - ", 'CW17'!$F$5),212)&amp;" [*** truncated]",_xlfn.CONCAT('CW17'!$B$131, " - ", 'CW17'!$B$133, " - ", 'CW17'!$G$6, " - ", 'CW17'!$F$5))</f>
        <v>Water resilience and security - Resilience; enhancement water opex - Raw water storage - Water network+</v>
      </c>
      <c r="D1405" t="str">
        <f>'CW17'!$C$133</f>
        <v>£m</v>
      </c>
      <c r="E1405" t="s">
        <v>8488</v>
      </c>
      <c r="F1405" s="1248">
        <f>IF(ISBLANK('CW17'!$M$133),"##BLANK",'CW17'!$M$133)</f>
        <v>0</v>
      </c>
    </row>
    <row r="1406" spans="2:6" x14ac:dyDescent="0.2">
      <c r="B1406" t="str">
        <f>UPPER('CW17'!$BG$133)</f>
        <v>CW17_116WT_PR24</v>
      </c>
      <c r="C1406" t="str">
        <f>IF(LEN(_xlfn.CONCAT('CW17'!$B$131, " - ", 'CW17'!$B$133, " - ", 'CW17'!$H$6, " - ", 'CW17'!$F$5))&gt;230,LEFT(_xlfn.CONCAT('CW17'!$B$131, " - ", 'CW17'!$B$133, " - ", 'CW17'!$H$6, " - ", 'CW17'!$F$5),212)&amp;" [*** truncated]",_xlfn.CONCAT('CW17'!$B$131, " - ", 'CW17'!$B$133, " - ", 'CW17'!$H$6, " - ", 'CW17'!$F$5))</f>
        <v>Water resilience and security - Resilience; enhancement water opex - Water treatment - Water network+</v>
      </c>
      <c r="D1406" t="str">
        <f>'CW17'!$C$133</f>
        <v>£m</v>
      </c>
      <c r="E1406" t="s">
        <v>8488</v>
      </c>
      <c r="F1406" s="1248">
        <f>IF(ISBLANK('CW17'!$N$133),"##BLANK",'CW17'!$N$133)</f>
        <v>0</v>
      </c>
    </row>
    <row r="1407" spans="2:6" x14ac:dyDescent="0.2">
      <c r="B1407" t="str">
        <f>UPPER('CW17'!$BH$133)</f>
        <v>CW17_116TWD_PR24</v>
      </c>
      <c r="C1407" t="str">
        <f>IF(LEN(_xlfn.CONCAT('CW17'!$B$131, " - ", 'CW17'!$B$133, " - ", 'CW17'!$I$6, " - ", 'CW17'!$F$5))&gt;230,LEFT(_xlfn.CONCAT('CW17'!$B$131, " - ", 'CW17'!$B$133, " - ", 'CW17'!$I$6, " - ", 'CW17'!$F$5),212)&amp;" [*** truncated]",_xlfn.CONCAT('CW17'!$B$131, " - ", 'CW17'!$B$133, " - ", 'CW17'!$I$6, " - ", 'CW17'!$F$5))</f>
        <v>Water resilience and security - Resilience; enhancement water opex - Treated water distribution - Water network+</v>
      </c>
      <c r="D1407" t="str">
        <f>'CW17'!$C$133</f>
        <v>£m</v>
      </c>
      <c r="E1407" t="s">
        <v>8488</v>
      </c>
      <c r="F1407" s="1248">
        <f>IF(ISBLANK('CW17'!$O$133),"##BLANK",'CW17'!$O$133)</f>
        <v>0</v>
      </c>
    </row>
    <row r="1408" spans="2:6" x14ac:dyDescent="0.2">
      <c r="B1408" t="str">
        <f>UPPER('CW17'!$BI$133)</f>
        <v>CW17_116TOT_PR24</v>
      </c>
      <c r="C1408" t="str">
        <f>IF(LEN(_xlfn.CONCAT('CW17'!$B$131, " - ", 'CW17'!$B$133, " - ", 'CW17'!$J$5))&gt;230,LEFT(_xlfn.CONCAT('CW17'!$B$131, " - ", 'CW17'!$B$133, " - ", 'CW17'!$J$5),212)&amp;" [*** truncated]",_xlfn.CONCAT('CW17'!$B$131, " - ", 'CW17'!$B$133, " - ", 'CW17'!$J$5))</f>
        <v>Water resilience and security - Resilience; enhancement water opex - Total</v>
      </c>
      <c r="D1408" t="str">
        <f>'CW17'!$C$133</f>
        <v>£m</v>
      </c>
      <c r="E1408" t="s">
        <v>8488</v>
      </c>
      <c r="F1408" s="1248">
        <f>IF(ISBLANK('CW17'!$P$133),"##BLANK",'CW17'!$P$133)</f>
        <v>0</v>
      </c>
    </row>
    <row r="1409" spans="2:6" x14ac:dyDescent="0.2">
      <c r="B1409" t="str">
        <f>UPPER('CW17'!$BD$134)</f>
        <v>CW17_117WR_PR24</v>
      </c>
      <c r="C1409" t="str">
        <f>IF(LEN(_xlfn.CONCAT('CW17'!$B$131, " - ", 'CW17'!$B$134, " - ", 'CW17'!$E$5))&gt;230,LEFT(_xlfn.CONCAT('CW17'!$B$131, " - ", 'CW17'!$B$134, " - ", 'CW17'!$E$5),212)&amp;" [*** truncated]",_xlfn.CONCAT('CW17'!$B$131, " - ", 'CW17'!$B$134, " - ", 'CW17'!$E$5))</f>
        <v>Water resilience and security - Resilience; enhancement water totex - Water resources</v>
      </c>
      <c r="D1409" t="str">
        <f>'CW17'!$C$134</f>
        <v>£m</v>
      </c>
      <c r="E1409" t="s">
        <v>8488</v>
      </c>
      <c r="F1409" s="1248">
        <f>IF(ISBLANK('CW17'!$K$134),"##BLANK",'CW17'!$K$134)</f>
        <v>0</v>
      </c>
    </row>
    <row r="1410" spans="2:6" x14ac:dyDescent="0.2">
      <c r="B1410" t="str">
        <f>UPPER('CW17'!$BE$134)</f>
        <v>CW17_117RWT_PR24</v>
      </c>
      <c r="C1410" t="str">
        <f>IF(LEN(_xlfn.CONCAT('CW17'!$B$131, " - ", 'CW17'!$B$134, " - ", 'CW17'!$F$6, " - ", 'CW17'!$F$5))&gt;230,LEFT(_xlfn.CONCAT('CW17'!$B$131, " - ", 'CW17'!$B$134, " - ", 'CW17'!$F$6, " - ", 'CW17'!$F$5),212)&amp;" [*** truncated]",_xlfn.CONCAT('CW17'!$B$131, " - ", 'CW17'!$B$134, " - ", 'CW17'!$F$6, " - ", 'CW17'!$F$5))</f>
        <v>Water resilience and security - Resilience; enhancement water totex - Raw water transport - Water network+</v>
      </c>
      <c r="D1410" t="str">
        <f>'CW17'!$C$134</f>
        <v>£m</v>
      </c>
      <c r="E1410" t="s">
        <v>8488</v>
      </c>
      <c r="F1410" s="1248">
        <f>IF(ISBLANK('CW17'!$L$134),"##BLANK",'CW17'!$L$134)</f>
        <v>0</v>
      </c>
    </row>
    <row r="1411" spans="2:6" x14ac:dyDescent="0.2">
      <c r="B1411" t="str">
        <f>UPPER('CW17'!$BF$134)</f>
        <v>CW17_117RWS_PR24</v>
      </c>
      <c r="C1411" t="str">
        <f>IF(LEN(_xlfn.CONCAT('CW17'!$B$131, " - ", 'CW17'!$B$134, " - ", 'CW17'!$G$6, " - ", 'CW17'!$F$5))&gt;230,LEFT(_xlfn.CONCAT('CW17'!$B$131, " - ", 'CW17'!$B$134, " - ", 'CW17'!$G$6, " - ", 'CW17'!$F$5),212)&amp;" [*** truncated]",_xlfn.CONCAT('CW17'!$B$131, " - ", 'CW17'!$B$134, " - ", 'CW17'!$G$6, " - ", 'CW17'!$F$5))</f>
        <v>Water resilience and security - Resilience; enhancement water totex - Raw water storage - Water network+</v>
      </c>
      <c r="D1411" t="str">
        <f>'CW17'!$C$134</f>
        <v>£m</v>
      </c>
      <c r="E1411" t="s">
        <v>8488</v>
      </c>
      <c r="F1411" s="1248">
        <f>IF(ISBLANK('CW17'!$M$134),"##BLANK",'CW17'!$M$134)</f>
        <v>0</v>
      </c>
    </row>
    <row r="1412" spans="2:6" x14ac:dyDescent="0.2">
      <c r="B1412" t="str">
        <f>UPPER('CW17'!$BG$134)</f>
        <v>CW17_117WT_PR24</v>
      </c>
      <c r="C1412" t="str">
        <f>IF(LEN(_xlfn.CONCAT('CW17'!$B$131, " - ", 'CW17'!$B$134, " - ", 'CW17'!$H$6, " - ", 'CW17'!$F$5))&gt;230,LEFT(_xlfn.CONCAT('CW17'!$B$131, " - ", 'CW17'!$B$134, " - ", 'CW17'!$H$6, " - ", 'CW17'!$F$5),212)&amp;" [*** truncated]",_xlfn.CONCAT('CW17'!$B$131, " - ", 'CW17'!$B$134, " - ", 'CW17'!$H$6, " - ", 'CW17'!$F$5))</f>
        <v>Water resilience and security - Resilience; enhancement water totex - Water treatment - Water network+</v>
      </c>
      <c r="D1412" t="str">
        <f>'CW17'!$C$134</f>
        <v>£m</v>
      </c>
      <c r="E1412" t="s">
        <v>8488</v>
      </c>
      <c r="F1412" s="1248">
        <f>IF(ISBLANK('CW17'!$N$134),"##BLANK",'CW17'!$N$134)</f>
        <v>0</v>
      </c>
    </row>
    <row r="1413" spans="2:6" x14ac:dyDescent="0.2">
      <c r="B1413" t="str">
        <f>UPPER('CW17'!$BH$134)</f>
        <v>CW17_117TWD_PR24</v>
      </c>
      <c r="C1413" t="str">
        <f>IF(LEN(_xlfn.CONCAT('CW17'!$B$131, " - ", 'CW17'!$B$134, " - ", 'CW17'!$I$6, " - ", 'CW17'!$F$5))&gt;230,LEFT(_xlfn.CONCAT('CW17'!$B$131, " - ", 'CW17'!$B$134, " - ", 'CW17'!$I$6, " - ", 'CW17'!$F$5),212)&amp;" [*** truncated]",_xlfn.CONCAT('CW17'!$B$131, " - ", 'CW17'!$B$134, " - ", 'CW17'!$I$6, " - ", 'CW17'!$F$5))</f>
        <v>Water resilience and security - Resilience; enhancement water totex - Treated water distribution - Water network+</v>
      </c>
      <c r="D1413" t="str">
        <f>'CW17'!$C$134</f>
        <v>£m</v>
      </c>
      <c r="E1413" t="s">
        <v>8488</v>
      </c>
      <c r="F1413" s="1248">
        <f>IF(ISBLANK('CW17'!$O$134),"##BLANK",'CW17'!$O$134)</f>
        <v>0</v>
      </c>
    </row>
    <row r="1414" spans="2:6" x14ac:dyDescent="0.2">
      <c r="B1414" t="str">
        <f>UPPER('CW17'!$BI$134)</f>
        <v>CW17_117TOT_PR24</v>
      </c>
      <c r="C1414" t="str">
        <f>IF(LEN(_xlfn.CONCAT('CW17'!$B$131, " - ", 'CW17'!$B$134, " - ", 'CW17'!$J$5))&gt;230,LEFT(_xlfn.CONCAT('CW17'!$B$131, " - ", 'CW17'!$B$134, " - ", 'CW17'!$J$5),212)&amp;" [*** truncated]",_xlfn.CONCAT('CW17'!$B$131, " - ", 'CW17'!$B$134, " - ", 'CW17'!$J$5))</f>
        <v>Water resilience and security - Resilience; enhancement water totex - Total</v>
      </c>
      <c r="D1414" t="str">
        <f>'CW17'!$C$134</f>
        <v>£m</v>
      </c>
      <c r="E1414" t="s">
        <v>8488</v>
      </c>
      <c r="F1414" s="1248">
        <f>IF(ISBLANK('CW17'!$P$134),"##BLANK",'CW17'!$P$134)</f>
        <v>0</v>
      </c>
    </row>
    <row r="1415" spans="2:6" x14ac:dyDescent="0.2">
      <c r="B1415" t="str">
        <f>UPPER('CW17'!$BD$135)</f>
        <v>CW17_118WR_PR24</v>
      </c>
      <c r="C1415" t="str">
        <f>IF(LEN(_xlfn.CONCAT('CW17'!$B$131, " - ", 'CW17'!$B$135, " - ", 'CW17'!$E$5))&gt;230,LEFT(_xlfn.CONCAT('CW17'!$B$131, " - ", 'CW17'!$B$135, " - ", 'CW17'!$E$5),212)&amp;" [*** truncated]",_xlfn.CONCAT('CW17'!$B$131, " - ", 'CW17'!$B$135, " - ", 'CW17'!$E$5))</f>
        <v>Water resilience and security - Security - SEMD; enhancement water capex - Water resources</v>
      </c>
      <c r="D1415" t="str">
        <f>'CW17'!$C$135</f>
        <v>£m</v>
      </c>
      <c r="E1415" t="s">
        <v>8488</v>
      </c>
      <c r="F1415" s="1248">
        <f>IF(ISBLANK('CW17'!$K$135),"##BLANK",'CW17'!$K$135)</f>
        <v>0</v>
      </c>
    </row>
    <row r="1416" spans="2:6" x14ac:dyDescent="0.2">
      <c r="B1416" t="str">
        <f>UPPER('CW17'!$BE$135)</f>
        <v>CW17_118RWT_PR24</v>
      </c>
      <c r="C1416" t="str">
        <f>IF(LEN(_xlfn.CONCAT('CW17'!$B$131, " - ", 'CW17'!$B$135, " - ", 'CW17'!$F$6, " - ", 'CW17'!$F$5))&gt;230,LEFT(_xlfn.CONCAT('CW17'!$B$131, " - ", 'CW17'!$B$135, " - ", 'CW17'!$F$6, " - ", 'CW17'!$F$5),212)&amp;" [*** truncated]",_xlfn.CONCAT('CW17'!$B$131, " - ", 'CW17'!$B$135, " - ", 'CW17'!$F$6, " - ", 'CW17'!$F$5))</f>
        <v>Water resilience and security - Security - SEMD; enhancement water capex - Raw water transport - Water network+</v>
      </c>
      <c r="D1416" t="str">
        <f>'CW17'!$C$135</f>
        <v>£m</v>
      </c>
      <c r="E1416" t="s">
        <v>8488</v>
      </c>
      <c r="F1416" s="1248">
        <f>IF(ISBLANK('CW17'!$L$135),"##BLANK",'CW17'!$L$135)</f>
        <v>0</v>
      </c>
    </row>
    <row r="1417" spans="2:6" x14ac:dyDescent="0.2">
      <c r="B1417" t="str">
        <f>UPPER('CW17'!$BF$135)</f>
        <v>CW17_118RWS_PR24</v>
      </c>
      <c r="C1417" t="str">
        <f>IF(LEN(_xlfn.CONCAT('CW17'!$B$131, " - ", 'CW17'!$B$135, " - ", 'CW17'!$G$6, " - ", 'CW17'!$F$5))&gt;230,LEFT(_xlfn.CONCAT('CW17'!$B$131, " - ", 'CW17'!$B$135, " - ", 'CW17'!$G$6, " - ", 'CW17'!$F$5),212)&amp;" [*** truncated]",_xlfn.CONCAT('CW17'!$B$131, " - ", 'CW17'!$B$135, " - ", 'CW17'!$G$6, " - ", 'CW17'!$F$5))</f>
        <v>Water resilience and security - Security - SEMD; enhancement water capex - Raw water storage - Water network+</v>
      </c>
      <c r="D1417" t="str">
        <f>'CW17'!$C$135</f>
        <v>£m</v>
      </c>
      <c r="E1417" t="s">
        <v>8488</v>
      </c>
      <c r="F1417" s="1248">
        <f>IF(ISBLANK('CW17'!$M$135),"##BLANK",'CW17'!$M$135)</f>
        <v>0</v>
      </c>
    </row>
    <row r="1418" spans="2:6" x14ac:dyDescent="0.2">
      <c r="B1418" t="str">
        <f>UPPER('CW17'!$BG$135)</f>
        <v>CW17_118WT_PR24</v>
      </c>
      <c r="C1418" t="str">
        <f>IF(LEN(_xlfn.CONCAT('CW17'!$B$131, " - ", 'CW17'!$B$135, " - ", 'CW17'!$H$6, " - ", 'CW17'!$F$5))&gt;230,LEFT(_xlfn.CONCAT('CW17'!$B$131, " - ", 'CW17'!$B$135, " - ", 'CW17'!$H$6, " - ", 'CW17'!$F$5),212)&amp;" [*** truncated]",_xlfn.CONCAT('CW17'!$B$131, " - ", 'CW17'!$B$135, " - ", 'CW17'!$H$6, " - ", 'CW17'!$F$5))</f>
        <v>Water resilience and security - Security - SEMD; enhancement water capex - Water treatment - Water network+</v>
      </c>
      <c r="D1418" t="str">
        <f>'CW17'!$C$135</f>
        <v>£m</v>
      </c>
      <c r="E1418" t="s">
        <v>8488</v>
      </c>
      <c r="F1418" s="1248">
        <f>IF(ISBLANK('CW17'!$N$135),"##BLANK",'CW17'!$N$135)</f>
        <v>0</v>
      </c>
    </row>
    <row r="1419" spans="2:6" x14ac:dyDescent="0.2">
      <c r="B1419" t="str">
        <f>UPPER('CW17'!$BH$135)</f>
        <v>CW17_118TWD_PR24</v>
      </c>
      <c r="C1419" t="str">
        <f>IF(LEN(_xlfn.CONCAT('CW17'!$B$131, " - ", 'CW17'!$B$135, " - ", 'CW17'!$I$6, " - ", 'CW17'!$F$5))&gt;230,LEFT(_xlfn.CONCAT('CW17'!$B$131, " - ", 'CW17'!$B$135, " - ", 'CW17'!$I$6, " - ", 'CW17'!$F$5),212)&amp;" [*** truncated]",_xlfn.CONCAT('CW17'!$B$131, " - ", 'CW17'!$B$135, " - ", 'CW17'!$I$6, " - ", 'CW17'!$F$5))</f>
        <v>Water resilience and security - Security - SEMD; enhancement water capex - Treated water distribution - Water network+</v>
      </c>
      <c r="D1419" t="str">
        <f>'CW17'!$C$135</f>
        <v>£m</v>
      </c>
      <c r="E1419" t="s">
        <v>8488</v>
      </c>
      <c r="F1419" s="1248">
        <f>IF(ISBLANK('CW17'!$O$135),"##BLANK",'CW17'!$O$135)</f>
        <v>0</v>
      </c>
    </row>
    <row r="1420" spans="2:6" x14ac:dyDescent="0.2">
      <c r="B1420" t="str">
        <f>UPPER('CW17'!$BI$135)</f>
        <v>CW17_118TOT_PR24</v>
      </c>
      <c r="C1420" t="str">
        <f>IF(LEN(_xlfn.CONCAT('CW17'!$B$131, " - ", 'CW17'!$B$135, " - ", 'CW17'!$J$5))&gt;230,LEFT(_xlfn.CONCAT('CW17'!$B$131, " - ", 'CW17'!$B$135, " - ", 'CW17'!$J$5),212)&amp;" [*** truncated]",_xlfn.CONCAT('CW17'!$B$131, " - ", 'CW17'!$B$135, " - ", 'CW17'!$J$5))</f>
        <v>Water resilience and security - Security - SEMD; enhancement water capex - Total</v>
      </c>
      <c r="D1420" t="str">
        <f>'CW17'!$C$135</f>
        <v>£m</v>
      </c>
      <c r="E1420" t="s">
        <v>8488</v>
      </c>
      <c r="F1420" s="1248">
        <f>IF(ISBLANK('CW17'!$P$135),"##BLANK",'CW17'!$P$135)</f>
        <v>0</v>
      </c>
    </row>
    <row r="1421" spans="2:6" x14ac:dyDescent="0.2">
      <c r="B1421" t="str">
        <f>UPPER('CW17'!$BD$136)</f>
        <v>CW17_119WR_PR24</v>
      </c>
      <c r="C1421" t="str">
        <f>IF(LEN(_xlfn.CONCAT('CW17'!$B$131, " - ", 'CW17'!$B$136, " - ", 'CW17'!$E$5))&gt;230,LEFT(_xlfn.CONCAT('CW17'!$B$131, " - ", 'CW17'!$B$136, " - ", 'CW17'!$E$5),212)&amp;" [*** truncated]",_xlfn.CONCAT('CW17'!$B$131, " - ", 'CW17'!$B$136, " - ", 'CW17'!$E$5))</f>
        <v>Water resilience and security - Security - SEMD; enhancement water opex - Water resources</v>
      </c>
      <c r="D1421" t="str">
        <f>'CW17'!$C$136</f>
        <v>£m</v>
      </c>
      <c r="E1421" t="s">
        <v>8488</v>
      </c>
      <c r="F1421" s="1248">
        <f>IF(ISBLANK('CW17'!$K$136),"##BLANK",'CW17'!$K$136)</f>
        <v>0</v>
      </c>
    </row>
    <row r="1422" spans="2:6" x14ac:dyDescent="0.2">
      <c r="B1422" t="str">
        <f>UPPER('CW17'!$BE$136)</f>
        <v>CW17_119RWT_PR24</v>
      </c>
      <c r="C1422" t="str">
        <f>IF(LEN(_xlfn.CONCAT('CW17'!$B$131, " - ", 'CW17'!$B$136, " - ", 'CW17'!$F$6, " - ", 'CW17'!$F$5))&gt;230,LEFT(_xlfn.CONCAT('CW17'!$B$131, " - ", 'CW17'!$B$136, " - ", 'CW17'!$F$6, " - ", 'CW17'!$F$5),212)&amp;" [*** truncated]",_xlfn.CONCAT('CW17'!$B$131, " - ", 'CW17'!$B$136, " - ", 'CW17'!$F$6, " - ", 'CW17'!$F$5))</f>
        <v>Water resilience and security - Security - SEMD; enhancement water opex - Raw water transport - Water network+</v>
      </c>
      <c r="D1422" t="str">
        <f>'CW17'!$C$136</f>
        <v>£m</v>
      </c>
      <c r="E1422" t="s">
        <v>8488</v>
      </c>
      <c r="F1422" s="1248">
        <f>IF(ISBLANK('CW17'!$L$136),"##BLANK",'CW17'!$L$136)</f>
        <v>0</v>
      </c>
    </row>
    <row r="1423" spans="2:6" x14ac:dyDescent="0.2">
      <c r="B1423" t="str">
        <f>UPPER('CW17'!$BF$136)</f>
        <v>CW17_119RWS_PR24</v>
      </c>
      <c r="C1423" t="str">
        <f>IF(LEN(_xlfn.CONCAT('CW17'!$B$131, " - ", 'CW17'!$B$136, " - ", 'CW17'!$G$6, " - ", 'CW17'!$F$5))&gt;230,LEFT(_xlfn.CONCAT('CW17'!$B$131, " - ", 'CW17'!$B$136, " - ", 'CW17'!$G$6, " - ", 'CW17'!$F$5),212)&amp;" [*** truncated]",_xlfn.CONCAT('CW17'!$B$131, " - ", 'CW17'!$B$136, " - ", 'CW17'!$G$6, " - ", 'CW17'!$F$5))</f>
        <v>Water resilience and security - Security - SEMD; enhancement water opex - Raw water storage - Water network+</v>
      </c>
      <c r="D1423" t="str">
        <f>'CW17'!$C$136</f>
        <v>£m</v>
      </c>
      <c r="E1423" t="s">
        <v>8488</v>
      </c>
      <c r="F1423" s="1248">
        <f>IF(ISBLANK('CW17'!$M$136),"##BLANK",'CW17'!$M$136)</f>
        <v>0</v>
      </c>
    </row>
    <row r="1424" spans="2:6" x14ac:dyDescent="0.2">
      <c r="B1424" t="str">
        <f>UPPER('CW17'!$BG$136)</f>
        <v>CW17_119WT_PR24</v>
      </c>
      <c r="C1424" t="str">
        <f>IF(LEN(_xlfn.CONCAT('CW17'!$B$131, " - ", 'CW17'!$B$136, " - ", 'CW17'!$H$6, " - ", 'CW17'!$F$5))&gt;230,LEFT(_xlfn.CONCAT('CW17'!$B$131, " - ", 'CW17'!$B$136, " - ", 'CW17'!$H$6, " - ", 'CW17'!$F$5),212)&amp;" [*** truncated]",_xlfn.CONCAT('CW17'!$B$131, " - ", 'CW17'!$B$136, " - ", 'CW17'!$H$6, " - ", 'CW17'!$F$5))</f>
        <v>Water resilience and security - Security - SEMD; enhancement water opex - Water treatment - Water network+</v>
      </c>
      <c r="D1424" t="str">
        <f>'CW17'!$C$136</f>
        <v>£m</v>
      </c>
      <c r="E1424" t="s">
        <v>8488</v>
      </c>
      <c r="F1424" s="1248">
        <f>IF(ISBLANK('CW17'!$N$136),"##BLANK",'CW17'!$N$136)</f>
        <v>0</v>
      </c>
    </row>
    <row r="1425" spans="2:6" x14ac:dyDescent="0.2">
      <c r="B1425" t="str">
        <f>UPPER('CW17'!$BH$136)</f>
        <v>CW17_119TWD_PR24</v>
      </c>
      <c r="C1425" t="str">
        <f>IF(LEN(_xlfn.CONCAT('CW17'!$B$131, " - ", 'CW17'!$B$136, " - ", 'CW17'!$I$6, " - ", 'CW17'!$F$5))&gt;230,LEFT(_xlfn.CONCAT('CW17'!$B$131, " - ", 'CW17'!$B$136, " - ", 'CW17'!$I$6, " - ", 'CW17'!$F$5),212)&amp;" [*** truncated]",_xlfn.CONCAT('CW17'!$B$131, " - ", 'CW17'!$B$136, " - ", 'CW17'!$I$6, " - ", 'CW17'!$F$5))</f>
        <v>Water resilience and security - Security - SEMD; enhancement water opex - Treated water distribution - Water network+</v>
      </c>
      <c r="D1425" t="str">
        <f>'CW17'!$C$136</f>
        <v>£m</v>
      </c>
      <c r="E1425" t="s">
        <v>8488</v>
      </c>
      <c r="F1425" s="1248">
        <f>IF(ISBLANK('CW17'!$O$136),"##BLANK",'CW17'!$O$136)</f>
        <v>0</v>
      </c>
    </row>
    <row r="1426" spans="2:6" x14ac:dyDescent="0.2">
      <c r="B1426" t="str">
        <f>UPPER('CW17'!$BI$136)</f>
        <v>CW17_119TOT_PR24</v>
      </c>
      <c r="C1426" t="str">
        <f>IF(LEN(_xlfn.CONCAT('CW17'!$B$131, " - ", 'CW17'!$B$136, " - ", 'CW17'!$J$5))&gt;230,LEFT(_xlfn.CONCAT('CW17'!$B$131, " - ", 'CW17'!$B$136, " - ", 'CW17'!$J$5),212)&amp;" [*** truncated]",_xlfn.CONCAT('CW17'!$B$131, " - ", 'CW17'!$B$136, " - ", 'CW17'!$J$5))</f>
        <v>Water resilience and security - Security - SEMD; enhancement water opex - Total</v>
      </c>
      <c r="D1426" t="str">
        <f>'CW17'!$C$136</f>
        <v>£m</v>
      </c>
      <c r="E1426" t="s">
        <v>8488</v>
      </c>
      <c r="F1426" s="1248">
        <f>IF(ISBLANK('CW17'!$P$136),"##BLANK",'CW17'!$P$136)</f>
        <v>0</v>
      </c>
    </row>
    <row r="1427" spans="2:6" x14ac:dyDescent="0.2">
      <c r="B1427" t="str">
        <f>UPPER('CW17'!$BD$137)</f>
        <v>CW17_120WR_PR24</v>
      </c>
      <c r="C1427" t="str">
        <f>IF(LEN(_xlfn.CONCAT('CW17'!$B$131, " - ", 'CW17'!$B$137, " - ", 'CW17'!$E$5))&gt;230,LEFT(_xlfn.CONCAT('CW17'!$B$131, " - ", 'CW17'!$B$137, " - ", 'CW17'!$E$5),212)&amp;" [*** truncated]",_xlfn.CONCAT('CW17'!$B$131, " - ", 'CW17'!$B$137, " - ", 'CW17'!$E$5))</f>
        <v>Water resilience and security - Security - SEMD; enhancement water totex - Water resources</v>
      </c>
      <c r="D1427" t="str">
        <f>'CW17'!$C$137</f>
        <v>£m</v>
      </c>
      <c r="E1427" t="s">
        <v>8488</v>
      </c>
      <c r="F1427" s="1248">
        <f>IF(ISBLANK('CW17'!$K$137),"##BLANK",'CW17'!$K$137)</f>
        <v>0</v>
      </c>
    </row>
    <row r="1428" spans="2:6" x14ac:dyDescent="0.2">
      <c r="B1428" t="str">
        <f>UPPER('CW17'!$BE$137)</f>
        <v>CW17_120RWT_PR24</v>
      </c>
      <c r="C1428" t="str">
        <f>IF(LEN(_xlfn.CONCAT('CW17'!$B$131, " - ", 'CW17'!$B$137, " - ", 'CW17'!$F$6, " - ", 'CW17'!$F$5))&gt;230,LEFT(_xlfn.CONCAT('CW17'!$B$131, " - ", 'CW17'!$B$137, " - ", 'CW17'!$F$6, " - ", 'CW17'!$F$5),212)&amp;" [*** truncated]",_xlfn.CONCAT('CW17'!$B$131, " - ", 'CW17'!$B$137, " - ", 'CW17'!$F$6, " - ", 'CW17'!$F$5))</f>
        <v>Water resilience and security - Security - SEMD; enhancement water totex - Raw water transport - Water network+</v>
      </c>
      <c r="D1428" t="str">
        <f>'CW17'!$C$137</f>
        <v>£m</v>
      </c>
      <c r="E1428" t="s">
        <v>8488</v>
      </c>
      <c r="F1428" s="1248">
        <f>IF(ISBLANK('CW17'!$L$137),"##BLANK",'CW17'!$L$137)</f>
        <v>0</v>
      </c>
    </row>
    <row r="1429" spans="2:6" x14ac:dyDescent="0.2">
      <c r="B1429" t="str">
        <f>UPPER('CW17'!$BF$137)</f>
        <v>CW17_120RWS_PR24</v>
      </c>
      <c r="C1429" t="str">
        <f>IF(LEN(_xlfn.CONCAT('CW17'!$B$131, " - ", 'CW17'!$B$137, " - ", 'CW17'!$G$6, " - ", 'CW17'!$F$5))&gt;230,LEFT(_xlfn.CONCAT('CW17'!$B$131, " - ", 'CW17'!$B$137, " - ", 'CW17'!$G$6, " - ", 'CW17'!$F$5),212)&amp;" [*** truncated]",_xlfn.CONCAT('CW17'!$B$131, " - ", 'CW17'!$B$137, " - ", 'CW17'!$G$6, " - ", 'CW17'!$F$5))</f>
        <v>Water resilience and security - Security - SEMD; enhancement water totex - Raw water storage - Water network+</v>
      </c>
      <c r="D1429" t="str">
        <f>'CW17'!$C$137</f>
        <v>£m</v>
      </c>
      <c r="E1429" t="s">
        <v>8488</v>
      </c>
      <c r="F1429" s="1248">
        <f>IF(ISBLANK('CW17'!$M$137),"##BLANK",'CW17'!$M$137)</f>
        <v>0</v>
      </c>
    </row>
    <row r="1430" spans="2:6" x14ac:dyDescent="0.2">
      <c r="B1430" t="str">
        <f>UPPER('CW17'!$BG$137)</f>
        <v>CW17_120WT_PR24</v>
      </c>
      <c r="C1430" t="str">
        <f>IF(LEN(_xlfn.CONCAT('CW17'!$B$131, " - ", 'CW17'!$B$137, " - ", 'CW17'!$H$6, " - ", 'CW17'!$F$5))&gt;230,LEFT(_xlfn.CONCAT('CW17'!$B$131, " - ", 'CW17'!$B$137, " - ", 'CW17'!$H$6, " - ", 'CW17'!$F$5),212)&amp;" [*** truncated]",_xlfn.CONCAT('CW17'!$B$131, " - ", 'CW17'!$B$137, " - ", 'CW17'!$H$6, " - ", 'CW17'!$F$5))</f>
        <v>Water resilience and security - Security - SEMD; enhancement water totex - Water treatment - Water network+</v>
      </c>
      <c r="D1430" t="str">
        <f>'CW17'!$C$137</f>
        <v>£m</v>
      </c>
      <c r="E1430" t="s">
        <v>8488</v>
      </c>
      <c r="F1430" s="1248">
        <f>IF(ISBLANK('CW17'!$N$137),"##BLANK",'CW17'!$N$137)</f>
        <v>0</v>
      </c>
    </row>
    <row r="1431" spans="2:6" x14ac:dyDescent="0.2">
      <c r="B1431" t="str">
        <f>UPPER('CW17'!$BH$137)</f>
        <v>CW17_120TWD_PR24</v>
      </c>
      <c r="C1431" t="str">
        <f>IF(LEN(_xlfn.CONCAT('CW17'!$B$131, " - ", 'CW17'!$B$137, " - ", 'CW17'!$I$6, " - ", 'CW17'!$F$5))&gt;230,LEFT(_xlfn.CONCAT('CW17'!$B$131, " - ", 'CW17'!$B$137, " - ", 'CW17'!$I$6, " - ", 'CW17'!$F$5),212)&amp;" [*** truncated]",_xlfn.CONCAT('CW17'!$B$131, " - ", 'CW17'!$B$137, " - ", 'CW17'!$I$6, " - ", 'CW17'!$F$5))</f>
        <v>Water resilience and security - Security - SEMD; enhancement water totex - Treated water distribution - Water network+</v>
      </c>
      <c r="D1431" t="str">
        <f>'CW17'!$C$137</f>
        <v>£m</v>
      </c>
      <c r="E1431" t="s">
        <v>8488</v>
      </c>
      <c r="F1431" s="1248">
        <f>IF(ISBLANK('CW17'!$O$137),"##BLANK",'CW17'!$O$137)</f>
        <v>0</v>
      </c>
    </row>
    <row r="1432" spans="2:6" x14ac:dyDescent="0.2">
      <c r="B1432" t="str">
        <f>UPPER('CW17'!$BI$137)</f>
        <v>CW17_120TOT_PR24</v>
      </c>
      <c r="C1432" t="str">
        <f>IF(LEN(_xlfn.CONCAT('CW17'!$B$131, " - ", 'CW17'!$B$137, " - ", 'CW17'!$J$5))&gt;230,LEFT(_xlfn.CONCAT('CW17'!$B$131, " - ", 'CW17'!$B$137, " - ", 'CW17'!$J$5),212)&amp;" [*** truncated]",_xlfn.CONCAT('CW17'!$B$131, " - ", 'CW17'!$B$137, " - ", 'CW17'!$J$5))</f>
        <v>Water resilience and security - Security - SEMD; enhancement water totex - Total</v>
      </c>
      <c r="D1432" t="str">
        <f>'CW17'!$C$137</f>
        <v>£m</v>
      </c>
      <c r="E1432" t="s">
        <v>8488</v>
      </c>
      <c r="F1432" s="1248">
        <f>IF(ISBLANK('CW17'!$P$137),"##BLANK",'CW17'!$P$137)</f>
        <v>0</v>
      </c>
    </row>
    <row r="1433" spans="2:6" x14ac:dyDescent="0.2">
      <c r="B1433" t="str">
        <f>UPPER('CW17'!$BD$138)</f>
        <v>CW17_121WR_PR24</v>
      </c>
      <c r="C1433" t="str">
        <f>IF(LEN(_xlfn.CONCAT('CW17'!$B$131, " - ", 'CW17'!$B$138, " - ", 'CW17'!$E$5))&gt;230,LEFT(_xlfn.CONCAT('CW17'!$B$131, " - ", 'CW17'!$B$138, " - ", 'CW17'!$E$5),212)&amp;" [*** truncated]",_xlfn.CONCAT('CW17'!$B$131, " - ", 'CW17'!$B$138, " - ", 'CW17'!$E$5))</f>
        <v>Water resilience and security - Security - Cyber; enhancement water capex - Water resources</v>
      </c>
      <c r="D1433" t="str">
        <f>'CW17'!$C$138</f>
        <v>£m</v>
      </c>
      <c r="E1433" t="s">
        <v>8488</v>
      </c>
      <c r="F1433" s="1248">
        <f>IF(ISBLANK('CW17'!$K$138),"##BLANK",'CW17'!$K$138)</f>
        <v>0</v>
      </c>
    </row>
    <row r="1434" spans="2:6" x14ac:dyDescent="0.2">
      <c r="B1434" t="str">
        <f>UPPER('CW17'!$BE$138)</f>
        <v>CW17_121RWT_PR24</v>
      </c>
      <c r="C1434" t="str">
        <f>IF(LEN(_xlfn.CONCAT('CW17'!$B$131, " - ", 'CW17'!$B$138, " - ", 'CW17'!$F$6, " - ", 'CW17'!$F$5))&gt;230,LEFT(_xlfn.CONCAT('CW17'!$B$131, " - ", 'CW17'!$B$138, " - ", 'CW17'!$F$6, " - ", 'CW17'!$F$5),212)&amp;" [*** truncated]",_xlfn.CONCAT('CW17'!$B$131, " - ", 'CW17'!$B$138, " - ", 'CW17'!$F$6, " - ", 'CW17'!$F$5))</f>
        <v>Water resilience and security - Security - Cyber; enhancement water capex - Raw water transport - Water network+</v>
      </c>
      <c r="D1434" t="str">
        <f>'CW17'!$C$138</f>
        <v>£m</v>
      </c>
      <c r="E1434" t="s">
        <v>8488</v>
      </c>
      <c r="F1434" s="1248">
        <f>IF(ISBLANK('CW17'!$L$138),"##BLANK",'CW17'!$L$138)</f>
        <v>0</v>
      </c>
    </row>
    <row r="1435" spans="2:6" x14ac:dyDescent="0.2">
      <c r="B1435" t="str">
        <f>UPPER('CW17'!$BF$138)</f>
        <v>CW17_121RWS_PR24</v>
      </c>
      <c r="C1435" t="str">
        <f>IF(LEN(_xlfn.CONCAT('CW17'!$B$131, " - ", 'CW17'!$B$138, " - ", 'CW17'!$G$6, " - ", 'CW17'!$F$5))&gt;230,LEFT(_xlfn.CONCAT('CW17'!$B$131, " - ", 'CW17'!$B$138, " - ", 'CW17'!$G$6, " - ", 'CW17'!$F$5),212)&amp;" [*** truncated]",_xlfn.CONCAT('CW17'!$B$131, " - ", 'CW17'!$B$138, " - ", 'CW17'!$G$6, " - ", 'CW17'!$F$5))</f>
        <v>Water resilience and security - Security - Cyber; enhancement water capex - Raw water storage - Water network+</v>
      </c>
      <c r="D1435" t="str">
        <f>'CW17'!$C$138</f>
        <v>£m</v>
      </c>
      <c r="E1435" t="s">
        <v>8488</v>
      </c>
      <c r="F1435" s="1248">
        <f>IF(ISBLANK('CW17'!$M$138),"##BLANK",'CW17'!$M$138)</f>
        <v>0</v>
      </c>
    </row>
    <row r="1436" spans="2:6" x14ac:dyDescent="0.2">
      <c r="B1436" t="str">
        <f>UPPER('CW17'!$BG$138)</f>
        <v>CW17_121WT_PR24</v>
      </c>
      <c r="C1436" t="str">
        <f>IF(LEN(_xlfn.CONCAT('CW17'!$B$131, " - ", 'CW17'!$B$138, " - ", 'CW17'!$H$6, " - ", 'CW17'!$F$5))&gt;230,LEFT(_xlfn.CONCAT('CW17'!$B$131, " - ", 'CW17'!$B$138, " - ", 'CW17'!$H$6, " - ", 'CW17'!$F$5),212)&amp;" [*** truncated]",_xlfn.CONCAT('CW17'!$B$131, " - ", 'CW17'!$B$138, " - ", 'CW17'!$H$6, " - ", 'CW17'!$F$5))</f>
        <v>Water resilience and security - Security - Cyber; enhancement water capex - Water treatment - Water network+</v>
      </c>
      <c r="D1436" t="str">
        <f>'CW17'!$C$138</f>
        <v>£m</v>
      </c>
      <c r="E1436" t="s">
        <v>8488</v>
      </c>
      <c r="F1436" s="1248">
        <f>IF(ISBLANK('CW17'!$N$138),"##BLANK",'CW17'!$N$138)</f>
        <v>0</v>
      </c>
    </row>
    <row r="1437" spans="2:6" x14ac:dyDescent="0.2">
      <c r="B1437" t="str">
        <f>UPPER('CW17'!$BH$138)</f>
        <v>CW17_121TWD_PR24</v>
      </c>
      <c r="C1437" t="str">
        <f>IF(LEN(_xlfn.CONCAT('CW17'!$B$131, " - ", 'CW17'!$B$138, " - ", 'CW17'!$I$6, " - ", 'CW17'!$F$5))&gt;230,LEFT(_xlfn.CONCAT('CW17'!$B$131, " - ", 'CW17'!$B$138, " - ", 'CW17'!$I$6, " - ", 'CW17'!$F$5),212)&amp;" [*** truncated]",_xlfn.CONCAT('CW17'!$B$131, " - ", 'CW17'!$B$138, " - ", 'CW17'!$I$6, " - ", 'CW17'!$F$5))</f>
        <v>Water resilience and security - Security - Cyber; enhancement water capex - Treated water distribution - Water network+</v>
      </c>
      <c r="D1437" t="str">
        <f>'CW17'!$C$138</f>
        <v>£m</v>
      </c>
      <c r="E1437" t="s">
        <v>8488</v>
      </c>
      <c r="F1437" s="1248">
        <f>IF(ISBLANK('CW17'!$O$138),"##BLANK",'CW17'!$O$138)</f>
        <v>0</v>
      </c>
    </row>
    <row r="1438" spans="2:6" x14ac:dyDescent="0.2">
      <c r="B1438" t="str">
        <f>UPPER('CW17'!$BI$138)</f>
        <v>CW17_121TOT_PR24</v>
      </c>
      <c r="C1438" t="str">
        <f>IF(LEN(_xlfn.CONCAT('CW17'!$B$131, " - ", 'CW17'!$B$138, " - ", 'CW17'!$J$5))&gt;230,LEFT(_xlfn.CONCAT('CW17'!$B$131, " - ", 'CW17'!$B$138, " - ", 'CW17'!$J$5),212)&amp;" [*** truncated]",_xlfn.CONCAT('CW17'!$B$131, " - ", 'CW17'!$B$138, " - ", 'CW17'!$J$5))</f>
        <v>Water resilience and security - Security - Cyber; enhancement water capex - Total</v>
      </c>
      <c r="D1438" t="str">
        <f>'CW17'!$C$138</f>
        <v>£m</v>
      </c>
      <c r="E1438" t="s">
        <v>8488</v>
      </c>
      <c r="F1438" s="1248">
        <f>IF(ISBLANK('CW17'!$P$138),"##BLANK",'CW17'!$P$138)</f>
        <v>0</v>
      </c>
    </row>
    <row r="1439" spans="2:6" x14ac:dyDescent="0.2">
      <c r="B1439" t="str">
        <f>UPPER('CW17'!$BD$139)</f>
        <v>CW17_122WR_PR24</v>
      </c>
      <c r="C1439" t="str">
        <f>IF(LEN(_xlfn.CONCAT('CW17'!$B$131, " - ", 'CW17'!$B$139, " - ", 'CW17'!$E$5))&gt;230,LEFT(_xlfn.CONCAT('CW17'!$B$131, " - ", 'CW17'!$B$139, " - ", 'CW17'!$E$5),212)&amp;" [*** truncated]",_xlfn.CONCAT('CW17'!$B$131, " - ", 'CW17'!$B$139, " - ", 'CW17'!$E$5))</f>
        <v>Water resilience and security - Security - Cyber; enhancement water opex - Water resources</v>
      </c>
      <c r="D1439" t="str">
        <f>'CW17'!$C$139</f>
        <v>£m</v>
      </c>
      <c r="E1439" t="s">
        <v>8488</v>
      </c>
      <c r="F1439" s="1248">
        <f>IF(ISBLANK('CW17'!$K$139),"##BLANK",'CW17'!$K$139)</f>
        <v>0</v>
      </c>
    </row>
    <row r="1440" spans="2:6" x14ac:dyDescent="0.2">
      <c r="B1440" t="str">
        <f>UPPER('CW17'!$BE$139)</f>
        <v>CW17_122RWT_PR24</v>
      </c>
      <c r="C1440" t="str">
        <f>IF(LEN(_xlfn.CONCAT('CW17'!$B$131, " - ", 'CW17'!$B$139, " - ", 'CW17'!$F$6, " - ", 'CW17'!$F$5))&gt;230,LEFT(_xlfn.CONCAT('CW17'!$B$131, " - ", 'CW17'!$B$139, " - ", 'CW17'!$F$6, " - ", 'CW17'!$F$5),212)&amp;" [*** truncated]",_xlfn.CONCAT('CW17'!$B$131, " - ", 'CW17'!$B$139, " - ", 'CW17'!$F$6, " - ", 'CW17'!$F$5))</f>
        <v>Water resilience and security - Security - Cyber; enhancement water opex - Raw water transport - Water network+</v>
      </c>
      <c r="D1440" t="str">
        <f>'CW17'!$C$139</f>
        <v>£m</v>
      </c>
      <c r="E1440" t="s">
        <v>8488</v>
      </c>
      <c r="F1440" s="1248">
        <f>IF(ISBLANK('CW17'!$L$139),"##BLANK",'CW17'!$L$139)</f>
        <v>0</v>
      </c>
    </row>
    <row r="1441" spans="2:6" x14ac:dyDescent="0.2">
      <c r="B1441" t="str">
        <f>UPPER('CW17'!$BF$139)</f>
        <v>CW17_122RWS_PR24</v>
      </c>
      <c r="C1441" t="str">
        <f>IF(LEN(_xlfn.CONCAT('CW17'!$B$131, " - ", 'CW17'!$B$139, " - ", 'CW17'!$G$6, " - ", 'CW17'!$F$5))&gt;230,LEFT(_xlfn.CONCAT('CW17'!$B$131, " - ", 'CW17'!$B$139, " - ", 'CW17'!$G$6, " - ", 'CW17'!$F$5),212)&amp;" [*** truncated]",_xlfn.CONCAT('CW17'!$B$131, " - ", 'CW17'!$B$139, " - ", 'CW17'!$G$6, " - ", 'CW17'!$F$5))</f>
        <v>Water resilience and security - Security - Cyber; enhancement water opex - Raw water storage - Water network+</v>
      </c>
      <c r="D1441" t="str">
        <f>'CW17'!$C$139</f>
        <v>£m</v>
      </c>
      <c r="E1441" t="s">
        <v>8488</v>
      </c>
      <c r="F1441" s="1248">
        <f>IF(ISBLANK('CW17'!$M$139),"##BLANK",'CW17'!$M$139)</f>
        <v>0</v>
      </c>
    </row>
    <row r="1442" spans="2:6" x14ac:dyDescent="0.2">
      <c r="B1442" t="str">
        <f>UPPER('CW17'!$BG$139)</f>
        <v>CW17_122WT_PR24</v>
      </c>
      <c r="C1442" t="str">
        <f>IF(LEN(_xlfn.CONCAT('CW17'!$B$131, " - ", 'CW17'!$B$139, " - ", 'CW17'!$H$6, " - ", 'CW17'!$F$5))&gt;230,LEFT(_xlfn.CONCAT('CW17'!$B$131, " - ", 'CW17'!$B$139, " - ", 'CW17'!$H$6, " - ", 'CW17'!$F$5),212)&amp;" [*** truncated]",_xlfn.CONCAT('CW17'!$B$131, " - ", 'CW17'!$B$139, " - ", 'CW17'!$H$6, " - ", 'CW17'!$F$5))</f>
        <v>Water resilience and security - Security - Cyber; enhancement water opex - Water treatment - Water network+</v>
      </c>
      <c r="D1442" t="str">
        <f>'CW17'!$C$139</f>
        <v>£m</v>
      </c>
      <c r="E1442" t="s">
        <v>8488</v>
      </c>
      <c r="F1442" s="1248">
        <f>IF(ISBLANK('CW17'!$N$139),"##BLANK",'CW17'!$N$139)</f>
        <v>0</v>
      </c>
    </row>
    <row r="1443" spans="2:6" x14ac:dyDescent="0.2">
      <c r="B1443" t="str">
        <f>UPPER('CW17'!$BH$139)</f>
        <v>CW17_122TWD_PR24</v>
      </c>
      <c r="C1443" t="str">
        <f>IF(LEN(_xlfn.CONCAT('CW17'!$B$131, " - ", 'CW17'!$B$139, " - ", 'CW17'!$I$6, " - ", 'CW17'!$F$5))&gt;230,LEFT(_xlfn.CONCAT('CW17'!$B$131, " - ", 'CW17'!$B$139, " - ", 'CW17'!$I$6, " - ", 'CW17'!$F$5),212)&amp;" [*** truncated]",_xlfn.CONCAT('CW17'!$B$131, " - ", 'CW17'!$B$139, " - ", 'CW17'!$I$6, " - ", 'CW17'!$F$5))</f>
        <v>Water resilience and security - Security - Cyber; enhancement water opex - Treated water distribution - Water network+</v>
      </c>
      <c r="D1443" t="str">
        <f>'CW17'!$C$139</f>
        <v>£m</v>
      </c>
      <c r="E1443" t="s">
        <v>8488</v>
      </c>
      <c r="F1443" s="1248">
        <f>IF(ISBLANK('CW17'!$O$139),"##BLANK",'CW17'!$O$139)</f>
        <v>0</v>
      </c>
    </row>
    <row r="1444" spans="2:6" x14ac:dyDescent="0.2">
      <c r="B1444" t="str">
        <f>UPPER('CW17'!$BI$139)</f>
        <v>CW17_122TOT_PR24</v>
      </c>
      <c r="C1444" t="str">
        <f>IF(LEN(_xlfn.CONCAT('CW17'!$B$131, " - ", 'CW17'!$B$139, " - ", 'CW17'!$J$5))&gt;230,LEFT(_xlfn.CONCAT('CW17'!$B$131, " - ", 'CW17'!$B$139, " - ", 'CW17'!$J$5),212)&amp;" [*** truncated]",_xlfn.CONCAT('CW17'!$B$131, " - ", 'CW17'!$B$139, " - ", 'CW17'!$J$5))</f>
        <v>Water resilience and security - Security - Cyber; enhancement water opex - Total</v>
      </c>
      <c r="D1444" t="str">
        <f>'CW17'!$C$139</f>
        <v>£m</v>
      </c>
      <c r="E1444" t="s">
        <v>8488</v>
      </c>
      <c r="F1444" s="1248">
        <f>IF(ISBLANK('CW17'!$P$139),"##BLANK",'CW17'!$P$139)</f>
        <v>0</v>
      </c>
    </row>
    <row r="1445" spans="2:6" x14ac:dyDescent="0.2">
      <c r="B1445" t="str">
        <f>UPPER('CW17'!$BD$140)</f>
        <v>CW17_123WR_PR24</v>
      </c>
      <c r="C1445" t="str">
        <f>IF(LEN(_xlfn.CONCAT('CW17'!$B$131, " - ", 'CW17'!$B$140, " - ", 'CW17'!$E$5))&gt;230,LEFT(_xlfn.CONCAT('CW17'!$B$131, " - ", 'CW17'!$B$140, " - ", 'CW17'!$E$5),212)&amp;" [*** truncated]",_xlfn.CONCAT('CW17'!$B$131, " - ", 'CW17'!$B$140, " - ", 'CW17'!$E$5))</f>
        <v>Water resilience and security - Security - Cyber; enhancement water totex - Water resources</v>
      </c>
      <c r="D1445" t="str">
        <f>'CW17'!$C$140</f>
        <v>£m</v>
      </c>
      <c r="E1445" t="s">
        <v>8488</v>
      </c>
      <c r="F1445" s="1248">
        <f>IF(ISBLANK('CW17'!$K$140),"##BLANK",'CW17'!$K$140)</f>
        <v>0</v>
      </c>
    </row>
    <row r="1446" spans="2:6" x14ac:dyDescent="0.2">
      <c r="B1446" t="str">
        <f>UPPER('CW17'!$BE$140)</f>
        <v>CW17_123RWT_PR24</v>
      </c>
      <c r="C1446" t="str">
        <f>IF(LEN(_xlfn.CONCAT('CW17'!$B$131, " - ", 'CW17'!$B$140, " - ", 'CW17'!$F$6, " - ", 'CW17'!$F$5))&gt;230,LEFT(_xlfn.CONCAT('CW17'!$B$131, " - ", 'CW17'!$B$140, " - ", 'CW17'!$F$6, " - ", 'CW17'!$F$5),212)&amp;" [*** truncated]",_xlfn.CONCAT('CW17'!$B$131, " - ", 'CW17'!$B$140, " - ", 'CW17'!$F$6, " - ", 'CW17'!$F$5))</f>
        <v>Water resilience and security - Security - Cyber; enhancement water totex - Raw water transport - Water network+</v>
      </c>
      <c r="D1446" t="str">
        <f>'CW17'!$C$140</f>
        <v>£m</v>
      </c>
      <c r="E1446" t="s">
        <v>8488</v>
      </c>
      <c r="F1446" s="1248">
        <f>IF(ISBLANK('CW17'!$L$140),"##BLANK",'CW17'!$L$140)</f>
        <v>0</v>
      </c>
    </row>
    <row r="1447" spans="2:6" x14ac:dyDescent="0.2">
      <c r="B1447" t="str">
        <f>UPPER('CW17'!$BF$140)</f>
        <v>CW17_123RWS_PR24</v>
      </c>
      <c r="C1447" t="str">
        <f>IF(LEN(_xlfn.CONCAT('CW17'!$B$131, " - ", 'CW17'!$B$140, " - ", 'CW17'!$G$6, " - ", 'CW17'!$F$5))&gt;230,LEFT(_xlfn.CONCAT('CW17'!$B$131, " - ", 'CW17'!$B$140, " - ", 'CW17'!$G$6, " - ", 'CW17'!$F$5),212)&amp;" [*** truncated]",_xlfn.CONCAT('CW17'!$B$131, " - ", 'CW17'!$B$140, " - ", 'CW17'!$G$6, " - ", 'CW17'!$F$5))</f>
        <v>Water resilience and security - Security - Cyber; enhancement water totex - Raw water storage - Water network+</v>
      </c>
      <c r="D1447" t="str">
        <f>'CW17'!$C$140</f>
        <v>£m</v>
      </c>
      <c r="E1447" t="s">
        <v>8488</v>
      </c>
      <c r="F1447" s="1248">
        <f>IF(ISBLANK('CW17'!$M$140),"##BLANK",'CW17'!$M$140)</f>
        <v>0</v>
      </c>
    </row>
    <row r="1448" spans="2:6" x14ac:dyDescent="0.2">
      <c r="B1448" t="str">
        <f>UPPER('CW17'!$BG$140)</f>
        <v>CW17_123WT_PR24</v>
      </c>
      <c r="C1448" t="str">
        <f>IF(LEN(_xlfn.CONCAT('CW17'!$B$131, " - ", 'CW17'!$B$140, " - ", 'CW17'!$H$6, " - ", 'CW17'!$F$5))&gt;230,LEFT(_xlfn.CONCAT('CW17'!$B$131, " - ", 'CW17'!$B$140, " - ", 'CW17'!$H$6, " - ", 'CW17'!$F$5),212)&amp;" [*** truncated]",_xlfn.CONCAT('CW17'!$B$131, " - ", 'CW17'!$B$140, " - ", 'CW17'!$H$6, " - ", 'CW17'!$F$5))</f>
        <v>Water resilience and security - Security - Cyber; enhancement water totex - Water treatment - Water network+</v>
      </c>
      <c r="D1448" t="str">
        <f>'CW17'!$C$140</f>
        <v>£m</v>
      </c>
      <c r="E1448" t="s">
        <v>8488</v>
      </c>
      <c r="F1448" s="1248">
        <f>IF(ISBLANK('CW17'!$N$140),"##BLANK",'CW17'!$N$140)</f>
        <v>0</v>
      </c>
    </row>
    <row r="1449" spans="2:6" x14ac:dyDescent="0.2">
      <c r="B1449" t="str">
        <f>UPPER('CW17'!$BH$140)</f>
        <v>CW17_123TWD_PR24</v>
      </c>
      <c r="C1449" t="str">
        <f>IF(LEN(_xlfn.CONCAT('CW17'!$B$131, " - ", 'CW17'!$B$140, " - ", 'CW17'!$I$6, " - ", 'CW17'!$F$5))&gt;230,LEFT(_xlfn.CONCAT('CW17'!$B$131, " - ", 'CW17'!$B$140, " - ", 'CW17'!$I$6, " - ", 'CW17'!$F$5),212)&amp;" [*** truncated]",_xlfn.CONCAT('CW17'!$B$131, " - ", 'CW17'!$B$140, " - ", 'CW17'!$I$6, " - ", 'CW17'!$F$5))</f>
        <v>Water resilience and security - Security - Cyber; enhancement water totex - Treated water distribution - Water network+</v>
      </c>
      <c r="D1449" t="str">
        <f>'CW17'!$C$140</f>
        <v>£m</v>
      </c>
      <c r="E1449" t="s">
        <v>8488</v>
      </c>
      <c r="F1449" s="1248">
        <f>IF(ISBLANK('CW17'!$O$140),"##BLANK",'CW17'!$O$140)</f>
        <v>0</v>
      </c>
    </row>
    <row r="1450" spans="2:6" x14ac:dyDescent="0.2">
      <c r="B1450" t="str">
        <f>UPPER('CW17'!$BI$140)</f>
        <v>CW17_123TOT_PR24</v>
      </c>
      <c r="C1450" t="str">
        <f>IF(LEN(_xlfn.CONCAT('CW17'!$B$131, " - ", 'CW17'!$B$140, " - ", 'CW17'!$J$5))&gt;230,LEFT(_xlfn.CONCAT('CW17'!$B$131, " - ", 'CW17'!$B$140, " - ", 'CW17'!$J$5),212)&amp;" [*** truncated]",_xlfn.CONCAT('CW17'!$B$131, " - ", 'CW17'!$B$140, " - ", 'CW17'!$J$5))</f>
        <v>Water resilience and security - Security - Cyber; enhancement water totex - Total</v>
      </c>
      <c r="D1450" t="str">
        <f>'CW17'!$C$140</f>
        <v>£m</v>
      </c>
      <c r="E1450" t="s">
        <v>8488</v>
      </c>
      <c r="F1450" s="1248">
        <f>IF(ISBLANK('CW17'!$P$140),"##BLANK",'CW17'!$P$140)</f>
        <v>0</v>
      </c>
    </row>
    <row r="1451" spans="2:6" x14ac:dyDescent="0.2">
      <c r="B1451" t="str">
        <f>UPPER('CW17'!$BD$143)</f>
        <v>CW17_124WR_PR24</v>
      </c>
      <c r="C1451" t="str">
        <f>IF(LEN(_xlfn.CONCAT('CW17'!$B$142, " - ", 'CW17'!$B$143, " - ", 'CW17'!$E$5))&gt;230,LEFT(_xlfn.CONCAT('CW17'!$B$142, " - ", 'CW17'!$B$143, " - ", 'CW17'!$E$5),212)&amp;" [*** truncated]",_xlfn.CONCAT('CW17'!$B$142, " - ", 'CW17'!$B$143, " - ", 'CW17'!$E$5))</f>
        <v>Net zero - Greenhouse gas reduction (net zero); enhancement water capex - Water resources</v>
      </c>
      <c r="D1451" t="str">
        <f>'CW17'!$C$143</f>
        <v>£m</v>
      </c>
      <c r="E1451" t="s">
        <v>8488</v>
      </c>
      <c r="F1451" s="1248">
        <f>IF(ISBLANK('CW17'!$K$143),"##BLANK",'CW17'!$K$143)</f>
        <v>0</v>
      </c>
    </row>
    <row r="1452" spans="2:6" x14ac:dyDescent="0.2">
      <c r="B1452" t="str">
        <f>UPPER('CW17'!$BE$143)</f>
        <v>CW17_124RWT_PR24</v>
      </c>
      <c r="C1452" t="str">
        <f>IF(LEN(_xlfn.CONCAT('CW17'!$B$142, " - ", 'CW17'!$B$143, " - ", 'CW17'!$F$6, " - ", 'CW17'!$F$5))&gt;230,LEFT(_xlfn.CONCAT('CW17'!$B$142, " - ", 'CW17'!$B$143, " - ", 'CW17'!$F$6, " - ", 'CW17'!$F$5),212)&amp;" [*** truncated]",_xlfn.CONCAT('CW17'!$B$142, " - ", 'CW17'!$B$143, " - ", 'CW17'!$F$6, " - ", 'CW17'!$F$5))</f>
        <v>Net zero - Greenhouse gas reduction (net zero); enhancement water capex - Raw water transport - Water network+</v>
      </c>
      <c r="D1452" t="str">
        <f>'CW17'!$C$143</f>
        <v>£m</v>
      </c>
      <c r="E1452" t="s">
        <v>8488</v>
      </c>
      <c r="F1452" s="1248">
        <f>IF(ISBLANK('CW17'!$L$143),"##BLANK",'CW17'!$L$143)</f>
        <v>0</v>
      </c>
    </row>
    <row r="1453" spans="2:6" x14ac:dyDescent="0.2">
      <c r="B1453" t="str">
        <f>UPPER('CW17'!$BF$143)</f>
        <v>CW17_124RWS_PR24</v>
      </c>
      <c r="C1453" t="str">
        <f>IF(LEN(_xlfn.CONCAT('CW17'!$B$142, " - ", 'CW17'!$B$143, " - ", 'CW17'!$G$6, " - ", 'CW17'!$F$5))&gt;230,LEFT(_xlfn.CONCAT('CW17'!$B$142, " - ", 'CW17'!$B$143, " - ", 'CW17'!$G$6, " - ", 'CW17'!$F$5),212)&amp;" [*** truncated]",_xlfn.CONCAT('CW17'!$B$142, " - ", 'CW17'!$B$143, " - ", 'CW17'!$G$6, " - ", 'CW17'!$F$5))</f>
        <v>Net zero - Greenhouse gas reduction (net zero); enhancement water capex - Raw water storage - Water network+</v>
      </c>
      <c r="D1453" t="str">
        <f>'CW17'!$C$143</f>
        <v>£m</v>
      </c>
      <c r="E1453" t="s">
        <v>8488</v>
      </c>
      <c r="F1453" s="1248">
        <f>IF(ISBLANK('CW17'!$M$143),"##BLANK",'CW17'!$M$143)</f>
        <v>0</v>
      </c>
    </row>
    <row r="1454" spans="2:6" x14ac:dyDescent="0.2">
      <c r="B1454" t="str">
        <f>UPPER('CW17'!$BG$143)</f>
        <v>CW17_124WT_PR24</v>
      </c>
      <c r="C1454" t="str">
        <f>IF(LEN(_xlfn.CONCAT('CW17'!$B$142, " - ", 'CW17'!$B$143, " - ", 'CW17'!$H$6, " - ", 'CW17'!$F$5))&gt;230,LEFT(_xlfn.CONCAT('CW17'!$B$142, " - ", 'CW17'!$B$143, " - ", 'CW17'!$H$6, " - ", 'CW17'!$F$5),212)&amp;" [*** truncated]",_xlfn.CONCAT('CW17'!$B$142, " - ", 'CW17'!$B$143, " - ", 'CW17'!$H$6, " - ", 'CW17'!$F$5))</f>
        <v>Net zero - Greenhouse gas reduction (net zero); enhancement water capex - Water treatment - Water network+</v>
      </c>
      <c r="D1454" t="str">
        <f>'CW17'!$C$143</f>
        <v>£m</v>
      </c>
      <c r="E1454" t="s">
        <v>8488</v>
      </c>
      <c r="F1454" s="1248">
        <f>IF(ISBLANK('CW17'!$N$143),"##BLANK",'CW17'!$N$143)</f>
        <v>0</v>
      </c>
    </row>
    <row r="1455" spans="2:6" x14ac:dyDescent="0.2">
      <c r="B1455" t="str">
        <f>UPPER('CW17'!$BH$143)</f>
        <v>CW17_124TWD_PR24</v>
      </c>
      <c r="C1455" t="str">
        <f>IF(LEN(_xlfn.CONCAT('CW17'!$B$142, " - ", 'CW17'!$B$143, " - ", 'CW17'!$I$6, " - ", 'CW17'!$F$5))&gt;230,LEFT(_xlfn.CONCAT('CW17'!$B$142, " - ", 'CW17'!$B$143, " - ", 'CW17'!$I$6, " - ", 'CW17'!$F$5),212)&amp;" [*** truncated]",_xlfn.CONCAT('CW17'!$B$142, " - ", 'CW17'!$B$143, " - ", 'CW17'!$I$6, " - ", 'CW17'!$F$5))</f>
        <v>Net zero - Greenhouse gas reduction (net zero); enhancement water capex - Treated water distribution - Water network+</v>
      </c>
      <c r="D1455" t="str">
        <f>'CW17'!$C$143</f>
        <v>£m</v>
      </c>
      <c r="E1455" t="s">
        <v>8488</v>
      </c>
      <c r="F1455" s="1248">
        <f>IF(ISBLANK('CW17'!$O$143),"##BLANK",'CW17'!$O$143)</f>
        <v>0</v>
      </c>
    </row>
    <row r="1456" spans="2:6" x14ac:dyDescent="0.2">
      <c r="B1456" t="str">
        <f>UPPER('CW17'!$BI$143)</f>
        <v>CW17_124TOT_PR24</v>
      </c>
      <c r="C1456" t="str">
        <f>IF(LEN(_xlfn.CONCAT('CW17'!$B$142, " - ", 'CW17'!$B$143, " - ", 'CW17'!$J$5))&gt;230,LEFT(_xlfn.CONCAT('CW17'!$B$142, " - ", 'CW17'!$B$143, " - ", 'CW17'!$J$5),212)&amp;" [*** truncated]",_xlfn.CONCAT('CW17'!$B$142, " - ", 'CW17'!$B$143, " - ", 'CW17'!$J$5))</f>
        <v>Net zero - Greenhouse gas reduction (net zero); enhancement water capex - Total</v>
      </c>
      <c r="D1456" t="str">
        <f>'CW17'!$C$143</f>
        <v>£m</v>
      </c>
      <c r="E1456" t="s">
        <v>8488</v>
      </c>
      <c r="F1456" s="1248">
        <f>IF(ISBLANK('CW17'!$P$143),"##BLANK",'CW17'!$P$143)</f>
        <v>0</v>
      </c>
    </row>
    <row r="1457" spans="2:6" x14ac:dyDescent="0.2">
      <c r="B1457" t="str">
        <f>UPPER('CW17'!$BD$144)</f>
        <v>CW17_125WR_PR24</v>
      </c>
      <c r="C1457" t="str">
        <f>IF(LEN(_xlfn.CONCAT('CW17'!$B$142, " - ", 'CW17'!$B$144, " - ", 'CW17'!$E$5))&gt;230,LEFT(_xlfn.CONCAT('CW17'!$B$142, " - ", 'CW17'!$B$144, " - ", 'CW17'!$E$5),212)&amp;" [*** truncated]",_xlfn.CONCAT('CW17'!$B$142, " - ", 'CW17'!$B$144, " - ", 'CW17'!$E$5))</f>
        <v>Net zero - Greenhouse gas reduction (net zero); enhancement water opex - Water resources</v>
      </c>
      <c r="D1457" t="str">
        <f>'CW17'!$C$144</f>
        <v>£m</v>
      </c>
      <c r="E1457" t="s">
        <v>8488</v>
      </c>
      <c r="F1457" s="1248">
        <f>IF(ISBLANK('CW17'!$K$144),"##BLANK",'CW17'!$K$144)</f>
        <v>0</v>
      </c>
    </row>
    <row r="1458" spans="2:6" x14ac:dyDescent="0.2">
      <c r="B1458" t="str">
        <f>UPPER('CW17'!$BE$144)</f>
        <v>CW17_125RWT_PR24</v>
      </c>
      <c r="C1458" t="str">
        <f>IF(LEN(_xlfn.CONCAT('CW17'!$B$142, " - ", 'CW17'!$B$144, " - ", 'CW17'!$F$6, " - ", 'CW17'!$F$5))&gt;230,LEFT(_xlfn.CONCAT('CW17'!$B$142, " - ", 'CW17'!$B$144, " - ", 'CW17'!$F$6, " - ", 'CW17'!$F$5),212)&amp;" [*** truncated]",_xlfn.CONCAT('CW17'!$B$142, " - ", 'CW17'!$B$144, " - ", 'CW17'!$F$6, " - ", 'CW17'!$F$5))</f>
        <v>Net zero - Greenhouse gas reduction (net zero); enhancement water opex - Raw water transport - Water network+</v>
      </c>
      <c r="D1458" t="str">
        <f>'CW17'!$C$144</f>
        <v>£m</v>
      </c>
      <c r="E1458" t="s">
        <v>8488</v>
      </c>
      <c r="F1458" s="1248">
        <f>IF(ISBLANK('CW17'!$L$144),"##BLANK",'CW17'!$L$144)</f>
        <v>0</v>
      </c>
    </row>
    <row r="1459" spans="2:6" x14ac:dyDescent="0.2">
      <c r="B1459" t="str">
        <f>UPPER('CW17'!$BF$144)</f>
        <v>CW17_125RWS_PR24</v>
      </c>
      <c r="C1459" t="str">
        <f>IF(LEN(_xlfn.CONCAT('CW17'!$B$142, " - ", 'CW17'!$B$144, " - ", 'CW17'!$G$6, " - ", 'CW17'!$F$5))&gt;230,LEFT(_xlfn.CONCAT('CW17'!$B$142, " - ", 'CW17'!$B$144, " - ", 'CW17'!$G$6, " - ", 'CW17'!$F$5),212)&amp;" [*** truncated]",_xlfn.CONCAT('CW17'!$B$142, " - ", 'CW17'!$B$144, " - ", 'CW17'!$G$6, " - ", 'CW17'!$F$5))</f>
        <v>Net zero - Greenhouse gas reduction (net zero); enhancement water opex - Raw water storage - Water network+</v>
      </c>
      <c r="D1459" t="str">
        <f>'CW17'!$C$144</f>
        <v>£m</v>
      </c>
      <c r="E1459" t="s">
        <v>8488</v>
      </c>
      <c r="F1459" s="1248">
        <f>IF(ISBLANK('CW17'!$M$144),"##BLANK",'CW17'!$M$144)</f>
        <v>0</v>
      </c>
    </row>
    <row r="1460" spans="2:6" x14ac:dyDescent="0.2">
      <c r="B1460" t="str">
        <f>UPPER('CW17'!$BG$144)</f>
        <v>CW17_125WT_PR24</v>
      </c>
      <c r="C1460" t="str">
        <f>IF(LEN(_xlfn.CONCAT('CW17'!$B$142, " - ", 'CW17'!$B$144, " - ", 'CW17'!$H$6, " - ", 'CW17'!$F$5))&gt;230,LEFT(_xlfn.CONCAT('CW17'!$B$142, " - ", 'CW17'!$B$144, " - ", 'CW17'!$H$6, " - ", 'CW17'!$F$5),212)&amp;" [*** truncated]",_xlfn.CONCAT('CW17'!$B$142, " - ", 'CW17'!$B$144, " - ", 'CW17'!$H$6, " - ", 'CW17'!$F$5))</f>
        <v>Net zero - Greenhouse gas reduction (net zero); enhancement water opex - Water treatment - Water network+</v>
      </c>
      <c r="D1460" t="str">
        <f>'CW17'!$C$144</f>
        <v>£m</v>
      </c>
      <c r="E1460" t="s">
        <v>8488</v>
      </c>
      <c r="F1460" s="1248">
        <f>IF(ISBLANK('CW17'!$N$144),"##BLANK",'CW17'!$N$144)</f>
        <v>0</v>
      </c>
    </row>
    <row r="1461" spans="2:6" x14ac:dyDescent="0.2">
      <c r="B1461" t="str">
        <f>UPPER('CW17'!$BH$144)</f>
        <v>CW17_125TWD_PR24</v>
      </c>
      <c r="C1461" t="str">
        <f>IF(LEN(_xlfn.CONCAT('CW17'!$B$142, " - ", 'CW17'!$B$144, " - ", 'CW17'!$I$6, " - ", 'CW17'!$F$5))&gt;230,LEFT(_xlfn.CONCAT('CW17'!$B$142, " - ", 'CW17'!$B$144, " - ", 'CW17'!$I$6, " - ", 'CW17'!$F$5),212)&amp;" [*** truncated]",_xlfn.CONCAT('CW17'!$B$142, " - ", 'CW17'!$B$144, " - ", 'CW17'!$I$6, " - ", 'CW17'!$F$5))</f>
        <v>Net zero - Greenhouse gas reduction (net zero); enhancement water opex - Treated water distribution - Water network+</v>
      </c>
      <c r="D1461" t="str">
        <f>'CW17'!$C$144</f>
        <v>£m</v>
      </c>
      <c r="E1461" t="s">
        <v>8488</v>
      </c>
      <c r="F1461" s="1248">
        <f>IF(ISBLANK('CW17'!$O$144),"##BLANK",'CW17'!$O$144)</f>
        <v>0</v>
      </c>
    </row>
    <row r="1462" spans="2:6" x14ac:dyDescent="0.2">
      <c r="B1462" t="str">
        <f>UPPER('CW17'!$BI$144)</f>
        <v>CW17_125TOT_PR24</v>
      </c>
      <c r="C1462" t="str">
        <f>IF(LEN(_xlfn.CONCAT('CW17'!$B$142, " - ", 'CW17'!$B$144, " - ", 'CW17'!$J$5))&gt;230,LEFT(_xlfn.CONCAT('CW17'!$B$142, " - ", 'CW17'!$B$144, " - ", 'CW17'!$J$5),212)&amp;" [*** truncated]",_xlfn.CONCAT('CW17'!$B$142, " - ", 'CW17'!$B$144, " - ", 'CW17'!$J$5))</f>
        <v>Net zero - Greenhouse gas reduction (net zero); enhancement water opex - Total</v>
      </c>
      <c r="D1462" t="str">
        <f>'CW17'!$C$144</f>
        <v>£m</v>
      </c>
      <c r="E1462" t="s">
        <v>8488</v>
      </c>
      <c r="F1462" s="1248">
        <f>IF(ISBLANK('CW17'!$P$144),"##BLANK",'CW17'!$P$144)</f>
        <v>0</v>
      </c>
    </row>
    <row r="1463" spans="2:6" x14ac:dyDescent="0.2">
      <c r="B1463" t="str">
        <f>UPPER('CW17'!$BD$145)</f>
        <v>CW17_126WR_PR24</v>
      </c>
      <c r="C1463" t="str">
        <f>IF(LEN(_xlfn.CONCAT('CW17'!$B$142, " - ", 'CW17'!$B$145, " - ", 'CW17'!$E$5))&gt;230,LEFT(_xlfn.CONCAT('CW17'!$B$142, " - ", 'CW17'!$B$145, " - ", 'CW17'!$E$5),212)&amp;" [*** truncated]",_xlfn.CONCAT('CW17'!$B$142, " - ", 'CW17'!$B$145, " - ", 'CW17'!$E$5))</f>
        <v>Net zero - Greenhouse gas reduction (net zero); enhancement water totex - Water resources</v>
      </c>
      <c r="D1463" t="str">
        <f>'CW17'!$C$145</f>
        <v>£m</v>
      </c>
      <c r="E1463" t="s">
        <v>8488</v>
      </c>
      <c r="F1463" s="1248">
        <f>IF(ISBLANK('CW17'!$K$145),"##BLANK",'CW17'!$K$145)</f>
        <v>0</v>
      </c>
    </row>
    <row r="1464" spans="2:6" x14ac:dyDescent="0.2">
      <c r="B1464" t="str">
        <f>UPPER('CW17'!$BE$145)</f>
        <v>CW17_126RWT_PR24</v>
      </c>
      <c r="C1464" t="str">
        <f>IF(LEN(_xlfn.CONCAT('CW17'!$B$142, " - ", 'CW17'!$B$145, " - ", 'CW17'!$F$6, " - ", 'CW17'!$F$5))&gt;230,LEFT(_xlfn.CONCAT('CW17'!$B$142, " - ", 'CW17'!$B$145, " - ", 'CW17'!$F$6, " - ", 'CW17'!$F$5),212)&amp;" [*** truncated]",_xlfn.CONCAT('CW17'!$B$142, " - ", 'CW17'!$B$145, " - ", 'CW17'!$F$6, " - ", 'CW17'!$F$5))</f>
        <v>Net zero - Greenhouse gas reduction (net zero); enhancement water totex - Raw water transport - Water network+</v>
      </c>
      <c r="D1464" t="str">
        <f>'CW17'!$C$145</f>
        <v>£m</v>
      </c>
      <c r="E1464" t="s">
        <v>8488</v>
      </c>
      <c r="F1464" s="1248">
        <f>IF(ISBLANK('CW17'!$L$145),"##BLANK",'CW17'!$L$145)</f>
        <v>0</v>
      </c>
    </row>
    <row r="1465" spans="2:6" x14ac:dyDescent="0.2">
      <c r="B1465" t="str">
        <f>UPPER('CW17'!$BF$145)</f>
        <v>CW17_126RWS_PR24</v>
      </c>
      <c r="C1465" t="str">
        <f>IF(LEN(_xlfn.CONCAT('CW17'!$B$142, " - ", 'CW17'!$B$145, " - ", 'CW17'!$G$6, " - ", 'CW17'!$F$5))&gt;230,LEFT(_xlfn.CONCAT('CW17'!$B$142, " - ", 'CW17'!$B$145, " - ", 'CW17'!$G$6, " - ", 'CW17'!$F$5),212)&amp;" [*** truncated]",_xlfn.CONCAT('CW17'!$B$142, " - ", 'CW17'!$B$145, " - ", 'CW17'!$G$6, " - ", 'CW17'!$F$5))</f>
        <v>Net zero - Greenhouse gas reduction (net zero); enhancement water totex - Raw water storage - Water network+</v>
      </c>
      <c r="D1465" t="str">
        <f>'CW17'!$C$145</f>
        <v>£m</v>
      </c>
      <c r="E1465" t="s">
        <v>8488</v>
      </c>
      <c r="F1465" s="1248">
        <f>IF(ISBLANK('CW17'!$M$145),"##BLANK",'CW17'!$M$145)</f>
        <v>0</v>
      </c>
    </row>
    <row r="1466" spans="2:6" x14ac:dyDescent="0.2">
      <c r="B1466" t="str">
        <f>UPPER('CW17'!$BG$145)</f>
        <v>CW17_126WT_PR24</v>
      </c>
      <c r="C1466" t="str">
        <f>IF(LEN(_xlfn.CONCAT('CW17'!$B$142, " - ", 'CW17'!$B$145, " - ", 'CW17'!$H$6, " - ", 'CW17'!$F$5))&gt;230,LEFT(_xlfn.CONCAT('CW17'!$B$142, " - ", 'CW17'!$B$145, " - ", 'CW17'!$H$6, " - ", 'CW17'!$F$5),212)&amp;" [*** truncated]",_xlfn.CONCAT('CW17'!$B$142, " - ", 'CW17'!$B$145, " - ", 'CW17'!$H$6, " - ", 'CW17'!$F$5))</f>
        <v>Net zero - Greenhouse gas reduction (net zero); enhancement water totex - Water treatment - Water network+</v>
      </c>
      <c r="D1466" t="str">
        <f>'CW17'!$C$145</f>
        <v>£m</v>
      </c>
      <c r="E1466" t="s">
        <v>8488</v>
      </c>
      <c r="F1466" s="1248">
        <f>IF(ISBLANK('CW17'!$N$145),"##BLANK",'CW17'!$N$145)</f>
        <v>0</v>
      </c>
    </row>
    <row r="1467" spans="2:6" x14ac:dyDescent="0.2">
      <c r="B1467" t="str">
        <f>UPPER('CW17'!$BH$145)</f>
        <v>CW17_126TWD_PR24</v>
      </c>
      <c r="C1467" t="str">
        <f>IF(LEN(_xlfn.CONCAT('CW17'!$B$142, " - ", 'CW17'!$B$145, " - ", 'CW17'!$I$6, " - ", 'CW17'!$F$5))&gt;230,LEFT(_xlfn.CONCAT('CW17'!$B$142, " - ", 'CW17'!$B$145, " - ", 'CW17'!$I$6, " - ", 'CW17'!$F$5),212)&amp;" [*** truncated]",_xlfn.CONCAT('CW17'!$B$142, " - ", 'CW17'!$B$145, " - ", 'CW17'!$I$6, " - ", 'CW17'!$F$5))</f>
        <v>Net zero - Greenhouse gas reduction (net zero); enhancement water totex - Treated water distribution - Water network+</v>
      </c>
      <c r="D1467" t="str">
        <f>'CW17'!$C$145</f>
        <v>£m</v>
      </c>
      <c r="E1467" t="s">
        <v>8488</v>
      </c>
      <c r="F1467" s="1248">
        <f>IF(ISBLANK('CW17'!$O$145),"##BLANK",'CW17'!$O$145)</f>
        <v>0</v>
      </c>
    </row>
    <row r="1468" spans="2:6" x14ac:dyDescent="0.2">
      <c r="B1468" t="str">
        <f>UPPER('CW17'!$BI$145)</f>
        <v>CW17_126TOT_PR24</v>
      </c>
      <c r="C1468" t="str">
        <f>IF(LEN(_xlfn.CONCAT('CW17'!$B$142, " - ", 'CW17'!$B$145, " - ", 'CW17'!$J$5))&gt;230,LEFT(_xlfn.CONCAT('CW17'!$B$142, " - ", 'CW17'!$B$145, " - ", 'CW17'!$J$5),212)&amp;" [*** truncated]",_xlfn.CONCAT('CW17'!$B$142, " - ", 'CW17'!$B$145, " - ", 'CW17'!$J$5))</f>
        <v>Net zero - Greenhouse gas reduction (net zero); enhancement water totex - Total</v>
      </c>
      <c r="D1468" t="str">
        <f>'CW17'!$C$145</f>
        <v>£m</v>
      </c>
      <c r="E1468" t="s">
        <v>8488</v>
      </c>
      <c r="F1468" s="1248">
        <f>IF(ISBLANK('CW17'!$P$145),"##BLANK",'CW17'!$P$145)</f>
        <v>0</v>
      </c>
    </row>
    <row r="1469" spans="2:6" x14ac:dyDescent="0.2">
      <c r="B1469" t="str">
        <f>UPPER('CW17'!$BD$148)</f>
        <v>CW17_127WR_PR24</v>
      </c>
      <c r="C1469" t="str">
        <f>IF(LEN(_xlfn.CONCAT('CW17'!$B$147, " - ", 'CW17'!$B$148, " - ", 'CW17'!$E$5))&gt;230,LEFT(_xlfn.CONCAT('CW17'!$B$147, " - ", 'CW17'!$B$148, " - ", 'CW17'!$E$5),212)&amp;" [*** truncated]",_xlfn.CONCAT('CW17'!$B$147, " - ", 'CW17'!$B$148, " - ", 'CW17'!$E$5))</f>
        <v>Other enhancement (Freeform lines - by exception) - Additional line 1; enhancement water capex - Water resources</v>
      </c>
      <c r="D1469" t="str">
        <f>'CW17'!$C$148</f>
        <v>£m</v>
      </c>
      <c r="E1469" t="s">
        <v>8488</v>
      </c>
      <c r="F1469" s="1248">
        <f>IF(ISBLANK('CW17'!$K$148),"##BLANK",'CW17'!$K$148)</f>
        <v>0</v>
      </c>
    </row>
    <row r="1470" spans="2:6" x14ac:dyDescent="0.2">
      <c r="B1470" t="str">
        <f>UPPER('CW17'!$BE$148)</f>
        <v>CW17_127RWT_PR24</v>
      </c>
      <c r="C1470" t="str">
        <f>IF(LEN(_xlfn.CONCAT('CW17'!$B$147, " - ", 'CW17'!$B$148, " - ", 'CW17'!$F$6, " - ", 'CW17'!$F$5))&gt;230,LEFT(_xlfn.CONCAT('CW17'!$B$147, " - ", 'CW17'!$B$148, " - ", 'CW17'!$F$6, " - ", 'CW17'!$F$5),212)&amp;" [*** truncated]",_xlfn.CONCAT('CW17'!$B$147, " - ", 'CW17'!$B$148, " - ", 'CW17'!$F$6, " - ", 'CW17'!$F$5))</f>
        <v>Other enhancement (Freeform lines - by exception) - Additional line 1; enhancement water capex - Raw water transport - Water network+</v>
      </c>
      <c r="D1470" t="str">
        <f>'CW17'!$C$148</f>
        <v>£m</v>
      </c>
      <c r="E1470" t="s">
        <v>8488</v>
      </c>
      <c r="F1470" s="1248">
        <f>IF(ISBLANK('CW17'!$L$148),"##BLANK",'CW17'!$L$148)</f>
        <v>0</v>
      </c>
    </row>
    <row r="1471" spans="2:6" x14ac:dyDescent="0.2">
      <c r="B1471" t="str">
        <f>UPPER('CW17'!$BF$148)</f>
        <v>CW17_127RWS_PR24</v>
      </c>
      <c r="C1471" t="str">
        <f>IF(LEN(_xlfn.CONCAT('CW17'!$B$147, " - ", 'CW17'!$B$148, " - ", 'CW17'!$G$6, " - ", 'CW17'!$F$5))&gt;230,LEFT(_xlfn.CONCAT('CW17'!$B$147, " - ", 'CW17'!$B$148, " - ", 'CW17'!$G$6, " - ", 'CW17'!$F$5),212)&amp;" [*** truncated]",_xlfn.CONCAT('CW17'!$B$147, " - ", 'CW17'!$B$148, " - ", 'CW17'!$G$6, " - ", 'CW17'!$F$5))</f>
        <v>Other enhancement (Freeform lines - by exception) - Additional line 1; enhancement water capex - Raw water storage - Water network+</v>
      </c>
      <c r="D1471" t="str">
        <f>'CW17'!$C$148</f>
        <v>£m</v>
      </c>
      <c r="E1471" t="s">
        <v>8488</v>
      </c>
      <c r="F1471" s="1248">
        <f>IF(ISBLANK('CW17'!$M$148),"##BLANK",'CW17'!$M$148)</f>
        <v>0</v>
      </c>
    </row>
    <row r="1472" spans="2:6" x14ac:dyDescent="0.2">
      <c r="B1472" t="str">
        <f>UPPER('CW17'!$BG$148)</f>
        <v>CW17_127WT_PR24</v>
      </c>
      <c r="C1472" t="str">
        <f>IF(LEN(_xlfn.CONCAT('CW17'!$B$147, " - ", 'CW17'!$B$148, " - ", 'CW17'!$H$6, " - ", 'CW17'!$F$5))&gt;230,LEFT(_xlfn.CONCAT('CW17'!$B$147, " - ", 'CW17'!$B$148, " - ", 'CW17'!$H$6, " - ", 'CW17'!$F$5),212)&amp;" [*** truncated]",_xlfn.CONCAT('CW17'!$B$147, " - ", 'CW17'!$B$148, " - ", 'CW17'!$H$6, " - ", 'CW17'!$F$5))</f>
        <v>Other enhancement (Freeform lines - by exception) - Additional line 1; enhancement water capex - Water treatment - Water network+</v>
      </c>
      <c r="D1472" t="str">
        <f>'CW17'!$C$148</f>
        <v>£m</v>
      </c>
      <c r="E1472" t="s">
        <v>8488</v>
      </c>
      <c r="F1472" s="1248">
        <f>IF(ISBLANK('CW17'!$N$148),"##BLANK",'CW17'!$N$148)</f>
        <v>0</v>
      </c>
    </row>
    <row r="1473" spans="2:6" x14ac:dyDescent="0.2">
      <c r="B1473" t="str">
        <f>UPPER('CW17'!$BH$148)</f>
        <v>CW17_127TWD_PR24</v>
      </c>
      <c r="C1473" t="str">
        <f>IF(LEN(_xlfn.CONCAT('CW17'!$B$147, " - ", 'CW17'!$B$148, " - ", 'CW17'!$I$6, " - ", 'CW17'!$F$5))&gt;230,LEFT(_xlfn.CONCAT('CW17'!$B$147, " - ", 'CW17'!$B$148, " - ", 'CW17'!$I$6, " - ", 'CW17'!$F$5),212)&amp;" [*** truncated]",_xlfn.CONCAT('CW17'!$B$147, " - ", 'CW17'!$B$148, " - ", 'CW17'!$I$6, " - ", 'CW17'!$F$5))</f>
        <v>Other enhancement (Freeform lines - by exception) - Additional line 1; enhancement water capex - Treated water distribution - Water network+</v>
      </c>
      <c r="D1473" t="str">
        <f>'CW17'!$C$148</f>
        <v>£m</v>
      </c>
      <c r="E1473" t="s">
        <v>8488</v>
      </c>
      <c r="F1473" s="1248">
        <f>IF(ISBLANK('CW17'!$O$148),"##BLANK",'CW17'!$O$148)</f>
        <v>0</v>
      </c>
    </row>
    <row r="1474" spans="2:6" x14ac:dyDescent="0.2">
      <c r="B1474" t="str">
        <f>UPPER('CW17'!$BI$148)</f>
        <v>CW17_127TOT_PR24</v>
      </c>
      <c r="C1474" t="str">
        <f>IF(LEN(_xlfn.CONCAT('CW17'!$B$147, " - ", 'CW17'!$B$148, " - ", 'CW17'!$J$5))&gt;230,LEFT(_xlfn.CONCAT('CW17'!$B$147, " - ", 'CW17'!$B$148, " - ", 'CW17'!$J$5),212)&amp;" [*** truncated]",_xlfn.CONCAT('CW17'!$B$147, " - ", 'CW17'!$B$148, " - ", 'CW17'!$J$5))</f>
        <v>Other enhancement (Freeform lines - by exception) - Additional line 1; enhancement water capex - Total</v>
      </c>
      <c r="D1474" t="str">
        <f>'CW17'!$C$148</f>
        <v>£m</v>
      </c>
      <c r="E1474" t="s">
        <v>8488</v>
      </c>
      <c r="F1474" s="1248">
        <f>IF(ISBLANK('CW17'!$P$148),"##BLANK",'CW17'!$P$148)</f>
        <v>0</v>
      </c>
    </row>
    <row r="1475" spans="2:6" x14ac:dyDescent="0.2">
      <c r="B1475" t="str">
        <f>UPPER('CW17'!$BD$149)</f>
        <v>CW17_128WR_PR24</v>
      </c>
      <c r="C1475" t="str">
        <f>IF(LEN(_xlfn.CONCAT('CW17'!$B$147, " - ", 'CW17'!$B$149, " - ", 'CW17'!$E$5))&gt;230,LEFT(_xlfn.CONCAT('CW17'!$B$147, " - ", 'CW17'!$B$149, " - ", 'CW17'!$E$5),212)&amp;" [*** truncated]",_xlfn.CONCAT('CW17'!$B$147, " - ", 'CW17'!$B$149, " - ", 'CW17'!$E$5))</f>
        <v>Other enhancement (Freeform lines - by exception) - Additional line 1; enhancement water opex - Water resources</v>
      </c>
      <c r="D1475" t="str">
        <f>'CW17'!$C$149</f>
        <v>£m</v>
      </c>
      <c r="E1475" t="s">
        <v>8488</v>
      </c>
      <c r="F1475" s="1248">
        <f>IF(ISBLANK('CW17'!$K$149),"##BLANK",'CW17'!$K$149)</f>
        <v>0</v>
      </c>
    </row>
    <row r="1476" spans="2:6" x14ac:dyDescent="0.2">
      <c r="B1476" t="str">
        <f>UPPER('CW17'!$BE$149)</f>
        <v>CW17_128RWT_PR24</v>
      </c>
      <c r="C1476" t="str">
        <f>IF(LEN(_xlfn.CONCAT('CW17'!$B$147, " - ", 'CW17'!$B$149, " - ", 'CW17'!$F$6, " - ", 'CW17'!$F$5))&gt;230,LEFT(_xlfn.CONCAT('CW17'!$B$147, " - ", 'CW17'!$B$149, " - ", 'CW17'!$F$6, " - ", 'CW17'!$F$5),212)&amp;" [*** truncated]",_xlfn.CONCAT('CW17'!$B$147, " - ", 'CW17'!$B$149, " - ", 'CW17'!$F$6, " - ", 'CW17'!$F$5))</f>
        <v>Other enhancement (Freeform lines - by exception) - Additional line 1; enhancement water opex - Raw water transport - Water network+</v>
      </c>
      <c r="D1476" t="str">
        <f>'CW17'!$C$149</f>
        <v>£m</v>
      </c>
      <c r="E1476" t="s">
        <v>8488</v>
      </c>
      <c r="F1476" s="1248">
        <f>IF(ISBLANK('CW17'!$L$149),"##BLANK",'CW17'!$L$149)</f>
        <v>0</v>
      </c>
    </row>
    <row r="1477" spans="2:6" x14ac:dyDescent="0.2">
      <c r="B1477" t="str">
        <f>UPPER('CW17'!$BF$149)</f>
        <v>CW17_128RWS_PR24</v>
      </c>
      <c r="C1477" t="str">
        <f>IF(LEN(_xlfn.CONCAT('CW17'!$B$147, " - ", 'CW17'!$B$149, " - ", 'CW17'!$G$6, " - ", 'CW17'!$F$5))&gt;230,LEFT(_xlfn.CONCAT('CW17'!$B$147, " - ", 'CW17'!$B$149, " - ", 'CW17'!$G$6, " - ", 'CW17'!$F$5),212)&amp;" [*** truncated]",_xlfn.CONCAT('CW17'!$B$147, " - ", 'CW17'!$B$149, " - ", 'CW17'!$G$6, " - ", 'CW17'!$F$5))</f>
        <v>Other enhancement (Freeform lines - by exception) - Additional line 1; enhancement water opex - Raw water storage - Water network+</v>
      </c>
      <c r="D1477" t="str">
        <f>'CW17'!$C$149</f>
        <v>£m</v>
      </c>
      <c r="E1477" t="s">
        <v>8488</v>
      </c>
      <c r="F1477" s="1248">
        <f>IF(ISBLANK('CW17'!$M$149),"##BLANK",'CW17'!$M$149)</f>
        <v>0</v>
      </c>
    </row>
    <row r="1478" spans="2:6" x14ac:dyDescent="0.2">
      <c r="B1478" t="str">
        <f>UPPER('CW17'!$BG$149)</f>
        <v>CW17_128WT_PR24</v>
      </c>
      <c r="C1478" t="str">
        <f>IF(LEN(_xlfn.CONCAT('CW17'!$B$147, " - ", 'CW17'!$B$149, " - ", 'CW17'!$H$6, " - ", 'CW17'!$F$5))&gt;230,LEFT(_xlfn.CONCAT('CW17'!$B$147, " - ", 'CW17'!$B$149, " - ", 'CW17'!$H$6, " - ", 'CW17'!$F$5),212)&amp;" [*** truncated]",_xlfn.CONCAT('CW17'!$B$147, " - ", 'CW17'!$B$149, " - ", 'CW17'!$H$6, " - ", 'CW17'!$F$5))</f>
        <v>Other enhancement (Freeform lines - by exception) - Additional line 1; enhancement water opex - Water treatment - Water network+</v>
      </c>
      <c r="D1478" t="str">
        <f>'CW17'!$C$149</f>
        <v>£m</v>
      </c>
      <c r="E1478" t="s">
        <v>8488</v>
      </c>
      <c r="F1478" s="1248">
        <f>IF(ISBLANK('CW17'!$N$149),"##BLANK",'CW17'!$N$149)</f>
        <v>0</v>
      </c>
    </row>
    <row r="1479" spans="2:6" x14ac:dyDescent="0.2">
      <c r="B1479" t="str">
        <f>UPPER('CW17'!$BH$149)</f>
        <v>CW17_128TWD_PR24</v>
      </c>
      <c r="C1479" t="str">
        <f>IF(LEN(_xlfn.CONCAT('CW17'!$B$147, " - ", 'CW17'!$B$149, " - ", 'CW17'!$I$6, " - ", 'CW17'!$F$5))&gt;230,LEFT(_xlfn.CONCAT('CW17'!$B$147, " - ", 'CW17'!$B$149, " - ", 'CW17'!$I$6, " - ", 'CW17'!$F$5),212)&amp;" [*** truncated]",_xlfn.CONCAT('CW17'!$B$147, " - ", 'CW17'!$B$149, " - ", 'CW17'!$I$6, " - ", 'CW17'!$F$5))</f>
        <v>Other enhancement (Freeform lines - by exception) - Additional line 1; enhancement water opex - Treated water distribution - Water network+</v>
      </c>
      <c r="D1479" t="str">
        <f>'CW17'!$C$149</f>
        <v>£m</v>
      </c>
      <c r="E1479" t="s">
        <v>8488</v>
      </c>
      <c r="F1479" s="1248">
        <f>IF(ISBLANK('CW17'!$O$149),"##BLANK",'CW17'!$O$149)</f>
        <v>0</v>
      </c>
    </row>
    <row r="1480" spans="2:6" x14ac:dyDescent="0.2">
      <c r="B1480" t="str">
        <f>UPPER('CW17'!$BI$149)</f>
        <v>CW17_128TOT_PR24</v>
      </c>
      <c r="C1480" t="str">
        <f>IF(LEN(_xlfn.CONCAT('CW17'!$B$147, " - ", 'CW17'!$B$149, " - ", 'CW17'!$J$5))&gt;230,LEFT(_xlfn.CONCAT('CW17'!$B$147, " - ", 'CW17'!$B$149, " - ", 'CW17'!$J$5),212)&amp;" [*** truncated]",_xlfn.CONCAT('CW17'!$B$147, " - ", 'CW17'!$B$149, " - ", 'CW17'!$J$5))</f>
        <v>Other enhancement (Freeform lines - by exception) - Additional line 1; enhancement water opex - Total</v>
      </c>
      <c r="D1480" t="str">
        <f>'CW17'!$C$149</f>
        <v>£m</v>
      </c>
      <c r="E1480" t="s">
        <v>8488</v>
      </c>
      <c r="F1480" s="1248">
        <f>IF(ISBLANK('CW17'!$P$149),"##BLANK",'CW17'!$P$149)</f>
        <v>0</v>
      </c>
    </row>
    <row r="1481" spans="2:6" x14ac:dyDescent="0.2">
      <c r="B1481" t="str">
        <f>UPPER('CW17'!$BD$150)</f>
        <v>CW17_129WR_PR24</v>
      </c>
      <c r="C1481" t="str">
        <f>IF(LEN(_xlfn.CONCAT('CW17'!$B$147, " - ", 'CW17'!$B$150, " - ", 'CW17'!$E$5))&gt;230,LEFT(_xlfn.CONCAT('CW17'!$B$147, " - ", 'CW17'!$B$150, " - ", 'CW17'!$E$5),212)&amp;" [*** truncated]",_xlfn.CONCAT('CW17'!$B$147, " - ", 'CW17'!$B$150, " - ", 'CW17'!$E$5))</f>
        <v>Other enhancement (Freeform lines - by exception) - Additional line 2; enhancement water capex - Water resources</v>
      </c>
      <c r="D1481" t="str">
        <f>'CW17'!$C$150</f>
        <v>£m</v>
      </c>
      <c r="E1481" t="s">
        <v>8488</v>
      </c>
      <c r="F1481" s="1248">
        <f>IF(ISBLANK('CW17'!$K$150),"##BLANK",'CW17'!$K$150)</f>
        <v>3.896638172210134</v>
      </c>
    </row>
    <row r="1482" spans="2:6" x14ac:dyDescent="0.2">
      <c r="B1482" t="str">
        <f>UPPER('CW17'!$BE$150)</f>
        <v>CW17_129RWT_PR24</v>
      </c>
      <c r="C1482" t="str">
        <f>IF(LEN(_xlfn.CONCAT('CW17'!$B$147, " - ", 'CW17'!$B$150, " - ", 'CW17'!$F$6, " - ", 'CW17'!$F$5))&gt;230,LEFT(_xlfn.CONCAT('CW17'!$B$147, " - ", 'CW17'!$B$150, " - ", 'CW17'!$F$6, " - ", 'CW17'!$F$5),212)&amp;" [*** truncated]",_xlfn.CONCAT('CW17'!$B$147, " - ", 'CW17'!$B$150, " - ", 'CW17'!$F$6, " - ", 'CW17'!$F$5))</f>
        <v>Other enhancement (Freeform lines - by exception) - Additional line 2; enhancement water capex - Raw water transport - Water network+</v>
      </c>
      <c r="D1482" t="str">
        <f>'CW17'!$C$150</f>
        <v>£m</v>
      </c>
      <c r="E1482" t="s">
        <v>8488</v>
      </c>
      <c r="F1482" s="1248">
        <f>IF(ISBLANK('CW17'!$L$150),"##BLANK",'CW17'!$L$150)</f>
        <v>0</v>
      </c>
    </row>
    <row r="1483" spans="2:6" x14ac:dyDescent="0.2">
      <c r="B1483" t="str">
        <f>UPPER('CW17'!$BF$150)</f>
        <v>CW17_129RWS_PR24</v>
      </c>
      <c r="C1483" t="str">
        <f>IF(LEN(_xlfn.CONCAT('CW17'!$B$147, " - ", 'CW17'!$B$150, " - ", 'CW17'!$G$6, " - ", 'CW17'!$F$5))&gt;230,LEFT(_xlfn.CONCAT('CW17'!$B$147, " - ", 'CW17'!$B$150, " - ", 'CW17'!$G$6, " - ", 'CW17'!$F$5),212)&amp;" [*** truncated]",_xlfn.CONCAT('CW17'!$B$147, " - ", 'CW17'!$B$150, " - ", 'CW17'!$G$6, " - ", 'CW17'!$F$5))</f>
        <v>Other enhancement (Freeform lines - by exception) - Additional line 2; enhancement water capex - Raw water storage - Water network+</v>
      </c>
      <c r="D1483" t="str">
        <f>'CW17'!$C$150</f>
        <v>£m</v>
      </c>
      <c r="E1483" t="s">
        <v>8488</v>
      </c>
      <c r="F1483" s="1248">
        <f>IF(ISBLANK('CW17'!$M$150),"##BLANK",'CW17'!$M$150)</f>
        <v>0</v>
      </c>
    </row>
    <row r="1484" spans="2:6" x14ac:dyDescent="0.2">
      <c r="B1484" t="str">
        <f>UPPER('CW17'!$BG$150)</f>
        <v>CW17_129WT_PR24</v>
      </c>
      <c r="C1484" t="str">
        <f>IF(LEN(_xlfn.CONCAT('CW17'!$B$147, " - ", 'CW17'!$B$150, " - ", 'CW17'!$H$6, " - ", 'CW17'!$F$5))&gt;230,LEFT(_xlfn.CONCAT('CW17'!$B$147, " - ", 'CW17'!$B$150, " - ", 'CW17'!$H$6, " - ", 'CW17'!$F$5),212)&amp;" [*** truncated]",_xlfn.CONCAT('CW17'!$B$147, " - ", 'CW17'!$B$150, " - ", 'CW17'!$H$6, " - ", 'CW17'!$F$5))</f>
        <v>Other enhancement (Freeform lines - by exception) - Additional line 2; enhancement water capex - Water treatment - Water network+</v>
      </c>
      <c r="D1484" t="str">
        <f>'CW17'!$C$150</f>
        <v>£m</v>
      </c>
      <c r="E1484" t="s">
        <v>8488</v>
      </c>
      <c r="F1484" s="1248">
        <f>IF(ISBLANK('CW17'!$N$150),"##BLANK",'CW17'!$N$150)</f>
        <v>0</v>
      </c>
    </row>
    <row r="1485" spans="2:6" x14ac:dyDescent="0.2">
      <c r="B1485" t="str">
        <f>UPPER('CW17'!$BH$150)</f>
        <v>CW17_129TWD_PR24</v>
      </c>
      <c r="C1485" t="str">
        <f>IF(LEN(_xlfn.CONCAT('CW17'!$B$147, " - ", 'CW17'!$B$150, " - ", 'CW17'!$I$6, " - ", 'CW17'!$F$5))&gt;230,LEFT(_xlfn.CONCAT('CW17'!$B$147, " - ", 'CW17'!$B$150, " - ", 'CW17'!$I$6, " - ", 'CW17'!$F$5),212)&amp;" [*** truncated]",_xlfn.CONCAT('CW17'!$B$147, " - ", 'CW17'!$B$150, " - ", 'CW17'!$I$6, " - ", 'CW17'!$F$5))</f>
        <v>Other enhancement (Freeform lines - by exception) - Additional line 2; enhancement water capex - Treated water distribution - Water network+</v>
      </c>
      <c r="D1485" t="str">
        <f>'CW17'!$C$150</f>
        <v>£m</v>
      </c>
      <c r="E1485" t="s">
        <v>8488</v>
      </c>
      <c r="F1485" s="1248">
        <f>IF(ISBLANK('CW17'!$O$150),"##BLANK",'CW17'!$O$150)</f>
        <v>0</v>
      </c>
    </row>
    <row r="1486" spans="2:6" x14ac:dyDescent="0.2">
      <c r="B1486" t="str">
        <f>UPPER('CW17'!$BI$150)</f>
        <v>CW17_129TOT_PR24</v>
      </c>
      <c r="C1486" t="str">
        <f>IF(LEN(_xlfn.CONCAT('CW17'!$B$147, " - ", 'CW17'!$B$150, " - ", 'CW17'!$J$5))&gt;230,LEFT(_xlfn.CONCAT('CW17'!$B$147, " - ", 'CW17'!$B$150, " - ", 'CW17'!$J$5),212)&amp;" [*** truncated]",_xlfn.CONCAT('CW17'!$B$147, " - ", 'CW17'!$B$150, " - ", 'CW17'!$J$5))</f>
        <v>Other enhancement (Freeform lines - by exception) - Additional line 2; enhancement water capex - Total</v>
      </c>
      <c r="D1486" t="str">
        <f>'CW17'!$C$150</f>
        <v>£m</v>
      </c>
      <c r="E1486" t="s">
        <v>8488</v>
      </c>
      <c r="F1486" s="1248">
        <f>IF(ISBLANK('CW17'!$P$150),"##BLANK",'CW17'!$P$150)</f>
        <v>3.896638172210134</v>
      </c>
    </row>
    <row r="1487" spans="2:6" x14ac:dyDescent="0.2">
      <c r="B1487" t="str">
        <f>UPPER('CW17'!$BD$151)</f>
        <v>CW17_130WR_PR24</v>
      </c>
      <c r="C1487" t="str">
        <f>IF(LEN(_xlfn.CONCAT('CW17'!$B$147, " - ", 'CW17'!$B$151, " - ", 'CW17'!$E$5))&gt;230,LEFT(_xlfn.CONCAT('CW17'!$B$147, " - ", 'CW17'!$B$151, " - ", 'CW17'!$E$5),212)&amp;" [*** truncated]",_xlfn.CONCAT('CW17'!$B$147, " - ", 'CW17'!$B$151, " - ", 'CW17'!$E$5))</f>
        <v>Other enhancement (Freeform lines - by exception) - Additional line 2; enhancement water opex - Water resources</v>
      </c>
      <c r="D1487" t="str">
        <f>'CW17'!$C$151</f>
        <v>£m</v>
      </c>
      <c r="E1487" t="s">
        <v>8488</v>
      </c>
      <c r="F1487" s="1248">
        <f>IF(ISBLANK('CW17'!$K$151),"##BLANK",'CW17'!$K$151)</f>
        <v>0</v>
      </c>
    </row>
    <row r="1488" spans="2:6" x14ac:dyDescent="0.2">
      <c r="B1488" t="str">
        <f>UPPER('CW17'!$BE$151)</f>
        <v>CW17_130RWT_PR24</v>
      </c>
      <c r="C1488" t="str">
        <f>IF(LEN(_xlfn.CONCAT('CW17'!$B$147, " - ", 'CW17'!$B$151, " - ", 'CW17'!$F$6, " - ", 'CW17'!$F$5))&gt;230,LEFT(_xlfn.CONCAT('CW17'!$B$147, " - ", 'CW17'!$B$151, " - ", 'CW17'!$F$6, " - ", 'CW17'!$F$5),212)&amp;" [*** truncated]",_xlfn.CONCAT('CW17'!$B$147, " - ", 'CW17'!$B$151, " - ", 'CW17'!$F$6, " - ", 'CW17'!$F$5))</f>
        <v>Other enhancement (Freeform lines - by exception) - Additional line 2; enhancement water opex - Raw water transport - Water network+</v>
      </c>
      <c r="D1488" t="str">
        <f>'CW17'!$C$151</f>
        <v>£m</v>
      </c>
      <c r="E1488" t="s">
        <v>8488</v>
      </c>
      <c r="F1488" s="1248">
        <f>IF(ISBLANK('CW17'!$L$151),"##BLANK",'CW17'!$L$151)</f>
        <v>0</v>
      </c>
    </row>
    <row r="1489" spans="2:6" x14ac:dyDescent="0.2">
      <c r="B1489" t="str">
        <f>UPPER('CW17'!$BF$151)</f>
        <v>CW17_130RWS_PR24</v>
      </c>
      <c r="C1489" t="str">
        <f>IF(LEN(_xlfn.CONCAT('CW17'!$B$147, " - ", 'CW17'!$B$151, " - ", 'CW17'!$G$6, " - ", 'CW17'!$F$5))&gt;230,LEFT(_xlfn.CONCAT('CW17'!$B$147, " - ", 'CW17'!$B$151, " - ", 'CW17'!$G$6, " - ", 'CW17'!$F$5),212)&amp;" [*** truncated]",_xlfn.CONCAT('CW17'!$B$147, " - ", 'CW17'!$B$151, " - ", 'CW17'!$G$6, " - ", 'CW17'!$F$5))</f>
        <v>Other enhancement (Freeform lines - by exception) - Additional line 2; enhancement water opex - Raw water storage - Water network+</v>
      </c>
      <c r="D1489" t="str">
        <f>'CW17'!$C$151</f>
        <v>£m</v>
      </c>
      <c r="E1489" t="s">
        <v>8488</v>
      </c>
      <c r="F1489" s="1248">
        <f>IF(ISBLANK('CW17'!$M$151),"##BLANK",'CW17'!$M$151)</f>
        <v>0</v>
      </c>
    </row>
    <row r="1490" spans="2:6" x14ac:dyDescent="0.2">
      <c r="B1490" t="str">
        <f>UPPER('CW17'!$BG$151)</f>
        <v>CW17_130WT_PR24</v>
      </c>
      <c r="C1490" t="str">
        <f>IF(LEN(_xlfn.CONCAT('CW17'!$B$147, " - ", 'CW17'!$B$151, " - ", 'CW17'!$H$6, " - ", 'CW17'!$F$5))&gt;230,LEFT(_xlfn.CONCAT('CW17'!$B$147, " - ", 'CW17'!$B$151, " - ", 'CW17'!$H$6, " - ", 'CW17'!$F$5),212)&amp;" [*** truncated]",_xlfn.CONCAT('CW17'!$B$147, " - ", 'CW17'!$B$151, " - ", 'CW17'!$H$6, " - ", 'CW17'!$F$5))</f>
        <v>Other enhancement (Freeform lines - by exception) - Additional line 2; enhancement water opex - Water treatment - Water network+</v>
      </c>
      <c r="D1490" t="str">
        <f>'CW17'!$C$151</f>
        <v>£m</v>
      </c>
      <c r="E1490" t="s">
        <v>8488</v>
      </c>
      <c r="F1490" s="1248">
        <f>IF(ISBLANK('CW17'!$N$151),"##BLANK",'CW17'!$N$151)</f>
        <v>0</v>
      </c>
    </row>
    <row r="1491" spans="2:6" x14ac:dyDescent="0.2">
      <c r="B1491" t="str">
        <f>UPPER('CW17'!$BH$151)</f>
        <v>CW17_130TWD_PR24</v>
      </c>
      <c r="C1491" t="str">
        <f>IF(LEN(_xlfn.CONCAT('CW17'!$B$147, " - ", 'CW17'!$B$151, " - ", 'CW17'!$I$6, " - ", 'CW17'!$F$5))&gt;230,LEFT(_xlfn.CONCAT('CW17'!$B$147, " - ", 'CW17'!$B$151, " - ", 'CW17'!$I$6, " - ", 'CW17'!$F$5),212)&amp;" [*** truncated]",_xlfn.CONCAT('CW17'!$B$147, " - ", 'CW17'!$B$151, " - ", 'CW17'!$I$6, " - ", 'CW17'!$F$5))</f>
        <v>Other enhancement (Freeform lines - by exception) - Additional line 2; enhancement water opex - Treated water distribution - Water network+</v>
      </c>
      <c r="D1491" t="str">
        <f>'CW17'!$C$151</f>
        <v>£m</v>
      </c>
      <c r="E1491" t="s">
        <v>8488</v>
      </c>
      <c r="F1491" s="1248">
        <f>IF(ISBLANK('CW17'!$O$151),"##BLANK",'CW17'!$O$151)</f>
        <v>0</v>
      </c>
    </row>
    <row r="1492" spans="2:6" x14ac:dyDescent="0.2">
      <c r="B1492" t="str">
        <f>UPPER('CW17'!$BI$151)</f>
        <v>CW17_130TOT_PR24</v>
      </c>
      <c r="C1492" t="str">
        <f>IF(LEN(_xlfn.CONCAT('CW17'!$B$147, " - ", 'CW17'!$B$151, " - ", 'CW17'!$J$5))&gt;230,LEFT(_xlfn.CONCAT('CW17'!$B$147, " - ", 'CW17'!$B$151, " - ", 'CW17'!$J$5),212)&amp;" [*** truncated]",_xlfn.CONCAT('CW17'!$B$147, " - ", 'CW17'!$B$151, " - ", 'CW17'!$J$5))</f>
        <v>Other enhancement (Freeform lines - by exception) - Additional line 2; enhancement water opex - Total</v>
      </c>
      <c r="D1492" t="str">
        <f>'CW17'!$C$151</f>
        <v>£m</v>
      </c>
      <c r="E1492" t="s">
        <v>8488</v>
      </c>
      <c r="F1492" s="1248">
        <f>IF(ISBLANK('CW17'!$P$151),"##BLANK",'CW17'!$P$151)</f>
        <v>0</v>
      </c>
    </row>
    <row r="1493" spans="2:6" x14ac:dyDescent="0.2">
      <c r="B1493" t="str">
        <f>UPPER('CW17'!$BD$152)</f>
        <v>CW17_131WR_PR24</v>
      </c>
      <c r="C1493" t="str">
        <f>IF(LEN(_xlfn.CONCAT('CW17'!$B$147, " - ", 'CW17'!$B$152, " - ", 'CW17'!$E$5))&gt;230,LEFT(_xlfn.CONCAT('CW17'!$B$147, " - ", 'CW17'!$B$152, " - ", 'CW17'!$E$5),212)&amp;" [*** truncated]",_xlfn.CONCAT('CW17'!$B$147, " - ", 'CW17'!$B$152, " - ", 'CW17'!$E$5))</f>
        <v>Other enhancement (Freeform lines - by exception) - Additional line 3; enhancement water capex - Water resources</v>
      </c>
      <c r="D1493" t="str">
        <f>'CW17'!$C$152</f>
        <v>£m</v>
      </c>
      <c r="E1493" t="s">
        <v>8488</v>
      </c>
      <c r="F1493" s="1248">
        <f>IF(ISBLANK('CW17'!$K$152),"##BLANK",'CW17'!$K$152)</f>
        <v>0</v>
      </c>
    </row>
    <row r="1494" spans="2:6" x14ac:dyDescent="0.2">
      <c r="B1494" t="str">
        <f>UPPER('CW17'!$BE$152)</f>
        <v>CW17_131RWT_PR24</v>
      </c>
      <c r="C1494" t="str">
        <f>IF(LEN(_xlfn.CONCAT('CW17'!$B$147, " - ", 'CW17'!$B$152, " - ", 'CW17'!$F$6, " - ", 'CW17'!$F$5))&gt;230,LEFT(_xlfn.CONCAT('CW17'!$B$147, " - ", 'CW17'!$B$152, " - ", 'CW17'!$F$6, " - ", 'CW17'!$F$5),212)&amp;" [*** truncated]",_xlfn.CONCAT('CW17'!$B$147, " - ", 'CW17'!$B$152, " - ", 'CW17'!$F$6, " - ", 'CW17'!$F$5))</f>
        <v>Other enhancement (Freeform lines - by exception) - Additional line 3; enhancement water capex - Raw water transport - Water network+</v>
      </c>
      <c r="D1494" t="str">
        <f>'CW17'!$C$152</f>
        <v>£m</v>
      </c>
      <c r="E1494" t="s">
        <v>8488</v>
      </c>
      <c r="F1494" s="1248">
        <f>IF(ISBLANK('CW17'!$L$152),"##BLANK",'CW17'!$L$152)</f>
        <v>0</v>
      </c>
    </row>
    <row r="1495" spans="2:6" x14ac:dyDescent="0.2">
      <c r="B1495" t="str">
        <f>UPPER('CW17'!$BF$152)</f>
        <v>CW17_131RWS_PR24</v>
      </c>
      <c r="C1495" t="str">
        <f>IF(LEN(_xlfn.CONCAT('CW17'!$B$147, " - ", 'CW17'!$B$152, " - ", 'CW17'!$G$6, " - ", 'CW17'!$F$5))&gt;230,LEFT(_xlfn.CONCAT('CW17'!$B$147, " - ", 'CW17'!$B$152, " - ", 'CW17'!$G$6, " - ", 'CW17'!$F$5),212)&amp;" [*** truncated]",_xlfn.CONCAT('CW17'!$B$147, " - ", 'CW17'!$B$152, " - ", 'CW17'!$G$6, " - ", 'CW17'!$F$5))</f>
        <v>Other enhancement (Freeform lines - by exception) - Additional line 3; enhancement water capex - Raw water storage - Water network+</v>
      </c>
      <c r="D1495" t="str">
        <f>'CW17'!$C$152</f>
        <v>£m</v>
      </c>
      <c r="E1495" t="s">
        <v>8488</v>
      </c>
      <c r="F1495" s="1248">
        <f>IF(ISBLANK('CW17'!$M$152),"##BLANK",'CW17'!$M$152)</f>
        <v>0</v>
      </c>
    </row>
    <row r="1496" spans="2:6" x14ac:dyDescent="0.2">
      <c r="B1496" t="str">
        <f>UPPER('CW17'!$BG$152)</f>
        <v>CW17_131WT_PR24</v>
      </c>
      <c r="C1496" t="str">
        <f>IF(LEN(_xlfn.CONCAT('CW17'!$B$147, " - ", 'CW17'!$B$152, " - ", 'CW17'!$H$6, " - ", 'CW17'!$F$5))&gt;230,LEFT(_xlfn.CONCAT('CW17'!$B$147, " - ", 'CW17'!$B$152, " - ", 'CW17'!$H$6, " - ", 'CW17'!$F$5),212)&amp;" [*** truncated]",_xlfn.CONCAT('CW17'!$B$147, " - ", 'CW17'!$B$152, " - ", 'CW17'!$H$6, " - ", 'CW17'!$F$5))</f>
        <v>Other enhancement (Freeform lines - by exception) - Additional line 3; enhancement water capex - Water treatment - Water network+</v>
      </c>
      <c r="D1496" t="str">
        <f>'CW17'!$C$152</f>
        <v>£m</v>
      </c>
      <c r="E1496" t="s">
        <v>8488</v>
      </c>
      <c r="F1496" s="1248">
        <f>IF(ISBLANK('CW17'!$N$152),"##BLANK",'CW17'!$N$152)</f>
        <v>0</v>
      </c>
    </row>
    <row r="1497" spans="2:6" x14ac:dyDescent="0.2">
      <c r="B1497" t="str">
        <f>UPPER('CW17'!$BH$152)</f>
        <v>CW17_131TWD_PR24</v>
      </c>
      <c r="C1497" t="str">
        <f>IF(LEN(_xlfn.CONCAT('CW17'!$B$147, " - ", 'CW17'!$B$152, " - ", 'CW17'!$I$6, " - ", 'CW17'!$F$5))&gt;230,LEFT(_xlfn.CONCAT('CW17'!$B$147, " - ", 'CW17'!$B$152, " - ", 'CW17'!$I$6, " - ", 'CW17'!$F$5),212)&amp;" [*** truncated]",_xlfn.CONCAT('CW17'!$B$147, " - ", 'CW17'!$B$152, " - ", 'CW17'!$I$6, " - ", 'CW17'!$F$5))</f>
        <v>Other enhancement (Freeform lines - by exception) - Additional line 3; enhancement water capex - Treated water distribution - Water network+</v>
      </c>
      <c r="D1497" t="str">
        <f>'CW17'!$C$152</f>
        <v>£m</v>
      </c>
      <c r="E1497" t="s">
        <v>8488</v>
      </c>
      <c r="F1497" s="1248">
        <f>IF(ISBLANK('CW17'!$O$152),"##BLANK",'CW17'!$O$152)</f>
        <v>0</v>
      </c>
    </row>
    <row r="1498" spans="2:6" x14ac:dyDescent="0.2">
      <c r="B1498" t="str">
        <f>UPPER('CW17'!$BI$152)</f>
        <v>CW17_131TOT_PR24</v>
      </c>
      <c r="C1498" t="str">
        <f>IF(LEN(_xlfn.CONCAT('CW17'!$B$147, " - ", 'CW17'!$B$152, " - ", 'CW17'!$J$5))&gt;230,LEFT(_xlfn.CONCAT('CW17'!$B$147, " - ", 'CW17'!$B$152, " - ", 'CW17'!$J$5),212)&amp;" [*** truncated]",_xlfn.CONCAT('CW17'!$B$147, " - ", 'CW17'!$B$152, " - ", 'CW17'!$J$5))</f>
        <v>Other enhancement (Freeform lines - by exception) - Additional line 3; enhancement water capex - Total</v>
      </c>
      <c r="D1498" t="str">
        <f>'CW17'!$C$152</f>
        <v>£m</v>
      </c>
      <c r="E1498" t="s">
        <v>8488</v>
      </c>
      <c r="F1498" s="1248">
        <f>IF(ISBLANK('CW17'!$P$152),"##BLANK",'CW17'!$P$152)</f>
        <v>0</v>
      </c>
    </row>
    <row r="1499" spans="2:6" x14ac:dyDescent="0.2">
      <c r="B1499" t="str">
        <f>UPPER('CW17'!$BD$153)</f>
        <v>CW17_132WR_PR24</v>
      </c>
      <c r="C1499" t="str">
        <f>IF(LEN(_xlfn.CONCAT('CW17'!$B$147, " - ", 'CW17'!$B$153, " - ", 'CW17'!$E$5))&gt;230,LEFT(_xlfn.CONCAT('CW17'!$B$147, " - ", 'CW17'!$B$153, " - ", 'CW17'!$E$5),212)&amp;" [*** truncated]",_xlfn.CONCAT('CW17'!$B$147, " - ", 'CW17'!$B$153, " - ", 'CW17'!$E$5))</f>
        <v>Other enhancement (Freeform lines - by exception) - Additional line 3; enhancement water opex - Water resources</v>
      </c>
      <c r="D1499" t="str">
        <f>'CW17'!$C$153</f>
        <v>£m</v>
      </c>
      <c r="E1499" t="s">
        <v>8488</v>
      </c>
      <c r="F1499" s="1248">
        <f>IF(ISBLANK('CW17'!$K$153),"##BLANK",'CW17'!$K$153)</f>
        <v>0</v>
      </c>
    </row>
    <row r="1500" spans="2:6" x14ac:dyDescent="0.2">
      <c r="B1500" t="str">
        <f>UPPER('CW17'!$BE$153)</f>
        <v>CW17_132RWT_PR24</v>
      </c>
      <c r="C1500" t="str">
        <f>IF(LEN(_xlfn.CONCAT('CW17'!$B$147, " - ", 'CW17'!$B$153, " - ", 'CW17'!$F$6, " - ", 'CW17'!$F$5))&gt;230,LEFT(_xlfn.CONCAT('CW17'!$B$147, " - ", 'CW17'!$B$153, " - ", 'CW17'!$F$6, " - ", 'CW17'!$F$5),212)&amp;" [*** truncated]",_xlfn.CONCAT('CW17'!$B$147, " - ", 'CW17'!$B$153, " - ", 'CW17'!$F$6, " - ", 'CW17'!$F$5))</f>
        <v>Other enhancement (Freeform lines - by exception) - Additional line 3; enhancement water opex - Raw water transport - Water network+</v>
      </c>
      <c r="D1500" t="str">
        <f>'CW17'!$C$153</f>
        <v>£m</v>
      </c>
      <c r="E1500" t="s">
        <v>8488</v>
      </c>
      <c r="F1500" s="1248">
        <f>IF(ISBLANK('CW17'!$L$153),"##BLANK",'CW17'!$L$153)</f>
        <v>0</v>
      </c>
    </row>
    <row r="1501" spans="2:6" x14ac:dyDescent="0.2">
      <c r="B1501" t="str">
        <f>UPPER('CW17'!$BF$153)</f>
        <v>CW17_132RWS_PR24</v>
      </c>
      <c r="C1501" t="str">
        <f>IF(LEN(_xlfn.CONCAT('CW17'!$B$147, " - ", 'CW17'!$B$153, " - ", 'CW17'!$G$6, " - ", 'CW17'!$F$5))&gt;230,LEFT(_xlfn.CONCAT('CW17'!$B$147, " - ", 'CW17'!$B$153, " - ", 'CW17'!$G$6, " - ", 'CW17'!$F$5),212)&amp;" [*** truncated]",_xlfn.CONCAT('CW17'!$B$147, " - ", 'CW17'!$B$153, " - ", 'CW17'!$G$6, " - ", 'CW17'!$F$5))</f>
        <v>Other enhancement (Freeform lines - by exception) - Additional line 3; enhancement water opex - Raw water storage - Water network+</v>
      </c>
      <c r="D1501" t="str">
        <f>'CW17'!$C$153</f>
        <v>£m</v>
      </c>
      <c r="E1501" t="s">
        <v>8488</v>
      </c>
      <c r="F1501" s="1248">
        <f>IF(ISBLANK('CW17'!$M$153),"##BLANK",'CW17'!$M$153)</f>
        <v>0</v>
      </c>
    </row>
    <row r="1502" spans="2:6" x14ac:dyDescent="0.2">
      <c r="B1502" t="str">
        <f>UPPER('CW17'!$BG$153)</f>
        <v>CW17_132WT_PR24</v>
      </c>
      <c r="C1502" t="str">
        <f>IF(LEN(_xlfn.CONCAT('CW17'!$B$147, " - ", 'CW17'!$B$153, " - ", 'CW17'!$H$6, " - ", 'CW17'!$F$5))&gt;230,LEFT(_xlfn.CONCAT('CW17'!$B$147, " - ", 'CW17'!$B$153, " - ", 'CW17'!$H$6, " - ", 'CW17'!$F$5),212)&amp;" [*** truncated]",_xlfn.CONCAT('CW17'!$B$147, " - ", 'CW17'!$B$153, " - ", 'CW17'!$H$6, " - ", 'CW17'!$F$5))</f>
        <v>Other enhancement (Freeform lines - by exception) - Additional line 3; enhancement water opex - Water treatment - Water network+</v>
      </c>
      <c r="D1502" t="str">
        <f>'CW17'!$C$153</f>
        <v>£m</v>
      </c>
      <c r="E1502" t="s">
        <v>8488</v>
      </c>
      <c r="F1502" s="1248">
        <f>IF(ISBLANK('CW17'!$N$153),"##BLANK",'CW17'!$N$153)</f>
        <v>0</v>
      </c>
    </row>
    <row r="1503" spans="2:6" x14ac:dyDescent="0.2">
      <c r="B1503" t="str">
        <f>UPPER('CW17'!$BH$153)</f>
        <v>CW17_132TWD_PR24</v>
      </c>
      <c r="C1503" t="str">
        <f>IF(LEN(_xlfn.CONCAT('CW17'!$B$147, " - ", 'CW17'!$B$153, " - ", 'CW17'!$I$6, " - ", 'CW17'!$F$5))&gt;230,LEFT(_xlfn.CONCAT('CW17'!$B$147, " - ", 'CW17'!$B$153, " - ", 'CW17'!$I$6, " - ", 'CW17'!$F$5),212)&amp;" [*** truncated]",_xlfn.CONCAT('CW17'!$B$147, " - ", 'CW17'!$B$153, " - ", 'CW17'!$I$6, " - ", 'CW17'!$F$5))</f>
        <v>Other enhancement (Freeform lines - by exception) - Additional line 3; enhancement water opex - Treated water distribution - Water network+</v>
      </c>
      <c r="D1503" t="str">
        <f>'CW17'!$C$153</f>
        <v>£m</v>
      </c>
      <c r="E1503" t="s">
        <v>8488</v>
      </c>
      <c r="F1503" s="1248">
        <f>IF(ISBLANK('CW17'!$O$153),"##BLANK",'CW17'!$O$153)</f>
        <v>0</v>
      </c>
    </row>
    <row r="1504" spans="2:6" x14ac:dyDescent="0.2">
      <c r="B1504" t="str">
        <f>UPPER('CW17'!$BI$153)</f>
        <v>CW17_132TOT_PR24</v>
      </c>
      <c r="C1504" t="str">
        <f>IF(LEN(_xlfn.CONCAT('CW17'!$B$147, " - ", 'CW17'!$B$153, " - ", 'CW17'!$J$5))&gt;230,LEFT(_xlfn.CONCAT('CW17'!$B$147, " - ", 'CW17'!$B$153, " - ", 'CW17'!$J$5),212)&amp;" [*** truncated]",_xlfn.CONCAT('CW17'!$B$147, " - ", 'CW17'!$B$153, " - ", 'CW17'!$J$5))</f>
        <v>Other enhancement (Freeform lines - by exception) - Additional line 3; enhancement water opex - Total</v>
      </c>
      <c r="D1504" t="str">
        <f>'CW17'!$C$153</f>
        <v>£m</v>
      </c>
      <c r="E1504" t="s">
        <v>8488</v>
      </c>
      <c r="F1504" s="1248">
        <f>IF(ISBLANK('CW17'!$P$153),"##BLANK",'CW17'!$P$153)</f>
        <v>0</v>
      </c>
    </row>
    <row r="1505" spans="2:6" x14ac:dyDescent="0.2">
      <c r="B1505" t="str">
        <f>UPPER('CW17'!$BD$154)</f>
        <v>CW17_133WR_PR24</v>
      </c>
      <c r="C1505" t="str">
        <f>IF(LEN(_xlfn.CONCAT('CW17'!$B$147, " - ", 'CW17'!$B$154, " - ", 'CW17'!$E$5))&gt;230,LEFT(_xlfn.CONCAT('CW17'!$B$147, " - ", 'CW17'!$B$154, " - ", 'CW17'!$E$5),212)&amp;" [*** truncated]",_xlfn.CONCAT('CW17'!$B$147, " - ", 'CW17'!$B$154, " - ", 'CW17'!$E$5))</f>
        <v>Other enhancement (Freeform lines - by exception) - Additional line 4; enhancement water capex - Water resources</v>
      </c>
      <c r="D1505" t="str">
        <f>'CW17'!$C$154</f>
        <v>£m</v>
      </c>
      <c r="E1505" t="s">
        <v>8488</v>
      </c>
      <c r="F1505" s="1248">
        <f>IF(ISBLANK('CW17'!$K$154),"##BLANK",'CW17'!$K$154)</f>
        <v>0</v>
      </c>
    </row>
    <row r="1506" spans="2:6" x14ac:dyDescent="0.2">
      <c r="B1506" t="str">
        <f>UPPER('CW17'!$BE$154)</f>
        <v>CW17_133RWT_PR24</v>
      </c>
      <c r="C1506" t="str">
        <f>IF(LEN(_xlfn.CONCAT('CW17'!$B$147, " - ", 'CW17'!$B$154, " - ", 'CW17'!$F$6, " - ", 'CW17'!$F$5))&gt;230,LEFT(_xlfn.CONCAT('CW17'!$B$147, " - ", 'CW17'!$B$154, " - ", 'CW17'!$F$6, " - ", 'CW17'!$F$5),212)&amp;" [*** truncated]",_xlfn.CONCAT('CW17'!$B$147, " - ", 'CW17'!$B$154, " - ", 'CW17'!$F$6, " - ", 'CW17'!$F$5))</f>
        <v>Other enhancement (Freeform lines - by exception) - Additional line 4; enhancement water capex - Raw water transport - Water network+</v>
      </c>
      <c r="D1506" t="str">
        <f>'CW17'!$C$154</f>
        <v>£m</v>
      </c>
      <c r="E1506" t="s">
        <v>8488</v>
      </c>
      <c r="F1506" s="1248">
        <f>IF(ISBLANK('CW17'!$L$154),"##BLANK",'CW17'!$L$154)</f>
        <v>0</v>
      </c>
    </row>
    <row r="1507" spans="2:6" x14ac:dyDescent="0.2">
      <c r="B1507" t="str">
        <f>UPPER('CW17'!$BF$154)</f>
        <v>CW17_133RWS_PR24</v>
      </c>
      <c r="C1507" t="str">
        <f>IF(LEN(_xlfn.CONCAT('CW17'!$B$147, " - ", 'CW17'!$B$154, " - ", 'CW17'!$G$6, " - ", 'CW17'!$F$5))&gt;230,LEFT(_xlfn.CONCAT('CW17'!$B$147, " - ", 'CW17'!$B$154, " - ", 'CW17'!$G$6, " - ", 'CW17'!$F$5),212)&amp;" [*** truncated]",_xlfn.CONCAT('CW17'!$B$147, " - ", 'CW17'!$B$154, " - ", 'CW17'!$G$6, " - ", 'CW17'!$F$5))</f>
        <v>Other enhancement (Freeform lines - by exception) - Additional line 4; enhancement water capex - Raw water storage - Water network+</v>
      </c>
      <c r="D1507" t="str">
        <f>'CW17'!$C$154</f>
        <v>£m</v>
      </c>
      <c r="E1507" t="s">
        <v>8488</v>
      </c>
      <c r="F1507" s="1248">
        <f>IF(ISBLANK('CW17'!$M$154),"##BLANK",'CW17'!$M$154)</f>
        <v>0</v>
      </c>
    </row>
    <row r="1508" spans="2:6" x14ac:dyDescent="0.2">
      <c r="B1508" t="str">
        <f>UPPER('CW17'!$BG$154)</f>
        <v>CW17_133WT_PR24</v>
      </c>
      <c r="C1508" t="str">
        <f>IF(LEN(_xlfn.CONCAT('CW17'!$B$147, " - ", 'CW17'!$B$154, " - ", 'CW17'!$H$6, " - ", 'CW17'!$F$5))&gt;230,LEFT(_xlfn.CONCAT('CW17'!$B$147, " - ", 'CW17'!$B$154, " - ", 'CW17'!$H$6, " - ", 'CW17'!$F$5),212)&amp;" [*** truncated]",_xlfn.CONCAT('CW17'!$B$147, " - ", 'CW17'!$B$154, " - ", 'CW17'!$H$6, " - ", 'CW17'!$F$5))</f>
        <v>Other enhancement (Freeform lines - by exception) - Additional line 4; enhancement water capex - Water treatment - Water network+</v>
      </c>
      <c r="D1508" t="str">
        <f>'CW17'!$C$154</f>
        <v>£m</v>
      </c>
      <c r="E1508" t="s">
        <v>8488</v>
      </c>
      <c r="F1508" s="1248">
        <f>IF(ISBLANK('CW17'!$N$154),"##BLANK",'CW17'!$N$154)</f>
        <v>0</v>
      </c>
    </row>
    <row r="1509" spans="2:6" x14ac:dyDescent="0.2">
      <c r="B1509" t="str">
        <f>UPPER('CW17'!$BH$154)</f>
        <v>CW17_133TWD_PR24</v>
      </c>
      <c r="C1509" t="str">
        <f>IF(LEN(_xlfn.CONCAT('CW17'!$B$147, " - ", 'CW17'!$B$154, " - ", 'CW17'!$I$6, " - ", 'CW17'!$F$5))&gt;230,LEFT(_xlfn.CONCAT('CW17'!$B$147, " - ", 'CW17'!$B$154, " - ", 'CW17'!$I$6, " - ", 'CW17'!$F$5),212)&amp;" [*** truncated]",_xlfn.CONCAT('CW17'!$B$147, " - ", 'CW17'!$B$154, " - ", 'CW17'!$I$6, " - ", 'CW17'!$F$5))</f>
        <v>Other enhancement (Freeform lines - by exception) - Additional line 4; enhancement water capex - Treated water distribution - Water network+</v>
      </c>
      <c r="D1509" t="str">
        <f>'CW17'!$C$154</f>
        <v>£m</v>
      </c>
      <c r="E1509" t="s">
        <v>8488</v>
      </c>
      <c r="F1509" s="1248">
        <f>IF(ISBLANK('CW17'!$O$154),"##BLANK",'CW17'!$O$154)</f>
        <v>0</v>
      </c>
    </row>
    <row r="1510" spans="2:6" x14ac:dyDescent="0.2">
      <c r="B1510" t="str">
        <f>UPPER('CW17'!$BI$154)</f>
        <v>CW17_133TOT_PR24</v>
      </c>
      <c r="C1510" t="str">
        <f>IF(LEN(_xlfn.CONCAT('CW17'!$B$147, " - ", 'CW17'!$B$154, " - ", 'CW17'!$J$5))&gt;230,LEFT(_xlfn.CONCAT('CW17'!$B$147, " - ", 'CW17'!$B$154, " - ", 'CW17'!$J$5),212)&amp;" [*** truncated]",_xlfn.CONCAT('CW17'!$B$147, " - ", 'CW17'!$B$154, " - ", 'CW17'!$J$5))</f>
        <v>Other enhancement (Freeform lines - by exception) - Additional line 4; enhancement water capex - Total</v>
      </c>
      <c r="D1510" t="str">
        <f>'CW17'!$C$154</f>
        <v>£m</v>
      </c>
      <c r="E1510" t="s">
        <v>8488</v>
      </c>
      <c r="F1510" s="1248">
        <f>IF(ISBLANK('CW17'!$P$154),"##BLANK",'CW17'!$P$154)</f>
        <v>0</v>
      </c>
    </row>
    <row r="1511" spans="2:6" x14ac:dyDescent="0.2">
      <c r="B1511" t="str">
        <f>UPPER('CW17'!$BD$155)</f>
        <v>CW17_134WR_PR24</v>
      </c>
      <c r="C1511" t="str">
        <f>IF(LEN(_xlfn.CONCAT('CW17'!$B$147, " - ", 'CW17'!$B$155, " - ", 'CW17'!$E$5))&gt;230,LEFT(_xlfn.CONCAT('CW17'!$B$147, " - ", 'CW17'!$B$155, " - ", 'CW17'!$E$5),212)&amp;" [*** truncated]",_xlfn.CONCAT('CW17'!$B$147, " - ", 'CW17'!$B$155, " - ", 'CW17'!$E$5))</f>
        <v>Other enhancement (Freeform lines - by exception) - Additional line 4; enhancement water opex - Water resources</v>
      </c>
      <c r="D1511" t="str">
        <f>'CW17'!$C$155</f>
        <v>£m</v>
      </c>
      <c r="E1511" t="s">
        <v>8488</v>
      </c>
      <c r="F1511" s="1248">
        <f>IF(ISBLANK('CW17'!$K$155),"##BLANK",'CW17'!$K$155)</f>
        <v>0</v>
      </c>
    </row>
    <row r="1512" spans="2:6" x14ac:dyDescent="0.2">
      <c r="B1512" t="str">
        <f>UPPER('CW17'!$BE$155)</f>
        <v>CW17_134RWT_PR24</v>
      </c>
      <c r="C1512" t="str">
        <f>IF(LEN(_xlfn.CONCAT('CW17'!$B$147, " - ", 'CW17'!$B$155, " - ", 'CW17'!$F$6, " - ", 'CW17'!$F$5))&gt;230,LEFT(_xlfn.CONCAT('CW17'!$B$147, " - ", 'CW17'!$B$155, " - ", 'CW17'!$F$6, " - ", 'CW17'!$F$5),212)&amp;" [*** truncated]",_xlfn.CONCAT('CW17'!$B$147, " - ", 'CW17'!$B$155, " - ", 'CW17'!$F$6, " - ", 'CW17'!$F$5))</f>
        <v>Other enhancement (Freeform lines - by exception) - Additional line 4; enhancement water opex - Raw water transport - Water network+</v>
      </c>
      <c r="D1512" t="str">
        <f>'CW17'!$C$155</f>
        <v>£m</v>
      </c>
      <c r="E1512" t="s">
        <v>8488</v>
      </c>
      <c r="F1512" s="1248">
        <f>IF(ISBLANK('CW17'!$L$155),"##BLANK",'CW17'!$L$155)</f>
        <v>0</v>
      </c>
    </row>
    <row r="1513" spans="2:6" x14ac:dyDescent="0.2">
      <c r="B1513" t="str">
        <f>UPPER('CW17'!$BF$155)</f>
        <v>CW17_134RWS_PR24</v>
      </c>
      <c r="C1513" t="str">
        <f>IF(LEN(_xlfn.CONCAT('CW17'!$B$147, " - ", 'CW17'!$B$155, " - ", 'CW17'!$G$6, " - ", 'CW17'!$F$5))&gt;230,LEFT(_xlfn.CONCAT('CW17'!$B$147, " - ", 'CW17'!$B$155, " - ", 'CW17'!$G$6, " - ", 'CW17'!$F$5),212)&amp;" [*** truncated]",_xlfn.CONCAT('CW17'!$B$147, " - ", 'CW17'!$B$155, " - ", 'CW17'!$G$6, " - ", 'CW17'!$F$5))</f>
        <v>Other enhancement (Freeform lines - by exception) - Additional line 4; enhancement water opex - Raw water storage - Water network+</v>
      </c>
      <c r="D1513" t="str">
        <f>'CW17'!$C$155</f>
        <v>£m</v>
      </c>
      <c r="E1513" t="s">
        <v>8488</v>
      </c>
      <c r="F1513" s="1248">
        <f>IF(ISBLANK('CW17'!$M$155),"##BLANK",'CW17'!$M$155)</f>
        <v>0</v>
      </c>
    </row>
    <row r="1514" spans="2:6" x14ac:dyDescent="0.2">
      <c r="B1514" t="str">
        <f>UPPER('CW17'!$BG$155)</f>
        <v>CW17_134WT_PR24</v>
      </c>
      <c r="C1514" t="str">
        <f>IF(LEN(_xlfn.CONCAT('CW17'!$B$147, " - ", 'CW17'!$B$155, " - ", 'CW17'!$H$6, " - ", 'CW17'!$F$5))&gt;230,LEFT(_xlfn.CONCAT('CW17'!$B$147, " - ", 'CW17'!$B$155, " - ", 'CW17'!$H$6, " - ", 'CW17'!$F$5),212)&amp;" [*** truncated]",_xlfn.CONCAT('CW17'!$B$147, " - ", 'CW17'!$B$155, " - ", 'CW17'!$H$6, " - ", 'CW17'!$F$5))</f>
        <v>Other enhancement (Freeform lines - by exception) - Additional line 4; enhancement water opex - Water treatment - Water network+</v>
      </c>
      <c r="D1514" t="str">
        <f>'CW17'!$C$155</f>
        <v>£m</v>
      </c>
      <c r="E1514" t="s">
        <v>8488</v>
      </c>
      <c r="F1514" s="1248">
        <f>IF(ISBLANK('CW17'!$N$155),"##BLANK",'CW17'!$N$155)</f>
        <v>0</v>
      </c>
    </row>
    <row r="1515" spans="2:6" x14ac:dyDescent="0.2">
      <c r="B1515" t="str">
        <f>UPPER('CW17'!$BH$155)</f>
        <v>CW17_134TWD_PR24</v>
      </c>
      <c r="C1515" t="str">
        <f>IF(LEN(_xlfn.CONCAT('CW17'!$B$147, " - ", 'CW17'!$B$155, " - ", 'CW17'!$I$6, " - ", 'CW17'!$F$5))&gt;230,LEFT(_xlfn.CONCAT('CW17'!$B$147, " - ", 'CW17'!$B$155, " - ", 'CW17'!$I$6, " - ", 'CW17'!$F$5),212)&amp;" [*** truncated]",_xlfn.CONCAT('CW17'!$B$147, " - ", 'CW17'!$B$155, " - ", 'CW17'!$I$6, " - ", 'CW17'!$F$5))</f>
        <v>Other enhancement (Freeform lines - by exception) - Additional line 4; enhancement water opex - Treated water distribution - Water network+</v>
      </c>
      <c r="D1515" t="str">
        <f>'CW17'!$C$155</f>
        <v>£m</v>
      </c>
      <c r="E1515" t="s">
        <v>8488</v>
      </c>
      <c r="F1515" s="1248">
        <f>IF(ISBLANK('CW17'!$O$155),"##BLANK",'CW17'!$O$155)</f>
        <v>0</v>
      </c>
    </row>
    <row r="1516" spans="2:6" x14ac:dyDescent="0.2">
      <c r="B1516" t="str">
        <f>UPPER('CW17'!$BI$155)</f>
        <v>CW17_134TOT_PR24</v>
      </c>
      <c r="C1516" t="str">
        <f>IF(LEN(_xlfn.CONCAT('CW17'!$B$147, " - ", 'CW17'!$B$155, " - ", 'CW17'!$J$5))&gt;230,LEFT(_xlfn.CONCAT('CW17'!$B$147, " - ", 'CW17'!$B$155, " - ", 'CW17'!$J$5),212)&amp;" [*** truncated]",_xlfn.CONCAT('CW17'!$B$147, " - ", 'CW17'!$B$155, " - ", 'CW17'!$J$5))</f>
        <v>Other enhancement (Freeform lines - by exception) - Additional line 4; enhancement water opex - Total</v>
      </c>
      <c r="D1516" t="str">
        <f>'CW17'!$C$155</f>
        <v>£m</v>
      </c>
      <c r="E1516" t="s">
        <v>8488</v>
      </c>
      <c r="F1516" s="1248">
        <f>IF(ISBLANK('CW17'!$P$155),"##BLANK",'CW17'!$P$155)</f>
        <v>0</v>
      </c>
    </row>
    <row r="1517" spans="2:6" x14ac:dyDescent="0.2">
      <c r="B1517" t="str">
        <f>UPPER('CW17'!$BD$156)</f>
        <v>CW17_135WR_PR24</v>
      </c>
      <c r="C1517" t="str">
        <f>IF(LEN(_xlfn.CONCAT('CW17'!$B$147, " - ", 'CW17'!$B$156, " - ", 'CW17'!$E$5))&gt;230,LEFT(_xlfn.CONCAT('CW17'!$B$147, " - ", 'CW17'!$B$156, " - ", 'CW17'!$E$5),212)&amp;" [*** truncated]",_xlfn.CONCAT('CW17'!$B$147, " - ", 'CW17'!$B$156, " - ", 'CW17'!$E$5))</f>
        <v>Other enhancement (Freeform lines - by exception) - Additional line 5; enhancement water capex - Water resources</v>
      </c>
      <c r="D1517" t="str">
        <f>'CW17'!$C$156</f>
        <v>£m</v>
      </c>
      <c r="E1517" t="s">
        <v>8488</v>
      </c>
      <c r="F1517" s="1248">
        <f>IF(ISBLANK('CW17'!$K$156),"##BLANK",'CW17'!$K$156)</f>
        <v>0</v>
      </c>
    </row>
    <row r="1518" spans="2:6" x14ac:dyDescent="0.2">
      <c r="B1518" t="str">
        <f>UPPER('CW17'!$BE$156)</f>
        <v>CW17_135RWT_PR24</v>
      </c>
      <c r="C1518" t="str">
        <f>IF(LEN(_xlfn.CONCAT('CW17'!$B$147, " - ", 'CW17'!$B$156, " - ", 'CW17'!$F$6, " - ", 'CW17'!$F$5))&gt;230,LEFT(_xlfn.CONCAT('CW17'!$B$147, " - ", 'CW17'!$B$156, " - ", 'CW17'!$F$6, " - ", 'CW17'!$F$5),212)&amp;" [*** truncated]",_xlfn.CONCAT('CW17'!$B$147, " - ", 'CW17'!$B$156, " - ", 'CW17'!$F$6, " - ", 'CW17'!$F$5))</f>
        <v>Other enhancement (Freeform lines - by exception) - Additional line 5; enhancement water capex - Raw water transport - Water network+</v>
      </c>
      <c r="D1518" t="str">
        <f>'CW17'!$C$156</f>
        <v>£m</v>
      </c>
      <c r="E1518" t="s">
        <v>8488</v>
      </c>
      <c r="F1518" s="1248">
        <f>IF(ISBLANK('CW17'!$L$156),"##BLANK",'CW17'!$L$156)</f>
        <v>0</v>
      </c>
    </row>
    <row r="1519" spans="2:6" x14ac:dyDescent="0.2">
      <c r="B1519" t="str">
        <f>UPPER('CW17'!$BF$156)</f>
        <v>CW17_135RWS_PR24</v>
      </c>
      <c r="C1519" t="str">
        <f>IF(LEN(_xlfn.CONCAT('CW17'!$B$147, " - ", 'CW17'!$B$156, " - ", 'CW17'!$G$6, " - ", 'CW17'!$F$5))&gt;230,LEFT(_xlfn.CONCAT('CW17'!$B$147, " - ", 'CW17'!$B$156, " - ", 'CW17'!$G$6, " - ", 'CW17'!$F$5),212)&amp;" [*** truncated]",_xlfn.CONCAT('CW17'!$B$147, " - ", 'CW17'!$B$156, " - ", 'CW17'!$G$6, " - ", 'CW17'!$F$5))</f>
        <v>Other enhancement (Freeform lines - by exception) - Additional line 5; enhancement water capex - Raw water storage - Water network+</v>
      </c>
      <c r="D1519" t="str">
        <f>'CW17'!$C$156</f>
        <v>£m</v>
      </c>
      <c r="E1519" t="s">
        <v>8488</v>
      </c>
      <c r="F1519" s="1248">
        <f>IF(ISBLANK('CW17'!$M$156),"##BLANK",'CW17'!$M$156)</f>
        <v>0</v>
      </c>
    </row>
    <row r="1520" spans="2:6" x14ac:dyDescent="0.2">
      <c r="B1520" t="str">
        <f>UPPER('CW17'!$BG$156)</f>
        <v>CW17_135WT_PR24</v>
      </c>
      <c r="C1520" t="str">
        <f>IF(LEN(_xlfn.CONCAT('CW17'!$B$147, " - ", 'CW17'!$B$156, " - ", 'CW17'!$H$6, " - ", 'CW17'!$F$5))&gt;230,LEFT(_xlfn.CONCAT('CW17'!$B$147, " - ", 'CW17'!$B$156, " - ", 'CW17'!$H$6, " - ", 'CW17'!$F$5),212)&amp;" [*** truncated]",_xlfn.CONCAT('CW17'!$B$147, " - ", 'CW17'!$B$156, " - ", 'CW17'!$H$6, " - ", 'CW17'!$F$5))</f>
        <v>Other enhancement (Freeform lines - by exception) - Additional line 5; enhancement water capex - Water treatment - Water network+</v>
      </c>
      <c r="D1520" t="str">
        <f>'CW17'!$C$156</f>
        <v>£m</v>
      </c>
      <c r="E1520" t="s">
        <v>8488</v>
      </c>
      <c r="F1520" s="1248">
        <f>IF(ISBLANK('CW17'!$N$156),"##BLANK",'CW17'!$N$156)</f>
        <v>0</v>
      </c>
    </row>
    <row r="1521" spans="2:6" x14ac:dyDescent="0.2">
      <c r="B1521" t="str">
        <f>UPPER('CW17'!$BH$156)</f>
        <v>CW17_135TWD_PR24</v>
      </c>
      <c r="C1521" t="str">
        <f>IF(LEN(_xlfn.CONCAT('CW17'!$B$147, " - ", 'CW17'!$B$156, " - ", 'CW17'!$I$6, " - ", 'CW17'!$F$5))&gt;230,LEFT(_xlfn.CONCAT('CW17'!$B$147, " - ", 'CW17'!$B$156, " - ", 'CW17'!$I$6, " - ", 'CW17'!$F$5),212)&amp;" [*** truncated]",_xlfn.CONCAT('CW17'!$B$147, " - ", 'CW17'!$B$156, " - ", 'CW17'!$I$6, " - ", 'CW17'!$F$5))</f>
        <v>Other enhancement (Freeform lines - by exception) - Additional line 5; enhancement water capex - Treated water distribution - Water network+</v>
      </c>
      <c r="D1521" t="str">
        <f>'CW17'!$C$156</f>
        <v>£m</v>
      </c>
      <c r="E1521" t="s">
        <v>8488</v>
      </c>
      <c r="F1521" s="1248">
        <f>IF(ISBLANK('CW17'!$O$156),"##BLANK",'CW17'!$O$156)</f>
        <v>0</v>
      </c>
    </row>
    <row r="1522" spans="2:6" x14ac:dyDescent="0.2">
      <c r="B1522" t="str">
        <f>UPPER('CW17'!$BI$156)</f>
        <v>CW17_135TOT_PR24</v>
      </c>
      <c r="C1522" t="str">
        <f>IF(LEN(_xlfn.CONCAT('CW17'!$B$147, " - ", 'CW17'!$B$156, " - ", 'CW17'!$J$5))&gt;230,LEFT(_xlfn.CONCAT('CW17'!$B$147, " - ", 'CW17'!$B$156, " - ", 'CW17'!$J$5),212)&amp;" [*** truncated]",_xlfn.CONCAT('CW17'!$B$147, " - ", 'CW17'!$B$156, " - ", 'CW17'!$J$5))</f>
        <v>Other enhancement (Freeform lines - by exception) - Additional line 5; enhancement water capex - Total</v>
      </c>
      <c r="D1522" t="str">
        <f>'CW17'!$C$156</f>
        <v>£m</v>
      </c>
      <c r="E1522" t="s">
        <v>8488</v>
      </c>
      <c r="F1522" s="1248">
        <f>IF(ISBLANK('CW17'!$P$156),"##BLANK",'CW17'!$P$156)</f>
        <v>0</v>
      </c>
    </row>
    <row r="1523" spans="2:6" x14ac:dyDescent="0.2">
      <c r="B1523" t="str">
        <f>UPPER('CW17'!$BD$157)</f>
        <v>CW17_136WR_PR24</v>
      </c>
      <c r="C1523" t="str">
        <f>IF(LEN(_xlfn.CONCAT('CW17'!$B$147, " - ", 'CW17'!$B$157, " - ", 'CW17'!$E$5))&gt;230,LEFT(_xlfn.CONCAT('CW17'!$B$147, " - ", 'CW17'!$B$157, " - ", 'CW17'!$E$5),212)&amp;" [*** truncated]",_xlfn.CONCAT('CW17'!$B$147, " - ", 'CW17'!$B$157, " - ", 'CW17'!$E$5))</f>
        <v>Other enhancement (Freeform lines - by exception) - Additional line 5; enhancement water opex - Water resources</v>
      </c>
      <c r="D1523" t="str">
        <f>'CW17'!$C$157</f>
        <v>£m</v>
      </c>
      <c r="E1523" t="s">
        <v>8488</v>
      </c>
      <c r="F1523" s="1248">
        <f>IF(ISBLANK('CW17'!$K$157),"##BLANK",'CW17'!$K$157)</f>
        <v>0</v>
      </c>
    </row>
    <row r="1524" spans="2:6" x14ac:dyDescent="0.2">
      <c r="B1524" t="str">
        <f>UPPER('CW17'!$BE$157)</f>
        <v>CW17_136RWT_PR24</v>
      </c>
      <c r="C1524" t="str">
        <f>IF(LEN(_xlfn.CONCAT('CW17'!$B$147, " - ", 'CW17'!$B$157, " - ", 'CW17'!$F$6, " - ", 'CW17'!$F$5))&gt;230,LEFT(_xlfn.CONCAT('CW17'!$B$147, " - ", 'CW17'!$B$157, " - ", 'CW17'!$F$6, " - ", 'CW17'!$F$5),212)&amp;" [*** truncated]",_xlfn.CONCAT('CW17'!$B$147, " - ", 'CW17'!$B$157, " - ", 'CW17'!$F$6, " - ", 'CW17'!$F$5))</f>
        <v>Other enhancement (Freeform lines - by exception) - Additional line 5; enhancement water opex - Raw water transport - Water network+</v>
      </c>
      <c r="D1524" t="str">
        <f>'CW17'!$C$157</f>
        <v>£m</v>
      </c>
      <c r="E1524" t="s">
        <v>8488</v>
      </c>
      <c r="F1524" s="1248">
        <f>IF(ISBLANK('CW17'!$L$157),"##BLANK",'CW17'!$L$157)</f>
        <v>0</v>
      </c>
    </row>
    <row r="1525" spans="2:6" x14ac:dyDescent="0.2">
      <c r="B1525" t="str">
        <f>UPPER('CW17'!$BF$157)</f>
        <v>CW17_136RWS_PR24</v>
      </c>
      <c r="C1525" t="str">
        <f>IF(LEN(_xlfn.CONCAT('CW17'!$B$147, " - ", 'CW17'!$B$157, " - ", 'CW17'!$G$6, " - ", 'CW17'!$F$5))&gt;230,LEFT(_xlfn.CONCAT('CW17'!$B$147, " - ", 'CW17'!$B$157, " - ", 'CW17'!$G$6, " - ", 'CW17'!$F$5),212)&amp;" [*** truncated]",_xlfn.CONCAT('CW17'!$B$147, " - ", 'CW17'!$B$157, " - ", 'CW17'!$G$6, " - ", 'CW17'!$F$5))</f>
        <v>Other enhancement (Freeform lines - by exception) - Additional line 5; enhancement water opex - Raw water storage - Water network+</v>
      </c>
      <c r="D1525" t="str">
        <f>'CW17'!$C$157</f>
        <v>£m</v>
      </c>
      <c r="E1525" t="s">
        <v>8488</v>
      </c>
      <c r="F1525" s="1248">
        <f>IF(ISBLANK('CW17'!$M$157),"##BLANK",'CW17'!$M$157)</f>
        <v>0</v>
      </c>
    </row>
    <row r="1526" spans="2:6" x14ac:dyDescent="0.2">
      <c r="B1526" t="str">
        <f>UPPER('CW17'!$BG$157)</f>
        <v>CW17_136WT_PR24</v>
      </c>
      <c r="C1526" t="str">
        <f>IF(LEN(_xlfn.CONCAT('CW17'!$B$147, " - ", 'CW17'!$B$157, " - ", 'CW17'!$H$6, " - ", 'CW17'!$F$5))&gt;230,LEFT(_xlfn.CONCAT('CW17'!$B$147, " - ", 'CW17'!$B$157, " - ", 'CW17'!$H$6, " - ", 'CW17'!$F$5),212)&amp;" [*** truncated]",_xlfn.CONCAT('CW17'!$B$147, " - ", 'CW17'!$B$157, " - ", 'CW17'!$H$6, " - ", 'CW17'!$F$5))</f>
        <v>Other enhancement (Freeform lines - by exception) - Additional line 5; enhancement water opex - Water treatment - Water network+</v>
      </c>
      <c r="D1526" t="str">
        <f>'CW17'!$C$157</f>
        <v>£m</v>
      </c>
      <c r="E1526" t="s">
        <v>8488</v>
      </c>
      <c r="F1526" s="1248">
        <f>IF(ISBLANK('CW17'!$N$157),"##BLANK",'CW17'!$N$157)</f>
        <v>0</v>
      </c>
    </row>
    <row r="1527" spans="2:6" x14ac:dyDescent="0.2">
      <c r="B1527" t="str">
        <f>UPPER('CW17'!$BH$157)</f>
        <v>CW17_136TWD_PR24</v>
      </c>
      <c r="C1527" t="str">
        <f>IF(LEN(_xlfn.CONCAT('CW17'!$B$147, " - ", 'CW17'!$B$157, " - ", 'CW17'!$I$6, " - ", 'CW17'!$F$5))&gt;230,LEFT(_xlfn.CONCAT('CW17'!$B$147, " - ", 'CW17'!$B$157, " - ", 'CW17'!$I$6, " - ", 'CW17'!$F$5),212)&amp;" [*** truncated]",_xlfn.CONCAT('CW17'!$B$147, " - ", 'CW17'!$B$157, " - ", 'CW17'!$I$6, " - ", 'CW17'!$F$5))</f>
        <v>Other enhancement (Freeform lines - by exception) - Additional line 5; enhancement water opex - Treated water distribution - Water network+</v>
      </c>
      <c r="D1527" t="str">
        <f>'CW17'!$C$157</f>
        <v>£m</v>
      </c>
      <c r="E1527" t="s">
        <v>8488</v>
      </c>
      <c r="F1527" s="1248">
        <f>IF(ISBLANK('CW17'!$O$157),"##BLANK",'CW17'!$O$157)</f>
        <v>0</v>
      </c>
    </row>
    <row r="1528" spans="2:6" x14ac:dyDescent="0.2">
      <c r="B1528" t="str">
        <f>UPPER('CW17'!$BI$157)</f>
        <v>CW17_136TOT_PR24</v>
      </c>
      <c r="C1528" t="str">
        <f>IF(LEN(_xlfn.CONCAT('CW17'!$B$147, " - ", 'CW17'!$B$157, " - ", 'CW17'!$J$5))&gt;230,LEFT(_xlfn.CONCAT('CW17'!$B$147, " - ", 'CW17'!$B$157, " - ", 'CW17'!$J$5),212)&amp;" [*** truncated]",_xlfn.CONCAT('CW17'!$B$147, " - ", 'CW17'!$B$157, " - ", 'CW17'!$J$5))</f>
        <v>Other enhancement (Freeform lines - by exception) - Additional line 5; enhancement water opex - Total</v>
      </c>
      <c r="D1528" t="str">
        <f>'CW17'!$C$157</f>
        <v>£m</v>
      </c>
      <c r="E1528" t="s">
        <v>8488</v>
      </c>
      <c r="F1528" s="1248">
        <f>IF(ISBLANK('CW17'!$P$157),"##BLANK",'CW17'!$P$157)</f>
        <v>0</v>
      </c>
    </row>
    <row r="1529" spans="2:6" x14ac:dyDescent="0.2">
      <c r="B1529" t="str">
        <f>UPPER('CW17'!$BD$158)</f>
        <v>CW17_137WR_PR24</v>
      </c>
      <c r="C1529" t="str">
        <f>IF(LEN(_xlfn.CONCAT('CW17'!$B$147, " - ", 'CW17'!$B$158, " - ", 'CW17'!$E$5))&gt;230,LEFT(_xlfn.CONCAT('CW17'!$B$147, " - ", 'CW17'!$B$158, " - ", 'CW17'!$E$5),212)&amp;" [*** truncated]",_xlfn.CONCAT('CW17'!$B$147, " - ", 'CW17'!$B$158, " - ", 'CW17'!$E$5))</f>
        <v>Other enhancement (Freeform lines - by exception) - Total other enhancement water expenditure - Water resources</v>
      </c>
      <c r="D1529" t="str">
        <f>'CW17'!$C$158</f>
        <v>£m</v>
      </c>
      <c r="E1529" t="s">
        <v>8488</v>
      </c>
      <c r="F1529" s="1248">
        <f>IF(ISBLANK('CW17'!$K$158),"##BLANK",'CW17'!$K$158)</f>
        <v>3.896638172210134</v>
      </c>
    </row>
    <row r="1530" spans="2:6" x14ac:dyDescent="0.2">
      <c r="B1530" t="str">
        <f>UPPER('CW17'!$BE$158)</f>
        <v>CW17_137RWT_PR24</v>
      </c>
      <c r="C1530" t="str">
        <f>IF(LEN(_xlfn.CONCAT('CW17'!$B$147, " - ", 'CW17'!$B$158, " - ", 'CW17'!$F$6, " - ", 'CW17'!$F$5))&gt;230,LEFT(_xlfn.CONCAT('CW17'!$B$147, " - ", 'CW17'!$B$158, " - ", 'CW17'!$F$6, " - ", 'CW17'!$F$5),212)&amp;" [*** truncated]",_xlfn.CONCAT('CW17'!$B$147, " - ", 'CW17'!$B$158, " - ", 'CW17'!$F$6, " - ", 'CW17'!$F$5))</f>
        <v>Other enhancement (Freeform lines - by exception) - Total other enhancement water expenditure - Raw water transport - Water network+</v>
      </c>
      <c r="D1530" t="str">
        <f>'CW17'!$C$158</f>
        <v>£m</v>
      </c>
      <c r="E1530" t="s">
        <v>8488</v>
      </c>
      <c r="F1530" s="1248">
        <f>IF(ISBLANK('CW17'!$L$158),"##BLANK",'CW17'!$L$158)</f>
        <v>0</v>
      </c>
    </row>
    <row r="1531" spans="2:6" x14ac:dyDescent="0.2">
      <c r="B1531" t="str">
        <f>UPPER('CW17'!$BF$158)</f>
        <v>CW17_137RWS_PR24</v>
      </c>
      <c r="C1531" t="str">
        <f>IF(LEN(_xlfn.CONCAT('CW17'!$B$147, " - ", 'CW17'!$B$158, " - ", 'CW17'!$G$6, " - ", 'CW17'!$F$5))&gt;230,LEFT(_xlfn.CONCAT('CW17'!$B$147, " - ", 'CW17'!$B$158, " - ", 'CW17'!$G$6, " - ", 'CW17'!$F$5),212)&amp;" [*** truncated]",_xlfn.CONCAT('CW17'!$B$147, " - ", 'CW17'!$B$158, " - ", 'CW17'!$G$6, " - ", 'CW17'!$F$5))</f>
        <v>Other enhancement (Freeform lines - by exception) - Total other enhancement water expenditure - Raw water storage - Water network+</v>
      </c>
      <c r="D1531" t="str">
        <f>'CW17'!$C$158</f>
        <v>£m</v>
      </c>
      <c r="E1531" t="s">
        <v>8488</v>
      </c>
      <c r="F1531" s="1248">
        <f>IF(ISBLANK('CW17'!$M$158),"##BLANK",'CW17'!$M$158)</f>
        <v>0</v>
      </c>
    </row>
    <row r="1532" spans="2:6" x14ac:dyDescent="0.2">
      <c r="B1532" t="str">
        <f>UPPER('CW17'!$BG$158)</f>
        <v>CW17_137WT_PR24</v>
      </c>
      <c r="C1532" t="str">
        <f>IF(LEN(_xlfn.CONCAT('CW17'!$B$147, " - ", 'CW17'!$B$158, " - ", 'CW17'!$H$6, " - ", 'CW17'!$F$5))&gt;230,LEFT(_xlfn.CONCAT('CW17'!$B$147, " - ", 'CW17'!$B$158, " - ", 'CW17'!$H$6, " - ", 'CW17'!$F$5),212)&amp;" [*** truncated]",_xlfn.CONCAT('CW17'!$B$147, " - ", 'CW17'!$B$158, " - ", 'CW17'!$H$6, " - ", 'CW17'!$F$5))</f>
        <v>Other enhancement (Freeform lines - by exception) - Total other enhancement water expenditure - Water treatment - Water network+</v>
      </c>
      <c r="D1532" t="str">
        <f>'CW17'!$C$158</f>
        <v>£m</v>
      </c>
      <c r="E1532" t="s">
        <v>8488</v>
      </c>
      <c r="F1532" s="1248">
        <f>IF(ISBLANK('CW17'!$N$158),"##BLANK",'CW17'!$N$158)</f>
        <v>0</v>
      </c>
    </row>
    <row r="1533" spans="2:6" x14ac:dyDescent="0.2">
      <c r="B1533" t="str">
        <f>UPPER('CW17'!$BH$158)</f>
        <v>CW17_137TWD_PR24</v>
      </c>
      <c r="C1533" t="str">
        <f>IF(LEN(_xlfn.CONCAT('CW17'!$B$147, " - ", 'CW17'!$B$158, " - ", 'CW17'!$I$6, " - ", 'CW17'!$F$5))&gt;230,LEFT(_xlfn.CONCAT('CW17'!$B$147, " - ", 'CW17'!$B$158, " - ", 'CW17'!$I$6, " - ", 'CW17'!$F$5),212)&amp;" [*** truncated]",_xlfn.CONCAT('CW17'!$B$147, " - ", 'CW17'!$B$158, " - ", 'CW17'!$I$6, " - ", 'CW17'!$F$5))</f>
        <v>Other enhancement (Freeform lines - by exception) - Total other enhancement water expenditure - Treated water distribution - Water network+</v>
      </c>
      <c r="D1533" t="str">
        <f>'CW17'!$C$158</f>
        <v>£m</v>
      </c>
      <c r="E1533" t="s">
        <v>8488</v>
      </c>
      <c r="F1533" s="1248">
        <f>IF(ISBLANK('CW17'!$O$158),"##BLANK",'CW17'!$O$158)</f>
        <v>0</v>
      </c>
    </row>
    <row r="1534" spans="2:6" x14ac:dyDescent="0.2">
      <c r="B1534" t="str">
        <f>UPPER('CW17'!$BI$158)</f>
        <v>CW17_137TOT_PR24</v>
      </c>
      <c r="C1534" t="str">
        <f>IF(LEN(_xlfn.CONCAT('CW17'!$B$147, " - ", 'CW17'!$B$158, " - ", 'CW17'!$J$5))&gt;230,LEFT(_xlfn.CONCAT('CW17'!$B$147, " - ", 'CW17'!$B$158, " - ", 'CW17'!$J$5),212)&amp;" [*** truncated]",_xlfn.CONCAT('CW17'!$B$147, " - ", 'CW17'!$B$158, " - ", 'CW17'!$J$5))</f>
        <v>Other enhancement (Freeform lines - by exception) - Total other enhancement water expenditure - Total</v>
      </c>
      <c r="D1534" t="str">
        <f>'CW17'!$C$158</f>
        <v>£m</v>
      </c>
      <c r="E1534" t="s">
        <v>8488</v>
      </c>
      <c r="F1534" s="1248">
        <f>IF(ISBLANK('CW17'!$P$158),"##BLANK",'CW17'!$P$158)</f>
        <v>3.896638172210134</v>
      </c>
    </row>
    <row r="1535" spans="2:6" x14ac:dyDescent="0.2">
      <c r="B1535" t="str">
        <f>UPPER('CW17'!$BD$161)</f>
        <v>CW17_138WR_PR24</v>
      </c>
      <c r="C1535" t="str">
        <f>IF(LEN(_xlfn.CONCAT('CW17'!$B$160, " - ", 'CW17'!$B$161, " - ", 'CW17'!$E$5))&gt;230,LEFT(_xlfn.CONCAT('CW17'!$B$160, " - ", 'CW17'!$B$161, " - ", 'CW17'!$E$5),212)&amp;" [*** truncated]",_xlfn.CONCAT('CW17'!$B$160, " - ", 'CW17'!$B$161, " - ", 'CW17'!$E$5))</f>
        <v>Total accelerated programme - Total accelerated programme expenditure; water capex - Water resources</v>
      </c>
      <c r="D1535" t="str">
        <f>'CW17'!$C$161</f>
        <v>£m</v>
      </c>
      <c r="E1535" t="s">
        <v>8488</v>
      </c>
      <c r="F1535" s="1248">
        <f>IF(ISBLANK('CW17'!$K$161),"##BLANK",'CW17'!$K$161)</f>
        <v>3.896638172210134</v>
      </c>
    </row>
    <row r="1536" spans="2:6" x14ac:dyDescent="0.2">
      <c r="B1536" t="str">
        <f>UPPER('CW17'!$BE$161)</f>
        <v>CW17_138RWT_PR24</v>
      </c>
      <c r="C1536" t="str">
        <f>IF(LEN(_xlfn.CONCAT('CW17'!$B$160, " - ", 'CW17'!$B$161, " - ", 'CW17'!$F$6, " - ", 'CW17'!$F$5))&gt;230,LEFT(_xlfn.CONCAT('CW17'!$B$160, " - ", 'CW17'!$B$161, " - ", 'CW17'!$F$6, " - ", 'CW17'!$F$5),212)&amp;" [*** truncated]",_xlfn.CONCAT('CW17'!$B$160, " - ", 'CW17'!$B$161, " - ", 'CW17'!$F$6, " - ", 'CW17'!$F$5))</f>
        <v>Total accelerated programme - Total accelerated programme expenditure; water capex - Raw water transport - Water network+</v>
      </c>
      <c r="D1536" t="str">
        <f>'CW17'!$C$161</f>
        <v>£m</v>
      </c>
      <c r="E1536" t="s">
        <v>8488</v>
      </c>
      <c r="F1536" s="1248">
        <f>IF(ISBLANK('CW17'!$L$161),"##BLANK",'CW17'!$L$161)</f>
        <v>0</v>
      </c>
    </row>
    <row r="1537" spans="2:6" x14ac:dyDescent="0.2">
      <c r="B1537" t="str">
        <f>UPPER('CW17'!$BF$161)</f>
        <v>CW17_138RWS_PR24</v>
      </c>
      <c r="C1537" t="str">
        <f>IF(LEN(_xlfn.CONCAT('CW17'!$B$160, " - ", 'CW17'!$B$161, " - ", 'CW17'!$G$6, " - ", 'CW17'!$F$5))&gt;230,LEFT(_xlfn.CONCAT('CW17'!$B$160, " - ", 'CW17'!$B$161, " - ", 'CW17'!$G$6, " - ", 'CW17'!$F$5),212)&amp;" [*** truncated]",_xlfn.CONCAT('CW17'!$B$160, " - ", 'CW17'!$B$161, " - ", 'CW17'!$G$6, " - ", 'CW17'!$F$5))</f>
        <v>Total accelerated programme - Total accelerated programme expenditure; water capex - Raw water storage - Water network+</v>
      </c>
      <c r="D1537" t="str">
        <f>'CW17'!$C$161</f>
        <v>£m</v>
      </c>
      <c r="E1537" t="s">
        <v>8488</v>
      </c>
      <c r="F1537" s="1248">
        <f>IF(ISBLANK('CW17'!$M$161),"##BLANK",'CW17'!$M$161)</f>
        <v>0</v>
      </c>
    </row>
    <row r="1538" spans="2:6" x14ac:dyDescent="0.2">
      <c r="B1538" t="str">
        <f>UPPER('CW17'!$BG$161)</f>
        <v>CW17_138WT_PR24</v>
      </c>
      <c r="C1538" t="str">
        <f>IF(LEN(_xlfn.CONCAT('CW17'!$B$160, " - ", 'CW17'!$B$161, " - ", 'CW17'!$H$6, " - ", 'CW17'!$F$5))&gt;230,LEFT(_xlfn.CONCAT('CW17'!$B$160, " - ", 'CW17'!$B$161, " - ", 'CW17'!$H$6, " - ", 'CW17'!$F$5),212)&amp;" [*** truncated]",_xlfn.CONCAT('CW17'!$B$160, " - ", 'CW17'!$B$161, " - ", 'CW17'!$H$6, " - ", 'CW17'!$F$5))</f>
        <v>Total accelerated programme - Total accelerated programme expenditure; water capex - Water treatment - Water network+</v>
      </c>
      <c r="D1538" t="str">
        <f>'CW17'!$C$161</f>
        <v>£m</v>
      </c>
      <c r="E1538" t="s">
        <v>8488</v>
      </c>
      <c r="F1538" s="1248">
        <f>IF(ISBLANK('CW17'!$N$161),"##BLANK",'CW17'!$N$161)</f>
        <v>0</v>
      </c>
    </row>
    <row r="1539" spans="2:6" x14ac:dyDescent="0.2">
      <c r="B1539" t="str">
        <f>UPPER('CW17'!$BH$161)</f>
        <v>CW17_138TWD_PR24</v>
      </c>
      <c r="C1539" t="str">
        <f>IF(LEN(_xlfn.CONCAT('CW17'!$B$160, " - ", 'CW17'!$B$161, " - ", 'CW17'!$I$6, " - ", 'CW17'!$F$5))&gt;230,LEFT(_xlfn.CONCAT('CW17'!$B$160, " - ", 'CW17'!$B$161, " - ", 'CW17'!$I$6, " - ", 'CW17'!$F$5),212)&amp;" [*** truncated]",_xlfn.CONCAT('CW17'!$B$160, " - ", 'CW17'!$B$161, " - ", 'CW17'!$I$6, " - ", 'CW17'!$F$5))</f>
        <v>Total accelerated programme - Total accelerated programme expenditure; water capex - Treated water distribution - Water network+</v>
      </c>
      <c r="D1539" t="str">
        <f>'CW17'!$C$161</f>
        <v>£m</v>
      </c>
      <c r="E1539" t="s">
        <v>8488</v>
      </c>
      <c r="F1539" s="1248">
        <f>IF(ISBLANK('CW17'!$O$161),"##BLANK",'CW17'!$O$161)</f>
        <v>7.4563938451973897</v>
      </c>
    </row>
    <row r="1540" spans="2:6" x14ac:dyDescent="0.2">
      <c r="B1540" t="str">
        <f>UPPER('CW17'!$BI$161)</f>
        <v>CW17_138TOT_PR24</v>
      </c>
      <c r="C1540" t="str">
        <f>IF(LEN(_xlfn.CONCAT('CW17'!$B$160, " - ", 'CW17'!$B$161, " - ", 'CW17'!$J$5))&gt;230,LEFT(_xlfn.CONCAT('CW17'!$B$160, " - ", 'CW17'!$B$161, " - ", 'CW17'!$J$5),212)&amp;" [*** truncated]",_xlfn.CONCAT('CW17'!$B$160, " - ", 'CW17'!$B$161, " - ", 'CW17'!$J$5))</f>
        <v>Total accelerated programme - Total accelerated programme expenditure; water capex - Total</v>
      </c>
      <c r="D1540" t="str">
        <f>'CW17'!$C$161</f>
        <v>£m</v>
      </c>
      <c r="E1540" t="s">
        <v>8488</v>
      </c>
      <c r="F1540" s="1248">
        <f>IF(ISBLANK('CW17'!$P$161),"##BLANK",'CW17'!$P$161)</f>
        <v>11.353032017407523</v>
      </c>
    </row>
    <row r="1541" spans="2:6" x14ac:dyDescent="0.2">
      <c r="B1541" t="str">
        <f>UPPER('CW17'!$BD$162)</f>
        <v>CW17_139WR_PR24</v>
      </c>
      <c r="C1541" t="str">
        <f>IF(LEN(_xlfn.CONCAT('CW17'!$B$160, " - ", 'CW17'!$B$162, " - ", 'CW17'!$E$5))&gt;230,LEFT(_xlfn.CONCAT('CW17'!$B$160, " - ", 'CW17'!$B$162, " - ", 'CW17'!$E$5),212)&amp;" [*** truncated]",_xlfn.CONCAT('CW17'!$B$160, " - ", 'CW17'!$B$162, " - ", 'CW17'!$E$5))</f>
        <v>Total accelerated programme - Total accelerated programme expenditure; water opex - Water resources</v>
      </c>
      <c r="D1541" t="str">
        <f>'CW17'!$C$162</f>
        <v>£m</v>
      </c>
      <c r="E1541" t="s">
        <v>8488</v>
      </c>
      <c r="F1541" s="1248">
        <f>IF(ISBLANK('CW17'!$K$162),"##BLANK",'CW17'!$K$162)</f>
        <v>0</v>
      </c>
    </row>
    <row r="1542" spans="2:6" x14ac:dyDescent="0.2">
      <c r="B1542" t="str">
        <f>UPPER('CW17'!$BE$162)</f>
        <v>CW17_139RWT_PR24</v>
      </c>
      <c r="C1542" t="str">
        <f>IF(LEN(_xlfn.CONCAT('CW17'!$B$160, " - ", 'CW17'!$B$162, " - ", 'CW17'!$F$6, " - ", 'CW17'!$F$5))&gt;230,LEFT(_xlfn.CONCAT('CW17'!$B$160, " - ", 'CW17'!$B$162, " - ", 'CW17'!$F$6, " - ", 'CW17'!$F$5),212)&amp;" [*** truncated]",_xlfn.CONCAT('CW17'!$B$160, " - ", 'CW17'!$B$162, " - ", 'CW17'!$F$6, " - ", 'CW17'!$F$5))</f>
        <v>Total accelerated programme - Total accelerated programme expenditure; water opex - Raw water transport - Water network+</v>
      </c>
      <c r="D1542" t="str">
        <f>'CW17'!$C$162</f>
        <v>£m</v>
      </c>
      <c r="E1542" t="s">
        <v>8488</v>
      </c>
      <c r="F1542" s="1248">
        <f>IF(ISBLANK('CW17'!$L$162),"##BLANK",'CW17'!$L$162)</f>
        <v>0</v>
      </c>
    </row>
    <row r="1543" spans="2:6" x14ac:dyDescent="0.2">
      <c r="B1543" t="str">
        <f>UPPER('CW17'!$BF$162)</f>
        <v>CW17_139RWS_PR24</v>
      </c>
      <c r="C1543" t="str">
        <f>IF(LEN(_xlfn.CONCAT('CW17'!$B$160, " - ", 'CW17'!$B$162, " - ", 'CW17'!$G$6, " - ", 'CW17'!$F$5))&gt;230,LEFT(_xlfn.CONCAT('CW17'!$B$160, " - ", 'CW17'!$B$162, " - ", 'CW17'!$G$6, " - ", 'CW17'!$F$5),212)&amp;" [*** truncated]",_xlfn.CONCAT('CW17'!$B$160, " - ", 'CW17'!$B$162, " - ", 'CW17'!$G$6, " - ", 'CW17'!$F$5))</f>
        <v>Total accelerated programme - Total accelerated programme expenditure; water opex - Raw water storage - Water network+</v>
      </c>
      <c r="D1543" t="str">
        <f>'CW17'!$C$162</f>
        <v>£m</v>
      </c>
      <c r="E1543" t="s">
        <v>8488</v>
      </c>
      <c r="F1543" s="1248">
        <f>IF(ISBLANK('CW17'!$M$162),"##BLANK",'CW17'!$M$162)</f>
        <v>0</v>
      </c>
    </row>
    <row r="1544" spans="2:6" x14ac:dyDescent="0.2">
      <c r="B1544" t="str">
        <f>UPPER('CW17'!$BG$162)</f>
        <v>CW17_139WT_PR24</v>
      </c>
      <c r="C1544" t="str">
        <f>IF(LEN(_xlfn.CONCAT('CW17'!$B$160, " - ", 'CW17'!$B$162, " - ", 'CW17'!$H$6, " - ", 'CW17'!$F$5))&gt;230,LEFT(_xlfn.CONCAT('CW17'!$B$160, " - ", 'CW17'!$B$162, " - ", 'CW17'!$H$6, " - ", 'CW17'!$F$5),212)&amp;" [*** truncated]",_xlfn.CONCAT('CW17'!$B$160, " - ", 'CW17'!$B$162, " - ", 'CW17'!$H$6, " - ", 'CW17'!$F$5))</f>
        <v>Total accelerated programme - Total accelerated programme expenditure; water opex - Water treatment - Water network+</v>
      </c>
      <c r="D1544" t="str">
        <f>'CW17'!$C$162</f>
        <v>£m</v>
      </c>
      <c r="E1544" t="s">
        <v>8488</v>
      </c>
      <c r="F1544" s="1248">
        <f>IF(ISBLANK('CW17'!$N$162),"##BLANK",'CW17'!$N$162)</f>
        <v>0</v>
      </c>
    </row>
    <row r="1545" spans="2:6" x14ac:dyDescent="0.2">
      <c r="B1545" t="str">
        <f>UPPER('CW17'!$BH$162)</f>
        <v>CW17_139TWD_PR24</v>
      </c>
      <c r="C1545" t="str">
        <f>IF(LEN(_xlfn.CONCAT('CW17'!$B$160, " - ", 'CW17'!$B$162, " - ", 'CW17'!$I$6, " - ", 'CW17'!$F$5))&gt;230,LEFT(_xlfn.CONCAT('CW17'!$B$160, " - ", 'CW17'!$B$162, " - ", 'CW17'!$I$6, " - ", 'CW17'!$F$5),212)&amp;" [*** truncated]",_xlfn.CONCAT('CW17'!$B$160, " - ", 'CW17'!$B$162, " - ", 'CW17'!$I$6, " - ", 'CW17'!$F$5))</f>
        <v>Total accelerated programme - Total accelerated programme expenditure; water opex - Treated water distribution - Water network+</v>
      </c>
      <c r="D1545" t="str">
        <f>'CW17'!$C$162</f>
        <v>£m</v>
      </c>
      <c r="E1545" t="s">
        <v>8488</v>
      </c>
      <c r="F1545" s="1248">
        <f>IF(ISBLANK('CW17'!$O$162),"##BLANK",'CW17'!$O$162)</f>
        <v>0</v>
      </c>
    </row>
    <row r="1546" spans="2:6" x14ac:dyDescent="0.2">
      <c r="B1546" t="str">
        <f>UPPER('CW17'!$BI$162)</f>
        <v>CW17_139TOT_PR24</v>
      </c>
      <c r="C1546" t="str">
        <f>IF(LEN(_xlfn.CONCAT('CW17'!$B$160, " - ", 'CW17'!$B$162, " - ", 'CW17'!$J$5))&gt;230,LEFT(_xlfn.CONCAT('CW17'!$B$160, " - ", 'CW17'!$B$162, " - ", 'CW17'!$J$5),212)&amp;" [*** truncated]",_xlfn.CONCAT('CW17'!$B$160, " - ", 'CW17'!$B$162, " - ", 'CW17'!$J$5))</f>
        <v>Total accelerated programme - Total accelerated programme expenditure; water opex - Total</v>
      </c>
      <c r="D1546" t="str">
        <f>'CW17'!$C$162</f>
        <v>£m</v>
      </c>
      <c r="E1546" t="s">
        <v>8488</v>
      </c>
      <c r="F1546" s="1248">
        <f>IF(ISBLANK('CW17'!$P$162),"##BLANK",'CW17'!$P$162)</f>
        <v>0</v>
      </c>
    </row>
    <row r="1547" spans="2:6" x14ac:dyDescent="0.2">
      <c r="B1547" t="str">
        <f>UPPER('CW17'!$BD$163)</f>
        <v>CW17_140WR_PR24</v>
      </c>
      <c r="C1547" t="str">
        <f>IF(LEN(_xlfn.CONCAT('CW17'!$B$160, " - ", 'CW17'!$B$163, " - ", 'CW17'!$E$5))&gt;230,LEFT(_xlfn.CONCAT('CW17'!$B$160, " - ", 'CW17'!$B$163, " - ", 'CW17'!$E$5),212)&amp;" [*** truncated]",_xlfn.CONCAT('CW17'!$B$160, " - ", 'CW17'!$B$163, " - ", 'CW17'!$E$5))</f>
        <v>Total accelerated programme - Total accelerated programme expenditure; water totex - Water resources</v>
      </c>
      <c r="D1547" t="str">
        <f>'CW17'!$C$163</f>
        <v>£m</v>
      </c>
      <c r="E1547" t="s">
        <v>8488</v>
      </c>
      <c r="F1547" s="1248">
        <f>IF(ISBLANK('CW17'!$K$163),"##BLANK",'CW17'!$K$163)</f>
        <v>3.896638172210134</v>
      </c>
    </row>
    <row r="1548" spans="2:6" x14ac:dyDescent="0.2">
      <c r="B1548" t="str">
        <f>UPPER('CW17'!$BE$163)</f>
        <v>CW17_140RWT_PR24</v>
      </c>
      <c r="C1548" t="str">
        <f>IF(LEN(_xlfn.CONCAT('CW17'!$B$160, " - ", 'CW17'!$B$163, " - ", 'CW17'!$F$6, " - ", 'CW17'!$F$5))&gt;230,LEFT(_xlfn.CONCAT('CW17'!$B$160, " - ", 'CW17'!$B$163, " - ", 'CW17'!$F$6, " - ", 'CW17'!$F$5),212)&amp;" [*** truncated]",_xlfn.CONCAT('CW17'!$B$160, " - ", 'CW17'!$B$163, " - ", 'CW17'!$F$6, " - ", 'CW17'!$F$5))</f>
        <v>Total accelerated programme - Total accelerated programme expenditure; water totex - Raw water transport - Water network+</v>
      </c>
      <c r="D1548" t="str">
        <f>'CW17'!$C$163</f>
        <v>£m</v>
      </c>
      <c r="E1548" t="s">
        <v>8488</v>
      </c>
      <c r="F1548" s="1248">
        <f>IF(ISBLANK('CW17'!$L$163),"##BLANK",'CW17'!$L$163)</f>
        <v>0</v>
      </c>
    </row>
    <row r="1549" spans="2:6" x14ac:dyDescent="0.2">
      <c r="B1549" t="str">
        <f>UPPER('CW17'!$BF$163)</f>
        <v>CW17_140RWS_PR24</v>
      </c>
      <c r="C1549" t="str">
        <f>IF(LEN(_xlfn.CONCAT('CW17'!$B$160, " - ", 'CW17'!$B$163, " - ", 'CW17'!$G$6, " - ", 'CW17'!$F$5))&gt;230,LEFT(_xlfn.CONCAT('CW17'!$B$160, " - ", 'CW17'!$B$163, " - ", 'CW17'!$G$6, " - ", 'CW17'!$F$5),212)&amp;" [*** truncated]",_xlfn.CONCAT('CW17'!$B$160, " - ", 'CW17'!$B$163, " - ", 'CW17'!$G$6, " - ", 'CW17'!$F$5))</f>
        <v>Total accelerated programme - Total accelerated programme expenditure; water totex - Raw water storage - Water network+</v>
      </c>
      <c r="D1549" t="str">
        <f>'CW17'!$C$163</f>
        <v>£m</v>
      </c>
      <c r="E1549" t="s">
        <v>8488</v>
      </c>
      <c r="F1549" s="1248">
        <f>IF(ISBLANK('CW17'!$M$163),"##BLANK",'CW17'!$M$163)</f>
        <v>0</v>
      </c>
    </row>
    <row r="1550" spans="2:6" x14ac:dyDescent="0.2">
      <c r="B1550" t="str">
        <f>UPPER('CW17'!$BG$163)</f>
        <v>CW17_140WT_PR24</v>
      </c>
      <c r="C1550" t="str">
        <f>IF(LEN(_xlfn.CONCAT('CW17'!$B$160, " - ", 'CW17'!$B$163, " - ", 'CW17'!$H$6, " - ", 'CW17'!$F$5))&gt;230,LEFT(_xlfn.CONCAT('CW17'!$B$160, " - ", 'CW17'!$B$163, " - ", 'CW17'!$H$6, " - ", 'CW17'!$F$5),212)&amp;" [*** truncated]",_xlfn.CONCAT('CW17'!$B$160, " - ", 'CW17'!$B$163, " - ", 'CW17'!$H$6, " - ", 'CW17'!$F$5))</f>
        <v>Total accelerated programme - Total accelerated programme expenditure; water totex - Water treatment - Water network+</v>
      </c>
      <c r="D1550" t="str">
        <f>'CW17'!$C$163</f>
        <v>£m</v>
      </c>
      <c r="E1550" t="s">
        <v>8488</v>
      </c>
      <c r="F1550" s="1248">
        <f>IF(ISBLANK('CW17'!$N$163),"##BLANK",'CW17'!$N$163)</f>
        <v>0</v>
      </c>
    </row>
    <row r="1551" spans="2:6" x14ac:dyDescent="0.2">
      <c r="B1551" t="str">
        <f>UPPER('CW17'!$BH$163)</f>
        <v>CW17_140TWD_PR24</v>
      </c>
      <c r="C1551" t="str">
        <f>IF(LEN(_xlfn.CONCAT('CW17'!$B$160, " - ", 'CW17'!$B$163, " - ", 'CW17'!$I$6, " - ", 'CW17'!$F$5))&gt;230,LEFT(_xlfn.CONCAT('CW17'!$B$160, " - ", 'CW17'!$B$163, " - ", 'CW17'!$I$6, " - ", 'CW17'!$F$5),212)&amp;" [*** truncated]",_xlfn.CONCAT('CW17'!$B$160, " - ", 'CW17'!$B$163, " - ", 'CW17'!$I$6, " - ", 'CW17'!$F$5))</f>
        <v>Total accelerated programme - Total accelerated programme expenditure; water totex - Treated water distribution - Water network+</v>
      </c>
      <c r="D1551" t="str">
        <f>'CW17'!$C$163</f>
        <v>£m</v>
      </c>
      <c r="E1551" t="s">
        <v>8488</v>
      </c>
      <c r="F1551" s="1248">
        <f>IF(ISBLANK('CW17'!$O$163),"##BLANK",'CW17'!$O$163)</f>
        <v>7.4563938451973897</v>
      </c>
    </row>
    <row r="1552" spans="2:6" x14ac:dyDescent="0.2">
      <c r="B1552" t="str">
        <f>UPPER('CW17'!$BI$163)</f>
        <v>CW17_140TOT_PR24</v>
      </c>
      <c r="C1552" t="str">
        <f>IF(LEN(_xlfn.CONCAT('CW17'!$B$160, " - ", 'CW17'!$B$163, " - ", 'CW17'!$J$5))&gt;230,LEFT(_xlfn.CONCAT('CW17'!$B$160, " - ", 'CW17'!$B$163, " - ", 'CW17'!$J$5),212)&amp;" [*** truncated]",_xlfn.CONCAT('CW17'!$B$160, " - ", 'CW17'!$B$163, " - ", 'CW17'!$J$5))</f>
        <v>Total accelerated programme - Total accelerated programme expenditure; water totex - Total</v>
      </c>
      <c r="D1552" t="str">
        <f>'CW17'!$C$163</f>
        <v>£m</v>
      </c>
      <c r="E1552" t="s">
        <v>8488</v>
      </c>
      <c r="F1552" s="1248">
        <f>IF(ISBLANK('CW17'!$P$163),"##BLANK",'CW17'!$P$163)</f>
        <v>11.353032017407523</v>
      </c>
    </row>
    <row r="1553" spans="2:6" x14ac:dyDescent="0.2">
      <c r="B1553" t="str">
        <f>UPPER('CWW12'!$Z$10)</f>
        <v>CWW12_001FL_PR24</v>
      </c>
      <c r="C1553" t="str">
        <f>IF(LEN(_xlfn.CONCAT('CWW12'!$B$9, " - ", 'CWW12'!$B$10, " - ", 'CWW12'!$E$6, " - ", 'CWW12'!$E$5))&gt;230,LEFT(_xlfn.CONCAT('CWW12'!$B$9, " - ", 'CWW12'!$B$10, " - ", 'CWW12'!$E$6, " - ", 'CWW12'!$E$5),212)&amp;" [*** truncated]",_xlfn.CONCAT('CWW12'!$B$9, " - ", 'CWW12'!$B$10, " - ", 'CWW12'!$E$6, " - ", 'CWW12'!$E$5))</f>
        <v xml:space="preserve">EA/NRW environmental programme wastewater (WINEP/NEP) - Event duration monitoring at intermittent discharges (WINEP/NEP) wastewater capex - Foul - Wastewater network+ </v>
      </c>
      <c r="D1553" t="str">
        <f>'CWW12'!$C$10</f>
        <v>£m</v>
      </c>
      <c r="E1553" t="s">
        <v>8488</v>
      </c>
      <c r="F1553" s="1248">
        <f>IF(ISBLANK('CWW12'!$K$10),"##BLANK",'CWW12'!$K$10)</f>
        <v>0.62236058439539954</v>
      </c>
    </row>
    <row r="1554" spans="2:6" x14ac:dyDescent="0.2">
      <c r="B1554" t="str">
        <f>UPPER('CWW12'!$AA$10)</f>
        <v>CWW12_001SWD_PR24</v>
      </c>
      <c r="C1554" t="str">
        <f>IF(LEN(_xlfn.CONCAT('CWW12'!$B$9, " - ", 'CWW12'!$B$10, " - ", 'CWW12'!$F$6, " - ", 'CWW12'!$E$5))&gt;230,LEFT(_xlfn.CONCAT('CWW12'!$B$9, " - ", 'CWW12'!$B$10, " - ", 'CWW12'!$F$6, " - ", 'CWW12'!$E$5),212)&amp;" [*** truncated]",_xlfn.CONCAT('CWW12'!$B$9, " - ", 'CWW12'!$B$10, " - ", 'CWW12'!$F$6, " - ", 'CWW12'!$E$5))</f>
        <v xml:space="preserve">EA/NRW environmental programme wastewater (WINEP/NEP) - Event duration monitoring at intermittent discharges (WINEP/NEP) wastewater capex - Surface water drainage - Wastewater network+ </v>
      </c>
      <c r="D1554" t="str">
        <f>'CWW12'!$C$10</f>
        <v>£m</v>
      </c>
      <c r="E1554" t="s">
        <v>8488</v>
      </c>
      <c r="F1554" s="1248">
        <f>IF(ISBLANK('CWW12'!$L$10),"##BLANK",'CWW12'!$L$10)</f>
        <v>0</v>
      </c>
    </row>
    <row r="1555" spans="2:6" x14ac:dyDescent="0.2">
      <c r="B1555" t="str">
        <f>UPPER('CWW12'!$AB$10)</f>
        <v>CWW12_001HD_PR24</v>
      </c>
      <c r="C1555" t="str">
        <f>IF(LEN(_xlfn.CONCAT('CWW12'!$B$9, " - ", 'CWW12'!$B$10, " - ", 'CWW12'!$G$6, " - ", 'CWW12'!$E$5))&gt;230,LEFT(_xlfn.CONCAT('CWW12'!$B$9, " - ", 'CWW12'!$B$10, " - ", 'CWW12'!$G$6, " - ", 'CWW12'!$E$5),212)&amp;" [*** truncated]",_xlfn.CONCAT('CWW12'!$B$9, " - ", 'CWW12'!$B$10, " - ", 'CWW12'!$G$6, " - ", 'CWW12'!$E$5))</f>
        <v xml:space="preserve">EA/NRW environmental programme wastewater (WINEP/NEP) - Event duration monitoring at intermittent discharges (WINEP/NEP) wastewater capex - Highway drainage - Wastewater network+ </v>
      </c>
      <c r="D1555" t="str">
        <f>'CWW12'!$C$10</f>
        <v>£m</v>
      </c>
      <c r="E1555" t="s">
        <v>8488</v>
      </c>
      <c r="F1555" s="1248">
        <f>IF(ISBLANK('CWW12'!$M$10),"##BLANK",'CWW12'!$M$10)</f>
        <v>0</v>
      </c>
    </row>
    <row r="1556" spans="2:6" x14ac:dyDescent="0.2">
      <c r="B1556" t="str">
        <f>UPPER('CWW12'!$AC$10)</f>
        <v>CWW12_001STD_PR24</v>
      </c>
      <c r="C1556" t="str">
        <f>IF(LEN(_xlfn.CONCAT('CWW12'!$B$9, " - ", 'CWW12'!$B$10, " - ", 'CWW12'!$H$6, " - ", 'CWW12'!$E$5))&gt;230,LEFT(_xlfn.CONCAT('CWW12'!$B$9, " - ", 'CWW12'!$B$10, " - ", 'CWW12'!$H$6, " - ", 'CWW12'!$E$5),212)&amp;" [*** truncated]",_xlfn.CONCAT('CWW12'!$B$9, " - ", 'CWW12'!$B$10, " - ", 'CWW12'!$H$6, " - ", 'CWW12'!$E$5))</f>
        <v xml:space="preserve">EA/NRW environmental programme wastewater (WINEP/NEP) - Event duration monitoring at intermittent discharges (WINEP/NEP) wastewater capex - Sewage treatment and disposal - Wastewater network+ </v>
      </c>
      <c r="D1556" t="str">
        <f>'CWW12'!$C$10</f>
        <v>£m</v>
      </c>
      <c r="E1556" t="s">
        <v>8488</v>
      </c>
      <c r="F1556" s="1248">
        <f>IF(ISBLANK('CWW12'!$N$10),"##BLANK",'CWW12'!$N$10)</f>
        <v>0</v>
      </c>
    </row>
    <row r="1557" spans="2:6" x14ac:dyDescent="0.2">
      <c r="B1557" t="str">
        <f>UPPER('CWW12'!$AD$10)</f>
        <v>CWW12_001SLT_PR24</v>
      </c>
      <c r="C1557" t="str">
        <f>IF(LEN(_xlfn.CONCAT('CWW12'!$B$9, " - ", 'CWW12'!$B$10, " - ", 'CWW12'!$I$6, " - ", 'CWW12'!$E$5))&gt;230,LEFT(_xlfn.CONCAT('CWW12'!$B$9, " - ", 'CWW12'!$B$10, " - ", 'CWW12'!$I$6, " - ", 'CWW12'!$E$5),212)&amp;" [*** truncated]",_xlfn.CONCAT('CWW12'!$B$9, " - ", 'CWW12'!$B$10, " - ", 'CWW12'!$I$6, " - ", 'CWW12'!$E$5))</f>
        <v xml:space="preserve">EA/NRW environmental programme wastewater (WINEP/NEP) - Event duration monitoring at intermittent discharges (WINEP/NEP) wastewater capex - Sludge liquor treatment - Wastewater network+ </v>
      </c>
      <c r="D1557" t="str">
        <f>'CWW12'!$C$10</f>
        <v>£m</v>
      </c>
      <c r="E1557" t="s">
        <v>8488</v>
      </c>
      <c r="F1557" s="1248">
        <f>IF(ISBLANK('CWW12'!$O$10),"##BLANK",'CWW12'!$O$10)</f>
        <v>0</v>
      </c>
    </row>
    <row r="1558" spans="2:6" x14ac:dyDescent="0.2">
      <c r="B1558" t="str">
        <f>UPPER('CWW12'!$AE$10)</f>
        <v>CWW12_001TOT_PR24</v>
      </c>
      <c r="C1558" t="str">
        <f>IF(LEN(_xlfn.CONCAT('CWW12'!$B$9, " - ", 'CWW12'!$B$10, " - ", 'CWW12'!$J$5))&gt;230,LEFT(_xlfn.CONCAT('CWW12'!$B$9, " - ", 'CWW12'!$B$10, " - ", 'CWW12'!$J$5),212)&amp;" [*** truncated]",_xlfn.CONCAT('CWW12'!$B$9, " - ", 'CWW12'!$B$10, " - ", 'CWW12'!$J$5))</f>
        <v>EA/NRW environmental programme wastewater (WINEP/NEP) - Event duration monitoring at intermittent discharges (WINEP/NEP) wastewater capex - Total</v>
      </c>
      <c r="D1558" t="str">
        <f>'CWW12'!$C$10</f>
        <v>£m</v>
      </c>
      <c r="E1558" t="s">
        <v>8488</v>
      </c>
      <c r="F1558" s="1248">
        <f>IF(ISBLANK('CWW12'!$P$10),"##BLANK",'CWW12'!$P$10)</f>
        <v>0.62236058439539954</v>
      </c>
    </row>
    <row r="1559" spans="2:6" x14ac:dyDescent="0.2">
      <c r="B1559" t="str">
        <f>UPPER('CWW12'!$Z$11)</f>
        <v>CWW12_002FL_PR24</v>
      </c>
      <c r="C1559" t="str">
        <f>IF(LEN(_xlfn.CONCAT('CWW12'!$B$9, " - ", 'CWW12'!$B$11, " - ", 'CWW12'!$E$6, " - ", 'CWW12'!$E$5))&gt;230,LEFT(_xlfn.CONCAT('CWW12'!$B$9, " - ", 'CWW12'!$B$11, " - ", 'CWW12'!$E$6, " - ", 'CWW12'!$E$5),212)&amp;" [*** truncated]",_xlfn.CONCAT('CWW12'!$B$9, " - ", 'CWW12'!$B$11, " - ", 'CWW12'!$E$6, " - ", 'CWW12'!$E$5))</f>
        <v xml:space="preserve">EA/NRW environmental programme wastewater (WINEP/NEP) - Event duration monitoring at intermittent discharges (WINEP/NEP) wastewater opex - Foul - Wastewater network+ </v>
      </c>
      <c r="D1559" t="str">
        <f>'CWW12'!$C$11</f>
        <v>£m</v>
      </c>
      <c r="E1559" t="s">
        <v>8488</v>
      </c>
      <c r="F1559" s="1248">
        <f>IF(ISBLANK('CWW12'!$K$11),"##BLANK",'CWW12'!$K$11)</f>
        <v>0</v>
      </c>
    </row>
    <row r="1560" spans="2:6" x14ac:dyDescent="0.2">
      <c r="B1560" t="str">
        <f>UPPER('CWW12'!$AA$11)</f>
        <v>CWW12_002SWD_PR24</v>
      </c>
      <c r="C1560" t="str">
        <f>IF(LEN(_xlfn.CONCAT('CWW12'!$B$9, " - ", 'CWW12'!$B$11, " - ", 'CWW12'!$F$6, " - ", 'CWW12'!$E$5))&gt;230,LEFT(_xlfn.CONCAT('CWW12'!$B$9, " - ", 'CWW12'!$B$11, " - ", 'CWW12'!$F$6, " - ", 'CWW12'!$E$5),212)&amp;" [*** truncated]",_xlfn.CONCAT('CWW12'!$B$9, " - ", 'CWW12'!$B$11, " - ", 'CWW12'!$F$6, " - ", 'CWW12'!$E$5))</f>
        <v xml:space="preserve">EA/NRW environmental programme wastewater (WINEP/NEP) - Event duration monitoring at intermittent discharges (WINEP/NEP) wastewater opex - Surface water drainage - Wastewater network+ </v>
      </c>
      <c r="D1560" t="str">
        <f>'CWW12'!$C$11</f>
        <v>£m</v>
      </c>
      <c r="E1560" t="s">
        <v>8488</v>
      </c>
      <c r="F1560" s="1248">
        <f>IF(ISBLANK('CWW12'!$L$11),"##BLANK",'CWW12'!$L$11)</f>
        <v>0</v>
      </c>
    </row>
    <row r="1561" spans="2:6" x14ac:dyDescent="0.2">
      <c r="B1561" t="str">
        <f>UPPER('CWW12'!$AB$11)</f>
        <v>CWW12_002HD_PR24</v>
      </c>
      <c r="C1561" t="str">
        <f>IF(LEN(_xlfn.CONCAT('CWW12'!$B$9, " - ", 'CWW12'!$B$11, " - ", 'CWW12'!$G$6, " - ", 'CWW12'!$E$5))&gt;230,LEFT(_xlfn.CONCAT('CWW12'!$B$9, " - ", 'CWW12'!$B$11, " - ", 'CWW12'!$G$6, " - ", 'CWW12'!$E$5),212)&amp;" [*** truncated]",_xlfn.CONCAT('CWW12'!$B$9, " - ", 'CWW12'!$B$11, " - ", 'CWW12'!$G$6, " - ", 'CWW12'!$E$5))</f>
        <v xml:space="preserve">EA/NRW environmental programme wastewater (WINEP/NEP) - Event duration monitoring at intermittent discharges (WINEP/NEP) wastewater opex - Highway drainage - Wastewater network+ </v>
      </c>
      <c r="D1561" t="str">
        <f>'CWW12'!$C$11</f>
        <v>£m</v>
      </c>
      <c r="E1561" t="s">
        <v>8488</v>
      </c>
      <c r="F1561" s="1248">
        <f>IF(ISBLANK('CWW12'!$M$11),"##BLANK",'CWW12'!$M$11)</f>
        <v>0</v>
      </c>
    </row>
    <row r="1562" spans="2:6" x14ac:dyDescent="0.2">
      <c r="B1562" t="str">
        <f>UPPER('CWW12'!$AC$11)</f>
        <v>CWW12_002STD_PR24</v>
      </c>
      <c r="C1562" t="str">
        <f>IF(LEN(_xlfn.CONCAT('CWW12'!$B$9, " - ", 'CWW12'!$B$11, " - ", 'CWW12'!$H$6, " - ", 'CWW12'!$E$5))&gt;230,LEFT(_xlfn.CONCAT('CWW12'!$B$9, " - ", 'CWW12'!$B$11, " - ", 'CWW12'!$H$6, " - ", 'CWW12'!$E$5),212)&amp;" [*** truncated]",_xlfn.CONCAT('CWW12'!$B$9, " - ", 'CWW12'!$B$11, " - ", 'CWW12'!$H$6, " - ", 'CWW12'!$E$5))</f>
        <v xml:space="preserve">EA/NRW environmental programme wastewater (WINEP/NEP) - Event duration monitoring at intermittent discharges (WINEP/NEP) wastewater opex - Sewage treatment and disposal - Wastewater network+ </v>
      </c>
      <c r="D1562" t="str">
        <f>'CWW12'!$C$11</f>
        <v>£m</v>
      </c>
      <c r="E1562" t="s">
        <v>8488</v>
      </c>
      <c r="F1562" s="1248">
        <f>IF(ISBLANK('CWW12'!$N$11),"##BLANK",'CWW12'!$N$11)</f>
        <v>0</v>
      </c>
    </row>
    <row r="1563" spans="2:6" x14ac:dyDescent="0.2">
      <c r="B1563" t="str">
        <f>UPPER('CWW12'!$AD$11)</f>
        <v>CWW12_002SLT_PR24</v>
      </c>
      <c r="C1563" t="str">
        <f>IF(LEN(_xlfn.CONCAT('CWW12'!$B$9, " - ", 'CWW12'!$B$11, " - ", 'CWW12'!$I$6, " - ", 'CWW12'!$E$5))&gt;230,LEFT(_xlfn.CONCAT('CWW12'!$B$9, " - ", 'CWW12'!$B$11, " - ", 'CWW12'!$I$6, " - ", 'CWW12'!$E$5),212)&amp;" [*** truncated]",_xlfn.CONCAT('CWW12'!$B$9, " - ", 'CWW12'!$B$11, " - ", 'CWW12'!$I$6, " - ", 'CWW12'!$E$5))</f>
        <v xml:space="preserve">EA/NRW environmental programme wastewater (WINEP/NEP) - Event duration monitoring at intermittent discharges (WINEP/NEP) wastewater opex - Sludge liquor treatment - Wastewater network+ </v>
      </c>
      <c r="D1563" t="str">
        <f>'CWW12'!$C$11</f>
        <v>£m</v>
      </c>
      <c r="E1563" t="s">
        <v>8488</v>
      </c>
      <c r="F1563" s="1248">
        <f>IF(ISBLANK('CWW12'!$O$11),"##BLANK",'CWW12'!$O$11)</f>
        <v>0</v>
      </c>
    </row>
    <row r="1564" spans="2:6" x14ac:dyDescent="0.2">
      <c r="B1564" t="str">
        <f>UPPER('CWW12'!$AE$11)</f>
        <v>CWW12_002TOT_PR24</v>
      </c>
      <c r="C1564" t="str">
        <f>IF(LEN(_xlfn.CONCAT('CWW12'!$B$9, " - ", 'CWW12'!$B$11, " - ", 'CWW12'!$J$5))&gt;230,LEFT(_xlfn.CONCAT('CWW12'!$B$9, " - ", 'CWW12'!$B$11, " - ", 'CWW12'!$J$5),212)&amp;" [*** truncated]",_xlfn.CONCAT('CWW12'!$B$9, " - ", 'CWW12'!$B$11, " - ", 'CWW12'!$J$5))</f>
        <v>EA/NRW environmental programme wastewater (WINEP/NEP) - Event duration monitoring at intermittent discharges (WINEP/NEP) wastewater opex - Total</v>
      </c>
      <c r="D1564" t="str">
        <f>'CWW12'!$C$11</f>
        <v>£m</v>
      </c>
      <c r="E1564" t="s">
        <v>8488</v>
      </c>
      <c r="F1564" s="1248">
        <f>IF(ISBLANK('CWW12'!$P$11),"##BLANK",'CWW12'!$P$11)</f>
        <v>0</v>
      </c>
    </row>
    <row r="1565" spans="2:6" x14ac:dyDescent="0.2">
      <c r="B1565" t="str">
        <f>UPPER('CWW12'!$Z$12)</f>
        <v>CWW12_003FL_PR24</v>
      </c>
      <c r="C1565" t="str">
        <f>IF(LEN(_xlfn.CONCAT('CWW12'!$B$9, " - ", 'CWW12'!$B$12, " - ", 'CWW12'!$E$6, " - ", 'CWW12'!$E$5))&gt;230,LEFT(_xlfn.CONCAT('CWW12'!$B$9, " - ", 'CWW12'!$B$12, " - ", 'CWW12'!$E$6, " - ", 'CWW12'!$E$5),212)&amp;" [*** truncated]",_xlfn.CONCAT('CWW12'!$B$9, " - ", 'CWW12'!$B$12, " - ", 'CWW12'!$E$6, " - ", 'CWW12'!$E$5))</f>
        <v xml:space="preserve">EA/NRW environmental programme wastewater (WINEP/NEP) - Event duration monitoring at intermittent discharges (WINEP/NEP) wastewater totex - Foul - Wastewater network+ </v>
      </c>
      <c r="D1565" t="str">
        <f>'CWW12'!$C$12</f>
        <v>£m</v>
      </c>
      <c r="E1565" t="s">
        <v>8488</v>
      </c>
      <c r="F1565" s="1248">
        <f>IF(ISBLANK('CWW12'!$K$12),"##BLANK",'CWW12'!$K$12)</f>
        <v>0.62236058439539954</v>
      </c>
    </row>
    <row r="1566" spans="2:6" x14ac:dyDescent="0.2">
      <c r="B1566" t="str">
        <f>UPPER('CWW12'!$AA$12)</f>
        <v>CWW12_003SWD_PR24</v>
      </c>
      <c r="C1566" t="str">
        <f>IF(LEN(_xlfn.CONCAT('CWW12'!$B$9, " - ", 'CWW12'!$B$12, " - ", 'CWW12'!$F$6, " - ", 'CWW12'!$E$5))&gt;230,LEFT(_xlfn.CONCAT('CWW12'!$B$9, " - ", 'CWW12'!$B$12, " - ", 'CWW12'!$F$6, " - ", 'CWW12'!$E$5),212)&amp;" [*** truncated]",_xlfn.CONCAT('CWW12'!$B$9, " - ", 'CWW12'!$B$12, " - ", 'CWW12'!$F$6, " - ", 'CWW12'!$E$5))</f>
        <v xml:space="preserve">EA/NRW environmental programme wastewater (WINEP/NEP) - Event duration monitoring at intermittent discharges (WINEP/NEP) wastewater totex - Surface water drainage - Wastewater network+ </v>
      </c>
      <c r="D1566" t="str">
        <f>'CWW12'!$C$12</f>
        <v>£m</v>
      </c>
      <c r="E1566" t="s">
        <v>8488</v>
      </c>
      <c r="F1566" s="1248">
        <f>IF(ISBLANK('CWW12'!$L$12),"##BLANK",'CWW12'!$L$12)</f>
        <v>0</v>
      </c>
    </row>
    <row r="1567" spans="2:6" x14ac:dyDescent="0.2">
      <c r="B1567" t="str">
        <f>UPPER('CWW12'!$AB$12)</f>
        <v>CWW12_003HD_PR24</v>
      </c>
      <c r="C1567" t="str">
        <f>IF(LEN(_xlfn.CONCAT('CWW12'!$B$9, " - ", 'CWW12'!$B$12, " - ", 'CWW12'!$G$6, " - ", 'CWW12'!$E$5))&gt;230,LEFT(_xlfn.CONCAT('CWW12'!$B$9, " - ", 'CWW12'!$B$12, " - ", 'CWW12'!$G$6, " - ", 'CWW12'!$E$5),212)&amp;" [*** truncated]",_xlfn.CONCAT('CWW12'!$B$9, " - ", 'CWW12'!$B$12, " - ", 'CWW12'!$G$6, " - ", 'CWW12'!$E$5))</f>
        <v xml:space="preserve">EA/NRW environmental programme wastewater (WINEP/NEP) - Event duration monitoring at intermittent discharges (WINEP/NEP) wastewater totex - Highway drainage - Wastewater network+ </v>
      </c>
      <c r="D1567" t="str">
        <f>'CWW12'!$C$12</f>
        <v>£m</v>
      </c>
      <c r="E1567" t="s">
        <v>8488</v>
      </c>
      <c r="F1567" s="1248">
        <f>IF(ISBLANK('CWW12'!$M$12),"##BLANK",'CWW12'!$M$12)</f>
        <v>0</v>
      </c>
    </row>
    <row r="1568" spans="2:6" x14ac:dyDescent="0.2">
      <c r="B1568" t="str">
        <f>UPPER('CWW12'!$AC$12)</f>
        <v>CWW12_003STD_PR24</v>
      </c>
      <c r="C1568" t="str">
        <f>IF(LEN(_xlfn.CONCAT('CWW12'!$B$9, " - ", 'CWW12'!$B$12, " - ", 'CWW12'!$H$6, " - ", 'CWW12'!$E$5))&gt;230,LEFT(_xlfn.CONCAT('CWW12'!$B$9, " - ", 'CWW12'!$B$12, " - ", 'CWW12'!$H$6, " - ", 'CWW12'!$E$5),212)&amp;" [*** truncated]",_xlfn.CONCAT('CWW12'!$B$9, " - ", 'CWW12'!$B$12, " - ", 'CWW12'!$H$6, " - ", 'CWW12'!$E$5))</f>
        <v xml:space="preserve">EA/NRW environmental programme wastewater (WINEP/NEP) - Event duration monitoring at intermittent discharges (WINEP/NEP) wastewater totex - Sewage treatment and disposal - Wastewater network+ </v>
      </c>
      <c r="D1568" t="str">
        <f>'CWW12'!$C$12</f>
        <v>£m</v>
      </c>
      <c r="E1568" t="s">
        <v>8488</v>
      </c>
      <c r="F1568" s="1248">
        <f>IF(ISBLANK('CWW12'!$N$12),"##BLANK",'CWW12'!$N$12)</f>
        <v>0</v>
      </c>
    </row>
    <row r="1569" spans="2:6" x14ac:dyDescent="0.2">
      <c r="B1569" t="str">
        <f>UPPER('CWW12'!$AD$12)</f>
        <v>CWW12_003SLT_PR24</v>
      </c>
      <c r="C1569" t="str">
        <f>IF(LEN(_xlfn.CONCAT('CWW12'!$B$9, " - ", 'CWW12'!$B$12, " - ", 'CWW12'!$I$6, " - ", 'CWW12'!$E$5))&gt;230,LEFT(_xlfn.CONCAT('CWW12'!$B$9, " - ", 'CWW12'!$B$12, " - ", 'CWW12'!$I$6, " - ", 'CWW12'!$E$5),212)&amp;" [*** truncated]",_xlfn.CONCAT('CWW12'!$B$9, " - ", 'CWW12'!$B$12, " - ", 'CWW12'!$I$6, " - ", 'CWW12'!$E$5))</f>
        <v xml:space="preserve">EA/NRW environmental programme wastewater (WINEP/NEP) - Event duration monitoring at intermittent discharges (WINEP/NEP) wastewater totex - Sludge liquor treatment - Wastewater network+ </v>
      </c>
      <c r="D1569" t="str">
        <f>'CWW12'!$C$12</f>
        <v>£m</v>
      </c>
      <c r="E1569" t="s">
        <v>8488</v>
      </c>
      <c r="F1569" s="1248">
        <f>IF(ISBLANK('CWW12'!$O$12),"##BLANK",'CWW12'!$O$12)</f>
        <v>0</v>
      </c>
    </row>
    <row r="1570" spans="2:6" x14ac:dyDescent="0.2">
      <c r="B1570" t="str">
        <f>UPPER('CWW12'!$AE$12)</f>
        <v>CWW12_003TOT_PR24</v>
      </c>
      <c r="C1570" t="str">
        <f>IF(LEN(_xlfn.CONCAT('CWW12'!$B$9, " - ", 'CWW12'!$B$12, " - ", 'CWW12'!$J$5))&gt;230,LEFT(_xlfn.CONCAT('CWW12'!$B$9, " - ", 'CWW12'!$B$12, " - ", 'CWW12'!$J$5),212)&amp;" [*** truncated]",_xlfn.CONCAT('CWW12'!$B$9, " - ", 'CWW12'!$B$12, " - ", 'CWW12'!$J$5))</f>
        <v>EA/NRW environmental programme wastewater (WINEP/NEP) - Event duration monitoring at intermittent discharges (WINEP/NEP) wastewater totex - Total</v>
      </c>
      <c r="D1570" t="str">
        <f>'CWW12'!$C$12</f>
        <v>£m</v>
      </c>
      <c r="E1570" t="s">
        <v>8488</v>
      </c>
      <c r="F1570" s="1248">
        <f>IF(ISBLANK('CWW12'!$P$12),"##BLANK",'CWW12'!$P$12)</f>
        <v>0.62236058439539954</v>
      </c>
    </row>
    <row r="1571" spans="2:6" x14ac:dyDescent="0.2">
      <c r="B1571" t="str">
        <f>UPPER('CWW12'!$Z$13)</f>
        <v>CWW12_004FL_PR24</v>
      </c>
      <c r="C1571" t="str">
        <f>IF(LEN(_xlfn.CONCAT('CWW12'!$B$9, " - ", 'CWW12'!$B$13, " - ", 'CWW12'!$E$6, " - ", 'CWW12'!$E$5))&gt;230,LEFT(_xlfn.CONCAT('CWW12'!$B$9, " - ", 'CWW12'!$B$13, " - ", 'CWW12'!$E$6, " - ", 'CWW12'!$E$5),212)&amp;" [*** truncated]",_xlfn.CONCAT('CWW12'!$B$9, " - ", 'CWW12'!$B$13, " - ", 'CWW12'!$E$6, " - ", 'CWW12'!$E$5))</f>
        <v xml:space="preserve">EA/NRW environmental programme wastewater (WINEP/NEP) - Flow monitoring at sewage treatment works; (WINEP/NEP) wastewater capex - Foul - Wastewater network+ </v>
      </c>
      <c r="D1571" t="str">
        <f>'CWW12'!$C$13</f>
        <v>£m</v>
      </c>
      <c r="E1571" t="s">
        <v>8488</v>
      </c>
      <c r="F1571" s="1248">
        <f>IF(ISBLANK('CWW12'!$K$13),"##BLANK",'CWW12'!$K$13)</f>
        <v>0</v>
      </c>
    </row>
    <row r="1572" spans="2:6" x14ac:dyDescent="0.2">
      <c r="B1572" t="str">
        <f>UPPER('CWW12'!$AA$13)</f>
        <v>CWW12_004SWD_PR24</v>
      </c>
      <c r="C1572" t="str">
        <f>IF(LEN(_xlfn.CONCAT('CWW12'!$B$9, " - ", 'CWW12'!$B$13, " - ", 'CWW12'!$F$6, " - ", 'CWW12'!$E$5))&gt;230,LEFT(_xlfn.CONCAT('CWW12'!$B$9, " - ", 'CWW12'!$B$13, " - ", 'CWW12'!$F$6, " - ", 'CWW12'!$E$5),212)&amp;" [*** truncated]",_xlfn.CONCAT('CWW12'!$B$9, " - ", 'CWW12'!$B$13, " - ", 'CWW12'!$F$6, " - ", 'CWW12'!$E$5))</f>
        <v xml:space="preserve">EA/NRW environmental programme wastewater (WINEP/NEP) - Flow monitoring at sewage treatment works; (WINEP/NEP) wastewater capex - Surface water drainage - Wastewater network+ </v>
      </c>
      <c r="D1572" t="str">
        <f>'CWW12'!$C$13</f>
        <v>£m</v>
      </c>
      <c r="E1572" t="s">
        <v>8488</v>
      </c>
      <c r="F1572" s="1248">
        <f>IF(ISBLANK('CWW12'!$L$13),"##BLANK",'CWW12'!$L$13)</f>
        <v>0</v>
      </c>
    </row>
    <row r="1573" spans="2:6" x14ac:dyDescent="0.2">
      <c r="B1573" t="str">
        <f>UPPER('CWW12'!$AB$13)</f>
        <v>CWW12_004HD_PR24</v>
      </c>
      <c r="C1573" t="str">
        <f>IF(LEN(_xlfn.CONCAT('CWW12'!$B$9, " - ", 'CWW12'!$B$13, " - ", 'CWW12'!$G$6, " - ", 'CWW12'!$E$5))&gt;230,LEFT(_xlfn.CONCAT('CWW12'!$B$9, " - ", 'CWW12'!$B$13, " - ", 'CWW12'!$G$6, " - ", 'CWW12'!$E$5),212)&amp;" [*** truncated]",_xlfn.CONCAT('CWW12'!$B$9, " - ", 'CWW12'!$B$13, " - ", 'CWW12'!$G$6, " - ", 'CWW12'!$E$5))</f>
        <v xml:space="preserve">EA/NRW environmental programme wastewater (WINEP/NEP) - Flow monitoring at sewage treatment works; (WINEP/NEP) wastewater capex - Highway drainage - Wastewater network+ </v>
      </c>
      <c r="D1573" t="str">
        <f>'CWW12'!$C$13</f>
        <v>£m</v>
      </c>
      <c r="E1573" t="s">
        <v>8488</v>
      </c>
      <c r="F1573" s="1248">
        <f>IF(ISBLANK('CWW12'!$M$13),"##BLANK",'CWW12'!$M$13)</f>
        <v>0</v>
      </c>
    </row>
    <row r="1574" spans="2:6" x14ac:dyDescent="0.2">
      <c r="B1574" t="str">
        <f>UPPER('CWW12'!$AC$13)</f>
        <v>CWW12_004STD_PR24</v>
      </c>
      <c r="C1574" t="str">
        <f>IF(LEN(_xlfn.CONCAT('CWW12'!$B$9, " - ", 'CWW12'!$B$13, " - ", 'CWW12'!$H$6, " - ", 'CWW12'!$E$5))&gt;230,LEFT(_xlfn.CONCAT('CWW12'!$B$9, " - ", 'CWW12'!$B$13, " - ", 'CWW12'!$H$6, " - ", 'CWW12'!$E$5),212)&amp;" [*** truncated]",_xlfn.CONCAT('CWW12'!$B$9, " - ", 'CWW12'!$B$13, " - ", 'CWW12'!$H$6, " - ", 'CWW12'!$E$5))</f>
        <v xml:space="preserve">EA/NRW environmental programme wastewater (WINEP/NEP) - Flow monitoring at sewage treatment works; (WINEP/NEP) wastewater capex - Sewage treatment and disposal - Wastewater network+ </v>
      </c>
      <c r="D1574" t="str">
        <f>'CWW12'!$C$13</f>
        <v>£m</v>
      </c>
      <c r="E1574" t="s">
        <v>8488</v>
      </c>
      <c r="F1574" s="1248">
        <f>IF(ISBLANK('CWW12'!$N$13),"##BLANK",'CWW12'!$N$13)</f>
        <v>2.121350015542431</v>
      </c>
    </row>
    <row r="1575" spans="2:6" x14ac:dyDescent="0.2">
      <c r="B1575" t="str">
        <f>UPPER('CWW12'!$AD$13)</f>
        <v>CWW12_004SLT_PR24</v>
      </c>
      <c r="C1575" t="str">
        <f>IF(LEN(_xlfn.CONCAT('CWW12'!$B$9, " - ", 'CWW12'!$B$13, " - ", 'CWW12'!$I$6, " - ", 'CWW12'!$E$5))&gt;230,LEFT(_xlfn.CONCAT('CWW12'!$B$9, " - ", 'CWW12'!$B$13, " - ", 'CWW12'!$I$6, " - ", 'CWW12'!$E$5),212)&amp;" [*** truncated]",_xlfn.CONCAT('CWW12'!$B$9, " - ", 'CWW12'!$B$13, " - ", 'CWW12'!$I$6, " - ", 'CWW12'!$E$5))</f>
        <v xml:space="preserve">EA/NRW environmental programme wastewater (WINEP/NEP) - Flow monitoring at sewage treatment works; (WINEP/NEP) wastewater capex - Sludge liquor treatment - Wastewater network+ </v>
      </c>
      <c r="D1575" t="str">
        <f>'CWW12'!$C$13</f>
        <v>£m</v>
      </c>
      <c r="E1575" t="s">
        <v>8488</v>
      </c>
      <c r="F1575" s="1248">
        <f>IF(ISBLANK('CWW12'!$O$13),"##BLANK",'CWW12'!$O$13)</f>
        <v>0</v>
      </c>
    </row>
    <row r="1576" spans="2:6" x14ac:dyDescent="0.2">
      <c r="B1576" t="str">
        <f>UPPER('CWW12'!$AE$13)</f>
        <v>CWW12_004TOT_PR24</v>
      </c>
      <c r="C1576" t="str">
        <f>IF(LEN(_xlfn.CONCAT('CWW12'!$B$9, " - ", 'CWW12'!$B$13, " - ", 'CWW12'!$J$5))&gt;230,LEFT(_xlfn.CONCAT('CWW12'!$B$9, " - ", 'CWW12'!$B$13, " - ", 'CWW12'!$J$5),212)&amp;" [*** truncated]",_xlfn.CONCAT('CWW12'!$B$9, " - ", 'CWW12'!$B$13, " - ", 'CWW12'!$J$5))</f>
        <v>EA/NRW environmental programme wastewater (WINEP/NEP) - Flow monitoring at sewage treatment works; (WINEP/NEP) wastewater capex - Total</v>
      </c>
      <c r="D1576" t="str">
        <f>'CWW12'!$C$13</f>
        <v>£m</v>
      </c>
      <c r="E1576" t="s">
        <v>8488</v>
      </c>
      <c r="F1576" s="1248">
        <f>IF(ISBLANK('CWW12'!$P$13),"##BLANK",'CWW12'!$P$13)</f>
        <v>2.121350015542431</v>
      </c>
    </row>
    <row r="1577" spans="2:6" x14ac:dyDescent="0.2">
      <c r="B1577" t="str">
        <f>UPPER('CWW12'!$Z$14)</f>
        <v>CWW12_005FL_PR24</v>
      </c>
      <c r="C1577" t="str">
        <f>IF(LEN(_xlfn.CONCAT('CWW12'!$B$9, " - ", 'CWW12'!$B$14, " - ", 'CWW12'!$E$6, " - ", 'CWW12'!$E$5))&gt;230,LEFT(_xlfn.CONCAT('CWW12'!$B$9, " - ", 'CWW12'!$B$14, " - ", 'CWW12'!$E$6, " - ", 'CWW12'!$E$5),212)&amp;" [*** truncated]",_xlfn.CONCAT('CWW12'!$B$9, " - ", 'CWW12'!$B$14, " - ", 'CWW12'!$E$6, " - ", 'CWW12'!$E$5))</f>
        <v xml:space="preserve">EA/NRW environmental programme wastewater (WINEP/NEP) - Flow monitoring at sewage treatment works; (WINEP/NEP) wastewater opex - Foul - Wastewater network+ </v>
      </c>
      <c r="D1577" t="str">
        <f>'CWW12'!$C$14</f>
        <v>£m</v>
      </c>
      <c r="E1577" t="s">
        <v>8488</v>
      </c>
      <c r="F1577" s="1248">
        <f>IF(ISBLANK('CWW12'!$K$14),"##BLANK",'CWW12'!$K$14)</f>
        <v>0</v>
      </c>
    </row>
    <row r="1578" spans="2:6" x14ac:dyDescent="0.2">
      <c r="B1578" t="str">
        <f>UPPER('CWW12'!$AA$14)</f>
        <v>CWW12_005SWD_PR24</v>
      </c>
      <c r="C1578" t="str">
        <f>IF(LEN(_xlfn.CONCAT('CWW12'!$B$9, " - ", 'CWW12'!$B$14, " - ", 'CWW12'!$F$6, " - ", 'CWW12'!$E$5))&gt;230,LEFT(_xlfn.CONCAT('CWW12'!$B$9, " - ", 'CWW12'!$B$14, " - ", 'CWW12'!$F$6, " - ", 'CWW12'!$E$5),212)&amp;" [*** truncated]",_xlfn.CONCAT('CWW12'!$B$9, " - ", 'CWW12'!$B$14, " - ", 'CWW12'!$F$6, " - ", 'CWW12'!$E$5))</f>
        <v xml:space="preserve">EA/NRW environmental programme wastewater (WINEP/NEP) - Flow monitoring at sewage treatment works; (WINEP/NEP) wastewater opex - Surface water drainage - Wastewater network+ </v>
      </c>
      <c r="D1578" t="str">
        <f>'CWW12'!$C$14</f>
        <v>£m</v>
      </c>
      <c r="E1578" t="s">
        <v>8488</v>
      </c>
      <c r="F1578" s="1248">
        <f>IF(ISBLANK('CWW12'!$L$14),"##BLANK",'CWW12'!$L$14)</f>
        <v>0</v>
      </c>
    </row>
    <row r="1579" spans="2:6" x14ac:dyDescent="0.2">
      <c r="B1579" t="str">
        <f>UPPER('CWW12'!$AB$14)</f>
        <v>CWW12_005HD_PR24</v>
      </c>
      <c r="C1579" t="str">
        <f>IF(LEN(_xlfn.CONCAT('CWW12'!$B$9, " - ", 'CWW12'!$B$14, " - ", 'CWW12'!$G$6, " - ", 'CWW12'!$E$5))&gt;230,LEFT(_xlfn.CONCAT('CWW12'!$B$9, " - ", 'CWW12'!$B$14, " - ", 'CWW12'!$G$6, " - ", 'CWW12'!$E$5),212)&amp;" [*** truncated]",_xlfn.CONCAT('CWW12'!$B$9, " - ", 'CWW12'!$B$14, " - ", 'CWW12'!$G$6, " - ", 'CWW12'!$E$5))</f>
        <v xml:space="preserve">EA/NRW environmental programme wastewater (WINEP/NEP) - Flow monitoring at sewage treatment works; (WINEP/NEP) wastewater opex - Highway drainage - Wastewater network+ </v>
      </c>
      <c r="D1579" t="str">
        <f>'CWW12'!$C$14</f>
        <v>£m</v>
      </c>
      <c r="E1579" t="s">
        <v>8488</v>
      </c>
      <c r="F1579" s="1248">
        <f>IF(ISBLANK('CWW12'!$M$14),"##BLANK",'CWW12'!$M$14)</f>
        <v>0</v>
      </c>
    </row>
    <row r="1580" spans="2:6" x14ac:dyDescent="0.2">
      <c r="B1580" t="str">
        <f>UPPER('CWW12'!$AC$14)</f>
        <v>CWW12_005STD_PR24</v>
      </c>
      <c r="C1580" t="str">
        <f>IF(LEN(_xlfn.CONCAT('CWW12'!$B$9, " - ", 'CWW12'!$B$14, " - ", 'CWW12'!$H$6, " - ", 'CWW12'!$E$5))&gt;230,LEFT(_xlfn.CONCAT('CWW12'!$B$9, " - ", 'CWW12'!$B$14, " - ", 'CWW12'!$H$6, " - ", 'CWW12'!$E$5),212)&amp;" [*** truncated]",_xlfn.CONCAT('CWW12'!$B$9, " - ", 'CWW12'!$B$14, " - ", 'CWW12'!$H$6, " - ", 'CWW12'!$E$5))</f>
        <v xml:space="preserve">EA/NRW environmental programme wastewater (WINEP/NEP) - Flow monitoring at sewage treatment works; (WINEP/NEP) wastewater opex - Sewage treatment and disposal - Wastewater network+ </v>
      </c>
      <c r="D1580" t="str">
        <f>'CWW12'!$C$14</f>
        <v>£m</v>
      </c>
      <c r="E1580" t="s">
        <v>8488</v>
      </c>
      <c r="F1580" s="1248">
        <f>IF(ISBLANK('CWW12'!$N$14),"##BLANK",'CWW12'!$N$14)</f>
        <v>0</v>
      </c>
    </row>
    <row r="1581" spans="2:6" x14ac:dyDescent="0.2">
      <c r="B1581" t="str">
        <f>UPPER('CWW12'!$AD$14)</f>
        <v>CWW12_005SLT_PR24</v>
      </c>
      <c r="C1581" t="str">
        <f>IF(LEN(_xlfn.CONCAT('CWW12'!$B$9, " - ", 'CWW12'!$B$14, " - ", 'CWW12'!$I$6, " - ", 'CWW12'!$E$5))&gt;230,LEFT(_xlfn.CONCAT('CWW12'!$B$9, " - ", 'CWW12'!$B$14, " - ", 'CWW12'!$I$6, " - ", 'CWW12'!$E$5),212)&amp;" [*** truncated]",_xlfn.CONCAT('CWW12'!$B$9, " - ", 'CWW12'!$B$14, " - ", 'CWW12'!$I$6, " - ", 'CWW12'!$E$5))</f>
        <v xml:space="preserve">EA/NRW environmental programme wastewater (WINEP/NEP) - Flow monitoring at sewage treatment works; (WINEP/NEP) wastewater opex - Sludge liquor treatment - Wastewater network+ </v>
      </c>
      <c r="D1581" t="str">
        <f>'CWW12'!$C$14</f>
        <v>£m</v>
      </c>
      <c r="E1581" t="s">
        <v>8488</v>
      </c>
      <c r="F1581" s="1248">
        <f>IF(ISBLANK('CWW12'!$O$14),"##BLANK",'CWW12'!$O$14)</f>
        <v>0</v>
      </c>
    </row>
    <row r="1582" spans="2:6" x14ac:dyDescent="0.2">
      <c r="B1582" t="str">
        <f>UPPER('CWW12'!$AE$14)</f>
        <v>CWW12_005TOT_PR24</v>
      </c>
      <c r="C1582" t="str">
        <f>IF(LEN(_xlfn.CONCAT('CWW12'!$B$9, " - ", 'CWW12'!$B$14, " - ", 'CWW12'!$J$5))&gt;230,LEFT(_xlfn.CONCAT('CWW12'!$B$9, " - ", 'CWW12'!$B$14, " - ", 'CWW12'!$J$5),212)&amp;" [*** truncated]",_xlfn.CONCAT('CWW12'!$B$9, " - ", 'CWW12'!$B$14, " - ", 'CWW12'!$J$5))</f>
        <v>EA/NRW environmental programme wastewater (WINEP/NEP) - Flow monitoring at sewage treatment works; (WINEP/NEP) wastewater opex - Total</v>
      </c>
      <c r="D1582" t="str">
        <f>'CWW12'!$C$14</f>
        <v>£m</v>
      </c>
      <c r="E1582" t="s">
        <v>8488</v>
      </c>
      <c r="F1582" s="1248">
        <f>IF(ISBLANK('CWW12'!$P$14),"##BLANK",'CWW12'!$P$14)</f>
        <v>0</v>
      </c>
    </row>
    <row r="1583" spans="2:6" x14ac:dyDescent="0.2">
      <c r="B1583" t="str">
        <f>UPPER('CWW12'!$Z$15)</f>
        <v>CWW12_006FL_PR24</v>
      </c>
      <c r="C1583" t="str">
        <f>IF(LEN(_xlfn.CONCAT('CWW12'!$B$9, " - ", 'CWW12'!$B$15, " - ", 'CWW12'!$E$6, " - ", 'CWW12'!$E$5))&gt;230,LEFT(_xlfn.CONCAT('CWW12'!$B$9, " - ", 'CWW12'!$B$15, " - ", 'CWW12'!$E$6, " - ", 'CWW12'!$E$5),212)&amp;" [*** truncated]",_xlfn.CONCAT('CWW12'!$B$9, " - ", 'CWW12'!$B$15, " - ", 'CWW12'!$E$6, " - ", 'CWW12'!$E$5))</f>
        <v xml:space="preserve">EA/NRW environmental programme wastewater (WINEP/NEP) - Flow monitoring at sewage treatment works; (WINEP/NEP) wastewater totex - Foul - Wastewater network+ </v>
      </c>
      <c r="D1583" t="str">
        <f>'CWW12'!$C$15</f>
        <v>£m</v>
      </c>
      <c r="E1583" t="s">
        <v>8488</v>
      </c>
      <c r="F1583" s="1248">
        <f>IF(ISBLANK('CWW12'!$K$15),"##BLANK",'CWW12'!$K$15)</f>
        <v>0</v>
      </c>
    </row>
    <row r="1584" spans="2:6" x14ac:dyDescent="0.2">
      <c r="B1584" t="str">
        <f>UPPER('CWW12'!$AA$15)</f>
        <v>CWW12_006SWD_PR24</v>
      </c>
      <c r="C1584" t="str">
        <f>IF(LEN(_xlfn.CONCAT('CWW12'!$B$9, " - ", 'CWW12'!$B$15, " - ", 'CWW12'!$F$6, " - ", 'CWW12'!$E$5))&gt;230,LEFT(_xlfn.CONCAT('CWW12'!$B$9, " - ", 'CWW12'!$B$15, " - ", 'CWW12'!$F$6, " - ", 'CWW12'!$E$5),212)&amp;" [*** truncated]",_xlfn.CONCAT('CWW12'!$B$9, " - ", 'CWW12'!$B$15, " - ", 'CWW12'!$F$6, " - ", 'CWW12'!$E$5))</f>
        <v xml:space="preserve">EA/NRW environmental programme wastewater (WINEP/NEP) - Flow monitoring at sewage treatment works; (WINEP/NEP) wastewater totex - Surface water drainage - Wastewater network+ </v>
      </c>
      <c r="D1584" t="str">
        <f>'CWW12'!$C$15</f>
        <v>£m</v>
      </c>
      <c r="E1584" t="s">
        <v>8488</v>
      </c>
      <c r="F1584" s="1248">
        <f>IF(ISBLANK('CWW12'!$L$15),"##BLANK",'CWW12'!$L$15)</f>
        <v>0</v>
      </c>
    </row>
    <row r="1585" spans="2:6" x14ac:dyDescent="0.2">
      <c r="B1585" t="str">
        <f>UPPER('CWW12'!$AB$15)</f>
        <v>CWW12_006HD_PR24</v>
      </c>
      <c r="C1585" t="str">
        <f>IF(LEN(_xlfn.CONCAT('CWW12'!$B$9, " - ", 'CWW12'!$B$15, " - ", 'CWW12'!$G$6, " - ", 'CWW12'!$E$5))&gt;230,LEFT(_xlfn.CONCAT('CWW12'!$B$9, " - ", 'CWW12'!$B$15, " - ", 'CWW12'!$G$6, " - ", 'CWW12'!$E$5),212)&amp;" [*** truncated]",_xlfn.CONCAT('CWW12'!$B$9, " - ", 'CWW12'!$B$15, " - ", 'CWW12'!$G$6, " - ", 'CWW12'!$E$5))</f>
        <v xml:space="preserve">EA/NRW environmental programme wastewater (WINEP/NEP) - Flow monitoring at sewage treatment works; (WINEP/NEP) wastewater totex - Highway drainage - Wastewater network+ </v>
      </c>
      <c r="D1585" t="str">
        <f>'CWW12'!$C$15</f>
        <v>£m</v>
      </c>
      <c r="E1585" t="s">
        <v>8488</v>
      </c>
      <c r="F1585" s="1248">
        <f>IF(ISBLANK('CWW12'!$M$15),"##BLANK",'CWW12'!$M$15)</f>
        <v>0</v>
      </c>
    </row>
    <row r="1586" spans="2:6" x14ac:dyDescent="0.2">
      <c r="B1586" t="str">
        <f>UPPER('CWW12'!$AC$15)</f>
        <v>CWW12_006STD_PR24</v>
      </c>
      <c r="C1586" t="str">
        <f>IF(LEN(_xlfn.CONCAT('CWW12'!$B$9, " - ", 'CWW12'!$B$15, " - ", 'CWW12'!$H$6, " - ", 'CWW12'!$E$5))&gt;230,LEFT(_xlfn.CONCAT('CWW12'!$B$9, " - ", 'CWW12'!$B$15, " - ", 'CWW12'!$H$6, " - ", 'CWW12'!$E$5),212)&amp;" [*** truncated]",_xlfn.CONCAT('CWW12'!$B$9, " - ", 'CWW12'!$B$15, " - ", 'CWW12'!$H$6, " - ", 'CWW12'!$E$5))</f>
        <v xml:space="preserve">EA/NRW environmental programme wastewater (WINEP/NEP) - Flow monitoring at sewage treatment works; (WINEP/NEP) wastewater totex - Sewage treatment and disposal - Wastewater network+ </v>
      </c>
      <c r="D1586" t="str">
        <f>'CWW12'!$C$15</f>
        <v>£m</v>
      </c>
      <c r="E1586" t="s">
        <v>8488</v>
      </c>
      <c r="F1586" s="1248">
        <f>IF(ISBLANK('CWW12'!$N$15),"##BLANK",'CWW12'!$N$15)</f>
        <v>2.121350015542431</v>
      </c>
    </row>
    <row r="1587" spans="2:6" x14ac:dyDescent="0.2">
      <c r="B1587" t="str">
        <f>UPPER('CWW12'!$AD$15)</f>
        <v>CWW12_006SLT_PR24</v>
      </c>
      <c r="C1587" t="str">
        <f>IF(LEN(_xlfn.CONCAT('CWW12'!$B$9, " - ", 'CWW12'!$B$15, " - ", 'CWW12'!$I$6, " - ", 'CWW12'!$E$5))&gt;230,LEFT(_xlfn.CONCAT('CWW12'!$B$9, " - ", 'CWW12'!$B$15, " - ", 'CWW12'!$I$6, " - ", 'CWW12'!$E$5),212)&amp;" [*** truncated]",_xlfn.CONCAT('CWW12'!$B$9, " - ", 'CWW12'!$B$15, " - ", 'CWW12'!$I$6, " - ", 'CWW12'!$E$5))</f>
        <v xml:space="preserve">EA/NRW environmental programme wastewater (WINEP/NEP) - Flow monitoring at sewage treatment works; (WINEP/NEP) wastewater totex - Sludge liquor treatment - Wastewater network+ </v>
      </c>
      <c r="D1587" t="str">
        <f>'CWW12'!$C$15</f>
        <v>£m</v>
      </c>
      <c r="E1587" t="s">
        <v>8488</v>
      </c>
      <c r="F1587" s="1248">
        <f>IF(ISBLANK('CWW12'!$O$15),"##BLANK",'CWW12'!$O$15)</f>
        <v>0</v>
      </c>
    </row>
    <row r="1588" spans="2:6" x14ac:dyDescent="0.2">
      <c r="B1588" t="str">
        <f>UPPER('CWW12'!$AE$15)</f>
        <v>CWW12_006TOT_PR24</v>
      </c>
      <c r="C1588" t="str">
        <f>IF(LEN(_xlfn.CONCAT('CWW12'!$B$9, " - ", 'CWW12'!$B$15, " - ", 'CWW12'!$J$5))&gt;230,LEFT(_xlfn.CONCAT('CWW12'!$B$9, " - ", 'CWW12'!$B$15, " - ", 'CWW12'!$J$5),212)&amp;" [*** truncated]",_xlfn.CONCAT('CWW12'!$B$9, " - ", 'CWW12'!$B$15, " - ", 'CWW12'!$J$5))</f>
        <v>EA/NRW environmental programme wastewater (WINEP/NEP) - Flow monitoring at sewage treatment works; (WINEP/NEP) wastewater totex - Total</v>
      </c>
      <c r="D1588" t="str">
        <f>'CWW12'!$C$15</f>
        <v>£m</v>
      </c>
      <c r="E1588" t="s">
        <v>8488</v>
      </c>
      <c r="F1588" s="1248">
        <f>IF(ISBLANK('CWW12'!$P$15),"##BLANK",'CWW12'!$P$15)</f>
        <v>2.121350015542431</v>
      </c>
    </row>
    <row r="1589" spans="2:6" x14ac:dyDescent="0.2">
      <c r="B1589" t="str">
        <f>UPPER('CWW12'!$Z$16)</f>
        <v>CWW12_007FL_PR24</v>
      </c>
      <c r="C1589" t="str">
        <f>IF(LEN(_xlfn.CONCAT('CWW12'!$B$9, " - ", 'CWW12'!$B$16, " - ", 'CWW12'!$E$6, " - ", 'CWW12'!$E$5))&gt;230,LEFT(_xlfn.CONCAT('CWW12'!$B$9, " - ", 'CWW12'!$B$16, " - ", 'CWW12'!$E$6, " - ", 'CWW12'!$E$5),212)&amp;" [*** truncated]",_xlfn.CONCAT('CWW12'!$B$9, " - ", 'CWW12'!$B$16, " - ", 'CWW12'!$E$6, " - ", 'CWW12'!$E$5))</f>
        <v xml:space="preserve">EA/NRW environmental programme wastewater (WINEP/NEP) - Continuous river water quality monitoring (WINEP/NEP) wastewater capex - Foul - Wastewater network+ </v>
      </c>
      <c r="D1589" t="str">
        <f>'CWW12'!$C$16</f>
        <v>£m</v>
      </c>
      <c r="E1589" t="s">
        <v>8488</v>
      </c>
      <c r="F1589" s="1248">
        <f>IF(ISBLANK('CWW12'!$K$16),"##BLANK",'CWW12'!$K$16)</f>
        <v>0</v>
      </c>
    </row>
    <row r="1590" spans="2:6" x14ac:dyDescent="0.2">
      <c r="B1590" t="str">
        <f>UPPER('CWW12'!$AA$16)</f>
        <v>CWW12_007SWD_PR24</v>
      </c>
      <c r="C1590" t="str">
        <f>IF(LEN(_xlfn.CONCAT('CWW12'!$B$9, " - ", 'CWW12'!$B$16, " - ", 'CWW12'!$F$6, " - ", 'CWW12'!$E$5))&gt;230,LEFT(_xlfn.CONCAT('CWW12'!$B$9, " - ", 'CWW12'!$B$16, " - ", 'CWW12'!$F$6, " - ", 'CWW12'!$E$5),212)&amp;" [*** truncated]",_xlfn.CONCAT('CWW12'!$B$9, " - ", 'CWW12'!$B$16, " - ", 'CWW12'!$F$6, " - ", 'CWW12'!$E$5))</f>
        <v xml:space="preserve">EA/NRW environmental programme wastewater (WINEP/NEP) - Continuous river water quality monitoring (WINEP/NEP) wastewater capex - Surface water drainage - Wastewater network+ </v>
      </c>
      <c r="D1590" t="str">
        <f>'CWW12'!$C$16</f>
        <v>£m</v>
      </c>
      <c r="E1590" t="s">
        <v>8488</v>
      </c>
      <c r="F1590" s="1248">
        <f>IF(ISBLANK('CWW12'!$L$16),"##BLANK",'CWW12'!$L$16)</f>
        <v>0</v>
      </c>
    </row>
    <row r="1591" spans="2:6" x14ac:dyDescent="0.2">
      <c r="B1591" t="str">
        <f>UPPER('CWW12'!$AB$16)</f>
        <v>CWW12_007HD_PR24</v>
      </c>
      <c r="C1591" t="str">
        <f>IF(LEN(_xlfn.CONCAT('CWW12'!$B$9, " - ", 'CWW12'!$B$16, " - ", 'CWW12'!$G$6, " - ", 'CWW12'!$E$5))&gt;230,LEFT(_xlfn.CONCAT('CWW12'!$B$9, " - ", 'CWW12'!$B$16, " - ", 'CWW12'!$G$6, " - ", 'CWW12'!$E$5),212)&amp;" [*** truncated]",_xlfn.CONCAT('CWW12'!$B$9, " - ", 'CWW12'!$B$16, " - ", 'CWW12'!$G$6, " - ", 'CWW12'!$E$5))</f>
        <v xml:space="preserve">EA/NRW environmental programme wastewater (WINEP/NEP) - Continuous river water quality monitoring (WINEP/NEP) wastewater capex - Highway drainage - Wastewater network+ </v>
      </c>
      <c r="D1591" t="str">
        <f>'CWW12'!$C$16</f>
        <v>£m</v>
      </c>
      <c r="E1591" t="s">
        <v>8488</v>
      </c>
      <c r="F1591" s="1248">
        <f>IF(ISBLANK('CWW12'!$M$16),"##BLANK",'CWW12'!$M$16)</f>
        <v>0</v>
      </c>
    </row>
    <row r="1592" spans="2:6" x14ac:dyDescent="0.2">
      <c r="B1592" t="str">
        <f>UPPER('CWW12'!$AC$16)</f>
        <v>CWW12_007STD_PR24</v>
      </c>
      <c r="C1592" t="str">
        <f>IF(LEN(_xlfn.CONCAT('CWW12'!$B$9, " - ", 'CWW12'!$B$16, " - ", 'CWW12'!$H$6, " - ", 'CWW12'!$E$5))&gt;230,LEFT(_xlfn.CONCAT('CWW12'!$B$9, " - ", 'CWW12'!$B$16, " - ", 'CWW12'!$H$6, " - ", 'CWW12'!$E$5),212)&amp;" [*** truncated]",_xlfn.CONCAT('CWW12'!$B$9, " - ", 'CWW12'!$B$16, " - ", 'CWW12'!$H$6, " - ", 'CWW12'!$E$5))</f>
        <v xml:space="preserve">EA/NRW environmental programme wastewater (WINEP/NEP) - Continuous river water quality monitoring (WINEP/NEP) wastewater capex - Sewage treatment and disposal - Wastewater network+ </v>
      </c>
      <c r="D1592" t="str">
        <f>'CWW12'!$C$16</f>
        <v>£m</v>
      </c>
      <c r="E1592" t="s">
        <v>8488</v>
      </c>
      <c r="F1592" s="1248">
        <f>IF(ISBLANK('CWW12'!$N$16),"##BLANK",'CWW12'!$N$16)</f>
        <v>0</v>
      </c>
    </row>
    <row r="1593" spans="2:6" x14ac:dyDescent="0.2">
      <c r="B1593" t="str">
        <f>UPPER('CWW12'!$AD$16)</f>
        <v>CWW12_007SLT_PR24</v>
      </c>
      <c r="C1593" t="str">
        <f>IF(LEN(_xlfn.CONCAT('CWW12'!$B$9, " - ", 'CWW12'!$B$16, " - ", 'CWW12'!$I$6, " - ", 'CWW12'!$E$5))&gt;230,LEFT(_xlfn.CONCAT('CWW12'!$B$9, " - ", 'CWW12'!$B$16, " - ", 'CWW12'!$I$6, " - ", 'CWW12'!$E$5),212)&amp;" [*** truncated]",_xlfn.CONCAT('CWW12'!$B$9, " - ", 'CWW12'!$B$16, " - ", 'CWW12'!$I$6, " - ", 'CWW12'!$E$5))</f>
        <v xml:space="preserve">EA/NRW environmental programme wastewater (WINEP/NEP) - Continuous river water quality monitoring (WINEP/NEP) wastewater capex - Sludge liquor treatment - Wastewater network+ </v>
      </c>
      <c r="D1593" t="str">
        <f>'CWW12'!$C$16</f>
        <v>£m</v>
      </c>
      <c r="E1593" t="s">
        <v>8488</v>
      </c>
      <c r="F1593" s="1248">
        <f>IF(ISBLANK('CWW12'!$O$16),"##BLANK",'CWW12'!$O$16)</f>
        <v>0</v>
      </c>
    </row>
    <row r="1594" spans="2:6" x14ac:dyDescent="0.2">
      <c r="B1594" t="str">
        <f>UPPER('CWW12'!$AE$16)</f>
        <v>CWW12_007TOT_PR24</v>
      </c>
      <c r="C1594" t="str">
        <f>IF(LEN(_xlfn.CONCAT('CWW12'!$B$9, " - ", 'CWW12'!$B$16, " - ", 'CWW12'!$J$5))&gt;230,LEFT(_xlfn.CONCAT('CWW12'!$B$9, " - ", 'CWW12'!$B$16, " - ", 'CWW12'!$J$5),212)&amp;" [*** truncated]",_xlfn.CONCAT('CWW12'!$B$9, " - ", 'CWW12'!$B$16, " - ", 'CWW12'!$J$5))</f>
        <v>EA/NRW environmental programme wastewater (WINEP/NEP) - Continuous river water quality monitoring (WINEP/NEP) wastewater capex - Total</v>
      </c>
      <c r="D1594" t="str">
        <f>'CWW12'!$C$16</f>
        <v>£m</v>
      </c>
      <c r="E1594" t="s">
        <v>8488</v>
      </c>
      <c r="F1594" s="1248">
        <f>IF(ISBLANK('CWW12'!$P$16),"##BLANK",'CWW12'!$P$16)</f>
        <v>0</v>
      </c>
    </row>
    <row r="1595" spans="2:6" x14ac:dyDescent="0.2">
      <c r="B1595" t="str">
        <f>UPPER('CWW12'!$Z$17)</f>
        <v>CWW12_008FL_PR24</v>
      </c>
      <c r="C1595" t="str">
        <f>IF(LEN(_xlfn.CONCAT('CWW12'!$B$9, " - ", 'CWW12'!$B$17, " - ", 'CWW12'!$E$6, " - ", 'CWW12'!$E$5))&gt;230,LEFT(_xlfn.CONCAT('CWW12'!$B$9, " - ", 'CWW12'!$B$17, " - ", 'CWW12'!$E$6, " - ", 'CWW12'!$E$5),212)&amp;" [*** truncated]",_xlfn.CONCAT('CWW12'!$B$9, " - ", 'CWW12'!$B$17, " - ", 'CWW12'!$E$6, " - ", 'CWW12'!$E$5))</f>
        <v xml:space="preserve">EA/NRW environmental programme wastewater (WINEP/NEP) - Continuous river water quality monitoring (WINEP/NEP) wastewater opex - Foul - Wastewater network+ </v>
      </c>
      <c r="D1595" t="str">
        <f>'CWW12'!$C$17</f>
        <v>£m</v>
      </c>
      <c r="E1595" t="s">
        <v>8488</v>
      </c>
      <c r="F1595" s="1248">
        <f>IF(ISBLANK('CWW12'!$K$17),"##BLANK",'CWW12'!$K$17)</f>
        <v>0</v>
      </c>
    </row>
    <row r="1596" spans="2:6" x14ac:dyDescent="0.2">
      <c r="B1596" t="str">
        <f>UPPER('CWW12'!$AA$17)</f>
        <v>CWW12_008SWD_PR24</v>
      </c>
      <c r="C1596" t="str">
        <f>IF(LEN(_xlfn.CONCAT('CWW12'!$B$9, " - ", 'CWW12'!$B$17, " - ", 'CWW12'!$F$6, " - ", 'CWW12'!$E$5))&gt;230,LEFT(_xlfn.CONCAT('CWW12'!$B$9, " - ", 'CWW12'!$B$17, " - ", 'CWW12'!$F$6, " - ", 'CWW12'!$E$5),212)&amp;" [*** truncated]",_xlfn.CONCAT('CWW12'!$B$9, " - ", 'CWW12'!$B$17, " - ", 'CWW12'!$F$6, " - ", 'CWW12'!$E$5))</f>
        <v xml:space="preserve">EA/NRW environmental programme wastewater (WINEP/NEP) - Continuous river water quality monitoring (WINEP/NEP) wastewater opex - Surface water drainage - Wastewater network+ </v>
      </c>
      <c r="D1596" t="str">
        <f>'CWW12'!$C$17</f>
        <v>£m</v>
      </c>
      <c r="E1596" t="s">
        <v>8488</v>
      </c>
      <c r="F1596" s="1248">
        <f>IF(ISBLANK('CWW12'!$L$17),"##BLANK",'CWW12'!$L$17)</f>
        <v>0</v>
      </c>
    </row>
    <row r="1597" spans="2:6" x14ac:dyDescent="0.2">
      <c r="B1597" t="str">
        <f>UPPER('CWW12'!$AB$17)</f>
        <v>CWW12_008HD_PR24</v>
      </c>
      <c r="C1597" t="str">
        <f>IF(LEN(_xlfn.CONCAT('CWW12'!$B$9, " - ", 'CWW12'!$B$17, " - ", 'CWW12'!$G$6, " - ", 'CWW12'!$E$5))&gt;230,LEFT(_xlfn.CONCAT('CWW12'!$B$9, " - ", 'CWW12'!$B$17, " - ", 'CWW12'!$G$6, " - ", 'CWW12'!$E$5),212)&amp;" [*** truncated]",_xlfn.CONCAT('CWW12'!$B$9, " - ", 'CWW12'!$B$17, " - ", 'CWW12'!$G$6, " - ", 'CWW12'!$E$5))</f>
        <v xml:space="preserve">EA/NRW environmental programme wastewater (WINEP/NEP) - Continuous river water quality monitoring (WINEP/NEP) wastewater opex - Highway drainage - Wastewater network+ </v>
      </c>
      <c r="D1597" t="str">
        <f>'CWW12'!$C$17</f>
        <v>£m</v>
      </c>
      <c r="E1597" t="s">
        <v>8488</v>
      </c>
      <c r="F1597" s="1248">
        <f>IF(ISBLANK('CWW12'!$M$17),"##BLANK",'CWW12'!$M$17)</f>
        <v>0</v>
      </c>
    </row>
    <row r="1598" spans="2:6" x14ac:dyDescent="0.2">
      <c r="B1598" t="str">
        <f>UPPER('CWW12'!$AC$17)</f>
        <v>CWW12_008STD_PR24</v>
      </c>
      <c r="C1598" t="str">
        <f>IF(LEN(_xlfn.CONCAT('CWW12'!$B$9, " - ", 'CWW12'!$B$17, " - ", 'CWW12'!$H$6, " - ", 'CWW12'!$E$5))&gt;230,LEFT(_xlfn.CONCAT('CWW12'!$B$9, " - ", 'CWW12'!$B$17, " - ", 'CWW12'!$H$6, " - ", 'CWW12'!$E$5),212)&amp;" [*** truncated]",_xlfn.CONCAT('CWW12'!$B$9, " - ", 'CWW12'!$B$17, " - ", 'CWW12'!$H$6, " - ", 'CWW12'!$E$5))</f>
        <v xml:space="preserve">EA/NRW environmental programme wastewater (WINEP/NEP) - Continuous river water quality monitoring (WINEP/NEP) wastewater opex - Sewage treatment and disposal - Wastewater network+ </v>
      </c>
      <c r="D1598" t="str">
        <f>'CWW12'!$C$17</f>
        <v>£m</v>
      </c>
      <c r="E1598" t="s">
        <v>8488</v>
      </c>
      <c r="F1598" s="1248">
        <f>IF(ISBLANK('CWW12'!$N$17),"##BLANK",'CWW12'!$N$17)</f>
        <v>0</v>
      </c>
    </row>
    <row r="1599" spans="2:6" x14ac:dyDescent="0.2">
      <c r="B1599" t="str">
        <f>UPPER('CWW12'!$AD$17)</f>
        <v>CWW12_008SLT_PR24</v>
      </c>
      <c r="C1599" t="str">
        <f>IF(LEN(_xlfn.CONCAT('CWW12'!$B$9, " - ", 'CWW12'!$B$17, " - ", 'CWW12'!$I$6, " - ", 'CWW12'!$E$5))&gt;230,LEFT(_xlfn.CONCAT('CWW12'!$B$9, " - ", 'CWW12'!$B$17, " - ", 'CWW12'!$I$6, " - ", 'CWW12'!$E$5),212)&amp;" [*** truncated]",_xlfn.CONCAT('CWW12'!$B$9, " - ", 'CWW12'!$B$17, " - ", 'CWW12'!$I$6, " - ", 'CWW12'!$E$5))</f>
        <v xml:space="preserve">EA/NRW environmental programme wastewater (WINEP/NEP) - Continuous river water quality monitoring (WINEP/NEP) wastewater opex - Sludge liquor treatment - Wastewater network+ </v>
      </c>
      <c r="D1599" t="str">
        <f>'CWW12'!$C$17</f>
        <v>£m</v>
      </c>
      <c r="E1599" t="s">
        <v>8488</v>
      </c>
      <c r="F1599" s="1248">
        <f>IF(ISBLANK('CWW12'!$O$17),"##BLANK",'CWW12'!$O$17)</f>
        <v>0</v>
      </c>
    </row>
    <row r="1600" spans="2:6" x14ac:dyDescent="0.2">
      <c r="B1600" t="str">
        <f>UPPER('CWW12'!$AE$17)</f>
        <v>CWW12_008TOT_PR24</v>
      </c>
      <c r="C1600" t="str">
        <f>IF(LEN(_xlfn.CONCAT('CWW12'!$B$9, " - ", 'CWW12'!$B$17, " - ", 'CWW12'!$J$5))&gt;230,LEFT(_xlfn.CONCAT('CWW12'!$B$9, " - ", 'CWW12'!$B$17, " - ", 'CWW12'!$J$5),212)&amp;" [*** truncated]",_xlfn.CONCAT('CWW12'!$B$9, " - ", 'CWW12'!$B$17, " - ", 'CWW12'!$J$5))</f>
        <v>EA/NRW environmental programme wastewater (WINEP/NEP) - Continuous river water quality monitoring (WINEP/NEP) wastewater opex - Total</v>
      </c>
      <c r="D1600" t="str">
        <f>'CWW12'!$C$17</f>
        <v>£m</v>
      </c>
      <c r="E1600" t="s">
        <v>8488</v>
      </c>
      <c r="F1600" s="1248">
        <f>IF(ISBLANK('CWW12'!$P$17),"##BLANK",'CWW12'!$P$17)</f>
        <v>0</v>
      </c>
    </row>
    <row r="1601" spans="2:6" x14ac:dyDescent="0.2">
      <c r="B1601" t="str">
        <f>UPPER('CWW12'!$Z$18)</f>
        <v>CWW12_009FL_PR24</v>
      </c>
      <c r="C1601" t="str">
        <f>IF(LEN(_xlfn.CONCAT('CWW12'!$B$9, " - ", 'CWW12'!$B$18, " - ", 'CWW12'!$E$6, " - ", 'CWW12'!$E$5))&gt;230,LEFT(_xlfn.CONCAT('CWW12'!$B$9, " - ", 'CWW12'!$B$18, " - ", 'CWW12'!$E$6, " - ", 'CWW12'!$E$5),212)&amp;" [*** truncated]",_xlfn.CONCAT('CWW12'!$B$9, " - ", 'CWW12'!$B$18, " - ", 'CWW12'!$E$6, " - ", 'CWW12'!$E$5))</f>
        <v xml:space="preserve">EA/NRW environmental programme wastewater (WINEP/NEP) - Continuous river water quality monitoring (WINEP/NEP) wastewater totex - Foul - Wastewater network+ </v>
      </c>
      <c r="D1601" t="str">
        <f>'CWW12'!$C$18</f>
        <v>£m</v>
      </c>
      <c r="E1601" t="s">
        <v>8488</v>
      </c>
      <c r="F1601" s="1248">
        <f>IF(ISBLANK('CWW12'!$K$18),"##BLANK",'CWW12'!$K$18)</f>
        <v>0</v>
      </c>
    </row>
    <row r="1602" spans="2:6" x14ac:dyDescent="0.2">
      <c r="B1602" t="str">
        <f>UPPER('CWW12'!$AA$18)</f>
        <v>CWW12_009SWD_PR24</v>
      </c>
      <c r="C1602" t="str">
        <f>IF(LEN(_xlfn.CONCAT('CWW12'!$B$9, " - ", 'CWW12'!$B$18, " - ", 'CWW12'!$F$6, " - ", 'CWW12'!$E$5))&gt;230,LEFT(_xlfn.CONCAT('CWW12'!$B$9, " - ", 'CWW12'!$B$18, " - ", 'CWW12'!$F$6, " - ", 'CWW12'!$E$5),212)&amp;" [*** truncated]",_xlfn.CONCAT('CWW12'!$B$9, " - ", 'CWW12'!$B$18, " - ", 'CWW12'!$F$6, " - ", 'CWW12'!$E$5))</f>
        <v xml:space="preserve">EA/NRW environmental programme wastewater (WINEP/NEP) - Continuous river water quality monitoring (WINEP/NEP) wastewater totex - Surface water drainage - Wastewater network+ </v>
      </c>
      <c r="D1602" t="str">
        <f>'CWW12'!$C$18</f>
        <v>£m</v>
      </c>
      <c r="E1602" t="s">
        <v>8488</v>
      </c>
      <c r="F1602" s="1248">
        <f>IF(ISBLANK('CWW12'!$L$18),"##BLANK",'CWW12'!$L$18)</f>
        <v>0</v>
      </c>
    </row>
    <row r="1603" spans="2:6" x14ac:dyDescent="0.2">
      <c r="B1603" t="str">
        <f>UPPER('CWW12'!$AB$18)</f>
        <v>CWW12_009HD_PR24</v>
      </c>
      <c r="C1603" t="str">
        <f>IF(LEN(_xlfn.CONCAT('CWW12'!$B$9, " - ", 'CWW12'!$B$18, " - ", 'CWW12'!$G$6, " - ", 'CWW12'!$E$5))&gt;230,LEFT(_xlfn.CONCAT('CWW12'!$B$9, " - ", 'CWW12'!$B$18, " - ", 'CWW12'!$G$6, " - ", 'CWW12'!$E$5),212)&amp;" [*** truncated]",_xlfn.CONCAT('CWW12'!$B$9, " - ", 'CWW12'!$B$18, " - ", 'CWW12'!$G$6, " - ", 'CWW12'!$E$5))</f>
        <v xml:space="preserve">EA/NRW environmental programme wastewater (WINEP/NEP) - Continuous river water quality monitoring (WINEP/NEP) wastewater totex - Highway drainage - Wastewater network+ </v>
      </c>
      <c r="D1603" t="str">
        <f>'CWW12'!$C$18</f>
        <v>£m</v>
      </c>
      <c r="E1603" t="s">
        <v>8488</v>
      </c>
      <c r="F1603" s="1248">
        <f>IF(ISBLANK('CWW12'!$M$18),"##BLANK",'CWW12'!$M$18)</f>
        <v>0</v>
      </c>
    </row>
    <row r="1604" spans="2:6" x14ac:dyDescent="0.2">
      <c r="B1604" t="str">
        <f>UPPER('CWW12'!$AC$18)</f>
        <v>CWW12_009STD_PR24</v>
      </c>
      <c r="C1604" t="str">
        <f>IF(LEN(_xlfn.CONCAT('CWW12'!$B$9, " - ", 'CWW12'!$B$18, " - ", 'CWW12'!$H$6, " - ", 'CWW12'!$E$5))&gt;230,LEFT(_xlfn.CONCAT('CWW12'!$B$9, " - ", 'CWW12'!$B$18, " - ", 'CWW12'!$H$6, " - ", 'CWW12'!$E$5),212)&amp;" [*** truncated]",_xlfn.CONCAT('CWW12'!$B$9, " - ", 'CWW12'!$B$18, " - ", 'CWW12'!$H$6, " - ", 'CWW12'!$E$5))</f>
        <v xml:space="preserve">EA/NRW environmental programme wastewater (WINEP/NEP) - Continuous river water quality monitoring (WINEP/NEP) wastewater totex - Sewage treatment and disposal - Wastewater network+ </v>
      </c>
      <c r="D1604" t="str">
        <f>'CWW12'!$C$18</f>
        <v>£m</v>
      </c>
      <c r="E1604" t="s">
        <v>8488</v>
      </c>
      <c r="F1604" s="1248">
        <f>IF(ISBLANK('CWW12'!$N$18),"##BLANK",'CWW12'!$N$18)</f>
        <v>0</v>
      </c>
    </row>
    <row r="1605" spans="2:6" x14ac:dyDescent="0.2">
      <c r="B1605" t="str">
        <f>UPPER('CWW12'!$AD$18)</f>
        <v>CWW12_009SLT_PR24</v>
      </c>
      <c r="C1605" t="str">
        <f>IF(LEN(_xlfn.CONCAT('CWW12'!$B$9, " - ", 'CWW12'!$B$18, " - ", 'CWW12'!$I$6, " - ", 'CWW12'!$E$5))&gt;230,LEFT(_xlfn.CONCAT('CWW12'!$B$9, " - ", 'CWW12'!$B$18, " - ", 'CWW12'!$I$6, " - ", 'CWW12'!$E$5),212)&amp;" [*** truncated]",_xlfn.CONCAT('CWW12'!$B$9, " - ", 'CWW12'!$B$18, " - ", 'CWW12'!$I$6, " - ", 'CWW12'!$E$5))</f>
        <v xml:space="preserve">EA/NRW environmental programme wastewater (WINEP/NEP) - Continuous river water quality monitoring (WINEP/NEP) wastewater totex - Sludge liquor treatment - Wastewater network+ </v>
      </c>
      <c r="D1605" t="str">
        <f>'CWW12'!$C$18</f>
        <v>£m</v>
      </c>
      <c r="E1605" t="s">
        <v>8488</v>
      </c>
      <c r="F1605" s="1248">
        <f>IF(ISBLANK('CWW12'!$O$18),"##BLANK",'CWW12'!$O$18)</f>
        <v>0</v>
      </c>
    </row>
    <row r="1606" spans="2:6" x14ac:dyDescent="0.2">
      <c r="B1606" t="str">
        <f>UPPER('CWW12'!$AE$18)</f>
        <v>CWW12_009TOT_PR24</v>
      </c>
      <c r="C1606" t="str">
        <f>IF(LEN(_xlfn.CONCAT('CWW12'!$B$9, " - ", 'CWW12'!$B$18, " - ", 'CWW12'!$J$5))&gt;230,LEFT(_xlfn.CONCAT('CWW12'!$B$9, " - ", 'CWW12'!$B$18, " - ", 'CWW12'!$J$5),212)&amp;" [*** truncated]",_xlfn.CONCAT('CWW12'!$B$9, " - ", 'CWW12'!$B$18, " - ", 'CWW12'!$J$5))</f>
        <v>EA/NRW environmental programme wastewater (WINEP/NEP) - Continuous river water quality monitoring (WINEP/NEP) wastewater totex - Total</v>
      </c>
      <c r="D1606" t="str">
        <f>'CWW12'!$C$18</f>
        <v>£m</v>
      </c>
      <c r="E1606" t="s">
        <v>8488</v>
      </c>
      <c r="F1606" s="1248">
        <f>IF(ISBLANK('CWW12'!$P$18),"##BLANK",'CWW12'!$P$18)</f>
        <v>0</v>
      </c>
    </row>
    <row r="1607" spans="2:6" x14ac:dyDescent="0.2">
      <c r="B1607" t="str">
        <f>UPPER('CWW12'!$Z$19)</f>
        <v>CWW12_010FL_PR24</v>
      </c>
      <c r="C1607" t="str">
        <f>IF(LEN(_xlfn.CONCAT('CWW12'!$B$9, " - ", 'CWW12'!$B$19, " - ", 'CWW12'!$E$6, " - ", 'CWW12'!$E$5))&gt;230,LEFT(_xlfn.CONCAT('CWW12'!$B$9, " - ", 'CWW12'!$B$19, " - ", 'CWW12'!$E$6, " - ", 'CWW12'!$E$5),212)&amp;" [*** truncated]",_xlfn.CONCAT('CWW12'!$B$9, " - ", 'CWW12'!$B$19, " - ", 'CWW12'!$E$6, " - ", 'CWW12'!$E$5))</f>
        <v xml:space="preserve">EA/NRW environmental programme wastewater (WINEP/NEP) - MCERTs monitoring at emergency sewage pumping station overflows (WINEP/NEP) wastewater capex - Foul - Wastewater network+ </v>
      </c>
      <c r="D1607" t="str">
        <f>'CWW12'!$C$19</f>
        <v>£m</v>
      </c>
      <c r="E1607" t="s">
        <v>8488</v>
      </c>
      <c r="F1607" s="1248">
        <f>IF(ISBLANK('CWW12'!$K$19),"##BLANK",'CWW12'!$K$19)</f>
        <v>1.1896685748490265E-2</v>
      </c>
    </row>
    <row r="1608" spans="2:6" x14ac:dyDescent="0.2">
      <c r="B1608" t="str">
        <f>UPPER('CWW12'!$AA$19)</f>
        <v>CWW12_010SWD_PR24</v>
      </c>
      <c r="C1608" t="str">
        <f>IF(LEN(_xlfn.CONCAT('CWW12'!$B$9, " - ", 'CWW12'!$B$19, " - ", 'CWW12'!$F$6, " - ", 'CWW12'!$E$5))&gt;230,LEFT(_xlfn.CONCAT('CWW12'!$B$9, " - ", 'CWW12'!$B$19, " - ", 'CWW12'!$F$6, " - ", 'CWW12'!$E$5),212)&amp;" [*** truncated]",_xlfn.CONCAT('CWW12'!$B$9, " - ", 'CWW12'!$B$19, " - ", 'CWW12'!$F$6, " - ", 'CWW12'!$E$5))</f>
        <v xml:space="preserve">EA/NRW environmental programme wastewater (WINEP/NEP) - MCERTs monitoring at emergency sewage pumping station overflows (WINEP/NEP) wastewater capex - Surface water drainage - Wastewater network+ </v>
      </c>
      <c r="D1608" t="str">
        <f>'CWW12'!$C$19</f>
        <v>£m</v>
      </c>
      <c r="E1608" t="s">
        <v>8488</v>
      </c>
      <c r="F1608" s="1248">
        <f>IF(ISBLANK('CWW12'!$L$19),"##BLANK",'CWW12'!$L$19)</f>
        <v>3.304500168873706E-3</v>
      </c>
    </row>
    <row r="1609" spans="2:6" x14ac:dyDescent="0.2">
      <c r="B1609" t="str">
        <f>UPPER('CWW12'!$AB$19)</f>
        <v>CWW12_010HD_PR24</v>
      </c>
      <c r="C1609" t="str">
        <f>IF(LEN(_xlfn.CONCAT('CWW12'!$B$9, " - ", 'CWW12'!$B$19, " - ", 'CWW12'!$G$6, " - ", 'CWW12'!$E$5))&gt;230,LEFT(_xlfn.CONCAT('CWW12'!$B$9, " - ", 'CWW12'!$B$19, " - ", 'CWW12'!$G$6, " - ", 'CWW12'!$E$5),212)&amp;" [*** truncated]",_xlfn.CONCAT('CWW12'!$B$9, " - ", 'CWW12'!$B$19, " - ", 'CWW12'!$G$6, " - ", 'CWW12'!$E$5))</f>
        <v xml:space="preserve">EA/NRW environmental programme wastewater (WINEP/NEP) - MCERTs monitoring at emergency sewage pumping station overflows (WINEP/NEP) wastewater capex - Highway drainage - Wastewater network+ </v>
      </c>
      <c r="D1609" t="str">
        <f>'CWW12'!$C$19</f>
        <v>£m</v>
      </c>
      <c r="E1609" t="s">
        <v>8488</v>
      </c>
      <c r="F1609" s="1248">
        <f>IF(ISBLANK('CWW12'!$M$19),"##BLANK",'CWW12'!$M$19)</f>
        <v>1.3216614559652172E-3</v>
      </c>
    </row>
    <row r="1610" spans="2:6" x14ac:dyDescent="0.2">
      <c r="B1610" t="str">
        <f>UPPER('CWW12'!$AC$19)</f>
        <v>CWW12_010STD_PR24</v>
      </c>
      <c r="C1610" t="str">
        <f>IF(LEN(_xlfn.CONCAT('CWW12'!$B$9, " - ", 'CWW12'!$B$19, " - ", 'CWW12'!$H$6, " - ", 'CWW12'!$E$5))&gt;230,LEFT(_xlfn.CONCAT('CWW12'!$B$9, " - ", 'CWW12'!$B$19, " - ", 'CWW12'!$H$6, " - ", 'CWW12'!$E$5),212)&amp;" [*** truncated]",_xlfn.CONCAT('CWW12'!$B$9, " - ", 'CWW12'!$B$19, " - ", 'CWW12'!$H$6, " - ", 'CWW12'!$E$5))</f>
        <v xml:space="preserve">EA/NRW environmental programme wastewater (WINEP/NEP) - MCERTs monitoring at emergency sewage pumping station overflows (WINEP/NEP) wastewater capex - Sewage treatment and disposal - Wastewater network+ </v>
      </c>
      <c r="D1610" t="str">
        <f>'CWW12'!$C$19</f>
        <v>£m</v>
      </c>
      <c r="E1610" t="s">
        <v>8488</v>
      </c>
      <c r="F1610" s="1248">
        <f>IF(ISBLANK('CWW12'!$N$19),"##BLANK",'CWW12'!$N$19)</f>
        <v>0</v>
      </c>
    </row>
    <row r="1611" spans="2:6" x14ac:dyDescent="0.2">
      <c r="B1611" t="str">
        <f>UPPER('CWW12'!$AD$19)</f>
        <v>CWW12_010SLT_PR24</v>
      </c>
      <c r="C1611" t="str">
        <f>IF(LEN(_xlfn.CONCAT('CWW12'!$B$9, " - ", 'CWW12'!$B$19, " - ", 'CWW12'!$I$6, " - ", 'CWW12'!$E$5))&gt;230,LEFT(_xlfn.CONCAT('CWW12'!$B$9, " - ", 'CWW12'!$B$19, " - ", 'CWW12'!$I$6, " - ", 'CWW12'!$E$5),212)&amp;" [*** truncated]",_xlfn.CONCAT('CWW12'!$B$9, " - ", 'CWW12'!$B$19, " - ", 'CWW12'!$I$6, " - ", 'CWW12'!$E$5))</f>
        <v xml:space="preserve">EA/NRW environmental programme wastewater (WINEP/NEP) - MCERTs monitoring at emergency sewage pumping station overflows (WINEP/NEP) wastewater capex - Sludge liquor treatment - Wastewater network+ </v>
      </c>
      <c r="D1611" t="str">
        <f>'CWW12'!$C$19</f>
        <v>£m</v>
      </c>
      <c r="E1611" t="s">
        <v>8488</v>
      </c>
      <c r="F1611" s="1248">
        <f>IF(ISBLANK('CWW12'!$O$19),"##BLANK",'CWW12'!$O$19)</f>
        <v>0</v>
      </c>
    </row>
    <row r="1612" spans="2:6" x14ac:dyDescent="0.2">
      <c r="B1612" t="str">
        <f>UPPER('CWW12'!$AE$19)</f>
        <v>CWW12_010TOT_PR24</v>
      </c>
      <c r="C1612" t="str">
        <f>IF(LEN(_xlfn.CONCAT('CWW12'!$B$9, " - ", 'CWW12'!$B$19, " - ", 'CWW12'!$J$5))&gt;230,LEFT(_xlfn.CONCAT('CWW12'!$B$9, " - ", 'CWW12'!$B$19, " - ", 'CWW12'!$J$5),212)&amp;" [*** truncated]",_xlfn.CONCAT('CWW12'!$B$9, " - ", 'CWW12'!$B$19, " - ", 'CWW12'!$J$5))</f>
        <v>EA/NRW environmental programme wastewater (WINEP/NEP) - MCERTs monitoring at emergency sewage pumping station overflows (WINEP/NEP) wastewater capex - Total</v>
      </c>
      <c r="D1612" t="str">
        <f>'CWW12'!$C$19</f>
        <v>£m</v>
      </c>
      <c r="E1612" t="s">
        <v>8488</v>
      </c>
      <c r="F1612" s="1248">
        <f>IF(ISBLANK('CWW12'!$P$19),"##BLANK",'CWW12'!$P$19)</f>
        <v>1.6522847373329191E-2</v>
      </c>
    </row>
    <row r="1613" spans="2:6" x14ac:dyDescent="0.2">
      <c r="B1613" t="str">
        <f>UPPER('CWW12'!$Z$20)</f>
        <v>CWW12_011FL_PR24</v>
      </c>
      <c r="C1613" t="str">
        <f>IF(LEN(_xlfn.CONCAT('CWW12'!$B$9, " - ", 'CWW12'!$B$20, " - ", 'CWW12'!$E$6, " - ", 'CWW12'!$E$5))&gt;230,LEFT(_xlfn.CONCAT('CWW12'!$B$9, " - ", 'CWW12'!$B$20, " - ", 'CWW12'!$E$6, " - ", 'CWW12'!$E$5),212)&amp;" [*** truncated]",_xlfn.CONCAT('CWW12'!$B$9, " - ", 'CWW12'!$B$20, " - ", 'CWW12'!$E$6, " - ", 'CWW12'!$E$5))</f>
        <v xml:space="preserve">EA/NRW environmental programme wastewater (WINEP/NEP) - MCERTs monitoring at emergency sewage pumping station overflows (WINEP/NEP) wastewater opex - Foul - Wastewater network+ </v>
      </c>
      <c r="D1613" t="str">
        <f>'CWW12'!$C$20</f>
        <v>£m</v>
      </c>
      <c r="E1613" t="s">
        <v>8488</v>
      </c>
      <c r="F1613" s="1248">
        <f>IF(ISBLANK('CWW12'!$K$20),"##BLANK",'CWW12'!$K$20)</f>
        <v>0</v>
      </c>
    </row>
    <row r="1614" spans="2:6" x14ac:dyDescent="0.2">
      <c r="B1614" t="str">
        <f>UPPER('CWW12'!$AA$20)</f>
        <v>CWW12_011SWD_PR24</v>
      </c>
      <c r="C1614" t="str">
        <f>IF(LEN(_xlfn.CONCAT('CWW12'!$B$9, " - ", 'CWW12'!$B$20, " - ", 'CWW12'!$F$6, " - ", 'CWW12'!$E$5))&gt;230,LEFT(_xlfn.CONCAT('CWW12'!$B$9, " - ", 'CWW12'!$B$20, " - ", 'CWW12'!$F$6, " - ", 'CWW12'!$E$5),212)&amp;" [*** truncated]",_xlfn.CONCAT('CWW12'!$B$9, " - ", 'CWW12'!$B$20, " - ", 'CWW12'!$F$6, " - ", 'CWW12'!$E$5))</f>
        <v xml:space="preserve">EA/NRW environmental programme wastewater (WINEP/NEP) - MCERTs monitoring at emergency sewage pumping station overflows (WINEP/NEP) wastewater opex - Surface water drainage - Wastewater network+ </v>
      </c>
      <c r="D1614" t="str">
        <f>'CWW12'!$C$20</f>
        <v>£m</v>
      </c>
      <c r="E1614" t="s">
        <v>8488</v>
      </c>
      <c r="F1614" s="1248">
        <f>IF(ISBLANK('CWW12'!$L$20),"##BLANK",'CWW12'!$L$20)</f>
        <v>0</v>
      </c>
    </row>
    <row r="1615" spans="2:6" x14ac:dyDescent="0.2">
      <c r="B1615" t="str">
        <f>UPPER('CWW12'!$AB$20)</f>
        <v>CWW12_011HD_PR24</v>
      </c>
      <c r="C1615" t="str">
        <f>IF(LEN(_xlfn.CONCAT('CWW12'!$B$9, " - ", 'CWW12'!$B$20, " - ", 'CWW12'!$G$6, " - ", 'CWW12'!$E$5))&gt;230,LEFT(_xlfn.CONCAT('CWW12'!$B$9, " - ", 'CWW12'!$B$20, " - ", 'CWW12'!$G$6, " - ", 'CWW12'!$E$5),212)&amp;" [*** truncated]",_xlfn.CONCAT('CWW12'!$B$9, " - ", 'CWW12'!$B$20, " - ", 'CWW12'!$G$6, " - ", 'CWW12'!$E$5))</f>
        <v xml:space="preserve">EA/NRW environmental programme wastewater (WINEP/NEP) - MCERTs monitoring at emergency sewage pumping station overflows (WINEP/NEP) wastewater opex - Highway drainage - Wastewater network+ </v>
      </c>
      <c r="D1615" t="str">
        <f>'CWW12'!$C$20</f>
        <v>£m</v>
      </c>
      <c r="E1615" t="s">
        <v>8488</v>
      </c>
      <c r="F1615" s="1248">
        <f>IF(ISBLANK('CWW12'!$M$20),"##BLANK",'CWW12'!$M$20)</f>
        <v>0</v>
      </c>
    </row>
    <row r="1616" spans="2:6" x14ac:dyDescent="0.2">
      <c r="B1616" t="str">
        <f>UPPER('CWW12'!$AC$20)</f>
        <v>CWW12_011STD_PR24</v>
      </c>
      <c r="C1616" t="str">
        <f>IF(LEN(_xlfn.CONCAT('CWW12'!$B$9, " - ", 'CWW12'!$B$20, " - ", 'CWW12'!$H$6, " - ", 'CWW12'!$E$5))&gt;230,LEFT(_xlfn.CONCAT('CWW12'!$B$9, " - ", 'CWW12'!$B$20, " - ", 'CWW12'!$H$6, " - ", 'CWW12'!$E$5),212)&amp;" [*** truncated]",_xlfn.CONCAT('CWW12'!$B$9, " - ", 'CWW12'!$B$20, " - ", 'CWW12'!$H$6, " - ", 'CWW12'!$E$5))</f>
        <v xml:space="preserve">EA/NRW environmental programme wastewater (WINEP/NEP) - MCERTs monitoring at emergency sewage pumping station overflows (WINEP/NEP) wastewater opex - Sewage treatment and disposal - Wastewater network+ </v>
      </c>
      <c r="D1616" t="str">
        <f>'CWW12'!$C$20</f>
        <v>£m</v>
      </c>
      <c r="E1616" t="s">
        <v>8488</v>
      </c>
      <c r="F1616" s="1248">
        <f>IF(ISBLANK('CWW12'!$N$20),"##BLANK",'CWW12'!$N$20)</f>
        <v>0</v>
      </c>
    </row>
    <row r="1617" spans="2:6" x14ac:dyDescent="0.2">
      <c r="B1617" t="str">
        <f>UPPER('CWW12'!$AD$20)</f>
        <v>CWW12_011SLT_PR24</v>
      </c>
      <c r="C1617" t="str">
        <f>IF(LEN(_xlfn.CONCAT('CWW12'!$B$9, " - ", 'CWW12'!$B$20, " - ", 'CWW12'!$I$6, " - ", 'CWW12'!$E$5))&gt;230,LEFT(_xlfn.CONCAT('CWW12'!$B$9, " - ", 'CWW12'!$B$20, " - ", 'CWW12'!$I$6, " - ", 'CWW12'!$E$5),212)&amp;" [*** truncated]",_xlfn.CONCAT('CWW12'!$B$9, " - ", 'CWW12'!$B$20, " - ", 'CWW12'!$I$6, " - ", 'CWW12'!$E$5))</f>
        <v xml:space="preserve">EA/NRW environmental programme wastewater (WINEP/NEP) - MCERTs monitoring at emergency sewage pumping station overflows (WINEP/NEP) wastewater opex - Sludge liquor treatment - Wastewater network+ </v>
      </c>
      <c r="D1617" t="str">
        <f>'CWW12'!$C$20</f>
        <v>£m</v>
      </c>
      <c r="E1617" t="s">
        <v>8488</v>
      </c>
      <c r="F1617" s="1248">
        <f>IF(ISBLANK('CWW12'!$O$20),"##BLANK",'CWW12'!$O$20)</f>
        <v>0</v>
      </c>
    </row>
    <row r="1618" spans="2:6" x14ac:dyDescent="0.2">
      <c r="B1618" t="str">
        <f>UPPER('CWW12'!$AE$20)</f>
        <v>CWW12_011TOT_PR24</v>
      </c>
      <c r="C1618" t="str">
        <f>IF(LEN(_xlfn.CONCAT('CWW12'!$B$9, " - ", 'CWW12'!$B$20, " - ", 'CWW12'!$J$5))&gt;230,LEFT(_xlfn.CONCAT('CWW12'!$B$9, " - ", 'CWW12'!$B$20, " - ", 'CWW12'!$J$5),212)&amp;" [*** truncated]",_xlfn.CONCAT('CWW12'!$B$9, " - ", 'CWW12'!$B$20, " - ", 'CWW12'!$J$5))</f>
        <v>EA/NRW environmental programme wastewater (WINEP/NEP) - MCERTs monitoring at emergency sewage pumping station overflows (WINEP/NEP) wastewater opex - Total</v>
      </c>
      <c r="D1618" t="str">
        <f>'CWW12'!$C$20</f>
        <v>£m</v>
      </c>
      <c r="E1618" t="s">
        <v>8488</v>
      </c>
      <c r="F1618" s="1248">
        <f>IF(ISBLANK('CWW12'!$P$20),"##BLANK",'CWW12'!$P$20)</f>
        <v>0</v>
      </c>
    </row>
    <row r="1619" spans="2:6" x14ac:dyDescent="0.2">
      <c r="B1619" t="str">
        <f>UPPER('CWW12'!$Z$21)</f>
        <v>CWW12_012FL_PR24</v>
      </c>
      <c r="C1619" t="str">
        <f>IF(LEN(_xlfn.CONCAT('CWW12'!$B$9, " - ", 'CWW12'!$B$21, " - ", 'CWW12'!$E$6, " - ", 'CWW12'!$E$5))&gt;230,LEFT(_xlfn.CONCAT('CWW12'!$B$9, " - ", 'CWW12'!$B$21, " - ", 'CWW12'!$E$6, " - ", 'CWW12'!$E$5),212)&amp;" [*** truncated]",_xlfn.CONCAT('CWW12'!$B$9, " - ", 'CWW12'!$B$21, " - ", 'CWW12'!$E$6, " - ", 'CWW12'!$E$5))</f>
        <v xml:space="preserve">EA/NRW environmental programme wastewater (WINEP/NEP) - MCERTs monitoring at emergency sewage pumping station overflows (WINEP/NEP) wastewater totex - Foul - Wastewater network+ </v>
      </c>
      <c r="D1619" t="str">
        <f>'CWW12'!$C$21</f>
        <v>£m</v>
      </c>
      <c r="E1619" t="s">
        <v>8488</v>
      </c>
      <c r="F1619" s="1248">
        <f>IF(ISBLANK('CWW12'!$K$21),"##BLANK",'CWW12'!$K$21)</f>
        <v>1.1896685748490265E-2</v>
      </c>
    </row>
    <row r="1620" spans="2:6" x14ac:dyDescent="0.2">
      <c r="B1620" t="str">
        <f>UPPER('CWW12'!$AA$21)</f>
        <v>CWW12_012SWD_PR24</v>
      </c>
      <c r="C1620" t="str">
        <f>IF(LEN(_xlfn.CONCAT('CWW12'!$B$9, " - ", 'CWW12'!$B$21, " - ", 'CWW12'!$F$6, " - ", 'CWW12'!$E$5))&gt;230,LEFT(_xlfn.CONCAT('CWW12'!$B$9, " - ", 'CWW12'!$B$21, " - ", 'CWW12'!$F$6, " - ", 'CWW12'!$E$5),212)&amp;" [*** truncated]",_xlfn.CONCAT('CWW12'!$B$9, " - ", 'CWW12'!$B$21, " - ", 'CWW12'!$F$6, " - ", 'CWW12'!$E$5))</f>
        <v xml:space="preserve">EA/NRW environmental programme wastewater (WINEP/NEP) - MCERTs monitoring at emergency sewage pumping station overflows (WINEP/NEP) wastewater totex - Surface water drainage - Wastewater network+ </v>
      </c>
      <c r="D1620" t="str">
        <f>'CWW12'!$C$21</f>
        <v>£m</v>
      </c>
      <c r="E1620" t="s">
        <v>8488</v>
      </c>
      <c r="F1620" s="1248">
        <f>IF(ISBLANK('CWW12'!$L$21),"##BLANK",'CWW12'!$L$21)</f>
        <v>3.304500168873706E-3</v>
      </c>
    </row>
    <row r="1621" spans="2:6" x14ac:dyDescent="0.2">
      <c r="B1621" t="str">
        <f>UPPER('CWW12'!$AB$21)</f>
        <v>CWW12_012HD_PR24</v>
      </c>
      <c r="C1621" t="str">
        <f>IF(LEN(_xlfn.CONCAT('CWW12'!$B$9, " - ", 'CWW12'!$B$21, " - ", 'CWW12'!$G$6, " - ", 'CWW12'!$E$5))&gt;230,LEFT(_xlfn.CONCAT('CWW12'!$B$9, " - ", 'CWW12'!$B$21, " - ", 'CWW12'!$G$6, " - ", 'CWW12'!$E$5),212)&amp;" [*** truncated]",_xlfn.CONCAT('CWW12'!$B$9, " - ", 'CWW12'!$B$21, " - ", 'CWW12'!$G$6, " - ", 'CWW12'!$E$5))</f>
        <v xml:space="preserve">EA/NRW environmental programme wastewater (WINEP/NEP) - MCERTs monitoring at emergency sewage pumping station overflows (WINEP/NEP) wastewater totex - Highway drainage - Wastewater network+ </v>
      </c>
      <c r="D1621" t="str">
        <f>'CWW12'!$C$21</f>
        <v>£m</v>
      </c>
      <c r="E1621" t="s">
        <v>8488</v>
      </c>
      <c r="F1621" s="1248">
        <f>IF(ISBLANK('CWW12'!$M$21),"##BLANK",'CWW12'!$M$21)</f>
        <v>1.3216614559652172E-3</v>
      </c>
    </row>
    <row r="1622" spans="2:6" x14ac:dyDescent="0.2">
      <c r="B1622" t="str">
        <f>UPPER('CWW12'!$AC$21)</f>
        <v>CWW12_012STD_PR24</v>
      </c>
      <c r="C1622" t="str">
        <f>IF(LEN(_xlfn.CONCAT('CWW12'!$B$9, " - ", 'CWW12'!$B$21, " - ", 'CWW12'!$H$6, " - ", 'CWW12'!$E$5))&gt;230,LEFT(_xlfn.CONCAT('CWW12'!$B$9, " - ", 'CWW12'!$B$21, " - ", 'CWW12'!$H$6, " - ", 'CWW12'!$E$5),212)&amp;" [*** truncated]",_xlfn.CONCAT('CWW12'!$B$9, " - ", 'CWW12'!$B$21, " - ", 'CWW12'!$H$6, " - ", 'CWW12'!$E$5))</f>
        <v xml:space="preserve">EA/NRW environmental programme wastewater (WINEP/NEP) - MCERTs monitoring at emergency sewage pumping station overflows (WINEP/NEP) wastewater totex - Sewage treatment and disposal - Wastewater network+ </v>
      </c>
      <c r="D1622" t="str">
        <f>'CWW12'!$C$21</f>
        <v>£m</v>
      </c>
      <c r="E1622" t="s">
        <v>8488</v>
      </c>
      <c r="F1622" s="1248">
        <f>IF(ISBLANK('CWW12'!$N$21),"##BLANK",'CWW12'!$N$21)</f>
        <v>0</v>
      </c>
    </row>
    <row r="1623" spans="2:6" x14ac:dyDescent="0.2">
      <c r="B1623" t="str">
        <f>UPPER('CWW12'!$AD$21)</f>
        <v>CWW12_012SLT_PR24</v>
      </c>
      <c r="C1623" t="str">
        <f>IF(LEN(_xlfn.CONCAT('CWW12'!$B$9, " - ", 'CWW12'!$B$21, " - ", 'CWW12'!$I$6, " - ", 'CWW12'!$E$5))&gt;230,LEFT(_xlfn.CONCAT('CWW12'!$B$9, " - ", 'CWW12'!$B$21, " - ", 'CWW12'!$I$6, " - ", 'CWW12'!$E$5),212)&amp;" [*** truncated]",_xlfn.CONCAT('CWW12'!$B$9, " - ", 'CWW12'!$B$21, " - ", 'CWW12'!$I$6, " - ", 'CWW12'!$E$5))</f>
        <v xml:space="preserve">EA/NRW environmental programme wastewater (WINEP/NEP) - MCERTs monitoring at emergency sewage pumping station overflows (WINEP/NEP) wastewater totex - Sludge liquor treatment - Wastewater network+ </v>
      </c>
      <c r="D1623" t="str">
        <f>'CWW12'!$C$21</f>
        <v>£m</v>
      </c>
      <c r="E1623" t="s">
        <v>8488</v>
      </c>
      <c r="F1623" s="1248">
        <f>IF(ISBLANK('CWW12'!$O$21),"##BLANK",'CWW12'!$O$21)</f>
        <v>0</v>
      </c>
    </row>
    <row r="1624" spans="2:6" x14ac:dyDescent="0.2">
      <c r="B1624" t="str">
        <f>UPPER('CWW12'!$AE$21)</f>
        <v>CWW12_012TOT_PR24</v>
      </c>
      <c r="C1624" t="str">
        <f>IF(LEN(_xlfn.CONCAT('CWW12'!$B$9, " - ", 'CWW12'!$B$21, " - ", 'CWW12'!$J$5))&gt;230,LEFT(_xlfn.CONCAT('CWW12'!$B$9, " - ", 'CWW12'!$B$21, " - ", 'CWW12'!$J$5),212)&amp;" [*** truncated]",_xlfn.CONCAT('CWW12'!$B$9, " - ", 'CWW12'!$B$21, " - ", 'CWW12'!$J$5))</f>
        <v>EA/NRW environmental programme wastewater (WINEP/NEP) - MCERTs monitoring at emergency sewage pumping station overflows (WINEP/NEP) wastewater totex - Total</v>
      </c>
      <c r="D1624" t="str">
        <f>'CWW12'!$C$21</f>
        <v>£m</v>
      </c>
      <c r="E1624" t="s">
        <v>8488</v>
      </c>
      <c r="F1624" s="1248">
        <f>IF(ISBLANK('CWW12'!$P$21),"##BLANK",'CWW12'!$P$21)</f>
        <v>1.6522847373329191E-2</v>
      </c>
    </row>
    <row r="1625" spans="2:6" x14ac:dyDescent="0.2">
      <c r="B1625" t="str">
        <f>UPPER('CWW12'!$Z$22)</f>
        <v>CWW12_013FL_PR24</v>
      </c>
      <c r="C1625" t="str">
        <f>IF(LEN(_xlfn.CONCAT('CWW12'!$B$9, " - ", 'CWW12'!$B$22, " - ", 'CWW12'!$E$6, " - ", 'CWW12'!$E$5))&gt;230,LEFT(_xlfn.CONCAT('CWW12'!$B$9, " - ", 'CWW12'!$B$22, " - ", 'CWW12'!$E$6, " - ", 'CWW12'!$E$5),212)&amp;" [*** truncated]",_xlfn.CONCAT('CWW12'!$B$9, " - ", 'CWW12'!$B$22, " - ", 'CWW12'!$E$6, " - ", 'CWW12'!$E$5))</f>
        <v xml:space="preserve">EA/NRW environmental programme wastewater (WINEP/NEP) - Increase flow to full treatment; (WINEP/NEP) wastewater capex - Foul - Wastewater network+ </v>
      </c>
      <c r="D1625" t="str">
        <f>'CWW12'!$C$22</f>
        <v>£m</v>
      </c>
      <c r="E1625" t="s">
        <v>8488</v>
      </c>
      <c r="F1625" s="1248">
        <f>IF(ISBLANK('CWW12'!$K$22),"##BLANK",'CWW12'!$K$22)</f>
        <v>0</v>
      </c>
    </row>
    <row r="1626" spans="2:6" x14ac:dyDescent="0.2">
      <c r="B1626" t="str">
        <f>UPPER('CWW12'!$AA$22)</f>
        <v>CWW12_013SWD_PR24</v>
      </c>
      <c r="C1626" t="str">
        <f>IF(LEN(_xlfn.CONCAT('CWW12'!$B$9, " - ", 'CWW12'!$B$22, " - ", 'CWW12'!$F$6, " - ", 'CWW12'!$E$5))&gt;230,LEFT(_xlfn.CONCAT('CWW12'!$B$9, " - ", 'CWW12'!$B$22, " - ", 'CWW12'!$F$6, " - ", 'CWW12'!$E$5),212)&amp;" [*** truncated]",_xlfn.CONCAT('CWW12'!$B$9, " - ", 'CWW12'!$B$22, " - ", 'CWW12'!$F$6, " - ", 'CWW12'!$E$5))</f>
        <v xml:space="preserve">EA/NRW environmental programme wastewater (WINEP/NEP) - Increase flow to full treatment; (WINEP/NEP) wastewater capex - Surface water drainage - Wastewater network+ </v>
      </c>
      <c r="D1626" t="str">
        <f>'CWW12'!$C$22</f>
        <v>£m</v>
      </c>
      <c r="E1626" t="s">
        <v>8488</v>
      </c>
      <c r="F1626" s="1248">
        <f>IF(ISBLANK('CWW12'!$L$22),"##BLANK",'CWW12'!$L$22)</f>
        <v>0</v>
      </c>
    </row>
    <row r="1627" spans="2:6" x14ac:dyDescent="0.2">
      <c r="B1627" t="str">
        <f>UPPER('CWW12'!$AB$22)</f>
        <v>CWW12_013HD_PR24</v>
      </c>
      <c r="C1627" t="str">
        <f>IF(LEN(_xlfn.CONCAT('CWW12'!$B$9, " - ", 'CWW12'!$B$22, " - ", 'CWW12'!$G$6, " - ", 'CWW12'!$E$5))&gt;230,LEFT(_xlfn.CONCAT('CWW12'!$B$9, " - ", 'CWW12'!$B$22, " - ", 'CWW12'!$G$6, " - ", 'CWW12'!$E$5),212)&amp;" [*** truncated]",_xlfn.CONCAT('CWW12'!$B$9, " - ", 'CWW12'!$B$22, " - ", 'CWW12'!$G$6, " - ", 'CWW12'!$E$5))</f>
        <v xml:space="preserve">EA/NRW environmental programme wastewater (WINEP/NEP) - Increase flow to full treatment; (WINEP/NEP) wastewater capex - Highway drainage - Wastewater network+ </v>
      </c>
      <c r="D1627" t="str">
        <f>'CWW12'!$C$22</f>
        <v>£m</v>
      </c>
      <c r="E1627" t="s">
        <v>8488</v>
      </c>
      <c r="F1627" s="1248">
        <f>IF(ISBLANK('CWW12'!$M$22),"##BLANK",'CWW12'!$M$22)</f>
        <v>0</v>
      </c>
    </row>
    <row r="1628" spans="2:6" x14ac:dyDescent="0.2">
      <c r="B1628" t="str">
        <f>UPPER('CWW12'!$AC$22)</f>
        <v>CWW12_013STD_PR24</v>
      </c>
      <c r="C1628" t="str">
        <f>IF(LEN(_xlfn.CONCAT('CWW12'!$B$9, " - ", 'CWW12'!$B$22, " - ", 'CWW12'!$H$6, " - ", 'CWW12'!$E$5))&gt;230,LEFT(_xlfn.CONCAT('CWW12'!$B$9, " - ", 'CWW12'!$B$22, " - ", 'CWW12'!$H$6, " - ", 'CWW12'!$E$5),212)&amp;" [*** truncated]",_xlfn.CONCAT('CWW12'!$B$9, " - ", 'CWW12'!$B$22, " - ", 'CWW12'!$H$6, " - ", 'CWW12'!$E$5))</f>
        <v xml:space="preserve">EA/NRW environmental programme wastewater (WINEP/NEP) - Increase flow to full treatment; (WINEP/NEP) wastewater capex - Sewage treatment and disposal - Wastewater network+ </v>
      </c>
      <c r="D1628" t="str">
        <f>'CWW12'!$C$22</f>
        <v>£m</v>
      </c>
      <c r="E1628" t="s">
        <v>8488</v>
      </c>
      <c r="F1628" s="1248">
        <f>IF(ISBLANK('CWW12'!$N$22),"##BLANK",'CWW12'!$N$22)</f>
        <v>2.1112527199253966E-2</v>
      </c>
    </row>
    <row r="1629" spans="2:6" x14ac:dyDescent="0.2">
      <c r="B1629" t="str">
        <f>UPPER('CWW12'!$AD$22)</f>
        <v>CWW12_013SLT_PR24</v>
      </c>
      <c r="C1629" t="str">
        <f>IF(LEN(_xlfn.CONCAT('CWW12'!$B$9, " - ", 'CWW12'!$B$22, " - ", 'CWW12'!$I$6, " - ", 'CWW12'!$E$5))&gt;230,LEFT(_xlfn.CONCAT('CWW12'!$B$9, " - ", 'CWW12'!$B$22, " - ", 'CWW12'!$I$6, " - ", 'CWW12'!$E$5),212)&amp;" [*** truncated]",_xlfn.CONCAT('CWW12'!$B$9, " - ", 'CWW12'!$B$22, " - ", 'CWW12'!$I$6, " - ", 'CWW12'!$E$5))</f>
        <v xml:space="preserve">EA/NRW environmental programme wastewater (WINEP/NEP) - Increase flow to full treatment; (WINEP/NEP) wastewater capex - Sludge liquor treatment - Wastewater network+ </v>
      </c>
      <c r="D1629" t="str">
        <f>'CWW12'!$C$22</f>
        <v>£m</v>
      </c>
      <c r="E1629" t="s">
        <v>8488</v>
      </c>
      <c r="F1629" s="1248">
        <f>IF(ISBLANK('CWW12'!$O$22),"##BLANK",'CWW12'!$O$22)</f>
        <v>0</v>
      </c>
    </row>
    <row r="1630" spans="2:6" x14ac:dyDescent="0.2">
      <c r="B1630" t="str">
        <f>UPPER('CWW12'!$AE$22)</f>
        <v>CWW12_013TOT_PR24</v>
      </c>
      <c r="C1630" t="str">
        <f>IF(LEN(_xlfn.CONCAT('CWW12'!$B$9, " - ", 'CWW12'!$B$22, " - ", 'CWW12'!$J$5))&gt;230,LEFT(_xlfn.CONCAT('CWW12'!$B$9, " - ", 'CWW12'!$B$22, " - ", 'CWW12'!$J$5),212)&amp;" [*** truncated]",_xlfn.CONCAT('CWW12'!$B$9, " - ", 'CWW12'!$B$22, " - ", 'CWW12'!$J$5))</f>
        <v>EA/NRW environmental programme wastewater (WINEP/NEP) - Increase flow to full treatment; (WINEP/NEP) wastewater capex - Total</v>
      </c>
      <c r="D1630" t="str">
        <f>'CWW12'!$C$22</f>
        <v>£m</v>
      </c>
      <c r="E1630" t="s">
        <v>8488</v>
      </c>
      <c r="F1630" s="1248">
        <f>IF(ISBLANK('CWW12'!$P$22),"##BLANK",'CWW12'!$P$22)</f>
        <v>2.1112527199253966E-2</v>
      </c>
    </row>
    <row r="1631" spans="2:6" x14ac:dyDescent="0.2">
      <c r="B1631" t="str">
        <f>UPPER('CWW12'!$Z$23)</f>
        <v>CWW12_014FL_PR24</v>
      </c>
      <c r="C1631" t="str">
        <f>IF(LEN(_xlfn.CONCAT('CWW12'!$B$9, " - ", 'CWW12'!$B$23, " - ", 'CWW12'!$E$6, " - ", 'CWW12'!$E$5))&gt;230,LEFT(_xlfn.CONCAT('CWW12'!$B$9, " - ", 'CWW12'!$B$23, " - ", 'CWW12'!$E$6, " - ", 'CWW12'!$E$5),212)&amp;" [*** truncated]",_xlfn.CONCAT('CWW12'!$B$9, " - ", 'CWW12'!$B$23, " - ", 'CWW12'!$E$6, " - ", 'CWW12'!$E$5))</f>
        <v xml:space="preserve">EA/NRW environmental programme wastewater (WINEP/NEP) - Increase flow to full treatment; (WINEP/NEP) wastewater opex - Foul - Wastewater network+ </v>
      </c>
      <c r="D1631" t="str">
        <f>'CWW12'!$C$23</f>
        <v>£m</v>
      </c>
      <c r="E1631" t="s">
        <v>8488</v>
      </c>
      <c r="F1631" s="1248">
        <f>IF(ISBLANK('CWW12'!$K$23),"##BLANK",'CWW12'!$K$23)</f>
        <v>0</v>
      </c>
    </row>
    <row r="1632" spans="2:6" x14ac:dyDescent="0.2">
      <c r="B1632" t="str">
        <f>UPPER('CWW12'!$AA$23)</f>
        <v>CWW12_014SWD_PR24</v>
      </c>
      <c r="C1632" t="str">
        <f>IF(LEN(_xlfn.CONCAT('CWW12'!$B$9, " - ", 'CWW12'!$B$23, " - ", 'CWW12'!$F$6, " - ", 'CWW12'!$E$5))&gt;230,LEFT(_xlfn.CONCAT('CWW12'!$B$9, " - ", 'CWW12'!$B$23, " - ", 'CWW12'!$F$6, " - ", 'CWW12'!$E$5),212)&amp;" [*** truncated]",_xlfn.CONCAT('CWW12'!$B$9, " - ", 'CWW12'!$B$23, " - ", 'CWW12'!$F$6, " - ", 'CWW12'!$E$5))</f>
        <v xml:space="preserve">EA/NRW environmental programme wastewater (WINEP/NEP) - Increase flow to full treatment; (WINEP/NEP) wastewater opex - Surface water drainage - Wastewater network+ </v>
      </c>
      <c r="D1632" t="str">
        <f>'CWW12'!$C$23</f>
        <v>£m</v>
      </c>
      <c r="E1632" t="s">
        <v>8488</v>
      </c>
      <c r="F1632" s="1248">
        <f>IF(ISBLANK('CWW12'!$L$23),"##BLANK",'CWW12'!$L$23)</f>
        <v>0</v>
      </c>
    </row>
    <row r="1633" spans="2:6" x14ac:dyDescent="0.2">
      <c r="B1633" t="str">
        <f>UPPER('CWW12'!$AB$23)</f>
        <v>CWW12_014HD_PR24</v>
      </c>
      <c r="C1633" t="str">
        <f>IF(LEN(_xlfn.CONCAT('CWW12'!$B$9, " - ", 'CWW12'!$B$23, " - ", 'CWW12'!$G$6, " - ", 'CWW12'!$E$5))&gt;230,LEFT(_xlfn.CONCAT('CWW12'!$B$9, " - ", 'CWW12'!$B$23, " - ", 'CWW12'!$G$6, " - ", 'CWW12'!$E$5),212)&amp;" [*** truncated]",_xlfn.CONCAT('CWW12'!$B$9, " - ", 'CWW12'!$B$23, " - ", 'CWW12'!$G$6, " - ", 'CWW12'!$E$5))</f>
        <v xml:space="preserve">EA/NRW environmental programme wastewater (WINEP/NEP) - Increase flow to full treatment; (WINEP/NEP) wastewater opex - Highway drainage - Wastewater network+ </v>
      </c>
      <c r="D1633" t="str">
        <f>'CWW12'!$C$23</f>
        <v>£m</v>
      </c>
      <c r="E1633" t="s">
        <v>8488</v>
      </c>
      <c r="F1633" s="1248">
        <f>IF(ISBLANK('CWW12'!$M$23),"##BLANK",'CWW12'!$M$23)</f>
        <v>0</v>
      </c>
    </row>
    <row r="1634" spans="2:6" x14ac:dyDescent="0.2">
      <c r="B1634" t="str">
        <f>UPPER('CWW12'!$AC$23)</f>
        <v>CWW12_014STD_PR24</v>
      </c>
      <c r="C1634" t="str">
        <f>IF(LEN(_xlfn.CONCAT('CWW12'!$B$9, " - ", 'CWW12'!$B$23, " - ", 'CWW12'!$H$6, " - ", 'CWW12'!$E$5))&gt;230,LEFT(_xlfn.CONCAT('CWW12'!$B$9, " - ", 'CWW12'!$B$23, " - ", 'CWW12'!$H$6, " - ", 'CWW12'!$E$5),212)&amp;" [*** truncated]",_xlfn.CONCAT('CWW12'!$B$9, " - ", 'CWW12'!$B$23, " - ", 'CWW12'!$H$6, " - ", 'CWW12'!$E$5))</f>
        <v xml:space="preserve">EA/NRW environmental programme wastewater (WINEP/NEP) - Increase flow to full treatment; (WINEP/NEP) wastewater opex - Sewage treatment and disposal - Wastewater network+ </v>
      </c>
      <c r="D1634" t="str">
        <f>'CWW12'!$C$23</f>
        <v>£m</v>
      </c>
      <c r="E1634" t="s">
        <v>8488</v>
      </c>
      <c r="F1634" s="1248">
        <f>IF(ISBLANK('CWW12'!$N$23),"##BLANK",'CWW12'!$N$23)</f>
        <v>0</v>
      </c>
    </row>
    <row r="1635" spans="2:6" x14ac:dyDescent="0.2">
      <c r="B1635" t="str">
        <f>UPPER('CWW12'!$AD$23)</f>
        <v>CWW12_014SLT_PR24</v>
      </c>
      <c r="C1635" t="str">
        <f>IF(LEN(_xlfn.CONCAT('CWW12'!$B$9, " - ", 'CWW12'!$B$23, " - ", 'CWW12'!$I$6, " - ", 'CWW12'!$E$5))&gt;230,LEFT(_xlfn.CONCAT('CWW12'!$B$9, " - ", 'CWW12'!$B$23, " - ", 'CWW12'!$I$6, " - ", 'CWW12'!$E$5),212)&amp;" [*** truncated]",_xlfn.CONCAT('CWW12'!$B$9, " - ", 'CWW12'!$B$23, " - ", 'CWW12'!$I$6, " - ", 'CWW12'!$E$5))</f>
        <v xml:space="preserve">EA/NRW environmental programme wastewater (WINEP/NEP) - Increase flow to full treatment; (WINEP/NEP) wastewater opex - Sludge liquor treatment - Wastewater network+ </v>
      </c>
      <c r="D1635" t="str">
        <f>'CWW12'!$C$23</f>
        <v>£m</v>
      </c>
      <c r="E1635" t="s">
        <v>8488</v>
      </c>
      <c r="F1635" s="1248">
        <f>IF(ISBLANK('CWW12'!$O$23),"##BLANK",'CWW12'!$O$23)</f>
        <v>0</v>
      </c>
    </row>
    <row r="1636" spans="2:6" x14ac:dyDescent="0.2">
      <c r="B1636" t="str">
        <f>UPPER('CWW12'!$AE$23)</f>
        <v>CWW12_014TOT_PR24</v>
      </c>
      <c r="C1636" t="str">
        <f>IF(LEN(_xlfn.CONCAT('CWW12'!$B$9, " - ", 'CWW12'!$B$23, " - ", 'CWW12'!$J$5))&gt;230,LEFT(_xlfn.CONCAT('CWW12'!$B$9, " - ", 'CWW12'!$B$23, " - ", 'CWW12'!$J$5),212)&amp;" [*** truncated]",_xlfn.CONCAT('CWW12'!$B$9, " - ", 'CWW12'!$B$23, " - ", 'CWW12'!$J$5))</f>
        <v>EA/NRW environmental programme wastewater (WINEP/NEP) - Increase flow to full treatment; (WINEP/NEP) wastewater opex - Total</v>
      </c>
      <c r="D1636" t="str">
        <f>'CWW12'!$C$23</f>
        <v>£m</v>
      </c>
      <c r="E1636" t="s">
        <v>8488</v>
      </c>
      <c r="F1636" s="1248">
        <f>IF(ISBLANK('CWW12'!$P$23),"##BLANK",'CWW12'!$P$23)</f>
        <v>0</v>
      </c>
    </row>
    <row r="1637" spans="2:6" x14ac:dyDescent="0.2">
      <c r="B1637" t="str">
        <f>UPPER('CWW12'!$Z$24)</f>
        <v>CWW12_015FL_PR24</v>
      </c>
      <c r="C1637" t="str">
        <f>IF(LEN(_xlfn.CONCAT('CWW12'!$B$9, " - ", 'CWW12'!$B$24, " - ", 'CWW12'!$E$6, " - ", 'CWW12'!$E$5))&gt;230,LEFT(_xlfn.CONCAT('CWW12'!$B$9, " - ", 'CWW12'!$B$24, " - ", 'CWW12'!$E$6, " - ", 'CWW12'!$E$5),212)&amp;" [*** truncated]",_xlfn.CONCAT('CWW12'!$B$9, " - ", 'CWW12'!$B$24, " - ", 'CWW12'!$E$6, " - ", 'CWW12'!$E$5))</f>
        <v xml:space="preserve">EA/NRW environmental programme wastewater (WINEP/NEP) - Increase flow to full treatment; (WINEP/NEP) wastewater totex - Foul - Wastewater network+ </v>
      </c>
      <c r="D1637" t="str">
        <f>'CWW12'!$C$24</f>
        <v>£m</v>
      </c>
      <c r="E1637" t="s">
        <v>8488</v>
      </c>
      <c r="F1637" s="1248">
        <f>IF(ISBLANK('CWW12'!$K$24),"##BLANK",'CWW12'!$K$24)</f>
        <v>0</v>
      </c>
    </row>
    <row r="1638" spans="2:6" x14ac:dyDescent="0.2">
      <c r="B1638" t="str">
        <f>UPPER('CWW12'!$AA$24)</f>
        <v>CWW12_015SWD_PR24</v>
      </c>
      <c r="C1638" t="str">
        <f>IF(LEN(_xlfn.CONCAT('CWW12'!$B$9, " - ", 'CWW12'!$B$24, " - ", 'CWW12'!$F$6, " - ", 'CWW12'!$E$5))&gt;230,LEFT(_xlfn.CONCAT('CWW12'!$B$9, " - ", 'CWW12'!$B$24, " - ", 'CWW12'!$F$6, " - ", 'CWW12'!$E$5),212)&amp;" [*** truncated]",_xlfn.CONCAT('CWW12'!$B$9, " - ", 'CWW12'!$B$24, " - ", 'CWW12'!$F$6, " - ", 'CWW12'!$E$5))</f>
        <v xml:space="preserve">EA/NRW environmental programme wastewater (WINEP/NEP) - Increase flow to full treatment; (WINEP/NEP) wastewater totex - Surface water drainage - Wastewater network+ </v>
      </c>
      <c r="D1638" t="str">
        <f>'CWW12'!$C$24</f>
        <v>£m</v>
      </c>
      <c r="E1638" t="s">
        <v>8488</v>
      </c>
      <c r="F1638" s="1248">
        <f>IF(ISBLANK('CWW12'!$L$24),"##BLANK",'CWW12'!$L$24)</f>
        <v>0</v>
      </c>
    </row>
    <row r="1639" spans="2:6" x14ac:dyDescent="0.2">
      <c r="B1639" t="str">
        <f>UPPER('CWW12'!$AB$24)</f>
        <v>CWW12_015HD_PR24</v>
      </c>
      <c r="C1639" t="str">
        <f>IF(LEN(_xlfn.CONCAT('CWW12'!$B$9, " - ", 'CWW12'!$B$24, " - ", 'CWW12'!$G$6, " - ", 'CWW12'!$E$5))&gt;230,LEFT(_xlfn.CONCAT('CWW12'!$B$9, " - ", 'CWW12'!$B$24, " - ", 'CWW12'!$G$6, " - ", 'CWW12'!$E$5),212)&amp;" [*** truncated]",_xlfn.CONCAT('CWW12'!$B$9, " - ", 'CWW12'!$B$24, " - ", 'CWW12'!$G$6, " - ", 'CWW12'!$E$5))</f>
        <v xml:space="preserve">EA/NRW environmental programme wastewater (WINEP/NEP) - Increase flow to full treatment; (WINEP/NEP) wastewater totex - Highway drainage - Wastewater network+ </v>
      </c>
      <c r="D1639" t="str">
        <f>'CWW12'!$C$24</f>
        <v>£m</v>
      </c>
      <c r="E1639" t="s">
        <v>8488</v>
      </c>
      <c r="F1639" s="1248">
        <f>IF(ISBLANK('CWW12'!$M$24),"##BLANK",'CWW12'!$M$24)</f>
        <v>0</v>
      </c>
    </row>
    <row r="1640" spans="2:6" x14ac:dyDescent="0.2">
      <c r="B1640" t="str">
        <f>UPPER('CWW12'!$AC$24)</f>
        <v>CWW12_015STD_PR24</v>
      </c>
      <c r="C1640" t="str">
        <f>IF(LEN(_xlfn.CONCAT('CWW12'!$B$9, " - ", 'CWW12'!$B$24, " - ", 'CWW12'!$H$6, " - ", 'CWW12'!$E$5))&gt;230,LEFT(_xlfn.CONCAT('CWW12'!$B$9, " - ", 'CWW12'!$B$24, " - ", 'CWW12'!$H$6, " - ", 'CWW12'!$E$5),212)&amp;" [*** truncated]",_xlfn.CONCAT('CWW12'!$B$9, " - ", 'CWW12'!$B$24, " - ", 'CWW12'!$H$6, " - ", 'CWW12'!$E$5))</f>
        <v xml:space="preserve">EA/NRW environmental programme wastewater (WINEP/NEP) - Increase flow to full treatment; (WINEP/NEP) wastewater totex - Sewage treatment and disposal - Wastewater network+ </v>
      </c>
      <c r="D1640" t="str">
        <f>'CWW12'!$C$24</f>
        <v>£m</v>
      </c>
      <c r="E1640" t="s">
        <v>8488</v>
      </c>
      <c r="F1640" s="1248">
        <f>IF(ISBLANK('CWW12'!$N$24),"##BLANK",'CWW12'!$N$24)</f>
        <v>2.1112527199253966E-2</v>
      </c>
    </row>
    <row r="1641" spans="2:6" x14ac:dyDescent="0.2">
      <c r="B1641" t="str">
        <f>UPPER('CWW12'!$AD$24)</f>
        <v>CWW12_015SLT_PR24</v>
      </c>
      <c r="C1641" t="str">
        <f>IF(LEN(_xlfn.CONCAT('CWW12'!$B$9, " - ", 'CWW12'!$B$24, " - ", 'CWW12'!$I$6, " - ", 'CWW12'!$E$5))&gt;230,LEFT(_xlfn.CONCAT('CWW12'!$B$9, " - ", 'CWW12'!$B$24, " - ", 'CWW12'!$I$6, " - ", 'CWW12'!$E$5),212)&amp;" [*** truncated]",_xlfn.CONCAT('CWW12'!$B$9, " - ", 'CWW12'!$B$24, " - ", 'CWW12'!$I$6, " - ", 'CWW12'!$E$5))</f>
        <v xml:space="preserve">EA/NRW environmental programme wastewater (WINEP/NEP) - Increase flow to full treatment; (WINEP/NEP) wastewater totex - Sludge liquor treatment - Wastewater network+ </v>
      </c>
      <c r="D1641" t="str">
        <f>'CWW12'!$C$24</f>
        <v>£m</v>
      </c>
      <c r="E1641" t="s">
        <v>8488</v>
      </c>
      <c r="F1641" s="1248">
        <f>IF(ISBLANK('CWW12'!$O$24),"##BLANK",'CWW12'!$O$24)</f>
        <v>0</v>
      </c>
    </row>
    <row r="1642" spans="2:6" x14ac:dyDescent="0.2">
      <c r="B1642" t="str">
        <f>UPPER('CWW12'!$AE$24)</f>
        <v>CWW12_015TOT_PR24</v>
      </c>
      <c r="C1642" t="str">
        <f>IF(LEN(_xlfn.CONCAT('CWW12'!$B$9, " - ", 'CWW12'!$B$24, " - ", 'CWW12'!$J$5))&gt;230,LEFT(_xlfn.CONCAT('CWW12'!$B$9, " - ", 'CWW12'!$B$24, " - ", 'CWW12'!$J$5),212)&amp;" [*** truncated]",_xlfn.CONCAT('CWW12'!$B$9, " - ", 'CWW12'!$B$24, " - ", 'CWW12'!$J$5))</f>
        <v>EA/NRW environmental programme wastewater (WINEP/NEP) - Increase flow to full treatment; (WINEP/NEP) wastewater totex - Total</v>
      </c>
      <c r="D1642" t="str">
        <f>'CWW12'!$C$24</f>
        <v>£m</v>
      </c>
      <c r="E1642" t="s">
        <v>8488</v>
      </c>
      <c r="F1642" s="1248">
        <f>IF(ISBLANK('CWW12'!$P$24),"##BLANK",'CWW12'!$P$24)</f>
        <v>2.1112527199253966E-2</v>
      </c>
    </row>
    <row r="1643" spans="2:6" x14ac:dyDescent="0.2">
      <c r="B1643" t="str">
        <f>UPPER('CWW12'!$Z$25)</f>
        <v>CWW12_016FL_PR24</v>
      </c>
      <c r="C1643" t="str">
        <f>IF(LEN(_xlfn.CONCAT('CWW12'!$B$9, " - ", 'CWW12'!$B$25, " - ", 'CWW12'!$E$6, " - ", 'CWW12'!$E$5))&gt;230,LEFT(_xlfn.CONCAT('CWW12'!$B$9, " - ", 'CWW12'!$B$25, " - ", 'CWW12'!$E$6, " - ", 'CWW12'!$E$5),212)&amp;" [*** truncated]",_xlfn.CONCAT('CWW12'!$B$9, " - ", 'CWW12'!$B$25, " - ", 'CWW12'!$E$6, " - ", 'CWW12'!$E$5))</f>
        <v xml:space="preserve">EA/NRW environmental programme wastewater (WINEP/NEP) - Increase storm tank capacity at STWs - grey solution; (WINEP/NEP) wastewater capex - Foul - Wastewater network+ </v>
      </c>
      <c r="D1643" t="str">
        <f>'CWW12'!$C$25</f>
        <v>£m</v>
      </c>
      <c r="E1643" t="s">
        <v>8488</v>
      </c>
      <c r="F1643" s="1248">
        <f>IF(ISBLANK('CWW12'!$K$25),"##BLANK",'CWW12'!$K$25)</f>
        <v>0</v>
      </c>
    </row>
    <row r="1644" spans="2:6" x14ac:dyDescent="0.2">
      <c r="B1644" t="str">
        <f>UPPER('CWW12'!$AA$25)</f>
        <v>CWW12_016SWD_PR24</v>
      </c>
      <c r="C1644" t="str">
        <f>IF(LEN(_xlfn.CONCAT('CWW12'!$B$9, " - ", 'CWW12'!$B$25, " - ", 'CWW12'!$F$6, " - ", 'CWW12'!$E$5))&gt;230,LEFT(_xlfn.CONCAT('CWW12'!$B$9, " - ", 'CWW12'!$B$25, " - ", 'CWW12'!$F$6, " - ", 'CWW12'!$E$5),212)&amp;" [*** truncated]",_xlfn.CONCAT('CWW12'!$B$9, " - ", 'CWW12'!$B$25, " - ", 'CWW12'!$F$6, " - ", 'CWW12'!$E$5))</f>
        <v xml:space="preserve">EA/NRW environmental programme wastewater (WINEP/NEP) - Increase storm tank capacity at STWs - grey solution; (WINEP/NEP) wastewater capex - Surface water drainage - Wastewater network+ </v>
      </c>
      <c r="D1644" t="str">
        <f>'CWW12'!$C$25</f>
        <v>£m</v>
      </c>
      <c r="E1644" t="s">
        <v>8488</v>
      </c>
      <c r="F1644" s="1248">
        <f>IF(ISBLANK('CWW12'!$L$25),"##BLANK",'CWW12'!$L$25)</f>
        <v>0</v>
      </c>
    </row>
    <row r="1645" spans="2:6" x14ac:dyDescent="0.2">
      <c r="B1645" t="str">
        <f>UPPER('CWW12'!$AB$25)</f>
        <v>CWW12_016HD_PR24</v>
      </c>
      <c r="C1645" t="str">
        <f>IF(LEN(_xlfn.CONCAT('CWW12'!$B$9, " - ", 'CWW12'!$B$25, " - ", 'CWW12'!$G$6, " - ", 'CWW12'!$E$5))&gt;230,LEFT(_xlfn.CONCAT('CWW12'!$B$9, " - ", 'CWW12'!$B$25, " - ", 'CWW12'!$G$6, " - ", 'CWW12'!$E$5),212)&amp;" [*** truncated]",_xlfn.CONCAT('CWW12'!$B$9, " - ", 'CWW12'!$B$25, " - ", 'CWW12'!$G$6, " - ", 'CWW12'!$E$5))</f>
        <v xml:space="preserve">EA/NRW environmental programme wastewater (WINEP/NEP) - Increase storm tank capacity at STWs - grey solution; (WINEP/NEP) wastewater capex - Highway drainage - Wastewater network+ </v>
      </c>
      <c r="D1645" t="str">
        <f>'CWW12'!$C$25</f>
        <v>£m</v>
      </c>
      <c r="E1645" t="s">
        <v>8488</v>
      </c>
      <c r="F1645" s="1248">
        <f>IF(ISBLANK('CWW12'!$M$25),"##BLANK",'CWW12'!$M$25)</f>
        <v>0</v>
      </c>
    </row>
    <row r="1646" spans="2:6" x14ac:dyDescent="0.2">
      <c r="B1646" t="str">
        <f>UPPER('CWW12'!$AC$25)</f>
        <v>CWW12_016STD_PR24</v>
      </c>
      <c r="C1646" t="str">
        <f>IF(LEN(_xlfn.CONCAT('CWW12'!$B$9, " - ", 'CWW12'!$B$25, " - ", 'CWW12'!$H$6, " - ", 'CWW12'!$E$5))&gt;230,LEFT(_xlfn.CONCAT('CWW12'!$B$9, " - ", 'CWW12'!$B$25, " - ", 'CWW12'!$H$6, " - ", 'CWW12'!$E$5),212)&amp;" [*** truncated]",_xlfn.CONCAT('CWW12'!$B$9, " - ", 'CWW12'!$B$25, " - ", 'CWW12'!$H$6, " - ", 'CWW12'!$E$5))</f>
        <v xml:space="preserve">EA/NRW environmental programme wastewater (WINEP/NEP) - Increase storm tank capacity at STWs - grey solution; (WINEP/NEP) wastewater capex - Sewage treatment and disposal - Wastewater network+ </v>
      </c>
      <c r="D1646" t="str">
        <f>'CWW12'!$C$25</f>
        <v>£m</v>
      </c>
      <c r="E1646" t="s">
        <v>8488</v>
      </c>
      <c r="F1646" s="1248">
        <f>IF(ISBLANK('CWW12'!$N$25),"##BLANK",'CWW12'!$N$25)</f>
        <v>1.22452657755673</v>
      </c>
    </row>
    <row r="1647" spans="2:6" x14ac:dyDescent="0.2">
      <c r="B1647" t="str">
        <f>UPPER('CWW12'!$AD$25)</f>
        <v>CWW12_016SLT_PR24</v>
      </c>
      <c r="C1647" t="str">
        <f>IF(LEN(_xlfn.CONCAT('CWW12'!$B$9, " - ", 'CWW12'!$B$25, " - ", 'CWW12'!$I$6, " - ", 'CWW12'!$E$5))&gt;230,LEFT(_xlfn.CONCAT('CWW12'!$B$9, " - ", 'CWW12'!$B$25, " - ", 'CWW12'!$I$6, " - ", 'CWW12'!$E$5),212)&amp;" [*** truncated]",_xlfn.CONCAT('CWW12'!$B$9, " - ", 'CWW12'!$B$25, " - ", 'CWW12'!$I$6, " - ", 'CWW12'!$E$5))</f>
        <v xml:space="preserve">EA/NRW environmental programme wastewater (WINEP/NEP) - Increase storm tank capacity at STWs - grey solution; (WINEP/NEP) wastewater capex - Sludge liquor treatment - Wastewater network+ </v>
      </c>
      <c r="D1647" t="str">
        <f>'CWW12'!$C$25</f>
        <v>£m</v>
      </c>
      <c r="E1647" t="s">
        <v>8488</v>
      </c>
      <c r="F1647" s="1248">
        <f>IF(ISBLANK('CWW12'!$O$25),"##BLANK",'CWW12'!$O$25)</f>
        <v>0</v>
      </c>
    </row>
    <row r="1648" spans="2:6" x14ac:dyDescent="0.2">
      <c r="B1648" t="str">
        <f>UPPER('CWW12'!$AE$25)</f>
        <v>CWW12_016TOT_PR24</v>
      </c>
      <c r="C1648" t="str">
        <f>IF(LEN(_xlfn.CONCAT('CWW12'!$B$9, " - ", 'CWW12'!$B$25, " - ", 'CWW12'!$J$5))&gt;230,LEFT(_xlfn.CONCAT('CWW12'!$B$9, " - ", 'CWW12'!$B$25, " - ", 'CWW12'!$J$5),212)&amp;" [*** truncated]",_xlfn.CONCAT('CWW12'!$B$9, " - ", 'CWW12'!$B$25, " - ", 'CWW12'!$J$5))</f>
        <v>EA/NRW environmental programme wastewater (WINEP/NEP) - Increase storm tank capacity at STWs - grey solution; (WINEP/NEP) wastewater capex - Total</v>
      </c>
      <c r="D1648" t="str">
        <f>'CWW12'!$C$25</f>
        <v>£m</v>
      </c>
      <c r="E1648" t="s">
        <v>8488</v>
      </c>
      <c r="F1648" s="1248">
        <f>IF(ISBLANK('CWW12'!$P$25),"##BLANK",'CWW12'!$P$25)</f>
        <v>1.22452657755673</v>
      </c>
    </row>
    <row r="1649" spans="2:6" x14ac:dyDescent="0.2">
      <c r="B1649" t="str">
        <f>UPPER('CWW12'!$Z$26)</f>
        <v>CWW12_017FL_PR24</v>
      </c>
      <c r="C1649" t="str">
        <f>IF(LEN(_xlfn.CONCAT('CWW12'!$B$9, " - ", 'CWW12'!$B$26, " - ", 'CWW12'!$E$6, " - ", 'CWW12'!$E$5))&gt;230,LEFT(_xlfn.CONCAT('CWW12'!$B$9, " - ", 'CWW12'!$B$26, " - ", 'CWW12'!$E$6, " - ", 'CWW12'!$E$5),212)&amp;" [*** truncated]",_xlfn.CONCAT('CWW12'!$B$9, " - ", 'CWW12'!$B$26, " - ", 'CWW12'!$E$6, " - ", 'CWW12'!$E$5))</f>
        <v xml:space="preserve">EA/NRW environmental programme wastewater (WINEP/NEP) - Increase storm tank capacity at STWs - grey solution; (WINEP/NEP) wastewater opex - Foul - Wastewater network+ </v>
      </c>
      <c r="D1649" t="str">
        <f>'CWW12'!$C$26</f>
        <v>£m</v>
      </c>
      <c r="E1649" t="s">
        <v>8488</v>
      </c>
      <c r="F1649" s="1248">
        <f>IF(ISBLANK('CWW12'!$K$26),"##BLANK",'CWW12'!$K$26)</f>
        <v>0</v>
      </c>
    </row>
    <row r="1650" spans="2:6" x14ac:dyDescent="0.2">
      <c r="B1650" t="str">
        <f>UPPER('CWW12'!$AA$26)</f>
        <v>CWW12_017SWD_PR24</v>
      </c>
      <c r="C1650" t="str">
        <f>IF(LEN(_xlfn.CONCAT('CWW12'!$B$9, " - ", 'CWW12'!$B$26, " - ", 'CWW12'!$F$6, " - ", 'CWW12'!$E$5))&gt;230,LEFT(_xlfn.CONCAT('CWW12'!$B$9, " - ", 'CWW12'!$B$26, " - ", 'CWW12'!$F$6, " - ", 'CWW12'!$E$5),212)&amp;" [*** truncated]",_xlfn.CONCAT('CWW12'!$B$9, " - ", 'CWW12'!$B$26, " - ", 'CWW12'!$F$6, " - ", 'CWW12'!$E$5))</f>
        <v xml:space="preserve">EA/NRW environmental programme wastewater (WINEP/NEP) - Increase storm tank capacity at STWs - grey solution; (WINEP/NEP) wastewater opex - Surface water drainage - Wastewater network+ </v>
      </c>
      <c r="D1650" t="str">
        <f>'CWW12'!$C$26</f>
        <v>£m</v>
      </c>
      <c r="E1650" t="s">
        <v>8488</v>
      </c>
      <c r="F1650" s="1248">
        <f>IF(ISBLANK('CWW12'!$L$26),"##BLANK",'CWW12'!$L$26)</f>
        <v>0</v>
      </c>
    </row>
    <row r="1651" spans="2:6" x14ac:dyDescent="0.2">
      <c r="B1651" t="str">
        <f>UPPER('CWW12'!$AB$26)</f>
        <v>CWW12_017HD_PR24</v>
      </c>
      <c r="C1651" t="str">
        <f>IF(LEN(_xlfn.CONCAT('CWW12'!$B$9, " - ", 'CWW12'!$B$26, " - ", 'CWW12'!$G$6, " - ", 'CWW12'!$E$5))&gt;230,LEFT(_xlfn.CONCAT('CWW12'!$B$9, " - ", 'CWW12'!$B$26, " - ", 'CWW12'!$G$6, " - ", 'CWW12'!$E$5),212)&amp;" [*** truncated]",_xlfn.CONCAT('CWW12'!$B$9, " - ", 'CWW12'!$B$26, " - ", 'CWW12'!$G$6, " - ", 'CWW12'!$E$5))</f>
        <v xml:space="preserve">EA/NRW environmental programme wastewater (WINEP/NEP) - Increase storm tank capacity at STWs - grey solution; (WINEP/NEP) wastewater opex - Highway drainage - Wastewater network+ </v>
      </c>
      <c r="D1651" t="str">
        <f>'CWW12'!$C$26</f>
        <v>£m</v>
      </c>
      <c r="E1651" t="s">
        <v>8488</v>
      </c>
      <c r="F1651" s="1248">
        <f>IF(ISBLANK('CWW12'!$M$26),"##BLANK",'CWW12'!$M$26)</f>
        <v>0</v>
      </c>
    </row>
    <row r="1652" spans="2:6" x14ac:dyDescent="0.2">
      <c r="B1652" t="str">
        <f>UPPER('CWW12'!$AC$26)</f>
        <v>CWW12_017STD_PR24</v>
      </c>
      <c r="C1652" t="str">
        <f>IF(LEN(_xlfn.CONCAT('CWW12'!$B$9, " - ", 'CWW12'!$B$26, " - ", 'CWW12'!$H$6, " - ", 'CWW12'!$E$5))&gt;230,LEFT(_xlfn.CONCAT('CWW12'!$B$9, " - ", 'CWW12'!$B$26, " - ", 'CWW12'!$H$6, " - ", 'CWW12'!$E$5),212)&amp;" [*** truncated]",_xlfn.CONCAT('CWW12'!$B$9, " - ", 'CWW12'!$B$26, " - ", 'CWW12'!$H$6, " - ", 'CWW12'!$E$5))</f>
        <v xml:space="preserve">EA/NRW environmental programme wastewater (WINEP/NEP) - Increase storm tank capacity at STWs - grey solution; (WINEP/NEP) wastewater opex - Sewage treatment and disposal - Wastewater network+ </v>
      </c>
      <c r="D1652" t="str">
        <f>'CWW12'!$C$26</f>
        <v>£m</v>
      </c>
      <c r="E1652" t="s">
        <v>8488</v>
      </c>
      <c r="F1652" s="1248">
        <f>IF(ISBLANK('CWW12'!$N$26),"##BLANK",'CWW12'!$N$26)</f>
        <v>0</v>
      </c>
    </row>
    <row r="1653" spans="2:6" x14ac:dyDescent="0.2">
      <c r="B1653" t="str">
        <f>UPPER('CWW12'!$AD$26)</f>
        <v>CWW12_017SLT_PR24</v>
      </c>
      <c r="C1653" t="str">
        <f>IF(LEN(_xlfn.CONCAT('CWW12'!$B$9, " - ", 'CWW12'!$B$26, " - ", 'CWW12'!$I$6, " - ", 'CWW12'!$E$5))&gt;230,LEFT(_xlfn.CONCAT('CWW12'!$B$9, " - ", 'CWW12'!$B$26, " - ", 'CWW12'!$I$6, " - ", 'CWW12'!$E$5),212)&amp;" [*** truncated]",_xlfn.CONCAT('CWW12'!$B$9, " - ", 'CWW12'!$B$26, " - ", 'CWW12'!$I$6, " - ", 'CWW12'!$E$5))</f>
        <v xml:space="preserve">EA/NRW environmental programme wastewater (WINEP/NEP) - Increase storm tank capacity at STWs - grey solution; (WINEP/NEP) wastewater opex - Sludge liquor treatment - Wastewater network+ </v>
      </c>
      <c r="D1653" t="str">
        <f>'CWW12'!$C$26</f>
        <v>£m</v>
      </c>
      <c r="E1653" t="s">
        <v>8488</v>
      </c>
      <c r="F1653" s="1248">
        <f>IF(ISBLANK('CWW12'!$O$26),"##BLANK",'CWW12'!$O$26)</f>
        <v>0</v>
      </c>
    </row>
    <row r="1654" spans="2:6" x14ac:dyDescent="0.2">
      <c r="B1654" t="str">
        <f>UPPER('CWW12'!$AE$26)</f>
        <v>CWW12_017TOT_PR24</v>
      </c>
      <c r="C1654" t="str">
        <f>IF(LEN(_xlfn.CONCAT('CWW12'!$B$9, " - ", 'CWW12'!$B$26, " - ", 'CWW12'!$J$5))&gt;230,LEFT(_xlfn.CONCAT('CWW12'!$B$9, " - ", 'CWW12'!$B$26, " - ", 'CWW12'!$J$5),212)&amp;" [*** truncated]",_xlfn.CONCAT('CWW12'!$B$9, " - ", 'CWW12'!$B$26, " - ", 'CWW12'!$J$5))</f>
        <v>EA/NRW environmental programme wastewater (WINEP/NEP) - Increase storm tank capacity at STWs - grey solution; (WINEP/NEP) wastewater opex - Total</v>
      </c>
      <c r="D1654" t="str">
        <f>'CWW12'!$C$26</f>
        <v>£m</v>
      </c>
      <c r="E1654" t="s">
        <v>8488</v>
      </c>
      <c r="F1654" s="1248">
        <f>IF(ISBLANK('CWW12'!$P$26),"##BLANK",'CWW12'!$P$26)</f>
        <v>0</v>
      </c>
    </row>
    <row r="1655" spans="2:6" x14ac:dyDescent="0.2">
      <c r="B1655" t="str">
        <f>UPPER('CWW12'!$Z$27)</f>
        <v>CWW12_018FL_PR24</v>
      </c>
      <c r="C1655" t="str">
        <f>IF(LEN(_xlfn.CONCAT('CWW12'!$B$9, " - ", 'CWW12'!$B$27, " - ", 'CWW12'!$E$6, " - ", 'CWW12'!$E$5))&gt;230,LEFT(_xlfn.CONCAT('CWW12'!$B$9, " - ", 'CWW12'!$B$27, " - ", 'CWW12'!$E$6, " - ", 'CWW12'!$E$5),212)&amp;" [*** truncated]",_xlfn.CONCAT('CWW12'!$B$9, " - ", 'CWW12'!$B$27, " - ", 'CWW12'!$E$6, " - ", 'CWW12'!$E$5))</f>
        <v xml:space="preserve">EA/NRW environmental programme wastewater (WINEP/NEP) - Increase storm tank capacity at STWs - grey solution; (WINEP/NEP) wastewater totex - Foul - Wastewater network+ </v>
      </c>
      <c r="D1655" t="str">
        <f>'CWW12'!$C$27</f>
        <v>£m</v>
      </c>
      <c r="E1655" t="s">
        <v>8488</v>
      </c>
      <c r="F1655" s="1248">
        <f>IF(ISBLANK('CWW12'!$K$27),"##BLANK",'CWW12'!$K$27)</f>
        <v>0</v>
      </c>
    </row>
    <row r="1656" spans="2:6" x14ac:dyDescent="0.2">
      <c r="B1656" t="str">
        <f>UPPER('CWW12'!$AA$27)</f>
        <v>CWW12_018SWD_PR24</v>
      </c>
      <c r="C1656" t="str">
        <f>IF(LEN(_xlfn.CONCAT('CWW12'!$B$9, " - ", 'CWW12'!$B$27, " - ", 'CWW12'!$F$6, " - ", 'CWW12'!$E$5))&gt;230,LEFT(_xlfn.CONCAT('CWW12'!$B$9, " - ", 'CWW12'!$B$27, " - ", 'CWW12'!$F$6, " - ", 'CWW12'!$E$5),212)&amp;" [*** truncated]",_xlfn.CONCAT('CWW12'!$B$9, " - ", 'CWW12'!$B$27, " - ", 'CWW12'!$F$6, " - ", 'CWW12'!$E$5))</f>
        <v xml:space="preserve">EA/NRW environmental programme wastewater (WINEP/NEP) - Increase storm tank capacity at STWs - grey solution; (WINEP/NEP) wastewater totex - Surface water drainage - Wastewater network+ </v>
      </c>
      <c r="D1656" t="str">
        <f>'CWW12'!$C$27</f>
        <v>£m</v>
      </c>
      <c r="E1656" t="s">
        <v>8488</v>
      </c>
      <c r="F1656" s="1248">
        <f>IF(ISBLANK('CWW12'!$L$27),"##BLANK",'CWW12'!$L$27)</f>
        <v>0</v>
      </c>
    </row>
    <row r="1657" spans="2:6" x14ac:dyDescent="0.2">
      <c r="B1657" t="str">
        <f>UPPER('CWW12'!$AB$27)</f>
        <v>CWW12_018HD_PR24</v>
      </c>
      <c r="C1657" t="str">
        <f>IF(LEN(_xlfn.CONCAT('CWW12'!$B$9, " - ", 'CWW12'!$B$27, " - ", 'CWW12'!$G$6, " - ", 'CWW12'!$E$5))&gt;230,LEFT(_xlfn.CONCAT('CWW12'!$B$9, " - ", 'CWW12'!$B$27, " - ", 'CWW12'!$G$6, " - ", 'CWW12'!$E$5),212)&amp;" [*** truncated]",_xlfn.CONCAT('CWW12'!$B$9, " - ", 'CWW12'!$B$27, " - ", 'CWW12'!$G$6, " - ", 'CWW12'!$E$5))</f>
        <v xml:space="preserve">EA/NRW environmental programme wastewater (WINEP/NEP) - Increase storm tank capacity at STWs - grey solution; (WINEP/NEP) wastewater totex - Highway drainage - Wastewater network+ </v>
      </c>
      <c r="D1657" t="str">
        <f>'CWW12'!$C$27</f>
        <v>£m</v>
      </c>
      <c r="E1657" t="s">
        <v>8488</v>
      </c>
      <c r="F1657" s="1248">
        <f>IF(ISBLANK('CWW12'!$M$27),"##BLANK",'CWW12'!$M$27)</f>
        <v>0</v>
      </c>
    </row>
    <row r="1658" spans="2:6" x14ac:dyDescent="0.2">
      <c r="B1658" t="str">
        <f>UPPER('CWW12'!$AC$27)</f>
        <v>CWW12_018STD_PR24</v>
      </c>
      <c r="C1658" t="str">
        <f>IF(LEN(_xlfn.CONCAT('CWW12'!$B$9, " - ", 'CWW12'!$B$27, " - ", 'CWW12'!$H$6, " - ", 'CWW12'!$E$5))&gt;230,LEFT(_xlfn.CONCAT('CWW12'!$B$9, " - ", 'CWW12'!$B$27, " - ", 'CWW12'!$H$6, " - ", 'CWW12'!$E$5),212)&amp;" [*** truncated]",_xlfn.CONCAT('CWW12'!$B$9, " - ", 'CWW12'!$B$27, " - ", 'CWW12'!$H$6, " - ", 'CWW12'!$E$5))</f>
        <v xml:space="preserve">EA/NRW environmental programme wastewater (WINEP/NEP) - Increase storm tank capacity at STWs - grey solution; (WINEP/NEP) wastewater totex - Sewage treatment and disposal - Wastewater network+ </v>
      </c>
      <c r="D1658" t="str">
        <f>'CWW12'!$C$27</f>
        <v>£m</v>
      </c>
      <c r="E1658" t="s">
        <v>8488</v>
      </c>
      <c r="F1658" s="1248">
        <f>IF(ISBLANK('CWW12'!$N$27),"##BLANK",'CWW12'!$N$27)</f>
        <v>1.22452657755673</v>
      </c>
    </row>
    <row r="1659" spans="2:6" x14ac:dyDescent="0.2">
      <c r="B1659" t="str">
        <f>UPPER('CWW12'!$AD$27)</f>
        <v>CWW12_018SLT_PR24</v>
      </c>
      <c r="C1659" t="str">
        <f>IF(LEN(_xlfn.CONCAT('CWW12'!$B$9, " - ", 'CWW12'!$B$27, " - ", 'CWW12'!$I$6, " - ", 'CWW12'!$E$5))&gt;230,LEFT(_xlfn.CONCAT('CWW12'!$B$9, " - ", 'CWW12'!$B$27, " - ", 'CWW12'!$I$6, " - ", 'CWW12'!$E$5),212)&amp;" [*** truncated]",_xlfn.CONCAT('CWW12'!$B$9, " - ", 'CWW12'!$B$27, " - ", 'CWW12'!$I$6, " - ", 'CWW12'!$E$5))</f>
        <v xml:space="preserve">EA/NRW environmental programme wastewater (WINEP/NEP) - Increase storm tank capacity at STWs - grey solution; (WINEP/NEP) wastewater totex - Sludge liquor treatment - Wastewater network+ </v>
      </c>
      <c r="D1659" t="str">
        <f>'CWW12'!$C$27</f>
        <v>£m</v>
      </c>
      <c r="E1659" t="s">
        <v>8488</v>
      </c>
      <c r="F1659" s="1248">
        <f>IF(ISBLANK('CWW12'!$O$27),"##BLANK",'CWW12'!$O$27)</f>
        <v>0</v>
      </c>
    </row>
    <row r="1660" spans="2:6" x14ac:dyDescent="0.2">
      <c r="B1660" t="str">
        <f>UPPER('CWW12'!$AE$27)</f>
        <v>CWW12_018TOT_PR24</v>
      </c>
      <c r="C1660" t="str">
        <f>IF(LEN(_xlfn.CONCAT('CWW12'!$B$9, " - ", 'CWW12'!$B$27, " - ", 'CWW12'!$J$5))&gt;230,LEFT(_xlfn.CONCAT('CWW12'!$B$9, " - ", 'CWW12'!$B$27, " - ", 'CWW12'!$J$5),212)&amp;" [*** truncated]",_xlfn.CONCAT('CWW12'!$B$9, " - ", 'CWW12'!$B$27, " - ", 'CWW12'!$J$5))</f>
        <v>EA/NRW environmental programme wastewater (WINEP/NEP) - Increase storm tank capacity at STWs - grey solution; (WINEP/NEP) wastewater totex - Total</v>
      </c>
      <c r="D1660" t="str">
        <f>'CWW12'!$C$27</f>
        <v>£m</v>
      </c>
      <c r="E1660" t="s">
        <v>8488</v>
      </c>
      <c r="F1660" s="1248">
        <f>IF(ISBLANK('CWW12'!$P$27),"##BLANK",'CWW12'!$P$27)</f>
        <v>1.22452657755673</v>
      </c>
    </row>
    <row r="1661" spans="2:6" x14ac:dyDescent="0.2">
      <c r="B1661" t="str">
        <f>UPPER('CWW12'!$Z$28)</f>
        <v>CWW12_019FL_PR24</v>
      </c>
      <c r="C1661" t="str">
        <f>IF(LEN(_xlfn.CONCAT('CWW12'!$B$9, " - ", 'CWW12'!$B$28, " - ", 'CWW12'!$E$6, " - ", 'CWW12'!$E$5))&gt;230,LEFT(_xlfn.CONCAT('CWW12'!$B$9, " - ", 'CWW12'!$B$28, " - ", 'CWW12'!$E$6, " - ", 'CWW12'!$E$5),212)&amp;" [*** truncated]",_xlfn.CONCAT('CWW12'!$B$9, " - ", 'CWW12'!$B$28, " - ", 'CWW12'!$E$6, " - ", 'CWW12'!$E$5))</f>
        <v xml:space="preserve">EA/NRW environmental programme wastewater (WINEP/NEP) - Increase storm system attenuation / treatment on a STW - green solution; (WINEP/NEP) wastewater capex - Foul - Wastewater network+ </v>
      </c>
      <c r="D1661" t="str">
        <f>'CWW12'!$C$28</f>
        <v>£m</v>
      </c>
      <c r="E1661" t="s">
        <v>8488</v>
      </c>
      <c r="F1661" s="1248">
        <f>IF(ISBLANK('CWW12'!$K$28),"##BLANK",'CWW12'!$K$28)</f>
        <v>8.5438655221061217E-3</v>
      </c>
    </row>
    <row r="1662" spans="2:6" x14ac:dyDescent="0.2">
      <c r="B1662" t="str">
        <f>UPPER('CWW12'!$AA$28)</f>
        <v>CWW12_019SWD_PR24</v>
      </c>
      <c r="C1662" t="str">
        <f>IF(LEN(_xlfn.CONCAT('CWW12'!$B$9, " - ", 'CWW12'!$B$28, " - ", 'CWW12'!$F$6, " - ", 'CWW12'!$E$5))&gt;230,LEFT(_xlfn.CONCAT('CWW12'!$B$9, " - ", 'CWW12'!$B$28, " - ", 'CWW12'!$F$6, " - ", 'CWW12'!$E$5),212)&amp;" [*** truncated]",_xlfn.CONCAT('CWW12'!$B$9, " - ", 'CWW12'!$B$28, " - ", 'CWW12'!$F$6, " - ", 'CWW12'!$E$5))</f>
        <v xml:space="preserve">EA/NRW environmental programme wastewater (WINEP/NEP) - Increase storm system attenuation / treatment on a STW - green solution; (WINEP/NEP) wastewater capex - Surface water drainage - Wastewater network+ </v>
      </c>
      <c r="D1662" t="str">
        <f>'CWW12'!$C$28</f>
        <v>£m</v>
      </c>
      <c r="E1662" t="s">
        <v>8488</v>
      </c>
      <c r="F1662" s="1248">
        <f>IF(ISBLANK('CWW12'!$L$28),"##BLANK",'CWW12'!$L$28)</f>
        <v>2.371334576727801E-3</v>
      </c>
    </row>
    <row r="1663" spans="2:6" x14ac:dyDescent="0.2">
      <c r="B1663" t="str">
        <f>UPPER('CWW12'!$AB$28)</f>
        <v>CWW12_019HD_PR24</v>
      </c>
      <c r="C1663" t="str">
        <f>IF(LEN(_xlfn.CONCAT('CWW12'!$B$9, " - ", 'CWW12'!$B$28, " - ", 'CWW12'!$G$6, " - ", 'CWW12'!$E$5))&gt;230,LEFT(_xlfn.CONCAT('CWW12'!$B$9, " - ", 'CWW12'!$B$28, " - ", 'CWW12'!$G$6, " - ", 'CWW12'!$E$5),212)&amp;" [*** truncated]",_xlfn.CONCAT('CWW12'!$B$9, " - ", 'CWW12'!$B$28, " - ", 'CWW12'!$G$6, " - ", 'CWW12'!$E$5))</f>
        <v xml:space="preserve">EA/NRW environmental programme wastewater (WINEP/NEP) - Increase storm system attenuation / treatment on a STW - green solution; (WINEP/NEP) wastewater capex - Highway drainage - Wastewater network+ </v>
      </c>
      <c r="D1663" t="str">
        <f>'CWW12'!$C$28</f>
        <v>£m</v>
      </c>
      <c r="E1663" t="s">
        <v>8488</v>
      </c>
      <c r="F1663" s="1248">
        <f>IF(ISBLANK('CWW12'!$M$28),"##BLANK",'CWW12'!$M$28)</f>
        <v>9.473569897101141E-4</v>
      </c>
    </row>
    <row r="1664" spans="2:6" x14ac:dyDescent="0.2">
      <c r="B1664" t="str">
        <f>UPPER('CWW12'!$AC$28)</f>
        <v>CWW12_019STD_PR24</v>
      </c>
      <c r="C1664" t="str">
        <f>IF(LEN(_xlfn.CONCAT('CWW12'!$B$9, " - ", 'CWW12'!$B$28, " - ", 'CWW12'!$H$6, " - ", 'CWW12'!$E$5))&gt;230,LEFT(_xlfn.CONCAT('CWW12'!$B$9, " - ", 'CWW12'!$B$28, " - ", 'CWW12'!$H$6, " - ", 'CWW12'!$E$5),212)&amp;" [*** truncated]",_xlfn.CONCAT('CWW12'!$B$9, " - ", 'CWW12'!$B$28, " - ", 'CWW12'!$H$6, " - ", 'CWW12'!$E$5))</f>
        <v xml:space="preserve">EA/NRW environmental programme wastewater (WINEP/NEP) - Increase storm system attenuation / treatment on a STW - green solution; (WINEP/NEP) wastewater capex - Sewage treatment and disposal - Wastewater network+ </v>
      </c>
      <c r="D1664" t="str">
        <f>'CWW12'!$C$28</f>
        <v>£m</v>
      </c>
      <c r="E1664" t="s">
        <v>8488</v>
      </c>
      <c r="F1664" s="1248">
        <f>IF(ISBLANK('CWW12'!$N$28),"##BLANK",'CWW12'!$N$28)</f>
        <v>8.3602783290691277E-2</v>
      </c>
    </row>
    <row r="1665" spans="2:6" x14ac:dyDescent="0.2">
      <c r="B1665" t="str">
        <f>UPPER('CWW12'!$AD$28)</f>
        <v>CWW12_019SLT_PR24</v>
      </c>
      <c r="C1665" t="str">
        <f>IF(LEN(_xlfn.CONCAT('CWW12'!$B$9, " - ", 'CWW12'!$B$28, " - ", 'CWW12'!$I$6, " - ", 'CWW12'!$E$5))&gt;230,LEFT(_xlfn.CONCAT('CWW12'!$B$9, " - ", 'CWW12'!$B$28, " - ", 'CWW12'!$I$6, " - ", 'CWW12'!$E$5),212)&amp;" [*** truncated]",_xlfn.CONCAT('CWW12'!$B$9, " - ", 'CWW12'!$B$28, " - ", 'CWW12'!$I$6, " - ", 'CWW12'!$E$5))</f>
        <v xml:space="preserve">EA/NRW environmental programme wastewater (WINEP/NEP) - Increase storm system attenuation / treatment on a STW - green solution; (WINEP/NEP) wastewater capex - Sludge liquor treatment - Wastewater network+ </v>
      </c>
      <c r="D1665" t="str">
        <f>'CWW12'!$C$28</f>
        <v>£m</v>
      </c>
      <c r="E1665" t="s">
        <v>8488</v>
      </c>
      <c r="F1665" s="1248">
        <f>IF(ISBLANK('CWW12'!$O$28),"##BLANK",'CWW12'!$O$28)</f>
        <v>0</v>
      </c>
    </row>
    <row r="1666" spans="2:6" x14ac:dyDescent="0.2">
      <c r="B1666" t="str">
        <f>UPPER('CWW12'!$AE$28)</f>
        <v>CWW12_019TOT_PR24</v>
      </c>
      <c r="C1666" t="str">
        <f>IF(LEN(_xlfn.CONCAT('CWW12'!$B$9, " - ", 'CWW12'!$B$28, " - ", 'CWW12'!$J$5))&gt;230,LEFT(_xlfn.CONCAT('CWW12'!$B$9, " - ", 'CWW12'!$B$28, " - ", 'CWW12'!$J$5),212)&amp;" [*** truncated]",_xlfn.CONCAT('CWW12'!$B$9, " - ", 'CWW12'!$B$28, " - ", 'CWW12'!$J$5))</f>
        <v>EA/NRW environmental programme wastewater (WINEP/NEP) - Increase storm system attenuation / treatment on a STW - green solution; (WINEP/NEP) wastewater capex - Total</v>
      </c>
      <c r="D1666" t="str">
        <f>'CWW12'!$C$28</f>
        <v>£m</v>
      </c>
      <c r="E1666" t="s">
        <v>8488</v>
      </c>
      <c r="F1666" s="1248">
        <f>IF(ISBLANK('CWW12'!$P$28),"##BLANK",'CWW12'!$P$28)</f>
        <v>9.5465340379235319E-2</v>
      </c>
    </row>
    <row r="1667" spans="2:6" x14ac:dyDescent="0.2">
      <c r="B1667" t="str">
        <f>UPPER('CWW12'!$Z$29)</f>
        <v>CWW12_020FL_PR24</v>
      </c>
      <c r="C1667" t="str">
        <f>IF(LEN(_xlfn.CONCAT('CWW12'!$B$9, " - ", 'CWW12'!$B$29, " - ", 'CWW12'!$E$6, " - ", 'CWW12'!$E$5))&gt;230,LEFT(_xlfn.CONCAT('CWW12'!$B$9, " - ", 'CWW12'!$B$29, " - ", 'CWW12'!$E$6, " - ", 'CWW12'!$E$5),212)&amp;" [*** truncated]",_xlfn.CONCAT('CWW12'!$B$9, " - ", 'CWW12'!$B$29, " - ", 'CWW12'!$E$6, " - ", 'CWW12'!$E$5))</f>
        <v xml:space="preserve">EA/NRW environmental programme wastewater (WINEP/NEP) - Increase storm system attenuation / treatment on a STW - green solution; (WINEP/NEP) wastewater opex - Foul - Wastewater network+ </v>
      </c>
      <c r="D1667" t="str">
        <f>'CWW12'!$C$29</f>
        <v>£m</v>
      </c>
      <c r="E1667" t="s">
        <v>8488</v>
      </c>
      <c r="F1667" s="1248">
        <f>IF(ISBLANK('CWW12'!$K$29),"##BLANK",'CWW12'!$K$29)</f>
        <v>0</v>
      </c>
    </row>
    <row r="1668" spans="2:6" x14ac:dyDescent="0.2">
      <c r="B1668" t="str">
        <f>UPPER('CWW12'!$AA$29)</f>
        <v>CWW12_020SWD_PR24</v>
      </c>
      <c r="C1668" t="str">
        <f>IF(LEN(_xlfn.CONCAT('CWW12'!$B$9, " - ", 'CWW12'!$B$29, " - ", 'CWW12'!$F$6, " - ", 'CWW12'!$E$5))&gt;230,LEFT(_xlfn.CONCAT('CWW12'!$B$9, " - ", 'CWW12'!$B$29, " - ", 'CWW12'!$F$6, " - ", 'CWW12'!$E$5),212)&amp;" [*** truncated]",_xlfn.CONCAT('CWW12'!$B$9, " - ", 'CWW12'!$B$29, " - ", 'CWW12'!$F$6, " - ", 'CWW12'!$E$5))</f>
        <v xml:space="preserve">EA/NRW environmental programme wastewater (WINEP/NEP) - Increase storm system attenuation / treatment on a STW - green solution; (WINEP/NEP) wastewater opex - Surface water drainage - Wastewater network+ </v>
      </c>
      <c r="D1668" t="str">
        <f>'CWW12'!$C$29</f>
        <v>£m</v>
      </c>
      <c r="E1668" t="s">
        <v>8488</v>
      </c>
      <c r="F1668" s="1248">
        <f>IF(ISBLANK('CWW12'!$L$29),"##BLANK",'CWW12'!$L$29)</f>
        <v>0</v>
      </c>
    </row>
    <row r="1669" spans="2:6" x14ac:dyDescent="0.2">
      <c r="B1669" t="str">
        <f>UPPER('CWW12'!$AB$29)</f>
        <v>CWW12_020HD_PR24</v>
      </c>
      <c r="C1669" t="str">
        <f>IF(LEN(_xlfn.CONCAT('CWW12'!$B$9, " - ", 'CWW12'!$B$29, " - ", 'CWW12'!$G$6, " - ", 'CWW12'!$E$5))&gt;230,LEFT(_xlfn.CONCAT('CWW12'!$B$9, " - ", 'CWW12'!$B$29, " - ", 'CWW12'!$G$6, " - ", 'CWW12'!$E$5),212)&amp;" [*** truncated]",_xlfn.CONCAT('CWW12'!$B$9, " - ", 'CWW12'!$B$29, " - ", 'CWW12'!$G$6, " - ", 'CWW12'!$E$5))</f>
        <v xml:space="preserve">EA/NRW environmental programme wastewater (WINEP/NEP) - Increase storm system attenuation / treatment on a STW - green solution; (WINEP/NEP) wastewater opex - Highway drainage - Wastewater network+ </v>
      </c>
      <c r="D1669" t="str">
        <f>'CWW12'!$C$29</f>
        <v>£m</v>
      </c>
      <c r="E1669" t="s">
        <v>8488</v>
      </c>
      <c r="F1669" s="1248">
        <f>IF(ISBLANK('CWW12'!$M$29),"##BLANK",'CWW12'!$M$29)</f>
        <v>0</v>
      </c>
    </row>
    <row r="1670" spans="2:6" x14ac:dyDescent="0.2">
      <c r="B1670" t="str">
        <f>UPPER('CWW12'!$AC$29)</f>
        <v>CWW12_020STD_PR24</v>
      </c>
      <c r="C1670" t="str">
        <f>IF(LEN(_xlfn.CONCAT('CWW12'!$B$9, " - ", 'CWW12'!$B$29, " - ", 'CWW12'!$H$6, " - ", 'CWW12'!$E$5))&gt;230,LEFT(_xlfn.CONCAT('CWW12'!$B$9, " - ", 'CWW12'!$B$29, " - ", 'CWW12'!$H$6, " - ", 'CWW12'!$E$5),212)&amp;" [*** truncated]",_xlfn.CONCAT('CWW12'!$B$9, " - ", 'CWW12'!$B$29, " - ", 'CWW12'!$H$6, " - ", 'CWW12'!$E$5))</f>
        <v xml:space="preserve">EA/NRW environmental programme wastewater (WINEP/NEP) - Increase storm system attenuation / treatment on a STW - green solution; (WINEP/NEP) wastewater opex - Sewage treatment and disposal - Wastewater network+ </v>
      </c>
      <c r="D1670" t="str">
        <f>'CWW12'!$C$29</f>
        <v>£m</v>
      </c>
      <c r="E1670" t="s">
        <v>8488</v>
      </c>
      <c r="F1670" s="1248">
        <f>IF(ISBLANK('CWW12'!$N$29),"##BLANK",'CWW12'!$N$29)</f>
        <v>0</v>
      </c>
    </row>
    <row r="1671" spans="2:6" x14ac:dyDescent="0.2">
      <c r="B1671" t="str">
        <f>UPPER('CWW12'!$AD$29)</f>
        <v>CWW12_020SLT_PR24</v>
      </c>
      <c r="C1671" t="str">
        <f>IF(LEN(_xlfn.CONCAT('CWW12'!$B$9, " - ", 'CWW12'!$B$29, " - ", 'CWW12'!$I$6, " - ", 'CWW12'!$E$5))&gt;230,LEFT(_xlfn.CONCAT('CWW12'!$B$9, " - ", 'CWW12'!$B$29, " - ", 'CWW12'!$I$6, " - ", 'CWW12'!$E$5),212)&amp;" [*** truncated]",_xlfn.CONCAT('CWW12'!$B$9, " - ", 'CWW12'!$B$29, " - ", 'CWW12'!$I$6, " - ", 'CWW12'!$E$5))</f>
        <v xml:space="preserve">EA/NRW environmental programme wastewater (WINEP/NEP) - Increase storm system attenuation / treatment on a STW - green solution; (WINEP/NEP) wastewater opex - Sludge liquor treatment - Wastewater network+ </v>
      </c>
      <c r="D1671" t="str">
        <f>'CWW12'!$C$29</f>
        <v>£m</v>
      </c>
      <c r="E1671" t="s">
        <v>8488</v>
      </c>
      <c r="F1671" s="1248">
        <f>IF(ISBLANK('CWW12'!$O$29),"##BLANK",'CWW12'!$O$29)</f>
        <v>0</v>
      </c>
    </row>
    <row r="1672" spans="2:6" x14ac:dyDescent="0.2">
      <c r="B1672" t="str">
        <f>UPPER('CWW12'!$AE$29)</f>
        <v>CWW12_020TOT_PR24</v>
      </c>
      <c r="C1672" t="str">
        <f>IF(LEN(_xlfn.CONCAT('CWW12'!$B$9, " - ", 'CWW12'!$B$29, " - ", 'CWW12'!$J$5))&gt;230,LEFT(_xlfn.CONCAT('CWW12'!$B$9, " - ", 'CWW12'!$B$29, " - ", 'CWW12'!$J$5),212)&amp;" [*** truncated]",_xlfn.CONCAT('CWW12'!$B$9, " - ", 'CWW12'!$B$29, " - ", 'CWW12'!$J$5))</f>
        <v>EA/NRW environmental programme wastewater (WINEP/NEP) - Increase storm system attenuation / treatment on a STW - green solution; (WINEP/NEP) wastewater opex - Total</v>
      </c>
      <c r="D1672" t="str">
        <f>'CWW12'!$C$29</f>
        <v>£m</v>
      </c>
      <c r="E1672" t="s">
        <v>8488</v>
      </c>
      <c r="F1672" s="1248">
        <f>IF(ISBLANK('CWW12'!$P$29),"##BLANK",'CWW12'!$P$29)</f>
        <v>0</v>
      </c>
    </row>
    <row r="1673" spans="2:6" x14ac:dyDescent="0.2">
      <c r="B1673" t="str">
        <f>UPPER('CWW12'!$Z$30)</f>
        <v>CWW12_021FL_PR24</v>
      </c>
      <c r="C1673" t="str">
        <f>IF(LEN(_xlfn.CONCAT('CWW12'!$B$9, " - ", 'CWW12'!$B$30, " - ", 'CWW12'!$E$6, " - ", 'CWW12'!$E$5))&gt;230,LEFT(_xlfn.CONCAT('CWW12'!$B$9, " - ", 'CWW12'!$B$30, " - ", 'CWW12'!$E$6, " - ", 'CWW12'!$E$5),212)&amp;" [*** truncated]",_xlfn.CONCAT('CWW12'!$B$9, " - ", 'CWW12'!$B$30, " - ", 'CWW12'!$E$6, " - ", 'CWW12'!$E$5))</f>
        <v xml:space="preserve">EA/NRW environmental programme wastewater (WINEP/NEP) - Increase storm system attenuation / treatment on a STW - green solution; (WINEP/NEP) wastewater totex - Foul - Wastewater network+ </v>
      </c>
      <c r="D1673" t="str">
        <f>'CWW12'!$C$30</f>
        <v>£m</v>
      </c>
      <c r="E1673" t="s">
        <v>8488</v>
      </c>
      <c r="F1673" s="1248">
        <f>IF(ISBLANK('CWW12'!$K$30),"##BLANK",'CWW12'!$K$30)</f>
        <v>8.5438655221061217E-3</v>
      </c>
    </row>
    <row r="1674" spans="2:6" x14ac:dyDescent="0.2">
      <c r="B1674" t="str">
        <f>UPPER('CWW12'!$AA$30)</f>
        <v>CWW12_021SWD_PR24</v>
      </c>
      <c r="C1674" t="str">
        <f>IF(LEN(_xlfn.CONCAT('CWW12'!$B$9, " - ", 'CWW12'!$B$30, " - ", 'CWW12'!$F$6, " - ", 'CWW12'!$E$5))&gt;230,LEFT(_xlfn.CONCAT('CWW12'!$B$9, " - ", 'CWW12'!$B$30, " - ", 'CWW12'!$F$6, " - ", 'CWW12'!$E$5),212)&amp;" [*** truncated]",_xlfn.CONCAT('CWW12'!$B$9, " - ", 'CWW12'!$B$30, " - ", 'CWW12'!$F$6, " - ", 'CWW12'!$E$5))</f>
        <v xml:space="preserve">EA/NRW environmental programme wastewater (WINEP/NEP) - Increase storm system attenuation / treatment on a STW - green solution; (WINEP/NEP) wastewater totex - Surface water drainage - Wastewater network+ </v>
      </c>
      <c r="D1674" t="str">
        <f>'CWW12'!$C$30</f>
        <v>£m</v>
      </c>
      <c r="E1674" t="s">
        <v>8488</v>
      </c>
      <c r="F1674" s="1248">
        <f>IF(ISBLANK('CWW12'!$L$30),"##BLANK",'CWW12'!$L$30)</f>
        <v>2.371334576727801E-3</v>
      </c>
    </row>
    <row r="1675" spans="2:6" x14ac:dyDescent="0.2">
      <c r="B1675" t="str">
        <f>UPPER('CWW12'!$AB$30)</f>
        <v>CWW12_021HD_PR24</v>
      </c>
      <c r="C1675" t="str">
        <f>IF(LEN(_xlfn.CONCAT('CWW12'!$B$9, " - ", 'CWW12'!$B$30, " - ", 'CWW12'!$G$6, " - ", 'CWW12'!$E$5))&gt;230,LEFT(_xlfn.CONCAT('CWW12'!$B$9, " - ", 'CWW12'!$B$30, " - ", 'CWW12'!$G$6, " - ", 'CWW12'!$E$5),212)&amp;" [*** truncated]",_xlfn.CONCAT('CWW12'!$B$9, " - ", 'CWW12'!$B$30, " - ", 'CWW12'!$G$6, " - ", 'CWW12'!$E$5))</f>
        <v xml:space="preserve">EA/NRW environmental programme wastewater (WINEP/NEP) - Increase storm system attenuation / treatment on a STW - green solution; (WINEP/NEP) wastewater totex - Highway drainage - Wastewater network+ </v>
      </c>
      <c r="D1675" t="str">
        <f>'CWW12'!$C$30</f>
        <v>£m</v>
      </c>
      <c r="E1675" t="s">
        <v>8488</v>
      </c>
      <c r="F1675" s="1248">
        <f>IF(ISBLANK('CWW12'!$M$30),"##BLANK",'CWW12'!$M$30)</f>
        <v>9.473569897101141E-4</v>
      </c>
    </row>
    <row r="1676" spans="2:6" x14ac:dyDescent="0.2">
      <c r="B1676" t="str">
        <f>UPPER('CWW12'!$AC$30)</f>
        <v>CWW12_021STD_PR24</v>
      </c>
      <c r="C1676" t="str">
        <f>IF(LEN(_xlfn.CONCAT('CWW12'!$B$9, " - ", 'CWW12'!$B$30, " - ", 'CWW12'!$H$6, " - ", 'CWW12'!$E$5))&gt;230,LEFT(_xlfn.CONCAT('CWW12'!$B$9, " - ", 'CWW12'!$B$30, " - ", 'CWW12'!$H$6, " - ", 'CWW12'!$E$5),212)&amp;" [*** truncated]",_xlfn.CONCAT('CWW12'!$B$9, " - ", 'CWW12'!$B$30, " - ", 'CWW12'!$H$6, " - ", 'CWW12'!$E$5))</f>
        <v xml:space="preserve">EA/NRW environmental programme wastewater (WINEP/NEP) - Increase storm system attenuation / treatment on a STW - green solution; (WINEP/NEP) wastewater totex - Sewage treatment and disposal - Wastewater network+ </v>
      </c>
      <c r="D1676" t="str">
        <f>'CWW12'!$C$30</f>
        <v>£m</v>
      </c>
      <c r="E1676" t="s">
        <v>8488</v>
      </c>
      <c r="F1676" s="1248">
        <f>IF(ISBLANK('CWW12'!$N$30),"##BLANK",'CWW12'!$N$30)</f>
        <v>8.3602783290691277E-2</v>
      </c>
    </row>
    <row r="1677" spans="2:6" x14ac:dyDescent="0.2">
      <c r="B1677" t="str">
        <f>UPPER('CWW12'!$AD$30)</f>
        <v>CWW12_021SLT_PR24</v>
      </c>
      <c r="C1677" t="str">
        <f>IF(LEN(_xlfn.CONCAT('CWW12'!$B$9, " - ", 'CWW12'!$B$30, " - ", 'CWW12'!$I$6, " - ", 'CWW12'!$E$5))&gt;230,LEFT(_xlfn.CONCAT('CWW12'!$B$9, " - ", 'CWW12'!$B$30, " - ", 'CWW12'!$I$6, " - ", 'CWW12'!$E$5),212)&amp;" [*** truncated]",_xlfn.CONCAT('CWW12'!$B$9, " - ", 'CWW12'!$B$30, " - ", 'CWW12'!$I$6, " - ", 'CWW12'!$E$5))</f>
        <v xml:space="preserve">EA/NRW environmental programme wastewater (WINEP/NEP) - Increase storm system attenuation / treatment on a STW - green solution; (WINEP/NEP) wastewater totex - Sludge liquor treatment - Wastewater network+ </v>
      </c>
      <c r="D1677" t="str">
        <f>'CWW12'!$C$30</f>
        <v>£m</v>
      </c>
      <c r="E1677" t="s">
        <v>8488</v>
      </c>
      <c r="F1677" s="1248">
        <f>IF(ISBLANK('CWW12'!$O$30),"##BLANK",'CWW12'!$O$30)</f>
        <v>0</v>
      </c>
    </row>
    <row r="1678" spans="2:6" x14ac:dyDescent="0.2">
      <c r="B1678" t="str">
        <f>UPPER('CWW12'!$AE$30)</f>
        <v>CWW12_021TOT_PR24</v>
      </c>
      <c r="C1678" t="str">
        <f>IF(LEN(_xlfn.CONCAT('CWW12'!$B$9, " - ", 'CWW12'!$B$30, " - ", 'CWW12'!$J$5))&gt;230,LEFT(_xlfn.CONCAT('CWW12'!$B$9, " - ", 'CWW12'!$B$30, " - ", 'CWW12'!$J$5),212)&amp;" [*** truncated]",_xlfn.CONCAT('CWW12'!$B$9, " - ", 'CWW12'!$B$30, " - ", 'CWW12'!$J$5))</f>
        <v>EA/NRW environmental programme wastewater (WINEP/NEP) - Increase storm system attenuation / treatment on a STW - green solution; (WINEP/NEP) wastewater totex - Total</v>
      </c>
      <c r="D1678" t="str">
        <f>'CWW12'!$C$30</f>
        <v>£m</v>
      </c>
      <c r="E1678" t="s">
        <v>8488</v>
      </c>
      <c r="F1678" s="1248">
        <f>IF(ISBLANK('CWW12'!$P$30),"##BLANK",'CWW12'!$P$30)</f>
        <v>9.5465340379235319E-2</v>
      </c>
    </row>
    <row r="1679" spans="2:6" x14ac:dyDescent="0.2">
      <c r="B1679" t="str">
        <f>UPPER('CWW12'!$Z$31)</f>
        <v>CWW12_022FL_PR24</v>
      </c>
      <c r="C1679" t="str">
        <f>IF(LEN(_xlfn.CONCAT('CWW12'!$B$9, " - ", 'CWW12'!$B$31, " - ", 'CWW12'!$E$6, " - ", 'CWW12'!$E$5))&gt;230,LEFT(_xlfn.CONCAT('CWW12'!$B$9, " - ", 'CWW12'!$B$31, " - ", 'CWW12'!$E$6, " - ", 'CWW12'!$E$5),212)&amp;" [*** truncated]",_xlfn.CONCAT('CWW12'!$B$9, " - ", 'CWW12'!$B$31, " - ", 'CWW12'!$E$6, " - ", 'CWW12'!$E$5))</f>
        <v xml:space="preserve">EA/NRW environmental programme wastewater (WINEP/NEP) - Storage schemes to reduce spill frequency at CSOs etc - grey solution; (WINEP/NEP) wastewater capex - Foul - Wastewater network+ </v>
      </c>
      <c r="D1679" t="str">
        <f>'CWW12'!$C$31</f>
        <v>£m</v>
      </c>
      <c r="E1679" t="s">
        <v>8488</v>
      </c>
      <c r="F1679" s="1248">
        <f>IF(ISBLANK('CWW12'!$K$31),"##BLANK",'CWW12'!$K$31)</f>
        <v>0</v>
      </c>
    </row>
    <row r="1680" spans="2:6" x14ac:dyDescent="0.2">
      <c r="B1680" t="str">
        <f>UPPER('CWW12'!$AA$31)</f>
        <v>CWW12_022SWD_PR24</v>
      </c>
      <c r="C1680" t="str">
        <f>IF(LEN(_xlfn.CONCAT('CWW12'!$B$9, " - ", 'CWW12'!$B$31, " - ", 'CWW12'!$F$6, " - ", 'CWW12'!$E$5))&gt;230,LEFT(_xlfn.CONCAT('CWW12'!$B$9, " - ", 'CWW12'!$B$31, " - ", 'CWW12'!$F$6, " - ", 'CWW12'!$E$5),212)&amp;" [*** truncated]",_xlfn.CONCAT('CWW12'!$B$9, " - ", 'CWW12'!$B$31, " - ", 'CWW12'!$F$6, " - ", 'CWW12'!$E$5))</f>
        <v xml:space="preserve">EA/NRW environmental programme wastewater (WINEP/NEP) - Storage schemes to reduce spill frequency at CSOs etc - grey solution; (WINEP/NEP) wastewater capex - Surface water drainage - Wastewater network+ </v>
      </c>
      <c r="D1680" t="str">
        <f>'CWW12'!$C$31</f>
        <v>£m</v>
      </c>
      <c r="E1680" t="s">
        <v>8488</v>
      </c>
      <c r="F1680" s="1248">
        <f>IF(ISBLANK('CWW12'!$L$31),"##BLANK",'CWW12'!$L$31)</f>
        <v>0</v>
      </c>
    </row>
    <row r="1681" spans="2:6" x14ac:dyDescent="0.2">
      <c r="B1681" t="str">
        <f>UPPER('CWW12'!$AB$31)</f>
        <v>CWW12_022HD_PR24</v>
      </c>
      <c r="C1681" t="str">
        <f>IF(LEN(_xlfn.CONCAT('CWW12'!$B$9, " - ", 'CWW12'!$B$31, " - ", 'CWW12'!$G$6, " - ", 'CWW12'!$E$5))&gt;230,LEFT(_xlfn.CONCAT('CWW12'!$B$9, " - ", 'CWW12'!$B$31, " - ", 'CWW12'!$G$6, " - ", 'CWW12'!$E$5),212)&amp;" [*** truncated]",_xlfn.CONCAT('CWW12'!$B$9, " - ", 'CWW12'!$B$31, " - ", 'CWW12'!$G$6, " - ", 'CWW12'!$E$5))</f>
        <v xml:space="preserve">EA/NRW environmental programme wastewater (WINEP/NEP) - Storage schemes to reduce spill frequency at CSOs etc - grey solution; (WINEP/NEP) wastewater capex - Highway drainage - Wastewater network+ </v>
      </c>
      <c r="D1681" t="str">
        <f>'CWW12'!$C$31</f>
        <v>£m</v>
      </c>
      <c r="E1681" t="s">
        <v>8488</v>
      </c>
      <c r="F1681" s="1248">
        <f>IF(ISBLANK('CWW12'!$M$31),"##BLANK",'CWW12'!$M$31)</f>
        <v>0</v>
      </c>
    </row>
    <row r="1682" spans="2:6" x14ac:dyDescent="0.2">
      <c r="B1682" t="str">
        <f>UPPER('CWW12'!$AC$31)</f>
        <v>CWW12_022STD_PR24</v>
      </c>
      <c r="C1682" t="str">
        <f>IF(LEN(_xlfn.CONCAT('CWW12'!$B$9, " - ", 'CWW12'!$B$31, " - ", 'CWW12'!$H$6, " - ", 'CWW12'!$E$5))&gt;230,LEFT(_xlfn.CONCAT('CWW12'!$B$9, " - ", 'CWW12'!$B$31, " - ", 'CWW12'!$H$6, " - ", 'CWW12'!$E$5),212)&amp;" [*** truncated]",_xlfn.CONCAT('CWW12'!$B$9, " - ", 'CWW12'!$B$31, " - ", 'CWW12'!$H$6, " - ", 'CWW12'!$E$5))</f>
        <v xml:space="preserve">EA/NRW environmental programme wastewater (WINEP/NEP) - Storage schemes to reduce spill frequency at CSOs etc - grey solution; (WINEP/NEP) wastewater capex - Sewage treatment and disposal - Wastewater network+ </v>
      </c>
      <c r="D1682" t="str">
        <f>'CWW12'!$C$31</f>
        <v>£m</v>
      </c>
      <c r="E1682" t="s">
        <v>8488</v>
      </c>
      <c r="F1682" s="1248">
        <f>IF(ISBLANK('CWW12'!$N$31),"##BLANK",'CWW12'!$N$31)</f>
        <v>0</v>
      </c>
    </row>
    <row r="1683" spans="2:6" x14ac:dyDescent="0.2">
      <c r="B1683" t="str">
        <f>UPPER('CWW12'!$AD$31)</f>
        <v>CWW12_022SLT_PR24</v>
      </c>
      <c r="C1683" t="str">
        <f>IF(LEN(_xlfn.CONCAT('CWW12'!$B$9, " - ", 'CWW12'!$B$31, " - ", 'CWW12'!$I$6, " - ", 'CWW12'!$E$5))&gt;230,LEFT(_xlfn.CONCAT('CWW12'!$B$9, " - ", 'CWW12'!$B$31, " - ", 'CWW12'!$I$6, " - ", 'CWW12'!$E$5),212)&amp;" [*** truncated]",_xlfn.CONCAT('CWW12'!$B$9, " - ", 'CWW12'!$B$31, " - ", 'CWW12'!$I$6, " - ", 'CWW12'!$E$5))</f>
        <v xml:space="preserve">EA/NRW environmental programme wastewater (WINEP/NEP) - Storage schemes to reduce spill frequency at CSOs etc - grey solution; (WINEP/NEP) wastewater capex - Sludge liquor treatment - Wastewater network+ </v>
      </c>
      <c r="D1683" t="str">
        <f>'CWW12'!$C$31</f>
        <v>£m</v>
      </c>
      <c r="E1683" t="s">
        <v>8488</v>
      </c>
      <c r="F1683" s="1248">
        <f>IF(ISBLANK('CWW12'!$O$31),"##BLANK",'CWW12'!$O$31)</f>
        <v>0</v>
      </c>
    </row>
    <row r="1684" spans="2:6" x14ac:dyDescent="0.2">
      <c r="B1684" t="str">
        <f>UPPER('CWW12'!$AE$31)</f>
        <v>CWW12_022TOT_PR24</v>
      </c>
      <c r="C1684" t="str">
        <f>IF(LEN(_xlfn.CONCAT('CWW12'!$B$9, " - ", 'CWW12'!$B$31, " - ", 'CWW12'!$J$5))&gt;230,LEFT(_xlfn.CONCAT('CWW12'!$B$9, " - ", 'CWW12'!$B$31, " - ", 'CWW12'!$J$5),212)&amp;" [*** truncated]",_xlfn.CONCAT('CWW12'!$B$9, " - ", 'CWW12'!$B$31, " - ", 'CWW12'!$J$5))</f>
        <v>EA/NRW environmental programme wastewater (WINEP/NEP) - Storage schemes to reduce spill frequency at CSOs etc - grey solution; (WINEP/NEP) wastewater capex - Total</v>
      </c>
      <c r="D1684" t="str">
        <f>'CWW12'!$C$31</f>
        <v>£m</v>
      </c>
      <c r="E1684" t="s">
        <v>8488</v>
      </c>
      <c r="F1684" s="1248">
        <f>IF(ISBLANK('CWW12'!$P$31),"##BLANK",'CWW12'!$P$31)</f>
        <v>0</v>
      </c>
    </row>
    <row r="1685" spans="2:6" x14ac:dyDescent="0.2">
      <c r="B1685" t="str">
        <f>UPPER('CWW12'!$Z$32)</f>
        <v>CWW12_023FL_PR24</v>
      </c>
      <c r="C1685" t="str">
        <f>IF(LEN(_xlfn.CONCAT('CWW12'!$B$9, " - ", 'CWW12'!$B$32, " - ", 'CWW12'!$E$6, " - ", 'CWW12'!$E$5))&gt;230,LEFT(_xlfn.CONCAT('CWW12'!$B$9, " - ", 'CWW12'!$B$32, " - ", 'CWW12'!$E$6, " - ", 'CWW12'!$E$5),212)&amp;" [*** truncated]",_xlfn.CONCAT('CWW12'!$B$9, " - ", 'CWW12'!$B$32, " - ", 'CWW12'!$E$6, " - ", 'CWW12'!$E$5))</f>
        <v xml:space="preserve">EA/NRW environmental programme wastewater (WINEP/NEP) - Storage schemes to reduce spill frequency at CSOs etc - grey solution; (WINEP/NEP) wastewater opex - Foul - Wastewater network+ </v>
      </c>
      <c r="D1685" t="str">
        <f>'CWW12'!$C$32</f>
        <v>£m</v>
      </c>
      <c r="E1685" t="s">
        <v>8488</v>
      </c>
      <c r="F1685" s="1248">
        <f>IF(ISBLANK('CWW12'!$K$32),"##BLANK",'CWW12'!$K$32)</f>
        <v>0</v>
      </c>
    </row>
    <row r="1686" spans="2:6" x14ac:dyDescent="0.2">
      <c r="B1686" t="str">
        <f>UPPER('CWW12'!$AA$32)</f>
        <v>CWW12_023SWD_PR24</v>
      </c>
      <c r="C1686" t="str">
        <f>IF(LEN(_xlfn.CONCAT('CWW12'!$B$9, " - ", 'CWW12'!$B$32, " - ", 'CWW12'!$F$6, " - ", 'CWW12'!$E$5))&gt;230,LEFT(_xlfn.CONCAT('CWW12'!$B$9, " - ", 'CWW12'!$B$32, " - ", 'CWW12'!$F$6, " - ", 'CWW12'!$E$5),212)&amp;" [*** truncated]",_xlfn.CONCAT('CWW12'!$B$9, " - ", 'CWW12'!$B$32, " - ", 'CWW12'!$F$6, " - ", 'CWW12'!$E$5))</f>
        <v xml:space="preserve">EA/NRW environmental programme wastewater (WINEP/NEP) - Storage schemes to reduce spill frequency at CSOs etc - grey solution; (WINEP/NEP) wastewater opex - Surface water drainage - Wastewater network+ </v>
      </c>
      <c r="D1686" t="str">
        <f>'CWW12'!$C$32</f>
        <v>£m</v>
      </c>
      <c r="E1686" t="s">
        <v>8488</v>
      </c>
      <c r="F1686" s="1248">
        <f>IF(ISBLANK('CWW12'!$L$32),"##BLANK",'CWW12'!$L$32)</f>
        <v>0</v>
      </c>
    </row>
    <row r="1687" spans="2:6" x14ac:dyDescent="0.2">
      <c r="B1687" t="str">
        <f>UPPER('CWW12'!$AB$32)</f>
        <v>CWW12_023HD_PR24</v>
      </c>
      <c r="C1687" t="str">
        <f>IF(LEN(_xlfn.CONCAT('CWW12'!$B$9, " - ", 'CWW12'!$B$32, " - ", 'CWW12'!$G$6, " - ", 'CWW12'!$E$5))&gt;230,LEFT(_xlfn.CONCAT('CWW12'!$B$9, " - ", 'CWW12'!$B$32, " - ", 'CWW12'!$G$6, " - ", 'CWW12'!$E$5),212)&amp;" [*** truncated]",_xlfn.CONCAT('CWW12'!$B$9, " - ", 'CWW12'!$B$32, " - ", 'CWW12'!$G$6, " - ", 'CWW12'!$E$5))</f>
        <v xml:space="preserve">EA/NRW environmental programme wastewater (WINEP/NEP) - Storage schemes to reduce spill frequency at CSOs etc - grey solution; (WINEP/NEP) wastewater opex - Highway drainage - Wastewater network+ </v>
      </c>
      <c r="D1687" t="str">
        <f>'CWW12'!$C$32</f>
        <v>£m</v>
      </c>
      <c r="E1687" t="s">
        <v>8488</v>
      </c>
      <c r="F1687" s="1248">
        <f>IF(ISBLANK('CWW12'!$M$32),"##BLANK",'CWW12'!$M$32)</f>
        <v>0</v>
      </c>
    </row>
    <row r="1688" spans="2:6" x14ac:dyDescent="0.2">
      <c r="B1688" t="str">
        <f>UPPER('CWW12'!$AC$32)</f>
        <v>CWW12_023STD_PR24</v>
      </c>
      <c r="C1688" t="str">
        <f>IF(LEN(_xlfn.CONCAT('CWW12'!$B$9, " - ", 'CWW12'!$B$32, " - ", 'CWW12'!$H$6, " - ", 'CWW12'!$E$5))&gt;230,LEFT(_xlfn.CONCAT('CWW12'!$B$9, " - ", 'CWW12'!$B$32, " - ", 'CWW12'!$H$6, " - ", 'CWW12'!$E$5),212)&amp;" [*** truncated]",_xlfn.CONCAT('CWW12'!$B$9, " - ", 'CWW12'!$B$32, " - ", 'CWW12'!$H$6, " - ", 'CWW12'!$E$5))</f>
        <v xml:space="preserve">EA/NRW environmental programme wastewater (WINEP/NEP) - Storage schemes to reduce spill frequency at CSOs etc - grey solution; (WINEP/NEP) wastewater opex - Sewage treatment and disposal - Wastewater network+ </v>
      </c>
      <c r="D1688" t="str">
        <f>'CWW12'!$C$32</f>
        <v>£m</v>
      </c>
      <c r="E1688" t="s">
        <v>8488</v>
      </c>
      <c r="F1688" s="1248">
        <f>IF(ISBLANK('CWW12'!$N$32),"##BLANK",'CWW12'!$N$32)</f>
        <v>0</v>
      </c>
    </row>
    <row r="1689" spans="2:6" x14ac:dyDescent="0.2">
      <c r="B1689" t="str">
        <f>UPPER('CWW12'!$AD$32)</f>
        <v>CWW12_023SLT_PR24</v>
      </c>
      <c r="C1689" t="str">
        <f>IF(LEN(_xlfn.CONCAT('CWW12'!$B$9, " - ", 'CWW12'!$B$32, " - ", 'CWW12'!$I$6, " - ", 'CWW12'!$E$5))&gt;230,LEFT(_xlfn.CONCAT('CWW12'!$B$9, " - ", 'CWW12'!$B$32, " - ", 'CWW12'!$I$6, " - ", 'CWW12'!$E$5),212)&amp;" [*** truncated]",_xlfn.CONCAT('CWW12'!$B$9, " - ", 'CWW12'!$B$32, " - ", 'CWW12'!$I$6, " - ", 'CWW12'!$E$5))</f>
        <v xml:space="preserve">EA/NRW environmental programme wastewater (WINEP/NEP) - Storage schemes to reduce spill frequency at CSOs etc - grey solution; (WINEP/NEP) wastewater opex - Sludge liquor treatment - Wastewater network+ </v>
      </c>
      <c r="D1689" t="str">
        <f>'CWW12'!$C$32</f>
        <v>£m</v>
      </c>
      <c r="E1689" t="s">
        <v>8488</v>
      </c>
      <c r="F1689" s="1248">
        <f>IF(ISBLANK('CWW12'!$O$32),"##BLANK",'CWW12'!$O$32)</f>
        <v>0</v>
      </c>
    </row>
    <row r="1690" spans="2:6" x14ac:dyDescent="0.2">
      <c r="B1690" t="str">
        <f>UPPER('CWW12'!$AE$32)</f>
        <v>CWW12_023TOT_PR24</v>
      </c>
      <c r="C1690" t="str">
        <f>IF(LEN(_xlfn.CONCAT('CWW12'!$B$9, " - ", 'CWW12'!$B$32, " - ", 'CWW12'!$J$5))&gt;230,LEFT(_xlfn.CONCAT('CWW12'!$B$9, " - ", 'CWW12'!$B$32, " - ", 'CWW12'!$J$5),212)&amp;" [*** truncated]",_xlfn.CONCAT('CWW12'!$B$9, " - ", 'CWW12'!$B$32, " - ", 'CWW12'!$J$5))</f>
        <v>EA/NRW environmental programme wastewater (WINEP/NEP) - Storage schemes to reduce spill frequency at CSOs etc - grey solution; (WINEP/NEP) wastewater opex - Total</v>
      </c>
      <c r="D1690" t="str">
        <f>'CWW12'!$C$32</f>
        <v>£m</v>
      </c>
      <c r="E1690" t="s">
        <v>8488</v>
      </c>
      <c r="F1690" s="1248">
        <f>IF(ISBLANK('CWW12'!$P$32),"##BLANK",'CWW12'!$P$32)</f>
        <v>0</v>
      </c>
    </row>
    <row r="1691" spans="2:6" x14ac:dyDescent="0.2">
      <c r="B1691" t="str">
        <f>UPPER('CWW12'!$Z$33)</f>
        <v>CWW12_024FL_PR24</v>
      </c>
      <c r="C1691" t="str">
        <f>IF(LEN(_xlfn.CONCAT('CWW12'!$B$9, " - ", 'CWW12'!$B$33, " - ", 'CWW12'!$E$6, " - ", 'CWW12'!$E$5))&gt;230,LEFT(_xlfn.CONCAT('CWW12'!$B$9, " - ", 'CWW12'!$B$33, " - ", 'CWW12'!$E$6, " - ", 'CWW12'!$E$5),212)&amp;" [*** truncated]",_xlfn.CONCAT('CWW12'!$B$9, " - ", 'CWW12'!$B$33, " - ", 'CWW12'!$E$6, " - ", 'CWW12'!$E$5))</f>
        <v xml:space="preserve">EA/NRW environmental programme wastewater (WINEP/NEP) - Storage schemes to reduce spill frequency at CSOs etc - grey solution; (WINEP/NEP) wastewater totex - Foul - Wastewater network+ </v>
      </c>
      <c r="D1691" t="str">
        <f>'CWW12'!$C$33</f>
        <v>£m</v>
      </c>
      <c r="E1691" t="s">
        <v>8488</v>
      </c>
      <c r="F1691" s="1248">
        <f>IF(ISBLANK('CWW12'!$K$33),"##BLANK",'CWW12'!$K$33)</f>
        <v>0</v>
      </c>
    </row>
    <row r="1692" spans="2:6" x14ac:dyDescent="0.2">
      <c r="B1692" t="str">
        <f>UPPER('CWW12'!$AA$33)</f>
        <v>CWW12_024SWD_PR24</v>
      </c>
      <c r="C1692" t="str">
        <f>IF(LEN(_xlfn.CONCAT('CWW12'!$B$9, " - ", 'CWW12'!$B$33, " - ", 'CWW12'!$F$6, " - ", 'CWW12'!$E$5))&gt;230,LEFT(_xlfn.CONCAT('CWW12'!$B$9, " - ", 'CWW12'!$B$33, " - ", 'CWW12'!$F$6, " - ", 'CWW12'!$E$5),212)&amp;" [*** truncated]",_xlfn.CONCAT('CWW12'!$B$9, " - ", 'CWW12'!$B$33, " - ", 'CWW12'!$F$6, " - ", 'CWW12'!$E$5))</f>
        <v xml:space="preserve">EA/NRW environmental programme wastewater (WINEP/NEP) - Storage schemes to reduce spill frequency at CSOs etc - grey solution; (WINEP/NEP) wastewater totex - Surface water drainage - Wastewater network+ </v>
      </c>
      <c r="D1692" t="str">
        <f>'CWW12'!$C$33</f>
        <v>£m</v>
      </c>
      <c r="E1692" t="s">
        <v>8488</v>
      </c>
      <c r="F1692" s="1248">
        <f>IF(ISBLANK('CWW12'!$L$33),"##BLANK",'CWW12'!$L$33)</f>
        <v>0</v>
      </c>
    </row>
    <row r="1693" spans="2:6" x14ac:dyDescent="0.2">
      <c r="B1693" t="str">
        <f>UPPER('CWW12'!$AB$33)</f>
        <v>CWW12_024HD_PR24</v>
      </c>
      <c r="C1693" t="str">
        <f>IF(LEN(_xlfn.CONCAT('CWW12'!$B$9, " - ", 'CWW12'!$B$33, " - ", 'CWW12'!$G$6, " - ", 'CWW12'!$E$5))&gt;230,LEFT(_xlfn.CONCAT('CWW12'!$B$9, " - ", 'CWW12'!$B$33, " - ", 'CWW12'!$G$6, " - ", 'CWW12'!$E$5),212)&amp;" [*** truncated]",_xlfn.CONCAT('CWW12'!$B$9, " - ", 'CWW12'!$B$33, " - ", 'CWW12'!$G$6, " - ", 'CWW12'!$E$5))</f>
        <v xml:space="preserve">EA/NRW environmental programme wastewater (WINEP/NEP) - Storage schemes to reduce spill frequency at CSOs etc - grey solution; (WINEP/NEP) wastewater totex - Highway drainage - Wastewater network+ </v>
      </c>
      <c r="D1693" t="str">
        <f>'CWW12'!$C$33</f>
        <v>£m</v>
      </c>
      <c r="E1693" t="s">
        <v>8488</v>
      </c>
      <c r="F1693" s="1248">
        <f>IF(ISBLANK('CWW12'!$M$33),"##BLANK",'CWW12'!$M$33)</f>
        <v>0</v>
      </c>
    </row>
    <row r="1694" spans="2:6" x14ac:dyDescent="0.2">
      <c r="B1694" t="str">
        <f>UPPER('CWW12'!$AC$33)</f>
        <v>CWW12_024STD_PR24</v>
      </c>
      <c r="C1694" t="str">
        <f>IF(LEN(_xlfn.CONCAT('CWW12'!$B$9, " - ", 'CWW12'!$B$33, " - ", 'CWW12'!$H$6, " - ", 'CWW12'!$E$5))&gt;230,LEFT(_xlfn.CONCAT('CWW12'!$B$9, " - ", 'CWW12'!$B$33, " - ", 'CWW12'!$H$6, " - ", 'CWW12'!$E$5),212)&amp;" [*** truncated]",_xlfn.CONCAT('CWW12'!$B$9, " - ", 'CWW12'!$B$33, " - ", 'CWW12'!$H$6, " - ", 'CWW12'!$E$5))</f>
        <v xml:space="preserve">EA/NRW environmental programme wastewater (WINEP/NEP) - Storage schemes to reduce spill frequency at CSOs etc - grey solution; (WINEP/NEP) wastewater totex - Sewage treatment and disposal - Wastewater network+ </v>
      </c>
      <c r="D1694" t="str">
        <f>'CWW12'!$C$33</f>
        <v>£m</v>
      </c>
      <c r="E1694" t="s">
        <v>8488</v>
      </c>
      <c r="F1694" s="1248">
        <f>IF(ISBLANK('CWW12'!$N$33),"##BLANK",'CWW12'!$N$33)</f>
        <v>0</v>
      </c>
    </row>
    <row r="1695" spans="2:6" x14ac:dyDescent="0.2">
      <c r="B1695" t="str">
        <f>UPPER('CWW12'!$AD$33)</f>
        <v>CWW12_024SLT_PR24</v>
      </c>
      <c r="C1695" t="str">
        <f>IF(LEN(_xlfn.CONCAT('CWW12'!$B$9, " - ", 'CWW12'!$B$33, " - ", 'CWW12'!$I$6, " - ", 'CWW12'!$E$5))&gt;230,LEFT(_xlfn.CONCAT('CWW12'!$B$9, " - ", 'CWW12'!$B$33, " - ", 'CWW12'!$I$6, " - ", 'CWW12'!$E$5),212)&amp;" [*** truncated]",_xlfn.CONCAT('CWW12'!$B$9, " - ", 'CWW12'!$B$33, " - ", 'CWW12'!$I$6, " - ", 'CWW12'!$E$5))</f>
        <v xml:space="preserve">EA/NRW environmental programme wastewater (WINEP/NEP) - Storage schemes to reduce spill frequency at CSOs etc - grey solution; (WINEP/NEP) wastewater totex - Sludge liquor treatment - Wastewater network+ </v>
      </c>
      <c r="D1695" t="str">
        <f>'CWW12'!$C$33</f>
        <v>£m</v>
      </c>
      <c r="E1695" t="s">
        <v>8488</v>
      </c>
      <c r="F1695" s="1248">
        <f>IF(ISBLANK('CWW12'!$O$33),"##BLANK",'CWW12'!$O$33)</f>
        <v>0</v>
      </c>
    </row>
    <row r="1696" spans="2:6" x14ac:dyDescent="0.2">
      <c r="B1696" t="str">
        <f>UPPER('CWW12'!$AE$33)</f>
        <v>CWW12_024TOT_PR24</v>
      </c>
      <c r="C1696" t="str">
        <f>IF(LEN(_xlfn.CONCAT('CWW12'!$B$9, " - ", 'CWW12'!$B$33, " - ", 'CWW12'!$J$5))&gt;230,LEFT(_xlfn.CONCAT('CWW12'!$B$9, " - ", 'CWW12'!$B$33, " - ", 'CWW12'!$J$5),212)&amp;" [*** truncated]",_xlfn.CONCAT('CWW12'!$B$9, " - ", 'CWW12'!$B$33, " - ", 'CWW12'!$J$5))</f>
        <v>EA/NRW environmental programme wastewater (WINEP/NEP) - Storage schemes to reduce spill frequency at CSOs etc - grey solution; (WINEP/NEP) wastewater totex - Total</v>
      </c>
      <c r="D1696" t="str">
        <f>'CWW12'!$C$33</f>
        <v>£m</v>
      </c>
      <c r="E1696" t="s">
        <v>8488</v>
      </c>
      <c r="F1696" s="1248">
        <f>IF(ISBLANK('CWW12'!$P$33),"##BLANK",'CWW12'!$P$33)</f>
        <v>0</v>
      </c>
    </row>
    <row r="1697" spans="2:6" x14ac:dyDescent="0.2">
      <c r="B1697" t="str">
        <f>UPPER('CWW12'!$Z$34)</f>
        <v>CWW12_025FL_PR24</v>
      </c>
      <c r="C1697" t="str">
        <f>IF(LEN(_xlfn.CONCAT('CWW12'!$B$9, " - ", 'CWW12'!$B$34, " - ", 'CWW12'!$E$6, " - ", 'CWW12'!$E$5))&gt;230,LEFT(_xlfn.CONCAT('CWW12'!$B$9, " - ", 'CWW12'!$B$34, " - ", 'CWW12'!$E$6, " - ", 'CWW12'!$E$5),212)&amp;" [*** truncated]",_xlfn.CONCAT('CWW12'!$B$9, " - ", 'CWW12'!$B$34, " - ", 'CWW12'!$E$6, " - ", 'CWW12'!$E$5))</f>
        <v xml:space="preserve">EA/NRW environmental programme wastewater (WINEP/NEP) - Storage to reduce spill frequency at CSOs etc - green solution; (WINEP/NEP) wastewater capex - Foul - Wastewater network+ </v>
      </c>
      <c r="D1697" t="str">
        <f>'CWW12'!$C$34</f>
        <v>£m</v>
      </c>
      <c r="E1697" t="s">
        <v>8488</v>
      </c>
      <c r="F1697" s="1248">
        <f>IF(ISBLANK('CWW12'!$K$34),"##BLANK",'CWW12'!$K$34)</f>
        <v>0</v>
      </c>
    </row>
    <row r="1698" spans="2:6" x14ac:dyDescent="0.2">
      <c r="B1698" t="str">
        <f>UPPER('CWW12'!$AA$34)</f>
        <v>CWW12_025SWD_PR24</v>
      </c>
      <c r="C1698" t="str">
        <f>IF(LEN(_xlfn.CONCAT('CWW12'!$B$9, " - ", 'CWW12'!$B$34, " - ", 'CWW12'!$F$6, " - ", 'CWW12'!$E$5))&gt;230,LEFT(_xlfn.CONCAT('CWW12'!$B$9, " - ", 'CWW12'!$B$34, " - ", 'CWW12'!$F$6, " - ", 'CWW12'!$E$5),212)&amp;" [*** truncated]",_xlfn.CONCAT('CWW12'!$B$9, " - ", 'CWW12'!$B$34, " - ", 'CWW12'!$F$6, " - ", 'CWW12'!$E$5))</f>
        <v xml:space="preserve">EA/NRW environmental programme wastewater (WINEP/NEP) - Storage to reduce spill frequency at CSOs etc - green solution; (WINEP/NEP) wastewater capex - Surface water drainage - Wastewater network+ </v>
      </c>
      <c r="D1698" t="str">
        <f>'CWW12'!$C$34</f>
        <v>£m</v>
      </c>
      <c r="E1698" t="s">
        <v>8488</v>
      </c>
      <c r="F1698" s="1248">
        <f>IF(ISBLANK('CWW12'!$L$34),"##BLANK",'CWW12'!$L$34)</f>
        <v>0</v>
      </c>
    </row>
    <row r="1699" spans="2:6" x14ac:dyDescent="0.2">
      <c r="B1699" t="str">
        <f>UPPER('CWW12'!$AB$34)</f>
        <v>CWW12_025HD_PR24</v>
      </c>
      <c r="C1699" t="str">
        <f>IF(LEN(_xlfn.CONCAT('CWW12'!$B$9, " - ", 'CWW12'!$B$34, " - ", 'CWW12'!$G$6, " - ", 'CWW12'!$E$5))&gt;230,LEFT(_xlfn.CONCAT('CWW12'!$B$9, " - ", 'CWW12'!$B$34, " - ", 'CWW12'!$G$6, " - ", 'CWW12'!$E$5),212)&amp;" [*** truncated]",_xlfn.CONCAT('CWW12'!$B$9, " - ", 'CWW12'!$B$34, " - ", 'CWW12'!$G$6, " - ", 'CWW12'!$E$5))</f>
        <v xml:space="preserve">EA/NRW environmental programme wastewater (WINEP/NEP) - Storage to reduce spill frequency at CSOs etc - green solution; (WINEP/NEP) wastewater capex - Highway drainage - Wastewater network+ </v>
      </c>
      <c r="D1699" t="str">
        <f>'CWW12'!$C$34</f>
        <v>£m</v>
      </c>
      <c r="E1699" t="s">
        <v>8488</v>
      </c>
      <c r="F1699" s="1248">
        <f>IF(ISBLANK('CWW12'!$M$34),"##BLANK",'CWW12'!$M$34)</f>
        <v>0</v>
      </c>
    </row>
    <row r="1700" spans="2:6" x14ac:dyDescent="0.2">
      <c r="B1700" t="str">
        <f>UPPER('CWW12'!$AC$34)</f>
        <v>CWW12_025STD_PR24</v>
      </c>
      <c r="C1700" t="str">
        <f>IF(LEN(_xlfn.CONCAT('CWW12'!$B$9, " - ", 'CWW12'!$B$34, " - ", 'CWW12'!$H$6, " - ", 'CWW12'!$E$5))&gt;230,LEFT(_xlfn.CONCAT('CWW12'!$B$9, " - ", 'CWW12'!$B$34, " - ", 'CWW12'!$H$6, " - ", 'CWW12'!$E$5),212)&amp;" [*** truncated]",_xlfn.CONCAT('CWW12'!$B$9, " - ", 'CWW12'!$B$34, " - ", 'CWW12'!$H$6, " - ", 'CWW12'!$E$5))</f>
        <v xml:space="preserve">EA/NRW environmental programme wastewater (WINEP/NEP) - Storage to reduce spill frequency at CSOs etc - green solution; (WINEP/NEP) wastewater capex - Sewage treatment and disposal - Wastewater network+ </v>
      </c>
      <c r="D1700" t="str">
        <f>'CWW12'!$C$34</f>
        <v>£m</v>
      </c>
      <c r="E1700" t="s">
        <v>8488</v>
      </c>
      <c r="F1700" s="1248">
        <f>IF(ISBLANK('CWW12'!$N$34),"##BLANK",'CWW12'!$N$34)</f>
        <v>0</v>
      </c>
    </row>
    <row r="1701" spans="2:6" x14ac:dyDescent="0.2">
      <c r="B1701" t="str">
        <f>UPPER('CWW12'!$AD$34)</f>
        <v>CWW12_025SLT_PR24</v>
      </c>
      <c r="C1701" t="str">
        <f>IF(LEN(_xlfn.CONCAT('CWW12'!$B$9, " - ", 'CWW12'!$B$34, " - ", 'CWW12'!$I$6, " - ", 'CWW12'!$E$5))&gt;230,LEFT(_xlfn.CONCAT('CWW12'!$B$9, " - ", 'CWW12'!$B$34, " - ", 'CWW12'!$I$6, " - ", 'CWW12'!$E$5),212)&amp;" [*** truncated]",_xlfn.CONCAT('CWW12'!$B$9, " - ", 'CWW12'!$B$34, " - ", 'CWW12'!$I$6, " - ", 'CWW12'!$E$5))</f>
        <v xml:space="preserve">EA/NRW environmental programme wastewater (WINEP/NEP) - Storage to reduce spill frequency at CSOs etc - green solution; (WINEP/NEP) wastewater capex - Sludge liquor treatment - Wastewater network+ </v>
      </c>
      <c r="D1701" t="str">
        <f>'CWW12'!$C$34</f>
        <v>£m</v>
      </c>
      <c r="E1701" t="s">
        <v>8488</v>
      </c>
      <c r="F1701" s="1248">
        <f>IF(ISBLANK('CWW12'!$O$34),"##BLANK",'CWW12'!$O$34)</f>
        <v>0</v>
      </c>
    </row>
    <row r="1702" spans="2:6" x14ac:dyDescent="0.2">
      <c r="B1702" t="str">
        <f>UPPER('CWW12'!$AE$34)</f>
        <v>CWW12_025TOT_PR24</v>
      </c>
      <c r="C1702" t="str">
        <f>IF(LEN(_xlfn.CONCAT('CWW12'!$B$9, " - ", 'CWW12'!$B$34, " - ", 'CWW12'!$J$5))&gt;230,LEFT(_xlfn.CONCAT('CWW12'!$B$9, " - ", 'CWW12'!$B$34, " - ", 'CWW12'!$J$5),212)&amp;" [*** truncated]",_xlfn.CONCAT('CWW12'!$B$9, " - ", 'CWW12'!$B$34, " - ", 'CWW12'!$J$5))</f>
        <v>EA/NRW environmental programme wastewater (WINEP/NEP) - Storage to reduce spill frequency at CSOs etc - green solution; (WINEP/NEP) wastewater capex - Total</v>
      </c>
      <c r="D1702" t="str">
        <f>'CWW12'!$C$34</f>
        <v>£m</v>
      </c>
      <c r="E1702" t="s">
        <v>8488</v>
      </c>
      <c r="F1702" s="1248">
        <f>IF(ISBLANK('CWW12'!$P$34),"##BLANK",'CWW12'!$P$34)</f>
        <v>0</v>
      </c>
    </row>
    <row r="1703" spans="2:6" x14ac:dyDescent="0.2">
      <c r="B1703" t="str">
        <f>UPPER('CWW12'!$Z$35)</f>
        <v>CWW12_026FL_PR24</v>
      </c>
      <c r="C1703" t="str">
        <f>IF(LEN(_xlfn.CONCAT('CWW12'!$B$9, " - ", 'CWW12'!$B$35, " - ", 'CWW12'!$E$6, " - ", 'CWW12'!$E$5))&gt;230,LEFT(_xlfn.CONCAT('CWW12'!$B$9, " - ", 'CWW12'!$B$35, " - ", 'CWW12'!$E$6, " - ", 'CWW12'!$E$5),212)&amp;" [*** truncated]",_xlfn.CONCAT('CWW12'!$B$9, " - ", 'CWW12'!$B$35, " - ", 'CWW12'!$E$6, " - ", 'CWW12'!$E$5))</f>
        <v xml:space="preserve">EA/NRW environmental programme wastewater (WINEP/NEP) - Storage to reduce spill frequency at CSOs etc - green solution; (WINEP/NEP) wastewater opex - Foul - Wastewater network+ </v>
      </c>
      <c r="D1703" t="str">
        <f>'CWW12'!$C$35</f>
        <v>£m</v>
      </c>
      <c r="E1703" t="s">
        <v>8488</v>
      </c>
      <c r="F1703" s="1248">
        <f>IF(ISBLANK('CWW12'!$K$35),"##BLANK",'CWW12'!$K$35)</f>
        <v>0</v>
      </c>
    </row>
    <row r="1704" spans="2:6" x14ac:dyDescent="0.2">
      <c r="B1704" t="str">
        <f>UPPER('CWW12'!$AA$35)</f>
        <v>CWW12_026SWD_PR24</v>
      </c>
      <c r="C1704" t="str">
        <f>IF(LEN(_xlfn.CONCAT('CWW12'!$B$9, " - ", 'CWW12'!$B$35, " - ", 'CWW12'!$F$6, " - ", 'CWW12'!$E$5))&gt;230,LEFT(_xlfn.CONCAT('CWW12'!$B$9, " - ", 'CWW12'!$B$35, " - ", 'CWW12'!$F$6, " - ", 'CWW12'!$E$5),212)&amp;" [*** truncated]",_xlfn.CONCAT('CWW12'!$B$9, " - ", 'CWW12'!$B$35, " - ", 'CWW12'!$F$6, " - ", 'CWW12'!$E$5))</f>
        <v xml:space="preserve">EA/NRW environmental programme wastewater (WINEP/NEP) - Storage to reduce spill frequency at CSOs etc - green solution; (WINEP/NEP) wastewater opex - Surface water drainage - Wastewater network+ </v>
      </c>
      <c r="D1704" t="str">
        <f>'CWW12'!$C$35</f>
        <v>£m</v>
      </c>
      <c r="E1704" t="s">
        <v>8488</v>
      </c>
      <c r="F1704" s="1248">
        <f>IF(ISBLANK('CWW12'!$L$35),"##BLANK",'CWW12'!$L$35)</f>
        <v>0</v>
      </c>
    </row>
    <row r="1705" spans="2:6" x14ac:dyDescent="0.2">
      <c r="B1705" t="str">
        <f>UPPER('CWW12'!$AB$35)</f>
        <v>CWW12_026HD_PR24</v>
      </c>
      <c r="C1705" t="str">
        <f>IF(LEN(_xlfn.CONCAT('CWW12'!$B$9, " - ", 'CWW12'!$B$35, " - ", 'CWW12'!$G$6, " - ", 'CWW12'!$E$5))&gt;230,LEFT(_xlfn.CONCAT('CWW12'!$B$9, " - ", 'CWW12'!$B$35, " - ", 'CWW12'!$G$6, " - ", 'CWW12'!$E$5),212)&amp;" [*** truncated]",_xlfn.CONCAT('CWW12'!$B$9, " - ", 'CWW12'!$B$35, " - ", 'CWW12'!$G$6, " - ", 'CWW12'!$E$5))</f>
        <v xml:space="preserve">EA/NRW environmental programme wastewater (WINEP/NEP) - Storage to reduce spill frequency at CSOs etc - green solution; (WINEP/NEP) wastewater opex - Highway drainage - Wastewater network+ </v>
      </c>
      <c r="D1705" t="str">
        <f>'CWW12'!$C$35</f>
        <v>£m</v>
      </c>
      <c r="E1705" t="s">
        <v>8488</v>
      </c>
      <c r="F1705" s="1248">
        <f>IF(ISBLANK('CWW12'!$M$35),"##BLANK",'CWW12'!$M$35)</f>
        <v>0</v>
      </c>
    </row>
    <row r="1706" spans="2:6" x14ac:dyDescent="0.2">
      <c r="B1706" t="str">
        <f>UPPER('CWW12'!$AC$35)</f>
        <v>CWW12_026STD_PR24</v>
      </c>
      <c r="C1706" t="str">
        <f>IF(LEN(_xlfn.CONCAT('CWW12'!$B$9, " - ", 'CWW12'!$B$35, " - ", 'CWW12'!$H$6, " - ", 'CWW12'!$E$5))&gt;230,LEFT(_xlfn.CONCAT('CWW12'!$B$9, " - ", 'CWW12'!$B$35, " - ", 'CWW12'!$H$6, " - ", 'CWW12'!$E$5),212)&amp;" [*** truncated]",_xlfn.CONCAT('CWW12'!$B$9, " - ", 'CWW12'!$B$35, " - ", 'CWW12'!$H$6, " - ", 'CWW12'!$E$5))</f>
        <v xml:space="preserve">EA/NRW environmental programme wastewater (WINEP/NEP) - Storage to reduce spill frequency at CSOs etc - green solution; (WINEP/NEP) wastewater opex - Sewage treatment and disposal - Wastewater network+ </v>
      </c>
      <c r="D1706" t="str">
        <f>'CWW12'!$C$35</f>
        <v>£m</v>
      </c>
      <c r="E1706" t="s">
        <v>8488</v>
      </c>
      <c r="F1706" s="1248">
        <f>IF(ISBLANK('CWW12'!$N$35),"##BLANK",'CWW12'!$N$35)</f>
        <v>0</v>
      </c>
    </row>
    <row r="1707" spans="2:6" x14ac:dyDescent="0.2">
      <c r="B1707" t="str">
        <f>UPPER('CWW12'!$AD$35)</f>
        <v>CWW12_026SLT_PR24</v>
      </c>
      <c r="C1707" t="str">
        <f>IF(LEN(_xlfn.CONCAT('CWW12'!$B$9, " - ", 'CWW12'!$B$35, " - ", 'CWW12'!$I$6, " - ", 'CWW12'!$E$5))&gt;230,LEFT(_xlfn.CONCAT('CWW12'!$B$9, " - ", 'CWW12'!$B$35, " - ", 'CWW12'!$I$6, " - ", 'CWW12'!$E$5),212)&amp;" [*** truncated]",_xlfn.CONCAT('CWW12'!$B$9, " - ", 'CWW12'!$B$35, " - ", 'CWW12'!$I$6, " - ", 'CWW12'!$E$5))</f>
        <v xml:space="preserve">EA/NRW environmental programme wastewater (WINEP/NEP) - Storage to reduce spill frequency at CSOs etc - green solution; (WINEP/NEP) wastewater opex - Sludge liquor treatment - Wastewater network+ </v>
      </c>
      <c r="D1707" t="str">
        <f>'CWW12'!$C$35</f>
        <v>£m</v>
      </c>
      <c r="E1707" t="s">
        <v>8488</v>
      </c>
      <c r="F1707" s="1248">
        <f>IF(ISBLANK('CWW12'!$O$35),"##BLANK",'CWW12'!$O$35)</f>
        <v>0</v>
      </c>
    </row>
    <row r="1708" spans="2:6" x14ac:dyDescent="0.2">
      <c r="B1708" t="str">
        <f>UPPER('CWW12'!$AE$35)</f>
        <v>CWW12_026TOT_PR24</v>
      </c>
      <c r="C1708" t="str">
        <f>IF(LEN(_xlfn.CONCAT('CWW12'!$B$9, " - ", 'CWW12'!$B$35, " - ", 'CWW12'!$J$5))&gt;230,LEFT(_xlfn.CONCAT('CWW12'!$B$9, " - ", 'CWW12'!$B$35, " - ", 'CWW12'!$J$5),212)&amp;" [*** truncated]",_xlfn.CONCAT('CWW12'!$B$9, " - ", 'CWW12'!$B$35, " - ", 'CWW12'!$J$5))</f>
        <v>EA/NRW environmental programme wastewater (WINEP/NEP) - Storage to reduce spill frequency at CSOs etc - green solution; (WINEP/NEP) wastewater opex - Total</v>
      </c>
      <c r="D1708" t="str">
        <f>'CWW12'!$C$35</f>
        <v>£m</v>
      </c>
      <c r="E1708" t="s">
        <v>8488</v>
      </c>
      <c r="F1708" s="1248">
        <f>IF(ISBLANK('CWW12'!$P$35),"##BLANK",'CWW12'!$P$35)</f>
        <v>0</v>
      </c>
    </row>
    <row r="1709" spans="2:6" x14ac:dyDescent="0.2">
      <c r="B1709" t="str">
        <f>UPPER('CWW12'!$Z$36)</f>
        <v>CWW12_027FL_PR24</v>
      </c>
      <c r="C1709" t="str">
        <f>IF(LEN(_xlfn.CONCAT('CWW12'!$B$9, " - ", 'CWW12'!$B$36, " - ", 'CWW12'!$E$6, " - ", 'CWW12'!$E$5))&gt;230,LEFT(_xlfn.CONCAT('CWW12'!$B$9, " - ", 'CWW12'!$B$36, " - ", 'CWW12'!$E$6, " - ", 'CWW12'!$E$5),212)&amp;" [*** truncated]",_xlfn.CONCAT('CWW12'!$B$9, " - ", 'CWW12'!$B$36, " - ", 'CWW12'!$E$6, " - ", 'CWW12'!$E$5))</f>
        <v xml:space="preserve">EA/NRW environmental programme wastewater (WINEP/NEP) - Storage to reduce spill frequency at CSOs etc - green solution; (WINEP/NEP) wastewater totex - Foul - Wastewater network+ </v>
      </c>
      <c r="D1709" t="str">
        <f>'CWW12'!$C$36</f>
        <v>£m</v>
      </c>
      <c r="E1709" t="s">
        <v>8488</v>
      </c>
      <c r="F1709" s="1248">
        <f>IF(ISBLANK('CWW12'!$K$36),"##BLANK",'CWW12'!$K$36)</f>
        <v>0</v>
      </c>
    </row>
    <row r="1710" spans="2:6" x14ac:dyDescent="0.2">
      <c r="B1710" t="str">
        <f>UPPER('CWW12'!$AA$36)</f>
        <v>CWW12_027SWD_PR24</v>
      </c>
      <c r="C1710" t="str">
        <f>IF(LEN(_xlfn.CONCAT('CWW12'!$B$9, " - ", 'CWW12'!$B$36, " - ", 'CWW12'!$F$6, " - ", 'CWW12'!$E$5))&gt;230,LEFT(_xlfn.CONCAT('CWW12'!$B$9, " - ", 'CWW12'!$B$36, " - ", 'CWW12'!$F$6, " - ", 'CWW12'!$E$5),212)&amp;" [*** truncated]",_xlfn.CONCAT('CWW12'!$B$9, " - ", 'CWW12'!$B$36, " - ", 'CWW12'!$F$6, " - ", 'CWW12'!$E$5))</f>
        <v xml:space="preserve">EA/NRW environmental programme wastewater (WINEP/NEP) - Storage to reduce spill frequency at CSOs etc - green solution; (WINEP/NEP) wastewater totex - Surface water drainage - Wastewater network+ </v>
      </c>
      <c r="D1710" t="str">
        <f>'CWW12'!$C$36</f>
        <v>£m</v>
      </c>
      <c r="E1710" t="s">
        <v>8488</v>
      </c>
      <c r="F1710" s="1248">
        <f>IF(ISBLANK('CWW12'!$L$36),"##BLANK",'CWW12'!$L$36)</f>
        <v>0</v>
      </c>
    </row>
    <row r="1711" spans="2:6" x14ac:dyDescent="0.2">
      <c r="B1711" t="str">
        <f>UPPER('CWW12'!$AB$36)</f>
        <v>CWW12_027HD_PR24</v>
      </c>
      <c r="C1711" t="str">
        <f>IF(LEN(_xlfn.CONCAT('CWW12'!$B$9, " - ", 'CWW12'!$B$36, " - ", 'CWW12'!$G$6, " - ", 'CWW12'!$E$5))&gt;230,LEFT(_xlfn.CONCAT('CWW12'!$B$9, " - ", 'CWW12'!$B$36, " - ", 'CWW12'!$G$6, " - ", 'CWW12'!$E$5),212)&amp;" [*** truncated]",_xlfn.CONCAT('CWW12'!$B$9, " - ", 'CWW12'!$B$36, " - ", 'CWW12'!$G$6, " - ", 'CWW12'!$E$5))</f>
        <v xml:space="preserve">EA/NRW environmental programme wastewater (WINEP/NEP) - Storage to reduce spill frequency at CSOs etc - green solution; (WINEP/NEP) wastewater totex - Highway drainage - Wastewater network+ </v>
      </c>
      <c r="D1711" t="str">
        <f>'CWW12'!$C$36</f>
        <v>£m</v>
      </c>
      <c r="E1711" t="s">
        <v>8488</v>
      </c>
      <c r="F1711" s="1248">
        <f>IF(ISBLANK('CWW12'!$M$36),"##BLANK",'CWW12'!$M$36)</f>
        <v>0</v>
      </c>
    </row>
    <row r="1712" spans="2:6" x14ac:dyDescent="0.2">
      <c r="B1712" t="str">
        <f>UPPER('CWW12'!$AC$36)</f>
        <v>CWW12_027STD_PR24</v>
      </c>
      <c r="C1712" t="str">
        <f>IF(LEN(_xlfn.CONCAT('CWW12'!$B$9, " - ", 'CWW12'!$B$36, " - ", 'CWW12'!$H$6, " - ", 'CWW12'!$E$5))&gt;230,LEFT(_xlfn.CONCAT('CWW12'!$B$9, " - ", 'CWW12'!$B$36, " - ", 'CWW12'!$H$6, " - ", 'CWW12'!$E$5),212)&amp;" [*** truncated]",_xlfn.CONCAT('CWW12'!$B$9, " - ", 'CWW12'!$B$36, " - ", 'CWW12'!$H$6, " - ", 'CWW12'!$E$5))</f>
        <v xml:space="preserve">EA/NRW environmental programme wastewater (WINEP/NEP) - Storage to reduce spill frequency at CSOs etc - green solution; (WINEP/NEP) wastewater totex - Sewage treatment and disposal - Wastewater network+ </v>
      </c>
      <c r="D1712" t="str">
        <f>'CWW12'!$C$36</f>
        <v>£m</v>
      </c>
      <c r="E1712" t="s">
        <v>8488</v>
      </c>
      <c r="F1712" s="1248">
        <f>IF(ISBLANK('CWW12'!$N$36),"##BLANK",'CWW12'!$N$36)</f>
        <v>0</v>
      </c>
    </row>
    <row r="1713" spans="2:6" x14ac:dyDescent="0.2">
      <c r="B1713" t="str">
        <f>UPPER('CWW12'!$AD$36)</f>
        <v>CWW12_027SLT_PR24</v>
      </c>
      <c r="C1713" t="str">
        <f>IF(LEN(_xlfn.CONCAT('CWW12'!$B$9, " - ", 'CWW12'!$B$36, " - ", 'CWW12'!$I$6, " - ", 'CWW12'!$E$5))&gt;230,LEFT(_xlfn.CONCAT('CWW12'!$B$9, " - ", 'CWW12'!$B$36, " - ", 'CWW12'!$I$6, " - ", 'CWW12'!$E$5),212)&amp;" [*** truncated]",_xlfn.CONCAT('CWW12'!$B$9, " - ", 'CWW12'!$B$36, " - ", 'CWW12'!$I$6, " - ", 'CWW12'!$E$5))</f>
        <v xml:space="preserve">EA/NRW environmental programme wastewater (WINEP/NEP) - Storage to reduce spill frequency at CSOs etc - green solution; (WINEP/NEP) wastewater totex - Sludge liquor treatment - Wastewater network+ </v>
      </c>
      <c r="D1713" t="str">
        <f>'CWW12'!$C$36</f>
        <v>£m</v>
      </c>
      <c r="E1713" t="s">
        <v>8488</v>
      </c>
      <c r="F1713" s="1248">
        <f>IF(ISBLANK('CWW12'!$O$36),"##BLANK",'CWW12'!$O$36)</f>
        <v>0</v>
      </c>
    </row>
    <row r="1714" spans="2:6" x14ac:dyDescent="0.2">
      <c r="B1714" t="str">
        <f>UPPER('CWW12'!$AE$36)</f>
        <v>CWW12_027TOT_PR24</v>
      </c>
      <c r="C1714" t="str">
        <f>IF(LEN(_xlfn.CONCAT('CWW12'!$B$9, " - ", 'CWW12'!$B$36, " - ", 'CWW12'!$J$5))&gt;230,LEFT(_xlfn.CONCAT('CWW12'!$B$9, " - ", 'CWW12'!$B$36, " - ", 'CWW12'!$J$5),212)&amp;" [*** truncated]",_xlfn.CONCAT('CWW12'!$B$9, " - ", 'CWW12'!$B$36, " - ", 'CWW12'!$J$5))</f>
        <v>EA/NRW environmental programme wastewater (WINEP/NEP) - Storage to reduce spill frequency at CSOs etc - green solution; (WINEP/NEP) wastewater totex - Total</v>
      </c>
      <c r="D1714" t="str">
        <f>'CWW12'!$C$36</f>
        <v>£m</v>
      </c>
      <c r="E1714" t="s">
        <v>8488</v>
      </c>
      <c r="F1714" s="1248">
        <f>IF(ISBLANK('CWW12'!$P$36),"##BLANK",'CWW12'!$P$36)</f>
        <v>0</v>
      </c>
    </row>
    <row r="1715" spans="2:6" x14ac:dyDescent="0.2">
      <c r="B1715" t="str">
        <f>UPPER('CWW12'!$Z$37)</f>
        <v>CWW12_028FL_PR24</v>
      </c>
      <c r="C1715" t="str">
        <f>IF(LEN(_xlfn.CONCAT('CWW12'!$B$9, " - ", 'CWW12'!$B$37, " - ", 'CWW12'!$E$6, " - ", 'CWW12'!$E$5))&gt;230,LEFT(_xlfn.CONCAT('CWW12'!$B$9, " - ", 'CWW12'!$B$37, " - ", 'CWW12'!$E$6, " - ", 'CWW12'!$E$5),212)&amp;" [*** truncated]",_xlfn.CONCAT('CWW12'!$B$9, " - ", 'CWW12'!$B$37, " - ", 'CWW12'!$E$6, " - ", 'CWW12'!$E$5))</f>
        <v xml:space="preserve">EA/NRW environmental programme wastewater (WINEP/NEP) - Storm overflow - discharge relocation (WINEP/NEP) wastewater capex - Foul - Wastewater network+ </v>
      </c>
      <c r="D1715" t="str">
        <f>'CWW12'!$C$37</f>
        <v>£m</v>
      </c>
      <c r="E1715" t="s">
        <v>8488</v>
      </c>
      <c r="F1715" s="1248">
        <f>IF(ISBLANK('CWW12'!$K$37),"##BLANK",'CWW12'!$K$37)</f>
        <v>0</v>
      </c>
    </row>
    <row r="1716" spans="2:6" x14ac:dyDescent="0.2">
      <c r="B1716" t="str">
        <f>UPPER('CWW12'!$AA$37)</f>
        <v>CWW12_028SWD_PR24</v>
      </c>
      <c r="C1716" t="str">
        <f>IF(LEN(_xlfn.CONCAT('CWW12'!$B$9, " - ", 'CWW12'!$B$37, " - ", 'CWW12'!$F$6, " - ", 'CWW12'!$E$5))&gt;230,LEFT(_xlfn.CONCAT('CWW12'!$B$9, " - ", 'CWW12'!$B$37, " - ", 'CWW12'!$F$6, " - ", 'CWW12'!$E$5),212)&amp;" [*** truncated]",_xlfn.CONCAT('CWW12'!$B$9, " - ", 'CWW12'!$B$37, " - ", 'CWW12'!$F$6, " - ", 'CWW12'!$E$5))</f>
        <v xml:space="preserve">EA/NRW environmental programme wastewater (WINEP/NEP) - Storm overflow - discharge relocation (WINEP/NEP) wastewater capex - Surface water drainage - Wastewater network+ </v>
      </c>
      <c r="D1716" t="str">
        <f>'CWW12'!$C$37</f>
        <v>£m</v>
      </c>
      <c r="E1716" t="s">
        <v>8488</v>
      </c>
      <c r="F1716" s="1248">
        <f>IF(ISBLANK('CWW12'!$L$37),"##BLANK",'CWW12'!$L$37)</f>
        <v>0</v>
      </c>
    </row>
    <row r="1717" spans="2:6" x14ac:dyDescent="0.2">
      <c r="B1717" t="str">
        <f>UPPER('CWW12'!$AB$37)</f>
        <v>CWW12_028HD_PR24</v>
      </c>
      <c r="C1717" t="str">
        <f>IF(LEN(_xlfn.CONCAT('CWW12'!$B$9, " - ", 'CWW12'!$B$37, " - ", 'CWW12'!$G$6, " - ", 'CWW12'!$E$5))&gt;230,LEFT(_xlfn.CONCAT('CWW12'!$B$9, " - ", 'CWW12'!$B$37, " - ", 'CWW12'!$G$6, " - ", 'CWW12'!$E$5),212)&amp;" [*** truncated]",_xlfn.CONCAT('CWW12'!$B$9, " - ", 'CWW12'!$B$37, " - ", 'CWW12'!$G$6, " - ", 'CWW12'!$E$5))</f>
        <v xml:space="preserve">EA/NRW environmental programme wastewater (WINEP/NEP) - Storm overflow - discharge relocation (WINEP/NEP) wastewater capex - Highway drainage - Wastewater network+ </v>
      </c>
      <c r="D1717" t="str">
        <f>'CWW12'!$C$37</f>
        <v>£m</v>
      </c>
      <c r="E1717" t="s">
        <v>8488</v>
      </c>
      <c r="F1717" s="1248">
        <f>IF(ISBLANK('CWW12'!$M$37),"##BLANK",'CWW12'!$M$37)</f>
        <v>0</v>
      </c>
    </row>
    <row r="1718" spans="2:6" x14ac:dyDescent="0.2">
      <c r="B1718" t="str">
        <f>UPPER('CWW12'!$AC$37)</f>
        <v>CWW12_028STD_PR24</v>
      </c>
      <c r="C1718" t="str">
        <f>IF(LEN(_xlfn.CONCAT('CWW12'!$B$9, " - ", 'CWW12'!$B$37, " - ", 'CWW12'!$H$6, " - ", 'CWW12'!$E$5))&gt;230,LEFT(_xlfn.CONCAT('CWW12'!$B$9, " - ", 'CWW12'!$B$37, " - ", 'CWW12'!$H$6, " - ", 'CWW12'!$E$5),212)&amp;" [*** truncated]",_xlfn.CONCAT('CWW12'!$B$9, " - ", 'CWW12'!$B$37, " - ", 'CWW12'!$H$6, " - ", 'CWW12'!$E$5))</f>
        <v xml:space="preserve">EA/NRW environmental programme wastewater (WINEP/NEP) - Storm overflow - discharge relocation (WINEP/NEP) wastewater capex - Sewage treatment and disposal - Wastewater network+ </v>
      </c>
      <c r="D1718" t="str">
        <f>'CWW12'!$C$37</f>
        <v>£m</v>
      </c>
      <c r="E1718" t="s">
        <v>8488</v>
      </c>
      <c r="F1718" s="1248">
        <f>IF(ISBLANK('CWW12'!$N$37),"##BLANK",'CWW12'!$N$37)</f>
        <v>0</v>
      </c>
    </row>
    <row r="1719" spans="2:6" x14ac:dyDescent="0.2">
      <c r="B1719" t="str">
        <f>UPPER('CWW12'!$AD$37)</f>
        <v>CWW12_028SLT_PR24</v>
      </c>
      <c r="C1719" t="str">
        <f>IF(LEN(_xlfn.CONCAT('CWW12'!$B$9, " - ", 'CWW12'!$B$37, " - ", 'CWW12'!$I$6, " - ", 'CWW12'!$E$5))&gt;230,LEFT(_xlfn.CONCAT('CWW12'!$B$9, " - ", 'CWW12'!$B$37, " - ", 'CWW12'!$I$6, " - ", 'CWW12'!$E$5),212)&amp;" [*** truncated]",_xlfn.CONCAT('CWW12'!$B$9, " - ", 'CWW12'!$B$37, " - ", 'CWW12'!$I$6, " - ", 'CWW12'!$E$5))</f>
        <v xml:space="preserve">EA/NRW environmental programme wastewater (WINEP/NEP) - Storm overflow - discharge relocation (WINEP/NEP) wastewater capex - Sludge liquor treatment - Wastewater network+ </v>
      </c>
      <c r="D1719" t="str">
        <f>'CWW12'!$C$37</f>
        <v>£m</v>
      </c>
      <c r="E1719" t="s">
        <v>8488</v>
      </c>
      <c r="F1719" s="1248">
        <f>IF(ISBLANK('CWW12'!$O$37),"##BLANK",'CWW12'!$O$37)</f>
        <v>0</v>
      </c>
    </row>
    <row r="1720" spans="2:6" x14ac:dyDescent="0.2">
      <c r="B1720" t="str">
        <f>UPPER('CWW12'!$AE$37)</f>
        <v>CWW12_028TOT_PR24</v>
      </c>
      <c r="C1720" t="str">
        <f>IF(LEN(_xlfn.CONCAT('CWW12'!$B$9, " - ", 'CWW12'!$B$37, " - ", 'CWW12'!$J$5))&gt;230,LEFT(_xlfn.CONCAT('CWW12'!$B$9, " - ", 'CWW12'!$B$37, " - ", 'CWW12'!$J$5),212)&amp;" [*** truncated]",_xlfn.CONCAT('CWW12'!$B$9, " - ", 'CWW12'!$B$37, " - ", 'CWW12'!$J$5))</f>
        <v>EA/NRW environmental programme wastewater (WINEP/NEP) - Storm overflow - discharge relocation (WINEP/NEP) wastewater capex - Total</v>
      </c>
      <c r="D1720" t="str">
        <f>'CWW12'!$C$37</f>
        <v>£m</v>
      </c>
      <c r="E1720" t="s">
        <v>8488</v>
      </c>
      <c r="F1720" s="1248">
        <f>IF(ISBLANK('CWW12'!$P$37),"##BLANK",'CWW12'!$P$37)</f>
        <v>0</v>
      </c>
    </row>
    <row r="1721" spans="2:6" x14ac:dyDescent="0.2">
      <c r="B1721" t="str">
        <f>UPPER('CWW12'!$Z$38)</f>
        <v>CWW12_029FL_PR24</v>
      </c>
      <c r="C1721" t="str">
        <f>IF(LEN(_xlfn.CONCAT('CWW12'!$B$9, " - ", 'CWW12'!$B$38, " - ", 'CWW12'!$E$6, " - ", 'CWW12'!$E$5))&gt;230,LEFT(_xlfn.CONCAT('CWW12'!$B$9, " - ", 'CWW12'!$B$38, " - ", 'CWW12'!$E$6, " - ", 'CWW12'!$E$5),212)&amp;" [*** truncated]",_xlfn.CONCAT('CWW12'!$B$9, " - ", 'CWW12'!$B$38, " - ", 'CWW12'!$E$6, " - ", 'CWW12'!$E$5))</f>
        <v xml:space="preserve">EA/NRW environmental programme wastewater (WINEP/NEP) - Storm overflow - discharge relocation (WINEP/NEP) wastewater opex - Foul - Wastewater network+ </v>
      </c>
      <c r="D1721" t="str">
        <f>'CWW12'!$C$38</f>
        <v>£m</v>
      </c>
      <c r="E1721" t="s">
        <v>8488</v>
      </c>
      <c r="F1721" s="1248">
        <f>IF(ISBLANK('CWW12'!$K$38),"##BLANK",'CWW12'!$K$38)</f>
        <v>0</v>
      </c>
    </row>
    <row r="1722" spans="2:6" x14ac:dyDescent="0.2">
      <c r="B1722" t="str">
        <f>UPPER('CWW12'!$AA$38)</f>
        <v>CWW12_029SWD_PR24</v>
      </c>
      <c r="C1722" t="str">
        <f>IF(LEN(_xlfn.CONCAT('CWW12'!$B$9, " - ", 'CWW12'!$B$38, " - ", 'CWW12'!$F$6, " - ", 'CWW12'!$E$5))&gt;230,LEFT(_xlfn.CONCAT('CWW12'!$B$9, " - ", 'CWW12'!$B$38, " - ", 'CWW12'!$F$6, " - ", 'CWW12'!$E$5),212)&amp;" [*** truncated]",_xlfn.CONCAT('CWW12'!$B$9, " - ", 'CWW12'!$B$38, " - ", 'CWW12'!$F$6, " - ", 'CWW12'!$E$5))</f>
        <v xml:space="preserve">EA/NRW environmental programme wastewater (WINEP/NEP) - Storm overflow - discharge relocation (WINEP/NEP) wastewater opex - Surface water drainage - Wastewater network+ </v>
      </c>
      <c r="D1722" t="str">
        <f>'CWW12'!$C$38</f>
        <v>£m</v>
      </c>
      <c r="E1722" t="s">
        <v>8488</v>
      </c>
      <c r="F1722" s="1248">
        <f>IF(ISBLANK('CWW12'!$L$38),"##BLANK",'CWW12'!$L$38)</f>
        <v>0</v>
      </c>
    </row>
    <row r="1723" spans="2:6" x14ac:dyDescent="0.2">
      <c r="B1723" t="str">
        <f>UPPER('CWW12'!$AB$38)</f>
        <v>CWW12_029HD_PR24</v>
      </c>
      <c r="C1723" t="str">
        <f>IF(LEN(_xlfn.CONCAT('CWW12'!$B$9, " - ", 'CWW12'!$B$38, " - ", 'CWW12'!$G$6, " - ", 'CWW12'!$E$5))&gt;230,LEFT(_xlfn.CONCAT('CWW12'!$B$9, " - ", 'CWW12'!$B$38, " - ", 'CWW12'!$G$6, " - ", 'CWW12'!$E$5),212)&amp;" [*** truncated]",_xlfn.CONCAT('CWW12'!$B$9, " - ", 'CWW12'!$B$38, " - ", 'CWW12'!$G$6, " - ", 'CWW12'!$E$5))</f>
        <v xml:space="preserve">EA/NRW environmental programme wastewater (WINEP/NEP) - Storm overflow - discharge relocation (WINEP/NEP) wastewater opex - Highway drainage - Wastewater network+ </v>
      </c>
      <c r="D1723" t="str">
        <f>'CWW12'!$C$38</f>
        <v>£m</v>
      </c>
      <c r="E1723" t="s">
        <v>8488</v>
      </c>
      <c r="F1723" s="1248">
        <f>IF(ISBLANK('CWW12'!$M$38),"##BLANK",'CWW12'!$M$38)</f>
        <v>0</v>
      </c>
    </row>
    <row r="1724" spans="2:6" x14ac:dyDescent="0.2">
      <c r="B1724" t="str">
        <f>UPPER('CWW12'!$AC$38)</f>
        <v>CWW12_029STD_PR24</v>
      </c>
      <c r="C1724" t="str">
        <f>IF(LEN(_xlfn.CONCAT('CWW12'!$B$9, " - ", 'CWW12'!$B$38, " - ", 'CWW12'!$H$6, " - ", 'CWW12'!$E$5))&gt;230,LEFT(_xlfn.CONCAT('CWW12'!$B$9, " - ", 'CWW12'!$B$38, " - ", 'CWW12'!$H$6, " - ", 'CWW12'!$E$5),212)&amp;" [*** truncated]",_xlfn.CONCAT('CWW12'!$B$9, " - ", 'CWW12'!$B$38, " - ", 'CWW12'!$H$6, " - ", 'CWW12'!$E$5))</f>
        <v xml:space="preserve">EA/NRW environmental programme wastewater (WINEP/NEP) - Storm overflow - discharge relocation (WINEP/NEP) wastewater opex - Sewage treatment and disposal - Wastewater network+ </v>
      </c>
      <c r="D1724" t="str">
        <f>'CWW12'!$C$38</f>
        <v>£m</v>
      </c>
      <c r="E1724" t="s">
        <v>8488</v>
      </c>
      <c r="F1724" s="1248">
        <f>IF(ISBLANK('CWW12'!$N$38),"##BLANK",'CWW12'!$N$38)</f>
        <v>0</v>
      </c>
    </row>
    <row r="1725" spans="2:6" x14ac:dyDescent="0.2">
      <c r="B1725" t="str">
        <f>UPPER('CWW12'!$AD$38)</f>
        <v>CWW12_029SLT_PR24</v>
      </c>
      <c r="C1725" t="str">
        <f>IF(LEN(_xlfn.CONCAT('CWW12'!$B$9, " - ", 'CWW12'!$B$38, " - ", 'CWW12'!$I$6, " - ", 'CWW12'!$E$5))&gt;230,LEFT(_xlfn.CONCAT('CWW12'!$B$9, " - ", 'CWW12'!$B$38, " - ", 'CWW12'!$I$6, " - ", 'CWW12'!$E$5),212)&amp;" [*** truncated]",_xlfn.CONCAT('CWW12'!$B$9, " - ", 'CWW12'!$B$38, " - ", 'CWW12'!$I$6, " - ", 'CWW12'!$E$5))</f>
        <v xml:space="preserve">EA/NRW environmental programme wastewater (WINEP/NEP) - Storm overflow - discharge relocation (WINEP/NEP) wastewater opex - Sludge liquor treatment - Wastewater network+ </v>
      </c>
      <c r="D1725" t="str">
        <f>'CWW12'!$C$38</f>
        <v>£m</v>
      </c>
      <c r="E1725" t="s">
        <v>8488</v>
      </c>
      <c r="F1725" s="1248">
        <f>IF(ISBLANK('CWW12'!$O$38),"##BLANK",'CWW12'!$O$38)</f>
        <v>0</v>
      </c>
    </row>
    <row r="1726" spans="2:6" x14ac:dyDescent="0.2">
      <c r="B1726" t="str">
        <f>UPPER('CWW12'!$AE$38)</f>
        <v>CWW12_029TOT_PR24</v>
      </c>
      <c r="C1726" t="str">
        <f>IF(LEN(_xlfn.CONCAT('CWW12'!$B$9, " - ", 'CWW12'!$B$38, " - ", 'CWW12'!$J$5))&gt;230,LEFT(_xlfn.CONCAT('CWW12'!$B$9, " - ", 'CWW12'!$B$38, " - ", 'CWW12'!$J$5),212)&amp;" [*** truncated]",_xlfn.CONCAT('CWW12'!$B$9, " - ", 'CWW12'!$B$38, " - ", 'CWW12'!$J$5))</f>
        <v>EA/NRW environmental programme wastewater (WINEP/NEP) - Storm overflow - discharge relocation (WINEP/NEP) wastewater opex - Total</v>
      </c>
      <c r="D1726" t="str">
        <f>'CWW12'!$C$38</f>
        <v>£m</v>
      </c>
      <c r="E1726" t="s">
        <v>8488</v>
      </c>
      <c r="F1726" s="1248">
        <f>IF(ISBLANK('CWW12'!$P$38),"##BLANK",'CWW12'!$P$38)</f>
        <v>0</v>
      </c>
    </row>
    <row r="1727" spans="2:6" x14ac:dyDescent="0.2">
      <c r="B1727" t="str">
        <f>UPPER('CWW12'!$Z$39)</f>
        <v>CWW12_030FL_PR24</v>
      </c>
      <c r="C1727" t="str">
        <f>IF(LEN(_xlfn.CONCAT('CWW12'!$B$9, " - ", 'CWW12'!$B$39, " - ", 'CWW12'!$E$6, " - ", 'CWW12'!$E$5))&gt;230,LEFT(_xlfn.CONCAT('CWW12'!$B$9, " - ", 'CWW12'!$B$39, " - ", 'CWW12'!$E$6, " - ", 'CWW12'!$E$5),212)&amp;" [*** truncated]",_xlfn.CONCAT('CWW12'!$B$9, " - ", 'CWW12'!$B$39, " - ", 'CWW12'!$E$6, " - ", 'CWW12'!$E$5))</f>
        <v xml:space="preserve">EA/NRW environmental programme wastewater (WINEP/NEP) - Storm overflow - discharge relocation (WINEP/NEP) wastewater totex - Foul - Wastewater network+ </v>
      </c>
      <c r="D1727" t="str">
        <f>'CWW12'!$C$39</f>
        <v>£m</v>
      </c>
      <c r="E1727" t="s">
        <v>8488</v>
      </c>
      <c r="F1727" s="1248">
        <f>IF(ISBLANK('CWW12'!$K$39),"##BLANK",'CWW12'!$K$39)</f>
        <v>0</v>
      </c>
    </row>
    <row r="1728" spans="2:6" x14ac:dyDescent="0.2">
      <c r="B1728" t="str">
        <f>UPPER('CWW12'!$AA$39)</f>
        <v>CWW12_030SWD_PR24</v>
      </c>
      <c r="C1728" t="str">
        <f>IF(LEN(_xlfn.CONCAT('CWW12'!$B$9, " - ", 'CWW12'!$B$39, " - ", 'CWW12'!$F$6, " - ", 'CWW12'!$E$5))&gt;230,LEFT(_xlfn.CONCAT('CWW12'!$B$9, " - ", 'CWW12'!$B$39, " - ", 'CWW12'!$F$6, " - ", 'CWW12'!$E$5),212)&amp;" [*** truncated]",_xlfn.CONCAT('CWW12'!$B$9, " - ", 'CWW12'!$B$39, " - ", 'CWW12'!$F$6, " - ", 'CWW12'!$E$5))</f>
        <v xml:space="preserve">EA/NRW environmental programme wastewater (WINEP/NEP) - Storm overflow - discharge relocation (WINEP/NEP) wastewater totex - Surface water drainage - Wastewater network+ </v>
      </c>
      <c r="D1728" t="str">
        <f>'CWW12'!$C$39</f>
        <v>£m</v>
      </c>
      <c r="E1728" t="s">
        <v>8488</v>
      </c>
      <c r="F1728" s="1248">
        <f>IF(ISBLANK('CWW12'!$L$39),"##BLANK",'CWW12'!$L$39)</f>
        <v>0</v>
      </c>
    </row>
    <row r="1729" spans="2:6" x14ac:dyDescent="0.2">
      <c r="B1729" t="str">
        <f>UPPER('CWW12'!$AB$39)</f>
        <v>CWW12_030HD_PR24</v>
      </c>
      <c r="C1729" t="str">
        <f>IF(LEN(_xlfn.CONCAT('CWW12'!$B$9, " - ", 'CWW12'!$B$39, " - ", 'CWW12'!$G$6, " - ", 'CWW12'!$E$5))&gt;230,LEFT(_xlfn.CONCAT('CWW12'!$B$9, " - ", 'CWW12'!$B$39, " - ", 'CWW12'!$G$6, " - ", 'CWW12'!$E$5),212)&amp;" [*** truncated]",_xlfn.CONCAT('CWW12'!$B$9, " - ", 'CWW12'!$B$39, " - ", 'CWW12'!$G$6, " - ", 'CWW12'!$E$5))</f>
        <v xml:space="preserve">EA/NRW environmental programme wastewater (WINEP/NEP) - Storm overflow - discharge relocation (WINEP/NEP) wastewater totex - Highway drainage - Wastewater network+ </v>
      </c>
      <c r="D1729" t="str">
        <f>'CWW12'!$C$39</f>
        <v>£m</v>
      </c>
      <c r="E1729" t="s">
        <v>8488</v>
      </c>
      <c r="F1729" s="1248">
        <f>IF(ISBLANK('CWW12'!$M$39),"##BLANK",'CWW12'!$M$39)</f>
        <v>0</v>
      </c>
    </row>
    <row r="1730" spans="2:6" x14ac:dyDescent="0.2">
      <c r="B1730" t="str">
        <f>UPPER('CWW12'!$AC$39)</f>
        <v>CWW12_030STD_PR24</v>
      </c>
      <c r="C1730" t="str">
        <f>IF(LEN(_xlfn.CONCAT('CWW12'!$B$9, " - ", 'CWW12'!$B$39, " - ", 'CWW12'!$H$6, " - ", 'CWW12'!$E$5))&gt;230,LEFT(_xlfn.CONCAT('CWW12'!$B$9, " - ", 'CWW12'!$B$39, " - ", 'CWW12'!$H$6, " - ", 'CWW12'!$E$5),212)&amp;" [*** truncated]",_xlfn.CONCAT('CWW12'!$B$9, " - ", 'CWW12'!$B$39, " - ", 'CWW12'!$H$6, " - ", 'CWW12'!$E$5))</f>
        <v xml:space="preserve">EA/NRW environmental programme wastewater (WINEP/NEP) - Storm overflow - discharge relocation (WINEP/NEP) wastewater totex - Sewage treatment and disposal - Wastewater network+ </v>
      </c>
      <c r="D1730" t="str">
        <f>'CWW12'!$C$39</f>
        <v>£m</v>
      </c>
      <c r="E1730" t="s">
        <v>8488</v>
      </c>
      <c r="F1730" s="1248">
        <f>IF(ISBLANK('CWW12'!$N$39),"##BLANK",'CWW12'!$N$39)</f>
        <v>0</v>
      </c>
    </row>
    <row r="1731" spans="2:6" x14ac:dyDescent="0.2">
      <c r="B1731" t="str">
        <f>UPPER('CWW12'!$AD$39)</f>
        <v>CWW12_030SLT_PR24</v>
      </c>
      <c r="C1731" t="str">
        <f>IF(LEN(_xlfn.CONCAT('CWW12'!$B$9, " - ", 'CWW12'!$B$39, " - ", 'CWW12'!$I$6, " - ", 'CWW12'!$E$5))&gt;230,LEFT(_xlfn.CONCAT('CWW12'!$B$9, " - ", 'CWW12'!$B$39, " - ", 'CWW12'!$I$6, " - ", 'CWW12'!$E$5),212)&amp;" [*** truncated]",_xlfn.CONCAT('CWW12'!$B$9, " - ", 'CWW12'!$B$39, " - ", 'CWW12'!$I$6, " - ", 'CWW12'!$E$5))</f>
        <v xml:space="preserve">EA/NRW environmental programme wastewater (WINEP/NEP) - Storm overflow - discharge relocation (WINEP/NEP) wastewater totex - Sludge liquor treatment - Wastewater network+ </v>
      </c>
      <c r="D1731" t="str">
        <f>'CWW12'!$C$39</f>
        <v>£m</v>
      </c>
      <c r="E1731" t="s">
        <v>8488</v>
      </c>
      <c r="F1731" s="1248">
        <f>IF(ISBLANK('CWW12'!$O$39),"##BLANK",'CWW12'!$O$39)</f>
        <v>0</v>
      </c>
    </row>
    <row r="1732" spans="2:6" x14ac:dyDescent="0.2">
      <c r="B1732" t="str">
        <f>UPPER('CWW12'!$AE$39)</f>
        <v>CWW12_030TOT_PR24</v>
      </c>
      <c r="C1732" t="str">
        <f>IF(LEN(_xlfn.CONCAT('CWW12'!$B$9, " - ", 'CWW12'!$B$39, " - ", 'CWW12'!$J$5))&gt;230,LEFT(_xlfn.CONCAT('CWW12'!$B$9, " - ", 'CWW12'!$B$39, " - ", 'CWW12'!$J$5),212)&amp;" [*** truncated]",_xlfn.CONCAT('CWW12'!$B$9, " - ", 'CWW12'!$B$39, " - ", 'CWW12'!$J$5))</f>
        <v>EA/NRW environmental programme wastewater (WINEP/NEP) - Storm overflow - discharge relocation (WINEP/NEP) wastewater totex - Total</v>
      </c>
      <c r="D1732" t="str">
        <f>'CWW12'!$C$39</f>
        <v>£m</v>
      </c>
      <c r="E1732" t="s">
        <v>8488</v>
      </c>
      <c r="F1732" s="1248">
        <f>IF(ISBLANK('CWW12'!$P$39),"##BLANK",'CWW12'!$P$39)</f>
        <v>0</v>
      </c>
    </row>
    <row r="1733" spans="2:6" x14ac:dyDescent="0.2">
      <c r="B1733" t="str">
        <f>UPPER('CWW12'!$Z$40)</f>
        <v>CWW12_031FL_PR24</v>
      </c>
      <c r="C1733" t="str">
        <f>IF(LEN(_xlfn.CONCAT('CWW12'!$B$9, " - ", 'CWW12'!$B$40, " - ", 'CWW12'!$E$6, " - ", 'CWW12'!$E$5))&gt;230,LEFT(_xlfn.CONCAT('CWW12'!$B$9, " - ", 'CWW12'!$B$40, " - ", 'CWW12'!$E$6, " - ", 'CWW12'!$E$5),212)&amp;" [*** truncated]",_xlfn.CONCAT('CWW12'!$B$9, " - ", 'CWW12'!$B$40, " - ", 'CWW12'!$E$6, " - ", 'CWW12'!$E$5))</f>
        <v xml:space="preserve">EA/NRW environmental programme wastewater (WINEP/NEP) - Storm overflow - increase in combined sewer / trunk sewer capacity; (WINEP/NEP) wastewater capex  - Foul - Wastewater network+ </v>
      </c>
      <c r="D1733" t="str">
        <f>'CWW12'!$C$40</f>
        <v>£m</v>
      </c>
      <c r="E1733" t="s">
        <v>8488</v>
      </c>
      <c r="F1733" s="1248">
        <f>IF(ISBLANK('CWW12'!$K$40),"##BLANK",'CWW12'!$K$40)</f>
        <v>0</v>
      </c>
    </row>
    <row r="1734" spans="2:6" x14ac:dyDescent="0.2">
      <c r="B1734" t="str">
        <f>UPPER('CWW12'!$AA$40)</f>
        <v>CWW12_031SWD_PR24</v>
      </c>
      <c r="C1734" t="str">
        <f>IF(LEN(_xlfn.CONCAT('CWW12'!$B$9, " - ", 'CWW12'!$B$40, " - ", 'CWW12'!$F$6, " - ", 'CWW12'!$E$5))&gt;230,LEFT(_xlfn.CONCAT('CWW12'!$B$9, " - ", 'CWW12'!$B$40, " - ", 'CWW12'!$F$6, " - ", 'CWW12'!$E$5),212)&amp;" [*** truncated]",_xlfn.CONCAT('CWW12'!$B$9, " - ", 'CWW12'!$B$40, " - ", 'CWW12'!$F$6, " - ", 'CWW12'!$E$5))</f>
        <v xml:space="preserve">EA/NRW environmental programme wastewater (WINEP/NEP) - Storm overflow - increase in combined sewer / trunk sewer capacity; (WINEP/NEP) wastewater capex  - Surface water drainage - Wastewater network+ </v>
      </c>
      <c r="D1734" t="str">
        <f>'CWW12'!$C$40</f>
        <v>£m</v>
      </c>
      <c r="E1734" t="s">
        <v>8488</v>
      </c>
      <c r="F1734" s="1248">
        <f>IF(ISBLANK('CWW12'!$L$40),"##BLANK",'CWW12'!$L$40)</f>
        <v>0</v>
      </c>
    </row>
    <row r="1735" spans="2:6" x14ac:dyDescent="0.2">
      <c r="B1735" t="str">
        <f>UPPER('CWW12'!$AB$40)</f>
        <v>CWW12_031HD_PR24</v>
      </c>
      <c r="C1735" t="str">
        <f>IF(LEN(_xlfn.CONCAT('CWW12'!$B$9, " - ", 'CWW12'!$B$40, " - ", 'CWW12'!$G$6, " - ", 'CWW12'!$E$5))&gt;230,LEFT(_xlfn.CONCAT('CWW12'!$B$9, " - ", 'CWW12'!$B$40, " - ", 'CWW12'!$G$6, " - ", 'CWW12'!$E$5),212)&amp;" [*** truncated]",_xlfn.CONCAT('CWW12'!$B$9, " - ", 'CWW12'!$B$40, " - ", 'CWW12'!$G$6, " - ", 'CWW12'!$E$5))</f>
        <v xml:space="preserve">EA/NRW environmental programme wastewater (WINEP/NEP) - Storm overflow - increase in combined sewer / trunk sewer capacity; (WINEP/NEP) wastewater capex  - Highway drainage - Wastewater network+ </v>
      </c>
      <c r="D1735" t="str">
        <f>'CWW12'!$C$40</f>
        <v>£m</v>
      </c>
      <c r="E1735" t="s">
        <v>8488</v>
      </c>
      <c r="F1735" s="1248">
        <f>IF(ISBLANK('CWW12'!$M$40),"##BLANK",'CWW12'!$M$40)</f>
        <v>0</v>
      </c>
    </row>
    <row r="1736" spans="2:6" x14ac:dyDescent="0.2">
      <c r="B1736" t="str">
        <f>UPPER('CWW12'!$AC$40)</f>
        <v>CWW12_031STD_PR24</v>
      </c>
      <c r="C1736" t="str">
        <f>IF(LEN(_xlfn.CONCAT('CWW12'!$B$9, " - ", 'CWW12'!$B$40, " - ", 'CWW12'!$H$6, " - ", 'CWW12'!$E$5))&gt;230,LEFT(_xlfn.CONCAT('CWW12'!$B$9, " - ", 'CWW12'!$B$40, " - ", 'CWW12'!$H$6, " - ", 'CWW12'!$E$5),212)&amp;" [*** truncated]",_xlfn.CONCAT('CWW12'!$B$9, " - ", 'CWW12'!$B$40, " - ", 'CWW12'!$H$6, " - ", 'CWW12'!$E$5))</f>
        <v xml:space="preserve">EA/NRW environmental programme wastewater (WINEP/NEP) - Storm overflow - increase in combined sewer / trunk sewer capacity; (WINEP/NEP) wastewater capex  - Sewage treatment and disposal - Wastewater network+ </v>
      </c>
      <c r="D1736" t="str">
        <f>'CWW12'!$C$40</f>
        <v>£m</v>
      </c>
      <c r="E1736" t="s">
        <v>8488</v>
      </c>
      <c r="F1736" s="1248">
        <f>IF(ISBLANK('CWW12'!$N$40),"##BLANK",'CWW12'!$N$40)</f>
        <v>0</v>
      </c>
    </row>
    <row r="1737" spans="2:6" x14ac:dyDescent="0.2">
      <c r="B1737" t="str">
        <f>UPPER('CWW12'!$AD$40)</f>
        <v>CWW12_031SLT_PR24</v>
      </c>
      <c r="C1737" t="str">
        <f>IF(LEN(_xlfn.CONCAT('CWW12'!$B$9, " - ", 'CWW12'!$B$40, " - ", 'CWW12'!$I$6, " - ", 'CWW12'!$E$5))&gt;230,LEFT(_xlfn.CONCAT('CWW12'!$B$9, " - ", 'CWW12'!$B$40, " - ", 'CWW12'!$I$6, " - ", 'CWW12'!$E$5),212)&amp;" [*** truncated]",_xlfn.CONCAT('CWW12'!$B$9, " - ", 'CWW12'!$B$40, " - ", 'CWW12'!$I$6, " - ", 'CWW12'!$E$5))</f>
        <v xml:space="preserve">EA/NRW environmental programme wastewater (WINEP/NEP) - Storm overflow - increase in combined sewer / trunk sewer capacity; (WINEP/NEP) wastewater capex  - Sludge liquor treatment - Wastewater network+ </v>
      </c>
      <c r="D1737" t="str">
        <f>'CWW12'!$C$40</f>
        <v>£m</v>
      </c>
      <c r="E1737" t="s">
        <v>8488</v>
      </c>
      <c r="F1737" s="1248">
        <f>IF(ISBLANK('CWW12'!$O$40),"##BLANK",'CWW12'!$O$40)</f>
        <v>0</v>
      </c>
    </row>
    <row r="1738" spans="2:6" x14ac:dyDescent="0.2">
      <c r="B1738" t="str">
        <f>UPPER('CWW12'!$AE$40)</f>
        <v>CWW12_031TOT_PR24</v>
      </c>
      <c r="C1738" t="str">
        <f>IF(LEN(_xlfn.CONCAT('CWW12'!$B$9, " - ", 'CWW12'!$B$40, " - ", 'CWW12'!$J$5))&gt;230,LEFT(_xlfn.CONCAT('CWW12'!$B$9, " - ", 'CWW12'!$B$40, " - ", 'CWW12'!$J$5),212)&amp;" [*** truncated]",_xlfn.CONCAT('CWW12'!$B$9, " - ", 'CWW12'!$B$40, " - ", 'CWW12'!$J$5))</f>
        <v>EA/NRW environmental programme wastewater (WINEP/NEP) - Storm overflow - increase in combined sewer / trunk sewer capacity; (WINEP/NEP) wastewater capex  - Total</v>
      </c>
      <c r="D1738" t="str">
        <f>'CWW12'!$C$40</f>
        <v>£m</v>
      </c>
      <c r="E1738" t="s">
        <v>8488</v>
      </c>
      <c r="F1738" s="1248">
        <f>IF(ISBLANK('CWW12'!$P$40),"##BLANK",'CWW12'!$P$40)</f>
        <v>0</v>
      </c>
    </row>
    <row r="1739" spans="2:6" x14ac:dyDescent="0.2">
      <c r="B1739" t="str">
        <f>UPPER('CWW12'!$Z$41)</f>
        <v>CWW12_032FL_PR24</v>
      </c>
      <c r="C1739" t="str">
        <f>IF(LEN(_xlfn.CONCAT('CWW12'!$B$9, " - ", 'CWW12'!$B$41, " - ", 'CWW12'!$E$6, " - ", 'CWW12'!$E$5))&gt;230,LEFT(_xlfn.CONCAT('CWW12'!$B$9, " - ", 'CWW12'!$B$41, " - ", 'CWW12'!$E$6, " - ", 'CWW12'!$E$5),212)&amp;" [*** truncated]",_xlfn.CONCAT('CWW12'!$B$9, " - ", 'CWW12'!$B$41, " - ", 'CWW12'!$E$6, " - ", 'CWW12'!$E$5))</f>
        <v xml:space="preserve">EA/NRW environmental programme wastewater (WINEP/NEP) - Storm overflow - increase in combined sewer / trunk sewer capacity; (WINEP/NEP) wastewater opex  - Foul - Wastewater network+ </v>
      </c>
      <c r="D1739" t="str">
        <f>'CWW12'!$C$41</f>
        <v>£m</v>
      </c>
      <c r="E1739" t="s">
        <v>8488</v>
      </c>
      <c r="F1739" s="1248">
        <f>IF(ISBLANK('CWW12'!$K$41),"##BLANK",'CWW12'!$K$41)</f>
        <v>0</v>
      </c>
    </row>
    <row r="1740" spans="2:6" x14ac:dyDescent="0.2">
      <c r="B1740" t="str">
        <f>UPPER('CWW12'!$AA$41)</f>
        <v>CWW12_032SWD_PR24</v>
      </c>
      <c r="C1740" t="str">
        <f>IF(LEN(_xlfn.CONCAT('CWW12'!$B$9, " - ", 'CWW12'!$B$41, " - ", 'CWW12'!$F$6, " - ", 'CWW12'!$E$5))&gt;230,LEFT(_xlfn.CONCAT('CWW12'!$B$9, " - ", 'CWW12'!$B$41, " - ", 'CWW12'!$F$6, " - ", 'CWW12'!$E$5),212)&amp;" [*** truncated]",_xlfn.CONCAT('CWW12'!$B$9, " - ", 'CWW12'!$B$41, " - ", 'CWW12'!$F$6, " - ", 'CWW12'!$E$5))</f>
        <v xml:space="preserve">EA/NRW environmental programme wastewater (WINEP/NEP) - Storm overflow - increase in combined sewer / trunk sewer capacity; (WINEP/NEP) wastewater opex  - Surface water drainage - Wastewater network+ </v>
      </c>
      <c r="D1740" t="str">
        <f>'CWW12'!$C$41</f>
        <v>£m</v>
      </c>
      <c r="E1740" t="s">
        <v>8488</v>
      </c>
      <c r="F1740" s="1248">
        <f>IF(ISBLANK('CWW12'!$L$41),"##BLANK",'CWW12'!$L$41)</f>
        <v>0</v>
      </c>
    </row>
    <row r="1741" spans="2:6" x14ac:dyDescent="0.2">
      <c r="B1741" t="str">
        <f>UPPER('CWW12'!$AB$41)</f>
        <v>CWW12_032HD_PR24</v>
      </c>
      <c r="C1741" t="str">
        <f>IF(LEN(_xlfn.CONCAT('CWW12'!$B$9, " - ", 'CWW12'!$B$41, " - ", 'CWW12'!$G$6, " - ", 'CWW12'!$E$5))&gt;230,LEFT(_xlfn.CONCAT('CWW12'!$B$9, " - ", 'CWW12'!$B$41, " - ", 'CWW12'!$G$6, " - ", 'CWW12'!$E$5),212)&amp;" [*** truncated]",_xlfn.CONCAT('CWW12'!$B$9, " - ", 'CWW12'!$B$41, " - ", 'CWW12'!$G$6, " - ", 'CWW12'!$E$5))</f>
        <v xml:space="preserve">EA/NRW environmental programme wastewater (WINEP/NEP) - Storm overflow - increase in combined sewer / trunk sewer capacity; (WINEP/NEP) wastewater opex  - Highway drainage - Wastewater network+ </v>
      </c>
      <c r="D1741" t="str">
        <f>'CWW12'!$C$41</f>
        <v>£m</v>
      </c>
      <c r="E1741" t="s">
        <v>8488</v>
      </c>
      <c r="F1741" s="1248">
        <f>IF(ISBLANK('CWW12'!$M$41),"##BLANK",'CWW12'!$M$41)</f>
        <v>0</v>
      </c>
    </row>
    <row r="1742" spans="2:6" x14ac:dyDescent="0.2">
      <c r="B1742" t="str">
        <f>UPPER('CWW12'!$AC$41)</f>
        <v>CWW12_032STD_PR24</v>
      </c>
      <c r="C1742" t="str">
        <f>IF(LEN(_xlfn.CONCAT('CWW12'!$B$9, " - ", 'CWW12'!$B$41, " - ", 'CWW12'!$H$6, " - ", 'CWW12'!$E$5))&gt;230,LEFT(_xlfn.CONCAT('CWW12'!$B$9, " - ", 'CWW12'!$B$41, " - ", 'CWW12'!$H$6, " - ", 'CWW12'!$E$5),212)&amp;" [*** truncated]",_xlfn.CONCAT('CWW12'!$B$9, " - ", 'CWW12'!$B$41, " - ", 'CWW12'!$H$6, " - ", 'CWW12'!$E$5))</f>
        <v xml:space="preserve">EA/NRW environmental programme wastewater (WINEP/NEP) - Storm overflow - increase in combined sewer / trunk sewer capacity; (WINEP/NEP) wastewater opex  - Sewage treatment and disposal - Wastewater network+ </v>
      </c>
      <c r="D1742" t="str">
        <f>'CWW12'!$C$41</f>
        <v>£m</v>
      </c>
      <c r="E1742" t="s">
        <v>8488</v>
      </c>
      <c r="F1742" s="1248">
        <f>IF(ISBLANK('CWW12'!$N$41),"##BLANK",'CWW12'!$N$41)</f>
        <v>0</v>
      </c>
    </row>
    <row r="1743" spans="2:6" x14ac:dyDescent="0.2">
      <c r="B1743" t="str">
        <f>UPPER('CWW12'!$AD$41)</f>
        <v>CWW12_032SLT_PR24</v>
      </c>
      <c r="C1743" t="str">
        <f>IF(LEN(_xlfn.CONCAT('CWW12'!$B$9, " - ", 'CWW12'!$B$41, " - ", 'CWW12'!$I$6, " - ", 'CWW12'!$E$5))&gt;230,LEFT(_xlfn.CONCAT('CWW12'!$B$9, " - ", 'CWW12'!$B$41, " - ", 'CWW12'!$I$6, " - ", 'CWW12'!$E$5),212)&amp;" [*** truncated]",_xlfn.CONCAT('CWW12'!$B$9, " - ", 'CWW12'!$B$41, " - ", 'CWW12'!$I$6, " - ", 'CWW12'!$E$5))</f>
        <v xml:space="preserve">EA/NRW environmental programme wastewater (WINEP/NEP) - Storm overflow - increase in combined sewer / trunk sewer capacity; (WINEP/NEP) wastewater opex  - Sludge liquor treatment - Wastewater network+ </v>
      </c>
      <c r="D1743" t="str">
        <f>'CWW12'!$C$41</f>
        <v>£m</v>
      </c>
      <c r="E1743" t="s">
        <v>8488</v>
      </c>
      <c r="F1743" s="1248">
        <f>IF(ISBLANK('CWW12'!$O$41),"##BLANK",'CWW12'!$O$41)</f>
        <v>0</v>
      </c>
    </row>
    <row r="1744" spans="2:6" x14ac:dyDescent="0.2">
      <c r="B1744" t="str">
        <f>UPPER('CWW12'!$AE$41)</f>
        <v>CWW12_032TOT_PR24</v>
      </c>
      <c r="C1744" t="str">
        <f>IF(LEN(_xlfn.CONCAT('CWW12'!$B$9, " - ", 'CWW12'!$B$41, " - ", 'CWW12'!$J$5))&gt;230,LEFT(_xlfn.CONCAT('CWW12'!$B$9, " - ", 'CWW12'!$B$41, " - ", 'CWW12'!$J$5),212)&amp;" [*** truncated]",_xlfn.CONCAT('CWW12'!$B$9, " - ", 'CWW12'!$B$41, " - ", 'CWW12'!$J$5))</f>
        <v>EA/NRW environmental programme wastewater (WINEP/NEP) - Storm overflow - increase in combined sewer / trunk sewer capacity; (WINEP/NEP) wastewater opex  - Total</v>
      </c>
      <c r="D1744" t="str">
        <f>'CWW12'!$C$41</f>
        <v>£m</v>
      </c>
      <c r="E1744" t="s">
        <v>8488</v>
      </c>
      <c r="F1744" s="1248">
        <f>IF(ISBLANK('CWW12'!$P$41),"##BLANK",'CWW12'!$P$41)</f>
        <v>0</v>
      </c>
    </row>
    <row r="1745" spans="2:6" x14ac:dyDescent="0.2">
      <c r="B1745" t="str">
        <f>UPPER('CWW12'!$Z$42)</f>
        <v>CWW12_033FL_PR24</v>
      </c>
      <c r="C1745" t="str">
        <f>IF(LEN(_xlfn.CONCAT('CWW12'!$B$9, " - ", 'CWW12'!$B$42, " - ", 'CWW12'!$E$6, " - ", 'CWW12'!$E$5))&gt;230,LEFT(_xlfn.CONCAT('CWW12'!$B$9, " - ", 'CWW12'!$B$42, " - ", 'CWW12'!$E$6, " - ", 'CWW12'!$E$5),212)&amp;" [*** truncated]",_xlfn.CONCAT('CWW12'!$B$9, " - ", 'CWW12'!$B$42, " - ", 'CWW12'!$E$6, " - ", 'CWW12'!$E$5))</f>
        <v xml:space="preserve">EA/NRW environmental programme wastewater (WINEP/NEP) - Storm overflow - increase in combined sewer / trunk sewer capacity; (WINEP/NEP) wastewater totex  - Foul - Wastewater network+ </v>
      </c>
      <c r="D1745" t="str">
        <f>'CWW12'!$C$42</f>
        <v>£m</v>
      </c>
      <c r="E1745" t="s">
        <v>8488</v>
      </c>
      <c r="F1745" s="1248">
        <f>IF(ISBLANK('CWW12'!$K$42),"##BLANK",'CWW12'!$K$42)</f>
        <v>0</v>
      </c>
    </row>
    <row r="1746" spans="2:6" x14ac:dyDescent="0.2">
      <c r="B1746" t="str">
        <f>UPPER('CWW12'!$AA$42)</f>
        <v>CWW12_033SWD_PR24</v>
      </c>
      <c r="C1746" t="str">
        <f>IF(LEN(_xlfn.CONCAT('CWW12'!$B$9, " - ", 'CWW12'!$B$42, " - ", 'CWW12'!$F$6, " - ", 'CWW12'!$E$5))&gt;230,LEFT(_xlfn.CONCAT('CWW12'!$B$9, " - ", 'CWW12'!$B$42, " - ", 'CWW12'!$F$6, " - ", 'CWW12'!$E$5),212)&amp;" [*** truncated]",_xlfn.CONCAT('CWW12'!$B$9, " - ", 'CWW12'!$B$42, " - ", 'CWW12'!$F$6, " - ", 'CWW12'!$E$5))</f>
        <v xml:space="preserve">EA/NRW environmental programme wastewater (WINEP/NEP) - Storm overflow - increase in combined sewer / trunk sewer capacity; (WINEP/NEP) wastewater totex  - Surface water drainage - Wastewater network+ </v>
      </c>
      <c r="D1746" t="str">
        <f>'CWW12'!$C$42</f>
        <v>£m</v>
      </c>
      <c r="E1746" t="s">
        <v>8488</v>
      </c>
      <c r="F1746" s="1248">
        <f>IF(ISBLANK('CWW12'!$L$42),"##BLANK",'CWW12'!$L$42)</f>
        <v>0</v>
      </c>
    </row>
    <row r="1747" spans="2:6" x14ac:dyDescent="0.2">
      <c r="B1747" t="str">
        <f>UPPER('CWW12'!$AB$42)</f>
        <v>CWW12_033HD_PR24</v>
      </c>
      <c r="C1747" t="str">
        <f>IF(LEN(_xlfn.CONCAT('CWW12'!$B$9, " - ", 'CWW12'!$B$42, " - ", 'CWW12'!$G$6, " - ", 'CWW12'!$E$5))&gt;230,LEFT(_xlfn.CONCAT('CWW12'!$B$9, " - ", 'CWW12'!$B$42, " - ", 'CWW12'!$G$6, " - ", 'CWW12'!$E$5),212)&amp;" [*** truncated]",_xlfn.CONCAT('CWW12'!$B$9, " - ", 'CWW12'!$B$42, " - ", 'CWW12'!$G$6, " - ", 'CWW12'!$E$5))</f>
        <v xml:space="preserve">EA/NRW environmental programme wastewater (WINEP/NEP) - Storm overflow - increase in combined sewer / trunk sewer capacity; (WINEP/NEP) wastewater totex  - Highway drainage - Wastewater network+ </v>
      </c>
      <c r="D1747" t="str">
        <f>'CWW12'!$C$42</f>
        <v>£m</v>
      </c>
      <c r="E1747" t="s">
        <v>8488</v>
      </c>
      <c r="F1747" s="1248">
        <f>IF(ISBLANK('CWW12'!$M$42),"##BLANK",'CWW12'!$M$42)</f>
        <v>0</v>
      </c>
    </row>
    <row r="1748" spans="2:6" x14ac:dyDescent="0.2">
      <c r="B1748" t="str">
        <f>UPPER('CWW12'!$AC$42)</f>
        <v>CWW12_033STD_PR24</v>
      </c>
      <c r="C1748" t="str">
        <f>IF(LEN(_xlfn.CONCAT('CWW12'!$B$9, " - ", 'CWW12'!$B$42, " - ", 'CWW12'!$H$6, " - ", 'CWW12'!$E$5))&gt;230,LEFT(_xlfn.CONCAT('CWW12'!$B$9, " - ", 'CWW12'!$B$42, " - ", 'CWW12'!$H$6, " - ", 'CWW12'!$E$5),212)&amp;" [*** truncated]",_xlfn.CONCAT('CWW12'!$B$9, " - ", 'CWW12'!$B$42, " - ", 'CWW12'!$H$6, " - ", 'CWW12'!$E$5))</f>
        <v xml:space="preserve">EA/NRW environmental programme wastewater (WINEP/NEP) - Storm overflow - increase in combined sewer / trunk sewer capacity; (WINEP/NEP) wastewater totex  - Sewage treatment and disposal - Wastewater network+ </v>
      </c>
      <c r="D1748" t="str">
        <f>'CWW12'!$C$42</f>
        <v>£m</v>
      </c>
      <c r="E1748" t="s">
        <v>8488</v>
      </c>
      <c r="F1748" s="1248">
        <f>IF(ISBLANK('CWW12'!$N$42),"##BLANK",'CWW12'!$N$42)</f>
        <v>0</v>
      </c>
    </row>
    <row r="1749" spans="2:6" x14ac:dyDescent="0.2">
      <c r="B1749" t="str">
        <f>UPPER('CWW12'!$AD$42)</f>
        <v>CWW12_033SLT_PR24</v>
      </c>
      <c r="C1749" t="str">
        <f>IF(LEN(_xlfn.CONCAT('CWW12'!$B$9, " - ", 'CWW12'!$B$42, " - ", 'CWW12'!$I$6, " - ", 'CWW12'!$E$5))&gt;230,LEFT(_xlfn.CONCAT('CWW12'!$B$9, " - ", 'CWW12'!$B$42, " - ", 'CWW12'!$I$6, " - ", 'CWW12'!$E$5),212)&amp;" [*** truncated]",_xlfn.CONCAT('CWW12'!$B$9, " - ", 'CWW12'!$B$42, " - ", 'CWW12'!$I$6, " - ", 'CWW12'!$E$5))</f>
        <v xml:space="preserve">EA/NRW environmental programme wastewater (WINEP/NEP) - Storm overflow - increase in combined sewer / trunk sewer capacity; (WINEP/NEP) wastewater totex  - Sludge liquor treatment - Wastewater network+ </v>
      </c>
      <c r="D1749" t="str">
        <f>'CWW12'!$C$42</f>
        <v>£m</v>
      </c>
      <c r="E1749" t="s">
        <v>8488</v>
      </c>
      <c r="F1749" s="1248">
        <f>IF(ISBLANK('CWW12'!$O$42),"##BLANK",'CWW12'!$O$42)</f>
        <v>0</v>
      </c>
    </row>
    <row r="1750" spans="2:6" x14ac:dyDescent="0.2">
      <c r="B1750" t="str">
        <f>UPPER('CWW12'!$AE$42)</f>
        <v>CWW12_033TOT_PR24</v>
      </c>
      <c r="C1750" t="str">
        <f>IF(LEN(_xlfn.CONCAT('CWW12'!$B$9, " - ", 'CWW12'!$B$42, " - ", 'CWW12'!$J$5))&gt;230,LEFT(_xlfn.CONCAT('CWW12'!$B$9, " - ", 'CWW12'!$B$42, " - ", 'CWW12'!$J$5),212)&amp;" [*** truncated]",_xlfn.CONCAT('CWW12'!$B$9, " - ", 'CWW12'!$B$42, " - ", 'CWW12'!$J$5))</f>
        <v>EA/NRW environmental programme wastewater (WINEP/NEP) - Storm overflow - increase in combined sewer / trunk sewer capacity; (WINEP/NEP) wastewater totex  - Total</v>
      </c>
      <c r="D1750" t="str">
        <f>'CWW12'!$C$42</f>
        <v>£m</v>
      </c>
      <c r="E1750" t="s">
        <v>8488</v>
      </c>
      <c r="F1750" s="1248">
        <f>IF(ISBLANK('CWW12'!$P$42),"##BLANK",'CWW12'!$P$42)</f>
        <v>0</v>
      </c>
    </row>
    <row r="1751" spans="2:6" x14ac:dyDescent="0.2">
      <c r="B1751" t="str">
        <f>UPPER('CWW12'!$Z$43)</f>
        <v>CWW12_034FL_PR24</v>
      </c>
      <c r="C1751" t="str">
        <f>IF(LEN(_xlfn.CONCAT('CWW12'!$B$9, " - ", 'CWW12'!$B$43, " - ", 'CWW12'!$E$6, " - ", 'CWW12'!$E$5))&gt;230,LEFT(_xlfn.CONCAT('CWW12'!$B$9, " - ", 'CWW12'!$B$43, " - ", 'CWW12'!$E$6, " - ", 'CWW12'!$E$5),212)&amp;" [*** truncated]",_xlfn.CONCAT('CWW12'!$B$9, " - ", 'CWW12'!$B$43, " - ", 'CWW12'!$E$6, " - ", 'CWW12'!$E$5))</f>
        <v xml:space="preserve">EA/NRW environmental programme wastewater (WINEP/NEP) - Storm overflow - sustainable drainage / attenuation in the network; (WINEP/NEP) wastewater capex - Foul - Wastewater network+ </v>
      </c>
      <c r="D1751" t="str">
        <f>'CWW12'!$C$43</f>
        <v>£m</v>
      </c>
      <c r="E1751" t="s">
        <v>8488</v>
      </c>
      <c r="F1751" s="1248">
        <f>IF(ISBLANK('CWW12'!$K$43),"##BLANK",'CWW12'!$K$43)</f>
        <v>0.39269080520580668</v>
      </c>
    </row>
    <row r="1752" spans="2:6" x14ac:dyDescent="0.2">
      <c r="B1752" t="str">
        <f>UPPER('CWW12'!$AA$43)</f>
        <v>CWW12_034SWD_PR24</v>
      </c>
      <c r="C1752" t="str">
        <f>IF(LEN(_xlfn.CONCAT('CWW12'!$B$9, " - ", 'CWW12'!$B$43, " - ", 'CWW12'!$F$6, " - ", 'CWW12'!$E$5))&gt;230,LEFT(_xlfn.CONCAT('CWW12'!$B$9, " - ", 'CWW12'!$B$43, " - ", 'CWW12'!$F$6, " - ", 'CWW12'!$E$5),212)&amp;" [*** truncated]",_xlfn.CONCAT('CWW12'!$B$9, " - ", 'CWW12'!$B$43, " - ", 'CWW12'!$F$6, " - ", 'CWW12'!$E$5))</f>
        <v xml:space="preserve">EA/NRW environmental programme wastewater (WINEP/NEP) - Storm overflow - sustainable drainage / attenuation in the network; (WINEP/NEP) wastewater capex - Surface water drainage - Wastewater network+ </v>
      </c>
      <c r="D1752" t="str">
        <f>'CWW12'!$C$43</f>
        <v>£m</v>
      </c>
      <c r="E1752" t="s">
        <v>8488</v>
      </c>
      <c r="F1752" s="1248">
        <f>IF(ISBLANK('CWW12'!$L$43),"##BLANK",'CWW12'!$L$43)</f>
        <v>0.16286547230782467</v>
      </c>
    </row>
    <row r="1753" spans="2:6" x14ac:dyDescent="0.2">
      <c r="B1753" t="str">
        <f>UPPER('CWW12'!$AB$43)</f>
        <v>CWW12_034HD_PR24</v>
      </c>
      <c r="C1753" t="str">
        <f>IF(LEN(_xlfn.CONCAT('CWW12'!$B$9, " - ", 'CWW12'!$B$43, " - ", 'CWW12'!$G$6, " - ", 'CWW12'!$E$5))&gt;230,LEFT(_xlfn.CONCAT('CWW12'!$B$9, " - ", 'CWW12'!$B$43, " - ", 'CWW12'!$G$6, " - ", 'CWW12'!$E$5),212)&amp;" [*** truncated]",_xlfn.CONCAT('CWW12'!$B$9, " - ", 'CWW12'!$B$43, " - ", 'CWW12'!$G$6, " - ", 'CWW12'!$E$5))</f>
        <v xml:space="preserve">EA/NRW environmental programme wastewater (WINEP/NEP) - Storm overflow - sustainable drainage / attenuation in the network; (WINEP/NEP) wastewater capex - Highway drainage - Wastewater network+ </v>
      </c>
      <c r="D1753" t="str">
        <f>'CWW12'!$C$43</f>
        <v>£m</v>
      </c>
      <c r="E1753" t="s">
        <v>8488</v>
      </c>
      <c r="F1753" s="1248">
        <f>IF(ISBLANK('CWW12'!$M$43),"##BLANK",'CWW12'!$M$43)</f>
        <v>7.2967390232045751E-2</v>
      </c>
    </row>
    <row r="1754" spans="2:6" x14ac:dyDescent="0.2">
      <c r="B1754" t="str">
        <f>UPPER('CWW12'!$AC$43)</f>
        <v>CWW12_034STD_PR24</v>
      </c>
      <c r="C1754" t="str">
        <f>IF(LEN(_xlfn.CONCAT('CWW12'!$B$9, " - ", 'CWW12'!$B$43, " - ", 'CWW12'!$H$6, " - ", 'CWW12'!$E$5))&gt;230,LEFT(_xlfn.CONCAT('CWW12'!$B$9, " - ", 'CWW12'!$B$43, " - ", 'CWW12'!$H$6, " - ", 'CWW12'!$E$5),212)&amp;" [*** truncated]",_xlfn.CONCAT('CWW12'!$B$9, " - ", 'CWW12'!$B$43, " - ", 'CWW12'!$H$6, " - ", 'CWW12'!$E$5))</f>
        <v xml:space="preserve">EA/NRW environmental programme wastewater (WINEP/NEP) - Storm overflow - sustainable drainage / attenuation in the network; (WINEP/NEP) wastewater capex - Sewage treatment and disposal - Wastewater network+ </v>
      </c>
      <c r="D1754" t="str">
        <f>'CWW12'!$C$43</f>
        <v>£m</v>
      </c>
      <c r="E1754" t="s">
        <v>8488</v>
      </c>
      <c r="F1754" s="1248">
        <f>IF(ISBLANK('CWW12'!$N$43),"##BLANK",'CWW12'!$N$43)</f>
        <v>3.1472291222305541E-2</v>
      </c>
    </row>
    <row r="1755" spans="2:6" x14ac:dyDescent="0.2">
      <c r="B1755" t="str">
        <f>UPPER('CWW12'!$AD$43)</f>
        <v>CWW12_034SLT_PR24</v>
      </c>
      <c r="C1755" t="str">
        <f>IF(LEN(_xlfn.CONCAT('CWW12'!$B$9, " - ", 'CWW12'!$B$43, " - ", 'CWW12'!$I$6, " - ", 'CWW12'!$E$5))&gt;230,LEFT(_xlfn.CONCAT('CWW12'!$B$9, " - ", 'CWW12'!$B$43, " - ", 'CWW12'!$I$6, " - ", 'CWW12'!$E$5),212)&amp;" [*** truncated]",_xlfn.CONCAT('CWW12'!$B$9, " - ", 'CWW12'!$B$43, " - ", 'CWW12'!$I$6, " - ", 'CWW12'!$E$5))</f>
        <v xml:space="preserve">EA/NRW environmental programme wastewater (WINEP/NEP) - Storm overflow - sustainable drainage / attenuation in the network; (WINEP/NEP) wastewater capex - Sludge liquor treatment - Wastewater network+ </v>
      </c>
      <c r="D1755" t="str">
        <f>'CWW12'!$C$43</f>
        <v>£m</v>
      </c>
      <c r="E1755" t="s">
        <v>8488</v>
      </c>
      <c r="F1755" s="1248">
        <f>IF(ISBLANK('CWW12'!$O$43),"##BLANK",'CWW12'!$O$43)</f>
        <v>0</v>
      </c>
    </row>
    <row r="1756" spans="2:6" x14ac:dyDescent="0.2">
      <c r="B1756" t="str">
        <f>UPPER('CWW12'!$AE$43)</f>
        <v>CWW12_034TOT_PR24</v>
      </c>
      <c r="C1756" t="str">
        <f>IF(LEN(_xlfn.CONCAT('CWW12'!$B$9, " - ", 'CWW12'!$B$43, " - ", 'CWW12'!$J$5))&gt;230,LEFT(_xlfn.CONCAT('CWW12'!$B$9, " - ", 'CWW12'!$B$43, " - ", 'CWW12'!$J$5),212)&amp;" [*** truncated]",_xlfn.CONCAT('CWW12'!$B$9, " - ", 'CWW12'!$B$43, " - ", 'CWW12'!$J$5))</f>
        <v>EA/NRW environmental programme wastewater (WINEP/NEP) - Storm overflow - sustainable drainage / attenuation in the network; (WINEP/NEP) wastewater capex - Total</v>
      </c>
      <c r="D1756" t="str">
        <f>'CWW12'!$C$43</f>
        <v>£m</v>
      </c>
      <c r="E1756" t="s">
        <v>8488</v>
      </c>
      <c r="F1756" s="1248">
        <f>IF(ISBLANK('CWW12'!$P$43),"##BLANK",'CWW12'!$P$43)</f>
        <v>0.65999595896798269</v>
      </c>
    </row>
    <row r="1757" spans="2:6" x14ac:dyDescent="0.2">
      <c r="B1757" t="str">
        <f>UPPER('CWW12'!$Z$44)</f>
        <v>CWW12_035FL_PR24</v>
      </c>
      <c r="C1757" t="str">
        <f>IF(LEN(_xlfn.CONCAT('CWW12'!$B$9, " - ", 'CWW12'!$B$44, " - ", 'CWW12'!$E$6, " - ", 'CWW12'!$E$5))&gt;230,LEFT(_xlfn.CONCAT('CWW12'!$B$9, " - ", 'CWW12'!$B$44, " - ", 'CWW12'!$E$6, " - ", 'CWW12'!$E$5),212)&amp;" [*** truncated]",_xlfn.CONCAT('CWW12'!$B$9, " - ", 'CWW12'!$B$44, " - ", 'CWW12'!$E$6, " - ", 'CWW12'!$E$5))</f>
        <v xml:space="preserve">EA/NRW environmental programme wastewater (WINEP/NEP) - Storm overflow - sustainable drainage / attenuation in the network; (WINEP/NEP) wastewater opex - Foul - Wastewater network+ </v>
      </c>
      <c r="D1757" t="str">
        <f>'CWW12'!$C$44</f>
        <v>£m</v>
      </c>
      <c r="E1757" t="s">
        <v>8488</v>
      </c>
      <c r="F1757" s="1248">
        <f>IF(ISBLANK('CWW12'!$K$44),"##BLANK",'CWW12'!$K$44)</f>
        <v>0</v>
      </c>
    </row>
    <row r="1758" spans="2:6" x14ac:dyDescent="0.2">
      <c r="B1758" t="str">
        <f>UPPER('CWW12'!$AA$44)</f>
        <v>CWW12_035SWD_PR24</v>
      </c>
      <c r="C1758" t="str">
        <f>IF(LEN(_xlfn.CONCAT('CWW12'!$B$9, " - ", 'CWW12'!$B$44, " - ", 'CWW12'!$F$6, " - ", 'CWW12'!$E$5))&gt;230,LEFT(_xlfn.CONCAT('CWW12'!$B$9, " - ", 'CWW12'!$B$44, " - ", 'CWW12'!$F$6, " - ", 'CWW12'!$E$5),212)&amp;" [*** truncated]",_xlfn.CONCAT('CWW12'!$B$9, " - ", 'CWW12'!$B$44, " - ", 'CWW12'!$F$6, " - ", 'CWW12'!$E$5))</f>
        <v xml:space="preserve">EA/NRW environmental programme wastewater (WINEP/NEP) - Storm overflow - sustainable drainage / attenuation in the network; (WINEP/NEP) wastewater opex - Surface water drainage - Wastewater network+ </v>
      </c>
      <c r="D1758" t="str">
        <f>'CWW12'!$C$44</f>
        <v>£m</v>
      </c>
      <c r="E1758" t="s">
        <v>8488</v>
      </c>
      <c r="F1758" s="1248">
        <f>IF(ISBLANK('CWW12'!$L$44),"##BLANK",'CWW12'!$L$44)</f>
        <v>0</v>
      </c>
    </row>
    <row r="1759" spans="2:6" x14ac:dyDescent="0.2">
      <c r="B1759" t="str">
        <f>UPPER('CWW12'!$AB$44)</f>
        <v>CWW12_035HD_PR24</v>
      </c>
      <c r="C1759" t="str">
        <f>IF(LEN(_xlfn.CONCAT('CWW12'!$B$9, " - ", 'CWW12'!$B$44, " - ", 'CWW12'!$G$6, " - ", 'CWW12'!$E$5))&gt;230,LEFT(_xlfn.CONCAT('CWW12'!$B$9, " - ", 'CWW12'!$B$44, " - ", 'CWW12'!$G$6, " - ", 'CWW12'!$E$5),212)&amp;" [*** truncated]",_xlfn.CONCAT('CWW12'!$B$9, " - ", 'CWW12'!$B$44, " - ", 'CWW12'!$G$6, " - ", 'CWW12'!$E$5))</f>
        <v xml:space="preserve">EA/NRW environmental programme wastewater (WINEP/NEP) - Storm overflow - sustainable drainage / attenuation in the network; (WINEP/NEP) wastewater opex - Highway drainage - Wastewater network+ </v>
      </c>
      <c r="D1759" t="str">
        <f>'CWW12'!$C$44</f>
        <v>£m</v>
      </c>
      <c r="E1759" t="s">
        <v>8488</v>
      </c>
      <c r="F1759" s="1248">
        <f>IF(ISBLANK('CWW12'!$M$44),"##BLANK",'CWW12'!$M$44)</f>
        <v>0</v>
      </c>
    </row>
    <row r="1760" spans="2:6" x14ac:dyDescent="0.2">
      <c r="B1760" t="str">
        <f>UPPER('CWW12'!$AC$44)</f>
        <v>CWW12_035STD_PR24</v>
      </c>
      <c r="C1760" t="str">
        <f>IF(LEN(_xlfn.CONCAT('CWW12'!$B$9, " - ", 'CWW12'!$B$44, " - ", 'CWW12'!$H$6, " - ", 'CWW12'!$E$5))&gt;230,LEFT(_xlfn.CONCAT('CWW12'!$B$9, " - ", 'CWW12'!$B$44, " - ", 'CWW12'!$H$6, " - ", 'CWW12'!$E$5),212)&amp;" [*** truncated]",_xlfn.CONCAT('CWW12'!$B$9, " - ", 'CWW12'!$B$44, " - ", 'CWW12'!$H$6, " - ", 'CWW12'!$E$5))</f>
        <v xml:space="preserve">EA/NRW environmental programme wastewater (WINEP/NEP) - Storm overflow - sustainable drainage / attenuation in the network; (WINEP/NEP) wastewater opex - Sewage treatment and disposal - Wastewater network+ </v>
      </c>
      <c r="D1760" t="str">
        <f>'CWW12'!$C$44</f>
        <v>£m</v>
      </c>
      <c r="E1760" t="s">
        <v>8488</v>
      </c>
      <c r="F1760" s="1248">
        <f>IF(ISBLANK('CWW12'!$N$44),"##BLANK",'CWW12'!$N$44)</f>
        <v>0</v>
      </c>
    </row>
    <row r="1761" spans="2:6" x14ac:dyDescent="0.2">
      <c r="B1761" t="str">
        <f>UPPER('CWW12'!$AD$44)</f>
        <v>CWW12_035SLT_PR24</v>
      </c>
      <c r="C1761" t="str">
        <f>IF(LEN(_xlfn.CONCAT('CWW12'!$B$9, " - ", 'CWW12'!$B$44, " - ", 'CWW12'!$I$6, " - ", 'CWW12'!$E$5))&gt;230,LEFT(_xlfn.CONCAT('CWW12'!$B$9, " - ", 'CWW12'!$B$44, " - ", 'CWW12'!$I$6, " - ", 'CWW12'!$E$5),212)&amp;" [*** truncated]",_xlfn.CONCAT('CWW12'!$B$9, " - ", 'CWW12'!$B$44, " - ", 'CWW12'!$I$6, " - ", 'CWW12'!$E$5))</f>
        <v xml:space="preserve">EA/NRW environmental programme wastewater (WINEP/NEP) - Storm overflow - sustainable drainage / attenuation in the network; (WINEP/NEP) wastewater opex - Sludge liquor treatment - Wastewater network+ </v>
      </c>
      <c r="D1761" t="str">
        <f>'CWW12'!$C$44</f>
        <v>£m</v>
      </c>
      <c r="E1761" t="s">
        <v>8488</v>
      </c>
      <c r="F1761" s="1248">
        <f>IF(ISBLANK('CWW12'!$O$44),"##BLANK",'CWW12'!$O$44)</f>
        <v>0</v>
      </c>
    </row>
    <row r="1762" spans="2:6" x14ac:dyDescent="0.2">
      <c r="B1762" t="str">
        <f>UPPER('CWW12'!$AE$44)</f>
        <v>CWW12_035TOT_PR24</v>
      </c>
      <c r="C1762" t="str">
        <f>IF(LEN(_xlfn.CONCAT('CWW12'!$B$9, " - ", 'CWW12'!$B$44, " - ", 'CWW12'!$J$5))&gt;230,LEFT(_xlfn.CONCAT('CWW12'!$B$9, " - ", 'CWW12'!$B$44, " - ", 'CWW12'!$J$5),212)&amp;" [*** truncated]",_xlfn.CONCAT('CWW12'!$B$9, " - ", 'CWW12'!$B$44, " - ", 'CWW12'!$J$5))</f>
        <v>EA/NRW environmental programme wastewater (WINEP/NEP) - Storm overflow - sustainable drainage / attenuation in the network; (WINEP/NEP) wastewater opex - Total</v>
      </c>
      <c r="D1762" t="str">
        <f>'CWW12'!$C$44</f>
        <v>£m</v>
      </c>
      <c r="E1762" t="s">
        <v>8488</v>
      </c>
      <c r="F1762" s="1248">
        <f>IF(ISBLANK('CWW12'!$P$44),"##BLANK",'CWW12'!$P$44)</f>
        <v>0</v>
      </c>
    </row>
    <row r="1763" spans="2:6" x14ac:dyDescent="0.2">
      <c r="B1763" t="str">
        <f>UPPER('CWW12'!$Z$45)</f>
        <v>CWW12_036FL_PR24</v>
      </c>
      <c r="C1763" t="str">
        <f>IF(LEN(_xlfn.CONCAT('CWW12'!$B$9, " - ", 'CWW12'!$B$45, " - ", 'CWW12'!$E$6, " - ", 'CWW12'!$E$5))&gt;230,LEFT(_xlfn.CONCAT('CWW12'!$B$9, " - ", 'CWW12'!$B$45, " - ", 'CWW12'!$E$6, " - ", 'CWW12'!$E$5),212)&amp;" [*** truncated]",_xlfn.CONCAT('CWW12'!$B$9, " - ", 'CWW12'!$B$45, " - ", 'CWW12'!$E$6, " - ", 'CWW12'!$E$5))</f>
        <v xml:space="preserve">EA/NRW environmental programme wastewater (WINEP/NEP) - Storm overflow - sustainable drainage / attenuation in the network; (WINEP/NEP) wastewater totex - Foul - Wastewater network+ </v>
      </c>
      <c r="D1763" t="str">
        <f>'CWW12'!$C$45</f>
        <v>£m</v>
      </c>
      <c r="E1763" t="s">
        <v>8488</v>
      </c>
      <c r="F1763" s="1248">
        <f>IF(ISBLANK('CWW12'!$K$45),"##BLANK",'CWW12'!$K$45)</f>
        <v>0.39269080520580668</v>
      </c>
    </row>
    <row r="1764" spans="2:6" x14ac:dyDescent="0.2">
      <c r="B1764" t="str">
        <f>UPPER('CWW12'!$AA$45)</f>
        <v>CWW12_036SWD_PR24</v>
      </c>
      <c r="C1764" t="str">
        <f>IF(LEN(_xlfn.CONCAT('CWW12'!$B$9, " - ", 'CWW12'!$B$45, " - ", 'CWW12'!$F$6, " - ", 'CWW12'!$E$5))&gt;230,LEFT(_xlfn.CONCAT('CWW12'!$B$9, " - ", 'CWW12'!$B$45, " - ", 'CWW12'!$F$6, " - ", 'CWW12'!$E$5),212)&amp;" [*** truncated]",_xlfn.CONCAT('CWW12'!$B$9, " - ", 'CWW12'!$B$45, " - ", 'CWW12'!$F$6, " - ", 'CWW12'!$E$5))</f>
        <v xml:space="preserve">EA/NRW environmental programme wastewater (WINEP/NEP) - Storm overflow - sustainable drainage / attenuation in the network; (WINEP/NEP) wastewater totex - Surface water drainage - Wastewater network+ </v>
      </c>
      <c r="D1764" t="str">
        <f>'CWW12'!$C$45</f>
        <v>£m</v>
      </c>
      <c r="E1764" t="s">
        <v>8488</v>
      </c>
      <c r="F1764" s="1248">
        <f>IF(ISBLANK('CWW12'!$L$45),"##BLANK",'CWW12'!$L$45)</f>
        <v>0.16286547230782467</v>
      </c>
    </row>
    <row r="1765" spans="2:6" x14ac:dyDescent="0.2">
      <c r="B1765" t="str">
        <f>UPPER('CWW12'!$AB$45)</f>
        <v>CWW12_036HD_PR24</v>
      </c>
      <c r="C1765" t="str">
        <f>IF(LEN(_xlfn.CONCAT('CWW12'!$B$9, " - ", 'CWW12'!$B$45, " - ", 'CWW12'!$G$6, " - ", 'CWW12'!$E$5))&gt;230,LEFT(_xlfn.CONCAT('CWW12'!$B$9, " - ", 'CWW12'!$B$45, " - ", 'CWW12'!$G$6, " - ", 'CWW12'!$E$5),212)&amp;" [*** truncated]",_xlfn.CONCAT('CWW12'!$B$9, " - ", 'CWW12'!$B$45, " - ", 'CWW12'!$G$6, " - ", 'CWW12'!$E$5))</f>
        <v xml:space="preserve">EA/NRW environmental programme wastewater (WINEP/NEP) - Storm overflow - sustainable drainage / attenuation in the network; (WINEP/NEP) wastewater totex - Highway drainage - Wastewater network+ </v>
      </c>
      <c r="D1765" t="str">
        <f>'CWW12'!$C$45</f>
        <v>£m</v>
      </c>
      <c r="E1765" t="s">
        <v>8488</v>
      </c>
      <c r="F1765" s="1248">
        <f>IF(ISBLANK('CWW12'!$M$45),"##BLANK",'CWW12'!$M$45)</f>
        <v>7.2967390232045751E-2</v>
      </c>
    </row>
    <row r="1766" spans="2:6" x14ac:dyDescent="0.2">
      <c r="B1766" t="str">
        <f>UPPER('CWW12'!$AC$45)</f>
        <v>CWW12_036STD_PR24</v>
      </c>
      <c r="C1766" t="str">
        <f>IF(LEN(_xlfn.CONCAT('CWW12'!$B$9, " - ", 'CWW12'!$B$45, " - ", 'CWW12'!$H$6, " - ", 'CWW12'!$E$5))&gt;230,LEFT(_xlfn.CONCAT('CWW12'!$B$9, " - ", 'CWW12'!$B$45, " - ", 'CWW12'!$H$6, " - ", 'CWW12'!$E$5),212)&amp;" [*** truncated]",_xlfn.CONCAT('CWW12'!$B$9, " - ", 'CWW12'!$B$45, " - ", 'CWW12'!$H$6, " - ", 'CWW12'!$E$5))</f>
        <v xml:space="preserve">EA/NRW environmental programme wastewater (WINEP/NEP) - Storm overflow - sustainable drainage / attenuation in the network; (WINEP/NEP) wastewater totex - Sewage treatment and disposal - Wastewater network+ </v>
      </c>
      <c r="D1766" t="str">
        <f>'CWW12'!$C$45</f>
        <v>£m</v>
      </c>
      <c r="E1766" t="s">
        <v>8488</v>
      </c>
      <c r="F1766" s="1248">
        <f>IF(ISBLANK('CWW12'!$N$45),"##BLANK",'CWW12'!$N$45)</f>
        <v>3.1472291222305541E-2</v>
      </c>
    </row>
    <row r="1767" spans="2:6" x14ac:dyDescent="0.2">
      <c r="B1767" t="str">
        <f>UPPER('CWW12'!$AD$45)</f>
        <v>CWW12_036SLT_PR24</v>
      </c>
      <c r="C1767" t="str">
        <f>IF(LEN(_xlfn.CONCAT('CWW12'!$B$9, " - ", 'CWW12'!$B$45, " - ", 'CWW12'!$I$6, " - ", 'CWW12'!$E$5))&gt;230,LEFT(_xlfn.CONCAT('CWW12'!$B$9, " - ", 'CWW12'!$B$45, " - ", 'CWW12'!$I$6, " - ", 'CWW12'!$E$5),212)&amp;" [*** truncated]",_xlfn.CONCAT('CWW12'!$B$9, " - ", 'CWW12'!$B$45, " - ", 'CWW12'!$I$6, " - ", 'CWW12'!$E$5))</f>
        <v xml:space="preserve">EA/NRW environmental programme wastewater (WINEP/NEP) - Storm overflow - sustainable drainage / attenuation in the network; (WINEP/NEP) wastewater totex - Sludge liquor treatment - Wastewater network+ </v>
      </c>
      <c r="D1767" t="str">
        <f>'CWW12'!$C$45</f>
        <v>£m</v>
      </c>
      <c r="E1767" t="s">
        <v>8488</v>
      </c>
      <c r="F1767" s="1248">
        <f>IF(ISBLANK('CWW12'!$O$45),"##BLANK",'CWW12'!$O$45)</f>
        <v>0</v>
      </c>
    </row>
    <row r="1768" spans="2:6" x14ac:dyDescent="0.2">
      <c r="B1768" t="str">
        <f>UPPER('CWW12'!$AE$45)</f>
        <v>CWW12_036TOT_PR24</v>
      </c>
      <c r="C1768" t="str">
        <f>IF(LEN(_xlfn.CONCAT('CWW12'!$B$9, " - ", 'CWW12'!$B$45, " - ", 'CWW12'!$J$5))&gt;230,LEFT(_xlfn.CONCAT('CWW12'!$B$9, " - ", 'CWW12'!$B$45, " - ", 'CWW12'!$J$5),212)&amp;" [*** truncated]",_xlfn.CONCAT('CWW12'!$B$9, " - ", 'CWW12'!$B$45, " - ", 'CWW12'!$J$5))</f>
        <v>EA/NRW environmental programme wastewater (WINEP/NEP) - Storm overflow - sustainable drainage / attenuation in the network; (WINEP/NEP) wastewater totex - Total</v>
      </c>
      <c r="D1768" t="str">
        <f>'CWW12'!$C$45</f>
        <v>£m</v>
      </c>
      <c r="E1768" t="s">
        <v>8488</v>
      </c>
      <c r="F1768" s="1248">
        <f>IF(ISBLANK('CWW12'!$P$45),"##BLANK",'CWW12'!$P$45)</f>
        <v>0.65999595896798269</v>
      </c>
    </row>
    <row r="1769" spans="2:6" x14ac:dyDescent="0.2">
      <c r="B1769" t="str">
        <f>UPPER('CWW12'!$Z$46)</f>
        <v>CWW12_037FL_PR24</v>
      </c>
      <c r="C1769" t="str">
        <f>IF(LEN(_xlfn.CONCAT('CWW12'!$B$9, " - ", 'CWW12'!$B$46, " - ", 'CWW12'!$E$6, " - ", 'CWW12'!$E$5))&gt;230,LEFT(_xlfn.CONCAT('CWW12'!$B$9, " - ", 'CWW12'!$B$46, " - ", 'CWW12'!$E$6, " - ", 'CWW12'!$E$5),212)&amp;" [*** truncated]",_xlfn.CONCAT('CWW12'!$B$9, " - ", 'CWW12'!$B$46, " - ", 'CWW12'!$E$6, " - ", 'CWW12'!$E$5))</f>
        <v xml:space="preserve">EA/NRW environmental programme wastewater (WINEP/NEP) - Storm overflow - source surface water separation; (WINEP/NEP) wastewater capex - Foul - Wastewater network+ </v>
      </c>
      <c r="D1769" t="str">
        <f>'CWW12'!$C$46</f>
        <v>£m</v>
      </c>
      <c r="E1769" t="s">
        <v>8488</v>
      </c>
      <c r="F1769" s="1248">
        <f>IF(ISBLANK('CWW12'!$K$46),"##BLANK",'CWW12'!$K$46)</f>
        <v>0</v>
      </c>
    </row>
    <row r="1770" spans="2:6" x14ac:dyDescent="0.2">
      <c r="B1770" t="str">
        <f>UPPER('CWW12'!$AA$46)</f>
        <v>CWW12_037SWD_PR24</v>
      </c>
      <c r="C1770" t="str">
        <f>IF(LEN(_xlfn.CONCAT('CWW12'!$B$9, " - ", 'CWW12'!$B$46, " - ", 'CWW12'!$F$6, " - ", 'CWW12'!$E$5))&gt;230,LEFT(_xlfn.CONCAT('CWW12'!$B$9, " - ", 'CWW12'!$B$46, " - ", 'CWW12'!$F$6, " - ", 'CWW12'!$E$5),212)&amp;" [*** truncated]",_xlfn.CONCAT('CWW12'!$B$9, " - ", 'CWW12'!$B$46, " - ", 'CWW12'!$F$6, " - ", 'CWW12'!$E$5))</f>
        <v xml:space="preserve">EA/NRW environmental programme wastewater (WINEP/NEP) - Storm overflow - source surface water separation; (WINEP/NEP) wastewater capex - Surface water drainage - Wastewater network+ </v>
      </c>
      <c r="D1770" t="str">
        <f>'CWW12'!$C$46</f>
        <v>£m</v>
      </c>
      <c r="E1770" t="s">
        <v>8488</v>
      </c>
      <c r="F1770" s="1248">
        <f>IF(ISBLANK('CWW12'!$L$46),"##BLANK",'CWW12'!$L$46)</f>
        <v>0</v>
      </c>
    </row>
    <row r="1771" spans="2:6" x14ac:dyDescent="0.2">
      <c r="B1771" t="str">
        <f>UPPER('CWW12'!$AB$46)</f>
        <v>CWW12_037HD_PR24</v>
      </c>
      <c r="C1771" t="str">
        <f>IF(LEN(_xlfn.CONCAT('CWW12'!$B$9, " - ", 'CWW12'!$B$46, " - ", 'CWW12'!$G$6, " - ", 'CWW12'!$E$5))&gt;230,LEFT(_xlfn.CONCAT('CWW12'!$B$9, " - ", 'CWW12'!$B$46, " - ", 'CWW12'!$G$6, " - ", 'CWW12'!$E$5),212)&amp;" [*** truncated]",_xlfn.CONCAT('CWW12'!$B$9, " - ", 'CWW12'!$B$46, " - ", 'CWW12'!$G$6, " - ", 'CWW12'!$E$5))</f>
        <v xml:space="preserve">EA/NRW environmental programme wastewater (WINEP/NEP) - Storm overflow - source surface water separation; (WINEP/NEP) wastewater capex - Highway drainage - Wastewater network+ </v>
      </c>
      <c r="D1771" t="str">
        <f>'CWW12'!$C$46</f>
        <v>£m</v>
      </c>
      <c r="E1771" t="s">
        <v>8488</v>
      </c>
      <c r="F1771" s="1248">
        <f>IF(ISBLANK('CWW12'!$M$46),"##BLANK",'CWW12'!$M$46)</f>
        <v>0</v>
      </c>
    </row>
    <row r="1772" spans="2:6" x14ac:dyDescent="0.2">
      <c r="B1772" t="str">
        <f>UPPER('CWW12'!$AC$46)</f>
        <v>CWW12_037STD_PR24</v>
      </c>
      <c r="C1772" t="str">
        <f>IF(LEN(_xlfn.CONCAT('CWW12'!$B$9, " - ", 'CWW12'!$B$46, " - ", 'CWW12'!$H$6, " - ", 'CWW12'!$E$5))&gt;230,LEFT(_xlfn.CONCAT('CWW12'!$B$9, " - ", 'CWW12'!$B$46, " - ", 'CWW12'!$H$6, " - ", 'CWW12'!$E$5),212)&amp;" [*** truncated]",_xlfn.CONCAT('CWW12'!$B$9, " - ", 'CWW12'!$B$46, " - ", 'CWW12'!$H$6, " - ", 'CWW12'!$E$5))</f>
        <v xml:space="preserve">EA/NRW environmental programme wastewater (WINEP/NEP) - Storm overflow - source surface water separation; (WINEP/NEP) wastewater capex - Sewage treatment and disposal - Wastewater network+ </v>
      </c>
      <c r="D1772" t="str">
        <f>'CWW12'!$C$46</f>
        <v>£m</v>
      </c>
      <c r="E1772" t="s">
        <v>8488</v>
      </c>
      <c r="F1772" s="1248">
        <f>IF(ISBLANK('CWW12'!$N$46),"##BLANK",'CWW12'!$N$46)</f>
        <v>0</v>
      </c>
    </row>
    <row r="1773" spans="2:6" x14ac:dyDescent="0.2">
      <c r="B1773" t="str">
        <f>UPPER('CWW12'!$AD$46)</f>
        <v>CWW12_037SLT_PR24</v>
      </c>
      <c r="C1773" t="str">
        <f>IF(LEN(_xlfn.CONCAT('CWW12'!$B$9, " - ", 'CWW12'!$B$46, " - ", 'CWW12'!$I$6, " - ", 'CWW12'!$E$5))&gt;230,LEFT(_xlfn.CONCAT('CWW12'!$B$9, " - ", 'CWW12'!$B$46, " - ", 'CWW12'!$I$6, " - ", 'CWW12'!$E$5),212)&amp;" [*** truncated]",_xlfn.CONCAT('CWW12'!$B$9, " - ", 'CWW12'!$B$46, " - ", 'CWW12'!$I$6, " - ", 'CWW12'!$E$5))</f>
        <v xml:space="preserve">EA/NRW environmental programme wastewater (WINEP/NEP) - Storm overflow - source surface water separation; (WINEP/NEP) wastewater capex - Sludge liquor treatment - Wastewater network+ </v>
      </c>
      <c r="D1773" t="str">
        <f>'CWW12'!$C$46</f>
        <v>£m</v>
      </c>
      <c r="E1773" t="s">
        <v>8488</v>
      </c>
      <c r="F1773" s="1248">
        <f>IF(ISBLANK('CWW12'!$O$46),"##BLANK",'CWW12'!$O$46)</f>
        <v>0</v>
      </c>
    </row>
    <row r="1774" spans="2:6" x14ac:dyDescent="0.2">
      <c r="B1774" t="str">
        <f>UPPER('CWW12'!$AE$46)</f>
        <v>CWW12_037TOT_PR24</v>
      </c>
      <c r="C1774" t="str">
        <f>IF(LEN(_xlfn.CONCAT('CWW12'!$B$9, " - ", 'CWW12'!$B$46, " - ", 'CWW12'!$J$5))&gt;230,LEFT(_xlfn.CONCAT('CWW12'!$B$9, " - ", 'CWW12'!$B$46, " - ", 'CWW12'!$J$5),212)&amp;" [*** truncated]",_xlfn.CONCAT('CWW12'!$B$9, " - ", 'CWW12'!$B$46, " - ", 'CWW12'!$J$5))</f>
        <v>EA/NRW environmental programme wastewater (WINEP/NEP) - Storm overflow - source surface water separation; (WINEP/NEP) wastewater capex - Total</v>
      </c>
      <c r="D1774" t="str">
        <f>'CWW12'!$C$46</f>
        <v>£m</v>
      </c>
      <c r="E1774" t="s">
        <v>8488</v>
      </c>
      <c r="F1774" s="1248">
        <f>IF(ISBLANK('CWW12'!$P$46),"##BLANK",'CWW12'!$P$46)</f>
        <v>0</v>
      </c>
    </row>
    <row r="1775" spans="2:6" x14ac:dyDescent="0.2">
      <c r="B1775" t="str">
        <f>UPPER('CWW12'!$Z$47)</f>
        <v>CWW12_038FL_PR24</v>
      </c>
      <c r="C1775" t="str">
        <f>IF(LEN(_xlfn.CONCAT('CWW12'!$B$9, " - ", 'CWW12'!$B$47, " - ", 'CWW12'!$E$6, " - ", 'CWW12'!$E$5))&gt;230,LEFT(_xlfn.CONCAT('CWW12'!$B$9, " - ", 'CWW12'!$B$47, " - ", 'CWW12'!$E$6, " - ", 'CWW12'!$E$5),212)&amp;" [*** truncated]",_xlfn.CONCAT('CWW12'!$B$9, " - ", 'CWW12'!$B$47, " - ", 'CWW12'!$E$6, " - ", 'CWW12'!$E$5))</f>
        <v xml:space="preserve">EA/NRW environmental programme wastewater (WINEP/NEP) - Storm overflow - source surface water separation; (WINEP/NEP) wastewater opex - Foul - Wastewater network+ </v>
      </c>
      <c r="D1775" t="str">
        <f>'CWW12'!$C$47</f>
        <v>£m</v>
      </c>
      <c r="E1775" t="s">
        <v>8488</v>
      </c>
      <c r="F1775" s="1248">
        <f>IF(ISBLANK('CWW12'!$K$47),"##BLANK",'CWW12'!$K$47)</f>
        <v>0</v>
      </c>
    </row>
    <row r="1776" spans="2:6" x14ac:dyDescent="0.2">
      <c r="B1776" t="str">
        <f>UPPER('CWW12'!$AA$47)</f>
        <v>CWW12_038SWD_PR24</v>
      </c>
      <c r="C1776" t="str">
        <f>IF(LEN(_xlfn.CONCAT('CWW12'!$B$9, " - ", 'CWW12'!$B$47, " - ", 'CWW12'!$F$6, " - ", 'CWW12'!$E$5))&gt;230,LEFT(_xlfn.CONCAT('CWW12'!$B$9, " - ", 'CWW12'!$B$47, " - ", 'CWW12'!$F$6, " - ", 'CWW12'!$E$5),212)&amp;" [*** truncated]",_xlfn.CONCAT('CWW12'!$B$9, " - ", 'CWW12'!$B$47, " - ", 'CWW12'!$F$6, " - ", 'CWW12'!$E$5))</f>
        <v xml:space="preserve">EA/NRW environmental programme wastewater (WINEP/NEP) - Storm overflow - source surface water separation; (WINEP/NEP) wastewater opex - Surface water drainage - Wastewater network+ </v>
      </c>
      <c r="D1776" t="str">
        <f>'CWW12'!$C$47</f>
        <v>£m</v>
      </c>
      <c r="E1776" t="s">
        <v>8488</v>
      </c>
      <c r="F1776" s="1248">
        <f>IF(ISBLANK('CWW12'!$L$47),"##BLANK",'CWW12'!$L$47)</f>
        <v>0</v>
      </c>
    </row>
    <row r="1777" spans="2:6" x14ac:dyDescent="0.2">
      <c r="B1777" t="str">
        <f>UPPER('CWW12'!$AB$47)</f>
        <v>CWW12_038HD_PR24</v>
      </c>
      <c r="C1777" t="str">
        <f>IF(LEN(_xlfn.CONCAT('CWW12'!$B$9, " - ", 'CWW12'!$B$47, " - ", 'CWW12'!$G$6, " - ", 'CWW12'!$E$5))&gt;230,LEFT(_xlfn.CONCAT('CWW12'!$B$9, " - ", 'CWW12'!$B$47, " - ", 'CWW12'!$G$6, " - ", 'CWW12'!$E$5),212)&amp;" [*** truncated]",_xlfn.CONCAT('CWW12'!$B$9, " - ", 'CWW12'!$B$47, " - ", 'CWW12'!$G$6, " - ", 'CWW12'!$E$5))</f>
        <v xml:space="preserve">EA/NRW environmental programme wastewater (WINEP/NEP) - Storm overflow - source surface water separation; (WINEP/NEP) wastewater opex - Highway drainage - Wastewater network+ </v>
      </c>
      <c r="D1777" t="str">
        <f>'CWW12'!$C$47</f>
        <v>£m</v>
      </c>
      <c r="E1777" t="s">
        <v>8488</v>
      </c>
      <c r="F1777" s="1248">
        <f>IF(ISBLANK('CWW12'!$M$47),"##BLANK",'CWW12'!$M$47)</f>
        <v>0</v>
      </c>
    </row>
    <row r="1778" spans="2:6" x14ac:dyDescent="0.2">
      <c r="B1778" t="str">
        <f>UPPER('CWW12'!$AC$47)</f>
        <v>CWW12_038STD_PR24</v>
      </c>
      <c r="C1778" t="str">
        <f>IF(LEN(_xlfn.CONCAT('CWW12'!$B$9, " - ", 'CWW12'!$B$47, " - ", 'CWW12'!$H$6, " - ", 'CWW12'!$E$5))&gt;230,LEFT(_xlfn.CONCAT('CWW12'!$B$9, " - ", 'CWW12'!$B$47, " - ", 'CWW12'!$H$6, " - ", 'CWW12'!$E$5),212)&amp;" [*** truncated]",_xlfn.CONCAT('CWW12'!$B$9, " - ", 'CWW12'!$B$47, " - ", 'CWW12'!$H$6, " - ", 'CWW12'!$E$5))</f>
        <v xml:space="preserve">EA/NRW environmental programme wastewater (WINEP/NEP) - Storm overflow - source surface water separation; (WINEP/NEP) wastewater opex - Sewage treatment and disposal - Wastewater network+ </v>
      </c>
      <c r="D1778" t="str">
        <f>'CWW12'!$C$47</f>
        <v>£m</v>
      </c>
      <c r="E1778" t="s">
        <v>8488</v>
      </c>
      <c r="F1778" s="1248">
        <f>IF(ISBLANK('CWW12'!$N$47),"##BLANK",'CWW12'!$N$47)</f>
        <v>0</v>
      </c>
    </row>
    <row r="1779" spans="2:6" x14ac:dyDescent="0.2">
      <c r="B1779" t="str">
        <f>UPPER('CWW12'!$AD$47)</f>
        <v>CWW12_038SLT_PR24</v>
      </c>
      <c r="C1779" t="str">
        <f>IF(LEN(_xlfn.CONCAT('CWW12'!$B$9, " - ", 'CWW12'!$B$47, " - ", 'CWW12'!$I$6, " - ", 'CWW12'!$E$5))&gt;230,LEFT(_xlfn.CONCAT('CWW12'!$B$9, " - ", 'CWW12'!$B$47, " - ", 'CWW12'!$I$6, " - ", 'CWW12'!$E$5),212)&amp;" [*** truncated]",_xlfn.CONCAT('CWW12'!$B$9, " - ", 'CWW12'!$B$47, " - ", 'CWW12'!$I$6, " - ", 'CWW12'!$E$5))</f>
        <v xml:space="preserve">EA/NRW environmental programme wastewater (WINEP/NEP) - Storm overflow - source surface water separation; (WINEP/NEP) wastewater opex - Sludge liquor treatment - Wastewater network+ </v>
      </c>
      <c r="D1779" t="str">
        <f>'CWW12'!$C$47</f>
        <v>£m</v>
      </c>
      <c r="E1779" t="s">
        <v>8488</v>
      </c>
      <c r="F1779" s="1248">
        <f>IF(ISBLANK('CWW12'!$O$47),"##BLANK",'CWW12'!$O$47)</f>
        <v>0</v>
      </c>
    </row>
    <row r="1780" spans="2:6" x14ac:dyDescent="0.2">
      <c r="B1780" t="str">
        <f>UPPER('CWW12'!$AE$47)</f>
        <v>CWW12_038TOT_PR24</v>
      </c>
      <c r="C1780" t="str">
        <f>IF(LEN(_xlfn.CONCAT('CWW12'!$B$9, " - ", 'CWW12'!$B$47, " - ", 'CWW12'!$J$5))&gt;230,LEFT(_xlfn.CONCAT('CWW12'!$B$9, " - ", 'CWW12'!$B$47, " - ", 'CWW12'!$J$5),212)&amp;" [*** truncated]",_xlfn.CONCAT('CWW12'!$B$9, " - ", 'CWW12'!$B$47, " - ", 'CWW12'!$J$5))</f>
        <v>EA/NRW environmental programme wastewater (WINEP/NEP) - Storm overflow - source surface water separation; (WINEP/NEP) wastewater opex - Total</v>
      </c>
      <c r="D1780" t="str">
        <f>'CWW12'!$C$47</f>
        <v>£m</v>
      </c>
      <c r="E1780" t="s">
        <v>8488</v>
      </c>
      <c r="F1780" s="1248">
        <f>IF(ISBLANK('CWW12'!$P$47),"##BLANK",'CWW12'!$P$47)</f>
        <v>0</v>
      </c>
    </row>
    <row r="1781" spans="2:6" x14ac:dyDescent="0.2">
      <c r="B1781" t="str">
        <f>UPPER('CWW12'!$Z$48)</f>
        <v>CWW12_039FL_PR24</v>
      </c>
      <c r="C1781" t="str">
        <f>IF(LEN(_xlfn.CONCAT('CWW12'!$B$9, " - ", 'CWW12'!$B$48, " - ", 'CWW12'!$E$6, " - ", 'CWW12'!$E$5))&gt;230,LEFT(_xlfn.CONCAT('CWW12'!$B$9, " - ", 'CWW12'!$B$48, " - ", 'CWW12'!$E$6, " - ", 'CWW12'!$E$5),212)&amp;" [*** truncated]",_xlfn.CONCAT('CWW12'!$B$9, " - ", 'CWW12'!$B$48, " - ", 'CWW12'!$E$6, " - ", 'CWW12'!$E$5))</f>
        <v xml:space="preserve">EA/NRW environmental programme wastewater (WINEP/NEP) - Storm overflow - source surface water separation; (WINEP/NEP) wastewater totex - Foul - Wastewater network+ </v>
      </c>
      <c r="D1781" t="str">
        <f>'CWW12'!$C$48</f>
        <v>£m</v>
      </c>
      <c r="E1781" t="s">
        <v>8488</v>
      </c>
      <c r="F1781" s="1248">
        <f>IF(ISBLANK('CWW12'!$K$48),"##BLANK",'CWW12'!$K$48)</f>
        <v>0</v>
      </c>
    </row>
    <row r="1782" spans="2:6" x14ac:dyDescent="0.2">
      <c r="B1782" t="str">
        <f>UPPER('CWW12'!$AA$48)</f>
        <v>CWW12_039SWD_PR24</v>
      </c>
      <c r="C1782" t="str">
        <f>IF(LEN(_xlfn.CONCAT('CWW12'!$B$9, " - ", 'CWW12'!$B$48, " - ", 'CWW12'!$F$6, " - ", 'CWW12'!$E$5))&gt;230,LEFT(_xlfn.CONCAT('CWW12'!$B$9, " - ", 'CWW12'!$B$48, " - ", 'CWW12'!$F$6, " - ", 'CWW12'!$E$5),212)&amp;" [*** truncated]",_xlfn.CONCAT('CWW12'!$B$9, " - ", 'CWW12'!$B$48, " - ", 'CWW12'!$F$6, " - ", 'CWW12'!$E$5))</f>
        <v xml:space="preserve">EA/NRW environmental programme wastewater (WINEP/NEP) - Storm overflow - source surface water separation; (WINEP/NEP) wastewater totex - Surface water drainage - Wastewater network+ </v>
      </c>
      <c r="D1782" t="str">
        <f>'CWW12'!$C$48</f>
        <v>£m</v>
      </c>
      <c r="E1782" t="s">
        <v>8488</v>
      </c>
      <c r="F1782" s="1248">
        <f>IF(ISBLANK('CWW12'!$L$48),"##BLANK",'CWW12'!$L$48)</f>
        <v>0</v>
      </c>
    </row>
    <row r="1783" spans="2:6" x14ac:dyDescent="0.2">
      <c r="B1783" t="str">
        <f>UPPER('CWW12'!$AB$48)</f>
        <v>CWW12_039HD_PR24</v>
      </c>
      <c r="C1783" t="str">
        <f>IF(LEN(_xlfn.CONCAT('CWW12'!$B$9, " - ", 'CWW12'!$B$48, " - ", 'CWW12'!$G$6, " - ", 'CWW12'!$E$5))&gt;230,LEFT(_xlfn.CONCAT('CWW12'!$B$9, " - ", 'CWW12'!$B$48, " - ", 'CWW12'!$G$6, " - ", 'CWW12'!$E$5),212)&amp;" [*** truncated]",_xlfn.CONCAT('CWW12'!$B$9, " - ", 'CWW12'!$B$48, " - ", 'CWW12'!$G$6, " - ", 'CWW12'!$E$5))</f>
        <v xml:space="preserve">EA/NRW environmental programme wastewater (WINEP/NEP) - Storm overflow - source surface water separation; (WINEP/NEP) wastewater totex - Highway drainage - Wastewater network+ </v>
      </c>
      <c r="D1783" t="str">
        <f>'CWW12'!$C$48</f>
        <v>£m</v>
      </c>
      <c r="E1783" t="s">
        <v>8488</v>
      </c>
      <c r="F1783" s="1248">
        <f>IF(ISBLANK('CWW12'!$M$48),"##BLANK",'CWW12'!$M$48)</f>
        <v>0</v>
      </c>
    </row>
    <row r="1784" spans="2:6" x14ac:dyDescent="0.2">
      <c r="B1784" t="str">
        <f>UPPER('CWW12'!$AC$48)</f>
        <v>CWW12_039STD_PR24</v>
      </c>
      <c r="C1784" t="str">
        <f>IF(LEN(_xlfn.CONCAT('CWW12'!$B$9, " - ", 'CWW12'!$B$48, " - ", 'CWW12'!$H$6, " - ", 'CWW12'!$E$5))&gt;230,LEFT(_xlfn.CONCAT('CWW12'!$B$9, " - ", 'CWW12'!$B$48, " - ", 'CWW12'!$H$6, " - ", 'CWW12'!$E$5),212)&amp;" [*** truncated]",_xlfn.CONCAT('CWW12'!$B$9, " - ", 'CWW12'!$B$48, " - ", 'CWW12'!$H$6, " - ", 'CWW12'!$E$5))</f>
        <v xml:space="preserve">EA/NRW environmental programme wastewater (WINEP/NEP) - Storm overflow - source surface water separation; (WINEP/NEP) wastewater totex - Sewage treatment and disposal - Wastewater network+ </v>
      </c>
      <c r="D1784" t="str">
        <f>'CWW12'!$C$48</f>
        <v>£m</v>
      </c>
      <c r="E1784" t="s">
        <v>8488</v>
      </c>
      <c r="F1784" s="1248">
        <f>IF(ISBLANK('CWW12'!$N$48),"##BLANK",'CWW12'!$N$48)</f>
        <v>0</v>
      </c>
    </row>
    <row r="1785" spans="2:6" x14ac:dyDescent="0.2">
      <c r="B1785" t="str">
        <f>UPPER('CWW12'!$AD$48)</f>
        <v>CWW12_039SLT_PR24</v>
      </c>
      <c r="C1785" t="str">
        <f>IF(LEN(_xlfn.CONCAT('CWW12'!$B$9, " - ", 'CWW12'!$B$48, " - ", 'CWW12'!$I$6, " - ", 'CWW12'!$E$5))&gt;230,LEFT(_xlfn.CONCAT('CWW12'!$B$9, " - ", 'CWW12'!$B$48, " - ", 'CWW12'!$I$6, " - ", 'CWW12'!$E$5),212)&amp;" [*** truncated]",_xlfn.CONCAT('CWW12'!$B$9, " - ", 'CWW12'!$B$48, " - ", 'CWW12'!$I$6, " - ", 'CWW12'!$E$5))</f>
        <v xml:space="preserve">EA/NRW environmental programme wastewater (WINEP/NEP) - Storm overflow - source surface water separation; (WINEP/NEP) wastewater totex - Sludge liquor treatment - Wastewater network+ </v>
      </c>
      <c r="D1785" t="str">
        <f>'CWW12'!$C$48</f>
        <v>£m</v>
      </c>
      <c r="E1785" t="s">
        <v>8488</v>
      </c>
      <c r="F1785" s="1248">
        <f>IF(ISBLANK('CWW12'!$O$48),"##BLANK",'CWW12'!$O$48)</f>
        <v>0</v>
      </c>
    </row>
    <row r="1786" spans="2:6" x14ac:dyDescent="0.2">
      <c r="B1786" t="str">
        <f>UPPER('CWW12'!$AE$48)</f>
        <v>CWW12_039TOT_PR24</v>
      </c>
      <c r="C1786" t="str">
        <f>IF(LEN(_xlfn.CONCAT('CWW12'!$B$9, " - ", 'CWW12'!$B$48, " - ", 'CWW12'!$J$5))&gt;230,LEFT(_xlfn.CONCAT('CWW12'!$B$9, " - ", 'CWW12'!$B$48, " - ", 'CWW12'!$J$5),212)&amp;" [*** truncated]",_xlfn.CONCAT('CWW12'!$B$9, " - ", 'CWW12'!$B$48, " - ", 'CWW12'!$J$5))</f>
        <v>EA/NRW environmental programme wastewater (WINEP/NEP) - Storm overflow - source surface water separation; (WINEP/NEP) wastewater totex - Total</v>
      </c>
      <c r="D1786" t="str">
        <f>'CWW12'!$C$48</f>
        <v>£m</v>
      </c>
      <c r="E1786" t="s">
        <v>8488</v>
      </c>
      <c r="F1786" s="1248">
        <f>IF(ISBLANK('CWW12'!$P$48),"##BLANK",'CWW12'!$P$48)</f>
        <v>0</v>
      </c>
    </row>
    <row r="1787" spans="2:6" x14ac:dyDescent="0.2">
      <c r="B1787" t="str">
        <f>UPPER('CWW12'!$Z$49)</f>
        <v>CWW12_040FL_PR24</v>
      </c>
      <c r="C1787" t="str">
        <f>IF(LEN(_xlfn.CONCAT('CWW12'!$B$9, " - ", 'CWW12'!$B$49, " - ", 'CWW12'!$E$6, " - ", 'CWW12'!$E$5))&gt;230,LEFT(_xlfn.CONCAT('CWW12'!$B$9, " - ", 'CWW12'!$B$49, " - ", 'CWW12'!$E$6, " - ", 'CWW12'!$E$5),212)&amp;" [*** truncated]",_xlfn.CONCAT('CWW12'!$B$9, " - ", 'CWW12'!$B$49, " - ", 'CWW12'!$E$6, " - ", 'CWW12'!$E$5))</f>
        <v xml:space="preserve">EA/NRW environmental programme wastewater (WINEP/NEP) - Storm overflow - infiltration management: wastewater capex - Foul - Wastewater network+ </v>
      </c>
      <c r="D1787" t="str">
        <f>'CWW12'!$C$49</f>
        <v>£m</v>
      </c>
      <c r="E1787" t="s">
        <v>8488</v>
      </c>
      <c r="F1787" s="1248">
        <f>IF(ISBLANK('CWW12'!$K$49),"##BLANK",'CWW12'!$K$49)</f>
        <v>0</v>
      </c>
    </row>
    <row r="1788" spans="2:6" x14ac:dyDescent="0.2">
      <c r="B1788" t="str">
        <f>UPPER('CWW12'!$AA$49)</f>
        <v>CWW12_040SWD_PR24</v>
      </c>
      <c r="C1788" t="str">
        <f>IF(LEN(_xlfn.CONCAT('CWW12'!$B$9, " - ", 'CWW12'!$B$49, " - ", 'CWW12'!$F$6, " - ", 'CWW12'!$E$5))&gt;230,LEFT(_xlfn.CONCAT('CWW12'!$B$9, " - ", 'CWW12'!$B$49, " - ", 'CWW12'!$F$6, " - ", 'CWW12'!$E$5),212)&amp;" [*** truncated]",_xlfn.CONCAT('CWW12'!$B$9, " - ", 'CWW12'!$B$49, " - ", 'CWW12'!$F$6, " - ", 'CWW12'!$E$5))</f>
        <v xml:space="preserve">EA/NRW environmental programme wastewater (WINEP/NEP) - Storm overflow - infiltration management: wastewater capex - Surface water drainage - Wastewater network+ </v>
      </c>
      <c r="D1788" t="str">
        <f>'CWW12'!$C$49</f>
        <v>£m</v>
      </c>
      <c r="E1788" t="s">
        <v>8488</v>
      </c>
      <c r="F1788" s="1248">
        <f>IF(ISBLANK('CWW12'!$L$49),"##BLANK",'CWW12'!$L$49)</f>
        <v>0</v>
      </c>
    </row>
    <row r="1789" spans="2:6" x14ac:dyDescent="0.2">
      <c r="B1789" t="str">
        <f>UPPER('CWW12'!$AB$49)</f>
        <v>CWW12_040HD_PR24</v>
      </c>
      <c r="C1789" t="str">
        <f>IF(LEN(_xlfn.CONCAT('CWW12'!$B$9, " - ", 'CWW12'!$B$49, " - ", 'CWW12'!$G$6, " - ", 'CWW12'!$E$5))&gt;230,LEFT(_xlfn.CONCAT('CWW12'!$B$9, " - ", 'CWW12'!$B$49, " - ", 'CWW12'!$G$6, " - ", 'CWW12'!$E$5),212)&amp;" [*** truncated]",_xlfn.CONCAT('CWW12'!$B$9, " - ", 'CWW12'!$B$49, " - ", 'CWW12'!$G$6, " - ", 'CWW12'!$E$5))</f>
        <v xml:space="preserve">EA/NRW environmental programme wastewater (WINEP/NEP) - Storm overflow - infiltration management: wastewater capex - Highway drainage - Wastewater network+ </v>
      </c>
      <c r="D1789" t="str">
        <f>'CWW12'!$C$49</f>
        <v>£m</v>
      </c>
      <c r="E1789" t="s">
        <v>8488</v>
      </c>
      <c r="F1789" s="1248">
        <f>IF(ISBLANK('CWW12'!$M$49),"##BLANK",'CWW12'!$M$49)</f>
        <v>0</v>
      </c>
    </row>
    <row r="1790" spans="2:6" x14ac:dyDescent="0.2">
      <c r="B1790" t="str">
        <f>UPPER('CWW12'!$AC$49)</f>
        <v>CWW12_040STD_PR24</v>
      </c>
      <c r="C1790" t="str">
        <f>IF(LEN(_xlfn.CONCAT('CWW12'!$B$9, " - ", 'CWW12'!$B$49, " - ", 'CWW12'!$H$6, " - ", 'CWW12'!$E$5))&gt;230,LEFT(_xlfn.CONCAT('CWW12'!$B$9, " - ", 'CWW12'!$B$49, " - ", 'CWW12'!$H$6, " - ", 'CWW12'!$E$5),212)&amp;" [*** truncated]",_xlfn.CONCAT('CWW12'!$B$9, " - ", 'CWW12'!$B$49, " - ", 'CWW12'!$H$6, " - ", 'CWW12'!$E$5))</f>
        <v xml:space="preserve">EA/NRW environmental programme wastewater (WINEP/NEP) - Storm overflow - infiltration management: wastewater capex - Sewage treatment and disposal - Wastewater network+ </v>
      </c>
      <c r="D1790" t="str">
        <f>'CWW12'!$C$49</f>
        <v>£m</v>
      </c>
      <c r="E1790" t="s">
        <v>8488</v>
      </c>
      <c r="F1790" s="1248">
        <f>IF(ISBLANK('CWW12'!$N$49),"##BLANK",'CWW12'!$N$49)</f>
        <v>0</v>
      </c>
    </row>
    <row r="1791" spans="2:6" x14ac:dyDescent="0.2">
      <c r="B1791" t="str">
        <f>UPPER('CWW12'!$AD$49)</f>
        <v>CWW12_040SLT_PR24</v>
      </c>
      <c r="C1791" t="str">
        <f>IF(LEN(_xlfn.CONCAT('CWW12'!$B$9, " - ", 'CWW12'!$B$49, " - ", 'CWW12'!$I$6, " - ", 'CWW12'!$E$5))&gt;230,LEFT(_xlfn.CONCAT('CWW12'!$B$9, " - ", 'CWW12'!$B$49, " - ", 'CWW12'!$I$6, " - ", 'CWW12'!$E$5),212)&amp;" [*** truncated]",_xlfn.CONCAT('CWW12'!$B$9, " - ", 'CWW12'!$B$49, " - ", 'CWW12'!$I$6, " - ", 'CWW12'!$E$5))</f>
        <v xml:space="preserve">EA/NRW environmental programme wastewater (WINEP/NEP) - Storm overflow - infiltration management: wastewater capex - Sludge liquor treatment - Wastewater network+ </v>
      </c>
      <c r="D1791" t="str">
        <f>'CWW12'!$C$49</f>
        <v>£m</v>
      </c>
      <c r="E1791" t="s">
        <v>8488</v>
      </c>
      <c r="F1791" s="1248">
        <f>IF(ISBLANK('CWW12'!$O$49),"##BLANK",'CWW12'!$O$49)</f>
        <v>0</v>
      </c>
    </row>
    <row r="1792" spans="2:6" x14ac:dyDescent="0.2">
      <c r="B1792" t="str">
        <f>UPPER('CWW12'!$AE$49)</f>
        <v>CWW12_040TOT_PR24</v>
      </c>
      <c r="C1792" t="str">
        <f>IF(LEN(_xlfn.CONCAT('CWW12'!$B$9, " - ", 'CWW12'!$B$49, " - ", 'CWW12'!$J$5))&gt;230,LEFT(_xlfn.CONCAT('CWW12'!$B$9, " - ", 'CWW12'!$B$49, " - ", 'CWW12'!$J$5),212)&amp;" [*** truncated]",_xlfn.CONCAT('CWW12'!$B$9, " - ", 'CWW12'!$B$49, " - ", 'CWW12'!$J$5))</f>
        <v>EA/NRW environmental programme wastewater (WINEP/NEP) - Storm overflow - infiltration management: wastewater capex - Total</v>
      </c>
      <c r="D1792" t="str">
        <f>'CWW12'!$C$49</f>
        <v>£m</v>
      </c>
      <c r="E1792" t="s">
        <v>8488</v>
      </c>
      <c r="F1792" s="1248">
        <f>IF(ISBLANK('CWW12'!$P$49),"##BLANK",'CWW12'!$P$49)</f>
        <v>0</v>
      </c>
    </row>
    <row r="1793" spans="2:6" x14ac:dyDescent="0.2">
      <c r="B1793" t="str">
        <f>UPPER('CWW12'!$Z$50)</f>
        <v>CWW12_041FL_PR24</v>
      </c>
      <c r="C1793" t="str">
        <f>IF(LEN(_xlfn.CONCAT('CWW12'!$B$9, " - ", 'CWW12'!$B$50, " - ", 'CWW12'!$E$6, " - ", 'CWW12'!$E$5))&gt;230,LEFT(_xlfn.CONCAT('CWW12'!$B$9, " - ", 'CWW12'!$B$50, " - ", 'CWW12'!$E$6, " - ", 'CWW12'!$E$5),212)&amp;" [*** truncated]",_xlfn.CONCAT('CWW12'!$B$9, " - ", 'CWW12'!$B$50, " - ", 'CWW12'!$E$6, " - ", 'CWW12'!$E$5))</f>
        <v xml:space="preserve">EA/NRW environmental programme wastewater (WINEP/NEP) - Storm overflow - infiltration management: wastewater opex - Foul - Wastewater network+ </v>
      </c>
      <c r="D1793" t="str">
        <f>'CWW12'!$C$50</f>
        <v>£m</v>
      </c>
      <c r="E1793" t="s">
        <v>8488</v>
      </c>
      <c r="F1793" s="1248">
        <f>IF(ISBLANK('CWW12'!$K$50),"##BLANK",'CWW12'!$K$50)</f>
        <v>0</v>
      </c>
    </row>
    <row r="1794" spans="2:6" x14ac:dyDescent="0.2">
      <c r="B1794" t="str">
        <f>UPPER('CWW12'!$AA$50)</f>
        <v>CWW12_041SWD_PR24</v>
      </c>
      <c r="C1794" t="str">
        <f>IF(LEN(_xlfn.CONCAT('CWW12'!$B$9, " - ", 'CWW12'!$B$50, " - ", 'CWW12'!$F$6, " - ", 'CWW12'!$E$5))&gt;230,LEFT(_xlfn.CONCAT('CWW12'!$B$9, " - ", 'CWW12'!$B$50, " - ", 'CWW12'!$F$6, " - ", 'CWW12'!$E$5),212)&amp;" [*** truncated]",_xlfn.CONCAT('CWW12'!$B$9, " - ", 'CWW12'!$B$50, " - ", 'CWW12'!$F$6, " - ", 'CWW12'!$E$5))</f>
        <v xml:space="preserve">EA/NRW environmental programme wastewater (WINEP/NEP) - Storm overflow - infiltration management: wastewater opex - Surface water drainage - Wastewater network+ </v>
      </c>
      <c r="D1794" t="str">
        <f>'CWW12'!$C$50</f>
        <v>£m</v>
      </c>
      <c r="E1794" t="s">
        <v>8488</v>
      </c>
      <c r="F1794" s="1248">
        <f>IF(ISBLANK('CWW12'!$L$50),"##BLANK",'CWW12'!$L$50)</f>
        <v>0</v>
      </c>
    </row>
    <row r="1795" spans="2:6" x14ac:dyDescent="0.2">
      <c r="B1795" t="str">
        <f>UPPER('CWW12'!$AB$50)</f>
        <v>CWW12_041HD_PR24</v>
      </c>
      <c r="C1795" t="str">
        <f>IF(LEN(_xlfn.CONCAT('CWW12'!$B$9, " - ", 'CWW12'!$B$50, " - ", 'CWW12'!$G$6, " - ", 'CWW12'!$E$5))&gt;230,LEFT(_xlfn.CONCAT('CWW12'!$B$9, " - ", 'CWW12'!$B$50, " - ", 'CWW12'!$G$6, " - ", 'CWW12'!$E$5),212)&amp;" [*** truncated]",_xlfn.CONCAT('CWW12'!$B$9, " - ", 'CWW12'!$B$50, " - ", 'CWW12'!$G$6, " - ", 'CWW12'!$E$5))</f>
        <v xml:space="preserve">EA/NRW environmental programme wastewater (WINEP/NEP) - Storm overflow - infiltration management: wastewater opex - Highway drainage - Wastewater network+ </v>
      </c>
      <c r="D1795" t="str">
        <f>'CWW12'!$C$50</f>
        <v>£m</v>
      </c>
      <c r="E1795" t="s">
        <v>8488</v>
      </c>
      <c r="F1795" s="1248">
        <f>IF(ISBLANK('CWW12'!$M$50),"##BLANK",'CWW12'!$M$50)</f>
        <v>0</v>
      </c>
    </row>
    <row r="1796" spans="2:6" x14ac:dyDescent="0.2">
      <c r="B1796" t="str">
        <f>UPPER('CWW12'!$AC$50)</f>
        <v>CWW12_041STD_PR24</v>
      </c>
      <c r="C1796" t="str">
        <f>IF(LEN(_xlfn.CONCAT('CWW12'!$B$9, " - ", 'CWW12'!$B$50, " - ", 'CWW12'!$H$6, " - ", 'CWW12'!$E$5))&gt;230,LEFT(_xlfn.CONCAT('CWW12'!$B$9, " - ", 'CWW12'!$B$50, " - ", 'CWW12'!$H$6, " - ", 'CWW12'!$E$5),212)&amp;" [*** truncated]",_xlfn.CONCAT('CWW12'!$B$9, " - ", 'CWW12'!$B$50, " - ", 'CWW12'!$H$6, " - ", 'CWW12'!$E$5))</f>
        <v xml:space="preserve">EA/NRW environmental programme wastewater (WINEP/NEP) - Storm overflow - infiltration management: wastewater opex - Sewage treatment and disposal - Wastewater network+ </v>
      </c>
      <c r="D1796" t="str">
        <f>'CWW12'!$C$50</f>
        <v>£m</v>
      </c>
      <c r="E1796" t="s">
        <v>8488</v>
      </c>
      <c r="F1796" s="1248">
        <f>IF(ISBLANK('CWW12'!$N$50),"##BLANK",'CWW12'!$N$50)</f>
        <v>0</v>
      </c>
    </row>
    <row r="1797" spans="2:6" x14ac:dyDescent="0.2">
      <c r="B1797" t="str">
        <f>UPPER('CWW12'!$AD$50)</f>
        <v>CWW12_041SLT_PR24</v>
      </c>
      <c r="C1797" t="str">
        <f>IF(LEN(_xlfn.CONCAT('CWW12'!$B$9, " - ", 'CWW12'!$B$50, " - ", 'CWW12'!$I$6, " - ", 'CWW12'!$E$5))&gt;230,LEFT(_xlfn.CONCAT('CWW12'!$B$9, " - ", 'CWW12'!$B$50, " - ", 'CWW12'!$I$6, " - ", 'CWW12'!$E$5),212)&amp;" [*** truncated]",_xlfn.CONCAT('CWW12'!$B$9, " - ", 'CWW12'!$B$50, " - ", 'CWW12'!$I$6, " - ", 'CWW12'!$E$5))</f>
        <v xml:space="preserve">EA/NRW environmental programme wastewater (WINEP/NEP) - Storm overflow - infiltration management: wastewater opex - Sludge liquor treatment - Wastewater network+ </v>
      </c>
      <c r="D1797" t="str">
        <f>'CWW12'!$C$50</f>
        <v>£m</v>
      </c>
      <c r="E1797" t="s">
        <v>8488</v>
      </c>
      <c r="F1797" s="1248">
        <f>IF(ISBLANK('CWW12'!$O$50),"##BLANK",'CWW12'!$O$50)</f>
        <v>0</v>
      </c>
    </row>
    <row r="1798" spans="2:6" x14ac:dyDescent="0.2">
      <c r="B1798" t="str">
        <f>UPPER('CWW12'!$AE$50)</f>
        <v>CWW12_041TOT_PR24</v>
      </c>
      <c r="C1798" t="str">
        <f>IF(LEN(_xlfn.CONCAT('CWW12'!$B$9, " - ", 'CWW12'!$B$50, " - ", 'CWW12'!$J$5))&gt;230,LEFT(_xlfn.CONCAT('CWW12'!$B$9, " - ", 'CWW12'!$B$50, " - ", 'CWW12'!$J$5),212)&amp;" [*** truncated]",_xlfn.CONCAT('CWW12'!$B$9, " - ", 'CWW12'!$B$50, " - ", 'CWW12'!$J$5))</f>
        <v>EA/NRW environmental programme wastewater (WINEP/NEP) - Storm overflow - infiltration management: wastewater opex - Total</v>
      </c>
      <c r="D1798" t="str">
        <f>'CWW12'!$C$50</f>
        <v>£m</v>
      </c>
      <c r="E1798" t="s">
        <v>8488</v>
      </c>
      <c r="F1798" s="1248">
        <f>IF(ISBLANK('CWW12'!$P$50),"##BLANK",'CWW12'!$P$50)</f>
        <v>0</v>
      </c>
    </row>
    <row r="1799" spans="2:6" x14ac:dyDescent="0.2">
      <c r="B1799" t="str">
        <f>UPPER('CWW12'!$Z$51)</f>
        <v>CWW12_042FL_PR24</v>
      </c>
      <c r="C1799" t="str">
        <f>IF(LEN(_xlfn.CONCAT('CWW12'!$B$9, " - ", 'CWW12'!$B$51, " - ", 'CWW12'!$E$6, " - ", 'CWW12'!$E$5))&gt;230,LEFT(_xlfn.CONCAT('CWW12'!$B$9, " - ", 'CWW12'!$B$51, " - ", 'CWW12'!$E$6, " - ", 'CWW12'!$E$5),212)&amp;" [*** truncated]",_xlfn.CONCAT('CWW12'!$B$9, " - ", 'CWW12'!$B$51, " - ", 'CWW12'!$E$6, " - ", 'CWW12'!$E$5))</f>
        <v xml:space="preserve">EA/NRW environmental programme wastewater (WINEP/NEP) - Storm overflow - infiltration management: wastewater totex - Foul - Wastewater network+ </v>
      </c>
      <c r="D1799" t="str">
        <f>'CWW12'!$C$51</f>
        <v>£m</v>
      </c>
      <c r="E1799" t="s">
        <v>8488</v>
      </c>
      <c r="F1799" s="1248">
        <f>IF(ISBLANK('CWW12'!$K$51),"##BLANK",'CWW12'!$K$51)</f>
        <v>0</v>
      </c>
    </row>
    <row r="1800" spans="2:6" x14ac:dyDescent="0.2">
      <c r="B1800" t="str">
        <f>UPPER('CWW12'!$AA$51)</f>
        <v>CWW12_042SWD_PR24</v>
      </c>
      <c r="C1800" t="str">
        <f>IF(LEN(_xlfn.CONCAT('CWW12'!$B$9, " - ", 'CWW12'!$B$51, " - ", 'CWW12'!$F$6, " - ", 'CWW12'!$E$5))&gt;230,LEFT(_xlfn.CONCAT('CWW12'!$B$9, " - ", 'CWW12'!$B$51, " - ", 'CWW12'!$F$6, " - ", 'CWW12'!$E$5),212)&amp;" [*** truncated]",_xlfn.CONCAT('CWW12'!$B$9, " - ", 'CWW12'!$B$51, " - ", 'CWW12'!$F$6, " - ", 'CWW12'!$E$5))</f>
        <v xml:space="preserve">EA/NRW environmental programme wastewater (WINEP/NEP) - Storm overflow - infiltration management: wastewater totex - Surface water drainage - Wastewater network+ </v>
      </c>
      <c r="D1800" t="str">
        <f>'CWW12'!$C$51</f>
        <v>£m</v>
      </c>
      <c r="E1800" t="s">
        <v>8488</v>
      </c>
      <c r="F1800" s="1248">
        <f>IF(ISBLANK('CWW12'!$L$51),"##BLANK",'CWW12'!$L$51)</f>
        <v>0</v>
      </c>
    </row>
    <row r="1801" spans="2:6" x14ac:dyDescent="0.2">
      <c r="B1801" t="str">
        <f>UPPER('CWW12'!$AB$51)</f>
        <v>CWW12_042HD_PR24</v>
      </c>
      <c r="C1801" t="str">
        <f>IF(LEN(_xlfn.CONCAT('CWW12'!$B$9, " - ", 'CWW12'!$B$51, " - ", 'CWW12'!$G$6, " - ", 'CWW12'!$E$5))&gt;230,LEFT(_xlfn.CONCAT('CWW12'!$B$9, " - ", 'CWW12'!$B$51, " - ", 'CWW12'!$G$6, " - ", 'CWW12'!$E$5),212)&amp;" [*** truncated]",_xlfn.CONCAT('CWW12'!$B$9, " - ", 'CWW12'!$B$51, " - ", 'CWW12'!$G$6, " - ", 'CWW12'!$E$5))</f>
        <v xml:space="preserve">EA/NRW environmental programme wastewater (WINEP/NEP) - Storm overflow - infiltration management: wastewater totex - Highway drainage - Wastewater network+ </v>
      </c>
      <c r="D1801" t="str">
        <f>'CWW12'!$C$51</f>
        <v>£m</v>
      </c>
      <c r="E1801" t="s">
        <v>8488</v>
      </c>
      <c r="F1801" s="1248">
        <f>IF(ISBLANK('CWW12'!$M$51),"##BLANK",'CWW12'!$M$51)</f>
        <v>0</v>
      </c>
    </row>
    <row r="1802" spans="2:6" x14ac:dyDescent="0.2">
      <c r="B1802" t="str">
        <f>UPPER('CWW12'!$AC$51)</f>
        <v>CWW12_042STD_PR24</v>
      </c>
      <c r="C1802" t="str">
        <f>IF(LEN(_xlfn.CONCAT('CWW12'!$B$9, " - ", 'CWW12'!$B$51, " - ", 'CWW12'!$H$6, " - ", 'CWW12'!$E$5))&gt;230,LEFT(_xlfn.CONCAT('CWW12'!$B$9, " - ", 'CWW12'!$B$51, " - ", 'CWW12'!$H$6, " - ", 'CWW12'!$E$5),212)&amp;" [*** truncated]",_xlfn.CONCAT('CWW12'!$B$9, " - ", 'CWW12'!$B$51, " - ", 'CWW12'!$H$6, " - ", 'CWW12'!$E$5))</f>
        <v xml:space="preserve">EA/NRW environmental programme wastewater (WINEP/NEP) - Storm overflow - infiltration management: wastewater totex - Sewage treatment and disposal - Wastewater network+ </v>
      </c>
      <c r="D1802" t="str">
        <f>'CWW12'!$C$51</f>
        <v>£m</v>
      </c>
      <c r="E1802" t="s">
        <v>8488</v>
      </c>
      <c r="F1802" s="1248">
        <f>IF(ISBLANK('CWW12'!$N$51),"##BLANK",'CWW12'!$N$51)</f>
        <v>0</v>
      </c>
    </row>
    <row r="1803" spans="2:6" x14ac:dyDescent="0.2">
      <c r="B1803" t="str">
        <f>UPPER('CWW12'!$AD$51)</f>
        <v>CWW12_042SLT_PR24</v>
      </c>
      <c r="C1803" t="str">
        <f>IF(LEN(_xlfn.CONCAT('CWW12'!$B$9, " - ", 'CWW12'!$B$51, " - ", 'CWW12'!$I$6, " - ", 'CWW12'!$E$5))&gt;230,LEFT(_xlfn.CONCAT('CWW12'!$B$9, " - ", 'CWW12'!$B$51, " - ", 'CWW12'!$I$6, " - ", 'CWW12'!$E$5),212)&amp;" [*** truncated]",_xlfn.CONCAT('CWW12'!$B$9, " - ", 'CWW12'!$B$51, " - ", 'CWW12'!$I$6, " - ", 'CWW12'!$E$5))</f>
        <v xml:space="preserve">EA/NRW environmental programme wastewater (WINEP/NEP) - Storm overflow - infiltration management: wastewater totex - Sludge liquor treatment - Wastewater network+ </v>
      </c>
      <c r="D1803" t="str">
        <f>'CWW12'!$C$51</f>
        <v>£m</v>
      </c>
      <c r="E1803" t="s">
        <v>8488</v>
      </c>
      <c r="F1803" s="1248">
        <f>IF(ISBLANK('CWW12'!$O$51),"##BLANK",'CWW12'!$O$51)</f>
        <v>0</v>
      </c>
    </row>
    <row r="1804" spans="2:6" x14ac:dyDescent="0.2">
      <c r="B1804" t="str">
        <f>UPPER('CWW12'!$AE$51)</f>
        <v>CWW12_042TOT_PR24</v>
      </c>
      <c r="C1804" t="str">
        <f>IF(LEN(_xlfn.CONCAT('CWW12'!$B$9, " - ", 'CWW12'!$B$51, " - ", 'CWW12'!$J$5))&gt;230,LEFT(_xlfn.CONCAT('CWW12'!$B$9, " - ", 'CWW12'!$B$51, " - ", 'CWW12'!$J$5),212)&amp;" [*** truncated]",_xlfn.CONCAT('CWW12'!$B$9, " - ", 'CWW12'!$B$51, " - ", 'CWW12'!$J$5))</f>
        <v>EA/NRW environmental programme wastewater (WINEP/NEP) - Storm overflow - infiltration management: wastewater totex - Total</v>
      </c>
      <c r="D1804" t="str">
        <f>'CWW12'!$C$51</f>
        <v>£m</v>
      </c>
      <c r="E1804" t="s">
        <v>8488</v>
      </c>
      <c r="F1804" s="1248">
        <f>IF(ISBLANK('CWW12'!$P$51),"##BLANK",'CWW12'!$P$51)</f>
        <v>0</v>
      </c>
    </row>
    <row r="1805" spans="2:6" x14ac:dyDescent="0.2">
      <c r="B1805" t="str">
        <f>UPPER('CWW12'!$Z$52)</f>
        <v>CWW12_043FL_PR24</v>
      </c>
      <c r="C1805" t="str">
        <f>IF(LEN(_xlfn.CONCAT('CWW12'!$B$9, " - ", 'CWW12'!$B$52, " - ", 'CWW12'!$E$6, " - ", 'CWW12'!$E$5))&gt;230,LEFT(_xlfn.CONCAT('CWW12'!$B$9, " - ", 'CWW12'!$B$52, " - ", 'CWW12'!$E$6, " - ", 'CWW12'!$E$5),212)&amp;" [*** truncated]",_xlfn.CONCAT('CWW12'!$B$9, " - ", 'CWW12'!$B$52, " - ", 'CWW12'!$E$6, " - ", 'CWW12'!$E$5))</f>
        <v xml:space="preserve">EA/NRW environmental programme wastewater (WINEP/NEP) - Storm overflow - sewer flow management and control; (WINEP/NEP) wastewater capex - Foul - Wastewater network+ </v>
      </c>
      <c r="D1805" t="str">
        <f>'CWW12'!$C$52</f>
        <v>£m</v>
      </c>
      <c r="E1805" t="s">
        <v>8488</v>
      </c>
      <c r="F1805" s="1248">
        <f>IF(ISBLANK('CWW12'!$K$52),"##BLANK",'CWW12'!$K$52)</f>
        <v>5.6464415449213101E-2</v>
      </c>
    </row>
    <row r="1806" spans="2:6" x14ac:dyDescent="0.2">
      <c r="B1806" t="str">
        <f>UPPER('CWW12'!$AA$52)</f>
        <v>CWW12_043SWD_PR24</v>
      </c>
      <c r="C1806" t="str">
        <f>IF(LEN(_xlfn.CONCAT('CWW12'!$B$9, " - ", 'CWW12'!$B$52, " - ", 'CWW12'!$F$6, " - ", 'CWW12'!$E$5))&gt;230,LEFT(_xlfn.CONCAT('CWW12'!$B$9, " - ", 'CWW12'!$B$52, " - ", 'CWW12'!$F$6, " - ", 'CWW12'!$E$5),212)&amp;" [*** truncated]",_xlfn.CONCAT('CWW12'!$B$9, " - ", 'CWW12'!$B$52, " - ", 'CWW12'!$F$6, " - ", 'CWW12'!$E$5))</f>
        <v xml:space="preserve">EA/NRW environmental programme wastewater (WINEP/NEP) - Storm overflow - sewer flow management and control; (WINEP/NEP) wastewater capex - Surface water drainage - Wastewater network+ </v>
      </c>
      <c r="D1806" t="str">
        <f>'CWW12'!$C$52</f>
        <v>£m</v>
      </c>
      <c r="E1806" t="s">
        <v>8488</v>
      </c>
      <c r="F1806" s="1248">
        <f>IF(ISBLANK('CWW12'!$L$52),"##BLANK",'CWW12'!$L$52)</f>
        <v>1.5685801205123705E-2</v>
      </c>
    </row>
    <row r="1807" spans="2:6" x14ac:dyDescent="0.2">
      <c r="B1807" t="str">
        <f>UPPER('CWW12'!$AB$52)</f>
        <v>CWW12_043HD_PR24</v>
      </c>
      <c r="C1807" t="str">
        <f>IF(LEN(_xlfn.CONCAT('CWW12'!$B$9, " - ", 'CWW12'!$B$52, " - ", 'CWW12'!$G$6, " - ", 'CWW12'!$E$5))&gt;230,LEFT(_xlfn.CONCAT('CWW12'!$B$9, " - ", 'CWW12'!$B$52, " - ", 'CWW12'!$G$6, " - ", 'CWW12'!$E$5),212)&amp;" [*** truncated]",_xlfn.CONCAT('CWW12'!$B$9, " - ", 'CWW12'!$B$52, " - ", 'CWW12'!$G$6, " - ", 'CWW12'!$E$5))</f>
        <v xml:space="preserve">EA/NRW environmental programme wastewater (WINEP/NEP) - Storm overflow - sewer flow management and control; (WINEP/NEP) wastewater capex - Highway drainage - Wastewater network+ </v>
      </c>
      <c r="D1807" t="str">
        <f>'CWW12'!$C$52</f>
        <v>£m</v>
      </c>
      <c r="E1807" t="s">
        <v>8488</v>
      </c>
      <c r="F1807" s="1248">
        <f>IF(ISBLANK('CWW12'!$M$52),"##BLANK",'CWW12'!$M$52)</f>
        <v>6.2740012756757509E-3</v>
      </c>
    </row>
    <row r="1808" spans="2:6" x14ac:dyDescent="0.2">
      <c r="B1808" t="str">
        <f>UPPER('CWW12'!$AC$52)</f>
        <v>CWW12_043STD_PR24</v>
      </c>
      <c r="C1808" t="str">
        <f>IF(LEN(_xlfn.CONCAT('CWW12'!$B$9, " - ", 'CWW12'!$B$52, " - ", 'CWW12'!$H$6, " - ", 'CWW12'!$E$5))&gt;230,LEFT(_xlfn.CONCAT('CWW12'!$B$9, " - ", 'CWW12'!$B$52, " - ", 'CWW12'!$H$6, " - ", 'CWW12'!$E$5),212)&amp;" [*** truncated]",_xlfn.CONCAT('CWW12'!$B$9, " - ", 'CWW12'!$B$52, " - ", 'CWW12'!$H$6, " - ", 'CWW12'!$E$5))</f>
        <v xml:space="preserve">EA/NRW environmental programme wastewater (WINEP/NEP) - Storm overflow - sewer flow management and control; (WINEP/NEP) wastewater capex - Sewage treatment and disposal - Wastewater network+ </v>
      </c>
      <c r="D1808" t="str">
        <f>'CWW12'!$C$52</f>
        <v>£m</v>
      </c>
      <c r="E1808" t="s">
        <v>8488</v>
      </c>
      <c r="F1808" s="1248">
        <f>IF(ISBLANK('CWW12'!$N$52),"##BLANK",'CWW12'!$N$52)</f>
        <v>2.354147006263478E-3</v>
      </c>
    </row>
    <row r="1809" spans="2:6" x14ac:dyDescent="0.2">
      <c r="B1809" t="str">
        <f>UPPER('CWW12'!$AD$52)</f>
        <v>CWW12_043SLT_PR24</v>
      </c>
      <c r="C1809" t="str">
        <f>IF(LEN(_xlfn.CONCAT('CWW12'!$B$9, " - ", 'CWW12'!$B$52, " - ", 'CWW12'!$I$6, " - ", 'CWW12'!$E$5))&gt;230,LEFT(_xlfn.CONCAT('CWW12'!$B$9, " - ", 'CWW12'!$B$52, " - ", 'CWW12'!$I$6, " - ", 'CWW12'!$E$5),212)&amp;" [*** truncated]",_xlfn.CONCAT('CWW12'!$B$9, " - ", 'CWW12'!$B$52, " - ", 'CWW12'!$I$6, " - ", 'CWW12'!$E$5))</f>
        <v xml:space="preserve">EA/NRW environmental programme wastewater (WINEP/NEP) - Storm overflow - sewer flow management and control; (WINEP/NEP) wastewater capex - Sludge liquor treatment - Wastewater network+ </v>
      </c>
      <c r="D1809" t="str">
        <f>'CWW12'!$C$52</f>
        <v>£m</v>
      </c>
      <c r="E1809" t="s">
        <v>8488</v>
      </c>
      <c r="F1809" s="1248">
        <f>IF(ISBLANK('CWW12'!$O$52),"##BLANK",'CWW12'!$O$52)</f>
        <v>0</v>
      </c>
    </row>
    <row r="1810" spans="2:6" x14ac:dyDescent="0.2">
      <c r="B1810" t="str">
        <f>UPPER('CWW12'!$AE$52)</f>
        <v>CWW12_043TOT_PR24</v>
      </c>
      <c r="C1810" t="str">
        <f>IF(LEN(_xlfn.CONCAT('CWW12'!$B$9, " - ", 'CWW12'!$B$52, " - ", 'CWW12'!$J$5))&gt;230,LEFT(_xlfn.CONCAT('CWW12'!$B$9, " - ", 'CWW12'!$B$52, " - ", 'CWW12'!$J$5),212)&amp;" [*** truncated]",_xlfn.CONCAT('CWW12'!$B$9, " - ", 'CWW12'!$B$52, " - ", 'CWW12'!$J$5))</f>
        <v>EA/NRW environmental programme wastewater (WINEP/NEP) - Storm overflow - sewer flow management and control; (WINEP/NEP) wastewater capex - Total</v>
      </c>
      <c r="D1810" t="str">
        <f>'CWW12'!$C$52</f>
        <v>£m</v>
      </c>
      <c r="E1810" t="s">
        <v>8488</v>
      </c>
      <c r="F1810" s="1248">
        <f>IF(ISBLANK('CWW12'!$P$52),"##BLANK",'CWW12'!$P$52)</f>
        <v>8.0778364936276034E-2</v>
      </c>
    </row>
    <row r="1811" spans="2:6" x14ac:dyDescent="0.2">
      <c r="B1811" t="str">
        <f>UPPER('CWW12'!$Z$53)</f>
        <v>CWW12_044FL_PR24</v>
      </c>
      <c r="C1811" t="str">
        <f>IF(LEN(_xlfn.CONCAT('CWW12'!$B$9, " - ", 'CWW12'!$B$53, " - ", 'CWW12'!$E$6, " - ", 'CWW12'!$E$5))&gt;230,LEFT(_xlfn.CONCAT('CWW12'!$B$9, " - ", 'CWW12'!$B$53, " - ", 'CWW12'!$E$6, " - ", 'CWW12'!$E$5),212)&amp;" [*** truncated]",_xlfn.CONCAT('CWW12'!$B$9, " - ", 'CWW12'!$B$53, " - ", 'CWW12'!$E$6, " - ", 'CWW12'!$E$5))</f>
        <v xml:space="preserve">EA/NRW environmental programme wastewater (WINEP/NEP) - Storm overflow - sewer flow management and control; (WINEP/NEP) wastewater opex - Foul - Wastewater network+ </v>
      </c>
      <c r="D1811" t="str">
        <f>'CWW12'!$C$53</f>
        <v>£m</v>
      </c>
      <c r="E1811" t="s">
        <v>8488</v>
      </c>
      <c r="F1811" s="1248">
        <f>IF(ISBLANK('CWW12'!$K$53),"##BLANK",'CWW12'!$K$53)</f>
        <v>0</v>
      </c>
    </row>
    <row r="1812" spans="2:6" x14ac:dyDescent="0.2">
      <c r="B1812" t="str">
        <f>UPPER('CWW12'!$AA$53)</f>
        <v>CWW12_044SWD_PR24</v>
      </c>
      <c r="C1812" t="str">
        <f>IF(LEN(_xlfn.CONCAT('CWW12'!$B$9, " - ", 'CWW12'!$B$53, " - ", 'CWW12'!$F$6, " - ", 'CWW12'!$E$5))&gt;230,LEFT(_xlfn.CONCAT('CWW12'!$B$9, " - ", 'CWW12'!$B$53, " - ", 'CWW12'!$F$6, " - ", 'CWW12'!$E$5),212)&amp;" [*** truncated]",_xlfn.CONCAT('CWW12'!$B$9, " - ", 'CWW12'!$B$53, " - ", 'CWW12'!$F$6, " - ", 'CWW12'!$E$5))</f>
        <v xml:space="preserve">EA/NRW environmental programme wastewater (WINEP/NEP) - Storm overflow - sewer flow management and control; (WINEP/NEP) wastewater opex - Surface water drainage - Wastewater network+ </v>
      </c>
      <c r="D1812" t="str">
        <f>'CWW12'!$C$53</f>
        <v>£m</v>
      </c>
      <c r="E1812" t="s">
        <v>8488</v>
      </c>
      <c r="F1812" s="1248">
        <f>IF(ISBLANK('CWW12'!$L$53),"##BLANK",'CWW12'!$L$53)</f>
        <v>0</v>
      </c>
    </row>
    <row r="1813" spans="2:6" x14ac:dyDescent="0.2">
      <c r="B1813" t="str">
        <f>UPPER('CWW12'!$AB$53)</f>
        <v>CWW12_044HD_PR24</v>
      </c>
      <c r="C1813" t="str">
        <f>IF(LEN(_xlfn.CONCAT('CWW12'!$B$9, " - ", 'CWW12'!$B$53, " - ", 'CWW12'!$G$6, " - ", 'CWW12'!$E$5))&gt;230,LEFT(_xlfn.CONCAT('CWW12'!$B$9, " - ", 'CWW12'!$B$53, " - ", 'CWW12'!$G$6, " - ", 'CWW12'!$E$5),212)&amp;" [*** truncated]",_xlfn.CONCAT('CWW12'!$B$9, " - ", 'CWW12'!$B$53, " - ", 'CWW12'!$G$6, " - ", 'CWW12'!$E$5))</f>
        <v xml:space="preserve">EA/NRW environmental programme wastewater (WINEP/NEP) - Storm overflow - sewer flow management and control; (WINEP/NEP) wastewater opex - Highway drainage - Wastewater network+ </v>
      </c>
      <c r="D1813" t="str">
        <f>'CWW12'!$C$53</f>
        <v>£m</v>
      </c>
      <c r="E1813" t="s">
        <v>8488</v>
      </c>
      <c r="F1813" s="1248">
        <f>IF(ISBLANK('CWW12'!$M$53),"##BLANK",'CWW12'!$M$53)</f>
        <v>0</v>
      </c>
    </row>
    <row r="1814" spans="2:6" x14ac:dyDescent="0.2">
      <c r="B1814" t="str">
        <f>UPPER('CWW12'!$AC$53)</f>
        <v>CWW12_044STD_PR24</v>
      </c>
      <c r="C1814" t="str">
        <f>IF(LEN(_xlfn.CONCAT('CWW12'!$B$9, " - ", 'CWW12'!$B$53, " - ", 'CWW12'!$H$6, " - ", 'CWW12'!$E$5))&gt;230,LEFT(_xlfn.CONCAT('CWW12'!$B$9, " - ", 'CWW12'!$B$53, " - ", 'CWW12'!$H$6, " - ", 'CWW12'!$E$5),212)&amp;" [*** truncated]",_xlfn.CONCAT('CWW12'!$B$9, " - ", 'CWW12'!$B$53, " - ", 'CWW12'!$H$6, " - ", 'CWW12'!$E$5))</f>
        <v xml:space="preserve">EA/NRW environmental programme wastewater (WINEP/NEP) - Storm overflow - sewer flow management and control; (WINEP/NEP) wastewater opex - Sewage treatment and disposal - Wastewater network+ </v>
      </c>
      <c r="D1814" t="str">
        <f>'CWW12'!$C$53</f>
        <v>£m</v>
      </c>
      <c r="E1814" t="s">
        <v>8488</v>
      </c>
      <c r="F1814" s="1248">
        <f>IF(ISBLANK('CWW12'!$N$53),"##BLANK",'CWW12'!$N$53)</f>
        <v>0</v>
      </c>
    </row>
    <row r="1815" spans="2:6" x14ac:dyDescent="0.2">
      <c r="B1815" t="str">
        <f>UPPER('CWW12'!$AD$53)</f>
        <v>CWW12_044SLT_PR24</v>
      </c>
      <c r="C1815" t="str">
        <f>IF(LEN(_xlfn.CONCAT('CWW12'!$B$9, " - ", 'CWW12'!$B$53, " - ", 'CWW12'!$I$6, " - ", 'CWW12'!$E$5))&gt;230,LEFT(_xlfn.CONCAT('CWW12'!$B$9, " - ", 'CWW12'!$B$53, " - ", 'CWW12'!$I$6, " - ", 'CWW12'!$E$5),212)&amp;" [*** truncated]",_xlfn.CONCAT('CWW12'!$B$9, " - ", 'CWW12'!$B$53, " - ", 'CWW12'!$I$6, " - ", 'CWW12'!$E$5))</f>
        <v xml:space="preserve">EA/NRW environmental programme wastewater (WINEP/NEP) - Storm overflow - sewer flow management and control; (WINEP/NEP) wastewater opex - Sludge liquor treatment - Wastewater network+ </v>
      </c>
      <c r="D1815" t="str">
        <f>'CWW12'!$C$53</f>
        <v>£m</v>
      </c>
      <c r="E1815" t="s">
        <v>8488</v>
      </c>
      <c r="F1815" s="1248">
        <f>IF(ISBLANK('CWW12'!$O$53),"##BLANK",'CWW12'!$O$53)</f>
        <v>0</v>
      </c>
    </row>
    <row r="1816" spans="2:6" x14ac:dyDescent="0.2">
      <c r="B1816" t="str">
        <f>UPPER('CWW12'!$AE$53)</f>
        <v>CWW12_044TOT_PR24</v>
      </c>
      <c r="C1816" t="str">
        <f>IF(LEN(_xlfn.CONCAT('CWW12'!$B$9, " - ", 'CWW12'!$B$53, " - ", 'CWW12'!$J$5))&gt;230,LEFT(_xlfn.CONCAT('CWW12'!$B$9, " - ", 'CWW12'!$B$53, " - ", 'CWW12'!$J$5),212)&amp;" [*** truncated]",_xlfn.CONCAT('CWW12'!$B$9, " - ", 'CWW12'!$B$53, " - ", 'CWW12'!$J$5))</f>
        <v>EA/NRW environmental programme wastewater (WINEP/NEP) - Storm overflow - sewer flow management and control; (WINEP/NEP) wastewater opex - Total</v>
      </c>
      <c r="D1816" t="str">
        <f>'CWW12'!$C$53</f>
        <v>£m</v>
      </c>
      <c r="E1816" t="s">
        <v>8488</v>
      </c>
      <c r="F1816" s="1248">
        <f>IF(ISBLANK('CWW12'!$P$53),"##BLANK",'CWW12'!$P$53)</f>
        <v>0</v>
      </c>
    </row>
    <row r="1817" spans="2:6" x14ac:dyDescent="0.2">
      <c r="B1817" t="str">
        <f>UPPER('CWW12'!$Z$54)</f>
        <v>CWW12_045FL_PR24</v>
      </c>
      <c r="C1817" t="str">
        <f>IF(LEN(_xlfn.CONCAT('CWW12'!$B$9, " - ", 'CWW12'!$B$54, " - ", 'CWW12'!$E$6, " - ", 'CWW12'!$E$5))&gt;230,LEFT(_xlfn.CONCAT('CWW12'!$B$9, " - ", 'CWW12'!$B$54, " - ", 'CWW12'!$E$6, " - ", 'CWW12'!$E$5),212)&amp;" [*** truncated]",_xlfn.CONCAT('CWW12'!$B$9, " - ", 'CWW12'!$B$54, " - ", 'CWW12'!$E$6, " - ", 'CWW12'!$E$5))</f>
        <v xml:space="preserve">EA/NRW environmental programme wastewater (WINEP/NEP) - Storm overflow - sewer flow management and control; (WINEP/NEP) wastewater totex - Foul - Wastewater network+ </v>
      </c>
      <c r="D1817" t="str">
        <f>'CWW12'!$C$54</f>
        <v>£m</v>
      </c>
      <c r="E1817" t="s">
        <v>8488</v>
      </c>
      <c r="F1817" s="1248">
        <f>IF(ISBLANK('CWW12'!$K$54),"##BLANK",'CWW12'!$K$54)</f>
        <v>5.6464415449213101E-2</v>
      </c>
    </row>
    <row r="1818" spans="2:6" x14ac:dyDescent="0.2">
      <c r="B1818" t="str">
        <f>UPPER('CWW12'!$AA$54)</f>
        <v>CWW12_045SWD_PR24</v>
      </c>
      <c r="C1818" t="str">
        <f>IF(LEN(_xlfn.CONCAT('CWW12'!$B$9, " - ", 'CWW12'!$B$54, " - ", 'CWW12'!$F$6, " - ", 'CWW12'!$E$5))&gt;230,LEFT(_xlfn.CONCAT('CWW12'!$B$9, " - ", 'CWW12'!$B$54, " - ", 'CWW12'!$F$6, " - ", 'CWW12'!$E$5),212)&amp;" [*** truncated]",_xlfn.CONCAT('CWW12'!$B$9, " - ", 'CWW12'!$B$54, " - ", 'CWW12'!$F$6, " - ", 'CWW12'!$E$5))</f>
        <v xml:space="preserve">EA/NRW environmental programme wastewater (WINEP/NEP) - Storm overflow - sewer flow management and control; (WINEP/NEP) wastewater totex - Surface water drainage - Wastewater network+ </v>
      </c>
      <c r="D1818" t="str">
        <f>'CWW12'!$C$54</f>
        <v>£m</v>
      </c>
      <c r="E1818" t="s">
        <v>8488</v>
      </c>
      <c r="F1818" s="1248">
        <f>IF(ISBLANK('CWW12'!$L$54),"##BLANK",'CWW12'!$L$54)</f>
        <v>1.5685801205123705E-2</v>
      </c>
    </row>
    <row r="1819" spans="2:6" x14ac:dyDescent="0.2">
      <c r="B1819" t="str">
        <f>UPPER('CWW12'!$AB$54)</f>
        <v>CWW12_045HD_PR24</v>
      </c>
      <c r="C1819" t="str">
        <f>IF(LEN(_xlfn.CONCAT('CWW12'!$B$9, " - ", 'CWW12'!$B$54, " - ", 'CWW12'!$G$6, " - ", 'CWW12'!$E$5))&gt;230,LEFT(_xlfn.CONCAT('CWW12'!$B$9, " - ", 'CWW12'!$B$54, " - ", 'CWW12'!$G$6, " - ", 'CWW12'!$E$5),212)&amp;" [*** truncated]",_xlfn.CONCAT('CWW12'!$B$9, " - ", 'CWW12'!$B$54, " - ", 'CWW12'!$G$6, " - ", 'CWW12'!$E$5))</f>
        <v xml:space="preserve">EA/NRW environmental programme wastewater (WINEP/NEP) - Storm overflow - sewer flow management and control; (WINEP/NEP) wastewater totex - Highway drainage - Wastewater network+ </v>
      </c>
      <c r="D1819" t="str">
        <f>'CWW12'!$C$54</f>
        <v>£m</v>
      </c>
      <c r="E1819" t="s">
        <v>8488</v>
      </c>
      <c r="F1819" s="1248">
        <f>IF(ISBLANK('CWW12'!$M$54),"##BLANK",'CWW12'!$M$54)</f>
        <v>6.2740012756757509E-3</v>
      </c>
    </row>
    <row r="1820" spans="2:6" x14ac:dyDescent="0.2">
      <c r="B1820" t="str">
        <f>UPPER('CWW12'!$AC$54)</f>
        <v>CWW12_045STD_PR24</v>
      </c>
      <c r="C1820" t="str">
        <f>IF(LEN(_xlfn.CONCAT('CWW12'!$B$9, " - ", 'CWW12'!$B$54, " - ", 'CWW12'!$H$6, " - ", 'CWW12'!$E$5))&gt;230,LEFT(_xlfn.CONCAT('CWW12'!$B$9, " - ", 'CWW12'!$B$54, " - ", 'CWW12'!$H$6, " - ", 'CWW12'!$E$5),212)&amp;" [*** truncated]",_xlfn.CONCAT('CWW12'!$B$9, " - ", 'CWW12'!$B$54, " - ", 'CWW12'!$H$6, " - ", 'CWW12'!$E$5))</f>
        <v xml:space="preserve">EA/NRW environmental programme wastewater (WINEP/NEP) - Storm overflow - sewer flow management and control; (WINEP/NEP) wastewater totex - Sewage treatment and disposal - Wastewater network+ </v>
      </c>
      <c r="D1820" t="str">
        <f>'CWW12'!$C$54</f>
        <v>£m</v>
      </c>
      <c r="E1820" t="s">
        <v>8488</v>
      </c>
      <c r="F1820" s="1248">
        <f>IF(ISBLANK('CWW12'!$N$54),"##BLANK",'CWW12'!$N$54)</f>
        <v>2.354147006263478E-3</v>
      </c>
    </row>
    <row r="1821" spans="2:6" x14ac:dyDescent="0.2">
      <c r="B1821" t="str">
        <f>UPPER('CWW12'!$AD$54)</f>
        <v>CWW12_045SLT_PR24</v>
      </c>
      <c r="C1821" t="str">
        <f>IF(LEN(_xlfn.CONCAT('CWW12'!$B$9, " - ", 'CWW12'!$B$54, " - ", 'CWW12'!$I$6, " - ", 'CWW12'!$E$5))&gt;230,LEFT(_xlfn.CONCAT('CWW12'!$B$9, " - ", 'CWW12'!$B$54, " - ", 'CWW12'!$I$6, " - ", 'CWW12'!$E$5),212)&amp;" [*** truncated]",_xlfn.CONCAT('CWW12'!$B$9, " - ", 'CWW12'!$B$54, " - ", 'CWW12'!$I$6, " - ", 'CWW12'!$E$5))</f>
        <v xml:space="preserve">EA/NRW environmental programme wastewater (WINEP/NEP) - Storm overflow - sewer flow management and control; (WINEP/NEP) wastewater totex - Sludge liquor treatment - Wastewater network+ </v>
      </c>
      <c r="D1821" t="str">
        <f>'CWW12'!$C$54</f>
        <v>£m</v>
      </c>
      <c r="E1821" t="s">
        <v>8488</v>
      </c>
      <c r="F1821" s="1248">
        <f>IF(ISBLANK('CWW12'!$O$54),"##BLANK",'CWW12'!$O$54)</f>
        <v>0</v>
      </c>
    </row>
    <row r="1822" spans="2:6" x14ac:dyDescent="0.2">
      <c r="B1822" t="str">
        <f>UPPER('CWW12'!$AE$54)</f>
        <v>CWW12_045TOT_PR24</v>
      </c>
      <c r="C1822" t="str">
        <f>IF(LEN(_xlfn.CONCAT('CWW12'!$B$9, " - ", 'CWW12'!$B$54, " - ", 'CWW12'!$J$5))&gt;230,LEFT(_xlfn.CONCAT('CWW12'!$B$9, " - ", 'CWW12'!$B$54, " - ", 'CWW12'!$J$5),212)&amp;" [*** truncated]",_xlfn.CONCAT('CWW12'!$B$9, " - ", 'CWW12'!$B$54, " - ", 'CWW12'!$J$5))</f>
        <v>EA/NRW environmental programme wastewater (WINEP/NEP) - Storm overflow - sewer flow management and control; (WINEP/NEP) wastewater totex - Total</v>
      </c>
      <c r="D1822" t="str">
        <f>'CWW12'!$C$54</f>
        <v>£m</v>
      </c>
      <c r="E1822" t="s">
        <v>8488</v>
      </c>
      <c r="F1822" s="1248">
        <f>IF(ISBLANK('CWW12'!$P$54),"##BLANK",'CWW12'!$P$54)</f>
        <v>8.0778364936276034E-2</v>
      </c>
    </row>
    <row r="1823" spans="2:6" x14ac:dyDescent="0.2">
      <c r="B1823" t="str">
        <f>UPPER('CWW12'!$Z$55)</f>
        <v>CWW12_046FL_PR24</v>
      </c>
      <c r="C1823" t="str">
        <f>IF(LEN(_xlfn.CONCAT('CWW12'!$B$9, " - ", 'CWW12'!$B$55, " - ", 'CWW12'!$E$6, " - ", 'CWW12'!$E$5))&gt;230,LEFT(_xlfn.CONCAT('CWW12'!$B$9, " - ", 'CWW12'!$B$55, " - ", 'CWW12'!$E$6, " - ", 'CWW12'!$E$5),212)&amp;" [*** truncated]",_xlfn.CONCAT('CWW12'!$B$9, " - ", 'CWW12'!$B$55, " - ", 'CWW12'!$E$6, " - ", 'CWW12'!$E$5))</f>
        <v xml:space="preserve">EA/NRW environmental programme wastewater (WINEP/NEP) - Storm overflow - new / upgraded screens (WINEP/NEP) wastewater capex - Foul - Wastewater network+ </v>
      </c>
      <c r="D1823" t="str">
        <f>'CWW12'!$C$55</f>
        <v>£m</v>
      </c>
      <c r="E1823" t="s">
        <v>8488</v>
      </c>
      <c r="F1823" s="1248">
        <f>IF(ISBLANK('CWW12'!$K$55),"##BLANK",'CWW12'!$K$55)</f>
        <v>2.5702207025178742E-2</v>
      </c>
    </row>
    <row r="1824" spans="2:6" x14ac:dyDescent="0.2">
      <c r="B1824" t="str">
        <f>UPPER('CWW12'!$AA$55)</f>
        <v>CWW12_046SWD_PR24</v>
      </c>
      <c r="C1824" t="str">
        <f>IF(LEN(_xlfn.CONCAT('CWW12'!$B$9, " - ", 'CWW12'!$B$55, " - ", 'CWW12'!$F$6, " - ", 'CWW12'!$E$5))&gt;230,LEFT(_xlfn.CONCAT('CWW12'!$B$9, " - ", 'CWW12'!$B$55, " - ", 'CWW12'!$F$6, " - ", 'CWW12'!$E$5),212)&amp;" [*** truncated]",_xlfn.CONCAT('CWW12'!$B$9, " - ", 'CWW12'!$B$55, " - ", 'CWW12'!$F$6, " - ", 'CWW12'!$E$5))</f>
        <v xml:space="preserve">EA/NRW environmental programme wastewater (WINEP/NEP) - Storm overflow - new / upgraded screens (WINEP/NEP) wastewater capex - Surface water drainage - Wastewater network+ </v>
      </c>
      <c r="D1824" t="str">
        <f>'CWW12'!$C$55</f>
        <v>£m</v>
      </c>
      <c r="E1824" t="s">
        <v>8488</v>
      </c>
      <c r="F1824" s="1248">
        <f>IF(ISBLANK('CWW12'!$L$55),"##BLANK",'CWW12'!$L$55)</f>
        <v>0</v>
      </c>
    </row>
    <row r="1825" spans="2:6" x14ac:dyDescent="0.2">
      <c r="B1825" t="str">
        <f>UPPER('CWW12'!$AB$55)</f>
        <v>CWW12_046HD_PR24</v>
      </c>
      <c r="C1825" t="str">
        <f>IF(LEN(_xlfn.CONCAT('CWW12'!$B$9, " - ", 'CWW12'!$B$55, " - ", 'CWW12'!$G$6, " - ", 'CWW12'!$E$5))&gt;230,LEFT(_xlfn.CONCAT('CWW12'!$B$9, " - ", 'CWW12'!$B$55, " - ", 'CWW12'!$G$6, " - ", 'CWW12'!$E$5),212)&amp;" [*** truncated]",_xlfn.CONCAT('CWW12'!$B$9, " - ", 'CWW12'!$B$55, " - ", 'CWW12'!$G$6, " - ", 'CWW12'!$E$5))</f>
        <v xml:space="preserve">EA/NRW environmental programme wastewater (WINEP/NEP) - Storm overflow - new / upgraded screens (WINEP/NEP) wastewater capex - Highway drainage - Wastewater network+ </v>
      </c>
      <c r="D1825" t="str">
        <f>'CWW12'!$C$55</f>
        <v>£m</v>
      </c>
      <c r="E1825" t="s">
        <v>8488</v>
      </c>
      <c r="F1825" s="1248">
        <f>IF(ISBLANK('CWW12'!$M$55),"##BLANK",'CWW12'!$M$55)</f>
        <v>0</v>
      </c>
    </row>
    <row r="1826" spans="2:6" x14ac:dyDescent="0.2">
      <c r="B1826" t="str">
        <f>UPPER('CWW12'!$AC$55)</f>
        <v>CWW12_046STD_PR24</v>
      </c>
      <c r="C1826" t="str">
        <f>IF(LEN(_xlfn.CONCAT('CWW12'!$B$9, " - ", 'CWW12'!$B$55, " - ", 'CWW12'!$H$6, " - ", 'CWW12'!$E$5))&gt;230,LEFT(_xlfn.CONCAT('CWW12'!$B$9, " - ", 'CWW12'!$B$55, " - ", 'CWW12'!$H$6, " - ", 'CWW12'!$E$5),212)&amp;" [*** truncated]",_xlfn.CONCAT('CWW12'!$B$9, " - ", 'CWW12'!$B$55, " - ", 'CWW12'!$H$6, " - ", 'CWW12'!$E$5))</f>
        <v xml:space="preserve">EA/NRW environmental programme wastewater (WINEP/NEP) - Storm overflow - new / upgraded screens (WINEP/NEP) wastewater capex - Sewage treatment and disposal - Wastewater network+ </v>
      </c>
      <c r="D1826" t="str">
        <f>'CWW12'!$C$55</f>
        <v>£m</v>
      </c>
      <c r="E1826" t="s">
        <v>8488</v>
      </c>
      <c r="F1826" s="1248">
        <f>IF(ISBLANK('CWW12'!$N$55),"##BLANK",'CWW12'!$N$55)</f>
        <v>0</v>
      </c>
    </row>
    <row r="1827" spans="2:6" x14ac:dyDescent="0.2">
      <c r="B1827" t="str">
        <f>UPPER('CWW12'!$AD$55)</f>
        <v>CWW12_046SLT_PR24</v>
      </c>
      <c r="C1827" t="str">
        <f>IF(LEN(_xlfn.CONCAT('CWW12'!$B$9, " - ", 'CWW12'!$B$55, " - ", 'CWW12'!$I$6, " - ", 'CWW12'!$E$5))&gt;230,LEFT(_xlfn.CONCAT('CWW12'!$B$9, " - ", 'CWW12'!$B$55, " - ", 'CWW12'!$I$6, " - ", 'CWW12'!$E$5),212)&amp;" [*** truncated]",_xlfn.CONCAT('CWW12'!$B$9, " - ", 'CWW12'!$B$55, " - ", 'CWW12'!$I$6, " - ", 'CWW12'!$E$5))</f>
        <v xml:space="preserve">EA/NRW environmental programme wastewater (WINEP/NEP) - Storm overflow - new / upgraded screens (WINEP/NEP) wastewater capex - Sludge liquor treatment - Wastewater network+ </v>
      </c>
      <c r="D1827" t="str">
        <f>'CWW12'!$C$55</f>
        <v>£m</v>
      </c>
      <c r="E1827" t="s">
        <v>8488</v>
      </c>
      <c r="F1827" s="1248">
        <f>IF(ISBLANK('CWW12'!$O$55),"##BLANK",'CWW12'!$O$55)</f>
        <v>0</v>
      </c>
    </row>
    <row r="1828" spans="2:6" x14ac:dyDescent="0.2">
      <c r="B1828" t="str">
        <f>UPPER('CWW12'!$AE$55)</f>
        <v>CWW12_046TOT_PR24</v>
      </c>
      <c r="C1828" t="str">
        <f>IF(LEN(_xlfn.CONCAT('CWW12'!$B$9, " - ", 'CWW12'!$B$55, " - ", 'CWW12'!$J$5))&gt;230,LEFT(_xlfn.CONCAT('CWW12'!$B$9, " - ", 'CWW12'!$B$55, " - ", 'CWW12'!$J$5),212)&amp;" [*** truncated]",_xlfn.CONCAT('CWW12'!$B$9, " - ", 'CWW12'!$B$55, " - ", 'CWW12'!$J$5))</f>
        <v>EA/NRW environmental programme wastewater (WINEP/NEP) - Storm overflow - new / upgraded screens (WINEP/NEP) wastewater capex - Total</v>
      </c>
      <c r="D1828" t="str">
        <f>'CWW12'!$C$55</f>
        <v>£m</v>
      </c>
      <c r="E1828" t="s">
        <v>8488</v>
      </c>
      <c r="F1828" s="1248">
        <f>IF(ISBLANK('CWW12'!$P$55),"##BLANK",'CWW12'!$P$55)</f>
        <v>2.5702207025178742E-2</v>
      </c>
    </row>
    <row r="1829" spans="2:6" x14ac:dyDescent="0.2">
      <c r="B1829" t="str">
        <f>UPPER('CWW12'!$Z$56)</f>
        <v>CWW12_047FL_PR24</v>
      </c>
      <c r="C1829" t="str">
        <f>IF(LEN(_xlfn.CONCAT('CWW12'!$B$9, " - ", 'CWW12'!$B$56, " - ", 'CWW12'!$E$6, " - ", 'CWW12'!$E$5))&gt;230,LEFT(_xlfn.CONCAT('CWW12'!$B$9, " - ", 'CWW12'!$B$56, " - ", 'CWW12'!$E$6, " - ", 'CWW12'!$E$5),212)&amp;" [*** truncated]",_xlfn.CONCAT('CWW12'!$B$9, " - ", 'CWW12'!$B$56, " - ", 'CWW12'!$E$6, " - ", 'CWW12'!$E$5))</f>
        <v xml:space="preserve">EA/NRW environmental programme wastewater (WINEP/NEP) - Storm overflow - new / upgraded screens (WINEP/NEP) wastewater opex - Foul - Wastewater network+ </v>
      </c>
      <c r="D1829" t="str">
        <f>'CWW12'!$C$56</f>
        <v>£m</v>
      </c>
      <c r="E1829" t="s">
        <v>8488</v>
      </c>
      <c r="F1829" s="1248">
        <f>IF(ISBLANK('CWW12'!$K$56),"##BLANK",'CWW12'!$K$56)</f>
        <v>0</v>
      </c>
    </row>
    <row r="1830" spans="2:6" x14ac:dyDescent="0.2">
      <c r="B1830" t="str">
        <f>UPPER('CWW12'!$AA$56)</f>
        <v>CWW12_047SWD_PR24</v>
      </c>
      <c r="C1830" t="str">
        <f>IF(LEN(_xlfn.CONCAT('CWW12'!$B$9, " - ", 'CWW12'!$B$56, " - ", 'CWW12'!$F$6, " - ", 'CWW12'!$E$5))&gt;230,LEFT(_xlfn.CONCAT('CWW12'!$B$9, " - ", 'CWW12'!$B$56, " - ", 'CWW12'!$F$6, " - ", 'CWW12'!$E$5),212)&amp;" [*** truncated]",_xlfn.CONCAT('CWW12'!$B$9, " - ", 'CWW12'!$B$56, " - ", 'CWW12'!$F$6, " - ", 'CWW12'!$E$5))</f>
        <v xml:space="preserve">EA/NRW environmental programme wastewater (WINEP/NEP) - Storm overflow - new / upgraded screens (WINEP/NEP) wastewater opex - Surface water drainage - Wastewater network+ </v>
      </c>
      <c r="D1830" t="str">
        <f>'CWW12'!$C$56</f>
        <v>£m</v>
      </c>
      <c r="E1830" t="s">
        <v>8488</v>
      </c>
      <c r="F1830" s="1248">
        <f>IF(ISBLANK('CWW12'!$L$56),"##BLANK",'CWW12'!$L$56)</f>
        <v>0</v>
      </c>
    </row>
    <row r="1831" spans="2:6" x14ac:dyDescent="0.2">
      <c r="B1831" t="str">
        <f>UPPER('CWW12'!$AB$56)</f>
        <v>CWW12_047HD_PR24</v>
      </c>
      <c r="C1831" t="str">
        <f>IF(LEN(_xlfn.CONCAT('CWW12'!$B$9, " - ", 'CWW12'!$B$56, " - ", 'CWW12'!$G$6, " - ", 'CWW12'!$E$5))&gt;230,LEFT(_xlfn.CONCAT('CWW12'!$B$9, " - ", 'CWW12'!$B$56, " - ", 'CWW12'!$G$6, " - ", 'CWW12'!$E$5),212)&amp;" [*** truncated]",_xlfn.CONCAT('CWW12'!$B$9, " - ", 'CWW12'!$B$56, " - ", 'CWW12'!$G$6, " - ", 'CWW12'!$E$5))</f>
        <v xml:space="preserve">EA/NRW environmental programme wastewater (WINEP/NEP) - Storm overflow - new / upgraded screens (WINEP/NEP) wastewater opex - Highway drainage - Wastewater network+ </v>
      </c>
      <c r="D1831" t="str">
        <f>'CWW12'!$C$56</f>
        <v>£m</v>
      </c>
      <c r="E1831" t="s">
        <v>8488</v>
      </c>
      <c r="F1831" s="1248">
        <f>IF(ISBLANK('CWW12'!$M$56),"##BLANK",'CWW12'!$M$56)</f>
        <v>0</v>
      </c>
    </row>
    <row r="1832" spans="2:6" x14ac:dyDescent="0.2">
      <c r="B1832" t="str">
        <f>UPPER('CWW12'!$AC$56)</f>
        <v>CWW12_047STD_PR24</v>
      </c>
      <c r="C1832" t="str">
        <f>IF(LEN(_xlfn.CONCAT('CWW12'!$B$9, " - ", 'CWW12'!$B$56, " - ", 'CWW12'!$H$6, " - ", 'CWW12'!$E$5))&gt;230,LEFT(_xlfn.CONCAT('CWW12'!$B$9, " - ", 'CWW12'!$B$56, " - ", 'CWW12'!$H$6, " - ", 'CWW12'!$E$5),212)&amp;" [*** truncated]",_xlfn.CONCAT('CWW12'!$B$9, " - ", 'CWW12'!$B$56, " - ", 'CWW12'!$H$6, " - ", 'CWW12'!$E$5))</f>
        <v xml:space="preserve">EA/NRW environmental programme wastewater (WINEP/NEP) - Storm overflow - new / upgraded screens (WINEP/NEP) wastewater opex - Sewage treatment and disposal - Wastewater network+ </v>
      </c>
      <c r="D1832" t="str">
        <f>'CWW12'!$C$56</f>
        <v>£m</v>
      </c>
      <c r="E1832" t="s">
        <v>8488</v>
      </c>
      <c r="F1832" s="1248">
        <f>IF(ISBLANK('CWW12'!$N$56),"##BLANK",'CWW12'!$N$56)</f>
        <v>0</v>
      </c>
    </row>
    <row r="1833" spans="2:6" x14ac:dyDescent="0.2">
      <c r="B1833" t="str">
        <f>UPPER('CWW12'!$AD$56)</f>
        <v>CWW12_047SLT_PR24</v>
      </c>
      <c r="C1833" t="str">
        <f>IF(LEN(_xlfn.CONCAT('CWW12'!$B$9, " - ", 'CWW12'!$B$56, " - ", 'CWW12'!$I$6, " - ", 'CWW12'!$E$5))&gt;230,LEFT(_xlfn.CONCAT('CWW12'!$B$9, " - ", 'CWW12'!$B$56, " - ", 'CWW12'!$I$6, " - ", 'CWW12'!$E$5),212)&amp;" [*** truncated]",_xlfn.CONCAT('CWW12'!$B$9, " - ", 'CWW12'!$B$56, " - ", 'CWW12'!$I$6, " - ", 'CWW12'!$E$5))</f>
        <v xml:space="preserve">EA/NRW environmental programme wastewater (WINEP/NEP) - Storm overflow - new / upgraded screens (WINEP/NEP) wastewater opex - Sludge liquor treatment - Wastewater network+ </v>
      </c>
      <c r="D1833" t="str">
        <f>'CWW12'!$C$56</f>
        <v>£m</v>
      </c>
      <c r="E1833" t="s">
        <v>8488</v>
      </c>
      <c r="F1833" s="1248">
        <f>IF(ISBLANK('CWW12'!$O$56),"##BLANK",'CWW12'!$O$56)</f>
        <v>0</v>
      </c>
    </row>
    <row r="1834" spans="2:6" x14ac:dyDescent="0.2">
      <c r="B1834" t="str">
        <f>UPPER('CWW12'!$AE$56)</f>
        <v>CWW12_047TOT_PR24</v>
      </c>
      <c r="C1834" t="str">
        <f>IF(LEN(_xlfn.CONCAT('CWW12'!$B$9, " - ", 'CWW12'!$B$56, " - ", 'CWW12'!$J$5))&gt;230,LEFT(_xlfn.CONCAT('CWW12'!$B$9, " - ", 'CWW12'!$B$56, " - ", 'CWW12'!$J$5),212)&amp;" [*** truncated]",_xlfn.CONCAT('CWW12'!$B$9, " - ", 'CWW12'!$B$56, " - ", 'CWW12'!$J$5))</f>
        <v>EA/NRW environmental programme wastewater (WINEP/NEP) - Storm overflow - new / upgraded screens (WINEP/NEP) wastewater opex - Total</v>
      </c>
      <c r="D1834" t="str">
        <f>'CWW12'!$C$56</f>
        <v>£m</v>
      </c>
      <c r="E1834" t="s">
        <v>8488</v>
      </c>
      <c r="F1834" s="1248">
        <f>IF(ISBLANK('CWW12'!$P$56),"##BLANK",'CWW12'!$P$56)</f>
        <v>0</v>
      </c>
    </row>
    <row r="1835" spans="2:6" x14ac:dyDescent="0.2">
      <c r="B1835" t="str">
        <f>UPPER('CWW12'!$Z$57)</f>
        <v>CWW12_048FL_PR24</v>
      </c>
      <c r="C1835" t="str">
        <f>IF(LEN(_xlfn.CONCAT('CWW12'!$B$9, " - ", 'CWW12'!$B$57, " - ", 'CWW12'!$E$6, " - ", 'CWW12'!$E$5))&gt;230,LEFT(_xlfn.CONCAT('CWW12'!$B$9, " - ", 'CWW12'!$B$57, " - ", 'CWW12'!$E$6, " - ", 'CWW12'!$E$5),212)&amp;" [*** truncated]",_xlfn.CONCAT('CWW12'!$B$9, " - ", 'CWW12'!$B$57, " - ", 'CWW12'!$E$6, " - ", 'CWW12'!$E$5))</f>
        <v xml:space="preserve">EA/NRW environmental programme wastewater (WINEP/NEP) - Storm overflow - new / upgraded screens (WINEP/NEP) wastewater totex - Foul - Wastewater network+ </v>
      </c>
      <c r="D1835" t="str">
        <f>'CWW12'!$C$57</f>
        <v>£m</v>
      </c>
      <c r="E1835" t="s">
        <v>8488</v>
      </c>
      <c r="F1835" s="1248">
        <f>IF(ISBLANK('CWW12'!$K$57),"##BLANK",'CWW12'!$K$57)</f>
        <v>2.5702207025178742E-2</v>
      </c>
    </row>
    <row r="1836" spans="2:6" x14ac:dyDescent="0.2">
      <c r="B1836" t="str">
        <f>UPPER('CWW12'!$AA$57)</f>
        <v>CWW12_048SWD_PR24</v>
      </c>
      <c r="C1836" t="str">
        <f>IF(LEN(_xlfn.CONCAT('CWW12'!$B$9, " - ", 'CWW12'!$B$57, " - ", 'CWW12'!$F$6, " - ", 'CWW12'!$E$5))&gt;230,LEFT(_xlfn.CONCAT('CWW12'!$B$9, " - ", 'CWW12'!$B$57, " - ", 'CWW12'!$F$6, " - ", 'CWW12'!$E$5),212)&amp;" [*** truncated]",_xlfn.CONCAT('CWW12'!$B$9, " - ", 'CWW12'!$B$57, " - ", 'CWW12'!$F$6, " - ", 'CWW12'!$E$5))</f>
        <v xml:space="preserve">EA/NRW environmental programme wastewater (WINEP/NEP) - Storm overflow - new / upgraded screens (WINEP/NEP) wastewater totex - Surface water drainage - Wastewater network+ </v>
      </c>
      <c r="D1836" t="str">
        <f>'CWW12'!$C$57</f>
        <v>£m</v>
      </c>
      <c r="E1836" t="s">
        <v>8488</v>
      </c>
      <c r="F1836" s="1248">
        <f>IF(ISBLANK('CWW12'!$L$57),"##BLANK",'CWW12'!$L$57)</f>
        <v>0</v>
      </c>
    </row>
    <row r="1837" spans="2:6" x14ac:dyDescent="0.2">
      <c r="B1837" t="str">
        <f>UPPER('CWW12'!$AB$57)</f>
        <v>CWW12_048HD_PR24</v>
      </c>
      <c r="C1837" t="str">
        <f>IF(LEN(_xlfn.CONCAT('CWW12'!$B$9, " - ", 'CWW12'!$B$57, " - ", 'CWW12'!$G$6, " - ", 'CWW12'!$E$5))&gt;230,LEFT(_xlfn.CONCAT('CWW12'!$B$9, " - ", 'CWW12'!$B$57, " - ", 'CWW12'!$G$6, " - ", 'CWW12'!$E$5),212)&amp;" [*** truncated]",_xlfn.CONCAT('CWW12'!$B$9, " - ", 'CWW12'!$B$57, " - ", 'CWW12'!$G$6, " - ", 'CWW12'!$E$5))</f>
        <v xml:space="preserve">EA/NRW environmental programme wastewater (WINEP/NEP) - Storm overflow - new / upgraded screens (WINEP/NEP) wastewater totex - Highway drainage - Wastewater network+ </v>
      </c>
      <c r="D1837" t="str">
        <f>'CWW12'!$C$57</f>
        <v>£m</v>
      </c>
      <c r="E1837" t="s">
        <v>8488</v>
      </c>
      <c r="F1837" s="1248">
        <f>IF(ISBLANK('CWW12'!$M$57),"##BLANK",'CWW12'!$M$57)</f>
        <v>0</v>
      </c>
    </row>
    <row r="1838" spans="2:6" x14ac:dyDescent="0.2">
      <c r="B1838" t="str">
        <f>UPPER('CWW12'!$AC$57)</f>
        <v>CWW12_048STD_PR24</v>
      </c>
      <c r="C1838" t="str">
        <f>IF(LEN(_xlfn.CONCAT('CWW12'!$B$9, " - ", 'CWW12'!$B$57, " - ", 'CWW12'!$H$6, " - ", 'CWW12'!$E$5))&gt;230,LEFT(_xlfn.CONCAT('CWW12'!$B$9, " - ", 'CWW12'!$B$57, " - ", 'CWW12'!$H$6, " - ", 'CWW12'!$E$5),212)&amp;" [*** truncated]",_xlfn.CONCAT('CWW12'!$B$9, " - ", 'CWW12'!$B$57, " - ", 'CWW12'!$H$6, " - ", 'CWW12'!$E$5))</f>
        <v xml:space="preserve">EA/NRW environmental programme wastewater (WINEP/NEP) - Storm overflow - new / upgraded screens (WINEP/NEP) wastewater totex - Sewage treatment and disposal - Wastewater network+ </v>
      </c>
      <c r="D1838" t="str">
        <f>'CWW12'!$C$57</f>
        <v>£m</v>
      </c>
      <c r="E1838" t="s">
        <v>8488</v>
      </c>
      <c r="F1838" s="1248">
        <f>IF(ISBLANK('CWW12'!$N$57),"##BLANK",'CWW12'!$N$57)</f>
        <v>0</v>
      </c>
    </row>
    <row r="1839" spans="2:6" x14ac:dyDescent="0.2">
      <c r="B1839" t="str">
        <f>UPPER('CWW12'!$AD$57)</f>
        <v>CWW12_048SLT_PR24</v>
      </c>
      <c r="C1839" t="str">
        <f>IF(LEN(_xlfn.CONCAT('CWW12'!$B$9, " - ", 'CWW12'!$B$57, " - ", 'CWW12'!$I$6, " - ", 'CWW12'!$E$5))&gt;230,LEFT(_xlfn.CONCAT('CWW12'!$B$9, " - ", 'CWW12'!$B$57, " - ", 'CWW12'!$I$6, " - ", 'CWW12'!$E$5),212)&amp;" [*** truncated]",_xlfn.CONCAT('CWW12'!$B$9, " - ", 'CWW12'!$B$57, " - ", 'CWW12'!$I$6, " - ", 'CWW12'!$E$5))</f>
        <v xml:space="preserve">EA/NRW environmental programme wastewater (WINEP/NEP) - Storm overflow - new / upgraded screens (WINEP/NEP) wastewater totex - Sludge liquor treatment - Wastewater network+ </v>
      </c>
      <c r="D1839" t="str">
        <f>'CWW12'!$C$57</f>
        <v>£m</v>
      </c>
      <c r="E1839" t="s">
        <v>8488</v>
      </c>
      <c r="F1839" s="1248">
        <f>IF(ISBLANK('CWW12'!$O$57),"##BLANK",'CWW12'!$O$57)</f>
        <v>0</v>
      </c>
    </row>
    <row r="1840" spans="2:6" x14ac:dyDescent="0.2">
      <c r="B1840" t="str">
        <f>UPPER('CWW12'!$AE$57)</f>
        <v>CWW12_048TOT_PR24</v>
      </c>
      <c r="C1840" t="str">
        <f>IF(LEN(_xlfn.CONCAT('CWW12'!$B$9, " - ", 'CWW12'!$B$57, " - ", 'CWW12'!$J$5))&gt;230,LEFT(_xlfn.CONCAT('CWW12'!$B$9, " - ", 'CWW12'!$B$57, " - ", 'CWW12'!$J$5),212)&amp;" [*** truncated]",_xlfn.CONCAT('CWW12'!$B$9, " - ", 'CWW12'!$B$57, " - ", 'CWW12'!$J$5))</f>
        <v>EA/NRW environmental programme wastewater (WINEP/NEP) - Storm overflow - new / upgraded screens (WINEP/NEP) wastewater totex - Total</v>
      </c>
      <c r="D1840" t="str">
        <f>'CWW12'!$C$57</f>
        <v>£m</v>
      </c>
      <c r="E1840" t="s">
        <v>8488</v>
      </c>
      <c r="F1840" s="1248">
        <f>IF(ISBLANK('CWW12'!$P$57),"##BLANK",'CWW12'!$P$57)</f>
        <v>2.5702207025178742E-2</v>
      </c>
    </row>
    <row r="1841" spans="2:6" x14ac:dyDescent="0.2">
      <c r="B1841" t="str">
        <f>UPPER('CWW12'!$Z$58)</f>
        <v>CWW12_049FL_PR24</v>
      </c>
      <c r="C1841" t="str">
        <f>IF(LEN(_xlfn.CONCAT('CWW12'!$B$9, " - ", 'CWW12'!$B$58, " - ", 'CWW12'!$E$6, " - ", 'CWW12'!$E$5))&gt;230,LEFT(_xlfn.CONCAT('CWW12'!$B$9, " - ", 'CWW12'!$B$58, " - ", 'CWW12'!$E$6, " - ", 'CWW12'!$E$5),212)&amp;" [*** truncated]",_xlfn.CONCAT('CWW12'!$B$9, " - ", 'CWW12'!$B$58, " - ", 'CWW12'!$E$6, " - ", 'CWW12'!$E$5))</f>
        <v xml:space="preserve">EA/NRW environmental programme wastewater (WINEP/NEP) - Treatment for chemical removal (WINEP/NEP) wastewater capex - Foul - Wastewater network+ </v>
      </c>
      <c r="D1841" t="str">
        <f>'CWW12'!$C$58</f>
        <v>£m</v>
      </c>
      <c r="E1841" t="s">
        <v>8488</v>
      </c>
      <c r="F1841" s="1248">
        <f>IF(ISBLANK('CWW12'!$K$58),"##BLANK",'CWW12'!$K$58)</f>
        <v>0</v>
      </c>
    </row>
    <row r="1842" spans="2:6" x14ac:dyDescent="0.2">
      <c r="B1842" t="str">
        <f>UPPER('CWW12'!$AA$58)</f>
        <v>CWW12_049SWD_PR24</v>
      </c>
      <c r="C1842" t="str">
        <f>IF(LEN(_xlfn.CONCAT('CWW12'!$B$9, " - ", 'CWW12'!$B$58, " - ", 'CWW12'!$F$6, " - ", 'CWW12'!$E$5))&gt;230,LEFT(_xlfn.CONCAT('CWW12'!$B$9, " - ", 'CWW12'!$B$58, " - ", 'CWW12'!$F$6, " - ", 'CWW12'!$E$5),212)&amp;" [*** truncated]",_xlfn.CONCAT('CWW12'!$B$9, " - ", 'CWW12'!$B$58, " - ", 'CWW12'!$F$6, " - ", 'CWW12'!$E$5))</f>
        <v xml:space="preserve">EA/NRW environmental programme wastewater (WINEP/NEP) - Treatment for chemical removal (WINEP/NEP) wastewater capex - Surface water drainage - Wastewater network+ </v>
      </c>
      <c r="D1842" t="str">
        <f>'CWW12'!$C$58</f>
        <v>£m</v>
      </c>
      <c r="E1842" t="s">
        <v>8488</v>
      </c>
      <c r="F1842" s="1248">
        <f>IF(ISBLANK('CWW12'!$L$58),"##BLANK",'CWW12'!$L$58)</f>
        <v>0</v>
      </c>
    </row>
    <row r="1843" spans="2:6" x14ac:dyDescent="0.2">
      <c r="B1843" t="str">
        <f>UPPER('CWW12'!$AB$58)</f>
        <v>CWW12_049HD_PR24</v>
      </c>
      <c r="C1843" t="str">
        <f>IF(LEN(_xlfn.CONCAT('CWW12'!$B$9, " - ", 'CWW12'!$B$58, " - ", 'CWW12'!$G$6, " - ", 'CWW12'!$E$5))&gt;230,LEFT(_xlfn.CONCAT('CWW12'!$B$9, " - ", 'CWW12'!$B$58, " - ", 'CWW12'!$G$6, " - ", 'CWW12'!$E$5),212)&amp;" [*** truncated]",_xlfn.CONCAT('CWW12'!$B$9, " - ", 'CWW12'!$B$58, " - ", 'CWW12'!$G$6, " - ", 'CWW12'!$E$5))</f>
        <v xml:space="preserve">EA/NRW environmental programme wastewater (WINEP/NEP) - Treatment for chemical removal (WINEP/NEP) wastewater capex - Highway drainage - Wastewater network+ </v>
      </c>
      <c r="D1843" t="str">
        <f>'CWW12'!$C$58</f>
        <v>£m</v>
      </c>
      <c r="E1843" t="s">
        <v>8488</v>
      </c>
      <c r="F1843" s="1248">
        <f>IF(ISBLANK('CWW12'!$M$58),"##BLANK",'CWW12'!$M$58)</f>
        <v>0</v>
      </c>
    </row>
    <row r="1844" spans="2:6" x14ac:dyDescent="0.2">
      <c r="B1844" t="str">
        <f>UPPER('CWW12'!$AC$58)</f>
        <v>CWW12_049STD_PR24</v>
      </c>
      <c r="C1844" t="str">
        <f>IF(LEN(_xlfn.CONCAT('CWW12'!$B$9, " - ", 'CWW12'!$B$58, " - ", 'CWW12'!$H$6, " - ", 'CWW12'!$E$5))&gt;230,LEFT(_xlfn.CONCAT('CWW12'!$B$9, " - ", 'CWW12'!$B$58, " - ", 'CWW12'!$H$6, " - ", 'CWW12'!$E$5),212)&amp;" [*** truncated]",_xlfn.CONCAT('CWW12'!$B$9, " - ", 'CWW12'!$B$58, " - ", 'CWW12'!$H$6, " - ", 'CWW12'!$E$5))</f>
        <v xml:space="preserve">EA/NRW environmental programme wastewater (WINEP/NEP) - Treatment for chemical removal (WINEP/NEP) wastewater capex - Sewage treatment and disposal - Wastewater network+ </v>
      </c>
      <c r="D1844" t="str">
        <f>'CWW12'!$C$58</f>
        <v>£m</v>
      </c>
      <c r="E1844" t="s">
        <v>8488</v>
      </c>
      <c r="F1844" s="1248">
        <f>IF(ISBLANK('CWW12'!$N$58),"##BLANK",'CWW12'!$N$58)</f>
        <v>0.84174728007460375</v>
      </c>
    </row>
    <row r="1845" spans="2:6" x14ac:dyDescent="0.2">
      <c r="B1845" t="str">
        <f>UPPER('CWW12'!$AD$58)</f>
        <v>CWW12_049SLT_PR24</v>
      </c>
      <c r="C1845" t="str">
        <f>IF(LEN(_xlfn.CONCAT('CWW12'!$B$9, " - ", 'CWW12'!$B$58, " - ", 'CWW12'!$I$6, " - ", 'CWW12'!$E$5))&gt;230,LEFT(_xlfn.CONCAT('CWW12'!$B$9, " - ", 'CWW12'!$B$58, " - ", 'CWW12'!$I$6, " - ", 'CWW12'!$E$5),212)&amp;" [*** truncated]",_xlfn.CONCAT('CWW12'!$B$9, " - ", 'CWW12'!$B$58, " - ", 'CWW12'!$I$6, " - ", 'CWW12'!$E$5))</f>
        <v xml:space="preserve">EA/NRW environmental programme wastewater (WINEP/NEP) - Treatment for chemical removal (WINEP/NEP) wastewater capex - Sludge liquor treatment - Wastewater network+ </v>
      </c>
      <c r="D1845" t="str">
        <f>'CWW12'!$C$58</f>
        <v>£m</v>
      </c>
      <c r="E1845" t="s">
        <v>8488</v>
      </c>
      <c r="F1845" s="1248">
        <f>IF(ISBLANK('CWW12'!$O$58),"##BLANK",'CWW12'!$O$58)</f>
        <v>0</v>
      </c>
    </row>
    <row r="1846" spans="2:6" x14ac:dyDescent="0.2">
      <c r="B1846" t="str">
        <f>UPPER('CWW12'!$AE$58)</f>
        <v>CWW12_049TOT_PR24</v>
      </c>
      <c r="C1846" t="str">
        <f>IF(LEN(_xlfn.CONCAT('CWW12'!$B$9, " - ", 'CWW12'!$B$58, " - ", 'CWW12'!$J$5))&gt;230,LEFT(_xlfn.CONCAT('CWW12'!$B$9, " - ", 'CWW12'!$B$58, " - ", 'CWW12'!$J$5),212)&amp;" [*** truncated]",_xlfn.CONCAT('CWW12'!$B$9, " - ", 'CWW12'!$B$58, " - ", 'CWW12'!$J$5))</f>
        <v>EA/NRW environmental programme wastewater (WINEP/NEP) - Treatment for chemical removal (WINEP/NEP) wastewater capex - Total</v>
      </c>
      <c r="D1846" t="str">
        <f>'CWW12'!$C$58</f>
        <v>£m</v>
      </c>
      <c r="E1846" t="s">
        <v>8488</v>
      </c>
      <c r="F1846" s="1248">
        <f>IF(ISBLANK('CWW12'!$P$58),"##BLANK",'CWW12'!$P$58)</f>
        <v>0.84174728007460375</v>
      </c>
    </row>
    <row r="1847" spans="2:6" x14ac:dyDescent="0.2">
      <c r="B1847" t="str">
        <f>UPPER('CWW12'!$Z$59)</f>
        <v>CWW12_050FL_PR24</v>
      </c>
      <c r="C1847" t="str">
        <f>IF(LEN(_xlfn.CONCAT('CWW12'!$B$9, " - ", 'CWW12'!$B$59, " - ", 'CWW12'!$E$6, " - ", 'CWW12'!$E$5))&gt;230,LEFT(_xlfn.CONCAT('CWW12'!$B$9, " - ", 'CWW12'!$B$59, " - ", 'CWW12'!$E$6, " - ", 'CWW12'!$E$5),212)&amp;" [*** truncated]",_xlfn.CONCAT('CWW12'!$B$9, " - ", 'CWW12'!$B$59, " - ", 'CWW12'!$E$6, " - ", 'CWW12'!$E$5))</f>
        <v xml:space="preserve">EA/NRW environmental programme wastewater (WINEP/NEP) - Treatment for chemical removal (WINEP/NEP) wastewater opex - Foul - Wastewater network+ </v>
      </c>
      <c r="D1847" t="str">
        <f>'CWW12'!$C$59</f>
        <v>£m</v>
      </c>
      <c r="E1847" t="s">
        <v>8488</v>
      </c>
      <c r="F1847" s="1248">
        <f>IF(ISBLANK('CWW12'!$K$59),"##BLANK",'CWW12'!$K$59)</f>
        <v>0</v>
      </c>
    </row>
    <row r="1848" spans="2:6" x14ac:dyDescent="0.2">
      <c r="B1848" t="str">
        <f>UPPER('CWW12'!$AA$59)</f>
        <v>CWW12_050SWD_PR24</v>
      </c>
      <c r="C1848" t="str">
        <f>IF(LEN(_xlfn.CONCAT('CWW12'!$B$9, " - ", 'CWW12'!$B$59, " - ", 'CWW12'!$F$6, " - ", 'CWW12'!$E$5))&gt;230,LEFT(_xlfn.CONCAT('CWW12'!$B$9, " - ", 'CWW12'!$B$59, " - ", 'CWW12'!$F$6, " - ", 'CWW12'!$E$5),212)&amp;" [*** truncated]",_xlfn.CONCAT('CWW12'!$B$9, " - ", 'CWW12'!$B$59, " - ", 'CWW12'!$F$6, " - ", 'CWW12'!$E$5))</f>
        <v xml:space="preserve">EA/NRW environmental programme wastewater (WINEP/NEP) - Treatment for chemical removal (WINEP/NEP) wastewater opex - Surface water drainage - Wastewater network+ </v>
      </c>
      <c r="D1848" t="str">
        <f>'CWW12'!$C$59</f>
        <v>£m</v>
      </c>
      <c r="E1848" t="s">
        <v>8488</v>
      </c>
      <c r="F1848" s="1248">
        <f>IF(ISBLANK('CWW12'!$L$59),"##BLANK",'CWW12'!$L$59)</f>
        <v>0</v>
      </c>
    </row>
    <row r="1849" spans="2:6" x14ac:dyDescent="0.2">
      <c r="B1849" t="str">
        <f>UPPER('CWW12'!$AB$59)</f>
        <v>CWW12_050HD_PR24</v>
      </c>
      <c r="C1849" t="str">
        <f>IF(LEN(_xlfn.CONCAT('CWW12'!$B$9, " - ", 'CWW12'!$B$59, " - ", 'CWW12'!$G$6, " - ", 'CWW12'!$E$5))&gt;230,LEFT(_xlfn.CONCAT('CWW12'!$B$9, " - ", 'CWW12'!$B$59, " - ", 'CWW12'!$G$6, " - ", 'CWW12'!$E$5),212)&amp;" [*** truncated]",_xlfn.CONCAT('CWW12'!$B$9, " - ", 'CWW12'!$B$59, " - ", 'CWW12'!$G$6, " - ", 'CWW12'!$E$5))</f>
        <v xml:space="preserve">EA/NRW environmental programme wastewater (WINEP/NEP) - Treatment for chemical removal (WINEP/NEP) wastewater opex - Highway drainage - Wastewater network+ </v>
      </c>
      <c r="D1849" t="str">
        <f>'CWW12'!$C$59</f>
        <v>£m</v>
      </c>
      <c r="E1849" t="s">
        <v>8488</v>
      </c>
      <c r="F1849" s="1248">
        <f>IF(ISBLANK('CWW12'!$M$59),"##BLANK",'CWW12'!$M$59)</f>
        <v>0</v>
      </c>
    </row>
    <row r="1850" spans="2:6" x14ac:dyDescent="0.2">
      <c r="B1850" t="str">
        <f>UPPER('CWW12'!$AC$59)</f>
        <v>CWW12_050STD_PR24</v>
      </c>
      <c r="C1850" t="str">
        <f>IF(LEN(_xlfn.CONCAT('CWW12'!$B$9, " - ", 'CWW12'!$B$59, " - ", 'CWW12'!$H$6, " - ", 'CWW12'!$E$5))&gt;230,LEFT(_xlfn.CONCAT('CWW12'!$B$9, " - ", 'CWW12'!$B$59, " - ", 'CWW12'!$H$6, " - ", 'CWW12'!$E$5),212)&amp;" [*** truncated]",_xlfn.CONCAT('CWW12'!$B$9, " - ", 'CWW12'!$B$59, " - ", 'CWW12'!$H$6, " - ", 'CWW12'!$E$5))</f>
        <v xml:space="preserve">EA/NRW environmental programme wastewater (WINEP/NEP) - Treatment for chemical removal (WINEP/NEP) wastewater opex - Sewage treatment and disposal - Wastewater network+ </v>
      </c>
      <c r="D1850" t="str">
        <f>'CWW12'!$C$59</f>
        <v>£m</v>
      </c>
      <c r="E1850" t="s">
        <v>8488</v>
      </c>
      <c r="F1850" s="1248">
        <f>IF(ISBLANK('CWW12'!$N$59),"##BLANK",'CWW12'!$N$59)</f>
        <v>0</v>
      </c>
    </row>
    <row r="1851" spans="2:6" x14ac:dyDescent="0.2">
      <c r="B1851" t="str">
        <f>UPPER('CWW12'!$AD$59)</f>
        <v>CWW12_050SLT_PR24</v>
      </c>
      <c r="C1851" t="str">
        <f>IF(LEN(_xlfn.CONCAT('CWW12'!$B$9, " - ", 'CWW12'!$B$59, " - ", 'CWW12'!$I$6, " - ", 'CWW12'!$E$5))&gt;230,LEFT(_xlfn.CONCAT('CWW12'!$B$9, " - ", 'CWW12'!$B$59, " - ", 'CWW12'!$I$6, " - ", 'CWW12'!$E$5),212)&amp;" [*** truncated]",_xlfn.CONCAT('CWW12'!$B$9, " - ", 'CWW12'!$B$59, " - ", 'CWW12'!$I$6, " - ", 'CWW12'!$E$5))</f>
        <v xml:space="preserve">EA/NRW environmental programme wastewater (WINEP/NEP) - Treatment for chemical removal (WINEP/NEP) wastewater opex - Sludge liquor treatment - Wastewater network+ </v>
      </c>
      <c r="D1851" t="str">
        <f>'CWW12'!$C$59</f>
        <v>£m</v>
      </c>
      <c r="E1851" t="s">
        <v>8488</v>
      </c>
      <c r="F1851" s="1248">
        <f>IF(ISBLANK('CWW12'!$O$59),"##BLANK",'CWW12'!$O$59)</f>
        <v>0</v>
      </c>
    </row>
    <row r="1852" spans="2:6" x14ac:dyDescent="0.2">
      <c r="B1852" t="str">
        <f>UPPER('CWW12'!$AE$59)</f>
        <v>CWW12_050TOT_PR24</v>
      </c>
      <c r="C1852" t="str">
        <f>IF(LEN(_xlfn.CONCAT('CWW12'!$B$9, " - ", 'CWW12'!$B$59, " - ", 'CWW12'!$J$5))&gt;230,LEFT(_xlfn.CONCAT('CWW12'!$B$9, " - ", 'CWW12'!$B$59, " - ", 'CWW12'!$J$5),212)&amp;" [*** truncated]",_xlfn.CONCAT('CWW12'!$B$9, " - ", 'CWW12'!$B$59, " - ", 'CWW12'!$J$5))</f>
        <v>EA/NRW environmental programme wastewater (WINEP/NEP) - Treatment for chemical removal (WINEP/NEP) wastewater opex - Total</v>
      </c>
      <c r="D1852" t="str">
        <f>'CWW12'!$C$59</f>
        <v>£m</v>
      </c>
      <c r="E1852" t="s">
        <v>8488</v>
      </c>
      <c r="F1852" s="1248">
        <f>IF(ISBLANK('CWW12'!$P$59),"##BLANK",'CWW12'!$P$59)</f>
        <v>0</v>
      </c>
    </row>
    <row r="1853" spans="2:6" x14ac:dyDescent="0.2">
      <c r="B1853" t="str">
        <f>UPPER('CWW12'!$Z$60)</f>
        <v>CWW12_051FL_PR24</v>
      </c>
      <c r="C1853" t="str">
        <f>IF(LEN(_xlfn.CONCAT('CWW12'!$B$9, " - ", 'CWW12'!$B$60, " - ", 'CWW12'!$E$6, " - ", 'CWW12'!$E$5))&gt;230,LEFT(_xlfn.CONCAT('CWW12'!$B$9, " - ", 'CWW12'!$B$60, " - ", 'CWW12'!$E$6, " - ", 'CWW12'!$E$5),212)&amp;" [*** truncated]",_xlfn.CONCAT('CWW12'!$B$9, " - ", 'CWW12'!$B$60, " - ", 'CWW12'!$E$6, " - ", 'CWW12'!$E$5))</f>
        <v xml:space="preserve">EA/NRW environmental programme wastewater (WINEP/NEP) - Treatment for chemical removal (WINEP/NEP) wastewater totex - Foul - Wastewater network+ </v>
      </c>
      <c r="D1853" t="str">
        <f>'CWW12'!$C$60</f>
        <v>£m</v>
      </c>
      <c r="E1853" t="s">
        <v>8488</v>
      </c>
      <c r="F1853" s="1248">
        <f>IF(ISBLANK('CWW12'!$K$60),"##BLANK",'CWW12'!$K$60)</f>
        <v>0</v>
      </c>
    </row>
    <row r="1854" spans="2:6" x14ac:dyDescent="0.2">
      <c r="B1854" t="str">
        <f>UPPER('CWW12'!$AA$60)</f>
        <v>CWW12_051SWD_PR24</v>
      </c>
      <c r="C1854" t="str">
        <f>IF(LEN(_xlfn.CONCAT('CWW12'!$B$9, " - ", 'CWW12'!$B$60, " - ", 'CWW12'!$F$6, " - ", 'CWW12'!$E$5))&gt;230,LEFT(_xlfn.CONCAT('CWW12'!$B$9, " - ", 'CWW12'!$B$60, " - ", 'CWW12'!$F$6, " - ", 'CWW12'!$E$5),212)&amp;" [*** truncated]",_xlfn.CONCAT('CWW12'!$B$9, " - ", 'CWW12'!$B$60, " - ", 'CWW12'!$F$6, " - ", 'CWW12'!$E$5))</f>
        <v xml:space="preserve">EA/NRW environmental programme wastewater (WINEP/NEP) - Treatment for chemical removal (WINEP/NEP) wastewater totex - Surface water drainage - Wastewater network+ </v>
      </c>
      <c r="D1854" t="str">
        <f>'CWW12'!$C$60</f>
        <v>£m</v>
      </c>
      <c r="E1854" t="s">
        <v>8488</v>
      </c>
      <c r="F1854" s="1248">
        <f>IF(ISBLANK('CWW12'!$L$60),"##BLANK",'CWW12'!$L$60)</f>
        <v>0</v>
      </c>
    </row>
    <row r="1855" spans="2:6" x14ac:dyDescent="0.2">
      <c r="B1855" t="str">
        <f>UPPER('CWW12'!$AB$60)</f>
        <v>CWW12_051HD_PR24</v>
      </c>
      <c r="C1855" t="str">
        <f>IF(LEN(_xlfn.CONCAT('CWW12'!$B$9, " - ", 'CWW12'!$B$60, " - ", 'CWW12'!$G$6, " - ", 'CWW12'!$E$5))&gt;230,LEFT(_xlfn.CONCAT('CWW12'!$B$9, " - ", 'CWW12'!$B$60, " - ", 'CWW12'!$G$6, " - ", 'CWW12'!$E$5),212)&amp;" [*** truncated]",_xlfn.CONCAT('CWW12'!$B$9, " - ", 'CWW12'!$B$60, " - ", 'CWW12'!$G$6, " - ", 'CWW12'!$E$5))</f>
        <v xml:space="preserve">EA/NRW environmental programme wastewater (WINEP/NEP) - Treatment for chemical removal (WINEP/NEP) wastewater totex - Highway drainage - Wastewater network+ </v>
      </c>
      <c r="D1855" t="str">
        <f>'CWW12'!$C$60</f>
        <v>£m</v>
      </c>
      <c r="E1855" t="s">
        <v>8488</v>
      </c>
      <c r="F1855" s="1248">
        <f>IF(ISBLANK('CWW12'!$M$60),"##BLANK",'CWW12'!$M$60)</f>
        <v>0</v>
      </c>
    </row>
    <row r="1856" spans="2:6" x14ac:dyDescent="0.2">
      <c r="B1856" t="str">
        <f>UPPER('CWW12'!$AC$60)</f>
        <v>CWW12_051STD_PR24</v>
      </c>
      <c r="C1856" t="str">
        <f>IF(LEN(_xlfn.CONCAT('CWW12'!$B$9, " - ", 'CWW12'!$B$60, " - ", 'CWW12'!$H$6, " - ", 'CWW12'!$E$5))&gt;230,LEFT(_xlfn.CONCAT('CWW12'!$B$9, " - ", 'CWW12'!$B$60, " - ", 'CWW12'!$H$6, " - ", 'CWW12'!$E$5),212)&amp;" [*** truncated]",_xlfn.CONCAT('CWW12'!$B$9, " - ", 'CWW12'!$B$60, " - ", 'CWW12'!$H$6, " - ", 'CWW12'!$E$5))</f>
        <v xml:space="preserve">EA/NRW environmental programme wastewater (WINEP/NEP) - Treatment for chemical removal (WINEP/NEP) wastewater totex - Sewage treatment and disposal - Wastewater network+ </v>
      </c>
      <c r="D1856" t="str">
        <f>'CWW12'!$C$60</f>
        <v>£m</v>
      </c>
      <c r="E1856" t="s">
        <v>8488</v>
      </c>
      <c r="F1856" s="1248">
        <f>IF(ISBLANK('CWW12'!$N$60),"##BLANK",'CWW12'!$N$60)</f>
        <v>0.84174728007460375</v>
      </c>
    </row>
    <row r="1857" spans="2:6" x14ac:dyDescent="0.2">
      <c r="B1857" t="str">
        <f>UPPER('CWW12'!$AD$60)</f>
        <v>CWW12_051SLT_PR24</v>
      </c>
      <c r="C1857" t="str">
        <f>IF(LEN(_xlfn.CONCAT('CWW12'!$B$9, " - ", 'CWW12'!$B$60, " - ", 'CWW12'!$I$6, " - ", 'CWW12'!$E$5))&gt;230,LEFT(_xlfn.CONCAT('CWW12'!$B$9, " - ", 'CWW12'!$B$60, " - ", 'CWW12'!$I$6, " - ", 'CWW12'!$E$5),212)&amp;" [*** truncated]",_xlfn.CONCAT('CWW12'!$B$9, " - ", 'CWW12'!$B$60, " - ", 'CWW12'!$I$6, " - ", 'CWW12'!$E$5))</f>
        <v xml:space="preserve">EA/NRW environmental programme wastewater (WINEP/NEP) - Treatment for chemical removal (WINEP/NEP) wastewater totex - Sludge liquor treatment - Wastewater network+ </v>
      </c>
      <c r="D1857" t="str">
        <f>'CWW12'!$C$60</f>
        <v>£m</v>
      </c>
      <c r="E1857" t="s">
        <v>8488</v>
      </c>
      <c r="F1857" s="1248">
        <f>IF(ISBLANK('CWW12'!$O$60),"##BLANK",'CWW12'!$O$60)</f>
        <v>0</v>
      </c>
    </row>
    <row r="1858" spans="2:6" x14ac:dyDescent="0.2">
      <c r="B1858" t="str">
        <f>UPPER('CWW12'!$AE$60)</f>
        <v>CWW12_051TOT_PR24</v>
      </c>
      <c r="C1858" t="str">
        <f>IF(LEN(_xlfn.CONCAT('CWW12'!$B$9, " - ", 'CWW12'!$B$60, " - ", 'CWW12'!$J$5))&gt;230,LEFT(_xlfn.CONCAT('CWW12'!$B$9, " - ", 'CWW12'!$B$60, " - ", 'CWW12'!$J$5),212)&amp;" [*** truncated]",_xlfn.CONCAT('CWW12'!$B$9, " - ", 'CWW12'!$B$60, " - ", 'CWW12'!$J$5))</f>
        <v>EA/NRW environmental programme wastewater (WINEP/NEP) - Treatment for chemical removal (WINEP/NEP) wastewater totex - Total</v>
      </c>
      <c r="D1858" t="str">
        <f>'CWW12'!$C$60</f>
        <v>£m</v>
      </c>
      <c r="E1858" t="s">
        <v>8488</v>
      </c>
      <c r="F1858" s="1248">
        <f>IF(ISBLANK('CWW12'!$P$60),"##BLANK",'CWW12'!$P$60)</f>
        <v>0.84174728007460375</v>
      </c>
    </row>
    <row r="1859" spans="2:6" x14ac:dyDescent="0.2">
      <c r="B1859" t="str">
        <f>UPPER('CWW12'!$Z$61)</f>
        <v>CWW12_052FL_PR24</v>
      </c>
      <c r="C1859" t="str">
        <f>IF(LEN(_xlfn.CONCAT('CWW12'!$B$9, " - ", 'CWW12'!$B$61, " - ", 'CWW12'!$E$6, " - ", 'CWW12'!$E$5))&gt;230,LEFT(_xlfn.CONCAT('CWW12'!$B$9, " - ", 'CWW12'!$B$61, " - ", 'CWW12'!$E$6, " - ", 'CWW12'!$E$5),212)&amp;" [*** truncated]",_xlfn.CONCAT('CWW12'!$B$9, " - ", 'CWW12'!$B$61, " - ", 'CWW12'!$E$6, " - ", 'CWW12'!$E$5))</f>
        <v xml:space="preserve">EA/NRW environmental programme wastewater (WINEP/NEP) - Chemicals and emerging contaminants monitoring, investigations, options appraisals; (WINEP/NEP) wastewater capex - Foul - Wastewater network+ </v>
      </c>
      <c r="D1859" t="str">
        <f>'CWW12'!$C$61</f>
        <v>£m</v>
      </c>
      <c r="E1859" t="s">
        <v>8488</v>
      </c>
      <c r="F1859" s="1248">
        <f>IF(ISBLANK('CWW12'!$K$61),"##BLANK",'CWW12'!$K$61)</f>
        <v>0</v>
      </c>
    </row>
    <row r="1860" spans="2:6" x14ac:dyDescent="0.2">
      <c r="B1860" t="str">
        <f>UPPER('CWW12'!$AA$61)</f>
        <v>CWW12_052SWD_PR24</v>
      </c>
      <c r="C1860" t="str">
        <f>IF(LEN(_xlfn.CONCAT('CWW12'!$B$9, " - ", 'CWW12'!$B$61, " - ", 'CWW12'!$F$6, " - ", 'CWW12'!$E$5))&gt;230,LEFT(_xlfn.CONCAT('CWW12'!$B$9, " - ", 'CWW12'!$B$61, " - ", 'CWW12'!$F$6, " - ", 'CWW12'!$E$5),212)&amp;" [*** truncated]",_xlfn.CONCAT('CWW12'!$B$9, " - ", 'CWW12'!$B$61, " - ", 'CWW12'!$F$6, " - ", 'CWW12'!$E$5))</f>
        <v xml:space="preserve">EA/NRW environmental programme wastewater (WINEP/NEP) - Chemicals and emerging contaminants monitoring, investigations, options appraisals; (WINEP/NEP) wastewater capex - Surface water drainage - Wastewater network+ </v>
      </c>
      <c r="D1860" t="str">
        <f>'CWW12'!$C$61</f>
        <v>£m</v>
      </c>
      <c r="E1860" t="s">
        <v>8488</v>
      </c>
      <c r="F1860" s="1248">
        <f>IF(ISBLANK('CWW12'!$L$61),"##BLANK",'CWW12'!$L$61)</f>
        <v>0</v>
      </c>
    </row>
    <row r="1861" spans="2:6" x14ac:dyDescent="0.2">
      <c r="B1861" t="str">
        <f>UPPER('CWW12'!$AB$61)</f>
        <v>CWW12_052HD_PR24</v>
      </c>
      <c r="C1861" t="str">
        <f>IF(LEN(_xlfn.CONCAT('CWW12'!$B$9, " - ", 'CWW12'!$B$61, " - ", 'CWW12'!$G$6, " - ", 'CWW12'!$E$5))&gt;230,LEFT(_xlfn.CONCAT('CWW12'!$B$9, " - ", 'CWW12'!$B$61, " - ", 'CWW12'!$G$6, " - ", 'CWW12'!$E$5),212)&amp;" [*** truncated]",_xlfn.CONCAT('CWW12'!$B$9, " - ", 'CWW12'!$B$61, " - ", 'CWW12'!$G$6, " - ", 'CWW12'!$E$5))</f>
        <v xml:space="preserve">EA/NRW environmental programme wastewater (WINEP/NEP) - Chemicals and emerging contaminants monitoring, investigations, options appraisals; (WINEP/NEP) wastewater capex - Highway drainage - Wastewater network+ </v>
      </c>
      <c r="D1861" t="str">
        <f>'CWW12'!$C$61</f>
        <v>£m</v>
      </c>
      <c r="E1861" t="s">
        <v>8488</v>
      </c>
      <c r="F1861" s="1248">
        <f>IF(ISBLANK('CWW12'!$M$61),"##BLANK",'CWW12'!$M$61)</f>
        <v>0</v>
      </c>
    </row>
    <row r="1862" spans="2:6" x14ac:dyDescent="0.2">
      <c r="B1862" t="str">
        <f>UPPER('CWW12'!$AC$61)</f>
        <v>CWW12_052STD_PR24</v>
      </c>
      <c r="C1862" t="str">
        <f>IF(LEN(_xlfn.CONCAT('CWW12'!$B$9, " - ", 'CWW12'!$B$61, " - ", 'CWW12'!$H$6, " - ", 'CWW12'!$E$5))&gt;230,LEFT(_xlfn.CONCAT('CWW12'!$B$9, " - ", 'CWW12'!$B$61, " - ", 'CWW12'!$H$6, " - ", 'CWW12'!$E$5),212)&amp;" [*** truncated]",_xlfn.CONCAT('CWW12'!$B$9, " - ", 'CWW12'!$B$61, " - ", 'CWW12'!$H$6, " - ", 'CWW12'!$E$5))</f>
        <v xml:space="preserve">EA/NRW environmental programme wastewater (WINEP/NEP) - Chemicals and emerging contaminants monitoring, investigations, options appraisals; (WINEP/NEP) wastewater capex - Sewage treatment and disposal - Wastewater network+ </v>
      </c>
      <c r="D1862" t="str">
        <f>'CWW12'!$C$61</f>
        <v>£m</v>
      </c>
      <c r="E1862" t="s">
        <v>8488</v>
      </c>
      <c r="F1862" s="1248">
        <f>IF(ISBLANK('CWW12'!$N$61),"##BLANK",'CWW12'!$N$61)</f>
        <v>0</v>
      </c>
    </row>
    <row r="1863" spans="2:6" x14ac:dyDescent="0.2">
      <c r="B1863" t="str">
        <f>UPPER('CWW12'!$AD$61)</f>
        <v>CWW12_052SLT_PR24</v>
      </c>
      <c r="C1863" t="str">
        <f>IF(LEN(_xlfn.CONCAT('CWW12'!$B$9, " - ", 'CWW12'!$B$61, " - ", 'CWW12'!$I$6, " - ", 'CWW12'!$E$5))&gt;230,LEFT(_xlfn.CONCAT('CWW12'!$B$9, " - ", 'CWW12'!$B$61, " - ", 'CWW12'!$I$6, " - ", 'CWW12'!$E$5),212)&amp;" [*** truncated]",_xlfn.CONCAT('CWW12'!$B$9, " - ", 'CWW12'!$B$61, " - ", 'CWW12'!$I$6, " - ", 'CWW12'!$E$5))</f>
        <v xml:space="preserve">EA/NRW environmental programme wastewater (WINEP/NEP) - Chemicals and emerging contaminants monitoring, investigations, options appraisals; (WINEP/NEP) wastewater capex - Sludge liquor treatment - Wastewater network+ </v>
      </c>
      <c r="D1863" t="str">
        <f>'CWW12'!$C$61</f>
        <v>£m</v>
      </c>
      <c r="E1863" t="s">
        <v>8488</v>
      </c>
      <c r="F1863" s="1248">
        <f>IF(ISBLANK('CWW12'!$O$61),"##BLANK",'CWW12'!$O$61)</f>
        <v>0</v>
      </c>
    </row>
    <row r="1864" spans="2:6" x14ac:dyDescent="0.2">
      <c r="B1864" t="str">
        <f>UPPER('CWW12'!$AE$61)</f>
        <v>CWW12_052TOT_PR24</v>
      </c>
      <c r="C1864" t="str">
        <f>IF(LEN(_xlfn.CONCAT('CWW12'!$B$9, " - ", 'CWW12'!$B$61, " - ", 'CWW12'!$J$5))&gt;230,LEFT(_xlfn.CONCAT('CWW12'!$B$9, " - ", 'CWW12'!$B$61, " - ", 'CWW12'!$J$5),212)&amp;" [*** truncated]",_xlfn.CONCAT('CWW12'!$B$9, " - ", 'CWW12'!$B$61, " - ", 'CWW12'!$J$5))</f>
        <v>EA/NRW environmental programme wastewater (WINEP/NEP) - Chemicals and emerging contaminants monitoring, investigations, options appraisals; (WINEP/NEP) wastewater capex - Total</v>
      </c>
      <c r="D1864" t="str">
        <f>'CWW12'!$C$61</f>
        <v>£m</v>
      </c>
      <c r="E1864" t="s">
        <v>8488</v>
      </c>
      <c r="F1864" s="1248">
        <f>IF(ISBLANK('CWW12'!$P$61),"##BLANK",'CWW12'!$P$61)</f>
        <v>0</v>
      </c>
    </row>
    <row r="1865" spans="2:6" x14ac:dyDescent="0.2">
      <c r="B1865" t="str">
        <f>UPPER('CWW12'!$Z$62)</f>
        <v>CWW12_053FL_PR24</v>
      </c>
      <c r="C1865" t="str">
        <f>IF(LEN(_xlfn.CONCAT('CWW12'!$B$9, " - ", 'CWW12'!$B$62, " - ", 'CWW12'!$E$6, " - ", 'CWW12'!$E$5))&gt;230,LEFT(_xlfn.CONCAT('CWW12'!$B$9, " - ", 'CWW12'!$B$62, " - ", 'CWW12'!$E$6, " - ", 'CWW12'!$E$5),212)&amp;" [*** truncated]",_xlfn.CONCAT('CWW12'!$B$9, " - ", 'CWW12'!$B$62, " - ", 'CWW12'!$E$6, " - ", 'CWW12'!$E$5))</f>
        <v xml:space="preserve">EA/NRW environmental programme wastewater (WINEP/NEP) - Chemicals and emerging contaminants monitoring, investigations, options appraisals; (WINEP/NEP) wastewater opex - Foul - Wastewater network+ </v>
      </c>
      <c r="D1865" t="str">
        <f>'CWW12'!$C$62</f>
        <v>£m</v>
      </c>
      <c r="E1865" t="s">
        <v>8488</v>
      </c>
      <c r="F1865" s="1248">
        <f>IF(ISBLANK('CWW12'!$K$62),"##BLANK",'CWW12'!$K$62)</f>
        <v>0</v>
      </c>
    </row>
    <row r="1866" spans="2:6" x14ac:dyDescent="0.2">
      <c r="B1866" t="str">
        <f>UPPER('CWW12'!$AA$62)</f>
        <v>CWW12_053SWD_PR24</v>
      </c>
      <c r="C1866" t="str">
        <f>IF(LEN(_xlfn.CONCAT('CWW12'!$B$9, " - ", 'CWW12'!$B$62, " - ", 'CWW12'!$F$6, " - ", 'CWW12'!$E$5))&gt;230,LEFT(_xlfn.CONCAT('CWW12'!$B$9, " - ", 'CWW12'!$B$62, " - ", 'CWW12'!$F$6, " - ", 'CWW12'!$E$5),212)&amp;" [*** truncated]",_xlfn.CONCAT('CWW12'!$B$9, " - ", 'CWW12'!$B$62, " - ", 'CWW12'!$F$6, " - ", 'CWW12'!$E$5))</f>
        <v xml:space="preserve">EA/NRW environmental programme wastewater (WINEP/NEP) - Chemicals and emerging contaminants monitoring, investigations, options appraisals; (WINEP/NEP) wastewater opex - Surface water drainage - Wastewater network+ </v>
      </c>
      <c r="D1866" t="str">
        <f>'CWW12'!$C$62</f>
        <v>£m</v>
      </c>
      <c r="E1866" t="s">
        <v>8488</v>
      </c>
      <c r="F1866" s="1248">
        <f>IF(ISBLANK('CWW12'!$L$62),"##BLANK",'CWW12'!$L$62)</f>
        <v>0</v>
      </c>
    </row>
    <row r="1867" spans="2:6" x14ac:dyDescent="0.2">
      <c r="B1867" t="str">
        <f>UPPER('CWW12'!$AB$62)</f>
        <v>CWW12_053HD_PR24</v>
      </c>
      <c r="C1867" t="str">
        <f>IF(LEN(_xlfn.CONCAT('CWW12'!$B$9, " - ", 'CWW12'!$B$62, " - ", 'CWW12'!$G$6, " - ", 'CWW12'!$E$5))&gt;230,LEFT(_xlfn.CONCAT('CWW12'!$B$9, " - ", 'CWW12'!$B$62, " - ", 'CWW12'!$G$6, " - ", 'CWW12'!$E$5),212)&amp;" [*** truncated]",_xlfn.CONCAT('CWW12'!$B$9, " - ", 'CWW12'!$B$62, " - ", 'CWW12'!$G$6, " - ", 'CWW12'!$E$5))</f>
        <v xml:space="preserve">EA/NRW environmental programme wastewater (WINEP/NEP) - Chemicals and emerging contaminants monitoring, investigations, options appraisals; (WINEP/NEP) wastewater opex - Highway drainage - Wastewater network+ </v>
      </c>
      <c r="D1867" t="str">
        <f>'CWW12'!$C$62</f>
        <v>£m</v>
      </c>
      <c r="E1867" t="s">
        <v>8488</v>
      </c>
      <c r="F1867" s="1248">
        <f>IF(ISBLANK('CWW12'!$M$62),"##BLANK",'CWW12'!$M$62)</f>
        <v>0</v>
      </c>
    </row>
    <row r="1868" spans="2:6" x14ac:dyDescent="0.2">
      <c r="B1868" t="str">
        <f>UPPER('CWW12'!$AC$62)</f>
        <v>CWW12_053STD_PR24</v>
      </c>
      <c r="C1868" t="str">
        <f>IF(LEN(_xlfn.CONCAT('CWW12'!$B$9, " - ", 'CWW12'!$B$62, " - ", 'CWW12'!$H$6, " - ", 'CWW12'!$E$5))&gt;230,LEFT(_xlfn.CONCAT('CWW12'!$B$9, " - ", 'CWW12'!$B$62, " - ", 'CWW12'!$H$6, " - ", 'CWW12'!$E$5),212)&amp;" [*** truncated]",_xlfn.CONCAT('CWW12'!$B$9, " - ", 'CWW12'!$B$62, " - ", 'CWW12'!$H$6, " - ", 'CWW12'!$E$5))</f>
        <v xml:space="preserve">EA/NRW environmental programme wastewater (WINEP/NEP) - Chemicals and emerging contaminants monitoring, investigations, options appraisals; (WINEP/NEP) wastewater opex - Sewage treatment and disposal - Wastewater network+ </v>
      </c>
      <c r="D1868" t="str">
        <f>'CWW12'!$C$62</f>
        <v>£m</v>
      </c>
      <c r="E1868" t="s">
        <v>8488</v>
      </c>
      <c r="F1868" s="1248">
        <f>IF(ISBLANK('CWW12'!$N$62),"##BLANK",'CWW12'!$N$62)</f>
        <v>0</v>
      </c>
    </row>
    <row r="1869" spans="2:6" x14ac:dyDescent="0.2">
      <c r="B1869" t="str">
        <f>UPPER('CWW12'!$AD$62)</f>
        <v>CWW12_053SLT_PR24</v>
      </c>
      <c r="C1869" t="str">
        <f>IF(LEN(_xlfn.CONCAT('CWW12'!$B$9, " - ", 'CWW12'!$B$62, " - ", 'CWW12'!$I$6, " - ", 'CWW12'!$E$5))&gt;230,LEFT(_xlfn.CONCAT('CWW12'!$B$9, " - ", 'CWW12'!$B$62, " - ", 'CWW12'!$I$6, " - ", 'CWW12'!$E$5),212)&amp;" [*** truncated]",_xlfn.CONCAT('CWW12'!$B$9, " - ", 'CWW12'!$B$62, " - ", 'CWW12'!$I$6, " - ", 'CWW12'!$E$5))</f>
        <v xml:space="preserve">EA/NRW environmental programme wastewater (WINEP/NEP) - Chemicals and emerging contaminants monitoring, investigations, options appraisals; (WINEP/NEP) wastewater opex - Sludge liquor treatment - Wastewater network+ </v>
      </c>
      <c r="D1869" t="str">
        <f>'CWW12'!$C$62</f>
        <v>£m</v>
      </c>
      <c r="E1869" t="s">
        <v>8488</v>
      </c>
      <c r="F1869" s="1248">
        <f>IF(ISBLANK('CWW12'!$O$62),"##BLANK",'CWW12'!$O$62)</f>
        <v>0</v>
      </c>
    </row>
    <row r="1870" spans="2:6" x14ac:dyDescent="0.2">
      <c r="B1870" t="str">
        <f>UPPER('CWW12'!$AE$62)</f>
        <v>CWW12_053TOT_PR24</v>
      </c>
      <c r="C1870" t="str">
        <f>IF(LEN(_xlfn.CONCAT('CWW12'!$B$9, " - ", 'CWW12'!$B$62, " - ", 'CWW12'!$J$5))&gt;230,LEFT(_xlfn.CONCAT('CWW12'!$B$9, " - ", 'CWW12'!$B$62, " - ", 'CWW12'!$J$5),212)&amp;" [*** truncated]",_xlfn.CONCAT('CWW12'!$B$9, " - ", 'CWW12'!$B$62, " - ", 'CWW12'!$J$5))</f>
        <v>EA/NRW environmental programme wastewater (WINEP/NEP) - Chemicals and emerging contaminants monitoring, investigations, options appraisals; (WINEP/NEP) wastewater opex - Total</v>
      </c>
      <c r="D1870" t="str">
        <f>'CWW12'!$C$62</f>
        <v>£m</v>
      </c>
      <c r="E1870" t="s">
        <v>8488</v>
      </c>
      <c r="F1870" s="1248">
        <f>IF(ISBLANK('CWW12'!$P$62),"##BLANK",'CWW12'!$P$62)</f>
        <v>0</v>
      </c>
    </row>
    <row r="1871" spans="2:6" x14ac:dyDescent="0.2">
      <c r="B1871" t="str">
        <f>UPPER('CWW12'!$Z$63)</f>
        <v>CWW12_054FL_PR24</v>
      </c>
      <c r="C1871" t="str">
        <f>IF(LEN(_xlfn.CONCAT('CWW12'!$B$9, " - ", 'CWW12'!$B$63, " - ", 'CWW12'!$E$6, " - ", 'CWW12'!$E$5))&gt;230,LEFT(_xlfn.CONCAT('CWW12'!$B$9, " - ", 'CWW12'!$B$63, " - ", 'CWW12'!$E$6, " - ", 'CWW12'!$E$5),212)&amp;" [*** truncated]",_xlfn.CONCAT('CWW12'!$B$9, " - ", 'CWW12'!$B$63, " - ", 'CWW12'!$E$6, " - ", 'CWW12'!$E$5))</f>
        <v xml:space="preserve">EA/NRW environmental programme wastewater (WINEP/NEP) - Chemicals and emerging contaminants monitoring, investigations, options appraisals; (WINEP/NEP) wastewater totex - Foul - Wastewater network+ </v>
      </c>
      <c r="D1871" t="str">
        <f>'CWW12'!$C$63</f>
        <v>£m</v>
      </c>
      <c r="E1871" t="s">
        <v>8488</v>
      </c>
      <c r="F1871" s="1248">
        <f>IF(ISBLANK('CWW12'!$K$63),"##BLANK",'CWW12'!$K$63)</f>
        <v>0</v>
      </c>
    </row>
    <row r="1872" spans="2:6" x14ac:dyDescent="0.2">
      <c r="B1872" t="str">
        <f>UPPER('CWW12'!$AA$63)</f>
        <v>CWW12_054SWD_PR24</v>
      </c>
      <c r="C1872" t="str">
        <f>IF(LEN(_xlfn.CONCAT('CWW12'!$B$9, " - ", 'CWW12'!$B$63, " - ", 'CWW12'!$F$6, " - ", 'CWW12'!$E$5))&gt;230,LEFT(_xlfn.CONCAT('CWW12'!$B$9, " - ", 'CWW12'!$B$63, " - ", 'CWW12'!$F$6, " - ", 'CWW12'!$E$5),212)&amp;" [*** truncated]",_xlfn.CONCAT('CWW12'!$B$9, " - ", 'CWW12'!$B$63, " - ", 'CWW12'!$F$6, " - ", 'CWW12'!$E$5))</f>
        <v xml:space="preserve">EA/NRW environmental programme wastewater (WINEP/NEP) - Chemicals and emerging contaminants monitoring, investigations, options appraisals; (WINEP/NEP) wastewater totex - Surface water drainage - Wastewater network+ </v>
      </c>
      <c r="D1872" t="str">
        <f>'CWW12'!$C$63</f>
        <v>£m</v>
      </c>
      <c r="E1872" t="s">
        <v>8488</v>
      </c>
      <c r="F1872" s="1248">
        <f>IF(ISBLANK('CWW12'!$L$63),"##BLANK",'CWW12'!$L$63)</f>
        <v>0</v>
      </c>
    </row>
    <row r="1873" spans="2:6" x14ac:dyDescent="0.2">
      <c r="B1873" t="str">
        <f>UPPER('CWW12'!$AB$63)</f>
        <v>CWW12_054HD_PR24</v>
      </c>
      <c r="C1873" t="str">
        <f>IF(LEN(_xlfn.CONCAT('CWW12'!$B$9, " - ", 'CWW12'!$B$63, " - ", 'CWW12'!$G$6, " - ", 'CWW12'!$E$5))&gt;230,LEFT(_xlfn.CONCAT('CWW12'!$B$9, " - ", 'CWW12'!$B$63, " - ", 'CWW12'!$G$6, " - ", 'CWW12'!$E$5),212)&amp;" [*** truncated]",_xlfn.CONCAT('CWW12'!$B$9, " - ", 'CWW12'!$B$63, " - ", 'CWW12'!$G$6, " - ", 'CWW12'!$E$5))</f>
        <v xml:space="preserve">EA/NRW environmental programme wastewater (WINEP/NEP) - Chemicals and emerging contaminants monitoring, investigations, options appraisals; (WINEP/NEP) wastewater totex - Highway drainage - Wastewater network+ </v>
      </c>
      <c r="D1873" t="str">
        <f>'CWW12'!$C$63</f>
        <v>£m</v>
      </c>
      <c r="E1873" t="s">
        <v>8488</v>
      </c>
      <c r="F1873" s="1248">
        <f>IF(ISBLANK('CWW12'!$M$63),"##BLANK",'CWW12'!$M$63)</f>
        <v>0</v>
      </c>
    </row>
    <row r="1874" spans="2:6" x14ac:dyDescent="0.2">
      <c r="B1874" t="str">
        <f>UPPER('CWW12'!$AC$63)</f>
        <v>CWW12_054STD_PR24</v>
      </c>
      <c r="C1874" t="str">
        <f>IF(LEN(_xlfn.CONCAT('CWW12'!$B$9, " - ", 'CWW12'!$B$63, " - ", 'CWW12'!$H$6, " - ", 'CWW12'!$E$5))&gt;230,LEFT(_xlfn.CONCAT('CWW12'!$B$9, " - ", 'CWW12'!$B$63, " - ", 'CWW12'!$H$6, " - ", 'CWW12'!$E$5),212)&amp;" [*** truncated]",_xlfn.CONCAT('CWW12'!$B$9, " - ", 'CWW12'!$B$63, " - ", 'CWW12'!$H$6, " - ", 'CWW12'!$E$5))</f>
        <v xml:space="preserve">EA/NRW environmental programme wastewater (WINEP/NEP) - Chemicals and emerging contaminants monitoring, investigations, options appraisals; (WINEP/NEP) wastewater totex - Sewage treatment and disposal - Wastewater network+ </v>
      </c>
      <c r="D1874" t="str">
        <f>'CWW12'!$C$63</f>
        <v>£m</v>
      </c>
      <c r="E1874" t="s">
        <v>8488</v>
      </c>
      <c r="F1874" s="1248">
        <f>IF(ISBLANK('CWW12'!$N$63),"##BLANK",'CWW12'!$N$63)</f>
        <v>0</v>
      </c>
    </row>
    <row r="1875" spans="2:6" x14ac:dyDescent="0.2">
      <c r="B1875" t="str">
        <f>UPPER('CWW12'!$AD$63)</f>
        <v>CWW12_054SLT_PR24</v>
      </c>
      <c r="C1875" t="str">
        <f>IF(LEN(_xlfn.CONCAT('CWW12'!$B$9, " - ", 'CWW12'!$B$63, " - ", 'CWW12'!$I$6, " - ", 'CWW12'!$E$5))&gt;230,LEFT(_xlfn.CONCAT('CWW12'!$B$9, " - ", 'CWW12'!$B$63, " - ", 'CWW12'!$I$6, " - ", 'CWW12'!$E$5),212)&amp;" [*** truncated]",_xlfn.CONCAT('CWW12'!$B$9, " - ", 'CWW12'!$B$63, " - ", 'CWW12'!$I$6, " - ", 'CWW12'!$E$5))</f>
        <v xml:space="preserve">EA/NRW environmental programme wastewater (WINEP/NEP) - Chemicals and emerging contaminants monitoring, investigations, options appraisals; (WINEP/NEP) wastewater totex - Sludge liquor treatment - Wastewater network+ </v>
      </c>
      <c r="D1875" t="str">
        <f>'CWW12'!$C$63</f>
        <v>£m</v>
      </c>
      <c r="E1875" t="s">
        <v>8488</v>
      </c>
      <c r="F1875" s="1248">
        <f>IF(ISBLANK('CWW12'!$O$63),"##BLANK",'CWW12'!$O$63)</f>
        <v>0</v>
      </c>
    </row>
    <row r="1876" spans="2:6" x14ac:dyDescent="0.2">
      <c r="B1876" t="str">
        <f>UPPER('CWW12'!$AE$63)</f>
        <v>CWW12_054TOT_PR24</v>
      </c>
      <c r="C1876" t="str">
        <f>IF(LEN(_xlfn.CONCAT('CWW12'!$B$9, " - ", 'CWW12'!$B$63, " - ", 'CWW12'!$J$5))&gt;230,LEFT(_xlfn.CONCAT('CWW12'!$B$9, " - ", 'CWW12'!$B$63, " - ", 'CWW12'!$J$5),212)&amp;" [*** truncated]",_xlfn.CONCAT('CWW12'!$B$9, " - ", 'CWW12'!$B$63, " - ", 'CWW12'!$J$5))</f>
        <v>EA/NRW environmental programme wastewater (WINEP/NEP) - Chemicals and emerging contaminants monitoring, investigations, options appraisals; (WINEP/NEP) wastewater totex - Total</v>
      </c>
      <c r="D1876" t="str">
        <f>'CWW12'!$C$63</f>
        <v>£m</v>
      </c>
      <c r="E1876" t="s">
        <v>8488</v>
      </c>
      <c r="F1876" s="1248">
        <f>IF(ISBLANK('CWW12'!$P$63),"##BLANK",'CWW12'!$P$63)</f>
        <v>0</v>
      </c>
    </row>
    <row r="1877" spans="2:6" x14ac:dyDescent="0.2">
      <c r="B1877" t="str">
        <f>UPPER('CWW12'!$Z$64)</f>
        <v>CWW12_055FL_PR24</v>
      </c>
      <c r="C1877" t="str">
        <f>IF(LEN(_xlfn.CONCAT('CWW12'!$B$9, " - ", 'CWW12'!$B$64, " - ", 'CWW12'!$E$6, " - ", 'CWW12'!$E$5))&gt;230,LEFT(_xlfn.CONCAT('CWW12'!$B$9, " - ", 'CWW12'!$B$64, " - ", 'CWW12'!$E$6, " - ", 'CWW12'!$E$5),212)&amp;" [*** truncated]",_xlfn.CONCAT('CWW12'!$B$9, " - ", 'CWW12'!$B$64, " - ", 'CWW12'!$E$6, " - ", 'CWW12'!$E$5))</f>
        <v xml:space="preserve">EA/NRW environmental programme wastewater (WINEP/NEP) - Treatment for total nitrogen removal (chemical) (WINEP/NEP) wastewater capex - Foul - Wastewater network+ </v>
      </c>
      <c r="D1877" t="str">
        <f>'CWW12'!$C$64</f>
        <v>£m</v>
      </c>
      <c r="E1877" t="s">
        <v>8488</v>
      </c>
      <c r="F1877" s="1248">
        <f>IF(ISBLANK('CWW12'!$K$64),"##BLANK",'CWW12'!$K$64)</f>
        <v>0</v>
      </c>
    </row>
    <row r="1878" spans="2:6" x14ac:dyDescent="0.2">
      <c r="B1878" t="str">
        <f>UPPER('CWW12'!$AA$64)</f>
        <v>CWW12_055SWD_PR24</v>
      </c>
      <c r="C1878" t="str">
        <f>IF(LEN(_xlfn.CONCAT('CWW12'!$B$9, " - ", 'CWW12'!$B$64, " - ", 'CWW12'!$F$6, " - ", 'CWW12'!$E$5))&gt;230,LEFT(_xlfn.CONCAT('CWW12'!$B$9, " - ", 'CWW12'!$B$64, " - ", 'CWW12'!$F$6, " - ", 'CWW12'!$E$5),212)&amp;" [*** truncated]",_xlfn.CONCAT('CWW12'!$B$9, " - ", 'CWW12'!$B$64, " - ", 'CWW12'!$F$6, " - ", 'CWW12'!$E$5))</f>
        <v xml:space="preserve">EA/NRW environmental programme wastewater (WINEP/NEP) - Treatment for total nitrogen removal (chemical) (WINEP/NEP) wastewater capex - Surface water drainage - Wastewater network+ </v>
      </c>
      <c r="D1878" t="str">
        <f>'CWW12'!$C$64</f>
        <v>£m</v>
      </c>
      <c r="E1878" t="s">
        <v>8488</v>
      </c>
      <c r="F1878" s="1248">
        <f>IF(ISBLANK('CWW12'!$L$64),"##BLANK",'CWW12'!$L$64)</f>
        <v>0</v>
      </c>
    </row>
    <row r="1879" spans="2:6" x14ac:dyDescent="0.2">
      <c r="B1879" t="str">
        <f>UPPER('CWW12'!$AB$64)</f>
        <v>CWW12_055HD_PR24</v>
      </c>
      <c r="C1879" t="str">
        <f>IF(LEN(_xlfn.CONCAT('CWW12'!$B$9, " - ", 'CWW12'!$B$64, " - ", 'CWW12'!$G$6, " - ", 'CWW12'!$E$5))&gt;230,LEFT(_xlfn.CONCAT('CWW12'!$B$9, " - ", 'CWW12'!$B$64, " - ", 'CWW12'!$G$6, " - ", 'CWW12'!$E$5),212)&amp;" [*** truncated]",_xlfn.CONCAT('CWW12'!$B$9, " - ", 'CWW12'!$B$64, " - ", 'CWW12'!$G$6, " - ", 'CWW12'!$E$5))</f>
        <v xml:space="preserve">EA/NRW environmental programme wastewater (WINEP/NEP) - Treatment for total nitrogen removal (chemical) (WINEP/NEP) wastewater capex - Highway drainage - Wastewater network+ </v>
      </c>
      <c r="D1879" t="str">
        <f>'CWW12'!$C$64</f>
        <v>£m</v>
      </c>
      <c r="E1879" t="s">
        <v>8488</v>
      </c>
      <c r="F1879" s="1248">
        <f>IF(ISBLANK('CWW12'!$M$64),"##BLANK",'CWW12'!$M$64)</f>
        <v>0</v>
      </c>
    </row>
    <row r="1880" spans="2:6" x14ac:dyDescent="0.2">
      <c r="B1880" t="str">
        <f>UPPER('CWW12'!$AC$64)</f>
        <v>CWW12_055STD_PR24</v>
      </c>
      <c r="C1880" t="str">
        <f>IF(LEN(_xlfn.CONCAT('CWW12'!$B$9, " - ", 'CWW12'!$B$64, " - ", 'CWW12'!$H$6, " - ", 'CWW12'!$E$5))&gt;230,LEFT(_xlfn.CONCAT('CWW12'!$B$9, " - ", 'CWW12'!$B$64, " - ", 'CWW12'!$H$6, " - ", 'CWW12'!$E$5),212)&amp;" [*** truncated]",_xlfn.CONCAT('CWW12'!$B$9, " - ", 'CWW12'!$B$64, " - ", 'CWW12'!$H$6, " - ", 'CWW12'!$E$5))</f>
        <v xml:space="preserve">EA/NRW environmental programme wastewater (WINEP/NEP) - Treatment for total nitrogen removal (chemical) (WINEP/NEP) wastewater capex - Sewage treatment and disposal - Wastewater network+ </v>
      </c>
      <c r="D1880" t="str">
        <f>'CWW12'!$C$64</f>
        <v>£m</v>
      </c>
      <c r="E1880" t="s">
        <v>8488</v>
      </c>
      <c r="F1880" s="1248">
        <f>IF(ISBLANK('CWW12'!$N$64),"##BLANK",'CWW12'!$N$64)</f>
        <v>8.9039788622940638E-2</v>
      </c>
    </row>
    <row r="1881" spans="2:6" x14ac:dyDescent="0.2">
      <c r="B1881" t="str">
        <f>UPPER('CWW12'!$AD$64)</f>
        <v>CWW12_055SLT_PR24</v>
      </c>
      <c r="C1881" t="str">
        <f>IF(LEN(_xlfn.CONCAT('CWW12'!$B$9, " - ", 'CWW12'!$B$64, " - ", 'CWW12'!$I$6, " - ", 'CWW12'!$E$5))&gt;230,LEFT(_xlfn.CONCAT('CWW12'!$B$9, " - ", 'CWW12'!$B$64, " - ", 'CWW12'!$I$6, " - ", 'CWW12'!$E$5),212)&amp;" [*** truncated]",_xlfn.CONCAT('CWW12'!$B$9, " - ", 'CWW12'!$B$64, " - ", 'CWW12'!$I$6, " - ", 'CWW12'!$E$5))</f>
        <v xml:space="preserve">EA/NRW environmental programme wastewater (WINEP/NEP) - Treatment for total nitrogen removal (chemical) (WINEP/NEP) wastewater capex - Sludge liquor treatment - Wastewater network+ </v>
      </c>
      <c r="D1881" t="str">
        <f>'CWW12'!$C$64</f>
        <v>£m</v>
      </c>
      <c r="E1881" t="s">
        <v>8488</v>
      </c>
      <c r="F1881" s="1248">
        <f>IF(ISBLANK('CWW12'!$O$64),"##BLANK",'CWW12'!$O$64)</f>
        <v>0</v>
      </c>
    </row>
    <row r="1882" spans="2:6" x14ac:dyDescent="0.2">
      <c r="B1882" t="str">
        <f>UPPER('CWW12'!$AE$64)</f>
        <v>CWW12_055TOT_PR24</v>
      </c>
      <c r="C1882" t="str">
        <f>IF(LEN(_xlfn.CONCAT('CWW12'!$B$9, " - ", 'CWW12'!$B$64, " - ", 'CWW12'!$J$5))&gt;230,LEFT(_xlfn.CONCAT('CWW12'!$B$9, " - ", 'CWW12'!$B$64, " - ", 'CWW12'!$J$5),212)&amp;" [*** truncated]",_xlfn.CONCAT('CWW12'!$B$9, " - ", 'CWW12'!$B$64, " - ", 'CWW12'!$J$5))</f>
        <v>EA/NRW environmental programme wastewater (WINEP/NEP) - Treatment for total nitrogen removal (chemical) (WINEP/NEP) wastewater capex - Total</v>
      </c>
      <c r="D1882" t="str">
        <f>'CWW12'!$C$64</f>
        <v>£m</v>
      </c>
      <c r="E1882" t="s">
        <v>8488</v>
      </c>
      <c r="F1882" s="1248">
        <f>IF(ISBLANK('CWW12'!$P$64),"##BLANK",'CWW12'!$P$64)</f>
        <v>8.9039788622940638E-2</v>
      </c>
    </row>
    <row r="1883" spans="2:6" x14ac:dyDescent="0.2">
      <c r="B1883" t="str">
        <f>UPPER('CWW12'!$Z$65)</f>
        <v>CWW12_056FL_PR24</v>
      </c>
      <c r="C1883" t="str">
        <f>IF(LEN(_xlfn.CONCAT('CWW12'!$B$9, " - ", 'CWW12'!$B$65, " - ", 'CWW12'!$E$6, " - ", 'CWW12'!$E$5))&gt;230,LEFT(_xlfn.CONCAT('CWW12'!$B$9, " - ", 'CWW12'!$B$65, " - ", 'CWW12'!$E$6, " - ", 'CWW12'!$E$5),212)&amp;" [*** truncated]",_xlfn.CONCAT('CWW12'!$B$9, " - ", 'CWW12'!$B$65, " - ", 'CWW12'!$E$6, " - ", 'CWW12'!$E$5))</f>
        <v xml:space="preserve">EA/NRW environmental programme wastewater (WINEP/NEP) - Treatment for total nitrogen removal (chemical) (WINEP/NEP) wastewater opex - Foul - Wastewater network+ </v>
      </c>
      <c r="D1883" t="str">
        <f>'CWW12'!$C$65</f>
        <v>£m</v>
      </c>
      <c r="E1883" t="s">
        <v>8488</v>
      </c>
      <c r="F1883" s="1248">
        <f>IF(ISBLANK('CWW12'!$K$65),"##BLANK",'CWW12'!$K$65)</f>
        <v>0</v>
      </c>
    </row>
    <row r="1884" spans="2:6" x14ac:dyDescent="0.2">
      <c r="B1884" t="str">
        <f>UPPER('CWW12'!$AA$65)</f>
        <v>CWW12_056SWD_PR24</v>
      </c>
      <c r="C1884" t="str">
        <f>IF(LEN(_xlfn.CONCAT('CWW12'!$B$9, " - ", 'CWW12'!$B$65, " - ", 'CWW12'!$F$6, " - ", 'CWW12'!$E$5))&gt;230,LEFT(_xlfn.CONCAT('CWW12'!$B$9, " - ", 'CWW12'!$B$65, " - ", 'CWW12'!$F$6, " - ", 'CWW12'!$E$5),212)&amp;" [*** truncated]",_xlfn.CONCAT('CWW12'!$B$9, " - ", 'CWW12'!$B$65, " - ", 'CWW12'!$F$6, " - ", 'CWW12'!$E$5))</f>
        <v xml:space="preserve">EA/NRW environmental programme wastewater (WINEP/NEP) - Treatment for total nitrogen removal (chemical) (WINEP/NEP) wastewater opex - Surface water drainage - Wastewater network+ </v>
      </c>
      <c r="D1884" t="str">
        <f>'CWW12'!$C$65</f>
        <v>£m</v>
      </c>
      <c r="E1884" t="s">
        <v>8488</v>
      </c>
      <c r="F1884" s="1248">
        <f>IF(ISBLANK('CWW12'!$L$65),"##BLANK",'CWW12'!$L$65)</f>
        <v>0</v>
      </c>
    </row>
    <row r="1885" spans="2:6" x14ac:dyDescent="0.2">
      <c r="B1885" t="str">
        <f>UPPER('CWW12'!$AB$65)</f>
        <v>CWW12_056HD_PR24</v>
      </c>
      <c r="C1885" t="str">
        <f>IF(LEN(_xlfn.CONCAT('CWW12'!$B$9, " - ", 'CWW12'!$B$65, " - ", 'CWW12'!$G$6, " - ", 'CWW12'!$E$5))&gt;230,LEFT(_xlfn.CONCAT('CWW12'!$B$9, " - ", 'CWW12'!$B$65, " - ", 'CWW12'!$G$6, " - ", 'CWW12'!$E$5),212)&amp;" [*** truncated]",_xlfn.CONCAT('CWW12'!$B$9, " - ", 'CWW12'!$B$65, " - ", 'CWW12'!$G$6, " - ", 'CWW12'!$E$5))</f>
        <v xml:space="preserve">EA/NRW environmental programme wastewater (WINEP/NEP) - Treatment for total nitrogen removal (chemical) (WINEP/NEP) wastewater opex - Highway drainage - Wastewater network+ </v>
      </c>
      <c r="D1885" t="str">
        <f>'CWW12'!$C$65</f>
        <v>£m</v>
      </c>
      <c r="E1885" t="s">
        <v>8488</v>
      </c>
      <c r="F1885" s="1248">
        <f>IF(ISBLANK('CWW12'!$M$65),"##BLANK",'CWW12'!$M$65)</f>
        <v>0</v>
      </c>
    </row>
    <row r="1886" spans="2:6" x14ac:dyDescent="0.2">
      <c r="B1886" t="str">
        <f>UPPER('CWW12'!$AC$65)</f>
        <v>CWW12_056STD_PR24</v>
      </c>
      <c r="C1886" t="str">
        <f>IF(LEN(_xlfn.CONCAT('CWW12'!$B$9, " - ", 'CWW12'!$B$65, " - ", 'CWW12'!$H$6, " - ", 'CWW12'!$E$5))&gt;230,LEFT(_xlfn.CONCAT('CWW12'!$B$9, " - ", 'CWW12'!$B$65, " - ", 'CWW12'!$H$6, " - ", 'CWW12'!$E$5),212)&amp;" [*** truncated]",_xlfn.CONCAT('CWW12'!$B$9, " - ", 'CWW12'!$B$65, " - ", 'CWW12'!$H$6, " - ", 'CWW12'!$E$5))</f>
        <v xml:space="preserve">EA/NRW environmental programme wastewater (WINEP/NEP) - Treatment for total nitrogen removal (chemical) (WINEP/NEP) wastewater opex - Sewage treatment and disposal - Wastewater network+ </v>
      </c>
      <c r="D1886" t="str">
        <f>'CWW12'!$C$65</f>
        <v>£m</v>
      </c>
      <c r="E1886" t="s">
        <v>8488</v>
      </c>
      <c r="F1886" s="1248">
        <f>IF(ISBLANK('CWW12'!$N$65),"##BLANK",'CWW12'!$N$65)</f>
        <v>0</v>
      </c>
    </row>
    <row r="1887" spans="2:6" x14ac:dyDescent="0.2">
      <c r="B1887" t="str">
        <f>UPPER('CWW12'!$AD$65)</f>
        <v>CWW12_056SLT_PR24</v>
      </c>
      <c r="C1887" t="str">
        <f>IF(LEN(_xlfn.CONCAT('CWW12'!$B$9, " - ", 'CWW12'!$B$65, " - ", 'CWW12'!$I$6, " - ", 'CWW12'!$E$5))&gt;230,LEFT(_xlfn.CONCAT('CWW12'!$B$9, " - ", 'CWW12'!$B$65, " - ", 'CWW12'!$I$6, " - ", 'CWW12'!$E$5),212)&amp;" [*** truncated]",_xlfn.CONCAT('CWW12'!$B$9, " - ", 'CWW12'!$B$65, " - ", 'CWW12'!$I$6, " - ", 'CWW12'!$E$5))</f>
        <v xml:space="preserve">EA/NRW environmental programme wastewater (WINEP/NEP) - Treatment for total nitrogen removal (chemical) (WINEP/NEP) wastewater opex - Sludge liquor treatment - Wastewater network+ </v>
      </c>
      <c r="D1887" t="str">
        <f>'CWW12'!$C$65</f>
        <v>£m</v>
      </c>
      <c r="E1887" t="s">
        <v>8488</v>
      </c>
      <c r="F1887" s="1248">
        <f>IF(ISBLANK('CWW12'!$O$65),"##BLANK",'CWW12'!$O$65)</f>
        <v>0</v>
      </c>
    </row>
    <row r="1888" spans="2:6" x14ac:dyDescent="0.2">
      <c r="B1888" t="str">
        <f>UPPER('CWW12'!$AE$65)</f>
        <v>CWW12_056TOT_PR24</v>
      </c>
      <c r="C1888" t="str">
        <f>IF(LEN(_xlfn.CONCAT('CWW12'!$B$9, " - ", 'CWW12'!$B$65, " - ", 'CWW12'!$J$5))&gt;230,LEFT(_xlfn.CONCAT('CWW12'!$B$9, " - ", 'CWW12'!$B$65, " - ", 'CWW12'!$J$5),212)&amp;" [*** truncated]",_xlfn.CONCAT('CWW12'!$B$9, " - ", 'CWW12'!$B$65, " - ", 'CWW12'!$J$5))</f>
        <v>EA/NRW environmental programme wastewater (WINEP/NEP) - Treatment for total nitrogen removal (chemical) (WINEP/NEP) wastewater opex - Total</v>
      </c>
      <c r="D1888" t="str">
        <f>'CWW12'!$C$65</f>
        <v>£m</v>
      </c>
      <c r="E1888" t="s">
        <v>8488</v>
      </c>
      <c r="F1888" s="1248">
        <f>IF(ISBLANK('CWW12'!$P$65),"##BLANK",'CWW12'!$P$65)</f>
        <v>0</v>
      </c>
    </row>
    <row r="1889" spans="2:6" x14ac:dyDescent="0.2">
      <c r="B1889" t="str">
        <f>UPPER('CWW12'!$Z$66)</f>
        <v>CWW12_057FL_PR24</v>
      </c>
      <c r="C1889" t="str">
        <f>IF(LEN(_xlfn.CONCAT('CWW12'!$B$9, " - ", 'CWW12'!$B$66, " - ", 'CWW12'!$E$6, " - ", 'CWW12'!$E$5))&gt;230,LEFT(_xlfn.CONCAT('CWW12'!$B$9, " - ", 'CWW12'!$B$66, " - ", 'CWW12'!$E$6, " - ", 'CWW12'!$E$5),212)&amp;" [*** truncated]",_xlfn.CONCAT('CWW12'!$B$9, " - ", 'CWW12'!$B$66, " - ", 'CWW12'!$E$6, " - ", 'CWW12'!$E$5))</f>
        <v xml:space="preserve">EA/NRW environmental programme wastewater (WINEP/NEP) - Treatment for total nitrogen removal (chemical) (WINEP/NEP) wastewater totex - Foul - Wastewater network+ </v>
      </c>
      <c r="D1889" t="str">
        <f>'CWW12'!$C$66</f>
        <v>£m</v>
      </c>
      <c r="E1889" t="s">
        <v>8488</v>
      </c>
      <c r="F1889" s="1248">
        <f>IF(ISBLANK('CWW12'!$K$66),"##BLANK",'CWW12'!$K$66)</f>
        <v>0</v>
      </c>
    </row>
    <row r="1890" spans="2:6" x14ac:dyDescent="0.2">
      <c r="B1890" t="str">
        <f>UPPER('CWW12'!$AA$66)</f>
        <v>CWW12_057SWD_PR24</v>
      </c>
      <c r="C1890" t="str">
        <f>IF(LEN(_xlfn.CONCAT('CWW12'!$B$9, " - ", 'CWW12'!$B$66, " - ", 'CWW12'!$F$6, " - ", 'CWW12'!$E$5))&gt;230,LEFT(_xlfn.CONCAT('CWW12'!$B$9, " - ", 'CWW12'!$B$66, " - ", 'CWW12'!$F$6, " - ", 'CWW12'!$E$5),212)&amp;" [*** truncated]",_xlfn.CONCAT('CWW12'!$B$9, " - ", 'CWW12'!$B$66, " - ", 'CWW12'!$F$6, " - ", 'CWW12'!$E$5))</f>
        <v xml:space="preserve">EA/NRW environmental programme wastewater (WINEP/NEP) - Treatment for total nitrogen removal (chemical) (WINEP/NEP) wastewater totex - Surface water drainage - Wastewater network+ </v>
      </c>
      <c r="D1890" t="str">
        <f>'CWW12'!$C$66</f>
        <v>£m</v>
      </c>
      <c r="E1890" t="s">
        <v>8488</v>
      </c>
      <c r="F1890" s="1248">
        <f>IF(ISBLANK('CWW12'!$L$66),"##BLANK",'CWW12'!$L$66)</f>
        <v>0</v>
      </c>
    </row>
    <row r="1891" spans="2:6" x14ac:dyDescent="0.2">
      <c r="B1891" t="str">
        <f>UPPER('CWW12'!$AB$66)</f>
        <v>CWW12_057HD_PR24</v>
      </c>
      <c r="C1891" t="str">
        <f>IF(LEN(_xlfn.CONCAT('CWW12'!$B$9, " - ", 'CWW12'!$B$66, " - ", 'CWW12'!$G$6, " - ", 'CWW12'!$E$5))&gt;230,LEFT(_xlfn.CONCAT('CWW12'!$B$9, " - ", 'CWW12'!$B$66, " - ", 'CWW12'!$G$6, " - ", 'CWW12'!$E$5),212)&amp;" [*** truncated]",_xlfn.CONCAT('CWW12'!$B$9, " - ", 'CWW12'!$B$66, " - ", 'CWW12'!$G$6, " - ", 'CWW12'!$E$5))</f>
        <v xml:space="preserve">EA/NRW environmental programme wastewater (WINEP/NEP) - Treatment for total nitrogen removal (chemical) (WINEP/NEP) wastewater totex - Highway drainage - Wastewater network+ </v>
      </c>
      <c r="D1891" t="str">
        <f>'CWW12'!$C$66</f>
        <v>£m</v>
      </c>
      <c r="E1891" t="s">
        <v>8488</v>
      </c>
      <c r="F1891" s="1248">
        <f>IF(ISBLANK('CWW12'!$M$66),"##BLANK",'CWW12'!$M$66)</f>
        <v>0</v>
      </c>
    </row>
    <row r="1892" spans="2:6" x14ac:dyDescent="0.2">
      <c r="B1892" t="str">
        <f>UPPER('CWW12'!$AC$66)</f>
        <v>CWW12_057STD_PR24</v>
      </c>
      <c r="C1892" t="str">
        <f>IF(LEN(_xlfn.CONCAT('CWW12'!$B$9, " - ", 'CWW12'!$B$66, " - ", 'CWW12'!$H$6, " - ", 'CWW12'!$E$5))&gt;230,LEFT(_xlfn.CONCAT('CWW12'!$B$9, " - ", 'CWW12'!$B$66, " - ", 'CWW12'!$H$6, " - ", 'CWW12'!$E$5),212)&amp;" [*** truncated]",_xlfn.CONCAT('CWW12'!$B$9, " - ", 'CWW12'!$B$66, " - ", 'CWW12'!$H$6, " - ", 'CWW12'!$E$5))</f>
        <v xml:space="preserve">EA/NRW environmental programme wastewater (WINEP/NEP) - Treatment for total nitrogen removal (chemical) (WINEP/NEP) wastewater totex - Sewage treatment and disposal - Wastewater network+ </v>
      </c>
      <c r="D1892" t="str">
        <f>'CWW12'!$C$66</f>
        <v>£m</v>
      </c>
      <c r="E1892" t="s">
        <v>8488</v>
      </c>
      <c r="F1892" s="1248">
        <f>IF(ISBLANK('CWW12'!$N$66),"##BLANK",'CWW12'!$N$66)</f>
        <v>8.9039788622940638E-2</v>
      </c>
    </row>
    <row r="1893" spans="2:6" x14ac:dyDescent="0.2">
      <c r="B1893" t="str">
        <f>UPPER('CWW12'!$AD$66)</f>
        <v>CWW12_057SLT_PR24</v>
      </c>
      <c r="C1893" t="str">
        <f>IF(LEN(_xlfn.CONCAT('CWW12'!$B$9, " - ", 'CWW12'!$B$66, " - ", 'CWW12'!$I$6, " - ", 'CWW12'!$E$5))&gt;230,LEFT(_xlfn.CONCAT('CWW12'!$B$9, " - ", 'CWW12'!$B$66, " - ", 'CWW12'!$I$6, " - ", 'CWW12'!$E$5),212)&amp;" [*** truncated]",_xlfn.CONCAT('CWW12'!$B$9, " - ", 'CWW12'!$B$66, " - ", 'CWW12'!$I$6, " - ", 'CWW12'!$E$5))</f>
        <v xml:space="preserve">EA/NRW environmental programme wastewater (WINEP/NEP) - Treatment for total nitrogen removal (chemical) (WINEP/NEP) wastewater totex - Sludge liquor treatment - Wastewater network+ </v>
      </c>
      <c r="D1893" t="str">
        <f>'CWW12'!$C$66</f>
        <v>£m</v>
      </c>
      <c r="E1893" t="s">
        <v>8488</v>
      </c>
      <c r="F1893" s="1248">
        <f>IF(ISBLANK('CWW12'!$O$66),"##BLANK",'CWW12'!$O$66)</f>
        <v>0</v>
      </c>
    </row>
    <row r="1894" spans="2:6" x14ac:dyDescent="0.2">
      <c r="B1894" t="str">
        <f>UPPER('CWW12'!$AE$66)</f>
        <v>CWW12_057TOT_PR24</v>
      </c>
      <c r="C1894" t="str">
        <f>IF(LEN(_xlfn.CONCAT('CWW12'!$B$9, " - ", 'CWW12'!$B$66, " - ", 'CWW12'!$J$5))&gt;230,LEFT(_xlfn.CONCAT('CWW12'!$B$9, " - ", 'CWW12'!$B$66, " - ", 'CWW12'!$J$5),212)&amp;" [*** truncated]",_xlfn.CONCAT('CWW12'!$B$9, " - ", 'CWW12'!$B$66, " - ", 'CWW12'!$J$5))</f>
        <v>EA/NRW environmental programme wastewater (WINEP/NEP) - Treatment for total nitrogen removal (chemical) (WINEP/NEP) wastewater totex - Total</v>
      </c>
      <c r="D1894" t="str">
        <f>'CWW12'!$C$66</f>
        <v>£m</v>
      </c>
      <c r="E1894" t="s">
        <v>8488</v>
      </c>
      <c r="F1894" s="1248">
        <f>IF(ISBLANK('CWW12'!$P$66),"##BLANK",'CWW12'!$P$66)</f>
        <v>8.9039788622940638E-2</v>
      </c>
    </row>
    <row r="1895" spans="2:6" x14ac:dyDescent="0.2">
      <c r="B1895" t="str">
        <f>UPPER('CWW12'!$Z$67)</f>
        <v>CWW12_058FL_PR24</v>
      </c>
      <c r="C1895" t="str">
        <f>IF(LEN(_xlfn.CONCAT('CWW12'!$B$9, " - ", 'CWW12'!$B$67, " - ", 'CWW12'!$E$6, " - ", 'CWW12'!$E$5))&gt;230,LEFT(_xlfn.CONCAT('CWW12'!$B$9, " - ", 'CWW12'!$B$67, " - ", 'CWW12'!$E$6, " - ", 'CWW12'!$E$5),212)&amp;" [*** truncated]",_xlfn.CONCAT('CWW12'!$B$9, " - ", 'CWW12'!$B$67, " - ", 'CWW12'!$E$6, " - ", 'CWW12'!$E$5))</f>
        <v xml:space="preserve">EA/NRW environmental programme wastewater (WINEP/NEP) - Treatment for total nitrogen removal (biological) (WINEP/NEP) wastewater capex - Foul - Wastewater network+ </v>
      </c>
      <c r="D1895" t="str">
        <f>'CWW12'!$C$67</f>
        <v>£m</v>
      </c>
      <c r="E1895" t="s">
        <v>8488</v>
      </c>
      <c r="F1895" s="1248">
        <f>IF(ISBLANK('CWW12'!$K$67),"##BLANK",'CWW12'!$K$67)</f>
        <v>0</v>
      </c>
    </row>
    <row r="1896" spans="2:6" x14ac:dyDescent="0.2">
      <c r="B1896" t="str">
        <f>UPPER('CWW12'!$AA$67)</f>
        <v>CWW12_058SWD_PR24</v>
      </c>
      <c r="C1896" t="str">
        <f>IF(LEN(_xlfn.CONCAT('CWW12'!$B$9, " - ", 'CWW12'!$B$67, " - ", 'CWW12'!$F$6, " - ", 'CWW12'!$E$5))&gt;230,LEFT(_xlfn.CONCAT('CWW12'!$B$9, " - ", 'CWW12'!$B$67, " - ", 'CWW12'!$F$6, " - ", 'CWW12'!$E$5),212)&amp;" [*** truncated]",_xlfn.CONCAT('CWW12'!$B$9, " - ", 'CWW12'!$B$67, " - ", 'CWW12'!$F$6, " - ", 'CWW12'!$E$5))</f>
        <v xml:space="preserve">EA/NRW environmental programme wastewater (WINEP/NEP) - Treatment for total nitrogen removal (biological) (WINEP/NEP) wastewater capex - Surface water drainage - Wastewater network+ </v>
      </c>
      <c r="D1896" t="str">
        <f>'CWW12'!$C$67</f>
        <v>£m</v>
      </c>
      <c r="E1896" t="s">
        <v>8488</v>
      </c>
      <c r="F1896" s="1248">
        <f>IF(ISBLANK('CWW12'!$L$67),"##BLANK",'CWW12'!$L$67)</f>
        <v>0</v>
      </c>
    </row>
    <row r="1897" spans="2:6" x14ac:dyDescent="0.2">
      <c r="B1897" t="str">
        <f>UPPER('CWW12'!$AB$67)</f>
        <v>CWW12_058HD_PR24</v>
      </c>
      <c r="C1897" t="str">
        <f>IF(LEN(_xlfn.CONCAT('CWW12'!$B$9, " - ", 'CWW12'!$B$67, " - ", 'CWW12'!$G$6, " - ", 'CWW12'!$E$5))&gt;230,LEFT(_xlfn.CONCAT('CWW12'!$B$9, " - ", 'CWW12'!$B$67, " - ", 'CWW12'!$G$6, " - ", 'CWW12'!$E$5),212)&amp;" [*** truncated]",_xlfn.CONCAT('CWW12'!$B$9, " - ", 'CWW12'!$B$67, " - ", 'CWW12'!$G$6, " - ", 'CWW12'!$E$5))</f>
        <v xml:space="preserve">EA/NRW environmental programme wastewater (WINEP/NEP) - Treatment for total nitrogen removal (biological) (WINEP/NEP) wastewater capex - Highway drainage - Wastewater network+ </v>
      </c>
      <c r="D1897" t="str">
        <f>'CWW12'!$C$67</f>
        <v>£m</v>
      </c>
      <c r="E1897" t="s">
        <v>8488</v>
      </c>
      <c r="F1897" s="1248">
        <f>IF(ISBLANK('CWW12'!$M$67),"##BLANK",'CWW12'!$M$67)</f>
        <v>0</v>
      </c>
    </row>
    <row r="1898" spans="2:6" x14ac:dyDescent="0.2">
      <c r="B1898" t="str">
        <f>UPPER('CWW12'!$AC$67)</f>
        <v>CWW12_058STD_PR24</v>
      </c>
      <c r="C1898" t="str">
        <f>IF(LEN(_xlfn.CONCAT('CWW12'!$B$9, " - ", 'CWW12'!$B$67, " - ", 'CWW12'!$H$6, " - ", 'CWW12'!$E$5))&gt;230,LEFT(_xlfn.CONCAT('CWW12'!$B$9, " - ", 'CWW12'!$B$67, " - ", 'CWW12'!$H$6, " - ", 'CWW12'!$E$5),212)&amp;" [*** truncated]",_xlfn.CONCAT('CWW12'!$B$9, " - ", 'CWW12'!$B$67, " - ", 'CWW12'!$H$6, " - ", 'CWW12'!$E$5))</f>
        <v xml:space="preserve">EA/NRW environmental programme wastewater (WINEP/NEP) - Treatment for total nitrogen removal (biological) (WINEP/NEP) wastewater capex - Sewage treatment and disposal - Wastewater network+ </v>
      </c>
      <c r="D1898" t="str">
        <f>'CWW12'!$C$67</f>
        <v>£m</v>
      </c>
      <c r="E1898" t="s">
        <v>8488</v>
      </c>
      <c r="F1898" s="1248">
        <f>IF(ISBLANK('CWW12'!$N$67),"##BLANK",'CWW12'!$N$67)</f>
        <v>0</v>
      </c>
    </row>
    <row r="1899" spans="2:6" x14ac:dyDescent="0.2">
      <c r="B1899" t="str">
        <f>UPPER('CWW12'!$AD$67)</f>
        <v>CWW12_058SLT_PR24</v>
      </c>
      <c r="C1899" t="str">
        <f>IF(LEN(_xlfn.CONCAT('CWW12'!$B$9, " - ", 'CWW12'!$B$67, " - ", 'CWW12'!$I$6, " - ", 'CWW12'!$E$5))&gt;230,LEFT(_xlfn.CONCAT('CWW12'!$B$9, " - ", 'CWW12'!$B$67, " - ", 'CWW12'!$I$6, " - ", 'CWW12'!$E$5),212)&amp;" [*** truncated]",_xlfn.CONCAT('CWW12'!$B$9, " - ", 'CWW12'!$B$67, " - ", 'CWW12'!$I$6, " - ", 'CWW12'!$E$5))</f>
        <v xml:space="preserve">EA/NRW environmental programme wastewater (WINEP/NEP) - Treatment for total nitrogen removal (biological) (WINEP/NEP) wastewater capex - Sludge liquor treatment - Wastewater network+ </v>
      </c>
      <c r="D1899" t="str">
        <f>'CWW12'!$C$67</f>
        <v>£m</v>
      </c>
      <c r="E1899" t="s">
        <v>8488</v>
      </c>
      <c r="F1899" s="1248">
        <f>IF(ISBLANK('CWW12'!$O$67),"##BLANK",'CWW12'!$O$67)</f>
        <v>0</v>
      </c>
    </row>
    <row r="1900" spans="2:6" x14ac:dyDescent="0.2">
      <c r="B1900" t="str">
        <f>UPPER('CWW12'!$AE$67)</f>
        <v>CWW12_058TOT_PR24</v>
      </c>
      <c r="C1900" t="str">
        <f>IF(LEN(_xlfn.CONCAT('CWW12'!$B$9, " - ", 'CWW12'!$B$67, " - ", 'CWW12'!$J$5))&gt;230,LEFT(_xlfn.CONCAT('CWW12'!$B$9, " - ", 'CWW12'!$B$67, " - ", 'CWW12'!$J$5),212)&amp;" [*** truncated]",_xlfn.CONCAT('CWW12'!$B$9, " - ", 'CWW12'!$B$67, " - ", 'CWW12'!$J$5))</f>
        <v>EA/NRW environmental programme wastewater (WINEP/NEP) - Treatment for total nitrogen removal (biological) (WINEP/NEP) wastewater capex - Total</v>
      </c>
      <c r="D1900" t="str">
        <f>'CWW12'!$C$67</f>
        <v>£m</v>
      </c>
      <c r="E1900" t="s">
        <v>8488</v>
      </c>
      <c r="F1900" s="1248">
        <f>IF(ISBLANK('CWW12'!$P$67),"##BLANK",'CWW12'!$P$67)</f>
        <v>0</v>
      </c>
    </row>
    <row r="1901" spans="2:6" x14ac:dyDescent="0.2">
      <c r="B1901" t="str">
        <f>UPPER('CWW12'!$Z$68)</f>
        <v>CWW12_059FL_PR24</v>
      </c>
      <c r="C1901" t="str">
        <f>IF(LEN(_xlfn.CONCAT('CWW12'!$B$9, " - ", 'CWW12'!$B$68, " - ", 'CWW12'!$E$6, " - ", 'CWW12'!$E$5))&gt;230,LEFT(_xlfn.CONCAT('CWW12'!$B$9, " - ", 'CWW12'!$B$68, " - ", 'CWW12'!$E$6, " - ", 'CWW12'!$E$5),212)&amp;" [*** truncated]",_xlfn.CONCAT('CWW12'!$B$9, " - ", 'CWW12'!$B$68, " - ", 'CWW12'!$E$6, " - ", 'CWW12'!$E$5))</f>
        <v xml:space="preserve">EA/NRW environmental programme wastewater (WINEP/NEP) - Treatment for total nitrogen removal (biological) (WINEP/NEP) wastewater opex - Foul - Wastewater network+ </v>
      </c>
      <c r="D1901" t="str">
        <f>'CWW12'!$C$68</f>
        <v>£m</v>
      </c>
      <c r="E1901" t="s">
        <v>8488</v>
      </c>
      <c r="F1901" s="1248">
        <f>IF(ISBLANK('CWW12'!$K$68),"##BLANK",'CWW12'!$K$68)</f>
        <v>0</v>
      </c>
    </row>
    <row r="1902" spans="2:6" x14ac:dyDescent="0.2">
      <c r="B1902" t="str">
        <f>UPPER('CWW12'!$AA$68)</f>
        <v>CWW12_059SWD_PR24</v>
      </c>
      <c r="C1902" t="str">
        <f>IF(LEN(_xlfn.CONCAT('CWW12'!$B$9, " - ", 'CWW12'!$B$68, " - ", 'CWW12'!$F$6, " - ", 'CWW12'!$E$5))&gt;230,LEFT(_xlfn.CONCAT('CWW12'!$B$9, " - ", 'CWW12'!$B$68, " - ", 'CWW12'!$F$6, " - ", 'CWW12'!$E$5),212)&amp;" [*** truncated]",_xlfn.CONCAT('CWW12'!$B$9, " - ", 'CWW12'!$B$68, " - ", 'CWW12'!$F$6, " - ", 'CWW12'!$E$5))</f>
        <v xml:space="preserve">EA/NRW environmental programme wastewater (WINEP/NEP) - Treatment for total nitrogen removal (biological) (WINEP/NEP) wastewater opex - Surface water drainage - Wastewater network+ </v>
      </c>
      <c r="D1902" t="str">
        <f>'CWW12'!$C$68</f>
        <v>£m</v>
      </c>
      <c r="E1902" t="s">
        <v>8488</v>
      </c>
      <c r="F1902" s="1248">
        <f>IF(ISBLANK('CWW12'!$L$68),"##BLANK",'CWW12'!$L$68)</f>
        <v>0</v>
      </c>
    </row>
    <row r="1903" spans="2:6" x14ac:dyDescent="0.2">
      <c r="B1903" t="str">
        <f>UPPER('CWW12'!$AB$68)</f>
        <v>CWW12_059HD_PR24</v>
      </c>
      <c r="C1903" t="str">
        <f>IF(LEN(_xlfn.CONCAT('CWW12'!$B$9, " - ", 'CWW12'!$B$68, " - ", 'CWW12'!$G$6, " - ", 'CWW12'!$E$5))&gt;230,LEFT(_xlfn.CONCAT('CWW12'!$B$9, " - ", 'CWW12'!$B$68, " - ", 'CWW12'!$G$6, " - ", 'CWW12'!$E$5),212)&amp;" [*** truncated]",_xlfn.CONCAT('CWW12'!$B$9, " - ", 'CWW12'!$B$68, " - ", 'CWW12'!$G$6, " - ", 'CWW12'!$E$5))</f>
        <v xml:space="preserve">EA/NRW environmental programme wastewater (WINEP/NEP) - Treatment for total nitrogen removal (biological) (WINEP/NEP) wastewater opex - Highway drainage - Wastewater network+ </v>
      </c>
      <c r="D1903" t="str">
        <f>'CWW12'!$C$68</f>
        <v>£m</v>
      </c>
      <c r="E1903" t="s">
        <v>8488</v>
      </c>
      <c r="F1903" s="1248">
        <f>IF(ISBLANK('CWW12'!$M$68),"##BLANK",'CWW12'!$M$68)</f>
        <v>0</v>
      </c>
    </row>
    <row r="1904" spans="2:6" x14ac:dyDescent="0.2">
      <c r="B1904" t="str">
        <f>UPPER('CWW12'!$AC$68)</f>
        <v>CWW12_059STD_PR24</v>
      </c>
      <c r="C1904" t="str">
        <f>IF(LEN(_xlfn.CONCAT('CWW12'!$B$9, " - ", 'CWW12'!$B$68, " - ", 'CWW12'!$H$6, " - ", 'CWW12'!$E$5))&gt;230,LEFT(_xlfn.CONCAT('CWW12'!$B$9, " - ", 'CWW12'!$B$68, " - ", 'CWW12'!$H$6, " - ", 'CWW12'!$E$5),212)&amp;" [*** truncated]",_xlfn.CONCAT('CWW12'!$B$9, " - ", 'CWW12'!$B$68, " - ", 'CWW12'!$H$6, " - ", 'CWW12'!$E$5))</f>
        <v xml:space="preserve">EA/NRW environmental programme wastewater (WINEP/NEP) - Treatment for total nitrogen removal (biological) (WINEP/NEP) wastewater opex - Sewage treatment and disposal - Wastewater network+ </v>
      </c>
      <c r="D1904" t="str">
        <f>'CWW12'!$C$68</f>
        <v>£m</v>
      </c>
      <c r="E1904" t="s">
        <v>8488</v>
      </c>
      <c r="F1904" s="1248">
        <f>IF(ISBLANK('CWW12'!$N$68),"##BLANK",'CWW12'!$N$68)</f>
        <v>0</v>
      </c>
    </row>
    <row r="1905" spans="2:6" x14ac:dyDescent="0.2">
      <c r="B1905" t="str">
        <f>UPPER('CWW12'!$AD$68)</f>
        <v>CWW12_059SLT_PR24</v>
      </c>
      <c r="C1905" t="str">
        <f>IF(LEN(_xlfn.CONCAT('CWW12'!$B$9, " - ", 'CWW12'!$B$68, " - ", 'CWW12'!$I$6, " - ", 'CWW12'!$E$5))&gt;230,LEFT(_xlfn.CONCAT('CWW12'!$B$9, " - ", 'CWW12'!$B$68, " - ", 'CWW12'!$I$6, " - ", 'CWW12'!$E$5),212)&amp;" [*** truncated]",_xlfn.CONCAT('CWW12'!$B$9, " - ", 'CWW12'!$B$68, " - ", 'CWW12'!$I$6, " - ", 'CWW12'!$E$5))</f>
        <v xml:space="preserve">EA/NRW environmental programme wastewater (WINEP/NEP) - Treatment for total nitrogen removal (biological) (WINEP/NEP) wastewater opex - Sludge liquor treatment - Wastewater network+ </v>
      </c>
      <c r="D1905" t="str">
        <f>'CWW12'!$C$68</f>
        <v>£m</v>
      </c>
      <c r="E1905" t="s">
        <v>8488</v>
      </c>
      <c r="F1905" s="1248">
        <f>IF(ISBLANK('CWW12'!$O$68),"##BLANK",'CWW12'!$O$68)</f>
        <v>0</v>
      </c>
    </row>
    <row r="1906" spans="2:6" x14ac:dyDescent="0.2">
      <c r="B1906" t="str">
        <f>UPPER('CWW12'!$AE$68)</f>
        <v>CWW12_059TOT_PR24</v>
      </c>
      <c r="C1906" t="str">
        <f>IF(LEN(_xlfn.CONCAT('CWW12'!$B$9, " - ", 'CWW12'!$B$68, " - ", 'CWW12'!$J$5))&gt;230,LEFT(_xlfn.CONCAT('CWW12'!$B$9, " - ", 'CWW12'!$B$68, " - ", 'CWW12'!$J$5),212)&amp;" [*** truncated]",_xlfn.CONCAT('CWW12'!$B$9, " - ", 'CWW12'!$B$68, " - ", 'CWW12'!$J$5))</f>
        <v>EA/NRW environmental programme wastewater (WINEP/NEP) - Treatment for total nitrogen removal (biological) (WINEP/NEP) wastewater opex - Total</v>
      </c>
      <c r="D1906" t="str">
        <f>'CWW12'!$C$68</f>
        <v>£m</v>
      </c>
      <c r="E1906" t="s">
        <v>8488</v>
      </c>
      <c r="F1906" s="1248">
        <f>IF(ISBLANK('CWW12'!$P$68),"##BLANK",'CWW12'!$P$68)</f>
        <v>0</v>
      </c>
    </row>
    <row r="1907" spans="2:6" x14ac:dyDescent="0.2">
      <c r="B1907" t="str">
        <f>UPPER('CWW12'!$Z$69)</f>
        <v>CWW12_060FL_PR24</v>
      </c>
      <c r="C1907" t="str">
        <f>IF(LEN(_xlfn.CONCAT('CWW12'!$B$9, " - ", 'CWW12'!$B$69, " - ", 'CWW12'!$E$6, " - ", 'CWW12'!$E$5))&gt;230,LEFT(_xlfn.CONCAT('CWW12'!$B$9, " - ", 'CWW12'!$B$69, " - ", 'CWW12'!$E$6, " - ", 'CWW12'!$E$5),212)&amp;" [*** truncated]",_xlfn.CONCAT('CWW12'!$B$9, " - ", 'CWW12'!$B$69, " - ", 'CWW12'!$E$6, " - ", 'CWW12'!$E$5))</f>
        <v xml:space="preserve">EA/NRW environmental programme wastewater (WINEP/NEP) - Treatment for total nitrogen removal (biological) (WINEP/NEP) wastewater totex - Foul - Wastewater network+ </v>
      </c>
      <c r="D1907" t="str">
        <f>'CWW12'!$C$69</f>
        <v>£m</v>
      </c>
      <c r="E1907" t="s">
        <v>8488</v>
      </c>
      <c r="F1907" s="1248">
        <f>IF(ISBLANK('CWW12'!$K$69),"##BLANK",'CWW12'!$K$69)</f>
        <v>0</v>
      </c>
    </row>
    <row r="1908" spans="2:6" x14ac:dyDescent="0.2">
      <c r="B1908" t="str">
        <f>UPPER('CWW12'!$AA$69)</f>
        <v>CWW12_060SWD_PR24</v>
      </c>
      <c r="C1908" t="str">
        <f>IF(LEN(_xlfn.CONCAT('CWW12'!$B$9, " - ", 'CWW12'!$B$69, " - ", 'CWW12'!$F$6, " - ", 'CWW12'!$E$5))&gt;230,LEFT(_xlfn.CONCAT('CWW12'!$B$9, " - ", 'CWW12'!$B$69, " - ", 'CWW12'!$F$6, " - ", 'CWW12'!$E$5),212)&amp;" [*** truncated]",_xlfn.CONCAT('CWW12'!$B$9, " - ", 'CWW12'!$B$69, " - ", 'CWW12'!$F$6, " - ", 'CWW12'!$E$5))</f>
        <v xml:space="preserve">EA/NRW environmental programme wastewater (WINEP/NEP) - Treatment for total nitrogen removal (biological) (WINEP/NEP) wastewater totex - Surface water drainage - Wastewater network+ </v>
      </c>
      <c r="D1908" t="str">
        <f>'CWW12'!$C$69</f>
        <v>£m</v>
      </c>
      <c r="E1908" t="s">
        <v>8488</v>
      </c>
      <c r="F1908" s="1248">
        <f>IF(ISBLANK('CWW12'!$L$69),"##BLANK",'CWW12'!$L$69)</f>
        <v>0</v>
      </c>
    </row>
    <row r="1909" spans="2:6" x14ac:dyDescent="0.2">
      <c r="B1909" t="str">
        <f>UPPER('CWW12'!$AB$69)</f>
        <v>CWW12_060HD_PR24</v>
      </c>
      <c r="C1909" t="str">
        <f>IF(LEN(_xlfn.CONCAT('CWW12'!$B$9, " - ", 'CWW12'!$B$69, " - ", 'CWW12'!$G$6, " - ", 'CWW12'!$E$5))&gt;230,LEFT(_xlfn.CONCAT('CWW12'!$B$9, " - ", 'CWW12'!$B$69, " - ", 'CWW12'!$G$6, " - ", 'CWW12'!$E$5),212)&amp;" [*** truncated]",_xlfn.CONCAT('CWW12'!$B$9, " - ", 'CWW12'!$B$69, " - ", 'CWW12'!$G$6, " - ", 'CWW12'!$E$5))</f>
        <v xml:space="preserve">EA/NRW environmental programme wastewater (WINEP/NEP) - Treatment for total nitrogen removal (biological) (WINEP/NEP) wastewater totex - Highway drainage - Wastewater network+ </v>
      </c>
      <c r="D1909" t="str">
        <f>'CWW12'!$C$69</f>
        <v>£m</v>
      </c>
      <c r="E1909" t="s">
        <v>8488</v>
      </c>
      <c r="F1909" s="1248">
        <f>IF(ISBLANK('CWW12'!$M$69),"##BLANK",'CWW12'!$M$69)</f>
        <v>0</v>
      </c>
    </row>
    <row r="1910" spans="2:6" x14ac:dyDescent="0.2">
      <c r="B1910" t="str">
        <f>UPPER('CWW12'!$AC$69)</f>
        <v>CWW12_060STD_PR24</v>
      </c>
      <c r="C1910" t="str">
        <f>IF(LEN(_xlfn.CONCAT('CWW12'!$B$9, " - ", 'CWW12'!$B$69, " - ", 'CWW12'!$H$6, " - ", 'CWW12'!$E$5))&gt;230,LEFT(_xlfn.CONCAT('CWW12'!$B$9, " - ", 'CWW12'!$B$69, " - ", 'CWW12'!$H$6, " - ", 'CWW12'!$E$5),212)&amp;" [*** truncated]",_xlfn.CONCAT('CWW12'!$B$9, " - ", 'CWW12'!$B$69, " - ", 'CWW12'!$H$6, " - ", 'CWW12'!$E$5))</f>
        <v xml:space="preserve">EA/NRW environmental programme wastewater (WINEP/NEP) - Treatment for total nitrogen removal (biological) (WINEP/NEP) wastewater totex - Sewage treatment and disposal - Wastewater network+ </v>
      </c>
      <c r="D1910" t="str">
        <f>'CWW12'!$C$69</f>
        <v>£m</v>
      </c>
      <c r="E1910" t="s">
        <v>8488</v>
      </c>
      <c r="F1910" s="1248">
        <f>IF(ISBLANK('CWW12'!$N$69),"##BLANK",'CWW12'!$N$69)</f>
        <v>0</v>
      </c>
    </row>
    <row r="1911" spans="2:6" x14ac:dyDescent="0.2">
      <c r="B1911" t="str">
        <f>UPPER('CWW12'!$AD$69)</f>
        <v>CWW12_060SLT_PR24</v>
      </c>
      <c r="C1911" t="str">
        <f>IF(LEN(_xlfn.CONCAT('CWW12'!$B$9, " - ", 'CWW12'!$B$69, " - ", 'CWW12'!$I$6, " - ", 'CWW12'!$E$5))&gt;230,LEFT(_xlfn.CONCAT('CWW12'!$B$9, " - ", 'CWW12'!$B$69, " - ", 'CWW12'!$I$6, " - ", 'CWW12'!$E$5),212)&amp;" [*** truncated]",_xlfn.CONCAT('CWW12'!$B$9, " - ", 'CWW12'!$B$69, " - ", 'CWW12'!$I$6, " - ", 'CWW12'!$E$5))</f>
        <v xml:space="preserve">EA/NRW environmental programme wastewater (WINEP/NEP) - Treatment for total nitrogen removal (biological) (WINEP/NEP) wastewater totex - Sludge liquor treatment - Wastewater network+ </v>
      </c>
      <c r="D1911" t="str">
        <f>'CWW12'!$C$69</f>
        <v>£m</v>
      </c>
      <c r="E1911" t="s">
        <v>8488</v>
      </c>
      <c r="F1911" s="1248">
        <f>IF(ISBLANK('CWW12'!$O$69),"##BLANK",'CWW12'!$O$69)</f>
        <v>0</v>
      </c>
    </row>
    <row r="1912" spans="2:6" x14ac:dyDescent="0.2">
      <c r="B1912" t="str">
        <f>UPPER('CWW12'!$AE$69)</f>
        <v>CWW12_060TOT_PR24</v>
      </c>
      <c r="C1912" t="str">
        <f>IF(LEN(_xlfn.CONCAT('CWW12'!$B$9, " - ", 'CWW12'!$B$69, " - ", 'CWW12'!$J$5))&gt;230,LEFT(_xlfn.CONCAT('CWW12'!$B$9, " - ", 'CWW12'!$B$69, " - ", 'CWW12'!$J$5),212)&amp;" [*** truncated]",_xlfn.CONCAT('CWW12'!$B$9, " - ", 'CWW12'!$B$69, " - ", 'CWW12'!$J$5))</f>
        <v>EA/NRW environmental programme wastewater (WINEP/NEP) - Treatment for total nitrogen removal (biological) (WINEP/NEP) wastewater totex - Total</v>
      </c>
      <c r="D1912" t="str">
        <f>'CWW12'!$C$69</f>
        <v>£m</v>
      </c>
      <c r="E1912" t="s">
        <v>8488</v>
      </c>
      <c r="F1912" s="1248">
        <f>IF(ISBLANK('CWW12'!$P$69),"##BLANK",'CWW12'!$P$69)</f>
        <v>0</v>
      </c>
    </row>
    <row r="1913" spans="2:6" x14ac:dyDescent="0.2">
      <c r="B1913" t="str">
        <f>UPPER('CWW12'!$Z$70)</f>
        <v>CWW12_061FL_PR24</v>
      </c>
      <c r="C1913" t="str">
        <f>IF(LEN(_xlfn.CONCAT('CWW12'!$B$9, " - ", 'CWW12'!$B$70, " - ", 'CWW12'!$E$6, " - ", 'CWW12'!$E$5))&gt;230,LEFT(_xlfn.CONCAT('CWW12'!$B$9, " - ", 'CWW12'!$B$70, " - ", 'CWW12'!$E$6, " - ", 'CWW12'!$E$5),212)&amp;" [*** truncated]",_xlfn.CONCAT('CWW12'!$B$9, " - ", 'CWW12'!$B$70, " - ", 'CWW12'!$E$6, " - ", 'CWW12'!$E$5))</f>
        <v xml:space="preserve">EA/NRW environmental programme wastewater (WINEP/NEP) - Nitrogen technically achievable limit monitoring, investigation or options appraisal; (WINEP/NEP) wastewater capex - Foul - Wastewater network+ </v>
      </c>
      <c r="D1913" t="str">
        <f>'CWW12'!$C$70</f>
        <v>£m</v>
      </c>
      <c r="E1913" t="s">
        <v>8488</v>
      </c>
      <c r="F1913" s="1248">
        <f>IF(ISBLANK('CWW12'!$K$70),"##BLANK",'CWW12'!$K$70)</f>
        <v>0</v>
      </c>
    </row>
    <row r="1914" spans="2:6" x14ac:dyDescent="0.2">
      <c r="B1914" t="str">
        <f>UPPER('CWW12'!$AA$70)</f>
        <v>CWW12_061SWD_PR24</v>
      </c>
      <c r="C1914" t="str">
        <f>IF(LEN(_xlfn.CONCAT('CWW12'!$B$9, " - ", 'CWW12'!$B$70, " - ", 'CWW12'!$F$6, " - ", 'CWW12'!$E$5))&gt;230,LEFT(_xlfn.CONCAT('CWW12'!$B$9, " - ", 'CWW12'!$B$70, " - ", 'CWW12'!$F$6, " - ", 'CWW12'!$E$5),212)&amp;" [*** truncated]",_xlfn.CONCAT('CWW12'!$B$9, " - ", 'CWW12'!$B$70, " - ", 'CWW12'!$F$6, " - ", 'CWW12'!$E$5))</f>
        <v xml:space="preserve">EA/NRW environmental programme wastewater (WINEP/NEP) - Nitrogen technically achievable limit monitoring, investigation or options appraisal; (WINEP/NEP) wastewater capex - Surface water drainage - Wastewater network+ </v>
      </c>
      <c r="D1914" t="str">
        <f>'CWW12'!$C$70</f>
        <v>£m</v>
      </c>
      <c r="E1914" t="s">
        <v>8488</v>
      </c>
      <c r="F1914" s="1248">
        <f>IF(ISBLANK('CWW12'!$L$70),"##BLANK",'CWW12'!$L$70)</f>
        <v>0</v>
      </c>
    </row>
    <row r="1915" spans="2:6" x14ac:dyDescent="0.2">
      <c r="B1915" t="str">
        <f>UPPER('CWW12'!$AB$70)</f>
        <v>CWW12_061HD_PR24</v>
      </c>
      <c r="C1915" t="str">
        <f>IF(LEN(_xlfn.CONCAT('CWW12'!$B$9, " - ", 'CWW12'!$B$70, " - ", 'CWW12'!$G$6, " - ", 'CWW12'!$E$5))&gt;230,LEFT(_xlfn.CONCAT('CWW12'!$B$9, " - ", 'CWW12'!$B$70, " - ", 'CWW12'!$G$6, " - ", 'CWW12'!$E$5),212)&amp;" [*** truncated]",_xlfn.CONCAT('CWW12'!$B$9, " - ", 'CWW12'!$B$70, " - ", 'CWW12'!$G$6, " - ", 'CWW12'!$E$5))</f>
        <v xml:space="preserve">EA/NRW environmental programme wastewater (WINEP/NEP) - Nitrogen technically achievable limit monitoring, investigation or options appraisal; (WINEP/NEP) wastewater capex - Highway drainage - Wastewater network+ </v>
      </c>
      <c r="D1915" t="str">
        <f>'CWW12'!$C$70</f>
        <v>£m</v>
      </c>
      <c r="E1915" t="s">
        <v>8488</v>
      </c>
      <c r="F1915" s="1248">
        <f>IF(ISBLANK('CWW12'!$M$70),"##BLANK",'CWW12'!$M$70)</f>
        <v>0</v>
      </c>
    </row>
    <row r="1916" spans="2:6" x14ac:dyDescent="0.2">
      <c r="B1916" t="str">
        <f>UPPER('CWW12'!$AC$70)</f>
        <v>CWW12_061STD_PR24</v>
      </c>
      <c r="C1916" t="str">
        <f>IF(LEN(_xlfn.CONCAT('CWW12'!$B$9, " - ", 'CWW12'!$B$70, " - ", 'CWW12'!$H$6, " - ", 'CWW12'!$E$5))&gt;230,LEFT(_xlfn.CONCAT('CWW12'!$B$9, " - ", 'CWW12'!$B$70, " - ", 'CWW12'!$H$6, " - ", 'CWW12'!$E$5),212)&amp;" [*** truncated]",_xlfn.CONCAT('CWW12'!$B$9, " - ", 'CWW12'!$B$70, " - ", 'CWW12'!$H$6, " - ", 'CWW12'!$E$5))</f>
        <v xml:space="preserve">EA/NRW environmental programme wastewater (WINEP/NEP) - Nitrogen technically achievable limit monitoring, investigation or options appraisal; (WINEP/NEP) wastewater capex - Sewage treatment and disposal - Wastewater network+ </v>
      </c>
      <c r="D1916" t="str">
        <f>'CWW12'!$C$70</f>
        <v>£m</v>
      </c>
      <c r="E1916" t="s">
        <v>8488</v>
      </c>
      <c r="F1916" s="1248">
        <f>IF(ISBLANK('CWW12'!$N$70),"##BLANK",'CWW12'!$N$70)</f>
        <v>0</v>
      </c>
    </row>
    <row r="1917" spans="2:6" x14ac:dyDescent="0.2">
      <c r="B1917" t="str">
        <f>UPPER('CWW12'!$AD$70)</f>
        <v>CWW12_061SLT_PR24</v>
      </c>
      <c r="C1917" t="str">
        <f>IF(LEN(_xlfn.CONCAT('CWW12'!$B$9, " - ", 'CWW12'!$B$70, " - ", 'CWW12'!$I$6, " - ", 'CWW12'!$E$5))&gt;230,LEFT(_xlfn.CONCAT('CWW12'!$B$9, " - ", 'CWW12'!$B$70, " - ", 'CWW12'!$I$6, " - ", 'CWW12'!$E$5),212)&amp;" [*** truncated]",_xlfn.CONCAT('CWW12'!$B$9, " - ", 'CWW12'!$B$70, " - ", 'CWW12'!$I$6, " - ", 'CWW12'!$E$5))</f>
        <v xml:space="preserve">EA/NRW environmental programme wastewater (WINEP/NEP) - Nitrogen technically achievable limit monitoring, investigation or options appraisal; (WINEP/NEP) wastewater capex - Sludge liquor treatment - Wastewater network+ </v>
      </c>
      <c r="D1917" t="str">
        <f>'CWW12'!$C$70</f>
        <v>£m</v>
      </c>
      <c r="E1917" t="s">
        <v>8488</v>
      </c>
      <c r="F1917" s="1248">
        <f>IF(ISBLANK('CWW12'!$O$70),"##BLANK",'CWW12'!$O$70)</f>
        <v>0</v>
      </c>
    </row>
    <row r="1918" spans="2:6" x14ac:dyDescent="0.2">
      <c r="B1918" t="str">
        <f>UPPER('CWW12'!$AE$70)</f>
        <v>CWW12_061TOT_PR24</v>
      </c>
      <c r="C1918" t="str">
        <f>IF(LEN(_xlfn.CONCAT('CWW12'!$B$9, " - ", 'CWW12'!$B$70, " - ", 'CWW12'!$J$5))&gt;230,LEFT(_xlfn.CONCAT('CWW12'!$B$9, " - ", 'CWW12'!$B$70, " - ", 'CWW12'!$J$5),212)&amp;" [*** truncated]",_xlfn.CONCAT('CWW12'!$B$9, " - ", 'CWW12'!$B$70, " - ", 'CWW12'!$J$5))</f>
        <v>EA/NRW environmental programme wastewater (WINEP/NEP) - Nitrogen technically achievable limit monitoring, investigation or options appraisal; (WINEP/NEP) wastewater capex - Total</v>
      </c>
      <c r="D1918" t="str">
        <f>'CWW12'!$C$70</f>
        <v>£m</v>
      </c>
      <c r="E1918" t="s">
        <v>8488</v>
      </c>
      <c r="F1918" s="1248">
        <f>IF(ISBLANK('CWW12'!$P$70),"##BLANK",'CWW12'!$P$70)</f>
        <v>0</v>
      </c>
    </row>
    <row r="1919" spans="2:6" x14ac:dyDescent="0.2">
      <c r="B1919" t="str">
        <f>UPPER('CWW12'!$Z$71)</f>
        <v>CWW12_062FL_PR24</v>
      </c>
      <c r="C1919" t="str">
        <f>IF(LEN(_xlfn.CONCAT('CWW12'!$B$9, " - ", 'CWW12'!$B$71, " - ", 'CWW12'!$E$6, " - ", 'CWW12'!$E$5))&gt;230,LEFT(_xlfn.CONCAT('CWW12'!$B$9, " - ", 'CWW12'!$B$71, " - ", 'CWW12'!$E$6, " - ", 'CWW12'!$E$5),212)&amp;" [*** truncated]",_xlfn.CONCAT('CWW12'!$B$9, " - ", 'CWW12'!$B$71, " - ", 'CWW12'!$E$6, " - ", 'CWW12'!$E$5))</f>
        <v xml:space="preserve">EA/NRW environmental programme wastewater (WINEP/NEP) - Nitrogen technically achievable limit monitoring, investigation or options appraisal; (WINEP/NEP) wastewater opex - Foul - Wastewater network+ </v>
      </c>
      <c r="D1919" t="str">
        <f>'CWW12'!$C$71</f>
        <v>£m</v>
      </c>
      <c r="E1919" t="s">
        <v>8488</v>
      </c>
      <c r="F1919" s="1248">
        <f>IF(ISBLANK('CWW12'!$K$71),"##BLANK",'CWW12'!$K$71)</f>
        <v>0</v>
      </c>
    </row>
    <row r="1920" spans="2:6" x14ac:dyDescent="0.2">
      <c r="B1920" t="str">
        <f>UPPER('CWW12'!$AA$71)</f>
        <v>CWW12_062SWD_PR24</v>
      </c>
      <c r="C1920" t="str">
        <f>IF(LEN(_xlfn.CONCAT('CWW12'!$B$9, " - ", 'CWW12'!$B$71, " - ", 'CWW12'!$F$6, " - ", 'CWW12'!$E$5))&gt;230,LEFT(_xlfn.CONCAT('CWW12'!$B$9, " - ", 'CWW12'!$B$71, " - ", 'CWW12'!$F$6, " - ", 'CWW12'!$E$5),212)&amp;" [*** truncated]",_xlfn.CONCAT('CWW12'!$B$9, " - ", 'CWW12'!$B$71, " - ", 'CWW12'!$F$6, " - ", 'CWW12'!$E$5))</f>
        <v xml:space="preserve">EA/NRW environmental programme wastewater (WINEP/NEP) - Nitrogen technically achievable limit monitoring, investigation or options appraisal; (WINEP/NEP) wastewater opex - Surface water drainage - Wastewater network+ </v>
      </c>
      <c r="D1920" t="str">
        <f>'CWW12'!$C$71</f>
        <v>£m</v>
      </c>
      <c r="E1920" t="s">
        <v>8488</v>
      </c>
      <c r="F1920" s="1248">
        <f>IF(ISBLANK('CWW12'!$L$71),"##BLANK",'CWW12'!$L$71)</f>
        <v>0</v>
      </c>
    </row>
    <row r="1921" spans="2:6" x14ac:dyDescent="0.2">
      <c r="B1921" t="str">
        <f>UPPER('CWW12'!$AB$71)</f>
        <v>CWW12_062HD_PR24</v>
      </c>
      <c r="C1921" t="str">
        <f>IF(LEN(_xlfn.CONCAT('CWW12'!$B$9, " - ", 'CWW12'!$B$71, " - ", 'CWW12'!$G$6, " - ", 'CWW12'!$E$5))&gt;230,LEFT(_xlfn.CONCAT('CWW12'!$B$9, " - ", 'CWW12'!$B$71, " - ", 'CWW12'!$G$6, " - ", 'CWW12'!$E$5),212)&amp;" [*** truncated]",_xlfn.CONCAT('CWW12'!$B$9, " - ", 'CWW12'!$B$71, " - ", 'CWW12'!$G$6, " - ", 'CWW12'!$E$5))</f>
        <v xml:space="preserve">EA/NRW environmental programme wastewater (WINEP/NEP) - Nitrogen technically achievable limit monitoring, investigation or options appraisal; (WINEP/NEP) wastewater opex - Highway drainage - Wastewater network+ </v>
      </c>
      <c r="D1921" t="str">
        <f>'CWW12'!$C$71</f>
        <v>£m</v>
      </c>
      <c r="E1921" t="s">
        <v>8488</v>
      </c>
      <c r="F1921" s="1248">
        <f>IF(ISBLANK('CWW12'!$M$71),"##BLANK",'CWW12'!$M$71)</f>
        <v>0</v>
      </c>
    </row>
    <row r="1922" spans="2:6" x14ac:dyDescent="0.2">
      <c r="B1922" t="str">
        <f>UPPER('CWW12'!$AC$71)</f>
        <v>CWW12_062STD_PR24</v>
      </c>
      <c r="C1922" t="str">
        <f>IF(LEN(_xlfn.CONCAT('CWW12'!$B$9, " - ", 'CWW12'!$B$71, " - ", 'CWW12'!$H$6, " - ", 'CWW12'!$E$5))&gt;230,LEFT(_xlfn.CONCAT('CWW12'!$B$9, " - ", 'CWW12'!$B$71, " - ", 'CWW12'!$H$6, " - ", 'CWW12'!$E$5),212)&amp;" [*** truncated]",_xlfn.CONCAT('CWW12'!$B$9, " - ", 'CWW12'!$B$71, " - ", 'CWW12'!$H$6, " - ", 'CWW12'!$E$5))</f>
        <v xml:space="preserve">EA/NRW environmental programme wastewater (WINEP/NEP) - Nitrogen technically achievable limit monitoring, investigation or options appraisal; (WINEP/NEP) wastewater opex - Sewage treatment and disposal - Wastewater network+ </v>
      </c>
      <c r="D1922" t="str">
        <f>'CWW12'!$C$71</f>
        <v>£m</v>
      </c>
      <c r="E1922" t="s">
        <v>8488</v>
      </c>
      <c r="F1922" s="1248">
        <f>IF(ISBLANK('CWW12'!$N$71),"##BLANK",'CWW12'!$N$71)</f>
        <v>0</v>
      </c>
    </row>
    <row r="1923" spans="2:6" x14ac:dyDescent="0.2">
      <c r="B1923" t="str">
        <f>UPPER('CWW12'!$AD$71)</f>
        <v>CWW12_062SLT_PR24</v>
      </c>
      <c r="C1923" t="str">
        <f>IF(LEN(_xlfn.CONCAT('CWW12'!$B$9, " - ", 'CWW12'!$B$71, " - ", 'CWW12'!$I$6, " - ", 'CWW12'!$E$5))&gt;230,LEFT(_xlfn.CONCAT('CWW12'!$B$9, " - ", 'CWW12'!$B$71, " - ", 'CWW12'!$I$6, " - ", 'CWW12'!$E$5),212)&amp;" [*** truncated]",_xlfn.CONCAT('CWW12'!$B$9, " - ", 'CWW12'!$B$71, " - ", 'CWW12'!$I$6, " - ", 'CWW12'!$E$5))</f>
        <v xml:space="preserve">EA/NRW environmental programme wastewater (WINEP/NEP) - Nitrogen technically achievable limit monitoring, investigation or options appraisal; (WINEP/NEP) wastewater opex - Sludge liquor treatment - Wastewater network+ </v>
      </c>
      <c r="D1923" t="str">
        <f>'CWW12'!$C$71</f>
        <v>£m</v>
      </c>
      <c r="E1923" t="s">
        <v>8488</v>
      </c>
      <c r="F1923" s="1248">
        <f>IF(ISBLANK('CWW12'!$O$71),"##BLANK",'CWW12'!$O$71)</f>
        <v>0</v>
      </c>
    </row>
    <row r="1924" spans="2:6" x14ac:dyDescent="0.2">
      <c r="B1924" t="str">
        <f>UPPER('CWW12'!$AE$71)</f>
        <v>CWW12_062TOT_PR24</v>
      </c>
      <c r="C1924" t="str">
        <f>IF(LEN(_xlfn.CONCAT('CWW12'!$B$9, " - ", 'CWW12'!$B$71, " - ", 'CWW12'!$J$5))&gt;230,LEFT(_xlfn.CONCAT('CWW12'!$B$9, " - ", 'CWW12'!$B$71, " - ", 'CWW12'!$J$5),212)&amp;" [*** truncated]",_xlfn.CONCAT('CWW12'!$B$9, " - ", 'CWW12'!$B$71, " - ", 'CWW12'!$J$5))</f>
        <v>EA/NRW environmental programme wastewater (WINEP/NEP) - Nitrogen technically achievable limit monitoring, investigation or options appraisal; (WINEP/NEP) wastewater opex - Total</v>
      </c>
      <c r="D1924" t="str">
        <f>'CWW12'!$C$71</f>
        <v>£m</v>
      </c>
      <c r="E1924" t="s">
        <v>8488</v>
      </c>
      <c r="F1924" s="1248">
        <f>IF(ISBLANK('CWW12'!$P$71),"##BLANK",'CWW12'!$P$71)</f>
        <v>0</v>
      </c>
    </row>
    <row r="1925" spans="2:6" x14ac:dyDescent="0.2">
      <c r="B1925" t="str">
        <f>UPPER('CWW12'!$Z$72)</f>
        <v>CWW12_063FL_PR24</v>
      </c>
      <c r="C1925" t="str">
        <f>IF(LEN(_xlfn.CONCAT('CWW12'!$B$9, " - ", 'CWW12'!$B$72, " - ", 'CWW12'!$E$6, " - ", 'CWW12'!$E$5))&gt;230,LEFT(_xlfn.CONCAT('CWW12'!$B$9, " - ", 'CWW12'!$B$72, " - ", 'CWW12'!$E$6, " - ", 'CWW12'!$E$5),212)&amp;" [*** truncated]",_xlfn.CONCAT('CWW12'!$B$9, " - ", 'CWW12'!$B$72, " - ", 'CWW12'!$E$6, " - ", 'CWW12'!$E$5))</f>
        <v xml:space="preserve">EA/NRW environmental programme wastewater (WINEP/NEP) - Nitrogen technically achievable limit monitoring, investigation or options appraisal; (WINEP/NEP) wastewater totex - Foul - Wastewater network+ </v>
      </c>
      <c r="D1925" t="str">
        <f>'CWW12'!$C$72</f>
        <v>£m</v>
      </c>
      <c r="E1925" t="s">
        <v>8488</v>
      </c>
      <c r="F1925" s="1248">
        <f>IF(ISBLANK('CWW12'!$K$72),"##BLANK",'CWW12'!$K$72)</f>
        <v>0</v>
      </c>
    </row>
    <row r="1926" spans="2:6" x14ac:dyDescent="0.2">
      <c r="B1926" t="str">
        <f>UPPER('CWW12'!$AA$72)</f>
        <v>CWW12_063SWD_PR24</v>
      </c>
      <c r="C1926" t="str">
        <f>IF(LEN(_xlfn.CONCAT('CWW12'!$B$9, " - ", 'CWW12'!$B$72, " - ", 'CWW12'!$F$6, " - ", 'CWW12'!$E$5))&gt;230,LEFT(_xlfn.CONCAT('CWW12'!$B$9, " - ", 'CWW12'!$B$72, " - ", 'CWW12'!$F$6, " - ", 'CWW12'!$E$5),212)&amp;" [*** truncated]",_xlfn.CONCAT('CWW12'!$B$9, " - ", 'CWW12'!$B$72, " - ", 'CWW12'!$F$6, " - ", 'CWW12'!$E$5))</f>
        <v xml:space="preserve">EA/NRW environmental programme wastewater (WINEP/NEP) - Nitrogen technically achievable limit monitoring, investigation or options appraisal; (WINEP/NEP) wastewater totex - Surface water drainage - Wastewater network+ </v>
      </c>
      <c r="D1926" t="str">
        <f>'CWW12'!$C$72</f>
        <v>£m</v>
      </c>
      <c r="E1926" t="s">
        <v>8488</v>
      </c>
      <c r="F1926" s="1248">
        <f>IF(ISBLANK('CWW12'!$L$72),"##BLANK",'CWW12'!$L$72)</f>
        <v>0</v>
      </c>
    </row>
    <row r="1927" spans="2:6" x14ac:dyDescent="0.2">
      <c r="B1927" t="str">
        <f>UPPER('CWW12'!$AB$72)</f>
        <v>CWW12_063HD_PR24</v>
      </c>
      <c r="C1927" t="str">
        <f>IF(LEN(_xlfn.CONCAT('CWW12'!$B$9, " - ", 'CWW12'!$B$72, " - ", 'CWW12'!$G$6, " - ", 'CWW12'!$E$5))&gt;230,LEFT(_xlfn.CONCAT('CWW12'!$B$9, " - ", 'CWW12'!$B$72, " - ", 'CWW12'!$G$6, " - ", 'CWW12'!$E$5),212)&amp;" [*** truncated]",_xlfn.CONCAT('CWW12'!$B$9, " - ", 'CWW12'!$B$72, " - ", 'CWW12'!$G$6, " - ", 'CWW12'!$E$5))</f>
        <v xml:space="preserve">EA/NRW environmental programme wastewater (WINEP/NEP) - Nitrogen technically achievable limit monitoring, investigation or options appraisal; (WINEP/NEP) wastewater totex - Highway drainage - Wastewater network+ </v>
      </c>
      <c r="D1927" t="str">
        <f>'CWW12'!$C$72</f>
        <v>£m</v>
      </c>
      <c r="E1927" t="s">
        <v>8488</v>
      </c>
      <c r="F1927" s="1248">
        <f>IF(ISBLANK('CWW12'!$M$72),"##BLANK",'CWW12'!$M$72)</f>
        <v>0</v>
      </c>
    </row>
    <row r="1928" spans="2:6" x14ac:dyDescent="0.2">
      <c r="B1928" t="str">
        <f>UPPER('CWW12'!$AC$72)</f>
        <v>CWW12_063STD_PR24</v>
      </c>
      <c r="C1928" t="str">
        <f>IF(LEN(_xlfn.CONCAT('CWW12'!$B$9, " - ", 'CWW12'!$B$72, " - ", 'CWW12'!$H$6, " - ", 'CWW12'!$E$5))&gt;230,LEFT(_xlfn.CONCAT('CWW12'!$B$9, " - ", 'CWW12'!$B$72, " - ", 'CWW12'!$H$6, " - ", 'CWW12'!$E$5),212)&amp;" [*** truncated]",_xlfn.CONCAT('CWW12'!$B$9, " - ", 'CWW12'!$B$72, " - ", 'CWW12'!$H$6, " - ", 'CWW12'!$E$5))</f>
        <v xml:space="preserve">EA/NRW environmental programme wastewater (WINEP/NEP) - Nitrogen technically achievable limit monitoring, investigation or options appraisal; (WINEP/NEP) wastewater totex - Sewage treatment and disposal - Wastewater network+ </v>
      </c>
      <c r="D1928" t="str">
        <f>'CWW12'!$C$72</f>
        <v>£m</v>
      </c>
      <c r="E1928" t="s">
        <v>8488</v>
      </c>
      <c r="F1928" s="1248">
        <f>IF(ISBLANK('CWW12'!$N$72),"##BLANK",'CWW12'!$N$72)</f>
        <v>0</v>
      </c>
    </row>
    <row r="1929" spans="2:6" x14ac:dyDescent="0.2">
      <c r="B1929" t="str">
        <f>UPPER('CWW12'!$AD$72)</f>
        <v>CWW12_063SLT_PR24</v>
      </c>
      <c r="C1929" t="str">
        <f>IF(LEN(_xlfn.CONCAT('CWW12'!$B$9, " - ", 'CWW12'!$B$72, " - ", 'CWW12'!$I$6, " - ", 'CWW12'!$E$5))&gt;230,LEFT(_xlfn.CONCAT('CWW12'!$B$9, " - ", 'CWW12'!$B$72, " - ", 'CWW12'!$I$6, " - ", 'CWW12'!$E$5),212)&amp;" [*** truncated]",_xlfn.CONCAT('CWW12'!$B$9, " - ", 'CWW12'!$B$72, " - ", 'CWW12'!$I$6, " - ", 'CWW12'!$E$5))</f>
        <v xml:space="preserve">EA/NRW environmental programme wastewater (WINEP/NEP) - Nitrogen technically achievable limit monitoring, investigation or options appraisal; (WINEP/NEP) wastewater totex - Sludge liquor treatment - Wastewater network+ </v>
      </c>
      <c r="D1929" t="str">
        <f>'CWW12'!$C$72</f>
        <v>£m</v>
      </c>
      <c r="E1929" t="s">
        <v>8488</v>
      </c>
      <c r="F1929" s="1248">
        <f>IF(ISBLANK('CWW12'!$O$72),"##BLANK",'CWW12'!$O$72)</f>
        <v>0</v>
      </c>
    </row>
    <row r="1930" spans="2:6" x14ac:dyDescent="0.2">
      <c r="B1930" t="str">
        <f>UPPER('CWW12'!$AE$72)</f>
        <v>CWW12_063TOT_PR24</v>
      </c>
      <c r="C1930" t="str">
        <f>IF(LEN(_xlfn.CONCAT('CWW12'!$B$9, " - ", 'CWW12'!$B$72, " - ", 'CWW12'!$J$5))&gt;230,LEFT(_xlfn.CONCAT('CWW12'!$B$9, " - ", 'CWW12'!$B$72, " - ", 'CWW12'!$J$5),212)&amp;" [*** truncated]",_xlfn.CONCAT('CWW12'!$B$9, " - ", 'CWW12'!$B$72, " - ", 'CWW12'!$J$5))</f>
        <v>EA/NRW environmental programme wastewater (WINEP/NEP) - Nitrogen technically achievable limit monitoring, investigation or options appraisal; (WINEP/NEP) wastewater totex - Total</v>
      </c>
      <c r="D1930" t="str">
        <f>'CWW12'!$C$72</f>
        <v>£m</v>
      </c>
      <c r="E1930" t="s">
        <v>8488</v>
      </c>
      <c r="F1930" s="1248">
        <f>IF(ISBLANK('CWW12'!$P$72),"##BLANK",'CWW12'!$P$72)</f>
        <v>0</v>
      </c>
    </row>
    <row r="1931" spans="2:6" x14ac:dyDescent="0.2">
      <c r="B1931" t="str">
        <f>UPPER('CWW12'!$Z$73)</f>
        <v>CWW12_064FL_PR24</v>
      </c>
      <c r="C1931" t="str">
        <f>IF(LEN(_xlfn.CONCAT('CWW12'!$B$9, " - ", 'CWW12'!$B$73, " - ", 'CWW12'!$E$6, " - ", 'CWW12'!$E$5))&gt;230,LEFT(_xlfn.CONCAT('CWW12'!$B$9, " - ", 'CWW12'!$B$73, " - ", 'CWW12'!$E$6, " - ", 'CWW12'!$E$5),212)&amp;" [*** truncated]",_xlfn.CONCAT('CWW12'!$B$9, " - ", 'CWW12'!$B$73, " - ", 'CWW12'!$E$6, " - ", 'CWW12'!$E$5))</f>
        <v xml:space="preserve">EA/NRW environmental programme wastewater (WINEP/NEP) - Treatment for phosphorus removal (chemical) (WINEP/NEP) wastewater capex - Foul - Wastewater network+ </v>
      </c>
      <c r="D1931" t="str">
        <f>'CWW12'!$C$73</f>
        <v>£m</v>
      </c>
      <c r="E1931" t="s">
        <v>8488</v>
      </c>
      <c r="F1931" s="1248">
        <f>IF(ISBLANK('CWW12'!$K$73),"##BLANK",'CWW12'!$K$73)</f>
        <v>0</v>
      </c>
    </row>
    <row r="1932" spans="2:6" x14ac:dyDescent="0.2">
      <c r="B1932" t="str">
        <f>UPPER('CWW12'!$AA$73)</f>
        <v>CWW12_064SWD_PR24</v>
      </c>
      <c r="C1932" t="str">
        <f>IF(LEN(_xlfn.CONCAT('CWW12'!$B$9, " - ", 'CWW12'!$B$73, " - ", 'CWW12'!$F$6, " - ", 'CWW12'!$E$5))&gt;230,LEFT(_xlfn.CONCAT('CWW12'!$B$9, " - ", 'CWW12'!$B$73, " - ", 'CWW12'!$F$6, " - ", 'CWW12'!$E$5),212)&amp;" [*** truncated]",_xlfn.CONCAT('CWW12'!$B$9, " - ", 'CWW12'!$B$73, " - ", 'CWW12'!$F$6, " - ", 'CWW12'!$E$5))</f>
        <v xml:space="preserve">EA/NRW environmental programme wastewater (WINEP/NEP) - Treatment for phosphorus removal (chemical) (WINEP/NEP) wastewater capex - Surface water drainage - Wastewater network+ </v>
      </c>
      <c r="D1932" t="str">
        <f>'CWW12'!$C$73</f>
        <v>£m</v>
      </c>
      <c r="E1932" t="s">
        <v>8488</v>
      </c>
      <c r="F1932" s="1248">
        <f>IF(ISBLANK('CWW12'!$L$73),"##BLANK",'CWW12'!$L$73)</f>
        <v>0</v>
      </c>
    </row>
    <row r="1933" spans="2:6" x14ac:dyDescent="0.2">
      <c r="B1933" t="str">
        <f>UPPER('CWW12'!$AB$73)</f>
        <v>CWW12_064HD_PR24</v>
      </c>
      <c r="C1933" t="str">
        <f>IF(LEN(_xlfn.CONCAT('CWW12'!$B$9, " - ", 'CWW12'!$B$73, " - ", 'CWW12'!$G$6, " - ", 'CWW12'!$E$5))&gt;230,LEFT(_xlfn.CONCAT('CWW12'!$B$9, " - ", 'CWW12'!$B$73, " - ", 'CWW12'!$G$6, " - ", 'CWW12'!$E$5),212)&amp;" [*** truncated]",_xlfn.CONCAT('CWW12'!$B$9, " - ", 'CWW12'!$B$73, " - ", 'CWW12'!$G$6, " - ", 'CWW12'!$E$5))</f>
        <v xml:space="preserve">EA/NRW environmental programme wastewater (WINEP/NEP) - Treatment for phosphorus removal (chemical) (WINEP/NEP) wastewater capex - Highway drainage - Wastewater network+ </v>
      </c>
      <c r="D1933" t="str">
        <f>'CWW12'!$C$73</f>
        <v>£m</v>
      </c>
      <c r="E1933" t="s">
        <v>8488</v>
      </c>
      <c r="F1933" s="1248">
        <f>IF(ISBLANK('CWW12'!$M$73),"##BLANK",'CWW12'!$M$73)</f>
        <v>0</v>
      </c>
    </row>
    <row r="1934" spans="2:6" x14ac:dyDescent="0.2">
      <c r="B1934" t="str">
        <f>UPPER('CWW12'!$AC$73)</f>
        <v>CWW12_064STD_PR24</v>
      </c>
      <c r="C1934" t="str">
        <f>IF(LEN(_xlfn.CONCAT('CWW12'!$B$9, " - ", 'CWW12'!$B$73, " - ", 'CWW12'!$H$6, " - ", 'CWW12'!$E$5))&gt;230,LEFT(_xlfn.CONCAT('CWW12'!$B$9, " - ", 'CWW12'!$B$73, " - ", 'CWW12'!$H$6, " - ", 'CWW12'!$E$5),212)&amp;" [*** truncated]",_xlfn.CONCAT('CWW12'!$B$9, " - ", 'CWW12'!$B$73, " - ", 'CWW12'!$H$6, " - ", 'CWW12'!$E$5))</f>
        <v xml:space="preserve">EA/NRW environmental programme wastewater (WINEP/NEP) - Treatment for phosphorus removal (chemical) (WINEP/NEP) wastewater capex - Sewage treatment and disposal - Wastewater network+ </v>
      </c>
      <c r="D1934" t="str">
        <f>'CWW12'!$C$73</f>
        <v>£m</v>
      </c>
      <c r="E1934" t="s">
        <v>8488</v>
      </c>
      <c r="F1934" s="1248">
        <f>IF(ISBLANK('CWW12'!$N$73),"##BLANK",'CWW12'!$N$73)</f>
        <v>8.9618088281007147</v>
      </c>
    </row>
    <row r="1935" spans="2:6" x14ac:dyDescent="0.2">
      <c r="B1935" t="str">
        <f>UPPER('CWW12'!$AD$73)</f>
        <v>CWW12_064SLT_PR24</v>
      </c>
      <c r="C1935" t="str">
        <f>IF(LEN(_xlfn.CONCAT('CWW12'!$B$9, " - ", 'CWW12'!$B$73, " - ", 'CWW12'!$I$6, " - ", 'CWW12'!$E$5))&gt;230,LEFT(_xlfn.CONCAT('CWW12'!$B$9, " - ", 'CWW12'!$B$73, " - ", 'CWW12'!$I$6, " - ", 'CWW12'!$E$5),212)&amp;" [*** truncated]",_xlfn.CONCAT('CWW12'!$B$9, " - ", 'CWW12'!$B$73, " - ", 'CWW12'!$I$6, " - ", 'CWW12'!$E$5))</f>
        <v xml:space="preserve">EA/NRW environmental programme wastewater (WINEP/NEP) - Treatment for phosphorus removal (chemical) (WINEP/NEP) wastewater capex - Sludge liquor treatment - Wastewater network+ </v>
      </c>
      <c r="D1935" t="str">
        <f>'CWW12'!$C$73</f>
        <v>£m</v>
      </c>
      <c r="E1935" t="s">
        <v>8488</v>
      </c>
      <c r="F1935" s="1248">
        <f>IF(ISBLANK('CWW12'!$O$73),"##BLANK",'CWW12'!$O$73)</f>
        <v>0</v>
      </c>
    </row>
    <row r="1936" spans="2:6" x14ac:dyDescent="0.2">
      <c r="B1936" t="str">
        <f>UPPER('CWW12'!$AE$73)</f>
        <v>CWW12_064TOT_PR24</v>
      </c>
      <c r="C1936" t="str">
        <f>IF(LEN(_xlfn.CONCAT('CWW12'!$B$9, " - ", 'CWW12'!$B$73, " - ", 'CWW12'!$J$5))&gt;230,LEFT(_xlfn.CONCAT('CWW12'!$B$9, " - ", 'CWW12'!$B$73, " - ", 'CWW12'!$J$5),212)&amp;" [*** truncated]",_xlfn.CONCAT('CWW12'!$B$9, " - ", 'CWW12'!$B$73, " - ", 'CWW12'!$J$5))</f>
        <v>EA/NRW environmental programme wastewater (WINEP/NEP) - Treatment for phosphorus removal (chemical) (WINEP/NEP) wastewater capex - Total</v>
      </c>
      <c r="D1936" t="str">
        <f>'CWW12'!$C$73</f>
        <v>£m</v>
      </c>
      <c r="E1936" t="s">
        <v>8488</v>
      </c>
      <c r="F1936" s="1248">
        <f>IF(ISBLANK('CWW12'!$P$73),"##BLANK",'CWW12'!$P$73)</f>
        <v>8.9618088281007147</v>
      </c>
    </row>
    <row r="1937" spans="2:6" x14ac:dyDescent="0.2">
      <c r="B1937" t="str">
        <f>UPPER('CWW12'!$Z$74)</f>
        <v>CWW12_065FL_PR24</v>
      </c>
      <c r="C1937" t="str">
        <f>IF(LEN(_xlfn.CONCAT('CWW12'!$B$9, " - ", 'CWW12'!$B$74, " - ", 'CWW12'!$E$6, " - ", 'CWW12'!$E$5))&gt;230,LEFT(_xlfn.CONCAT('CWW12'!$B$9, " - ", 'CWW12'!$B$74, " - ", 'CWW12'!$E$6, " - ", 'CWW12'!$E$5),212)&amp;" [*** truncated]",_xlfn.CONCAT('CWW12'!$B$9, " - ", 'CWW12'!$B$74, " - ", 'CWW12'!$E$6, " - ", 'CWW12'!$E$5))</f>
        <v xml:space="preserve">EA/NRW environmental programme wastewater (WINEP/NEP) - Treatment for phosphorus removal (chemical) (WINEP/NEP) wastewater opex - Foul - Wastewater network+ </v>
      </c>
      <c r="D1937" t="str">
        <f>'CWW12'!$C$74</f>
        <v>£m</v>
      </c>
      <c r="E1937" t="s">
        <v>8488</v>
      </c>
      <c r="F1937" s="1248">
        <f>IF(ISBLANK('CWW12'!$K$74),"##BLANK",'CWW12'!$K$74)</f>
        <v>0</v>
      </c>
    </row>
    <row r="1938" spans="2:6" x14ac:dyDescent="0.2">
      <c r="B1938" t="str">
        <f>UPPER('CWW12'!$AA$74)</f>
        <v>CWW12_065SWD_PR24</v>
      </c>
      <c r="C1938" t="str">
        <f>IF(LEN(_xlfn.CONCAT('CWW12'!$B$9, " - ", 'CWW12'!$B$74, " - ", 'CWW12'!$F$6, " - ", 'CWW12'!$E$5))&gt;230,LEFT(_xlfn.CONCAT('CWW12'!$B$9, " - ", 'CWW12'!$B$74, " - ", 'CWW12'!$F$6, " - ", 'CWW12'!$E$5),212)&amp;" [*** truncated]",_xlfn.CONCAT('CWW12'!$B$9, " - ", 'CWW12'!$B$74, " - ", 'CWW12'!$F$6, " - ", 'CWW12'!$E$5))</f>
        <v xml:space="preserve">EA/NRW environmental programme wastewater (WINEP/NEP) - Treatment for phosphorus removal (chemical) (WINEP/NEP) wastewater opex - Surface water drainage - Wastewater network+ </v>
      </c>
      <c r="D1938" t="str">
        <f>'CWW12'!$C$74</f>
        <v>£m</v>
      </c>
      <c r="E1938" t="s">
        <v>8488</v>
      </c>
      <c r="F1938" s="1248">
        <f>IF(ISBLANK('CWW12'!$L$74),"##BLANK",'CWW12'!$L$74)</f>
        <v>0</v>
      </c>
    </row>
    <row r="1939" spans="2:6" x14ac:dyDescent="0.2">
      <c r="B1939" t="str">
        <f>UPPER('CWW12'!$AB$74)</f>
        <v>CWW12_065HD_PR24</v>
      </c>
      <c r="C1939" t="str">
        <f>IF(LEN(_xlfn.CONCAT('CWW12'!$B$9, " - ", 'CWW12'!$B$74, " - ", 'CWW12'!$G$6, " - ", 'CWW12'!$E$5))&gt;230,LEFT(_xlfn.CONCAT('CWW12'!$B$9, " - ", 'CWW12'!$B$74, " - ", 'CWW12'!$G$6, " - ", 'CWW12'!$E$5),212)&amp;" [*** truncated]",_xlfn.CONCAT('CWW12'!$B$9, " - ", 'CWW12'!$B$74, " - ", 'CWW12'!$G$6, " - ", 'CWW12'!$E$5))</f>
        <v xml:space="preserve">EA/NRW environmental programme wastewater (WINEP/NEP) - Treatment for phosphorus removal (chemical) (WINEP/NEP) wastewater opex - Highway drainage - Wastewater network+ </v>
      </c>
      <c r="D1939" t="str">
        <f>'CWW12'!$C$74</f>
        <v>£m</v>
      </c>
      <c r="E1939" t="s">
        <v>8488</v>
      </c>
      <c r="F1939" s="1248">
        <f>IF(ISBLANK('CWW12'!$M$74),"##BLANK",'CWW12'!$M$74)</f>
        <v>0</v>
      </c>
    </row>
    <row r="1940" spans="2:6" x14ac:dyDescent="0.2">
      <c r="B1940" t="str">
        <f>UPPER('CWW12'!$AC$74)</f>
        <v>CWW12_065STD_PR24</v>
      </c>
      <c r="C1940" t="str">
        <f>IF(LEN(_xlfn.CONCAT('CWW12'!$B$9, " - ", 'CWW12'!$B$74, " - ", 'CWW12'!$H$6, " - ", 'CWW12'!$E$5))&gt;230,LEFT(_xlfn.CONCAT('CWW12'!$B$9, " - ", 'CWW12'!$B$74, " - ", 'CWW12'!$H$6, " - ", 'CWW12'!$E$5),212)&amp;" [*** truncated]",_xlfn.CONCAT('CWW12'!$B$9, " - ", 'CWW12'!$B$74, " - ", 'CWW12'!$H$6, " - ", 'CWW12'!$E$5))</f>
        <v xml:space="preserve">EA/NRW environmental programme wastewater (WINEP/NEP) - Treatment for phosphorus removal (chemical) (WINEP/NEP) wastewater opex - Sewage treatment and disposal - Wastewater network+ </v>
      </c>
      <c r="D1940" t="str">
        <f>'CWW12'!$C$74</f>
        <v>£m</v>
      </c>
      <c r="E1940" t="s">
        <v>8488</v>
      </c>
      <c r="F1940" s="1248">
        <f>IF(ISBLANK('CWW12'!$N$74),"##BLANK",'CWW12'!$N$74)</f>
        <v>0</v>
      </c>
    </row>
    <row r="1941" spans="2:6" x14ac:dyDescent="0.2">
      <c r="B1941" t="str">
        <f>UPPER('CWW12'!$AD$74)</f>
        <v>CWW12_065SLT_PR24</v>
      </c>
      <c r="C1941" t="str">
        <f>IF(LEN(_xlfn.CONCAT('CWW12'!$B$9, " - ", 'CWW12'!$B$74, " - ", 'CWW12'!$I$6, " - ", 'CWW12'!$E$5))&gt;230,LEFT(_xlfn.CONCAT('CWW12'!$B$9, " - ", 'CWW12'!$B$74, " - ", 'CWW12'!$I$6, " - ", 'CWW12'!$E$5),212)&amp;" [*** truncated]",_xlfn.CONCAT('CWW12'!$B$9, " - ", 'CWW12'!$B$74, " - ", 'CWW12'!$I$6, " - ", 'CWW12'!$E$5))</f>
        <v xml:space="preserve">EA/NRW environmental programme wastewater (WINEP/NEP) - Treatment for phosphorus removal (chemical) (WINEP/NEP) wastewater opex - Sludge liquor treatment - Wastewater network+ </v>
      </c>
      <c r="D1941" t="str">
        <f>'CWW12'!$C$74</f>
        <v>£m</v>
      </c>
      <c r="E1941" t="s">
        <v>8488</v>
      </c>
      <c r="F1941" s="1248">
        <f>IF(ISBLANK('CWW12'!$O$74),"##BLANK",'CWW12'!$O$74)</f>
        <v>0</v>
      </c>
    </row>
    <row r="1942" spans="2:6" x14ac:dyDescent="0.2">
      <c r="B1942" t="str">
        <f>UPPER('CWW12'!$AE$74)</f>
        <v>CWW12_065TOT_PR24</v>
      </c>
      <c r="C1942" t="str">
        <f>IF(LEN(_xlfn.CONCAT('CWW12'!$B$9, " - ", 'CWW12'!$B$74, " - ", 'CWW12'!$J$5))&gt;230,LEFT(_xlfn.CONCAT('CWW12'!$B$9, " - ", 'CWW12'!$B$74, " - ", 'CWW12'!$J$5),212)&amp;" [*** truncated]",_xlfn.CONCAT('CWW12'!$B$9, " - ", 'CWW12'!$B$74, " - ", 'CWW12'!$J$5))</f>
        <v>EA/NRW environmental programme wastewater (WINEP/NEP) - Treatment for phosphorus removal (chemical) (WINEP/NEP) wastewater opex - Total</v>
      </c>
      <c r="D1942" t="str">
        <f>'CWW12'!$C$74</f>
        <v>£m</v>
      </c>
      <c r="E1942" t="s">
        <v>8488</v>
      </c>
      <c r="F1942" s="1248">
        <f>IF(ISBLANK('CWW12'!$P$74),"##BLANK",'CWW12'!$P$74)</f>
        <v>0</v>
      </c>
    </row>
    <row r="1943" spans="2:6" x14ac:dyDescent="0.2">
      <c r="B1943" t="str">
        <f>UPPER('CWW12'!$Z$75)</f>
        <v>CWW12_066FL_PR24</v>
      </c>
      <c r="C1943" t="str">
        <f>IF(LEN(_xlfn.CONCAT('CWW12'!$B$9, " - ", 'CWW12'!$B$75, " - ", 'CWW12'!$E$6, " - ", 'CWW12'!$E$5))&gt;230,LEFT(_xlfn.CONCAT('CWW12'!$B$9, " - ", 'CWW12'!$B$75, " - ", 'CWW12'!$E$6, " - ", 'CWW12'!$E$5),212)&amp;" [*** truncated]",_xlfn.CONCAT('CWW12'!$B$9, " - ", 'CWW12'!$B$75, " - ", 'CWW12'!$E$6, " - ", 'CWW12'!$E$5))</f>
        <v xml:space="preserve">EA/NRW environmental programme wastewater (WINEP/NEP) - Treatment for phosphorus removal (chemical) (WINEP/NEP) wastewater totex - Foul - Wastewater network+ </v>
      </c>
      <c r="D1943" t="str">
        <f>'CWW12'!$C$75</f>
        <v>£m</v>
      </c>
      <c r="E1943" t="s">
        <v>8488</v>
      </c>
      <c r="F1943" s="1248">
        <f>IF(ISBLANK('CWW12'!$K$75),"##BLANK",'CWW12'!$K$75)</f>
        <v>0</v>
      </c>
    </row>
    <row r="1944" spans="2:6" x14ac:dyDescent="0.2">
      <c r="B1944" t="str">
        <f>UPPER('CWW12'!$AA$75)</f>
        <v>CWW12_066SWD_PR24</v>
      </c>
      <c r="C1944" t="str">
        <f>IF(LEN(_xlfn.CONCAT('CWW12'!$B$9, " - ", 'CWW12'!$B$75, " - ", 'CWW12'!$F$6, " - ", 'CWW12'!$E$5))&gt;230,LEFT(_xlfn.CONCAT('CWW12'!$B$9, " - ", 'CWW12'!$B$75, " - ", 'CWW12'!$F$6, " - ", 'CWW12'!$E$5),212)&amp;" [*** truncated]",_xlfn.CONCAT('CWW12'!$B$9, " - ", 'CWW12'!$B$75, " - ", 'CWW12'!$F$6, " - ", 'CWW12'!$E$5))</f>
        <v xml:space="preserve">EA/NRW environmental programme wastewater (WINEP/NEP) - Treatment for phosphorus removal (chemical) (WINEP/NEP) wastewater totex - Surface water drainage - Wastewater network+ </v>
      </c>
      <c r="D1944" t="str">
        <f>'CWW12'!$C$75</f>
        <v>£m</v>
      </c>
      <c r="E1944" t="s">
        <v>8488</v>
      </c>
      <c r="F1944" s="1248">
        <f>IF(ISBLANK('CWW12'!$L$75),"##BLANK",'CWW12'!$L$75)</f>
        <v>0</v>
      </c>
    </row>
    <row r="1945" spans="2:6" x14ac:dyDescent="0.2">
      <c r="B1945" t="str">
        <f>UPPER('CWW12'!$AB$75)</f>
        <v>CWW12_066HD_PR24</v>
      </c>
      <c r="C1945" t="str">
        <f>IF(LEN(_xlfn.CONCAT('CWW12'!$B$9, " - ", 'CWW12'!$B$75, " - ", 'CWW12'!$G$6, " - ", 'CWW12'!$E$5))&gt;230,LEFT(_xlfn.CONCAT('CWW12'!$B$9, " - ", 'CWW12'!$B$75, " - ", 'CWW12'!$G$6, " - ", 'CWW12'!$E$5),212)&amp;" [*** truncated]",_xlfn.CONCAT('CWW12'!$B$9, " - ", 'CWW12'!$B$75, " - ", 'CWW12'!$G$6, " - ", 'CWW12'!$E$5))</f>
        <v xml:space="preserve">EA/NRW environmental programme wastewater (WINEP/NEP) - Treatment for phosphorus removal (chemical) (WINEP/NEP) wastewater totex - Highway drainage - Wastewater network+ </v>
      </c>
      <c r="D1945" t="str">
        <f>'CWW12'!$C$75</f>
        <v>£m</v>
      </c>
      <c r="E1945" t="s">
        <v>8488</v>
      </c>
      <c r="F1945" s="1248">
        <f>IF(ISBLANK('CWW12'!$M$75),"##BLANK",'CWW12'!$M$75)</f>
        <v>0</v>
      </c>
    </row>
    <row r="1946" spans="2:6" x14ac:dyDescent="0.2">
      <c r="B1946" t="str">
        <f>UPPER('CWW12'!$AC$75)</f>
        <v>CWW12_066STD_PR24</v>
      </c>
      <c r="C1946" t="str">
        <f>IF(LEN(_xlfn.CONCAT('CWW12'!$B$9, " - ", 'CWW12'!$B$75, " - ", 'CWW12'!$H$6, " - ", 'CWW12'!$E$5))&gt;230,LEFT(_xlfn.CONCAT('CWW12'!$B$9, " - ", 'CWW12'!$B$75, " - ", 'CWW12'!$H$6, " - ", 'CWW12'!$E$5),212)&amp;" [*** truncated]",_xlfn.CONCAT('CWW12'!$B$9, " - ", 'CWW12'!$B$75, " - ", 'CWW12'!$H$6, " - ", 'CWW12'!$E$5))</f>
        <v xml:space="preserve">EA/NRW environmental programme wastewater (WINEP/NEP) - Treatment for phosphorus removal (chemical) (WINEP/NEP) wastewater totex - Sewage treatment and disposal - Wastewater network+ </v>
      </c>
      <c r="D1946" t="str">
        <f>'CWW12'!$C$75</f>
        <v>£m</v>
      </c>
      <c r="E1946" t="s">
        <v>8488</v>
      </c>
      <c r="F1946" s="1248">
        <f>IF(ISBLANK('CWW12'!$N$75),"##BLANK",'CWW12'!$N$75)</f>
        <v>8.9618088281007147</v>
      </c>
    </row>
    <row r="1947" spans="2:6" x14ac:dyDescent="0.2">
      <c r="B1947" t="str">
        <f>UPPER('CWW12'!$AD$75)</f>
        <v>CWW12_066SLT_PR24</v>
      </c>
      <c r="C1947" t="str">
        <f>IF(LEN(_xlfn.CONCAT('CWW12'!$B$9, " - ", 'CWW12'!$B$75, " - ", 'CWW12'!$I$6, " - ", 'CWW12'!$E$5))&gt;230,LEFT(_xlfn.CONCAT('CWW12'!$B$9, " - ", 'CWW12'!$B$75, " - ", 'CWW12'!$I$6, " - ", 'CWW12'!$E$5),212)&amp;" [*** truncated]",_xlfn.CONCAT('CWW12'!$B$9, " - ", 'CWW12'!$B$75, " - ", 'CWW12'!$I$6, " - ", 'CWW12'!$E$5))</f>
        <v xml:space="preserve">EA/NRW environmental programme wastewater (WINEP/NEP) - Treatment for phosphorus removal (chemical) (WINEP/NEP) wastewater totex - Sludge liquor treatment - Wastewater network+ </v>
      </c>
      <c r="D1947" t="str">
        <f>'CWW12'!$C$75</f>
        <v>£m</v>
      </c>
      <c r="E1947" t="s">
        <v>8488</v>
      </c>
      <c r="F1947" s="1248">
        <f>IF(ISBLANK('CWW12'!$O$75),"##BLANK",'CWW12'!$O$75)</f>
        <v>0</v>
      </c>
    </row>
    <row r="1948" spans="2:6" x14ac:dyDescent="0.2">
      <c r="B1948" t="str">
        <f>UPPER('CWW12'!$AE$75)</f>
        <v>CWW12_066TOT_PR24</v>
      </c>
      <c r="C1948" t="str">
        <f>IF(LEN(_xlfn.CONCAT('CWW12'!$B$9, " - ", 'CWW12'!$B$75, " - ", 'CWW12'!$J$5))&gt;230,LEFT(_xlfn.CONCAT('CWW12'!$B$9, " - ", 'CWW12'!$B$75, " - ", 'CWW12'!$J$5),212)&amp;" [*** truncated]",_xlfn.CONCAT('CWW12'!$B$9, " - ", 'CWW12'!$B$75, " - ", 'CWW12'!$J$5))</f>
        <v>EA/NRW environmental programme wastewater (WINEP/NEP) - Treatment for phosphorus removal (chemical) (WINEP/NEP) wastewater totex - Total</v>
      </c>
      <c r="D1948" t="str">
        <f>'CWW12'!$C$75</f>
        <v>£m</v>
      </c>
      <c r="E1948" t="s">
        <v>8488</v>
      </c>
      <c r="F1948" s="1248">
        <f>IF(ISBLANK('CWW12'!$P$75),"##BLANK",'CWW12'!$P$75)</f>
        <v>8.9618088281007147</v>
      </c>
    </row>
    <row r="1949" spans="2:6" x14ac:dyDescent="0.2">
      <c r="B1949" t="str">
        <f>UPPER('CWW12'!$Z$76)</f>
        <v>CWW12_067FL_PR24</v>
      </c>
      <c r="C1949" t="str">
        <f>IF(LEN(_xlfn.CONCAT('CWW12'!$B$9, " - ", 'CWW12'!$B$76, " - ", 'CWW12'!$E$6, " - ", 'CWW12'!$E$5))&gt;230,LEFT(_xlfn.CONCAT('CWW12'!$B$9, " - ", 'CWW12'!$B$76, " - ", 'CWW12'!$E$6, " - ", 'CWW12'!$E$5),212)&amp;" [*** truncated]",_xlfn.CONCAT('CWW12'!$B$9, " - ", 'CWW12'!$B$76, " - ", 'CWW12'!$E$6, " - ", 'CWW12'!$E$5))</f>
        <v xml:space="preserve">EA/NRW environmental programme wastewater (WINEP/NEP) - Treatment for phosphorus removal (biological) (WINEP/NEP) wastewater capex - Foul - Wastewater network+ </v>
      </c>
      <c r="D1949" t="str">
        <f>'CWW12'!$C$76</f>
        <v>£m</v>
      </c>
      <c r="E1949" t="s">
        <v>8488</v>
      </c>
      <c r="F1949" s="1248">
        <f>IF(ISBLANK('CWW12'!$K$76),"##BLANK",'CWW12'!$K$76)</f>
        <v>0</v>
      </c>
    </row>
    <row r="1950" spans="2:6" x14ac:dyDescent="0.2">
      <c r="B1950" t="str">
        <f>UPPER('CWW12'!$AA$76)</f>
        <v>CWW12_067SWD_PR24</v>
      </c>
      <c r="C1950" t="str">
        <f>IF(LEN(_xlfn.CONCAT('CWW12'!$B$9, " - ", 'CWW12'!$B$76, " - ", 'CWW12'!$F$6, " - ", 'CWW12'!$E$5))&gt;230,LEFT(_xlfn.CONCAT('CWW12'!$B$9, " - ", 'CWW12'!$B$76, " - ", 'CWW12'!$F$6, " - ", 'CWW12'!$E$5),212)&amp;" [*** truncated]",_xlfn.CONCAT('CWW12'!$B$9, " - ", 'CWW12'!$B$76, " - ", 'CWW12'!$F$6, " - ", 'CWW12'!$E$5))</f>
        <v xml:space="preserve">EA/NRW environmental programme wastewater (WINEP/NEP) - Treatment for phosphorus removal (biological) (WINEP/NEP) wastewater capex - Surface water drainage - Wastewater network+ </v>
      </c>
      <c r="D1950" t="str">
        <f>'CWW12'!$C$76</f>
        <v>£m</v>
      </c>
      <c r="E1950" t="s">
        <v>8488</v>
      </c>
      <c r="F1950" s="1248">
        <f>IF(ISBLANK('CWW12'!$L$76),"##BLANK",'CWW12'!$L$76)</f>
        <v>0</v>
      </c>
    </row>
    <row r="1951" spans="2:6" x14ac:dyDescent="0.2">
      <c r="B1951" t="str">
        <f>UPPER('CWW12'!$AB$76)</f>
        <v>CWW12_067HD_PR24</v>
      </c>
      <c r="C1951" t="str">
        <f>IF(LEN(_xlfn.CONCAT('CWW12'!$B$9, " - ", 'CWW12'!$B$76, " - ", 'CWW12'!$G$6, " - ", 'CWW12'!$E$5))&gt;230,LEFT(_xlfn.CONCAT('CWW12'!$B$9, " - ", 'CWW12'!$B$76, " - ", 'CWW12'!$G$6, " - ", 'CWW12'!$E$5),212)&amp;" [*** truncated]",_xlfn.CONCAT('CWW12'!$B$9, " - ", 'CWW12'!$B$76, " - ", 'CWW12'!$G$6, " - ", 'CWW12'!$E$5))</f>
        <v xml:space="preserve">EA/NRW environmental programme wastewater (WINEP/NEP) - Treatment for phosphorus removal (biological) (WINEP/NEP) wastewater capex - Highway drainage - Wastewater network+ </v>
      </c>
      <c r="D1951" t="str">
        <f>'CWW12'!$C$76</f>
        <v>£m</v>
      </c>
      <c r="E1951" t="s">
        <v>8488</v>
      </c>
      <c r="F1951" s="1248">
        <f>IF(ISBLANK('CWW12'!$M$76),"##BLANK",'CWW12'!$M$76)</f>
        <v>0</v>
      </c>
    </row>
    <row r="1952" spans="2:6" x14ac:dyDescent="0.2">
      <c r="B1952" t="str">
        <f>UPPER('CWW12'!$AC$76)</f>
        <v>CWW12_067STD_PR24</v>
      </c>
      <c r="C1952" t="str">
        <f>IF(LEN(_xlfn.CONCAT('CWW12'!$B$9, " - ", 'CWW12'!$B$76, " - ", 'CWW12'!$H$6, " - ", 'CWW12'!$E$5))&gt;230,LEFT(_xlfn.CONCAT('CWW12'!$B$9, " - ", 'CWW12'!$B$76, " - ", 'CWW12'!$H$6, " - ", 'CWW12'!$E$5),212)&amp;" [*** truncated]",_xlfn.CONCAT('CWW12'!$B$9, " - ", 'CWW12'!$B$76, " - ", 'CWW12'!$H$6, " - ", 'CWW12'!$E$5))</f>
        <v xml:space="preserve">EA/NRW environmental programme wastewater (WINEP/NEP) - Treatment for phosphorus removal (biological) (WINEP/NEP) wastewater capex - Sewage treatment and disposal - Wastewater network+ </v>
      </c>
      <c r="D1952" t="str">
        <f>'CWW12'!$C$76</f>
        <v>£m</v>
      </c>
      <c r="E1952" t="s">
        <v>8488</v>
      </c>
      <c r="F1952" s="1248">
        <f>IF(ISBLANK('CWW12'!$N$76),"##BLANK",'CWW12'!$N$76)</f>
        <v>0</v>
      </c>
    </row>
    <row r="1953" spans="2:6" x14ac:dyDescent="0.2">
      <c r="B1953" t="str">
        <f>UPPER('CWW12'!$AD$76)</f>
        <v>CWW12_067SLT_PR24</v>
      </c>
      <c r="C1953" t="str">
        <f>IF(LEN(_xlfn.CONCAT('CWW12'!$B$9, " - ", 'CWW12'!$B$76, " - ", 'CWW12'!$I$6, " - ", 'CWW12'!$E$5))&gt;230,LEFT(_xlfn.CONCAT('CWW12'!$B$9, " - ", 'CWW12'!$B$76, " - ", 'CWW12'!$I$6, " - ", 'CWW12'!$E$5),212)&amp;" [*** truncated]",_xlfn.CONCAT('CWW12'!$B$9, " - ", 'CWW12'!$B$76, " - ", 'CWW12'!$I$6, " - ", 'CWW12'!$E$5))</f>
        <v xml:space="preserve">EA/NRW environmental programme wastewater (WINEP/NEP) - Treatment for phosphorus removal (biological) (WINEP/NEP) wastewater capex - Sludge liquor treatment - Wastewater network+ </v>
      </c>
      <c r="D1953" t="str">
        <f>'CWW12'!$C$76</f>
        <v>£m</v>
      </c>
      <c r="E1953" t="s">
        <v>8488</v>
      </c>
      <c r="F1953" s="1248">
        <f>IF(ISBLANK('CWW12'!$O$76),"##BLANK",'CWW12'!$O$76)</f>
        <v>0</v>
      </c>
    </row>
    <row r="1954" spans="2:6" x14ac:dyDescent="0.2">
      <c r="B1954" t="str">
        <f>UPPER('CWW12'!$AE$76)</f>
        <v>CWW12_067TOT_PR24</v>
      </c>
      <c r="C1954" t="str">
        <f>IF(LEN(_xlfn.CONCAT('CWW12'!$B$9, " - ", 'CWW12'!$B$76, " - ", 'CWW12'!$J$5))&gt;230,LEFT(_xlfn.CONCAT('CWW12'!$B$9, " - ", 'CWW12'!$B$76, " - ", 'CWW12'!$J$5),212)&amp;" [*** truncated]",_xlfn.CONCAT('CWW12'!$B$9, " - ", 'CWW12'!$B$76, " - ", 'CWW12'!$J$5))</f>
        <v>EA/NRW environmental programme wastewater (WINEP/NEP) - Treatment for phosphorus removal (biological) (WINEP/NEP) wastewater capex - Total</v>
      </c>
      <c r="D1954" t="str">
        <f>'CWW12'!$C$76</f>
        <v>£m</v>
      </c>
      <c r="E1954" t="s">
        <v>8488</v>
      </c>
      <c r="F1954" s="1248">
        <f>IF(ISBLANK('CWW12'!$P$76),"##BLANK",'CWW12'!$P$76)</f>
        <v>0</v>
      </c>
    </row>
    <row r="1955" spans="2:6" x14ac:dyDescent="0.2">
      <c r="B1955" t="str">
        <f>UPPER('CWW12'!$Z$77)</f>
        <v>CWW12_068FL_PR24</v>
      </c>
      <c r="C1955" t="str">
        <f>IF(LEN(_xlfn.CONCAT('CWW12'!$B$9, " - ", 'CWW12'!$B$77, " - ", 'CWW12'!$E$6, " - ", 'CWW12'!$E$5))&gt;230,LEFT(_xlfn.CONCAT('CWW12'!$B$9, " - ", 'CWW12'!$B$77, " - ", 'CWW12'!$E$6, " - ", 'CWW12'!$E$5),212)&amp;" [*** truncated]",_xlfn.CONCAT('CWW12'!$B$9, " - ", 'CWW12'!$B$77, " - ", 'CWW12'!$E$6, " - ", 'CWW12'!$E$5))</f>
        <v xml:space="preserve">EA/NRW environmental programme wastewater (WINEP/NEP) - Treatment for phosphorus removal (biological) (WINEP/NEP) wastewater opex - Foul - Wastewater network+ </v>
      </c>
      <c r="D1955" t="str">
        <f>'CWW12'!$C$77</f>
        <v>£m</v>
      </c>
      <c r="E1955" t="s">
        <v>8488</v>
      </c>
      <c r="F1955" s="1248">
        <f>IF(ISBLANK('CWW12'!$K$77),"##BLANK",'CWW12'!$K$77)</f>
        <v>0</v>
      </c>
    </row>
    <row r="1956" spans="2:6" x14ac:dyDescent="0.2">
      <c r="B1956" t="str">
        <f>UPPER('CWW12'!$AA$77)</f>
        <v>CWW12_068SWD_PR24</v>
      </c>
      <c r="C1956" t="str">
        <f>IF(LEN(_xlfn.CONCAT('CWW12'!$B$9, " - ", 'CWW12'!$B$77, " - ", 'CWW12'!$F$6, " - ", 'CWW12'!$E$5))&gt;230,LEFT(_xlfn.CONCAT('CWW12'!$B$9, " - ", 'CWW12'!$B$77, " - ", 'CWW12'!$F$6, " - ", 'CWW12'!$E$5),212)&amp;" [*** truncated]",_xlfn.CONCAT('CWW12'!$B$9, " - ", 'CWW12'!$B$77, " - ", 'CWW12'!$F$6, " - ", 'CWW12'!$E$5))</f>
        <v xml:space="preserve">EA/NRW environmental programme wastewater (WINEP/NEP) - Treatment for phosphorus removal (biological) (WINEP/NEP) wastewater opex - Surface water drainage - Wastewater network+ </v>
      </c>
      <c r="D1956" t="str">
        <f>'CWW12'!$C$77</f>
        <v>£m</v>
      </c>
      <c r="E1956" t="s">
        <v>8488</v>
      </c>
      <c r="F1956" s="1248">
        <f>IF(ISBLANK('CWW12'!$L$77),"##BLANK",'CWW12'!$L$77)</f>
        <v>0</v>
      </c>
    </row>
    <row r="1957" spans="2:6" x14ac:dyDescent="0.2">
      <c r="B1957" t="str">
        <f>UPPER('CWW12'!$AB$77)</f>
        <v>CWW12_068HD_PR24</v>
      </c>
      <c r="C1957" t="str">
        <f>IF(LEN(_xlfn.CONCAT('CWW12'!$B$9, " - ", 'CWW12'!$B$77, " - ", 'CWW12'!$G$6, " - ", 'CWW12'!$E$5))&gt;230,LEFT(_xlfn.CONCAT('CWW12'!$B$9, " - ", 'CWW12'!$B$77, " - ", 'CWW12'!$G$6, " - ", 'CWW12'!$E$5),212)&amp;" [*** truncated]",_xlfn.CONCAT('CWW12'!$B$9, " - ", 'CWW12'!$B$77, " - ", 'CWW12'!$G$6, " - ", 'CWW12'!$E$5))</f>
        <v xml:space="preserve">EA/NRW environmental programme wastewater (WINEP/NEP) - Treatment for phosphorus removal (biological) (WINEP/NEP) wastewater opex - Highway drainage - Wastewater network+ </v>
      </c>
      <c r="D1957" t="str">
        <f>'CWW12'!$C$77</f>
        <v>£m</v>
      </c>
      <c r="E1957" t="s">
        <v>8488</v>
      </c>
      <c r="F1957" s="1248">
        <f>IF(ISBLANK('CWW12'!$M$77),"##BLANK",'CWW12'!$M$77)</f>
        <v>0</v>
      </c>
    </row>
    <row r="1958" spans="2:6" x14ac:dyDescent="0.2">
      <c r="B1958" t="str">
        <f>UPPER('CWW12'!$AC$77)</f>
        <v>CWW12_068STD_PR24</v>
      </c>
      <c r="C1958" t="str">
        <f>IF(LEN(_xlfn.CONCAT('CWW12'!$B$9, " - ", 'CWW12'!$B$77, " - ", 'CWW12'!$H$6, " - ", 'CWW12'!$E$5))&gt;230,LEFT(_xlfn.CONCAT('CWW12'!$B$9, " - ", 'CWW12'!$B$77, " - ", 'CWW12'!$H$6, " - ", 'CWW12'!$E$5),212)&amp;" [*** truncated]",_xlfn.CONCAT('CWW12'!$B$9, " - ", 'CWW12'!$B$77, " - ", 'CWW12'!$H$6, " - ", 'CWW12'!$E$5))</f>
        <v xml:space="preserve">EA/NRW environmental programme wastewater (WINEP/NEP) - Treatment for phosphorus removal (biological) (WINEP/NEP) wastewater opex - Sewage treatment and disposal - Wastewater network+ </v>
      </c>
      <c r="D1958" t="str">
        <f>'CWW12'!$C$77</f>
        <v>£m</v>
      </c>
      <c r="E1958" t="s">
        <v>8488</v>
      </c>
      <c r="F1958" s="1248">
        <f>IF(ISBLANK('CWW12'!$N$77),"##BLANK",'CWW12'!$N$77)</f>
        <v>0</v>
      </c>
    </row>
    <row r="1959" spans="2:6" x14ac:dyDescent="0.2">
      <c r="B1959" t="str">
        <f>UPPER('CWW12'!$AD$77)</f>
        <v>CWW12_068SLT_PR24</v>
      </c>
      <c r="C1959" t="str">
        <f>IF(LEN(_xlfn.CONCAT('CWW12'!$B$9, " - ", 'CWW12'!$B$77, " - ", 'CWW12'!$I$6, " - ", 'CWW12'!$E$5))&gt;230,LEFT(_xlfn.CONCAT('CWW12'!$B$9, " - ", 'CWW12'!$B$77, " - ", 'CWW12'!$I$6, " - ", 'CWW12'!$E$5),212)&amp;" [*** truncated]",_xlfn.CONCAT('CWW12'!$B$9, " - ", 'CWW12'!$B$77, " - ", 'CWW12'!$I$6, " - ", 'CWW12'!$E$5))</f>
        <v xml:space="preserve">EA/NRW environmental programme wastewater (WINEP/NEP) - Treatment for phosphorus removal (biological) (WINEP/NEP) wastewater opex - Sludge liquor treatment - Wastewater network+ </v>
      </c>
      <c r="D1959" t="str">
        <f>'CWW12'!$C$77</f>
        <v>£m</v>
      </c>
      <c r="E1959" t="s">
        <v>8488</v>
      </c>
      <c r="F1959" s="1248">
        <f>IF(ISBLANK('CWW12'!$O$77),"##BLANK",'CWW12'!$O$77)</f>
        <v>0</v>
      </c>
    </row>
    <row r="1960" spans="2:6" x14ac:dyDescent="0.2">
      <c r="B1960" t="str">
        <f>UPPER('CWW12'!$AE$77)</f>
        <v>CWW12_068TOT_PR24</v>
      </c>
      <c r="C1960" t="str">
        <f>IF(LEN(_xlfn.CONCAT('CWW12'!$B$9, " - ", 'CWW12'!$B$77, " - ", 'CWW12'!$J$5))&gt;230,LEFT(_xlfn.CONCAT('CWW12'!$B$9, " - ", 'CWW12'!$B$77, " - ", 'CWW12'!$J$5),212)&amp;" [*** truncated]",_xlfn.CONCAT('CWW12'!$B$9, " - ", 'CWW12'!$B$77, " - ", 'CWW12'!$J$5))</f>
        <v>EA/NRW environmental programme wastewater (WINEP/NEP) - Treatment for phosphorus removal (biological) (WINEP/NEP) wastewater opex - Total</v>
      </c>
      <c r="D1960" t="str">
        <f>'CWW12'!$C$77</f>
        <v>£m</v>
      </c>
      <c r="E1960" t="s">
        <v>8488</v>
      </c>
      <c r="F1960" s="1248">
        <f>IF(ISBLANK('CWW12'!$P$77),"##BLANK",'CWW12'!$P$77)</f>
        <v>0</v>
      </c>
    </row>
    <row r="1961" spans="2:6" x14ac:dyDescent="0.2">
      <c r="B1961" t="str">
        <f>UPPER('CWW12'!$Z$78)</f>
        <v>CWW12_069FL_PR24</v>
      </c>
      <c r="C1961" t="str">
        <f>IF(LEN(_xlfn.CONCAT('CWW12'!$B$9, " - ", 'CWW12'!$B$78, " - ", 'CWW12'!$E$6, " - ", 'CWW12'!$E$5))&gt;230,LEFT(_xlfn.CONCAT('CWW12'!$B$9, " - ", 'CWW12'!$B$78, " - ", 'CWW12'!$E$6, " - ", 'CWW12'!$E$5),212)&amp;" [*** truncated]",_xlfn.CONCAT('CWW12'!$B$9, " - ", 'CWW12'!$B$78, " - ", 'CWW12'!$E$6, " - ", 'CWW12'!$E$5))</f>
        <v xml:space="preserve">EA/NRW environmental programme wastewater (WINEP/NEP) - Treatment for phosphorus removal (biological) (WINEP/NEP) wastewater totex - Foul - Wastewater network+ </v>
      </c>
      <c r="D1961" t="str">
        <f>'CWW12'!$C$78</f>
        <v>£m</v>
      </c>
      <c r="E1961" t="s">
        <v>8488</v>
      </c>
      <c r="F1961" s="1248">
        <f>IF(ISBLANK('CWW12'!$K$78),"##BLANK",'CWW12'!$K$78)</f>
        <v>0</v>
      </c>
    </row>
    <row r="1962" spans="2:6" x14ac:dyDescent="0.2">
      <c r="B1962" t="str">
        <f>UPPER('CWW12'!$AA$78)</f>
        <v>CWW12_069SWD_PR24</v>
      </c>
      <c r="C1962" t="str">
        <f>IF(LEN(_xlfn.CONCAT('CWW12'!$B$9, " - ", 'CWW12'!$B$78, " - ", 'CWW12'!$F$6, " - ", 'CWW12'!$E$5))&gt;230,LEFT(_xlfn.CONCAT('CWW12'!$B$9, " - ", 'CWW12'!$B$78, " - ", 'CWW12'!$F$6, " - ", 'CWW12'!$E$5),212)&amp;" [*** truncated]",_xlfn.CONCAT('CWW12'!$B$9, " - ", 'CWW12'!$B$78, " - ", 'CWW12'!$F$6, " - ", 'CWW12'!$E$5))</f>
        <v xml:space="preserve">EA/NRW environmental programme wastewater (WINEP/NEP) - Treatment for phosphorus removal (biological) (WINEP/NEP) wastewater totex - Surface water drainage - Wastewater network+ </v>
      </c>
      <c r="D1962" t="str">
        <f>'CWW12'!$C$78</f>
        <v>£m</v>
      </c>
      <c r="E1962" t="s">
        <v>8488</v>
      </c>
      <c r="F1962" s="1248">
        <f>IF(ISBLANK('CWW12'!$L$78),"##BLANK",'CWW12'!$L$78)</f>
        <v>0</v>
      </c>
    </row>
    <row r="1963" spans="2:6" x14ac:dyDescent="0.2">
      <c r="B1963" t="str">
        <f>UPPER('CWW12'!$AB$78)</f>
        <v>CWW12_069HD_PR24</v>
      </c>
      <c r="C1963" t="str">
        <f>IF(LEN(_xlfn.CONCAT('CWW12'!$B$9, " - ", 'CWW12'!$B$78, " - ", 'CWW12'!$G$6, " - ", 'CWW12'!$E$5))&gt;230,LEFT(_xlfn.CONCAT('CWW12'!$B$9, " - ", 'CWW12'!$B$78, " - ", 'CWW12'!$G$6, " - ", 'CWW12'!$E$5),212)&amp;" [*** truncated]",_xlfn.CONCAT('CWW12'!$B$9, " - ", 'CWW12'!$B$78, " - ", 'CWW12'!$G$6, " - ", 'CWW12'!$E$5))</f>
        <v xml:space="preserve">EA/NRW environmental programme wastewater (WINEP/NEP) - Treatment for phosphorus removal (biological) (WINEP/NEP) wastewater totex - Highway drainage - Wastewater network+ </v>
      </c>
      <c r="D1963" t="str">
        <f>'CWW12'!$C$78</f>
        <v>£m</v>
      </c>
      <c r="E1963" t="s">
        <v>8488</v>
      </c>
      <c r="F1963" s="1248">
        <f>IF(ISBLANK('CWW12'!$M$78),"##BLANK",'CWW12'!$M$78)</f>
        <v>0</v>
      </c>
    </row>
    <row r="1964" spans="2:6" x14ac:dyDescent="0.2">
      <c r="B1964" t="str">
        <f>UPPER('CWW12'!$AC$78)</f>
        <v>CWW12_069STD_PR24</v>
      </c>
      <c r="C1964" t="str">
        <f>IF(LEN(_xlfn.CONCAT('CWW12'!$B$9, " - ", 'CWW12'!$B$78, " - ", 'CWW12'!$H$6, " - ", 'CWW12'!$E$5))&gt;230,LEFT(_xlfn.CONCAT('CWW12'!$B$9, " - ", 'CWW12'!$B$78, " - ", 'CWW12'!$H$6, " - ", 'CWW12'!$E$5),212)&amp;" [*** truncated]",_xlfn.CONCAT('CWW12'!$B$9, " - ", 'CWW12'!$B$78, " - ", 'CWW12'!$H$6, " - ", 'CWW12'!$E$5))</f>
        <v xml:space="preserve">EA/NRW environmental programme wastewater (WINEP/NEP) - Treatment for phosphorus removal (biological) (WINEP/NEP) wastewater totex - Sewage treatment and disposal - Wastewater network+ </v>
      </c>
      <c r="D1964" t="str">
        <f>'CWW12'!$C$78</f>
        <v>£m</v>
      </c>
      <c r="E1964" t="s">
        <v>8488</v>
      </c>
      <c r="F1964" s="1248">
        <f>IF(ISBLANK('CWW12'!$N$78),"##BLANK",'CWW12'!$N$78)</f>
        <v>0</v>
      </c>
    </row>
    <row r="1965" spans="2:6" x14ac:dyDescent="0.2">
      <c r="B1965" t="str">
        <f>UPPER('CWW12'!$AD$78)</f>
        <v>CWW12_069SLT_PR24</v>
      </c>
      <c r="C1965" t="str">
        <f>IF(LEN(_xlfn.CONCAT('CWW12'!$B$9, " - ", 'CWW12'!$B$78, " - ", 'CWW12'!$I$6, " - ", 'CWW12'!$E$5))&gt;230,LEFT(_xlfn.CONCAT('CWW12'!$B$9, " - ", 'CWW12'!$B$78, " - ", 'CWW12'!$I$6, " - ", 'CWW12'!$E$5),212)&amp;" [*** truncated]",_xlfn.CONCAT('CWW12'!$B$9, " - ", 'CWW12'!$B$78, " - ", 'CWW12'!$I$6, " - ", 'CWW12'!$E$5))</f>
        <v xml:space="preserve">EA/NRW environmental programme wastewater (WINEP/NEP) - Treatment for phosphorus removal (biological) (WINEP/NEP) wastewater totex - Sludge liquor treatment - Wastewater network+ </v>
      </c>
      <c r="D1965" t="str">
        <f>'CWW12'!$C$78</f>
        <v>£m</v>
      </c>
      <c r="E1965" t="s">
        <v>8488</v>
      </c>
      <c r="F1965" s="1248">
        <f>IF(ISBLANK('CWW12'!$O$78),"##BLANK",'CWW12'!$O$78)</f>
        <v>0</v>
      </c>
    </row>
    <row r="1966" spans="2:6" x14ac:dyDescent="0.2">
      <c r="B1966" t="str">
        <f>UPPER('CWW12'!$AE$78)</f>
        <v>CWW12_069TOT_PR24</v>
      </c>
      <c r="C1966" t="str">
        <f>IF(LEN(_xlfn.CONCAT('CWW12'!$B$9, " - ", 'CWW12'!$B$78, " - ", 'CWW12'!$J$5))&gt;230,LEFT(_xlfn.CONCAT('CWW12'!$B$9, " - ", 'CWW12'!$B$78, " - ", 'CWW12'!$J$5),212)&amp;" [*** truncated]",_xlfn.CONCAT('CWW12'!$B$9, " - ", 'CWW12'!$B$78, " - ", 'CWW12'!$J$5))</f>
        <v>EA/NRW environmental programme wastewater (WINEP/NEP) - Treatment for phosphorus removal (biological) (WINEP/NEP) wastewater totex - Total</v>
      </c>
      <c r="D1966" t="str">
        <f>'CWW12'!$C$78</f>
        <v>£m</v>
      </c>
      <c r="E1966" t="s">
        <v>8488</v>
      </c>
      <c r="F1966" s="1248">
        <f>IF(ISBLANK('CWW12'!$P$78),"##BLANK",'CWW12'!$P$78)</f>
        <v>0</v>
      </c>
    </row>
    <row r="1967" spans="2:6" x14ac:dyDescent="0.2">
      <c r="B1967" t="str">
        <f>UPPER('CWW12'!$Z$79)</f>
        <v>CWW12_070FL_PR24</v>
      </c>
      <c r="C1967" t="str">
        <f>IF(LEN(_xlfn.CONCAT('CWW12'!$B$9, " - ", 'CWW12'!$B$79, " - ", 'CWW12'!$E$6, " - ", 'CWW12'!$E$5))&gt;230,LEFT(_xlfn.CONCAT('CWW12'!$B$9, " - ", 'CWW12'!$B$79, " - ", 'CWW12'!$E$6, " - ", 'CWW12'!$E$5),212)&amp;" [*** truncated]",_xlfn.CONCAT('CWW12'!$B$9, " - ", 'CWW12'!$B$79, " - ", 'CWW12'!$E$6, " - ", 'CWW12'!$E$5))</f>
        <v xml:space="preserve">EA/NRW environmental programme wastewater (WINEP/NEP) - Treatment for nutrients (N or P) and / or sanitary determinands, nature based solution (WINEP/NEP) wastewater capex - Foul - Wastewater network+ </v>
      </c>
      <c r="D1967" t="str">
        <f>'CWW12'!$C$79</f>
        <v>£m</v>
      </c>
      <c r="E1967" t="s">
        <v>8488</v>
      </c>
      <c r="F1967" s="1248">
        <f>IF(ISBLANK('CWW12'!$K$79),"##BLANK",'CWW12'!$K$79)</f>
        <v>0</v>
      </c>
    </row>
    <row r="1968" spans="2:6" x14ac:dyDescent="0.2">
      <c r="B1968" t="str">
        <f>UPPER('CWW12'!$AA$79)</f>
        <v>CWW12_070SWD_PR24</v>
      </c>
      <c r="C1968" t="str">
        <f>IF(LEN(_xlfn.CONCAT('CWW12'!$B$9, " - ", 'CWW12'!$B$79, " - ", 'CWW12'!$F$6, " - ", 'CWW12'!$E$5))&gt;230,LEFT(_xlfn.CONCAT('CWW12'!$B$9, " - ", 'CWW12'!$B$79, " - ", 'CWW12'!$F$6, " - ", 'CWW12'!$E$5),212)&amp;" [*** truncated]",_xlfn.CONCAT('CWW12'!$B$9, " - ", 'CWW12'!$B$79, " - ", 'CWW12'!$F$6, " - ", 'CWW12'!$E$5))</f>
        <v xml:space="preserve">EA/NRW environmental programme wastewater (WINEP/NEP) - Treatment for nutrients (N or P) and / or sanitary determinands, nature based solution (WINEP/NEP) wastewater capex - Surface water drainage - Wastewater network+ </v>
      </c>
      <c r="D1968" t="str">
        <f>'CWW12'!$C$79</f>
        <v>£m</v>
      </c>
      <c r="E1968" t="s">
        <v>8488</v>
      </c>
      <c r="F1968" s="1248">
        <f>IF(ISBLANK('CWW12'!$L$79),"##BLANK",'CWW12'!$L$79)</f>
        <v>0</v>
      </c>
    </row>
    <row r="1969" spans="2:6" x14ac:dyDescent="0.2">
      <c r="B1969" t="str">
        <f>UPPER('CWW12'!$AB$79)</f>
        <v>CWW12_070HD_PR24</v>
      </c>
      <c r="C1969" t="str">
        <f>IF(LEN(_xlfn.CONCAT('CWW12'!$B$9, " - ", 'CWW12'!$B$79, " - ", 'CWW12'!$G$6, " - ", 'CWW12'!$E$5))&gt;230,LEFT(_xlfn.CONCAT('CWW12'!$B$9, " - ", 'CWW12'!$B$79, " - ", 'CWW12'!$G$6, " - ", 'CWW12'!$E$5),212)&amp;" [*** truncated]",_xlfn.CONCAT('CWW12'!$B$9, " - ", 'CWW12'!$B$79, " - ", 'CWW12'!$G$6, " - ", 'CWW12'!$E$5))</f>
        <v xml:space="preserve">EA/NRW environmental programme wastewater (WINEP/NEP) - Treatment for nutrients (N or P) and / or sanitary determinands, nature based solution (WINEP/NEP) wastewater capex - Highway drainage - Wastewater network+ </v>
      </c>
      <c r="D1969" t="str">
        <f>'CWW12'!$C$79</f>
        <v>£m</v>
      </c>
      <c r="E1969" t="s">
        <v>8488</v>
      </c>
      <c r="F1969" s="1248">
        <f>IF(ISBLANK('CWW12'!$M$79),"##BLANK",'CWW12'!$M$79)</f>
        <v>0</v>
      </c>
    </row>
    <row r="1970" spans="2:6" x14ac:dyDescent="0.2">
      <c r="B1970" t="str">
        <f>UPPER('CWW12'!$AC$79)</f>
        <v>CWW12_070STD_PR24</v>
      </c>
      <c r="C1970" t="str">
        <f>IF(LEN(_xlfn.CONCAT('CWW12'!$B$9, " - ", 'CWW12'!$B$79, " - ", 'CWW12'!$H$6, " - ", 'CWW12'!$E$5))&gt;230,LEFT(_xlfn.CONCAT('CWW12'!$B$9, " - ", 'CWW12'!$B$79, " - ", 'CWW12'!$H$6, " - ", 'CWW12'!$E$5),212)&amp;" [*** truncated]",_xlfn.CONCAT('CWW12'!$B$9, " - ", 'CWW12'!$B$79, " - ", 'CWW12'!$H$6, " - ", 'CWW12'!$E$5))</f>
        <v xml:space="preserve">EA/NRW environmental programme wastewater (WINEP/NEP) - Treatment for nutrients (N or P) and / or sanitary determinands, nature based solution (WINEP/NEP) wastewater capex - Sewage treatment and disposal - Wastewater network+ </v>
      </c>
      <c r="D1970" t="str">
        <f>'CWW12'!$C$79</f>
        <v>£m</v>
      </c>
      <c r="E1970" t="s">
        <v>8488</v>
      </c>
      <c r="F1970" s="1248">
        <f>IF(ISBLANK('CWW12'!$N$79),"##BLANK",'CWW12'!$N$79)</f>
        <v>0</v>
      </c>
    </row>
    <row r="1971" spans="2:6" x14ac:dyDescent="0.2">
      <c r="B1971" t="str">
        <f>UPPER('CWW12'!$AD$79)</f>
        <v>CWW12_070SLT_PR24</v>
      </c>
      <c r="C1971" t="str">
        <f>IF(LEN(_xlfn.CONCAT('CWW12'!$B$9, " - ", 'CWW12'!$B$79, " - ", 'CWW12'!$I$6, " - ", 'CWW12'!$E$5))&gt;230,LEFT(_xlfn.CONCAT('CWW12'!$B$9, " - ", 'CWW12'!$B$79, " - ", 'CWW12'!$I$6, " - ", 'CWW12'!$E$5),212)&amp;" [*** truncated]",_xlfn.CONCAT('CWW12'!$B$9, " - ", 'CWW12'!$B$79, " - ", 'CWW12'!$I$6, " - ", 'CWW12'!$E$5))</f>
        <v xml:space="preserve">EA/NRW environmental programme wastewater (WINEP/NEP) - Treatment for nutrients (N or P) and / or sanitary determinands, nature based solution (WINEP/NEP) wastewater capex - Sludge liquor treatment - Wastewater network+ </v>
      </c>
      <c r="D1971" t="str">
        <f>'CWW12'!$C$79</f>
        <v>£m</v>
      </c>
      <c r="E1971" t="s">
        <v>8488</v>
      </c>
      <c r="F1971" s="1248">
        <f>IF(ISBLANK('CWW12'!$O$79),"##BLANK",'CWW12'!$O$79)</f>
        <v>0</v>
      </c>
    </row>
    <row r="1972" spans="2:6" x14ac:dyDescent="0.2">
      <c r="B1972" t="str">
        <f>UPPER('CWW12'!$AE$79)</f>
        <v>CWW12_070TOT_PR24</v>
      </c>
      <c r="C1972" t="str">
        <f>IF(LEN(_xlfn.CONCAT('CWW12'!$B$9, " - ", 'CWW12'!$B$79, " - ", 'CWW12'!$J$5))&gt;230,LEFT(_xlfn.CONCAT('CWW12'!$B$9, " - ", 'CWW12'!$B$79, " - ", 'CWW12'!$J$5),212)&amp;" [*** truncated]",_xlfn.CONCAT('CWW12'!$B$9, " - ", 'CWW12'!$B$79, " - ", 'CWW12'!$J$5))</f>
        <v>EA/NRW environmental programme wastewater (WINEP/NEP) - Treatment for nutrients (N or P) and / or sanitary determinands, nature based solution (WINEP/NEP) wastewater capex - Total</v>
      </c>
      <c r="D1972" t="str">
        <f>'CWW12'!$C$79</f>
        <v>£m</v>
      </c>
      <c r="E1972" t="s">
        <v>8488</v>
      </c>
      <c r="F1972" s="1248">
        <f>IF(ISBLANK('CWW12'!$P$79),"##BLANK",'CWW12'!$P$79)</f>
        <v>0</v>
      </c>
    </row>
    <row r="1973" spans="2:6" x14ac:dyDescent="0.2">
      <c r="B1973" t="str">
        <f>UPPER('CWW12'!$Z$80)</f>
        <v>CWW12_071FL_PR24</v>
      </c>
      <c r="C1973" t="str">
        <f>IF(LEN(_xlfn.CONCAT('CWW12'!$B$9, " - ", 'CWW12'!$B$80, " - ", 'CWW12'!$E$6, " - ", 'CWW12'!$E$5))&gt;230,LEFT(_xlfn.CONCAT('CWW12'!$B$9, " - ", 'CWW12'!$B$80, " - ", 'CWW12'!$E$6, " - ", 'CWW12'!$E$5),212)&amp;" [*** truncated]",_xlfn.CONCAT('CWW12'!$B$9, " - ", 'CWW12'!$B$80, " - ", 'CWW12'!$E$6, " - ", 'CWW12'!$E$5))</f>
        <v xml:space="preserve">EA/NRW environmental programme wastewater (WINEP/NEP) - Treatment for nutrients (N or P) and / or sanitary determinands, nature based solution (WINEP/NEP) wastewater opex - Foul - Wastewater network+ </v>
      </c>
      <c r="D1973" t="str">
        <f>'CWW12'!$C$80</f>
        <v>£m</v>
      </c>
      <c r="E1973" t="s">
        <v>8488</v>
      </c>
      <c r="F1973" s="1248">
        <f>IF(ISBLANK('CWW12'!$K$80),"##BLANK",'CWW12'!$K$80)</f>
        <v>0</v>
      </c>
    </row>
    <row r="1974" spans="2:6" x14ac:dyDescent="0.2">
      <c r="B1974" t="str">
        <f>UPPER('CWW12'!$AA$80)</f>
        <v>CWW12_071SWD_PR24</v>
      </c>
      <c r="C1974" t="str">
        <f>IF(LEN(_xlfn.CONCAT('CWW12'!$B$9, " - ", 'CWW12'!$B$80, " - ", 'CWW12'!$F$6, " - ", 'CWW12'!$E$5))&gt;230,LEFT(_xlfn.CONCAT('CWW12'!$B$9, " - ", 'CWW12'!$B$80, " - ", 'CWW12'!$F$6, " - ", 'CWW12'!$E$5),212)&amp;" [*** truncated]",_xlfn.CONCAT('CWW12'!$B$9, " - ", 'CWW12'!$B$80, " - ", 'CWW12'!$F$6, " - ", 'CWW12'!$E$5))</f>
        <v xml:space="preserve">EA/NRW environmental programme wastewater (WINEP/NEP) - Treatment for nutrients (N or P) and / or sanitary determinands, nature based solution (WINEP/NEP) wastewater opex - Surface water drainage - Wastewater network+ </v>
      </c>
      <c r="D1974" t="str">
        <f>'CWW12'!$C$80</f>
        <v>£m</v>
      </c>
      <c r="E1974" t="s">
        <v>8488</v>
      </c>
      <c r="F1974" s="1248">
        <f>IF(ISBLANK('CWW12'!$L$80),"##BLANK",'CWW12'!$L$80)</f>
        <v>0</v>
      </c>
    </row>
    <row r="1975" spans="2:6" x14ac:dyDescent="0.2">
      <c r="B1975" t="str">
        <f>UPPER('CWW12'!$AB$80)</f>
        <v>CWW12_071HD_PR24</v>
      </c>
      <c r="C1975" t="str">
        <f>IF(LEN(_xlfn.CONCAT('CWW12'!$B$9, " - ", 'CWW12'!$B$80, " - ", 'CWW12'!$G$6, " - ", 'CWW12'!$E$5))&gt;230,LEFT(_xlfn.CONCAT('CWW12'!$B$9, " - ", 'CWW12'!$B$80, " - ", 'CWW12'!$G$6, " - ", 'CWW12'!$E$5),212)&amp;" [*** truncated]",_xlfn.CONCAT('CWW12'!$B$9, " - ", 'CWW12'!$B$80, " - ", 'CWW12'!$G$6, " - ", 'CWW12'!$E$5))</f>
        <v xml:space="preserve">EA/NRW environmental programme wastewater (WINEP/NEP) - Treatment for nutrients (N or P) and / or sanitary determinands, nature based solution (WINEP/NEP) wastewater opex - Highway drainage - Wastewater network+ </v>
      </c>
      <c r="D1975" t="str">
        <f>'CWW12'!$C$80</f>
        <v>£m</v>
      </c>
      <c r="E1975" t="s">
        <v>8488</v>
      </c>
      <c r="F1975" s="1248">
        <f>IF(ISBLANK('CWW12'!$M$80),"##BLANK",'CWW12'!$M$80)</f>
        <v>0</v>
      </c>
    </row>
    <row r="1976" spans="2:6" x14ac:dyDescent="0.2">
      <c r="B1976" t="str">
        <f>UPPER('CWW12'!$AC$80)</f>
        <v>CWW12_071STD_PR24</v>
      </c>
      <c r="C1976" t="str">
        <f>IF(LEN(_xlfn.CONCAT('CWW12'!$B$9, " - ", 'CWW12'!$B$80, " - ", 'CWW12'!$H$6, " - ", 'CWW12'!$E$5))&gt;230,LEFT(_xlfn.CONCAT('CWW12'!$B$9, " - ", 'CWW12'!$B$80, " - ", 'CWW12'!$H$6, " - ", 'CWW12'!$E$5),212)&amp;" [*** truncated]",_xlfn.CONCAT('CWW12'!$B$9, " - ", 'CWW12'!$B$80, " - ", 'CWW12'!$H$6, " - ", 'CWW12'!$E$5))</f>
        <v xml:space="preserve">EA/NRW environmental programme wastewater (WINEP/NEP) - Treatment for nutrients (N or P) and / or sanitary determinands, nature based solution (WINEP/NEP) wastewater opex - Sewage treatment and disposal - Wastewater network+ </v>
      </c>
      <c r="D1976" t="str">
        <f>'CWW12'!$C$80</f>
        <v>£m</v>
      </c>
      <c r="E1976" t="s">
        <v>8488</v>
      </c>
      <c r="F1976" s="1248">
        <f>IF(ISBLANK('CWW12'!$N$80),"##BLANK",'CWW12'!$N$80)</f>
        <v>0</v>
      </c>
    </row>
    <row r="1977" spans="2:6" x14ac:dyDescent="0.2">
      <c r="B1977" t="str">
        <f>UPPER('CWW12'!$AD$80)</f>
        <v>CWW12_071SLT_PR24</v>
      </c>
      <c r="C1977" t="str">
        <f>IF(LEN(_xlfn.CONCAT('CWW12'!$B$9, " - ", 'CWW12'!$B$80, " - ", 'CWW12'!$I$6, " - ", 'CWW12'!$E$5))&gt;230,LEFT(_xlfn.CONCAT('CWW12'!$B$9, " - ", 'CWW12'!$B$80, " - ", 'CWW12'!$I$6, " - ", 'CWW12'!$E$5),212)&amp;" [*** truncated]",_xlfn.CONCAT('CWW12'!$B$9, " - ", 'CWW12'!$B$80, " - ", 'CWW12'!$I$6, " - ", 'CWW12'!$E$5))</f>
        <v xml:space="preserve">EA/NRW environmental programme wastewater (WINEP/NEP) - Treatment for nutrients (N or P) and / or sanitary determinands, nature based solution (WINEP/NEP) wastewater opex - Sludge liquor treatment - Wastewater network+ </v>
      </c>
      <c r="D1977" t="str">
        <f>'CWW12'!$C$80</f>
        <v>£m</v>
      </c>
      <c r="E1977" t="s">
        <v>8488</v>
      </c>
      <c r="F1977" s="1248">
        <f>IF(ISBLANK('CWW12'!$O$80),"##BLANK",'CWW12'!$O$80)</f>
        <v>0</v>
      </c>
    </row>
    <row r="1978" spans="2:6" x14ac:dyDescent="0.2">
      <c r="B1978" t="str">
        <f>UPPER('CWW12'!$AE$80)</f>
        <v>CWW12_071TOT_PR24</v>
      </c>
      <c r="C1978" t="str">
        <f>IF(LEN(_xlfn.CONCAT('CWW12'!$B$9, " - ", 'CWW12'!$B$80, " - ", 'CWW12'!$J$5))&gt;230,LEFT(_xlfn.CONCAT('CWW12'!$B$9, " - ", 'CWW12'!$B$80, " - ", 'CWW12'!$J$5),212)&amp;" [*** truncated]",_xlfn.CONCAT('CWW12'!$B$9, " - ", 'CWW12'!$B$80, " - ", 'CWW12'!$J$5))</f>
        <v>EA/NRW environmental programme wastewater (WINEP/NEP) - Treatment for nutrients (N or P) and / or sanitary determinands, nature based solution (WINEP/NEP) wastewater opex - Total</v>
      </c>
      <c r="D1978" t="str">
        <f>'CWW12'!$C$80</f>
        <v>£m</v>
      </c>
      <c r="E1978" t="s">
        <v>8488</v>
      </c>
      <c r="F1978" s="1248">
        <f>IF(ISBLANK('CWW12'!$P$80),"##BLANK",'CWW12'!$P$80)</f>
        <v>0</v>
      </c>
    </row>
    <row r="1979" spans="2:6" x14ac:dyDescent="0.2">
      <c r="B1979" t="str">
        <f>UPPER('CWW12'!$Z$81)</f>
        <v>CWW12_072FL_PR24</v>
      </c>
      <c r="C1979" t="str">
        <f>IF(LEN(_xlfn.CONCAT('CWW12'!$B$9, " - ", 'CWW12'!$B$81, " - ", 'CWW12'!$E$6, " - ", 'CWW12'!$E$5))&gt;230,LEFT(_xlfn.CONCAT('CWW12'!$B$9, " - ", 'CWW12'!$B$81, " - ", 'CWW12'!$E$6, " - ", 'CWW12'!$E$5),212)&amp;" [*** truncated]",_xlfn.CONCAT('CWW12'!$B$9, " - ", 'CWW12'!$B$81, " - ", 'CWW12'!$E$6, " - ", 'CWW12'!$E$5))</f>
        <v xml:space="preserve">EA/NRW environmental programme wastewater (WINEP/NEP) - Treatment for nutrients (N or P) and / or sanitary determinands, nature based solution (WINEP/NEP) wastewater totex - Foul - Wastewater network+ </v>
      </c>
      <c r="D1979" t="str">
        <f>'CWW12'!$C$81</f>
        <v>£m</v>
      </c>
      <c r="E1979" t="s">
        <v>8488</v>
      </c>
      <c r="F1979" s="1248">
        <f>IF(ISBLANK('CWW12'!$K$81),"##BLANK",'CWW12'!$K$81)</f>
        <v>0</v>
      </c>
    </row>
    <row r="1980" spans="2:6" x14ac:dyDescent="0.2">
      <c r="B1980" t="str">
        <f>UPPER('CWW12'!$AA$81)</f>
        <v>CWW12_072SWD_PR24</v>
      </c>
      <c r="C1980" t="str">
        <f>IF(LEN(_xlfn.CONCAT('CWW12'!$B$9, " - ", 'CWW12'!$B$81, " - ", 'CWW12'!$F$6, " - ", 'CWW12'!$E$5))&gt;230,LEFT(_xlfn.CONCAT('CWW12'!$B$9, " - ", 'CWW12'!$B$81, " - ", 'CWW12'!$F$6, " - ", 'CWW12'!$E$5),212)&amp;" [*** truncated]",_xlfn.CONCAT('CWW12'!$B$9, " - ", 'CWW12'!$B$81, " - ", 'CWW12'!$F$6, " - ", 'CWW12'!$E$5))</f>
        <v xml:space="preserve">EA/NRW environmental programme wastewater (WINEP/NEP) - Treatment for nutrients (N or P) and / or sanitary determinands, nature based solution (WINEP/NEP) wastewater totex - Surface water drainage - Wastewater network+ </v>
      </c>
      <c r="D1980" t="str">
        <f>'CWW12'!$C$81</f>
        <v>£m</v>
      </c>
      <c r="E1980" t="s">
        <v>8488</v>
      </c>
      <c r="F1980" s="1248">
        <f>IF(ISBLANK('CWW12'!$L$81),"##BLANK",'CWW12'!$L$81)</f>
        <v>0</v>
      </c>
    </row>
    <row r="1981" spans="2:6" x14ac:dyDescent="0.2">
      <c r="B1981" t="str">
        <f>UPPER('CWW12'!$AB$81)</f>
        <v>CWW12_072HD_PR24</v>
      </c>
      <c r="C1981" t="str">
        <f>IF(LEN(_xlfn.CONCAT('CWW12'!$B$9, " - ", 'CWW12'!$B$81, " - ", 'CWW12'!$G$6, " - ", 'CWW12'!$E$5))&gt;230,LEFT(_xlfn.CONCAT('CWW12'!$B$9, " - ", 'CWW12'!$B$81, " - ", 'CWW12'!$G$6, " - ", 'CWW12'!$E$5),212)&amp;" [*** truncated]",_xlfn.CONCAT('CWW12'!$B$9, " - ", 'CWW12'!$B$81, " - ", 'CWW12'!$G$6, " - ", 'CWW12'!$E$5))</f>
        <v xml:space="preserve">EA/NRW environmental programme wastewater (WINEP/NEP) - Treatment for nutrients (N or P) and / or sanitary determinands, nature based solution (WINEP/NEP) wastewater totex - Highway drainage - Wastewater network+ </v>
      </c>
      <c r="D1981" t="str">
        <f>'CWW12'!$C$81</f>
        <v>£m</v>
      </c>
      <c r="E1981" t="s">
        <v>8488</v>
      </c>
      <c r="F1981" s="1248">
        <f>IF(ISBLANK('CWW12'!$M$81),"##BLANK",'CWW12'!$M$81)</f>
        <v>0</v>
      </c>
    </row>
    <row r="1982" spans="2:6" x14ac:dyDescent="0.2">
      <c r="B1982" t="str">
        <f>UPPER('CWW12'!$AC$81)</f>
        <v>CWW12_072STD_PR24</v>
      </c>
      <c r="C1982" t="str">
        <f>IF(LEN(_xlfn.CONCAT('CWW12'!$B$9, " - ", 'CWW12'!$B$81, " - ", 'CWW12'!$H$6, " - ", 'CWW12'!$E$5))&gt;230,LEFT(_xlfn.CONCAT('CWW12'!$B$9, " - ", 'CWW12'!$B$81, " - ", 'CWW12'!$H$6, " - ", 'CWW12'!$E$5),212)&amp;" [*** truncated]",_xlfn.CONCAT('CWW12'!$B$9, " - ", 'CWW12'!$B$81, " - ", 'CWW12'!$H$6, " - ", 'CWW12'!$E$5))</f>
        <v xml:space="preserve">EA/NRW environmental programme wastewater (WINEP/NEP) - Treatment for nutrients (N or P) and / or sanitary determinands, nature based solution (WINEP/NEP) wastewater totex - Sewage treatment and disposal - Wastewater network+ </v>
      </c>
      <c r="D1982" t="str">
        <f>'CWW12'!$C$81</f>
        <v>£m</v>
      </c>
      <c r="E1982" t="s">
        <v>8488</v>
      </c>
      <c r="F1982" s="1248">
        <f>IF(ISBLANK('CWW12'!$N$81),"##BLANK",'CWW12'!$N$81)</f>
        <v>0</v>
      </c>
    </row>
    <row r="1983" spans="2:6" x14ac:dyDescent="0.2">
      <c r="B1983" t="str">
        <f>UPPER('CWW12'!$AD$81)</f>
        <v>CWW12_072SLT_PR24</v>
      </c>
      <c r="C1983" t="str">
        <f>IF(LEN(_xlfn.CONCAT('CWW12'!$B$9, " - ", 'CWW12'!$B$81, " - ", 'CWW12'!$I$6, " - ", 'CWW12'!$E$5))&gt;230,LEFT(_xlfn.CONCAT('CWW12'!$B$9, " - ", 'CWW12'!$B$81, " - ", 'CWW12'!$I$6, " - ", 'CWW12'!$E$5),212)&amp;" [*** truncated]",_xlfn.CONCAT('CWW12'!$B$9, " - ", 'CWW12'!$B$81, " - ", 'CWW12'!$I$6, " - ", 'CWW12'!$E$5))</f>
        <v xml:space="preserve">EA/NRW environmental programme wastewater (WINEP/NEP) - Treatment for nutrients (N or P) and / or sanitary determinands, nature based solution (WINEP/NEP) wastewater totex - Sludge liquor treatment - Wastewater network+ </v>
      </c>
      <c r="D1983" t="str">
        <f>'CWW12'!$C$81</f>
        <v>£m</v>
      </c>
      <c r="E1983" t="s">
        <v>8488</v>
      </c>
      <c r="F1983" s="1248">
        <f>IF(ISBLANK('CWW12'!$O$81),"##BLANK",'CWW12'!$O$81)</f>
        <v>0</v>
      </c>
    </row>
    <row r="1984" spans="2:6" x14ac:dyDescent="0.2">
      <c r="B1984" t="str">
        <f>UPPER('CWW12'!$AE$81)</f>
        <v>CWW12_072TOT_PR24</v>
      </c>
      <c r="C1984" t="str">
        <f>IF(LEN(_xlfn.CONCAT('CWW12'!$B$9, " - ", 'CWW12'!$B$81, " - ", 'CWW12'!$J$5))&gt;230,LEFT(_xlfn.CONCAT('CWW12'!$B$9, " - ", 'CWW12'!$B$81, " - ", 'CWW12'!$J$5),212)&amp;" [*** truncated]",_xlfn.CONCAT('CWW12'!$B$9, " - ", 'CWW12'!$B$81, " - ", 'CWW12'!$J$5))</f>
        <v>EA/NRW environmental programme wastewater (WINEP/NEP) - Treatment for nutrients (N or P) and / or sanitary determinands, nature based solution (WINEP/NEP) wastewater totex - Total</v>
      </c>
      <c r="D1984" t="str">
        <f>'CWW12'!$C$81</f>
        <v>£m</v>
      </c>
      <c r="E1984" t="s">
        <v>8488</v>
      </c>
      <c r="F1984" s="1248">
        <f>IF(ISBLANK('CWW12'!$P$81),"##BLANK",'CWW12'!$P$81)</f>
        <v>0</v>
      </c>
    </row>
    <row r="1985" spans="2:6" x14ac:dyDescent="0.2">
      <c r="B1985" t="str">
        <f>UPPER('CWW12'!$Z$82)</f>
        <v>CWW12_073FL_PR24</v>
      </c>
      <c r="C1985" t="str">
        <f>IF(LEN(_xlfn.CONCAT('CWW12'!$B$9, " - ", 'CWW12'!$B$82, " - ", 'CWW12'!$E$6, " - ", 'CWW12'!$E$5))&gt;230,LEFT(_xlfn.CONCAT('CWW12'!$B$9, " - ", 'CWW12'!$B$82, " - ", 'CWW12'!$E$6, " - ", 'CWW12'!$E$5),212)&amp;" [*** truncated]",_xlfn.CONCAT('CWW12'!$B$9, " - ", 'CWW12'!$B$82, " - ", 'CWW12'!$E$6, " - ", 'CWW12'!$E$5))</f>
        <v xml:space="preserve">EA/NRW environmental programme wastewater (WINEP/NEP) - Treatment for tightening of sanitary parameters (WINEP/NEP) wastewater capex - Foul - Wastewater network+ </v>
      </c>
      <c r="D1985" t="str">
        <f>'CWW12'!$C$82</f>
        <v>£m</v>
      </c>
      <c r="E1985" t="s">
        <v>8488</v>
      </c>
      <c r="F1985" s="1248">
        <f>IF(ISBLANK('CWW12'!$K$82),"##BLANK",'CWW12'!$K$82)</f>
        <v>0</v>
      </c>
    </row>
    <row r="1986" spans="2:6" x14ac:dyDescent="0.2">
      <c r="B1986" t="str">
        <f>UPPER('CWW12'!$AA$82)</f>
        <v>CWW12_073SWD_PR24</v>
      </c>
      <c r="C1986" t="str">
        <f>IF(LEN(_xlfn.CONCAT('CWW12'!$B$9, " - ", 'CWW12'!$B$82, " - ", 'CWW12'!$F$6, " - ", 'CWW12'!$E$5))&gt;230,LEFT(_xlfn.CONCAT('CWW12'!$B$9, " - ", 'CWW12'!$B$82, " - ", 'CWW12'!$F$6, " - ", 'CWW12'!$E$5),212)&amp;" [*** truncated]",_xlfn.CONCAT('CWW12'!$B$9, " - ", 'CWW12'!$B$82, " - ", 'CWW12'!$F$6, " - ", 'CWW12'!$E$5))</f>
        <v xml:space="preserve">EA/NRW environmental programme wastewater (WINEP/NEP) - Treatment for tightening of sanitary parameters (WINEP/NEP) wastewater capex - Surface water drainage - Wastewater network+ </v>
      </c>
      <c r="D1986" t="str">
        <f>'CWW12'!$C$82</f>
        <v>£m</v>
      </c>
      <c r="E1986" t="s">
        <v>8488</v>
      </c>
      <c r="F1986" s="1248">
        <f>IF(ISBLANK('CWW12'!$L$82),"##BLANK",'CWW12'!$L$82)</f>
        <v>0</v>
      </c>
    </row>
    <row r="1987" spans="2:6" x14ac:dyDescent="0.2">
      <c r="B1987" t="str">
        <f>UPPER('CWW12'!$AB$82)</f>
        <v>CWW12_073HD_PR24</v>
      </c>
      <c r="C1987" t="str">
        <f>IF(LEN(_xlfn.CONCAT('CWW12'!$B$9, " - ", 'CWW12'!$B$82, " - ", 'CWW12'!$G$6, " - ", 'CWW12'!$E$5))&gt;230,LEFT(_xlfn.CONCAT('CWW12'!$B$9, " - ", 'CWW12'!$B$82, " - ", 'CWW12'!$G$6, " - ", 'CWW12'!$E$5),212)&amp;" [*** truncated]",_xlfn.CONCAT('CWW12'!$B$9, " - ", 'CWW12'!$B$82, " - ", 'CWW12'!$G$6, " - ", 'CWW12'!$E$5))</f>
        <v xml:space="preserve">EA/NRW environmental programme wastewater (WINEP/NEP) - Treatment for tightening of sanitary parameters (WINEP/NEP) wastewater capex - Highway drainage - Wastewater network+ </v>
      </c>
      <c r="D1987" t="str">
        <f>'CWW12'!$C$82</f>
        <v>£m</v>
      </c>
      <c r="E1987" t="s">
        <v>8488</v>
      </c>
      <c r="F1987" s="1248">
        <f>IF(ISBLANK('CWW12'!$M$82),"##BLANK",'CWW12'!$M$82)</f>
        <v>0</v>
      </c>
    </row>
    <row r="1988" spans="2:6" x14ac:dyDescent="0.2">
      <c r="B1988" t="str">
        <f>UPPER('CWW12'!$AC$82)</f>
        <v>CWW12_073STD_PR24</v>
      </c>
      <c r="C1988" t="str">
        <f>IF(LEN(_xlfn.CONCAT('CWW12'!$B$9, " - ", 'CWW12'!$B$82, " - ", 'CWW12'!$H$6, " - ", 'CWW12'!$E$5))&gt;230,LEFT(_xlfn.CONCAT('CWW12'!$B$9, " - ", 'CWW12'!$B$82, " - ", 'CWW12'!$H$6, " - ", 'CWW12'!$E$5),212)&amp;" [*** truncated]",_xlfn.CONCAT('CWW12'!$B$9, " - ", 'CWW12'!$B$82, " - ", 'CWW12'!$H$6, " - ", 'CWW12'!$E$5))</f>
        <v xml:space="preserve">EA/NRW environmental programme wastewater (WINEP/NEP) - Treatment for tightening of sanitary parameters (WINEP/NEP) wastewater capex - Sewage treatment and disposal - Wastewater network+ </v>
      </c>
      <c r="D1988" t="str">
        <f>'CWW12'!$C$82</f>
        <v>£m</v>
      </c>
      <c r="E1988" t="s">
        <v>8488</v>
      </c>
      <c r="F1988" s="1248">
        <f>IF(ISBLANK('CWW12'!$N$82),"##BLANK",'CWW12'!$N$82)</f>
        <v>0.18725893689773079</v>
      </c>
    </row>
    <row r="1989" spans="2:6" x14ac:dyDescent="0.2">
      <c r="B1989" t="str">
        <f>UPPER('CWW12'!$AD$82)</f>
        <v>CWW12_073SLT_PR24</v>
      </c>
      <c r="C1989" t="str">
        <f>IF(LEN(_xlfn.CONCAT('CWW12'!$B$9, " - ", 'CWW12'!$B$82, " - ", 'CWW12'!$I$6, " - ", 'CWW12'!$E$5))&gt;230,LEFT(_xlfn.CONCAT('CWW12'!$B$9, " - ", 'CWW12'!$B$82, " - ", 'CWW12'!$I$6, " - ", 'CWW12'!$E$5),212)&amp;" [*** truncated]",_xlfn.CONCAT('CWW12'!$B$9, " - ", 'CWW12'!$B$82, " - ", 'CWW12'!$I$6, " - ", 'CWW12'!$E$5))</f>
        <v xml:space="preserve">EA/NRW environmental programme wastewater (WINEP/NEP) - Treatment for tightening of sanitary parameters (WINEP/NEP) wastewater capex - Sludge liquor treatment - Wastewater network+ </v>
      </c>
      <c r="D1989" t="str">
        <f>'CWW12'!$C$82</f>
        <v>£m</v>
      </c>
      <c r="E1989" t="s">
        <v>8488</v>
      </c>
      <c r="F1989" s="1248">
        <f>IF(ISBLANK('CWW12'!$O$82),"##BLANK",'CWW12'!$O$82)</f>
        <v>0</v>
      </c>
    </row>
    <row r="1990" spans="2:6" x14ac:dyDescent="0.2">
      <c r="B1990" t="str">
        <f>UPPER('CWW12'!$AE$82)</f>
        <v>CWW12_073TOT_PR24</v>
      </c>
      <c r="C1990" t="str">
        <f>IF(LEN(_xlfn.CONCAT('CWW12'!$B$9, " - ", 'CWW12'!$B$82, " - ", 'CWW12'!$J$5))&gt;230,LEFT(_xlfn.CONCAT('CWW12'!$B$9, " - ", 'CWW12'!$B$82, " - ", 'CWW12'!$J$5),212)&amp;" [*** truncated]",_xlfn.CONCAT('CWW12'!$B$9, " - ", 'CWW12'!$B$82, " - ", 'CWW12'!$J$5))</f>
        <v>EA/NRW environmental programme wastewater (WINEP/NEP) - Treatment for tightening of sanitary parameters (WINEP/NEP) wastewater capex - Total</v>
      </c>
      <c r="D1990" t="str">
        <f>'CWW12'!$C$82</f>
        <v>£m</v>
      </c>
      <c r="E1990" t="s">
        <v>8488</v>
      </c>
      <c r="F1990" s="1248">
        <f>IF(ISBLANK('CWW12'!$P$82),"##BLANK",'CWW12'!$P$82)</f>
        <v>0.18725893689773079</v>
      </c>
    </row>
    <row r="1991" spans="2:6" x14ac:dyDescent="0.2">
      <c r="B1991" t="str">
        <f>UPPER('CWW12'!$Z$83)</f>
        <v>CWW12_074FL_PR24</v>
      </c>
      <c r="C1991" t="str">
        <f>IF(LEN(_xlfn.CONCAT('CWW12'!$B$9, " - ", 'CWW12'!$B$83, " - ", 'CWW12'!$E$6, " - ", 'CWW12'!$E$5))&gt;230,LEFT(_xlfn.CONCAT('CWW12'!$B$9, " - ", 'CWW12'!$B$83, " - ", 'CWW12'!$E$6, " - ", 'CWW12'!$E$5),212)&amp;" [*** truncated]",_xlfn.CONCAT('CWW12'!$B$9, " - ", 'CWW12'!$B$83, " - ", 'CWW12'!$E$6, " - ", 'CWW12'!$E$5))</f>
        <v xml:space="preserve">EA/NRW environmental programme wastewater (WINEP/NEP) - Treatment for tightening of sanitary parameters (WINEP/NEP) wastewater opex - Foul - Wastewater network+ </v>
      </c>
      <c r="D1991" t="str">
        <f>'CWW12'!$C$83</f>
        <v>£m</v>
      </c>
      <c r="E1991" t="s">
        <v>8488</v>
      </c>
      <c r="F1991" s="1248">
        <f>IF(ISBLANK('CWW12'!$K$83),"##BLANK",'CWW12'!$K$83)</f>
        <v>0</v>
      </c>
    </row>
    <row r="1992" spans="2:6" x14ac:dyDescent="0.2">
      <c r="B1992" t="str">
        <f>UPPER('CWW12'!$AA$83)</f>
        <v>CWW12_074SWD_PR24</v>
      </c>
      <c r="C1992" t="str">
        <f>IF(LEN(_xlfn.CONCAT('CWW12'!$B$9, " - ", 'CWW12'!$B$83, " - ", 'CWW12'!$F$6, " - ", 'CWW12'!$E$5))&gt;230,LEFT(_xlfn.CONCAT('CWW12'!$B$9, " - ", 'CWW12'!$B$83, " - ", 'CWW12'!$F$6, " - ", 'CWW12'!$E$5),212)&amp;" [*** truncated]",_xlfn.CONCAT('CWW12'!$B$9, " - ", 'CWW12'!$B$83, " - ", 'CWW12'!$F$6, " - ", 'CWW12'!$E$5))</f>
        <v xml:space="preserve">EA/NRW environmental programme wastewater (WINEP/NEP) - Treatment for tightening of sanitary parameters (WINEP/NEP) wastewater opex - Surface water drainage - Wastewater network+ </v>
      </c>
      <c r="D1992" t="str">
        <f>'CWW12'!$C$83</f>
        <v>£m</v>
      </c>
      <c r="E1992" t="s">
        <v>8488</v>
      </c>
      <c r="F1992" s="1248">
        <f>IF(ISBLANK('CWW12'!$L$83),"##BLANK",'CWW12'!$L$83)</f>
        <v>0</v>
      </c>
    </row>
    <row r="1993" spans="2:6" x14ac:dyDescent="0.2">
      <c r="B1993" t="str">
        <f>UPPER('CWW12'!$AB$83)</f>
        <v>CWW12_074HD_PR24</v>
      </c>
      <c r="C1993" t="str">
        <f>IF(LEN(_xlfn.CONCAT('CWW12'!$B$9, " - ", 'CWW12'!$B$83, " - ", 'CWW12'!$G$6, " - ", 'CWW12'!$E$5))&gt;230,LEFT(_xlfn.CONCAT('CWW12'!$B$9, " - ", 'CWW12'!$B$83, " - ", 'CWW12'!$G$6, " - ", 'CWW12'!$E$5),212)&amp;" [*** truncated]",_xlfn.CONCAT('CWW12'!$B$9, " - ", 'CWW12'!$B$83, " - ", 'CWW12'!$G$6, " - ", 'CWW12'!$E$5))</f>
        <v xml:space="preserve">EA/NRW environmental programme wastewater (WINEP/NEP) - Treatment for tightening of sanitary parameters (WINEP/NEP) wastewater opex - Highway drainage - Wastewater network+ </v>
      </c>
      <c r="D1993" t="str">
        <f>'CWW12'!$C$83</f>
        <v>£m</v>
      </c>
      <c r="E1993" t="s">
        <v>8488</v>
      </c>
      <c r="F1993" s="1248">
        <f>IF(ISBLANK('CWW12'!$M$83),"##BLANK",'CWW12'!$M$83)</f>
        <v>0</v>
      </c>
    </row>
    <row r="1994" spans="2:6" x14ac:dyDescent="0.2">
      <c r="B1994" t="str">
        <f>UPPER('CWW12'!$AC$83)</f>
        <v>CWW12_074STD_PR24</v>
      </c>
      <c r="C1994" t="str">
        <f>IF(LEN(_xlfn.CONCAT('CWW12'!$B$9, " - ", 'CWW12'!$B$83, " - ", 'CWW12'!$H$6, " - ", 'CWW12'!$E$5))&gt;230,LEFT(_xlfn.CONCAT('CWW12'!$B$9, " - ", 'CWW12'!$B$83, " - ", 'CWW12'!$H$6, " - ", 'CWW12'!$E$5),212)&amp;" [*** truncated]",_xlfn.CONCAT('CWW12'!$B$9, " - ", 'CWW12'!$B$83, " - ", 'CWW12'!$H$6, " - ", 'CWW12'!$E$5))</f>
        <v xml:space="preserve">EA/NRW environmental programme wastewater (WINEP/NEP) - Treatment for tightening of sanitary parameters (WINEP/NEP) wastewater opex - Sewage treatment and disposal - Wastewater network+ </v>
      </c>
      <c r="D1994" t="str">
        <f>'CWW12'!$C$83</f>
        <v>£m</v>
      </c>
      <c r="E1994" t="s">
        <v>8488</v>
      </c>
      <c r="F1994" s="1248">
        <f>IF(ISBLANK('CWW12'!$N$83),"##BLANK",'CWW12'!$N$83)</f>
        <v>0</v>
      </c>
    </row>
    <row r="1995" spans="2:6" x14ac:dyDescent="0.2">
      <c r="B1995" t="str">
        <f>UPPER('CWW12'!$AD$83)</f>
        <v>CWW12_074SLT_PR24</v>
      </c>
      <c r="C1995" t="str">
        <f>IF(LEN(_xlfn.CONCAT('CWW12'!$B$9, " - ", 'CWW12'!$B$83, " - ", 'CWW12'!$I$6, " - ", 'CWW12'!$E$5))&gt;230,LEFT(_xlfn.CONCAT('CWW12'!$B$9, " - ", 'CWW12'!$B$83, " - ", 'CWW12'!$I$6, " - ", 'CWW12'!$E$5),212)&amp;" [*** truncated]",_xlfn.CONCAT('CWW12'!$B$9, " - ", 'CWW12'!$B$83, " - ", 'CWW12'!$I$6, " - ", 'CWW12'!$E$5))</f>
        <v xml:space="preserve">EA/NRW environmental programme wastewater (WINEP/NEP) - Treatment for tightening of sanitary parameters (WINEP/NEP) wastewater opex - Sludge liquor treatment - Wastewater network+ </v>
      </c>
      <c r="D1995" t="str">
        <f>'CWW12'!$C$83</f>
        <v>£m</v>
      </c>
      <c r="E1995" t="s">
        <v>8488</v>
      </c>
      <c r="F1995" s="1248">
        <f>IF(ISBLANK('CWW12'!$O$83),"##BLANK",'CWW12'!$O$83)</f>
        <v>0</v>
      </c>
    </row>
    <row r="1996" spans="2:6" x14ac:dyDescent="0.2">
      <c r="B1996" t="str">
        <f>UPPER('CWW12'!$AE$83)</f>
        <v>CWW12_074TOT_PR24</v>
      </c>
      <c r="C1996" t="str">
        <f>IF(LEN(_xlfn.CONCAT('CWW12'!$B$9, " - ", 'CWW12'!$B$83, " - ", 'CWW12'!$J$5))&gt;230,LEFT(_xlfn.CONCAT('CWW12'!$B$9, " - ", 'CWW12'!$B$83, " - ", 'CWW12'!$J$5),212)&amp;" [*** truncated]",_xlfn.CONCAT('CWW12'!$B$9, " - ", 'CWW12'!$B$83, " - ", 'CWW12'!$J$5))</f>
        <v>EA/NRW environmental programme wastewater (WINEP/NEP) - Treatment for tightening of sanitary parameters (WINEP/NEP) wastewater opex - Total</v>
      </c>
      <c r="D1996" t="str">
        <f>'CWW12'!$C$83</f>
        <v>£m</v>
      </c>
      <c r="E1996" t="s">
        <v>8488</v>
      </c>
      <c r="F1996" s="1248">
        <f>IF(ISBLANK('CWW12'!$P$83),"##BLANK",'CWW12'!$P$83)</f>
        <v>0</v>
      </c>
    </row>
    <row r="1997" spans="2:6" x14ac:dyDescent="0.2">
      <c r="B1997" t="str">
        <f>UPPER('CWW12'!$Z$84)</f>
        <v>CWW12_075FL_PR24</v>
      </c>
      <c r="C1997" t="str">
        <f>IF(LEN(_xlfn.CONCAT('CWW12'!$B$9, " - ", 'CWW12'!$B$84, " - ", 'CWW12'!$E$6, " - ", 'CWW12'!$E$5))&gt;230,LEFT(_xlfn.CONCAT('CWW12'!$B$9, " - ", 'CWW12'!$B$84, " - ", 'CWW12'!$E$6, " - ", 'CWW12'!$E$5),212)&amp;" [*** truncated]",_xlfn.CONCAT('CWW12'!$B$9, " - ", 'CWW12'!$B$84, " - ", 'CWW12'!$E$6, " - ", 'CWW12'!$E$5))</f>
        <v xml:space="preserve">EA/NRW environmental programme wastewater (WINEP/NEP) - Treatment for tightening of sanitary parameters (WINEP/NEP) wastewater totex - Foul - Wastewater network+ </v>
      </c>
      <c r="D1997" t="str">
        <f>'CWW12'!$C$84</f>
        <v>£m</v>
      </c>
      <c r="E1997" t="s">
        <v>8488</v>
      </c>
      <c r="F1997" s="1248">
        <f>IF(ISBLANK('CWW12'!$K$84),"##BLANK",'CWW12'!$K$84)</f>
        <v>0</v>
      </c>
    </row>
    <row r="1998" spans="2:6" x14ac:dyDescent="0.2">
      <c r="B1998" t="str">
        <f>UPPER('CWW12'!$AA$84)</f>
        <v>CWW12_075SWD_PR24</v>
      </c>
      <c r="C1998" t="str">
        <f>IF(LEN(_xlfn.CONCAT('CWW12'!$B$9, " - ", 'CWW12'!$B$84, " - ", 'CWW12'!$F$6, " - ", 'CWW12'!$E$5))&gt;230,LEFT(_xlfn.CONCAT('CWW12'!$B$9, " - ", 'CWW12'!$B$84, " - ", 'CWW12'!$F$6, " - ", 'CWW12'!$E$5),212)&amp;" [*** truncated]",_xlfn.CONCAT('CWW12'!$B$9, " - ", 'CWW12'!$B$84, " - ", 'CWW12'!$F$6, " - ", 'CWW12'!$E$5))</f>
        <v xml:space="preserve">EA/NRW environmental programme wastewater (WINEP/NEP) - Treatment for tightening of sanitary parameters (WINEP/NEP) wastewater totex - Surface water drainage - Wastewater network+ </v>
      </c>
      <c r="D1998" t="str">
        <f>'CWW12'!$C$84</f>
        <v>£m</v>
      </c>
      <c r="E1998" t="s">
        <v>8488</v>
      </c>
      <c r="F1998" s="1248">
        <f>IF(ISBLANK('CWW12'!$L$84),"##BLANK",'CWW12'!$L$84)</f>
        <v>0</v>
      </c>
    </row>
    <row r="1999" spans="2:6" x14ac:dyDescent="0.2">
      <c r="B1999" t="str">
        <f>UPPER('CWW12'!$AB$84)</f>
        <v>CWW12_075HD_PR24</v>
      </c>
      <c r="C1999" t="str">
        <f>IF(LEN(_xlfn.CONCAT('CWW12'!$B$9, " - ", 'CWW12'!$B$84, " - ", 'CWW12'!$G$6, " - ", 'CWW12'!$E$5))&gt;230,LEFT(_xlfn.CONCAT('CWW12'!$B$9, " - ", 'CWW12'!$B$84, " - ", 'CWW12'!$G$6, " - ", 'CWW12'!$E$5),212)&amp;" [*** truncated]",_xlfn.CONCAT('CWW12'!$B$9, " - ", 'CWW12'!$B$84, " - ", 'CWW12'!$G$6, " - ", 'CWW12'!$E$5))</f>
        <v xml:space="preserve">EA/NRW environmental programme wastewater (WINEP/NEP) - Treatment for tightening of sanitary parameters (WINEP/NEP) wastewater totex - Highway drainage - Wastewater network+ </v>
      </c>
      <c r="D1999" t="str">
        <f>'CWW12'!$C$84</f>
        <v>£m</v>
      </c>
      <c r="E1999" t="s">
        <v>8488</v>
      </c>
      <c r="F1999" s="1248">
        <f>IF(ISBLANK('CWW12'!$M$84),"##BLANK",'CWW12'!$M$84)</f>
        <v>0</v>
      </c>
    </row>
    <row r="2000" spans="2:6" x14ac:dyDescent="0.2">
      <c r="B2000" t="str">
        <f>UPPER('CWW12'!$AC$84)</f>
        <v>CWW12_075STD_PR24</v>
      </c>
      <c r="C2000" t="str">
        <f>IF(LEN(_xlfn.CONCAT('CWW12'!$B$9, " - ", 'CWW12'!$B$84, " - ", 'CWW12'!$H$6, " - ", 'CWW12'!$E$5))&gt;230,LEFT(_xlfn.CONCAT('CWW12'!$B$9, " - ", 'CWW12'!$B$84, " - ", 'CWW12'!$H$6, " - ", 'CWW12'!$E$5),212)&amp;" [*** truncated]",_xlfn.CONCAT('CWW12'!$B$9, " - ", 'CWW12'!$B$84, " - ", 'CWW12'!$H$6, " - ", 'CWW12'!$E$5))</f>
        <v xml:space="preserve">EA/NRW environmental programme wastewater (WINEP/NEP) - Treatment for tightening of sanitary parameters (WINEP/NEP) wastewater totex - Sewage treatment and disposal - Wastewater network+ </v>
      </c>
      <c r="D2000" t="str">
        <f>'CWW12'!$C$84</f>
        <v>£m</v>
      </c>
      <c r="E2000" t="s">
        <v>8488</v>
      </c>
      <c r="F2000" s="1248">
        <f>IF(ISBLANK('CWW12'!$N$84),"##BLANK",'CWW12'!$N$84)</f>
        <v>0.18725893689773079</v>
      </c>
    </row>
    <row r="2001" spans="2:6" x14ac:dyDescent="0.2">
      <c r="B2001" t="str">
        <f>UPPER('CWW12'!$AD$84)</f>
        <v>CWW12_075SLT_PR24</v>
      </c>
      <c r="C2001" t="str">
        <f>IF(LEN(_xlfn.CONCAT('CWW12'!$B$9, " - ", 'CWW12'!$B$84, " - ", 'CWW12'!$I$6, " - ", 'CWW12'!$E$5))&gt;230,LEFT(_xlfn.CONCAT('CWW12'!$B$9, " - ", 'CWW12'!$B$84, " - ", 'CWW12'!$I$6, " - ", 'CWW12'!$E$5),212)&amp;" [*** truncated]",_xlfn.CONCAT('CWW12'!$B$9, " - ", 'CWW12'!$B$84, " - ", 'CWW12'!$I$6, " - ", 'CWW12'!$E$5))</f>
        <v xml:space="preserve">EA/NRW environmental programme wastewater (WINEP/NEP) - Treatment for tightening of sanitary parameters (WINEP/NEP) wastewater totex - Sludge liquor treatment - Wastewater network+ </v>
      </c>
      <c r="D2001" t="str">
        <f>'CWW12'!$C$84</f>
        <v>£m</v>
      </c>
      <c r="E2001" t="s">
        <v>8488</v>
      </c>
      <c r="F2001" s="1248">
        <f>IF(ISBLANK('CWW12'!$O$84),"##BLANK",'CWW12'!$O$84)</f>
        <v>0</v>
      </c>
    </row>
    <row r="2002" spans="2:6" x14ac:dyDescent="0.2">
      <c r="B2002" t="str">
        <f>UPPER('CWW12'!$AE$84)</f>
        <v>CWW12_075TOT_PR24</v>
      </c>
      <c r="C2002" t="str">
        <f>IF(LEN(_xlfn.CONCAT('CWW12'!$B$9, " - ", 'CWW12'!$B$84, " - ", 'CWW12'!$J$5))&gt;230,LEFT(_xlfn.CONCAT('CWW12'!$B$9, " - ", 'CWW12'!$B$84, " - ", 'CWW12'!$J$5),212)&amp;" [*** truncated]",_xlfn.CONCAT('CWW12'!$B$9, " - ", 'CWW12'!$B$84, " - ", 'CWW12'!$J$5))</f>
        <v>EA/NRW environmental programme wastewater (WINEP/NEP) - Treatment for tightening of sanitary parameters (WINEP/NEP) wastewater totex - Total</v>
      </c>
      <c r="D2002" t="str">
        <f>'CWW12'!$C$84</f>
        <v>£m</v>
      </c>
      <c r="E2002" t="s">
        <v>8488</v>
      </c>
      <c r="F2002" s="1248">
        <f>IF(ISBLANK('CWW12'!$P$84),"##BLANK",'CWW12'!$P$84)</f>
        <v>0.18725893689773079</v>
      </c>
    </row>
    <row r="2003" spans="2:6" x14ac:dyDescent="0.2">
      <c r="B2003" t="str">
        <f>UPPER('CWW12'!$Z$85)</f>
        <v>CWW12_076FL_PR24</v>
      </c>
      <c r="C2003" t="str">
        <f>IF(LEN(_xlfn.CONCAT('CWW12'!$B$9, " - ", 'CWW12'!$B$85, " - ", 'CWW12'!$E$6, " - ", 'CWW12'!$E$5))&gt;230,LEFT(_xlfn.CONCAT('CWW12'!$B$9, " - ", 'CWW12'!$B$85, " - ", 'CWW12'!$E$6, " - ", 'CWW12'!$E$5),212)&amp;" [*** truncated]",_xlfn.CONCAT('CWW12'!$B$9, " - ", 'CWW12'!$B$85, " - ", 'CWW12'!$E$6, " - ", 'CWW12'!$E$5))</f>
        <v xml:space="preserve">EA/NRW environmental programme wastewater (WINEP/NEP) - Catchment management - chemicals source control; (WINEP/NEP) wastewater capex - Foul - Wastewater network+ </v>
      </c>
      <c r="D2003" t="str">
        <f>'CWW12'!$C$85</f>
        <v>£m</v>
      </c>
      <c r="E2003" t="s">
        <v>8488</v>
      </c>
      <c r="F2003" s="1248">
        <f>IF(ISBLANK('CWW12'!$K$85),"##BLANK",'CWW12'!$K$85)</f>
        <v>0</v>
      </c>
    </row>
    <row r="2004" spans="2:6" x14ac:dyDescent="0.2">
      <c r="B2004" t="str">
        <f>UPPER('CWW12'!$AA$85)</f>
        <v>CWW12_076SWD_PR24</v>
      </c>
      <c r="C2004" t="str">
        <f>IF(LEN(_xlfn.CONCAT('CWW12'!$B$9, " - ", 'CWW12'!$B$85, " - ", 'CWW12'!$F$6, " - ", 'CWW12'!$E$5))&gt;230,LEFT(_xlfn.CONCAT('CWW12'!$B$9, " - ", 'CWW12'!$B$85, " - ", 'CWW12'!$F$6, " - ", 'CWW12'!$E$5),212)&amp;" [*** truncated]",_xlfn.CONCAT('CWW12'!$B$9, " - ", 'CWW12'!$B$85, " - ", 'CWW12'!$F$6, " - ", 'CWW12'!$E$5))</f>
        <v xml:space="preserve">EA/NRW environmental programme wastewater (WINEP/NEP) - Catchment management - chemicals source control; (WINEP/NEP) wastewater capex - Surface water drainage - Wastewater network+ </v>
      </c>
      <c r="D2004" t="str">
        <f>'CWW12'!$C$85</f>
        <v>£m</v>
      </c>
      <c r="E2004" t="s">
        <v>8488</v>
      </c>
      <c r="F2004" s="1248">
        <f>IF(ISBLANK('CWW12'!$L$85),"##BLANK",'CWW12'!$L$85)</f>
        <v>0</v>
      </c>
    </row>
    <row r="2005" spans="2:6" x14ac:dyDescent="0.2">
      <c r="B2005" t="str">
        <f>UPPER('CWW12'!$AB$85)</f>
        <v>CWW12_076HD_PR24</v>
      </c>
      <c r="C2005" t="str">
        <f>IF(LEN(_xlfn.CONCAT('CWW12'!$B$9, " - ", 'CWW12'!$B$85, " - ", 'CWW12'!$G$6, " - ", 'CWW12'!$E$5))&gt;230,LEFT(_xlfn.CONCAT('CWW12'!$B$9, " - ", 'CWW12'!$B$85, " - ", 'CWW12'!$G$6, " - ", 'CWW12'!$E$5),212)&amp;" [*** truncated]",_xlfn.CONCAT('CWW12'!$B$9, " - ", 'CWW12'!$B$85, " - ", 'CWW12'!$G$6, " - ", 'CWW12'!$E$5))</f>
        <v xml:space="preserve">EA/NRW environmental programme wastewater (WINEP/NEP) - Catchment management - chemicals source control; (WINEP/NEP) wastewater capex - Highway drainage - Wastewater network+ </v>
      </c>
      <c r="D2005" t="str">
        <f>'CWW12'!$C$85</f>
        <v>£m</v>
      </c>
      <c r="E2005" t="s">
        <v>8488</v>
      </c>
      <c r="F2005" s="1248">
        <f>IF(ISBLANK('CWW12'!$M$85),"##BLANK",'CWW12'!$M$85)</f>
        <v>0</v>
      </c>
    </row>
    <row r="2006" spans="2:6" x14ac:dyDescent="0.2">
      <c r="B2006" t="str">
        <f>UPPER('CWW12'!$AC$85)</f>
        <v>CWW12_076STD_PR24</v>
      </c>
      <c r="C2006" t="str">
        <f>IF(LEN(_xlfn.CONCAT('CWW12'!$B$9, " - ", 'CWW12'!$B$85, " - ", 'CWW12'!$H$6, " - ", 'CWW12'!$E$5))&gt;230,LEFT(_xlfn.CONCAT('CWW12'!$B$9, " - ", 'CWW12'!$B$85, " - ", 'CWW12'!$H$6, " - ", 'CWW12'!$E$5),212)&amp;" [*** truncated]",_xlfn.CONCAT('CWW12'!$B$9, " - ", 'CWW12'!$B$85, " - ", 'CWW12'!$H$6, " - ", 'CWW12'!$E$5))</f>
        <v xml:space="preserve">EA/NRW environmental programme wastewater (WINEP/NEP) - Catchment management - chemicals source control; (WINEP/NEP) wastewater capex - Sewage treatment and disposal - Wastewater network+ </v>
      </c>
      <c r="D2006" t="str">
        <f>'CWW12'!$C$85</f>
        <v>£m</v>
      </c>
      <c r="E2006" t="s">
        <v>8488</v>
      </c>
      <c r="F2006" s="1248">
        <f>IF(ISBLANK('CWW12'!$N$85),"##BLANK",'CWW12'!$N$85)</f>
        <v>0</v>
      </c>
    </row>
    <row r="2007" spans="2:6" x14ac:dyDescent="0.2">
      <c r="B2007" t="str">
        <f>UPPER('CWW12'!$AD$85)</f>
        <v>CWW12_076SLT_PR24</v>
      </c>
      <c r="C2007" t="str">
        <f>IF(LEN(_xlfn.CONCAT('CWW12'!$B$9, " - ", 'CWW12'!$B$85, " - ", 'CWW12'!$I$6, " - ", 'CWW12'!$E$5))&gt;230,LEFT(_xlfn.CONCAT('CWW12'!$B$9, " - ", 'CWW12'!$B$85, " - ", 'CWW12'!$I$6, " - ", 'CWW12'!$E$5),212)&amp;" [*** truncated]",_xlfn.CONCAT('CWW12'!$B$9, " - ", 'CWW12'!$B$85, " - ", 'CWW12'!$I$6, " - ", 'CWW12'!$E$5))</f>
        <v xml:space="preserve">EA/NRW environmental programme wastewater (WINEP/NEP) - Catchment management - chemicals source control; (WINEP/NEP) wastewater capex - Sludge liquor treatment - Wastewater network+ </v>
      </c>
      <c r="D2007" t="str">
        <f>'CWW12'!$C$85</f>
        <v>£m</v>
      </c>
      <c r="E2007" t="s">
        <v>8488</v>
      </c>
      <c r="F2007" s="1248">
        <f>IF(ISBLANK('CWW12'!$O$85),"##BLANK",'CWW12'!$O$85)</f>
        <v>0</v>
      </c>
    </row>
    <row r="2008" spans="2:6" x14ac:dyDescent="0.2">
      <c r="B2008" t="str">
        <f>UPPER('CWW12'!$AE$85)</f>
        <v>CWW12_076TOT_PR24</v>
      </c>
      <c r="C2008" t="str">
        <f>IF(LEN(_xlfn.CONCAT('CWW12'!$B$9, " - ", 'CWW12'!$B$85, " - ", 'CWW12'!$J$5))&gt;230,LEFT(_xlfn.CONCAT('CWW12'!$B$9, " - ", 'CWW12'!$B$85, " - ", 'CWW12'!$J$5),212)&amp;" [*** truncated]",_xlfn.CONCAT('CWW12'!$B$9, " - ", 'CWW12'!$B$85, " - ", 'CWW12'!$J$5))</f>
        <v>EA/NRW environmental programme wastewater (WINEP/NEP) - Catchment management - chemicals source control; (WINEP/NEP) wastewater capex - Total</v>
      </c>
      <c r="D2008" t="str">
        <f>'CWW12'!$C$85</f>
        <v>£m</v>
      </c>
      <c r="E2008" t="s">
        <v>8488</v>
      </c>
      <c r="F2008" s="1248">
        <f>IF(ISBLANK('CWW12'!$P$85),"##BLANK",'CWW12'!$P$85)</f>
        <v>0</v>
      </c>
    </row>
    <row r="2009" spans="2:6" x14ac:dyDescent="0.2">
      <c r="B2009" t="str">
        <f>UPPER('CWW12'!$Z$86)</f>
        <v>CWW12_077FL_PR24</v>
      </c>
      <c r="C2009" t="str">
        <f>IF(LEN(_xlfn.CONCAT('CWW12'!$B$9, " - ", 'CWW12'!$B$86, " - ", 'CWW12'!$E$6, " - ", 'CWW12'!$E$5))&gt;230,LEFT(_xlfn.CONCAT('CWW12'!$B$9, " - ", 'CWW12'!$B$86, " - ", 'CWW12'!$E$6, " - ", 'CWW12'!$E$5),212)&amp;" [*** truncated]",_xlfn.CONCAT('CWW12'!$B$9, " - ", 'CWW12'!$B$86, " - ", 'CWW12'!$E$6, " - ", 'CWW12'!$E$5))</f>
        <v xml:space="preserve">EA/NRW environmental programme wastewater (WINEP/NEP) - Catchment management - chemicals source control; (WINEP/NEP) wastewater opex - Foul - Wastewater network+ </v>
      </c>
      <c r="D2009" t="str">
        <f>'CWW12'!$C$86</f>
        <v>£m</v>
      </c>
      <c r="E2009" t="s">
        <v>8488</v>
      </c>
      <c r="F2009" s="1248">
        <f>IF(ISBLANK('CWW12'!$K$86),"##BLANK",'CWW12'!$K$86)</f>
        <v>0</v>
      </c>
    </row>
    <row r="2010" spans="2:6" x14ac:dyDescent="0.2">
      <c r="B2010" t="str">
        <f>UPPER('CWW12'!$AA$86)</f>
        <v>CWW12_077SWD_PR24</v>
      </c>
      <c r="C2010" t="str">
        <f>IF(LEN(_xlfn.CONCAT('CWW12'!$B$9, " - ", 'CWW12'!$B$86, " - ", 'CWW12'!$F$6, " - ", 'CWW12'!$E$5))&gt;230,LEFT(_xlfn.CONCAT('CWW12'!$B$9, " - ", 'CWW12'!$B$86, " - ", 'CWW12'!$F$6, " - ", 'CWW12'!$E$5),212)&amp;" [*** truncated]",_xlfn.CONCAT('CWW12'!$B$9, " - ", 'CWW12'!$B$86, " - ", 'CWW12'!$F$6, " - ", 'CWW12'!$E$5))</f>
        <v xml:space="preserve">EA/NRW environmental programme wastewater (WINEP/NEP) - Catchment management - chemicals source control; (WINEP/NEP) wastewater opex - Surface water drainage - Wastewater network+ </v>
      </c>
      <c r="D2010" t="str">
        <f>'CWW12'!$C$86</f>
        <v>£m</v>
      </c>
      <c r="E2010" t="s">
        <v>8488</v>
      </c>
      <c r="F2010" s="1248">
        <f>IF(ISBLANK('CWW12'!$L$86),"##BLANK",'CWW12'!$L$86)</f>
        <v>0</v>
      </c>
    </row>
    <row r="2011" spans="2:6" x14ac:dyDescent="0.2">
      <c r="B2011" t="str">
        <f>UPPER('CWW12'!$AB$86)</f>
        <v>CWW12_077HD_PR24</v>
      </c>
      <c r="C2011" t="str">
        <f>IF(LEN(_xlfn.CONCAT('CWW12'!$B$9, " - ", 'CWW12'!$B$86, " - ", 'CWW12'!$G$6, " - ", 'CWW12'!$E$5))&gt;230,LEFT(_xlfn.CONCAT('CWW12'!$B$9, " - ", 'CWW12'!$B$86, " - ", 'CWW12'!$G$6, " - ", 'CWW12'!$E$5),212)&amp;" [*** truncated]",_xlfn.CONCAT('CWW12'!$B$9, " - ", 'CWW12'!$B$86, " - ", 'CWW12'!$G$6, " - ", 'CWW12'!$E$5))</f>
        <v xml:space="preserve">EA/NRW environmental programme wastewater (WINEP/NEP) - Catchment management - chemicals source control; (WINEP/NEP) wastewater opex - Highway drainage - Wastewater network+ </v>
      </c>
      <c r="D2011" t="str">
        <f>'CWW12'!$C$86</f>
        <v>£m</v>
      </c>
      <c r="E2011" t="s">
        <v>8488</v>
      </c>
      <c r="F2011" s="1248">
        <f>IF(ISBLANK('CWW12'!$M$86),"##BLANK",'CWW12'!$M$86)</f>
        <v>0</v>
      </c>
    </row>
    <row r="2012" spans="2:6" x14ac:dyDescent="0.2">
      <c r="B2012" t="str">
        <f>UPPER('CWW12'!$AC$86)</f>
        <v>CWW12_077STD_PR24</v>
      </c>
      <c r="C2012" t="str">
        <f>IF(LEN(_xlfn.CONCAT('CWW12'!$B$9, " - ", 'CWW12'!$B$86, " - ", 'CWW12'!$H$6, " - ", 'CWW12'!$E$5))&gt;230,LEFT(_xlfn.CONCAT('CWW12'!$B$9, " - ", 'CWW12'!$B$86, " - ", 'CWW12'!$H$6, " - ", 'CWW12'!$E$5),212)&amp;" [*** truncated]",_xlfn.CONCAT('CWW12'!$B$9, " - ", 'CWW12'!$B$86, " - ", 'CWW12'!$H$6, " - ", 'CWW12'!$E$5))</f>
        <v xml:space="preserve">EA/NRW environmental programme wastewater (WINEP/NEP) - Catchment management - chemicals source control; (WINEP/NEP) wastewater opex - Sewage treatment and disposal - Wastewater network+ </v>
      </c>
      <c r="D2012" t="str">
        <f>'CWW12'!$C$86</f>
        <v>£m</v>
      </c>
      <c r="E2012" t="s">
        <v>8488</v>
      </c>
      <c r="F2012" s="1248">
        <f>IF(ISBLANK('CWW12'!$N$86),"##BLANK",'CWW12'!$N$86)</f>
        <v>0</v>
      </c>
    </row>
    <row r="2013" spans="2:6" x14ac:dyDescent="0.2">
      <c r="B2013" t="str">
        <f>UPPER('CWW12'!$AD$86)</f>
        <v>CWW12_077SLT_PR24</v>
      </c>
      <c r="C2013" t="str">
        <f>IF(LEN(_xlfn.CONCAT('CWW12'!$B$9, " - ", 'CWW12'!$B$86, " - ", 'CWW12'!$I$6, " - ", 'CWW12'!$E$5))&gt;230,LEFT(_xlfn.CONCAT('CWW12'!$B$9, " - ", 'CWW12'!$B$86, " - ", 'CWW12'!$I$6, " - ", 'CWW12'!$E$5),212)&amp;" [*** truncated]",_xlfn.CONCAT('CWW12'!$B$9, " - ", 'CWW12'!$B$86, " - ", 'CWW12'!$I$6, " - ", 'CWW12'!$E$5))</f>
        <v xml:space="preserve">EA/NRW environmental programme wastewater (WINEP/NEP) - Catchment management - chemicals source control; (WINEP/NEP) wastewater opex - Sludge liquor treatment - Wastewater network+ </v>
      </c>
      <c r="D2013" t="str">
        <f>'CWW12'!$C$86</f>
        <v>£m</v>
      </c>
      <c r="E2013" t="s">
        <v>8488</v>
      </c>
      <c r="F2013" s="1248">
        <f>IF(ISBLANK('CWW12'!$O$86),"##BLANK",'CWW12'!$O$86)</f>
        <v>0</v>
      </c>
    </row>
    <row r="2014" spans="2:6" x14ac:dyDescent="0.2">
      <c r="B2014" t="str">
        <f>UPPER('CWW12'!$AE$86)</f>
        <v>CWW12_077TOT_PR24</v>
      </c>
      <c r="C2014" t="str">
        <f>IF(LEN(_xlfn.CONCAT('CWW12'!$B$9, " - ", 'CWW12'!$B$86, " - ", 'CWW12'!$J$5))&gt;230,LEFT(_xlfn.CONCAT('CWW12'!$B$9, " - ", 'CWW12'!$B$86, " - ", 'CWW12'!$J$5),212)&amp;" [*** truncated]",_xlfn.CONCAT('CWW12'!$B$9, " - ", 'CWW12'!$B$86, " - ", 'CWW12'!$J$5))</f>
        <v>EA/NRW environmental programme wastewater (WINEP/NEP) - Catchment management - chemicals source control; (WINEP/NEP) wastewater opex - Total</v>
      </c>
      <c r="D2014" t="str">
        <f>'CWW12'!$C$86</f>
        <v>£m</v>
      </c>
      <c r="E2014" t="s">
        <v>8488</v>
      </c>
      <c r="F2014" s="1248">
        <f>IF(ISBLANK('CWW12'!$P$86),"##BLANK",'CWW12'!$P$86)</f>
        <v>0</v>
      </c>
    </row>
    <row r="2015" spans="2:6" x14ac:dyDescent="0.2">
      <c r="B2015" t="str">
        <f>UPPER('CWW12'!$Z$87)</f>
        <v>CWW12_078FL_PR24</v>
      </c>
      <c r="C2015" t="str">
        <f>IF(LEN(_xlfn.CONCAT('CWW12'!$B$9, " - ", 'CWW12'!$B$87, " - ", 'CWW12'!$E$6, " - ", 'CWW12'!$E$5))&gt;230,LEFT(_xlfn.CONCAT('CWW12'!$B$9, " - ", 'CWW12'!$B$87, " - ", 'CWW12'!$E$6, " - ", 'CWW12'!$E$5),212)&amp;" [*** truncated]",_xlfn.CONCAT('CWW12'!$B$9, " - ", 'CWW12'!$B$87, " - ", 'CWW12'!$E$6, " - ", 'CWW12'!$E$5))</f>
        <v xml:space="preserve">EA/NRW environmental programme wastewater (WINEP/NEP) - Catchment management - chemicals source control; (WINEP/NEP) wastewater totex - Foul - Wastewater network+ </v>
      </c>
      <c r="D2015" t="str">
        <f>'CWW12'!$C$87</f>
        <v>£m</v>
      </c>
      <c r="E2015" t="s">
        <v>8488</v>
      </c>
      <c r="F2015" s="1248">
        <f>IF(ISBLANK('CWW12'!$K$87),"##BLANK",'CWW12'!$K$87)</f>
        <v>0</v>
      </c>
    </row>
    <row r="2016" spans="2:6" x14ac:dyDescent="0.2">
      <c r="B2016" t="str">
        <f>UPPER('CWW12'!$AA$87)</f>
        <v>CWW12_078SWD_PR24</v>
      </c>
      <c r="C2016" t="str">
        <f>IF(LEN(_xlfn.CONCAT('CWW12'!$B$9, " - ", 'CWW12'!$B$87, " - ", 'CWW12'!$F$6, " - ", 'CWW12'!$E$5))&gt;230,LEFT(_xlfn.CONCAT('CWW12'!$B$9, " - ", 'CWW12'!$B$87, " - ", 'CWW12'!$F$6, " - ", 'CWW12'!$E$5),212)&amp;" [*** truncated]",_xlfn.CONCAT('CWW12'!$B$9, " - ", 'CWW12'!$B$87, " - ", 'CWW12'!$F$6, " - ", 'CWW12'!$E$5))</f>
        <v xml:space="preserve">EA/NRW environmental programme wastewater (WINEP/NEP) - Catchment management - chemicals source control; (WINEP/NEP) wastewater totex - Surface water drainage - Wastewater network+ </v>
      </c>
      <c r="D2016" t="str">
        <f>'CWW12'!$C$87</f>
        <v>£m</v>
      </c>
      <c r="E2016" t="s">
        <v>8488</v>
      </c>
      <c r="F2016" s="1248">
        <f>IF(ISBLANK('CWW12'!$L$87),"##BLANK",'CWW12'!$L$87)</f>
        <v>0</v>
      </c>
    </row>
    <row r="2017" spans="2:6" x14ac:dyDescent="0.2">
      <c r="B2017" t="str">
        <f>UPPER('CWW12'!$AB$87)</f>
        <v>CWW12_078HD_PR24</v>
      </c>
      <c r="C2017" t="str">
        <f>IF(LEN(_xlfn.CONCAT('CWW12'!$B$9, " - ", 'CWW12'!$B$87, " - ", 'CWW12'!$G$6, " - ", 'CWW12'!$E$5))&gt;230,LEFT(_xlfn.CONCAT('CWW12'!$B$9, " - ", 'CWW12'!$B$87, " - ", 'CWW12'!$G$6, " - ", 'CWW12'!$E$5),212)&amp;" [*** truncated]",_xlfn.CONCAT('CWW12'!$B$9, " - ", 'CWW12'!$B$87, " - ", 'CWW12'!$G$6, " - ", 'CWW12'!$E$5))</f>
        <v xml:space="preserve">EA/NRW environmental programme wastewater (WINEP/NEP) - Catchment management - chemicals source control; (WINEP/NEP) wastewater totex - Highway drainage - Wastewater network+ </v>
      </c>
      <c r="D2017" t="str">
        <f>'CWW12'!$C$87</f>
        <v>£m</v>
      </c>
      <c r="E2017" t="s">
        <v>8488</v>
      </c>
      <c r="F2017" s="1248">
        <f>IF(ISBLANK('CWW12'!$M$87),"##BLANK",'CWW12'!$M$87)</f>
        <v>0</v>
      </c>
    </row>
    <row r="2018" spans="2:6" x14ac:dyDescent="0.2">
      <c r="B2018" t="str">
        <f>UPPER('CWW12'!$AC$87)</f>
        <v>CWW12_078STD_PR24</v>
      </c>
      <c r="C2018" t="str">
        <f>IF(LEN(_xlfn.CONCAT('CWW12'!$B$9, " - ", 'CWW12'!$B$87, " - ", 'CWW12'!$H$6, " - ", 'CWW12'!$E$5))&gt;230,LEFT(_xlfn.CONCAT('CWW12'!$B$9, " - ", 'CWW12'!$B$87, " - ", 'CWW12'!$H$6, " - ", 'CWW12'!$E$5),212)&amp;" [*** truncated]",_xlfn.CONCAT('CWW12'!$B$9, " - ", 'CWW12'!$B$87, " - ", 'CWW12'!$H$6, " - ", 'CWW12'!$E$5))</f>
        <v xml:space="preserve">EA/NRW environmental programme wastewater (WINEP/NEP) - Catchment management - chemicals source control; (WINEP/NEP) wastewater totex - Sewage treatment and disposal - Wastewater network+ </v>
      </c>
      <c r="D2018" t="str">
        <f>'CWW12'!$C$87</f>
        <v>£m</v>
      </c>
      <c r="E2018" t="s">
        <v>8488</v>
      </c>
      <c r="F2018" s="1248">
        <f>IF(ISBLANK('CWW12'!$N$87),"##BLANK",'CWW12'!$N$87)</f>
        <v>0</v>
      </c>
    </row>
    <row r="2019" spans="2:6" x14ac:dyDescent="0.2">
      <c r="B2019" t="str">
        <f>UPPER('CWW12'!$AD$87)</f>
        <v>CWW12_078SLT_PR24</v>
      </c>
      <c r="C2019" t="str">
        <f>IF(LEN(_xlfn.CONCAT('CWW12'!$B$9, " - ", 'CWW12'!$B$87, " - ", 'CWW12'!$I$6, " - ", 'CWW12'!$E$5))&gt;230,LEFT(_xlfn.CONCAT('CWW12'!$B$9, " - ", 'CWW12'!$B$87, " - ", 'CWW12'!$I$6, " - ", 'CWW12'!$E$5),212)&amp;" [*** truncated]",_xlfn.CONCAT('CWW12'!$B$9, " - ", 'CWW12'!$B$87, " - ", 'CWW12'!$I$6, " - ", 'CWW12'!$E$5))</f>
        <v xml:space="preserve">EA/NRW environmental programme wastewater (WINEP/NEP) - Catchment management - chemicals source control; (WINEP/NEP) wastewater totex - Sludge liquor treatment - Wastewater network+ </v>
      </c>
      <c r="D2019" t="str">
        <f>'CWW12'!$C$87</f>
        <v>£m</v>
      </c>
      <c r="E2019" t="s">
        <v>8488</v>
      </c>
      <c r="F2019" s="1248">
        <f>IF(ISBLANK('CWW12'!$O$87),"##BLANK",'CWW12'!$O$87)</f>
        <v>0</v>
      </c>
    </row>
    <row r="2020" spans="2:6" x14ac:dyDescent="0.2">
      <c r="B2020" t="str">
        <f>UPPER('CWW12'!$AE$87)</f>
        <v>CWW12_078TOT_PR24</v>
      </c>
      <c r="C2020" t="str">
        <f>IF(LEN(_xlfn.CONCAT('CWW12'!$B$9, " - ", 'CWW12'!$B$87, " - ", 'CWW12'!$J$5))&gt;230,LEFT(_xlfn.CONCAT('CWW12'!$B$9, " - ", 'CWW12'!$B$87, " - ", 'CWW12'!$J$5),212)&amp;" [*** truncated]",_xlfn.CONCAT('CWW12'!$B$9, " - ", 'CWW12'!$B$87, " - ", 'CWW12'!$J$5))</f>
        <v>EA/NRW environmental programme wastewater (WINEP/NEP) - Catchment management - chemicals source control; (WINEP/NEP) wastewater totex - Total</v>
      </c>
      <c r="D2020" t="str">
        <f>'CWW12'!$C$87</f>
        <v>£m</v>
      </c>
      <c r="E2020" t="s">
        <v>8488</v>
      </c>
      <c r="F2020" s="1248">
        <f>IF(ISBLANK('CWW12'!$P$87),"##BLANK",'CWW12'!$P$87)</f>
        <v>0</v>
      </c>
    </row>
    <row r="2021" spans="2:6" x14ac:dyDescent="0.2">
      <c r="B2021" t="str">
        <f>UPPER('CWW12'!$Z$88)</f>
        <v>CWW12_079FL_PR24</v>
      </c>
      <c r="C2021" t="str">
        <f>IF(LEN(_xlfn.CONCAT('CWW12'!$B$9, " - ", 'CWW12'!$B$88, " - ", 'CWW12'!$E$6, " - ", 'CWW12'!$E$5))&gt;230,LEFT(_xlfn.CONCAT('CWW12'!$B$9, " - ", 'CWW12'!$B$88, " - ", 'CWW12'!$E$6, " - ", 'CWW12'!$E$5),212)&amp;" [*** truncated]",_xlfn.CONCAT('CWW12'!$B$9, " - ", 'CWW12'!$B$88, " - ", 'CWW12'!$E$6, " - ", 'CWW12'!$E$5))</f>
        <v xml:space="preserve">EA/NRW environmental programme wastewater (WINEP/NEP) - Catchment management - nutrient balancing; (WINEP/NEP) wastewater capex - Foul - Wastewater network+ </v>
      </c>
      <c r="D2021" t="str">
        <f>'CWW12'!$C$88</f>
        <v>£m</v>
      </c>
      <c r="E2021" t="s">
        <v>8488</v>
      </c>
      <c r="F2021" s="1248">
        <f>IF(ISBLANK('CWW12'!$K$88),"##BLANK",'CWW12'!$K$88)</f>
        <v>0</v>
      </c>
    </row>
    <row r="2022" spans="2:6" x14ac:dyDescent="0.2">
      <c r="B2022" t="str">
        <f>UPPER('CWW12'!$AA$88)</f>
        <v>CWW12_079SWD_PR24</v>
      </c>
      <c r="C2022" t="str">
        <f>IF(LEN(_xlfn.CONCAT('CWW12'!$B$9, " - ", 'CWW12'!$B$88, " - ", 'CWW12'!$F$6, " - ", 'CWW12'!$E$5))&gt;230,LEFT(_xlfn.CONCAT('CWW12'!$B$9, " - ", 'CWW12'!$B$88, " - ", 'CWW12'!$F$6, " - ", 'CWW12'!$E$5),212)&amp;" [*** truncated]",_xlfn.CONCAT('CWW12'!$B$9, " - ", 'CWW12'!$B$88, " - ", 'CWW12'!$F$6, " - ", 'CWW12'!$E$5))</f>
        <v xml:space="preserve">EA/NRW environmental programme wastewater (WINEP/NEP) - Catchment management - nutrient balancing; (WINEP/NEP) wastewater capex - Surface water drainage - Wastewater network+ </v>
      </c>
      <c r="D2022" t="str">
        <f>'CWW12'!$C$88</f>
        <v>£m</v>
      </c>
      <c r="E2022" t="s">
        <v>8488</v>
      </c>
      <c r="F2022" s="1248">
        <f>IF(ISBLANK('CWW12'!$L$88),"##BLANK",'CWW12'!$L$88)</f>
        <v>0</v>
      </c>
    </row>
    <row r="2023" spans="2:6" x14ac:dyDescent="0.2">
      <c r="B2023" t="str">
        <f>UPPER('CWW12'!$AB$88)</f>
        <v>CWW12_079HD_PR24</v>
      </c>
      <c r="C2023" t="str">
        <f>IF(LEN(_xlfn.CONCAT('CWW12'!$B$9, " - ", 'CWW12'!$B$88, " - ", 'CWW12'!$G$6, " - ", 'CWW12'!$E$5))&gt;230,LEFT(_xlfn.CONCAT('CWW12'!$B$9, " - ", 'CWW12'!$B$88, " - ", 'CWW12'!$G$6, " - ", 'CWW12'!$E$5),212)&amp;" [*** truncated]",_xlfn.CONCAT('CWW12'!$B$9, " - ", 'CWW12'!$B$88, " - ", 'CWW12'!$G$6, " - ", 'CWW12'!$E$5))</f>
        <v xml:space="preserve">EA/NRW environmental programme wastewater (WINEP/NEP) - Catchment management - nutrient balancing; (WINEP/NEP) wastewater capex - Highway drainage - Wastewater network+ </v>
      </c>
      <c r="D2023" t="str">
        <f>'CWW12'!$C$88</f>
        <v>£m</v>
      </c>
      <c r="E2023" t="s">
        <v>8488</v>
      </c>
      <c r="F2023" s="1248">
        <f>IF(ISBLANK('CWW12'!$M$88),"##BLANK",'CWW12'!$M$88)</f>
        <v>0</v>
      </c>
    </row>
    <row r="2024" spans="2:6" x14ac:dyDescent="0.2">
      <c r="B2024" t="str">
        <f>UPPER('CWW12'!$AC$88)</f>
        <v>CWW12_079STD_PR24</v>
      </c>
      <c r="C2024" t="str">
        <f>IF(LEN(_xlfn.CONCAT('CWW12'!$B$9, " - ", 'CWW12'!$B$88, " - ", 'CWW12'!$H$6, " - ", 'CWW12'!$E$5))&gt;230,LEFT(_xlfn.CONCAT('CWW12'!$B$9, " - ", 'CWW12'!$B$88, " - ", 'CWW12'!$H$6, " - ", 'CWW12'!$E$5),212)&amp;" [*** truncated]",_xlfn.CONCAT('CWW12'!$B$9, " - ", 'CWW12'!$B$88, " - ", 'CWW12'!$H$6, " - ", 'CWW12'!$E$5))</f>
        <v xml:space="preserve">EA/NRW environmental programme wastewater (WINEP/NEP) - Catchment management - nutrient balancing; (WINEP/NEP) wastewater capex - Sewage treatment and disposal - Wastewater network+ </v>
      </c>
      <c r="D2024" t="str">
        <f>'CWW12'!$C$88</f>
        <v>£m</v>
      </c>
      <c r="E2024" t="s">
        <v>8488</v>
      </c>
      <c r="F2024" s="1248">
        <f>IF(ISBLANK('CWW12'!$N$88),"##BLANK",'CWW12'!$N$88)</f>
        <v>0</v>
      </c>
    </row>
    <row r="2025" spans="2:6" x14ac:dyDescent="0.2">
      <c r="B2025" t="str">
        <f>UPPER('CWW12'!$AD$88)</f>
        <v>CWW12_079SLT_PR24</v>
      </c>
      <c r="C2025" t="str">
        <f>IF(LEN(_xlfn.CONCAT('CWW12'!$B$9, " - ", 'CWW12'!$B$88, " - ", 'CWW12'!$I$6, " - ", 'CWW12'!$E$5))&gt;230,LEFT(_xlfn.CONCAT('CWW12'!$B$9, " - ", 'CWW12'!$B$88, " - ", 'CWW12'!$I$6, " - ", 'CWW12'!$E$5),212)&amp;" [*** truncated]",_xlfn.CONCAT('CWW12'!$B$9, " - ", 'CWW12'!$B$88, " - ", 'CWW12'!$I$6, " - ", 'CWW12'!$E$5))</f>
        <v xml:space="preserve">EA/NRW environmental programme wastewater (WINEP/NEP) - Catchment management - nutrient balancing; (WINEP/NEP) wastewater capex - Sludge liquor treatment - Wastewater network+ </v>
      </c>
      <c r="D2025" t="str">
        <f>'CWW12'!$C$88</f>
        <v>£m</v>
      </c>
      <c r="E2025" t="s">
        <v>8488</v>
      </c>
      <c r="F2025" s="1248">
        <f>IF(ISBLANK('CWW12'!$O$88),"##BLANK",'CWW12'!$O$88)</f>
        <v>0</v>
      </c>
    </row>
    <row r="2026" spans="2:6" x14ac:dyDescent="0.2">
      <c r="B2026" t="str">
        <f>UPPER('CWW12'!$AE$88)</f>
        <v>CWW12_079TOT_PR24</v>
      </c>
      <c r="C2026" t="str">
        <f>IF(LEN(_xlfn.CONCAT('CWW12'!$B$9, " - ", 'CWW12'!$B$88, " - ", 'CWW12'!$J$5))&gt;230,LEFT(_xlfn.CONCAT('CWW12'!$B$9, " - ", 'CWW12'!$B$88, " - ", 'CWW12'!$J$5),212)&amp;" [*** truncated]",_xlfn.CONCAT('CWW12'!$B$9, " - ", 'CWW12'!$B$88, " - ", 'CWW12'!$J$5))</f>
        <v>EA/NRW environmental programme wastewater (WINEP/NEP) - Catchment management - nutrient balancing; (WINEP/NEP) wastewater capex - Total</v>
      </c>
      <c r="D2026" t="str">
        <f>'CWW12'!$C$88</f>
        <v>£m</v>
      </c>
      <c r="E2026" t="s">
        <v>8488</v>
      </c>
      <c r="F2026" s="1248">
        <f>IF(ISBLANK('CWW12'!$P$88),"##BLANK",'CWW12'!$P$88)</f>
        <v>0</v>
      </c>
    </row>
    <row r="2027" spans="2:6" x14ac:dyDescent="0.2">
      <c r="B2027" t="str">
        <f>UPPER('CWW12'!$Z$89)</f>
        <v>CWW12_080FL_PR24</v>
      </c>
      <c r="C2027" t="str">
        <f>IF(LEN(_xlfn.CONCAT('CWW12'!$B$9, " - ", 'CWW12'!$B$89, " - ", 'CWW12'!$E$6, " - ", 'CWW12'!$E$5))&gt;230,LEFT(_xlfn.CONCAT('CWW12'!$B$9, " - ", 'CWW12'!$B$89, " - ", 'CWW12'!$E$6, " - ", 'CWW12'!$E$5),212)&amp;" [*** truncated]",_xlfn.CONCAT('CWW12'!$B$9, " - ", 'CWW12'!$B$89, " - ", 'CWW12'!$E$6, " - ", 'CWW12'!$E$5))</f>
        <v xml:space="preserve">EA/NRW environmental programme wastewater (WINEP/NEP) - Catchment management - nutrient balancing; (WINEP/NEP) wastewater opex - Foul - Wastewater network+ </v>
      </c>
      <c r="D2027" t="str">
        <f>'CWW12'!$C$89</f>
        <v>£m</v>
      </c>
      <c r="E2027" t="s">
        <v>8488</v>
      </c>
      <c r="F2027" s="1248">
        <f>IF(ISBLANK('CWW12'!$K$89),"##BLANK",'CWW12'!$K$89)</f>
        <v>0</v>
      </c>
    </row>
    <row r="2028" spans="2:6" x14ac:dyDescent="0.2">
      <c r="B2028" t="str">
        <f>UPPER('CWW12'!$AA$89)</f>
        <v>CWW12_080SWD_PR24</v>
      </c>
      <c r="C2028" t="str">
        <f>IF(LEN(_xlfn.CONCAT('CWW12'!$B$9, " - ", 'CWW12'!$B$89, " - ", 'CWW12'!$F$6, " - ", 'CWW12'!$E$5))&gt;230,LEFT(_xlfn.CONCAT('CWW12'!$B$9, " - ", 'CWW12'!$B$89, " - ", 'CWW12'!$F$6, " - ", 'CWW12'!$E$5),212)&amp;" [*** truncated]",_xlfn.CONCAT('CWW12'!$B$9, " - ", 'CWW12'!$B$89, " - ", 'CWW12'!$F$6, " - ", 'CWW12'!$E$5))</f>
        <v xml:space="preserve">EA/NRW environmental programme wastewater (WINEP/NEP) - Catchment management - nutrient balancing; (WINEP/NEP) wastewater opex - Surface water drainage - Wastewater network+ </v>
      </c>
      <c r="D2028" t="str">
        <f>'CWW12'!$C$89</f>
        <v>£m</v>
      </c>
      <c r="E2028" t="s">
        <v>8488</v>
      </c>
      <c r="F2028" s="1248">
        <f>IF(ISBLANK('CWW12'!$L$89),"##BLANK",'CWW12'!$L$89)</f>
        <v>0</v>
      </c>
    </row>
    <row r="2029" spans="2:6" x14ac:dyDescent="0.2">
      <c r="B2029" t="str">
        <f>UPPER('CWW12'!$AB$89)</f>
        <v>CWW12_080HD_PR24</v>
      </c>
      <c r="C2029" t="str">
        <f>IF(LEN(_xlfn.CONCAT('CWW12'!$B$9, " - ", 'CWW12'!$B$89, " - ", 'CWW12'!$G$6, " - ", 'CWW12'!$E$5))&gt;230,LEFT(_xlfn.CONCAT('CWW12'!$B$9, " - ", 'CWW12'!$B$89, " - ", 'CWW12'!$G$6, " - ", 'CWW12'!$E$5),212)&amp;" [*** truncated]",_xlfn.CONCAT('CWW12'!$B$9, " - ", 'CWW12'!$B$89, " - ", 'CWW12'!$G$6, " - ", 'CWW12'!$E$5))</f>
        <v xml:space="preserve">EA/NRW environmental programme wastewater (WINEP/NEP) - Catchment management - nutrient balancing; (WINEP/NEP) wastewater opex - Highway drainage - Wastewater network+ </v>
      </c>
      <c r="D2029" t="str">
        <f>'CWW12'!$C$89</f>
        <v>£m</v>
      </c>
      <c r="E2029" t="s">
        <v>8488</v>
      </c>
      <c r="F2029" s="1248">
        <f>IF(ISBLANK('CWW12'!$M$89),"##BLANK",'CWW12'!$M$89)</f>
        <v>0</v>
      </c>
    </row>
    <row r="2030" spans="2:6" x14ac:dyDescent="0.2">
      <c r="B2030" t="str">
        <f>UPPER('CWW12'!$AC$89)</f>
        <v>CWW12_080STD_PR24</v>
      </c>
      <c r="C2030" t="str">
        <f>IF(LEN(_xlfn.CONCAT('CWW12'!$B$9, " - ", 'CWW12'!$B$89, " - ", 'CWW12'!$H$6, " - ", 'CWW12'!$E$5))&gt;230,LEFT(_xlfn.CONCAT('CWW12'!$B$9, " - ", 'CWW12'!$B$89, " - ", 'CWW12'!$H$6, " - ", 'CWW12'!$E$5),212)&amp;" [*** truncated]",_xlfn.CONCAT('CWW12'!$B$9, " - ", 'CWW12'!$B$89, " - ", 'CWW12'!$H$6, " - ", 'CWW12'!$E$5))</f>
        <v xml:space="preserve">EA/NRW environmental programme wastewater (WINEP/NEP) - Catchment management - nutrient balancing; (WINEP/NEP) wastewater opex - Sewage treatment and disposal - Wastewater network+ </v>
      </c>
      <c r="D2030" t="str">
        <f>'CWW12'!$C$89</f>
        <v>£m</v>
      </c>
      <c r="E2030" t="s">
        <v>8488</v>
      </c>
      <c r="F2030" s="1248">
        <f>IF(ISBLANK('CWW12'!$N$89),"##BLANK",'CWW12'!$N$89)</f>
        <v>0</v>
      </c>
    </row>
    <row r="2031" spans="2:6" x14ac:dyDescent="0.2">
      <c r="B2031" t="str">
        <f>UPPER('CWW12'!$AD$89)</f>
        <v>CWW12_080SLT_PR24</v>
      </c>
      <c r="C2031" t="str">
        <f>IF(LEN(_xlfn.CONCAT('CWW12'!$B$9, " - ", 'CWW12'!$B$89, " - ", 'CWW12'!$I$6, " - ", 'CWW12'!$E$5))&gt;230,LEFT(_xlfn.CONCAT('CWW12'!$B$9, " - ", 'CWW12'!$B$89, " - ", 'CWW12'!$I$6, " - ", 'CWW12'!$E$5),212)&amp;" [*** truncated]",_xlfn.CONCAT('CWW12'!$B$9, " - ", 'CWW12'!$B$89, " - ", 'CWW12'!$I$6, " - ", 'CWW12'!$E$5))</f>
        <v xml:space="preserve">EA/NRW environmental programme wastewater (WINEP/NEP) - Catchment management - nutrient balancing; (WINEP/NEP) wastewater opex - Sludge liquor treatment - Wastewater network+ </v>
      </c>
      <c r="D2031" t="str">
        <f>'CWW12'!$C$89</f>
        <v>£m</v>
      </c>
      <c r="E2031" t="s">
        <v>8488</v>
      </c>
      <c r="F2031" s="1248">
        <f>IF(ISBLANK('CWW12'!$O$89),"##BLANK",'CWW12'!$O$89)</f>
        <v>0</v>
      </c>
    </row>
    <row r="2032" spans="2:6" x14ac:dyDescent="0.2">
      <c r="B2032" t="str">
        <f>UPPER('CWW12'!$AE$89)</f>
        <v>CWW12_080TOT_PR24</v>
      </c>
      <c r="C2032" t="str">
        <f>IF(LEN(_xlfn.CONCAT('CWW12'!$B$9, " - ", 'CWW12'!$B$89, " - ", 'CWW12'!$J$5))&gt;230,LEFT(_xlfn.CONCAT('CWW12'!$B$9, " - ", 'CWW12'!$B$89, " - ", 'CWW12'!$J$5),212)&amp;" [*** truncated]",_xlfn.CONCAT('CWW12'!$B$9, " - ", 'CWW12'!$B$89, " - ", 'CWW12'!$J$5))</f>
        <v>EA/NRW environmental programme wastewater (WINEP/NEP) - Catchment management - nutrient balancing; (WINEP/NEP) wastewater opex - Total</v>
      </c>
      <c r="D2032" t="str">
        <f>'CWW12'!$C$89</f>
        <v>£m</v>
      </c>
      <c r="E2032" t="s">
        <v>8488</v>
      </c>
      <c r="F2032" s="1248">
        <f>IF(ISBLANK('CWW12'!$P$89),"##BLANK",'CWW12'!$P$89)</f>
        <v>0</v>
      </c>
    </row>
    <row r="2033" spans="2:6" x14ac:dyDescent="0.2">
      <c r="B2033" t="str">
        <f>UPPER('CWW12'!$Z$90)</f>
        <v>CWW12_081FL_PR24</v>
      </c>
      <c r="C2033" t="str">
        <f>IF(LEN(_xlfn.CONCAT('CWW12'!$B$9, " - ", 'CWW12'!$B$90, " - ", 'CWW12'!$E$6, " - ", 'CWW12'!$E$5))&gt;230,LEFT(_xlfn.CONCAT('CWW12'!$B$9, " - ", 'CWW12'!$B$90, " - ", 'CWW12'!$E$6, " - ", 'CWW12'!$E$5),212)&amp;" [*** truncated]",_xlfn.CONCAT('CWW12'!$B$9, " - ", 'CWW12'!$B$90, " - ", 'CWW12'!$E$6, " - ", 'CWW12'!$E$5))</f>
        <v xml:space="preserve">EA/NRW environmental programme wastewater (WINEP/NEP) - Catchment management - nutrient balancing; (WINEP/NEP) wastewater totex - Foul - Wastewater network+ </v>
      </c>
      <c r="D2033" t="str">
        <f>'CWW12'!$C$90</f>
        <v>£m</v>
      </c>
      <c r="E2033" t="s">
        <v>8488</v>
      </c>
      <c r="F2033" s="1248">
        <f>IF(ISBLANK('CWW12'!$K$90),"##BLANK",'CWW12'!$K$90)</f>
        <v>0</v>
      </c>
    </row>
    <row r="2034" spans="2:6" x14ac:dyDescent="0.2">
      <c r="B2034" t="str">
        <f>UPPER('CWW12'!$AA$90)</f>
        <v>CWW12_081SWD_PR24</v>
      </c>
      <c r="C2034" t="str">
        <f>IF(LEN(_xlfn.CONCAT('CWW12'!$B$9, " - ", 'CWW12'!$B$90, " - ", 'CWW12'!$F$6, " - ", 'CWW12'!$E$5))&gt;230,LEFT(_xlfn.CONCAT('CWW12'!$B$9, " - ", 'CWW12'!$B$90, " - ", 'CWW12'!$F$6, " - ", 'CWW12'!$E$5),212)&amp;" [*** truncated]",_xlfn.CONCAT('CWW12'!$B$9, " - ", 'CWW12'!$B$90, " - ", 'CWW12'!$F$6, " - ", 'CWW12'!$E$5))</f>
        <v xml:space="preserve">EA/NRW environmental programme wastewater (WINEP/NEP) - Catchment management - nutrient balancing; (WINEP/NEP) wastewater totex - Surface water drainage - Wastewater network+ </v>
      </c>
      <c r="D2034" t="str">
        <f>'CWW12'!$C$90</f>
        <v>£m</v>
      </c>
      <c r="E2034" t="s">
        <v>8488</v>
      </c>
      <c r="F2034" s="1248">
        <f>IF(ISBLANK('CWW12'!$L$90),"##BLANK",'CWW12'!$L$90)</f>
        <v>0</v>
      </c>
    </row>
    <row r="2035" spans="2:6" x14ac:dyDescent="0.2">
      <c r="B2035" t="str">
        <f>UPPER('CWW12'!$AB$90)</f>
        <v>CWW12_081HD_PR24</v>
      </c>
      <c r="C2035" t="str">
        <f>IF(LEN(_xlfn.CONCAT('CWW12'!$B$9, " - ", 'CWW12'!$B$90, " - ", 'CWW12'!$G$6, " - ", 'CWW12'!$E$5))&gt;230,LEFT(_xlfn.CONCAT('CWW12'!$B$9, " - ", 'CWW12'!$B$90, " - ", 'CWW12'!$G$6, " - ", 'CWW12'!$E$5),212)&amp;" [*** truncated]",_xlfn.CONCAT('CWW12'!$B$9, " - ", 'CWW12'!$B$90, " - ", 'CWW12'!$G$6, " - ", 'CWW12'!$E$5))</f>
        <v xml:space="preserve">EA/NRW environmental programme wastewater (WINEP/NEP) - Catchment management - nutrient balancing; (WINEP/NEP) wastewater totex - Highway drainage - Wastewater network+ </v>
      </c>
      <c r="D2035" t="str">
        <f>'CWW12'!$C$90</f>
        <v>£m</v>
      </c>
      <c r="E2035" t="s">
        <v>8488</v>
      </c>
      <c r="F2035" s="1248">
        <f>IF(ISBLANK('CWW12'!$M$90),"##BLANK",'CWW12'!$M$90)</f>
        <v>0</v>
      </c>
    </row>
    <row r="2036" spans="2:6" x14ac:dyDescent="0.2">
      <c r="B2036" t="str">
        <f>UPPER('CWW12'!$AC$90)</f>
        <v>CWW12_081STD_PR24</v>
      </c>
      <c r="C2036" t="str">
        <f>IF(LEN(_xlfn.CONCAT('CWW12'!$B$9, " - ", 'CWW12'!$B$90, " - ", 'CWW12'!$H$6, " - ", 'CWW12'!$E$5))&gt;230,LEFT(_xlfn.CONCAT('CWW12'!$B$9, " - ", 'CWW12'!$B$90, " - ", 'CWW12'!$H$6, " - ", 'CWW12'!$E$5),212)&amp;" [*** truncated]",_xlfn.CONCAT('CWW12'!$B$9, " - ", 'CWW12'!$B$90, " - ", 'CWW12'!$H$6, " - ", 'CWW12'!$E$5))</f>
        <v xml:space="preserve">EA/NRW environmental programme wastewater (WINEP/NEP) - Catchment management - nutrient balancing; (WINEP/NEP) wastewater totex - Sewage treatment and disposal - Wastewater network+ </v>
      </c>
      <c r="D2036" t="str">
        <f>'CWW12'!$C$90</f>
        <v>£m</v>
      </c>
      <c r="E2036" t="s">
        <v>8488</v>
      </c>
      <c r="F2036" s="1248">
        <f>IF(ISBLANK('CWW12'!$N$90),"##BLANK",'CWW12'!$N$90)</f>
        <v>0</v>
      </c>
    </row>
    <row r="2037" spans="2:6" x14ac:dyDescent="0.2">
      <c r="B2037" t="str">
        <f>UPPER('CWW12'!$AD$90)</f>
        <v>CWW12_081SLT_PR24</v>
      </c>
      <c r="C2037" t="str">
        <f>IF(LEN(_xlfn.CONCAT('CWW12'!$B$9, " - ", 'CWW12'!$B$90, " - ", 'CWW12'!$I$6, " - ", 'CWW12'!$E$5))&gt;230,LEFT(_xlfn.CONCAT('CWW12'!$B$9, " - ", 'CWW12'!$B$90, " - ", 'CWW12'!$I$6, " - ", 'CWW12'!$E$5),212)&amp;" [*** truncated]",_xlfn.CONCAT('CWW12'!$B$9, " - ", 'CWW12'!$B$90, " - ", 'CWW12'!$I$6, " - ", 'CWW12'!$E$5))</f>
        <v xml:space="preserve">EA/NRW environmental programme wastewater (WINEP/NEP) - Catchment management - nutrient balancing; (WINEP/NEP) wastewater totex - Sludge liquor treatment - Wastewater network+ </v>
      </c>
      <c r="D2037" t="str">
        <f>'CWW12'!$C$90</f>
        <v>£m</v>
      </c>
      <c r="E2037" t="s">
        <v>8488</v>
      </c>
      <c r="F2037" s="1248">
        <f>IF(ISBLANK('CWW12'!$O$90),"##BLANK",'CWW12'!$O$90)</f>
        <v>0</v>
      </c>
    </row>
    <row r="2038" spans="2:6" x14ac:dyDescent="0.2">
      <c r="B2038" t="str">
        <f>UPPER('CWW12'!$AE$90)</f>
        <v>CWW12_081TOT_PR24</v>
      </c>
      <c r="C2038" t="str">
        <f>IF(LEN(_xlfn.CONCAT('CWW12'!$B$9, " - ", 'CWW12'!$B$90, " - ", 'CWW12'!$J$5))&gt;230,LEFT(_xlfn.CONCAT('CWW12'!$B$9, " - ", 'CWW12'!$B$90, " - ", 'CWW12'!$J$5),212)&amp;" [*** truncated]",_xlfn.CONCAT('CWW12'!$B$9, " - ", 'CWW12'!$B$90, " - ", 'CWW12'!$J$5))</f>
        <v>EA/NRW environmental programme wastewater (WINEP/NEP) - Catchment management - nutrient balancing; (WINEP/NEP) wastewater totex - Total</v>
      </c>
      <c r="D2038" t="str">
        <f>'CWW12'!$C$90</f>
        <v>£m</v>
      </c>
      <c r="E2038" t="s">
        <v>8488</v>
      </c>
      <c r="F2038" s="1248">
        <f>IF(ISBLANK('CWW12'!$P$90),"##BLANK",'CWW12'!$P$90)</f>
        <v>0</v>
      </c>
    </row>
    <row r="2039" spans="2:6" x14ac:dyDescent="0.2">
      <c r="B2039" t="str">
        <f>UPPER('CWW12'!$Z$91)</f>
        <v>CWW12_082FL_PR24</v>
      </c>
      <c r="C2039" t="str">
        <f>IF(LEN(_xlfn.CONCAT('CWW12'!$B$9, " - ", 'CWW12'!$B$91, " - ", 'CWW12'!$E$6, " - ", 'CWW12'!$E$5))&gt;230,LEFT(_xlfn.CONCAT('CWW12'!$B$9, " - ", 'CWW12'!$B$91, " - ", 'CWW12'!$E$6, " - ", 'CWW12'!$E$5),212)&amp;" [*** truncated]",_xlfn.CONCAT('CWW12'!$B$9, " - ", 'CWW12'!$B$91, " - ", 'CWW12'!$E$6, " - ", 'CWW12'!$E$5))</f>
        <v xml:space="preserve">EA/NRW environmental programme wastewater (WINEP/NEP) - Catchment management - catchment permitting; (WINEP/NEP) wastewater capex - Foul - Wastewater network+ </v>
      </c>
      <c r="D2039" t="str">
        <f>'CWW12'!$C$91</f>
        <v>£m</v>
      </c>
      <c r="E2039" t="s">
        <v>8488</v>
      </c>
      <c r="F2039" s="1248">
        <f>IF(ISBLANK('CWW12'!$K$91),"##BLANK",'CWW12'!$K$91)</f>
        <v>0</v>
      </c>
    </row>
    <row r="2040" spans="2:6" x14ac:dyDescent="0.2">
      <c r="B2040" t="str">
        <f>UPPER('CWW12'!$AA$91)</f>
        <v>CWW12_082SWD_PR24</v>
      </c>
      <c r="C2040" t="str">
        <f>IF(LEN(_xlfn.CONCAT('CWW12'!$B$9, " - ", 'CWW12'!$B$91, " - ", 'CWW12'!$F$6, " - ", 'CWW12'!$E$5))&gt;230,LEFT(_xlfn.CONCAT('CWW12'!$B$9, " - ", 'CWW12'!$B$91, " - ", 'CWW12'!$F$6, " - ", 'CWW12'!$E$5),212)&amp;" [*** truncated]",_xlfn.CONCAT('CWW12'!$B$9, " - ", 'CWW12'!$B$91, " - ", 'CWW12'!$F$6, " - ", 'CWW12'!$E$5))</f>
        <v xml:space="preserve">EA/NRW environmental programme wastewater (WINEP/NEP) - Catchment management - catchment permitting; (WINEP/NEP) wastewater capex - Surface water drainage - Wastewater network+ </v>
      </c>
      <c r="D2040" t="str">
        <f>'CWW12'!$C$91</f>
        <v>£m</v>
      </c>
      <c r="E2040" t="s">
        <v>8488</v>
      </c>
      <c r="F2040" s="1248">
        <f>IF(ISBLANK('CWW12'!$L$91),"##BLANK",'CWW12'!$L$91)</f>
        <v>0</v>
      </c>
    </row>
    <row r="2041" spans="2:6" x14ac:dyDescent="0.2">
      <c r="B2041" t="str">
        <f>UPPER('CWW12'!$AB$91)</f>
        <v>CWW12_082HD_PR24</v>
      </c>
      <c r="C2041" t="str">
        <f>IF(LEN(_xlfn.CONCAT('CWW12'!$B$9, " - ", 'CWW12'!$B$91, " - ", 'CWW12'!$G$6, " - ", 'CWW12'!$E$5))&gt;230,LEFT(_xlfn.CONCAT('CWW12'!$B$9, " - ", 'CWW12'!$B$91, " - ", 'CWW12'!$G$6, " - ", 'CWW12'!$E$5),212)&amp;" [*** truncated]",_xlfn.CONCAT('CWW12'!$B$9, " - ", 'CWW12'!$B$91, " - ", 'CWW12'!$G$6, " - ", 'CWW12'!$E$5))</f>
        <v xml:space="preserve">EA/NRW environmental programme wastewater (WINEP/NEP) - Catchment management - catchment permitting; (WINEP/NEP) wastewater capex - Highway drainage - Wastewater network+ </v>
      </c>
      <c r="D2041" t="str">
        <f>'CWW12'!$C$91</f>
        <v>£m</v>
      </c>
      <c r="E2041" t="s">
        <v>8488</v>
      </c>
      <c r="F2041" s="1248">
        <f>IF(ISBLANK('CWW12'!$M$91),"##BLANK",'CWW12'!$M$91)</f>
        <v>0</v>
      </c>
    </row>
    <row r="2042" spans="2:6" x14ac:dyDescent="0.2">
      <c r="B2042" t="str">
        <f>UPPER('CWW12'!$AC$91)</f>
        <v>CWW12_082STD_PR24</v>
      </c>
      <c r="C2042" t="str">
        <f>IF(LEN(_xlfn.CONCAT('CWW12'!$B$9, " - ", 'CWW12'!$B$91, " - ", 'CWW12'!$H$6, " - ", 'CWW12'!$E$5))&gt;230,LEFT(_xlfn.CONCAT('CWW12'!$B$9, " - ", 'CWW12'!$B$91, " - ", 'CWW12'!$H$6, " - ", 'CWW12'!$E$5),212)&amp;" [*** truncated]",_xlfn.CONCAT('CWW12'!$B$9, " - ", 'CWW12'!$B$91, " - ", 'CWW12'!$H$6, " - ", 'CWW12'!$E$5))</f>
        <v xml:space="preserve">EA/NRW environmental programme wastewater (WINEP/NEP) - Catchment management - catchment permitting; (WINEP/NEP) wastewater capex - Sewage treatment and disposal - Wastewater network+ </v>
      </c>
      <c r="D2042" t="str">
        <f>'CWW12'!$C$91</f>
        <v>£m</v>
      </c>
      <c r="E2042" t="s">
        <v>8488</v>
      </c>
      <c r="F2042" s="1248">
        <f>IF(ISBLANK('CWW12'!$N$91),"##BLANK",'CWW12'!$N$91)</f>
        <v>0</v>
      </c>
    </row>
    <row r="2043" spans="2:6" x14ac:dyDescent="0.2">
      <c r="B2043" t="str">
        <f>UPPER('CWW12'!$AD$91)</f>
        <v>CWW12_082SLT_PR24</v>
      </c>
      <c r="C2043" t="str">
        <f>IF(LEN(_xlfn.CONCAT('CWW12'!$B$9, " - ", 'CWW12'!$B$91, " - ", 'CWW12'!$I$6, " - ", 'CWW12'!$E$5))&gt;230,LEFT(_xlfn.CONCAT('CWW12'!$B$9, " - ", 'CWW12'!$B$91, " - ", 'CWW12'!$I$6, " - ", 'CWW12'!$E$5),212)&amp;" [*** truncated]",_xlfn.CONCAT('CWW12'!$B$9, " - ", 'CWW12'!$B$91, " - ", 'CWW12'!$I$6, " - ", 'CWW12'!$E$5))</f>
        <v xml:space="preserve">EA/NRW environmental programme wastewater (WINEP/NEP) - Catchment management - catchment permitting; (WINEP/NEP) wastewater capex - Sludge liquor treatment - Wastewater network+ </v>
      </c>
      <c r="D2043" t="str">
        <f>'CWW12'!$C$91</f>
        <v>£m</v>
      </c>
      <c r="E2043" t="s">
        <v>8488</v>
      </c>
      <c r="F2043" s="1248">
        <f>IF(ISBLANK('CWW12'!$O$91),"##BLANK",'CWW12'!$O$91)</f>
        <v>0</v>
      </c>
    </row>
    <row r="2044" spans="2:6" x14ac:dyDescent="0.2">
      <c r="B2044" t="str">
        <f>UPPER('CWW12'!$AE$91)</f>
        <v>CWW12_082TOT_PR24</v>
      </c>
      <c r="C2044" t="str">
        <f>IF(LEN(_xlfn.CONCAT('CWW12'!$B$9, " - ", 'CWW12'!$B$91, " - ", 'CWW12'!$J$5))&gt;230,LEFT(_xlfn.CONCAT('CWW12'!$B$9, " - ", 'CWW12'!$B$91, " - ", 'CWW12'!$J$5),212)&amp;" [*** truncated]",_xlfn.CONCAT('CWW12'!$B$9, " - ", 'CWW12'!$B$91, " - ", 'CWW12'!$J$5))</f>
        <v>EA/NRW environmental programme wastewater (WINEP/NEP) - Catchment management - catchment permitting; (WINEP/NEP) wastewater capex - Total</v>
      </c>
      <c r="D2044" t="str">
        <f>'CWW12'!$C$91</f>
        <v>£m</v>
      </c>
      <c r="E2044" t="s">
        <v>8488</v>
      </c>
      <c r="F2044" s="1248">
        <f>IF(ISBLANK('CWW12'!$P$91),"##BLANK",'CWW12'!$P$91)</f>
        <v>0</v>
      </c>
    </row>
    <row r="2045" spans="2:6" x14ac:dyDescent="0.2">
      <c r="B2045" t="str">
        <f>UPPER('CWW12'!$Z$92)</f>
        <v>CWW12_083FL_PR24</v>
      </c>
      <c r="C2045" t="str">
        <f>IF(LEN(_xlfn.CONCAT('CWW12'!$B$9, " - ", 'CWW12'!$B$92, " - ", 'CWW12'!$E$6, " - ", 'CWW12'!$E$5))&gt;230,LEFT(_xlfn.CONCAT('CWW12'!$B$9, " - ", 'CWW12'!$B$92, " - ", 'CWW12'!$E$6, " - ", 'CWW12'!$E$5),212)&amp;" [*** truncated]",_xlfn.CONCAT('CWW12'!$B$9, " - ", 'CWW12'!$B$92, " - ", 'CWW12'!$E$6, " - ", 'CWW12'!$E$5))</f>
        <v xml:space="preserve">EA/NRW environmental programme wastewater (WINEP/NEP) - Catchment management - catchment permitting; (WINEP/NEP) wastewater opex - Foul - Wastewater network+ </v>
      </c>
      <c r="D2045" t="str">
        <f>'CWW12'!$C$92</f>
        <v>£m</v>
      </c>
      <c r="E2045" t="s">
        <v>8488</v>
      </c>
      <c r="F2045" s="1248">
        <f>IF(ISBLANK('CWW12'!$K$92),"##BLANK",'CWW12'!$K$92)</f>
        <v>0</v>
      </c>
    </row>
    <row r="2046" spans="2:6" x14ac:dyDescent="0.2">
      <c r="B2046" t="str">
        <f>UPPER('CWW12'!$AA$92)</f>
        <v>CWW12_083SWD_PR24</v>
      </c>
      <c r="C2046" t="str">
        <f>IF(LEN(_xlfn.CONCAT('CWW12'!$B$9, " - ", 'CWW12'!$B$92, " - ", 'CWW12'!$F$6, " - ", 'CWW12'!$E$5))&gt;230,LEFT(_xlfn.CONCAT('CWW12'!$B$9, " - ", 'CWW12'!$B$92, " - ", 'CWW12'!$F$6, " - ", 'CWW12'!$E$5),212)&amp;" [*** truncated]",_xlfn.CONCAT('CWW12'!$B$9, " - ", 'CWW12'!$B$92, " - ", 'CWW12'!$F$6, " - ", 'CWW12'!$E$5))</f>
        <v xml:space="preserve">EA/NRW environmental programme wastewater (WINEP/NEP) - Catchment management - catchment permitting; (WINEP/NEP) wastewater opex - Surface water drainage - Wastewater network+ </v>
      </c>
      <c r="D2046" t="str">
        <f>'CWW12'!$C$92</f>
        <v>£m</v>
      </c>
      <c r="E2046" t="s">
        <v>8488</v>
      </c>
      <c r="F2046" s="1248">
        <f>IF(ISBLANK('CWW12'!$L$92),"##BLANK",'CWW12'!$L$92)</f>
        <v>0</v>
      </c>
    </row>
    <row r="2047" spans="2:6" x14ac:dyDescent="0.2">
      <c r="B2047" t="str">
        <f>UPPER('CWW12'!$AB$92)</f>
        <v>CWW12_083HD_PR24</v>
      </c>
      <c r="C2047" t="str">
        <f>IF(LEN(_xlfn.CONCAT('CWW12'!$B$9, " - ", 'CWW12'!$B$92, " - ", 'CWW12'!$G$6, " - ", 'CWW12'!$E$5))&gt;230,LEFT(_xlfn.CONCAT('CWW12'!$B$9, " - ", 'CWW12'!$B$92, " - ", 'CWW12'!$G$6, " - ", 'CWW12'!$E$5),212)&amp;" [*** truncated]",_xlfn.CONCAT('CWW12'!$B$9, " - ", 'CWW12'!$B$92, " - ", 'CWW12'!$G$6, " - ", 'CWW12'!$E$5))</f>
        <v xml:space="preserve">EA/NRW environmental programme wastewater (WINEP/NEP) - Catchment management - catchment permitting; (WINEP/NEP) wastewater opex - Highway drainage - Wastewater network+ </v>
      </c>
      <c r="D2047" t="str">
        <f>'CWW12'!$C$92</f>
        <v>£m</v>
      </c>
      <c r="E2047" t="s">
        <v>8488</v>
      </c>
      <c r="F2047" s="1248">
        <f>IF(ISBLANK('CWW12'!$M$92),"##BLANK",'CWW12'!$M$92)</f>
        <v>0</v>
      </c>
    </row>
    <row r="2048" spans="2:6" x14ac:dyDescent="0.2">
      <c r="B2048" t="str">
        <f>UPPER('CWW12'!$AC$92)</f>
        <v>CWW12_083STD_PR24</v>
      </c>
      <c r="C2048" t="str">
        <f>IF(LEN(_xlfn.CONCAT('CWW12'!$B$9, " - ", 'CWW12'!$B$92, " - ", 'CWW12'!$H$6, " - ", 'CWW12'!$E$5))&gt;230,LEFT(_xlfn.CONCAT('CWW12'!$B$9, " - ", 'CWW12'!$B$92, " - ", 'CWW12'!$H$6, " - ", 'CWW12'!$E$5),212)&amp;" [*** truncated]",_xlfn.CONCAT('CWW12'!$B$9, " - ", 'CWW12'!$B$92, " - ", 'CWW12'!$H$6, " - ", 'CWW12'!$E$5))</f>
        <v xml:space="preserve">EA/NRW environmental programme wastewater (WINEP/NEP) - Catchment management - catchment permitting; (WINEP/NEP) wastewater opex - Sewage treatment and disposal - Wastewater network+ </v>
      </c>
      <c r="D2048" t="str">
        <f>'CWW12'!$C$92</f>
        <v>£m</v>
      </c>
      <c r="E2048" t="s">
        <v>8488</v>
      </c>
      <c r="F2048" s="1248">
        <f>IF(ISBLANK('CWW12'!$N$92),"##BLANK",'CWW12'!$N$92)</f>
        <v>0</v>
      </c>
    </row>
    <row r="2049" spans="2:6" x14ac:dyDescent="0.2">
      <c r="B2049" t="str">
        <f>UPPER('CWW12'!$AD$92)</f>
        <v>CWW12_083SLT_PR24</v>
      </c>
      <c r="C2049" t="str">
        <f>IF(LEN(_xlfn.CONCAT('CWW12'!$B$9, " - ", 'CWW12'!$B$92, " - ", 'CWW12'!$I$6, " - ", 'CWW12'!$E$5))&gt;230,LEFT(_xlfn.CONCAT('CWW12'!$B$9, " - ", 'CWW12'!$B$92, " - ", 'CWW12'!$I$6, " - ", 'CWW12'!$E$5),212)&amp;" [*** truncated]",_xlfn.CONCAT('CWW12'!$B$9, " - ", 'CWW12'!$B$92, " - ", 'CWW12'!$I$6, " - ", 'CWW12'!$E$5))</f>
        <v xml:space="preserve">EA/NRW environmental programme wastewater (WINEP/NEP) - Catchment management - catchment permitting; (WINEP/NEP) wastewater opex - Sludge liquor treatment - Wastewater network+ </v>
      </c>
      <c r="D2049" t="str">
        <f>'CWW12'!$C$92</f>
        <v>£m</v>
      </c>
      <c r="E2049" t="s">
        <v>8488</v>
      </c>
      <c r="F2049" s="1248">
        <f>IF(ISBLANK('CWW12'!$O$92),"##BLANK",'CWW12'!$O$92)</f>
        <v>0</v>
      </c>
    </row>
    <row r="2050" spans="2:6" x14ac:dyDescent="0.2">
      <c r="B2050" t="str">
        <f>UPPER('CWW12'!$AE$92)</f>
        <v>CWW12_083TOT_PR24</v>
      </c>
      <c r="C2050" t="str">
        <f>IF(LEN(_xlfn.CONCAT('CWW12'!$B$9, " - ", 'CWW12'!$B$92, " - ", 'CWW12'!$J$5))&gt;230,LEFT(_xlfn.CONCAT('CWW12'!$B$9, " - ", 'CWW12'!$B$92, " - ", 'CWW12'!$J$5),212)&amp;" [*** truncated]",_xlfn.CONCAT('CWW12'!$B$9, " - ", 'CWW12'!$B$92, " - ", 'CWW12'!$J$5))</f>
        <v>EA/NRW environmental programme wastewater (WINEP/NEP) - Catchment management - catchment permitting; (WINEP/NEP) wastewater opex - Total</v>
      </c>
      <c r="D2050" t="str">
        <f>'CWW12'!$C$92</f>
        <v>£m</v>
      </c>
      <c r="E2050" t="s">
        <v>8488</v>
      </c>
      <c r="F2050" s="1248">
        <f>IF(ISBLANK('CWW12'!$P$92),"##BLANK",'CWW12'!$P$92)</f>
        <v>0</v>
      </c>
    </row>
    <row r="2051" spans="2:6" x14ac:dyDescent="0.2">
      <c r="B2051" t="str">
        <f>UPPER('CWW12'!$Z$93)</f>
        <v>CWW12_084FL_PR24</v>
      </c>
      <c r="C2051" t="str">
        <f>IF(LEN(_xlfn.CONCAT('CWW12'!$B$9, " - ", 'CWW12'!$B$93, " - ", 'CWW12'!$E$6, " - ", 'CWW12'!$E$5))&gt;230,LEFT(_xlfn.CONCAT('CWW12'!$B$9, " - ", 'CWW12'!$B$93, " - ", 'CWW12'!$E$6, " - ", 'CWW12'!$E$5),212)&amp;" [*** truncated]",_xlfn.CONCAT('CWW12'!$B$9, " - ", 'CWW12'!$B$93, " - ", 'CWW12'!$E$6, " - ", 'CWW12'!$E$5))</f>
        <v xml:space="preserve">EA/NRW environmental programme wastewater (WINEP/NEP) - Catchment management - catchment permitting; (WINEP/NEP) wastewater totex - Foul - Wastewater network+ </v>
      </c>
      <c r="D2051" t="str">
        <f>'CWW12'!$C$93</f>
        <v>£m</v>
      </c>
      <c r="E2051" t="s">
        <v>8488</v>
      </c>
      <c r="F2051" s="1248">
        <f>IF(ISBLANK('CWW12'!$K$93),"##BLANK",'CWW12'!$K$93)</f>
        <v>0</v>
      </c>
    </row>
    <row r="2052" spans="2:6" x14ac:dyDescent="0.2">
      <c r="B2052" t="str">
        <f>UPPER('CWW12'!$AA$93)</f>
        <v>CWW12_084SWD_PR24</v>
      </c>
      <c r="C2052" t="str">
        <f>IF(LEN(_xlfn.CONCAT('CWW12'!$B$9, " - ", 'CWW12'!$B$93, " - ", 'CWW12'!$F$6, " - ", 'CWW12'!$E$5))&gt;230,LEFT(_xlfn.CONCAT('CWW12'!$B$9, " - ", 'CWW12'!$B$93, " - ", 'CWW12'!$F$6, " - ", 'CWW12'!$E$5),212)&amp;" [*** truncated]",_xlfn.CONCAT('CWW12'!$B$9, " - ", 'CWW12'!$B$93, " - ", 'CWW12'!$F$6, " - ", 'CWW12'!$E$5))</f>
        <v xml:space="preserve">EA/NRW environmental programme wastewater (WINEP/NEP) - Catchment management - catchment permitting; (WINEP/NEP) wastewater totex - Surface water drainage - Wastewater network+ </v>
      </c>
      <c r="D2052" t="str">
        <f>'CWW12'!$C$93</f>
        <v>£m</v>
      </c>
      <c r="E2052" t="s">
        <v>8488</v>
      </c>
      <c r="F2052" s="1248">
        <f>IF(ISBLANK('CWW12'!$L$93),"##BLANK",'CWW12'!$L$93)</f>
        <v>0</v>
      </c>
    </row>
    <row r="2053" spans="2:6" x14ac:dyDescent="0.2">
      <c r="B2053" t="str">
        <f>UPPER('CWW12'!$AB$93)</f>
        <v>CWW12_084HD_PR24</v>
      </c>
      <c r="C2053" t="str">
        <f>IF(LEN(_xlfn.CONCAT('CWW12'!$B$9, " - ", 'CWW12'!$B$93, " - ", 'CWW12'!$G$6, " - ", 'CWW12'!$E$5))&gt;230,LEFT(_xlfn.CONCAT('CWW12'!$B$9, " - ", 'CWW12'!$B$93, " - ", 'CWW12'!$G$6, " - ", 'CWW12'!$E$5),212)&amp;" [*** truncated]",_xlfn.CONCAT('CWW12'!$B$9, " - ", 'CWW12'!$B$93, " - ", 'CWW12'!$G$6, " - ", 'CWW12'!$E$5))</f>
        <v xml:space="preserve">EA/NRW environmental programme wastewater (WINEP/NEP) - Catchment management - catchment permitting; (WINEP/NEP) wastewater totex - Highway drainage - Wastewater network+ </v>
      </c>
      <c r="D2053" t="str">
        <f>'CWW12'!$C$93</f>
        <v>£m</v>
      </c>
      <c r="E2053" t="s">
        <v>8488</v>
      </c>
      <c r="F2053" s="1248">
        <f>IF(ISBLANK('CWW12'!$M$93),"##BLANK",'CWW12'!$M$93)</f>
        <v>0</v>
      </c>
    </row>
    <row r="2054" spans="2:6" x14ac:dyDescent="0.2">
      <c r="B2054" t="str">
        <f>UPPER('CWW12'!$AC$93)</f>
        <v>CWW12_084STD_PR24</v>
      </c>
      <c r="C2054" t="str">
        <f>IF(LEN(_xlfn.CONCAT('CWW12'!$B$9, " - ", 'CWW12'!$B$93, " - ", 'CWW12'!$H$6, " - ", 'CWW12'!$E$5))&gt;230,LEFT(_xlfn.CONCAT('CWW12'!$B$9, " - ", 'CWW12'!$B$93, " - ", 'CWW12'!$H$6, " - ", 'CWW12'!$E$5),212)&amp;" [*** truncated]",_xlfn.CONCAT('CWW12'!$B$9, " - ", 'CWW12'!$B$93, " - ", 'CWW12'!$H$6, " - ", 'CWW12'!$E$5))</f>
        <v xml:space="preserve">EA/NRW environmental programme wastewater (WINEP/NEP) - Catchment management - catchment permitting; (WINEP/NEP) wastewater totex - Sewage treatment and disposal - Wastewater network+ </v>
      </c>
      <c r="D2054" t="str">
        <f>'CWW12'!$C$93</f>
        <v>£m</v>
      </c>
      <c r="E2054" t="s">
        <v>8488</v>
      </c>
      <c r="F2054" s="1248">
        <f>IF(ISBLANK('CWW12'!$N$93),"##BLANK",'CWW12'!$N$93)</f>
        <v>0</v>
      </c>
    </row>
    <row r="2055" spans="2:6" x14ac:dyDescent="0.2">
      <c r="B2055" t="str">
        <f>UPPER('CWW12'!$AD$93)</f>
        <v>CWW12_084SLT_PR24</v>
      </c>
      <c r="C2055" t="str">
        <f>IF(LEN(_xlfn.CONCAT('CWW12'!$B$9, " - ", 'CWW12'!$B$93, " - ", 'CWW12'!$I$6, " - ", 'CWW12'!$E$5))&gt;230,LEFT(_xlfn.CONCAT('CWW12'!$B$9, " - ", 'CWW12'!$B$93, " - ", 'CWW12'!$I$6, " - ", 'CWW12'!$E$5),212)&amp;" [*** truncated]",_xlfn.CONCAT('CWW12'!$B$9, " - ", 'CWW12'!$B$93, " - ", 'CWW12'!$I$6, " - ", 'CWW12'!$E$5))</f>
        <v xml:space="preserve">EA/NRW environmental programme wastewater (WINEP/NEP) - Catchment management - catchment permitting; (WINEP/NEP) wastewater totex - Sludge liquor treatment - Wastewater network+ </v>
      </c>
      <c r="D2055" t="str">
        <f>'CWW12'!$C$93</f>
        <v>£m</v>
      </c>
      <c r="E2055" t="s">
        <v>8488</v>
      </c>
      <c r="F2055" s="1248">
        <f>IF(ISBLANK('CWW12'!$O$93),"##BLANK",'CWW12'!$O$93)</f>
        <v>0</v>
      </c>
    </row>
    <row r="2056" spans="2:6" x14ac:dyDescent="0.2">
      <c r="B2056" t="str">
        <f>UPPER('CWW12'!$AE$93)</f>
        <v>CWW12_084TOT_PR24</v>
      </c>
      <c r="C2056" t="str">
        <f>IF(LEN(_xlfn.CONCAT('CWW12'!$B$9, " - ", 'CWW12'!$B$93, " - ", 'CWW12'!$J$5))&gt;230,LEFT(_xlfn.CONCAT('CWW12'!$B$9, " - ", 'CWW12'!$B$93, " - ", 'CWW12'!$J$5),212)&amp;" [*** truncated]",_xlfn.CONCAT('CWW12'!$B$9, " - ", 'CWW12'!$B$93, " - ", 'CWW12'!$J$5))</f>
        <v>EA/NRW environmental programme wastewater (WINEP/NEP) - Catchment management - catchment permitting; (WINEP/NEP) wastewater totex - Total</v>
      </c>
      <c r="D2056" t="str">
        <f>'CWW12'!$C$93</f>
        <v>£m</v>
      </c>
      <c r="E2056" t="s">
        <v>8488</v>
      </c>
      <c r="F2056" s="1248">
        <f>IF(ISBLANK('CWW12'!$P$93),"##BLANK",'CWW12'!$P$93)</f>
        <v>0</v>
      </c>
    </row>
    <row r="2057" spans="2:6" x14ac:dyDescent="0.2">
      <c r="B2057" t="str">
        <f>UPPER('CWW12'!$Z$94)</f>
        <v>CWW12_085FL_PR24</v>
      </c>
      <c r="C2057" t="str">
        <f>IF(LEN(_xlfn.CONCAT('CWW12'!$B$9, " - ", 'CWW12'!$B$94, " - ", 'CWW12'!$E$6, " - ", 'CWW12'!$E$5))&gt;230,LEFT(_xlfn.CONCAT('CWW12'!$B$9, " - ", 'CWW12'!$B$94, " - ", 'CWW12'!$E$6, " - ", 'CWW12'!$E$5),212)&amp;" [*** truncated]",_xlfn.CONCAT('CWW12'!$B$9, " - ", 'CWW12'!$B$94, " - ", 'CWW12'!$E$6, " - ", 'CWW12'!$E$5))</f>
        <v xml:space="preserve">EA/NRW environmental programme wastewater (WINEP/NEP) - Catchment management - habitat restoration; (WINEP/NEP) wastewater capex - Foul - Wastewater network+ </v>
      </c>
      <c r="D2057" t="str">
        <f>'CWW12'!$C$94</f>
        <v>£m</v>
      </c>
      <c r="E2057" t="s">
        <v>8488</v>
      </c>
      <c r="F2057" s="1248">
        <f>IF(ISBLANK('CWW12'!$K$94),"##BLANK",'CWW12'!$K$94)</f>
        <v>0</v>
      </c>
    </row>
    <row r="2058" spans="2:6" x14ac:dyDescent="0.2">
      <c r="B2058" t="str">
        <f>UPPER('CWW12'!$AA$94)</f>
        <v>CWW12_085SWD_PR24</v>
      </c>
      <c r="C2058" t="str">
        <f>IF(LEN(_xlfn.CONCAT('CWW12'!$B$9, " - ", 'CWW12'!$B$94, " - ", 'CWW12'!$F$6, " - ", 'CWW12'!$E$5))&gt;230,LEFT(_xlfn.CONCAT('CWW12'!$B$9, " - ", 'CWW12'!$B$94, " - ", 'CWW12'!$F$6, " - ", 'CWW12'!$E$5),212)&amp;" [*** truncated]",_xlfn.CONCAT('CWW12'!$B$9, " - ", 'CWW12'!$B$94, " - ", 'CWW12'!$F$6, " - ", 'CWW12'!$E$5))</f>
        <v xml:space="preserve">EA/NRW environmental programme wastewater (WINEP/NEP) - Catchment management - habitat restoration; (WINEP/NEP) wastewater capex - Surface water drainage - Wastewater network+ </v>
      </c>
      <c r="D2058" t="str">
        <f>'CWW12'!$C$94</f>
        <v>£m</v>
      </c>
      <c r="E2058" t="s">
        <v>8488</v>
      </c>
      <c r="F2058" s="1248">
        <f>IF(ISBLANK('CWW12'!$L$94),"##BLANK",'CWW12'!$L$94)</f>
        <v>0</v>
      </c>
    </row>
    <row r="2059" spans="2:6" x14ac:dyDescent="0.2">
      <c r="B2059" t="str">
        <f>UPPER('CWW12'!$AB$94)</f>
        <v>CWW12_085HD_PR24</v>
      </c>
      <c r="C2059" t="str">
        <f>IF(LEN(_xlfn.CONCAT('CWW12'!$B$9, " - ", 'CWW12'!$B$94, " - ", 'CWW12'!$G$6, " - ", 'CWW12'!$E$5))&gt;230,LEFT(_xlfn.CONCAT('CWW12'!$B$9, " - ", 'CWW12'!$B$94, " - ", 'CWW12'!$G$6, " - ", 'CWW12'!$E$5),212)&amp;" [*** truncated]",_xlfn.CONCAT('CWW12'!$B$9, " - ", 'CWW12'!$B$94, " - ", 'CWW12'!$G$6, " - ", 'CWW12'!$E$5))</f>
        <v xml:space="preserve">EA/NRW environmental programme wastewater (WINEP/NEP) - Catchment management - habitat restoration; (WINEP/NEP) wastewater capex - Highway drainage - Wastewater network+ </v>
      </c>
      <c r="D2059" t="str">
        <f>'CWW12'!$C$94</f>
        <v>£m</v>
      </c>
      <c r="E2059" t="s">
        <v>8488</v>
      </c>
      <c r="F2059" s="1248">
        <f>IF(ISBLANK('CWW12'!$M$94),"##BLANK",'CWW12'!$M$94)</f>
        <v>0</v>
      </c>
    </row>
    <row r="2060" spans="2:6" x14ac:dyDescent="0.2">
      <c r="B2060" t="str">
        <f>UPPER('CWW12'!$AC$94)</f>
        <v>CWW12_085STD_PR24</v>
      </c>
      <c r="C2060" t="str">
        <f>IF(LEN(_xlfn.CONCAT('CWW12'!$B$9, " - ", 'CWW12'!$B$94, " - ", 'CWW12'!$H$6, " - ", 'CWW12'!$E$5))&gt;230,LEFT(_xlfn.CONCAT('CWW12'!$B$9, " - ", 'CWW12'!$B$94, " - ", 'CWW12'!$H$6, " - ", 'CWW12'!$E$5),212)&amp;" [*** truncated]",_xlfn.CONCAT('CWW12'!$B$9, " - ", 'CWW12'!$B$94, " - ", 'CWW12'!$H$6, " - ", 'CWW12'!$E$5))</f>
        <v xml:space="preserve">EA/NRW environmental programme wastewater (WINEP/NEP) - Catchment management - habitat restoration; (WINEP/NEP) wastewater capex - Sewage treatment and disposal - Wastewater network+ </v>
      </c>
      <c r="D2060" t="str">
        <f>'CWW12'!$C$94</f>
        <v>£m</v>
      </c>
      <c r="E2060" t="s">
        <v>8488</v>
      </c>
      <c r="F2060" s="1248">
        <f>IF(ISBLANK('CWW12'!$N$94),"##BLANK",'CWW12'!$N$94)</f>
        <v>0</v>
      </c>
    </row>
    <row r="2061" spans="2:6" x14ac:dyDescent="0.2">
      <c r="B2061" t="str">
        <f>UPPER('CWW12'!$AD$94)</f>
        <v>CWW12_085SLT_PR24</v>
      </c>
      <c r="C2061" t="str">
        <f>IF(LEN(_xlfn.CONCAT('CWW12'!$B$9, " - ", 'CWW12'!$B$94, " - ", 'CWW12'!$I$6, " - ", 'CWW12'!$E$5))&gt;230,LEFT(_xlfn.CONCAT('CWW12'!$B$9, " - ", 'CWW12'!$B$94, " - ", 'CWW12'!$I$6, " - ", 'CWW12'!$E$5),212)&amp;" [*** truncated]",_xlfn.CONCAT('CWW12'!$B$9, " - ", 'CWW12'!$B$94, " - ", 'CWW12'!$I$6, " - ", 'CWW12'!$E$5))</f>
        <v xml:space="preserve">EA/NRW environmental programme wastewater (WINEP/NEP) - Catchment management - habitat restoration; (WINEP/NEP) wastewater capex - Sludge liquor treatment - Wastewater network+ </v>
      </c>
      <c r="D2061" t="str">
        <f>'CWW12'!$C$94</f>
        <v>£m</v>
      </c>
      <c r="E2061" t="s">
        <v>8488</v>
      </c>
      <c r="F2061" s="1248">
        <f>IF(ISBLANK('CWW12'!$O$94),"##BLANK",'CWW12'!$O$94)</f>
        <v>0</v>
      </c>
    </row>
    <row r="2062" spans="2:6" x14ac:dyDescent="0.2">
      <c r="B2062" t="str">
        <f>UPPER('CWW12'!$AE$94)</f>
        <v>CWW12_085TOT_PR24</v>
      </c>
      <c r="C2062" t="str">
        <f>IF(LEN(_xlfn.CONCAT('CWW12'!$B$9, " - ", 'CWW12'!$B$94, " - ", 'CWW12'!$J$5))&gt;230,LEFT(_xlfn.CONCAT('CWW12'!$B$9, " - ", 'CWW12'!$B$94, " - ", 'CWW12'!$J$5),212)&amp;" [*** truncated]",_xlfn.CONCAT('CWW12'!$B$9, " - ", 'CWW12'!$B$94, " - ", 'CWW12'!$J$5))</f>
        <v>EA/NRW environmental programme wastewater (WINEP/NEP) - Catchment management - habitat restoration; (WINEP/NEP) wastewater capex - Total</v>
      </c>
      <c r="D2062" t="str">
        <f>'CWW12'!$C$94</f>
        <v>£m</v>
      </c>
      <c r="E2062" t="s">
        <v>8488</v>
      </c>
      <c r="F2062" s="1248">
        <f>IF(ISBLANK('CWW12'!$P$94),"##BLANK",'CWW12'!$P$94)</f>
        <v>0</v>
      </c>
    </row>
    <row r="2063" spans="2:6" x14ac:dyDescent="0.2">
      <c r="B2063" t="str">
        <f>UPPER('CWW12'!$Z$95)</f>
        <v>CWW12_086FL_PR24</v>
      </c>
      <c r="C2063" t="str">
        <f>IF(LEN(_xlfn.CONCAT('CWW12'!$B$9, " - ", 'CWW12'!$B$95, " - ", 'CWW12'!$E$6, " - ", 'CWW12'!$E$5))&gt;230,LEFT(_xlfn.CONCAT('CWW12'!$B$9, " - ", 'CWW12'!$B$95, " - ", 'CWW12'!$E$6, " - ", 'CWW12'!$E$5),212)&amp;" [*** truncated]",_xlfn.CONCAT('CWW12'!$B$9, " - ", 'CWW12'!$B$95, " - ", 'CWW12'!$E$6, " - ", 'CWW12'!$E$5))</f>
        <v xml:space="preserve">EA/NRW environmental programme wastewater (WINEP/NEP) - Catchment management - habitat restoration; (WINEP/NEP) wastewater opex - Foul - Wastewater network+ </v>
      </c>
      <c r="D2063" t="str">
        <f>'CWW12'!$C$95</f>
        <v>£m</v>
      </c>
      <c r="E2063" t="s">
        <v>8488</v>
      </c>
      <c r="F2063" s="1248">
        <f>IF(ISBLANK('CWW12'!$K$95),"##BLANK",'CWW12'!$K$95)</f>
        <v>0</v>
      </c>
    </row>
    <row r="2064" spans="2:6" x14ac:dyDescent="0.2">
      <c r="B2064" t="str">
        <f>UPPER('CWW12'!$AA$95)</f>
        <v>CWW12_086SWD_PR24</v>
      </c>
      <c r="C2064" t="str">
        <f>IF(LEN(_xlfn.CONCAT('CWW12'!$B$9, " - ", 'CWW12'!$B$95, " - ", 'CWW12'!$F$6, " - ", 'CWW12'!$E$5))&gt;230,LEFT(_xlfn.CONCAT('CWW12'!$B$9, " - ", 'CWW12'!$B$95, " - ", 'CWW12'!$F$6, " - ", 'CWW12'!$E$5),212)&amp;" [*** truncated]",_xlfn.CONCAT('CWW12'!$B$9, " - ", 'CWW12'!$B$95, " - ", 'CWW12'!$F$6, " - ", 'CWW12'!$E$5))</f>
        <v xml:space="preserve">EA/NRW environmental programme wastewater (WINEP/NEP) - Catchment management - habitat restoration; (WINEP/NEP) wastewater opex - Surface water drainage - Wastewater network+ </v>
      </c>
      <c r="D2064" t="str">
        <f>'CWW12'!$C$95</f>
        <v>£m</v>
      </c>
      <c r="E2064" t="s">
        <v>8488</v>
      </c>
      <c r="F2064" s="1248">
        <f>IF(ISBLANK('CWW12'!$L$95),"##BLANK",'CWW12'!$L$95)</f>
        <v>0</v>
      </c>
    </row>
    <row r="2065" spans="2:6" x14ac:dyDescent="0.2">
      <c r="B2065" t="str">
        <f>UPPER('CWW12'!$AB$95)</f>
        <v>CWW12_086HD_PR24</v>
      </c>
      <c r="C2065" t="str">
        <f>IF(LEN(_xlfn.CONCAT('CWW12'!$B$9, " - ", 'CWW12'!$B$95, " - ", 'CWW12'!$G$6, " - ", 'CWW12'!$E$5))&gt;230,LEFT(_xlfn.CONCAT('CWW12'!$B$9, " - ", 'CWW12'!$B$95, " - ", 'CWW12'!$G$6, " - ", 'CWW12'!$E$5),212)&amp;" [*** truncated]",_xlfn.CONCAT('CWW12'!$B$9, " - ", 'CWW12'!$B$95, " - ", 'CWW12'!$G$6, " - ", 'CWW12'!$E$5))</f>
        <v xml:space="preserve">EA/NRW environmental programme wastewater (WINEP/NEP) - Catchment management - habitat restoration; (WINEP/NEP) wastewater opex - Highway drainage - Wastewater network+ </v>
      </c>
      <c r="D2065" t="str">
        <f>'CWW12'!$C$95</f>
        <v>£m</v>
      </c>
      <c r="E2065" t="s">
        <v>8488</v>
      </c>
      <c r="F2065" s="1248">
        <f>IF(ISBLANK('CWW12'!$M$95),"##BLANK",'CWW12'!$M$95)</f>
        <v>0</v>
      </c>
    </row>
    <row r="2066" spans="2:6" x14ac:dyDescent="0.2">
      <c r="B2066" t="str">
        <f>UPPER('CWW12'!$AC$95)</f>
        <v>CWW12_086STD_PR24</v>
      </c>
      <c r="C2066" t="str">
        <f>IF(LEN(_xlfn.CONCAT('CWW12'!$B$9, " - ", 'CWW12'!$B$95, " - ", 'CWW12'!$H$6, " - ", 'CWW12'!$E$5))&gt;230,LEFT(_xlfn.CONCAT('CWW12'!$B$9, " - ", 'CWW12'!$B$95, " - ", 'CWW12'!$H$6, " - ", 'CWW12'!$E$5),212)&amp;" [*** truncated]",_xlfn.CONCAT('CWW12'!$B$9, " - ", 'CWW12'!$B$95, " - ", 'CWW12'!$H$6, " - ", 'CWW12'!$E$5))</f>
        <v xml:space="preserve">EA/NRW environmental programme wastewater (WINEP/NEP) - Catchment management - habitat restoration; (WINEP/NEP) wastewater opex - Sewage treatment and disposal - Wastewater network+ </v>
      </c>
      <c r="D2066" t="str">
        <f>'CWW12'!$C$95</f>
        <v>£m</v>
      </c>
      <c r="E2066" t="s">
        <v>8488</v>
      </c>
      <c r="F2066" s="1248">
        <f>IF(ISBLANK('CWW12'!$N$95),"##BLANK",'CWW12'!$N$95)</f>
        <v>0</v>
      </c>
    </row>
    <row r="2067" spans="2:6" x14ac:dyDescent="0.2">
      <c r="B2067" t="str">
        <f>UPPER('CWW12'!$AD$95)</f>
        <v>CWW12_086SLT_PR24</v>
      </c>
      <c r="C2067" t="str">
        <f>IF(LEN(_xlfn.CONCAT('CWW12'!$B$9, " - ", 'CWW12'!$B$95, " - ", 'CWW12'!$I$6, " - ", 'CWW12'!$E$5))&gt;230,LEFT(_xlfn.CONCAT('CWW12'!$B$9, " - ", 'CWW12'!$B$95, " - ", 'CWW12'!$I$6, " - ", 'CWW12'!$E$5),212)&amp;" [*** truncated]",_xlfn.CONCAT('CWW12'!$B$9, " - ", 'CWW12'!$B$95, " - ", 'CWW12'!$I$6, " - ", 'CWW12'!$E$5))</f>
        <v xml:space="preserve">EA/NRW environmental programme wastewater (WINEP/NEP) - Catchment management - habitat restoration; (WINEP/NEP) wastewater opex - Sludge liquor treatment - Wastewater network+ </v>
      </c>
      <c r="D2067" t="str">
        <f>'CWW12'!$C$95</f>
        <v>£m</v>
      </c>
      <c r="E2067" t="s">
        <v>8488</v>
      </c>
      <c r="F2067" s="1248">
        <f>IF(ISBLANK('CWW12'!$O$95),"##BLANK",'CWW12'!$O$95)</f>
        <v>0</v>
      </c>
    </row>
    <row r="2068" spans="2:6" x14ac:dyDescent="0.2">
      <c r="B2068" t="str">
        <f>UPPER('CWW12'!$AE$95)</f>
        <v>CWW12_086TOT_PR24</v>
      </c>
      <c r="C2068" t="str">
        <f>IF(LEN(_xlfn.CONCAT('CWW12'!$B$9, " - ", 'CWW12'!$B$95, " - ", 'CWW12'!$J$5))&gt;230,LEFT(_xlfn.CONCAT('CWW12'!$B$9, " - ", 'CWW12'!$B$95, " - ", 'CWW12'!$J$5),212)&amp;" [*** truncated]",_xlfn.CONCAT('CWW12'!$B$9, " - ", 'CWW12'!$B$95, " - ", 'CWW12'!$J$5))</f>
        <v>EA/NRW environmental programme wastewater (WINEP/NEP) - Catchment management - habitat restoration; (WINEP/NEP) wastewater opex - Total</v>
      </c>
      <c r="D2068" t="str">
        <f>'CWW12'!$C$95</f>
        <v>£m</v>
      </c>
      <c r="E2068" t="s">
        <v>8488</v>
      </c>
      <c r="F2068" s="1248">
        <f>IF(ISBLANK('CWW12'!$P$95),"##BLANK",'CWW12'!$P$95)</f>
        <v>0</v>
      </c>
    </row>
    <row r="2069" spans="2:6" x14ac:dyDescent="0.2">
      <c r="B2069" t="str">
        <f>UPPER('CWW12'!$Z$96)</f>
        <v>CWW12_087FL_PR24</v>
      </c>
      <c r="C2069" t="str">
        <f>IF(LEN(_xlfn.CONCAT('CWW12'!$B$9, " - ", 'CWW12'!$B$96, " - ", 'CWW12'!$E$6, " - ", 'CWW12'!$E$5))&gt;230,LEFT(_xlfn.CONCAT('CWW12'!$B$9, " - ", 'CWW12'!$B$96, " - ", 'CWW12'!$E$6, " - ", 'CWW12'!$E$5),212)&amp;" [*** truncated]",_xlfn.CONCAT('CWW12'!$B$9, " - ", 'CWW12'!$B$96, " - ", 'CWW12'!$E$6, " - ", 'CWW12'!$E$5))</f>
        <v xml:space="preserve">EA/NRW environmental programme wastewater (WINEP/NEP) - Catchment management - habitat restoration; (WINEP/NEP) wastewater totex - Foul - Wastewater network+ </v>
      </c>
      <c r="D2069" t="str">
        <f>'CWW12'!$C$96</f>
        <v>£m</v>
      </c>
      <c r="E2069" t="s">
        <v>8488</v>
      </c>
      <c r="F2069" s="1248">
        <f>IF(ISBLANK('CWW12'!$K$96),"##BLANK",'CWW12'!$K$96)</f>
        <v>0</v>
      </c>
    </row>
    <row r="2070" spans="2:6" x14ac:dyDescent="0.2">
      <c r="B2070" t="str">
        <f>UPPER('CWW12'!$AA$96)</f>
        <v>CWW12_087SWD_PR24</v>
      </c>
      <c r="C2070" t="str">
        <f>IF(LEN(_xlfn.CONCAT('CWW12'!$B$9, " - ", 'CWW12'!$B$96, " - ", 'CWW12'!$F$6, " - ", 'CWW12'!$E$5))&gt;230,LEFT(_xlfn.CONCAT('CWW12'!$B$9, " - ", 'CWW12'!$B$96, " - ", 'CWW12'!$F$6, " - ", 'CWW12'!$E$5),212)&amp;" [*** truncated]",_xlfn.CONCAT('CWW12'!$B$9, " - ", 'CWW12'!$B$96, " - ", 'CWW12'!$F$6, " - ", 'CWW12'!$E$5))</f>
        <v xml:space="preserve">EA/NRW environmental programme wastewater (WINEP/NEP) - Catchment management - habitat restoration; (WINEP/NEP) wastewater totex - Surface water drainage - Wastewater network+ </v>
      </c>
      <c r="D2070" t="str">
        <f>'CWW12'!$C$96</f>
        <v>£m</v>
      </c>
      <c r="E2070" t="s">
        <v>8488</v>
      </c>
      <c r="F2070" s="1248">
        <f>IF(ISBLANK('CWW12'!$L$96),"##BLANK",'CWW12'!$L$96)</f>
        <v>0</v>
      </c>
    </row>
    <row r="2071" spans="2:6" x14ac:dyDescent="0.2">
      <c r="B2071" t="str">
        <f>UPPER('CWW12'!$AB$96)</f>
        <v>CWW12_087HD_PR24</v>
      </c>
      <c r="C2071" t="str">
        <f>IF(LEN(_xlfn.CONCAT('CWW12'!$B$9, " - ", 'CWW12'!$B$96, " - ", 'CWW12'!$G$6, " - ", 'CWW12'!$E$5))&gt;230,LEFT(_xlfn.CONCAT('CWW12'!$B$9, " - ", 'CWW12'!$B$96, " - ", 'CWW12'!$G$6, " - ", 'CWW12'!$E$5),212)&amp;" [*** truncated]",_xlfn.CONCAT('CWW12'!$B$9, " - ", 'CWW12'!$B$96, " - ", 'CWW12'!$G$6, " - ", 'CWW12'!$E$5))</f>
        <v xml:space="preserve">EA/NRW environmental programme wastewater (WINEP/NEP) - Catchment management - habitat restoration; (WINEP/NEP) wastewater totex - Highway drainage - Wastewater network+ </v>
      </c>
      <c r="D2071" t="str">
        <f>'CWW12'!$C$96</f>
        <v>£m</v>
      </c>
      <c r="E2071" t="s">
        <v>8488</v>
      </c>
      <c r="F2071" s="1248">
        <f>IF(ISBLANK('CWW12'!$M$96),"##BLANK",'CWW12'!$M$96)</f>
        <v>0</v>
      </c>
    </row>
    <row r="2072" spans="2:6" x14ac:dyDescent="0.2">
      <c r="B2072" t="str">
        <f>UPPER('CWW12'!$AC$96)</f>
        <v>CWW12_087STD_PR24</v>
      </c>
      <c r="C2072" t="str">
        <f>IF(LEN(_xlfn.CONCAT('CWW12'!$B$9, " - ", 'CWW12'!$B$96, " - ", 'CWW12'!$H$6, " - ", 'CWW12'!$E$5))&gt;230,LEFT(_xlfn.CONCAT('CWW12'!$B$9, " - ", 'CWW12'!$B$96, " - ", 'CWW12'!$H$6, " - ", 'CWW12'!$E$5),212)&amp;" [*** truncated]",_xlfn.CONCAT('CWW12'!$B$9, " - ", 'CWW12'!$B$96, " - ", 'CWW12'!$H$6, " - ", 'CWW12'!$E$5))</f>
        <v xml:space="preserve">EA/NRW environmental programme wastewater (WINEP/NEP) - Catchment management - habitat restoration; (WINEP/NEP) wastewater totex - Sewage treatment and disposal - Wastewater network+ </v>
      </c>
      <c r="D2072" t="str">
        <f>'CWW12'!$C$96</f>
        <v>£m</v>
      </c>
      <c r="E2072" t="s">
        <v>8488</v>
      </c>
      <c r="F2072" s="1248">
        <f>IF(ISBLANK('CWW12'!$N$96),"##BLANK",'CWW12'!$N$96)</f>
        <v>0</v>
      </c>
    </row>
    <row r="2073" spans="2:6" x14ac:dyDescent="0.2">
      <c r="B2073" t="str">
        <f>UPPER('CWW12'!$AD$96)</f>
        <v>CWW12_087SLT_PR24</v>
      </c>
      <c r="C2073" t="str">
        <f>IF(LEN(_xlfn.CONCAT('CWW12'!$B$9, " - ", 'CWW12'!$B$96, " - ", 'CWW12'!$I$6, " - ", 'CWW12'!$E$5))&gt;230,LEFT(_xlfn.CONCAT('CWW12'!$B$9, " - ", 'CWW12'!$B$96, " - ", 'CWW12'!$I$6, " - ", 'CWW12'!$E$5),212)&amp;" [*** truncated]",_xlfn.CONCAT('CWW12'!$B$9, " - ", 'CWW12'!$B$96, " - ", 'CWW12'!$I$6, " - ", 'CWW12'!$E$5))</f>
        <v xml:space="preserve">EA/NRW environmental programme wastewater (WINEP/NEP) - Catchment management - habitat restoration; (WINEP/NEP) wastewater totex - Sludge liquor treatment - Wastewater network+ </v>
      </c>
      <c r="D2073" t="str">
        <f>'CWW12'!$C$96</f>
        <v>£m</v>
      </c>
      <c r="E2073" t="s">
        <v>8488</v>
      </c>
      <c r="F2073" s="1248">
        <f>IF(ISBLANK('CWW12'!$O$96),"##BLANK",'CWW12'!$O$96)</f>
        <v>0</v>
      </c>
    </row>
    <row r="2074" spans="2:6" x14ac:dyDescent="0.2">
      <c r="B2074" t="str">
        <f>UPPER('CWW12'!$AE$96)</f>
        <v>CWW12_087TOT_PR24</v>
      </c>
      <c r="C2074" t="str">
        <f>IF(LEN(_xlfn.CONCAT('CWW12'!$B$9, " - ", 'CWW12'!$B$96, " - ", 'CWW12'!$J$5))&gt;230,LEFT(_xlfn.CONCAT('CWW12'!$B$9, " - ", 'CWW12'!$B$96, " - ", 'CWW12'!$J$5),212)&amp;" [*** truncated]",_xlfn.CONCAT('CWW12'!$B$9, " - ", 'CWW12'!$B$96, " - ", 'CWW12'!$J$5))</f>
        <v>EA/NRW environmental programme wastewater (WINEP/NEP) - Catchment management - habitat restoration; (WINEP/NEP) wastewater totex - Total</v>
      </c>
      <c r="D2074" t="str">
        <f>'CWW12'!$C$96</f>
        <v>£m</v>
      </c>
      <c r="E2074" t="s">
        <v>8488</v>
      </c>
      <c r="F2074" s="1248">
        <f>IF(ISBLANK('CWW12'!$P$96),"##BLANK",'CWW12'!$P$96)</f>
        <v>0</v>
      </c>
    </row>
    <row r="2075" spans="2:6" x14ac:dyDescent="0.2">
      <c r="B2075" t="str">
        <f>UPPER('CWW12'!$Z$97)</f>
        <v>CWW12_088FL_PR24</v>
      </c>
      <c r="C2075" t="str">
        <f>IF(LEN(_xlfn.CONCAT('CWW12'!$B$9, " - ", 'CWW12'!$B$97, " - ", 'CWW12'!$E$6, " - ", 'CWW12'!$E$5))&gt;230,LEFT(_xlfn.CONCAT('CWW12'!$B$9, " - ", 'CWW12'!$B$97, " - ", 'CWW12'!$E$6, " - ", 'CWW12'!$E$5),212)&amp;" [*** truncated]",_xlfn.CONCAT('CWW12'!$B$9, " - ", 'CWW12'!$B$97, " - ", 'CWW12'!$E$6, " - ", 'CWW12'!$E$5))</f>
        <v xml:space="preserve">EA/NRW environmental programme wastewater (WINEP/NEP) - Microbiological treatment - bathing waters, coastal and inland (WINEP/NEP) wastewater capex - Foul - Wastewater network+ </v>
      </c>
      <c r="D2075" t="str">
        <f>'CWW12'!$C$97</f>
        <v>£m</v>
      </c>
      <c r="E2075" t="s">
        <v>8488</v>
      </c>
      <c r="F2075" s="1248">
        <f>IF(ISBLANK('CWW12'!$K$97),"##BLANK",'CWW12'!$K$97)</f>
        <v>0</v>
      </c>
    </row>
    <row r="2076" spans="2:6" x14ac:dyDescent="0.2">
      <c r="B2076" t="str">
        <f>UPPER('CWW12'!$AA$97)</f>
        <v>CWW12_088SWD_PR24</v>
      </c>
      <c r="C2076" t="str">
        <f>IF(LEN(_xlfn.CONCAT('CWW12'!$B$9, " - ", 'CWW12'!$B$97, " - ", 'CWW12'!$F$6, " - ", 'CWW12'!$E$5))&gt;230,LEFT(_xlfn.CONCAT('CWW12'!$B$9, " - ", 'CWW12'!$B$97, " - ", 'CWW12'!$F$6, " - ", 'CWW12'!$E$5),212)&amp;" [*** truncated]",_xlfn.CONCAT('CWW12'!$B$9, " - ", 'CWW12'!$B$97, " - ", 'CWW12'!$F$6, " - ", 'CWW12'!$E$5))</f>
        <v xml:space="preserve">EA/NRW environmental programme wastewater (WINEP/NEP) - Microbiological treatment - bathing waters, coastal and inland (WINEP/NEP) wastewater capex - Surface water drainage - Wastewater network+ </v>
      </c>
      <c r="D2076" t="str">
        <f>'CWW12'!$C$97</f>
        <v>£m</v>
      </c>
      <c r="E2076" t="s">
        <v>8488</v>
      </c>
      <c r="F2076" s="1248">
        <f>IF(ISBLANK('CWW12'!$L$97),"##BLANK",'CWW12'!$L$97)</f>
        <v>0</v>
      </c>
    </row>
    <row r="2077" spans="2:6" x14ac:dyDescent="0.2">
      <c r="B2077" t="str">
        <f>UPPER('CWW12'!$AB$97)</f>
        <v>CWW12_088HD_PR24</v>
      </c>
      <c r="C2077" t="str">
        <f>IF(LEN(_xlfn.CONCAT('CWW12'!$B$9, " - ", 'CWW12'!$B$97, " - ", 'CWW12'!$G$6, " - ", 'CWW12'!$E$5))&gt;230,LEFT(_xlfn.CONCAT('CWW12'!$B$9, " - ", 'CWW12'!$B$97, " - ", 'CWW12'!$G$6, " - ", 'CWW12'!$E$5),212)&amp;" [*** truncated]",_xlfn.CONCAT('CWW12'!$B$9, " - ", 'CWW12'!$B$97, " - ", 'CWW12'!$G$6, " - ", 'CWW12'!$E$5))</f>
        <v xml:space="preserve">EA/NRW environmental programme wastewater (WINEP/NEP) - Microbiological treatment - bathing waters, coastal and inland (WINEP/NEP) wastewater capex - Highway drainage - Wastewater network+ </v>
      </c>
      <c r="D2077" t="str">
        <f>'CWW12'!$C$97</f>
        <v>£m</v>
      </c>
      <c r="E2077" t="s">
        <v>8488</v>
      </c>
      <c r="F2077" s="1248">
        <f>IF(ISBLANK('CWW12'!$M$97),"##BLANK",'CWW12'!$M$97)</f>
        <v>0</v>
      </c>
    </row>
    <row r="2078" spans="2:6" x14ac:dyDescent="0.2">
      <c r="B2078" t="str">
        <f>UPPER('CWW12'!$AC$97)</f>
        <v>CWW12_088STD_PR24</v>
      </c>
      <c r="C2078" t="str">
        <f>IF(LEN(_xlfn.CONCAT('CWW12'!$B$9, " - ", 'CWW12'!$B$97, " - ", 'CWW12'!$H$6, " - ", 'CWW12'!$E$5))&gt;230,LEFT(_xlfn.CONCAT('CWW12'!$B$9, " - ", 'CWW12'!$B$97, " - ", 'CWW12'!$H$6, " - ", 'CWW12'!$E$5),212)&amp;" [*** truncated]",_xlfn.CONCAT('CWW12'!$B$9, " - ", 'CWW12'!$B$97, " - ", 'CWW12'!$H$6, " - ", 'CWW12'!$E$5))</f>
        <v xml:space="preserve">EA/NRW environmental programme wastewater (WINEP/NEP) - Microbiological treatment - bathing waters, coastal and inland (WINEP/NEP) wastewater capex - Sewage treatment and disposal - Wastewater network+ </v>
      </c>
      <c r="D2078" t="str">
        <f>'CWW12'!$C$97</f>
        <v>£m</v>
      </c>
      <c r="E2078" t="s">
        <v>8488</v>
      </c>
      <c r="F2078" s="1248">
        <f>IF(ISBLANK('CWW12'!$N$97),"##BLANK",'CWW12'!$N$97)</f>
        <v>0.28272427727696614</v>
      </c>
    </row>
    <row r="2079" spans="2:6" x14ac:dyDescent="0.2">
      <c r="B2079" t="str">
        <f>UPPER('CWW12'!$AD$97)</f>
        <v>CWW12_088SLT_PR24</v>
      </c>
      <c r="C2079" t="str">
        <f>IF(LEN(_xlfn.CONCAT('CWW12'!$B$9, " - ", 'CWW12'!$B$97, " - ", 'CWW12'!$I$6, " - ", 'CWW12'!$E$5))&gt;230,LEFT(_xlfn.CONCAT('CWW12'!$B$9, " - ", 'CWW12'!$B$97, " - ", 'CWW12'!$I$6, " - ", 'CWW12'!$E$5),212)&amp;" [*** truncated]",_xlfn.CONCAT('CWW12'!$B$9, " - ", 'CWW12'!$B$97, " - ", 'CWW12'!$I$6, " - ", 'CWW12'!$E$5))</f>
        <v xml:space="preserve">EA/NRW environmental programme wastewater (WINEP/NEP) - Microbiological treatment - bathing waters, coastal and inland (WINEP/NEP) wastewater capex - Sludge liquor treatment - Wastewater network+ </v>
      </c>
      <c r="D2079" t="str">
        <f>'CWW12'!$C$97</f>
        <v>£m</v>
      </c>
      <c r="E2079" t="s">
        <v>8488</v>
      </c>
      <c r="F2079" s="1248">
        <f>IF(ISBLANK('CWW12'!$O$97),"##BLANK",'CWW12'!$O$97)</f>
        <v>0</v>
      </c>
    </row>
    <row r="2080" spans="2:6" x14ac:dyDescent="0.2">
      <c r="B2080" t="str">
        <f>UPPER('CWW12'!$AE$97)</f>
        <v>CWW12_088TOT_PR24</v>
      </c>
      <c r="C2080" t="str">
        <f>IF(LEN(_xlfn.CONCAT('CWW12'!$B$9, " - ", 'CWW12'!$B$97, " - ", 'CWW12'!$J$5))&gt;230,LEFT(_xlfn.CONCAT('CWW12'!$B$9, " - ", 'CWW12'!$B$97, " - ", 'CWW12'!$J$5),212)&amp;" [*** truncated]",_xlfn.CONCAT('CWW12'!$B$9, " - ", 'CWW12'!$B$97, " - ", 'CWW12'!$J$5))</f>
        <v>EA/NRW environmental programme wastewater (WINEP/NEP) - Microbiological treatment - bathing waters, coastal and inland (WINEP/NEP) wastewater capex - Total</v>
      </c>
      <c r="D2080" t="str">
        <f>'CWW12'!$C$97</f>
        <v>£m</v>
      </c>
      <c r="E2080" t="s">
        <v>8488</v>
      </c>
      <c r="F2080" s="1248">
        <f>IF(ISBLANK('CWW12'!$P$97),"##BLANK",'CWW12'!$P$97)</f>
        <v>0.28272427727696614</v>
      </c>
    </row>
    <row r="2081" spans="2:6" x14ac:dyDescent="0.2">
      <c r="B2081" t="str">
        <f>UPPER('CWW12'!$Z$98)</f>
        <v>CWW12_089FL_PR24</v>
      </c>
      <c r="C2081" t="str">
        <f>IF(LEN(_xlfn.CONCAT('CWW12'!$B$9, " - ", 'CWW12'!$B$98, " - ", 'CWW12'!$E$6, " - ", 'CWW12'!$E$5))&gt;230,LEFT(_xlfn.CONCAT('CWW12'!$B$9, " - ", 'CWW12'!$B$98, " - ", 'CWW12'!$E$6, " - ", 'CWW12'!$E$5),212)&amp;" [*** truncated]",_xlfn.CONCAT('CWW12'!$B$9, " - ", 'CWW12'!$B$98, " - ", 'CWW12'!$E$6, " - ", 'CWW12'!$E$5))</f>
        <v xml:space="preserve">EA/NRW environmental programme wastewater (WINEP/NEP) - Microbiological treatment - bathing waters, coastal and inland (WINEP/NEP) wastewater opex - Foul - Wastewater network+ </v>
      </c>
      <c r="D2081" t="str">
        <f>'CWW12'!$C$98</f>
        <v>£m</v>
      </c>
      <c r="E2081" t="s">
        <v>8488</v>
      </c>
      <c r="F2081" s="1248">
        <f>IF(ISBLANK('CWW12'!$K$98),"##BLANK",'CWW12'!$K$98)</f>
        <v>0</v>
      </c>
    </row>
    <row r="2082" spans="2:6" x14ac:dyDescent="0.2">
      <c r="B2082" t="str">
        <f>UPPER('CWW12'!$AA$98)</f>
        <v>CWW12_089SWD_PR24</v>
      </c>
      <c r="C2082" t="str">
        <f>IF(LEN(_xlfn.CONCAT('CWW12'!$B$9, " - ", 'CWW12'!$B$98, " - ", 'CWW12'!$F$6, " - ", 'CWW12'!$E$5))&gt;230,LEFT(_xlfn.CONCAT('CWW12'!$B$9, " - ", 'CWW12'!$B$98, " - ", 'CWW12'!$F$6, " - ", 'CWW12'!$E$5),212)&amp;" [*** truncated]",_xlfn.CONCAT('CWW12'!$B$9, " - ", 'CWW12'!$B$98, " - ", 'CWW12'!$F$6, " - ", 'CWW12'!$E$5))</f>
        <v xml:space="preserve">EA/NRW environmental programme wastewater (WINEP/NEP) - Microbiological treatment - bathing waters, coastal and inland (WINEP/NEP) wastewater opex - Surface water drainage - Wastewater network+ </v>
      </c>
      <c r="D2082" t="str">
        <f>'CWW12'!$C$98</f>
        <v>£m</v>
      </c>
      <c r="E2082" t="s">
        <v>8488</v>
      </c>
      <c r="F2082" s="1248">
        <f>IF(ISBLANK('CWW12'!$L$98),"##BLANK",'CWW12'!$L$98)</f>
        <v>0</v>
      </c>
    </row>
    <row r="2083" spans="2:6" x14ac:dyDescent="0.2">
      <c r="B2083" t="str">
        <f>UPPER('CWW12'!$AB$98)</f>
        <v>CWW12_089HD_PR24</v>
      </c>
      <c r="C2083" t="str">
        <f>IF(LEN(_xlfn.CONCAT('CWW12'!$B$9, " - ", 'CWW12'!$B$98, " - ", 'CWW12'!$G$6, " - ", 'CWW12'!$E$5))&gt;230,LEFT(_xlfn.CONCAT('CWW12'!$B$9, " - ", 'CWW12'!$B$98, " - ", 'CWW12'!$G$6, " - ", 'CWW12'!$E$5),212)&amp;" [*** truncated]",_xlfn.CONCAT('CWW12'!$B$9, " - ", 'CWW12'!$B$98, " - ", 'CWW12'!$G$6, " - ", 'CWW12'!$E$5))</f>
        <v xml:space="preserve">EA/NRW environmental programme wastewater (WINEP/NEP) - Microbiological treatment - bathing waters, coastal and inland (WINEP/NEP) wastewater opex - Highway drainage - Wastewater network+ </v>
      </c>
      <c r="D2083" t="str">
        <f>'CWW12'!$C$98</f>
        <v>£m</v>
      </c>
      <c r="E2083" t="s">
        <v>8488</v>
      </c>
      <c r="F2083" s="1248">
        <f>IF(ISBLANK('CWW12'!$M$98),"##BLANK",'CWW12'!$M$98)</f>
        <v>0</v>
      </c>
    </row>
    <row r="2084" spans="2:6" x14ac:dyDescent="0.2">
      <c r="B2084" t="str">
        <f>UPPER('CWW12'!$AC$98)</f>
        <v>CWW12_089STD_PR24</v>
      </c>
      <c r="C2084" t="str">
        <f>IF(LEN(_xlfn.CONCAT('CWW12'!$B$9, " - ", 'CWW12'!$B$98, " - ", 'CWW12'!$H$6, " - ", 'CWW12'!$E$5))&gt;230,LEFT(_xlfn.CONCAT('CWW12'!$B$9, " - ", 'CWW12'!$B$98, " - ", 'CWW12'!$H$6, " - ", 'CWW12'!$E$5),212)&amp;" [*** truncated]",_xlfn.CONCAT('CWW12'!$B$9, " - ", 'CWW12'!$B$98, " - ", 'CWW12'!$H$6, " - ", 'CWW12'!$E$5))</f>
        <v xml:space="preserve">EA/NRW environmental programme wastewater (WINEP/NEP) - Microbiological treatment - bathing waters, coastal and inland (WINEP/NEP) wastewater opex - Sewage treatment and disposal - Wastewater network+ </v>
      </c>
      <c r="D2084" t="str">
        <f>'CWW12'!$C$98</f>
        <v>£m</v>
      </c>
      <c r="E2084" t="s">
        <v>8488</v>
      </c>
      <c r="F2084" s="1248">
        <f>IF(ISBLANK('CWW12'!$N$98),"##BLANK",'CWW12'!$N$98)</f>
        <v>0</v>
      </c>
    </row>
    <row r="2085" spans="2:6" x14ac:dyDescent="0.2">
      <c r="B2085" t="str">
        <f>UPPER('CWW12'!$AD$98)</f>
        <v>CWW12_089SLT_PR24</v>
      </c>
      <c r="C2085" t="str">
        <f>IF(LEN(_xlfn.CONCAT('CWW12'!$B$9, " - ", 'CWW12'!$B$98, " - ", 'CWW12'!$I$6, " - ", 'CWW12'!$E$5))&gt;230,LEFT(_xlfn.CONCAT('CWW12'!$B$9, " - ", 'CWW12'!$B$98, " - ", 'CWW12'!$I$6, " - ", 'CWW12'!$E$5),212)&amp;" [*** truncated]",_xlfn.CONCAT('CWW12'!$B$9, " - ", 'CWW12'!$B$98, " - ", 'CWW12'!$I$6, " - ", 'CWW12'!$E$5))</f>
        <v xml:space="preserve">EA/NRW environmental programme wastewater (WINEP/NEP) - Microbiological treatment - bathing waters, coastal and inland (WINEP/NEP) wastewater opex - Sludge liquor treatment - Wastewater network+ </v>
      </c>
      <c r="D2085" t="str">
        <f>'CWW12'!$C$98</f>
        <v>£m</v>
      </c>
      <c r="E2085" t="s">
        <v>8488</v>
      </c>
      <c r="F2085" s="1248">
        <f>IF(ISBLANK('CWW12'!$O$98),"##BLANK",'CWW12'!$O$98)</f>
        <v>0</v>
      </c>
    </row>
    <row r="2086" spans="2:6" x14ac:dyDescent="0.2">
      <c r="B2086" t="str">
        <f>UPPER('CWW12'!$AE$98)</f>
        <v>CWW12_089TOT_PR24</v>
      </c>
      <c r="C2086" t="str">
        <f>IF(LEN(_xlfn.CONCAT('CWW12'!$B$9, " - ", 'CWW12'!$B$98, " - ", 'CWW12'!$J$5))&gt;230,LEFT(_xlfn.CONCAT('CWW12'!$B$9, " - ", 'CWW12'!$B$98, " - ", 'CWW12'!$J$5),212)&amp;" [*** truncated]",_xlfn.CONCAT('CWW12'!$B$9, " - ", 'CWW12'!$B$98, " - ", 'CWW12'!$J$5))</f>
        <v>EA/NRW environmental programme wastewater (WINEP/NEP) - Microbiological treatment - bathing waters, coastal and inland (WINEP/NEP) wastewater opex - Total</v>
      </c>
      <c r="D2086" t="str">
        <f>'CWW12'!$C$98</f>
        <v>£m</v>
      </c>
      <c r="E2086" t="s">
        <v>8488</v>
      </c>
      <c r="F2086" s="1248">
        <f>IF(ISBLANK('CWW12'!$P$98),"##BLANK",'CWW12'!$P$98)</f>
        <v>0</v>
      </c>
    </row>
    <row r="2087" spans="2:6" x14ac:dyDescent="0.2">
      <c r="B2087" t="str">
        <f>UPPER('CWW12'!$Z$99)</f>
        <v>CWW12_090FL_PR24</v>
      </c>
      <c r="C2087" t="str">
        <f>IF(LEN(_xlfn.CONCAT('CWW12'!$B$9, " - ", 'CWW12'!$B$99, " - ", 'CWW12'!$E$6, " - ", 'CWW12'!$E$5))&gt;230,LEFT(_xlfn.CONCAT('CWW12'!$B$9, " - ", 'CWW12'!$B$99, " - ", 'CWW12'!$E$6, " - ", 'CWW12'!$E$5),212)&amp;" [*** truncated]",_xlfn.CONCAT('CWW12'!$B$9, " - ", 'CWW12'!$B$99, " - ", 'CWW12'!$E$6, " - ", 'CWW12'!$E$5))</f>
        <v xml:space="preserve">EA/NRW environmental programme wastewater (WINEP/NEP) - Microbiological treatment - bathing waters, coastal and inland (WINEP/NEP) wastewater totex - Foul - Wastewater network+ </v>
      </c>
      <c r="D2087" t="str">
        <f>'CWW12'!$C$99</f>
        <v>£m</v>
      </c>
      <c r="E2087" t="s">
        <v>8488</v>
      </c>
      <c r="F2087" s="1248">
        <f>IF(ISBLANK('CWW12'!$K$99),"##BLANK",'CWW12'!$K$99)</f>
        <v>0</v>
      </c>
    </row>
    <row r="2088" spans="2:6" x14ac:dyDescent="0.2">
      <c r="B2088" t="str">
        <f>UPPER('CWW12'!$AA$99)</f>
        <v>CWW12_090SWD_PR24</v>
      </c>
      <c r="C2088" t="str">
        <f>IF(LEN(_xlfn.CONCAT('CWW12'!$B$9, " - ", 'CWW12'!$B$99, " - ", 'CWW12'!$F$6, " - ", 'CWW12'!$E$5))&gt;230,LEFT(_xlfn.CONCAT('CWW12'!$B$9, " - ", 'CWW12'!$B$99, " - ", 'CWW12'!$F$6, " - ", 'CWW12'!$E$5),212)&amp;" [*** truncated]",_xlfn.CONCAT('CWW12'!$B$9, " - ", 'CWW12'!$B$99, " - ", 'CWW12'!$F$6, " - ", 'CWW12'!$E$5))</f>
        <v xml:space="preserve">EA/NRW environmental programme wastewater (WINEP/NEP) - Microbiological treatment - bathing waters, coastal and inland (WINEP/NEP) wastewater totex - Surface water drainage - Wastewater network+ </v>
      </c>
      <c r="D2088" t="str">
        <f>'CWW12'!$C$99</f>
        <v>£m</v>
      </c>
      <c r="E2088" t="s">
        <v>8488</v>
      </c>
      <c r="F2088" s="1248">
        <f>IF(ISBLANK('CWW12'!$L$99),"##BLANK",'CWW12'!$L$99)</f>
        <v>0</v>
      </c>
    </row>
    <row r="2089" spans="2:6" x14ac:dyDescent="0.2">
      <c r="B2089" t="str">
        <f>UPPER('CWW12'!$AB$99)</f>
        <v>CWW12_090HD_PR24</v>
      </c>
      <c r="C2089" t="str">
        <f>IF(LEN(_xlfn.CONCAT('CWW12'!$B$9, " - ", 'CWW12'!$B$99, " - ", 'CWW12'!$G$6, " - ", 'CWW12'!$E$5))&gt;230,LEFT(_xlfn.CONCAT('CWW12'!$B$9, " - ", 'CWW12'!$B$99, " - ", 'CWW12'!$G$6, " - ", 'CWW12'!$E$5),212)&amp;" [*** truncated]",_xlfn.CONCAT('CWW12'!$B$9, " - ", 'CWW12'!$B$99, " - ", 'CWW12'!$G$6, " - ", 'CWW12'!$E$5))</f>
        <v xml:space="preserve">EA/NRW environmental programme wastewater (WINEP/NEP) - Microbiological treatment - bathing waters, coastal and inland (WINEP/NEP) wastewater totex - Highway drainage - Wastewater network+ </v>
      </c>
      <c r="D2089" t="str">
        <f>'CWW12'!$C$99</f>
        <v>£m</v>
      </c>
      <c r="E2089" t="s">
        <v>8488</v>
      </c>
      <c r="F2089" s="1248">
        <f>IF(ISBLANK('CWW12'!$M$99),"##BLANK",'CWW12'!$M$99)</f>
        <v>0</v>
      </c>
    </row>
    <row r="2090" spans="2:6" x14ac:dyDescent="0.2">
      <c r="B2090" t="str">
        <f>UPPER('CWW12'!$AC$99)</f>
        <v>CWW12_090STD_PR24</v>
      </c>
      <c r="C2090" t="str">
        <f>IF(LEN(_xlfn.CONCAT('CWW12'!$B$9, " - ", 'CWW12'!$B$99, " - ", 'CWW12'!$H$6, " - ", 'CWW12'!$E$5))&gt;230,LEFT(_xlfn.CONCAT('CWW12'!$B$9, " - ", 'CWW12'!$B$99, " - ", 'CWW12'!$H$6, " - ", 'CWW12'!$E$5),212)&amp;" [*** truncated]",_xlfn.CONCAT('CWW12'!$B$9, " - ", 'CWW12'!$B$99, " - ", 'CWW12'!$H$6, " - ", 'CWW12'!$E$5))</f>
        <v xml:space="preserve">EA/NRW environmental programme wastewater (WINEP/NEP) - Microbiological treatment - bathing waters, coastal and inland (WINEP/NEP) wastewater totex - Sewage treatment and disposal - Wastewater network+ </v>
      </c>
      <c r="D2090" t="str">
        <f>'CWW12'!$C$99</f>
        <v>£m</v>
      </c>
      <c r="E2090" t="s">
        <v>8488</v>
      </c>
      <c r="F2090" s="1248">
        <f>IF(ISBLANK('CWW12'!$N$99),"##BLANK",'CWW12'!$N$99)</f>
        <v>0.28272427727696614</v>
      </c>
    </row>
    <row r="2091" spans="2:6" x14ac:dyDescent="0.2">
      <c r="B2091" t="str">
        <f>UPPER('CWW12'!$AD$99)</f>
        <v>CWW12_090SLT_PR24</v>
      </c>
      <c r="C2091" t="str">
        <f>IF(LEN(_xlfn.CONCAT('CWW12'!$B$9, " - ", 'CWW12'!$B$99, " - ", 'CWW12'!$I$6, " - ", 'CWW12'!$E$5))&gt;230,LEFT(_xlfn.CONCAT('CWW12'!$B$9, " - ", 'CWW12'!$B$99, " - ", 'CWW12'!$I$6, " - ", 'CWW12'!$E$5),212)&amp;" [*** truncated]",_xlfn.CONCAT('CWW12'!$B$9, " - ", 'CWW12'!$B$99, " - ", 'CWW12'!$I$6, " - ", 'CWW12'!$E$5))</f>
        <v xml:space="preserve">EA/NRW environmental programme wastewater (WINEP/NEP) - Microbiological treatment - bathing waters, coastal and inland (WINEP/NEP) wastewater totex - Sludge liquor treatment - Wastewater network+ </v>
      </c>
      <c r="D2091" t="str">
        <f>'CWW12'!$C$99</f>
        <v>£m</v>
      </c>
      <c r="E2091" t="s">
        <v>8488</v>
      </c>
      <c r="F2091" s="1248">
        <f>IF(ISBLANK('CWW12'!$O$99),"##BLANK",'CWW12'!$O$99)</f>
        <v>0</v>
      </c>
    </row>
    <row r="2092" spans="2:6" x14ac:dyDescent="0.2">
      <c r="B2092" t="str">
        <f>UPPER('CWW12'!$AE$99)</f>
        <v>CWW12_090TOT_PR24</v>
      </c>
      <c r="C2092" t="str">
        <f>IF(LEN(_xlfn.CONCAT('CWW12'!$B$9, " - ", 'CWW12'!$B$99, " - ", 'CWW12'!$J$5))&gt;230,LEFT(_xlfn.CONCAT('CWW12'!$B$9, " - ", 'CWW12'!$B$99, " - ", 'CWW12'!$J$5),212)&amp;" [*** truncated]",_xlfn.CONCAT('CWW12'!$B$9, " - ", 'CWW12'!$B$99, " - ", 'CWW12'!$J$5))</f>
        <v>EA/NRW environmental programme wastewater (WINEP/NEP) - Microbiological treatment - bathing waters, coastal and inland (WINEP/NEP) wastewater totex - Total</v>
      </c>
      <c r="D2092" t="str">
        <f>'CWW12'!$C$99</f>
        <v>£m</v>
      </c>
      <c r="E2092" t="s">
        <v>8488</v>
      </c>
      <c r="F2092" s="1248">
        <f>IF(ISBLANK('CWW12'!$P$99),"##BLANK",'CWW12'!$P$99)</f>
        <v>0.28272427727696614</v>
      </c>
    </row>
    <row r="2093" spans="2:6" x14ac:dyDescent="0.2">
      <c r="B2093" t="str">
        <f>UPPER('CWW12'!$Z$100)</f>
        <v>CWW12_091FL_PR24</v>
      </c>
      <c r="C2093" t="str">
        <f>IF(LEN(_xlfn.CONCAT('CWW12'!$B$9, " - ", 'CWW12'!$B$100, " - ", 'CWW12'!$E$6, " - ", 'CWW12'!$E$5))&gt;230,LEFT(_xlfn.CONCAT('CWW12'!$B$9, " - ", 'CWW12'!$B$100, " - ", 'CWW12'!$E$6, " - ", 'CWW12'!$E$5),212)&amp;" [*** truncated]",_xlfn.CONCAT('CWW12'!$B$9, " - ", 'CWW12'!$B$100, " - ", 'CWW12'!$E$6, " - ", 'CWW12'!$E$5))</f>
        <v xml:space="preserve">EA/NRW environmental programme wastewater (WINEP/NEP) - Septic tank replacements - treatment solution; (WINEP/NEP) wastewater capex - Foul - Wastewater network+ </v>
      </c>
      <c r="D2093" t="str">
        <f>'CWW12'!$C$100</f>
        <v>£m</v>
      </c>
      <c r="E2093" t="s">
        <v>8488</v>
      </c>
      <c r="F2093" s="1248">
        <f>IF(ISBLANK('CWW12'!$K$100),"##BLANK",'CWW12'!$K$100)</f>
        <v>0</v>
      </c>
    </row>
    <row r="2094" spans="2:6" x14ac:dyDescent="0.2">
      <c r="B2094" t="str">
        <f>UPPER('CWW12'!$AA$100)</f>
        <v>CWW12_091SWD_PR24</v>
      </c>
      <c r="C2094" t="str">
        <f>IF(LEN(_xlfn.CONCAT('CWW12'!$B$9, " - ", 'CWW12'!$B$100, " - ", 'CWW12'!$F$6, " - ", 'CWW12'!$E$5))&gt;230,LEFT(_xlfn.CONCAT('CWW12'!$B$9, " - ", 'CWW12'!$B$100, " - ", 'CWW12'!$F$6, " - ", 'CWW12'!$E$5),212)&amp;" [*** truncated]",_xlfn.CONCAT('CWW12'!$B$9, " - ", 'CWW12'!$B$100, " - ", 'CWW12'!$F$6, " - ", 'CWW12'!$E$5))</f>
        <v xml:space="preserve">EA/NRW environmental programme wastewater (WINEP/NEP) - Septic tank replacements - treatment solution; (WINEP/NEP) wastewater capex - Surface water drainage - Wastewater network+ </v>
      </c>
      <c r="D2094" t="str">
        <f>'CWW12'!$C$100</f>
        <v>£m</v>
      </c>
      <c r="E2094" t="s">
        <v>8488</v>
      </c>
      <c r="F2094" s="1248">
        <f>IF(ISBLANK('CWW12'!$L$100),"##BLANK",'CWW12'!$L$100)</f>
        <v>0</v>
      </c>
    </row>
    <row r="2095" spans="2:6" x14ac:dyDescent="0.2">
      <c r="B2095" t="str">
        <f>UPPER('CWW12'!$AB$100)</f>
        <v>CWW12_091HD_PR24</v>
      </c>
      <c r="C2095" t="str">
        <f>IF(LEN(_xlfn.CONCAT('CWW12'!$B$9, " - ", 'CWW12'!$B$100, " - ", 'CWW12'!$G$6, " - ", 'CWW12'!$E$5))&gt;230,LEFT(_xlfn.CONCAT('CWW12'!$B$9, " - ", 'CWW12'!$B$100, " - ", 'CWW12'!$G$6, " - ", 'CWW12'!$E$5),212)&amp;" [*** truncated]",_xlfn.CONCAT('CWW12'!$B$9, " - ", 'CWW12'!$B$100, " - ", 'CWW12'!$G$6, " - ", 'CWW12'!$E$5))</f>
        <v xml:space="preserve">EA/NRW environmental programme wastewater (WINEP/NEP) - Septic tank replacements - treatment solution; (WINEP/NEP) wastewater capex - Highway drainage - Wastewater network+ </v>
      </c>
      <c r="D2095" t="str">
        <f>'CWW12'!$C$100</f>
        <v>£m</v>
      </c>
      <c r="E2095" t="s">
        <v>8488</v>
      </c>
      <c r="F2095" s="1248">
        <f>IF(ISBLANK('CWW12'!$M$100),"##BLANK",'CWW12'!$M$100)</f>
        <v>0</v>
      </c>
    </row>
    <row r="2096" spans="2:6" x14ac:dyDescent="0.2">
      <c r="B2096" t="str">
        <f>UPPER('CWW12'!$AC$100)</f>
        <v>CWW12_091STD_PR24</v>
      </c>
      <c r="C2096" t="str">
        <f>IF(LEN(_xlfn.CONCAT('CWW12'!$B$9, " - ", 'CWW12'!$B$100, " - ", 'CWW12'!$H$6, " - ", 'CWW12'!$E$5))&gt;230,LEFT(_xlfn.CONCAT('CWW12'!$B$9, " - ", 'CWW12'!$B$100, " - ", 'CWW12'!$H$6, " - ", 'CWW12'!$E$5),212)&amp;" [*** truncated]",_xlfn.CONCAT('CWW12'!$B$9, " - ", 'CWW12'!$B$100, " - ", 'CWW12'!$H$6, " - ", 'CWW12'!$E$5))</f>
        <v xml:space="preserve">EA/NRW environmental programme wastewater (WINEP/NEP) - Septic tank replacements - treatment solution; (WINEP/NEP) wastewater capex - Sewage treatment and disposal - Wastewater network+ </v>
      </c>
      <c r="D2096" t="str">
        <f>'CWW12'!$C$100</f>
        <v>£m</v>
      </c>
      <c r="E2096" t="s">
        <v>8488</v>
      </c>
      <c r="F2096" s="1248">
        <f>IF(ISBLANK('CWW12'!$N$100),"##BLANK",'CWW12'!$N$100)</f>
        <v>0</v>
      </c>
    </row>
    <row r="2097" spans="2:6" x14ac:dyDescent="0.2">
      <c r="B2097" t="str">
        <f>UPPER('CWW12'!$AD$100)</f>
        <v>CWW12_091SLT_PR24</v>
      </c>
      <c r="C2097" t="str">
        <f>IF(LEN(_xlfn.CONCAT('CWW12'!$B$9, " - ", 'CWW12'!$B$100, " - ", 'CWW12'!$I$6, " - ", 'CWW12'!$E$5))&gt;230,LEFT(_xlfn.CONCAT('CWW12'!$B$9, " - ", 'CWW12'!$B$100, " - ", 'CWW12'!$I$6, " - ", 'CWW12'!$E$5),212)&amp;" [*** truncated]",_xlfn.CONCAT('CWW12'!$B$9, " - ", 'CWW12'!$B$100, " - ", 'CWW12'!$I$6, " - ", 'CWW12'!$E$5))</f>
        <v xml:space="preserve">EA/NRW environmental programme wastewater (WINEP/NEP) - Septic tank replacements - treatment solution; (WINEP/NEP) wastewater capex - Sludge liquor treatment - Wastewater network+ </v>
      </c>
      <c r="D2097" t="str">
        <f>'CWW12'!$C$100</f>
        <v>£m</v>
      </c>
      <c r="E2097" t="s">
        <v>8488</v>
      </c>
      <c r="F2097" s="1248">
        <f>IF(ISBLANK('CWW12'!$O$100),"##BLANK",'CWW12'!$O$100)</f>
        <v>0</v>
      </c>
    </row>
    <row r="2098" spans="2:6" x14ac:dyDescent="0.2">
      <c r="B2098" t="str">
        <f>UPPER('CWW12'!$AE$100)</f>
        <v>CWW12_091TOT_PR24</v>
      </c>
      <c r="C2098" t="str">
        <f>IF(LEN(_xlfn.CONCAT('CWW12'!$B$9, " - ", 'CWW12'!$B$100, " - ", 'CWW12'!$J$5))&gt;230,LEFT(_xlfn.CONCAT('CWW12'!$B$9, " - ", 'CWW12'!$B$100, " - ", 'CWW12'!$J$5),212)&amp;" [*** truncated]",_xlfn.CONCAT('CWW12'!$B$9, " - ", 'CWW12'!$B$100, " - ", 'CWW12'!$J$5))</f>
        <v>EA/NRW environmental programme wastewater (WINEP/NEP) - Septic tank replacements - treatment solution; (WINEP/NEP) wastewater capex - Total</v>
      </c>
      <c r="D2098" t="str">
        <f>'CWW12'!$C$100</f>
        <v>£m</v>
      </c>
      <c r="E2098" t="s">
        <v>8488</v>
      </c>
      <c r="F2098" s="1248">
        <f>IF(ISBLANK('CWW12'!$P$100),"##BLANK",'CWW12'!$P$100)</f>
        <v>0</v>
      </c>
    </row>
    <row r="2099" spans="2:6" x14ac:dyDescent="0.2">
      <c r="B2099" t="str">
        <f>UPPER('CWW12'!$Z$101)</f>
        <v>CWW12_092FL_PR24</v>
      </c>
      <c r="C2099" t="str">
        <f>IF(LEN(_xlfn.CONCAT('CWW12'!$B$9, " - ", 'CWW12'!$B$101, " - ", 'CWW12'!$E$6, " - ", 'CWW12'!$E$5))&gt;230,LEFT(_xlfn.CONCAT('CWW12'!$B$9, " - ", 'CWW12'!$B$101, " - ", 'CWW12'!$E$6, " - ", 'CWW12'!$E$5),212)&amp;" [*** truncated]",_xlfn.CONCAT('CWW12'!$B$9, " - ", 'CWW12'!$B$101, " - ", 'CWW12'!$E$6, " - ", 'CWW12'!$E$5))</f>
        <v xml:space="preserve">EA/NRW environmental programme wastewater (WINEP/NEP) - Septic tank replacements - treatment solution; (WINEP/NEP) wastewater opex - Foul - Wastewater network+ </v>
      </c>
      <c r="D2099" t="str">
        <f>'CWW12'!$C$101</f>
        <v>£m</v>
      </c>
      <c r="E2099" t="s">
        <v>8488</v>
      </c>
      <c r="F2099" s="1248">
        <f>IF(ISBLANK('CWW12'!$K$101),"##BLANK",'CWW12'!$K$101)</f>
        <v>0</v>
      </c>
    </row>
    <row r="2100" spans="2:6" x14ac:dyDescent="0.2">
      <c r="B2100" t="str">
        <f>UPPER('CWW12'!$AA$101)</f>
        <v>CWW12_092SWD_PR24</v>
      </c>
      <c r="C2100" t="str">
        <f>IF(LEN(_xlfn.CONCAT('CWW12'!$B$9, " - ", 'CWW12'!$B$101, " - ", 'CWW12'!$F$6, " - ", 'CWW12'!$E$5))&gt;230,LEFT(_xlfn.CONCAT('CWW12'!$B$9, " - ", 'CWW12'!$B$101, " - ", 'CWW12'!$F$6, " - ", 'CWW12'!$E$5),212)&amp;" [*** truncated]",_xlfn.CONCAT('CWW12'!$B$9, " - ", 'CWW12'!$B$101, " - ", 'CWW12'!$F$6, " - ", 'CWW12'!$E$5))</f>
        <v xml:space="preserve">EA/NRW environmental programme wastewater (WINEP/NEP) - Septic tank replacements - treatment solution; (WINEP/NEP) wastewater opex - Surface water drainage - Wastewater network+ </v>
      </c>
      <c r="D2100" t="str">
        <f>'CWW12'!$C$101</f>
        <v>£m</v>
      </c>
      <c r="E2100" t="s">
        <v>8488</v>
      </c>
      <c r="F2100" s="1248">
        <f>IF(ISBLANK('CWW12'!$L$101),"##BLANK",'CWW12'!$L$101)</f>
        <v>0</v>
      </c>
    </row>
    <row r="2101" spans="2:6" x14ac:dyDescent="0.2">
      <c r="B2101" t="str">
        <f>UPPER('CWW12'!$AB$101)</f>
        <v>CWW12_092HD_PR24</v>
      </c>
      <c r="C2101" t="str">
        <f>IF(LEN(_xlfn.CONCAT('CWW12'!$B$9, " - ", 'CWW12'!$B$101, " - ", 'CWW12'!$G$6, " - ", 'CWW12'!$E$5))&gt;230,LEFT(_xlfn.CONCAT('CWW12'!$B$9, " - ", 'CWW12'!$B$101, " - ", 'CWW12'!$G$6, " - ", 'CWW12'!$E$5),212)&amp;" [*** truncated]",_xlfn.CONCAT('CWW12'!$B$9, " - ", 'CWW12'!$B$101, " - ", 'CWW12'!$G$6, " - ", 'CWW12'!$E$5))</f>
        <v xml:space="preserve">EA/NRW environmental programme wastewater (WINEP/NEP) - Septic tank replacements - treatment solution; (WINEP/NEP) wastewater opex - Highway drainage - Wastewater network+ </v>
      </c>
      <c r="D2101" t="str">
        <f>'CWW12'!$C$101</f>
        <v>£m</v>
      </c>
      <c r="E2101" t="s">
        <v>8488</v>
      </c>
      <c r="F2101" s="1248">
        <f>IF(ISBLANK('CWW12'!$M$101),"##BLANK",'CWW12'!$M$101)</f>
        <v>0</v>
      </c>
    </row>
    <row r="2102" spans="2:6" x14ac:dyDescent="0.2">
      <c r="B2102" t="str">
        <f>UPPER('CWW12'!$AC$101)</f>
        <v>CWW12_092STD_PR24</v>
      </c>
      <c r="C2102" t="str">
        <f>IF(LEN(_xlfn.CONCAT('CWW12'!$B$9, " - ", 'CWW12'!$B$101, " - ", 'CWW12'!$H$6, " - ", 'CWW12'!$E$5))&gt;230,LEFT(_xlfn.CONCAT('CWW12'!$B$9, " - ", 'CWW12'!$B$101, " - ", 'CWW12'!$H$6, " - ", 'CWW12'!$E$5),212)&amp;" [*** truncated]",_xlfn.CONCAT('CWW12'!$B$9, " - ", 'CWW12'!$B$101, " - ", 'CWW12'!$H$6, " - ", 'CWW12'!$E$5))</f>
        <v xml:space="preserve">EA/NRW environmental programme wastewater (WINEP/NEP) - Septic tank replacements - treatment solution; (WINEP/NEP) wastewater opex - Sewage treatment and disposal - Wastewater network+ </v>
      </c>
      <c r="D2102" t="str">
        <f>'CWW12'!$C$101</f>
        <v>£m</v>
      </c>
      <c r="E2102" t="s">
        <v>8488</v>
      </c>
      <c r="F2102" s="1248">
        <f>IF(ISBLANK('CWW12'!$N$101),"##BLANK",'CWW12'!$N$101)</f>
        <v>0</v>
      </c>
    </row>
    <row r="2103" spans="2:6" x14ac:dyDescent="0.2">
      <c r="B2103" t="str">
        <f>UPPER('CWW12'!$AD$101)</f>
        <v>CWW12_092SLT_PR24</v>
      </c>
      <c r="C2103" t="str">
        <f>IF(LEN(_xlfn.CONCAT('CWW12'!$B$9, " - ", 'CWW12'!$B$101, " - ", 'CWW12'!$I$6, " - ", 'CWW12'!$E$5))&gt;230,LEFT(_xlfn.CONCAT('CWW12'!$B$9, " - ", 'CWW12'!$B$101, " - ", 'CWW12'!$I$6, " - ", 'CWW12'!$E$5),212)&amp;" [*** truncated]",_xlfn.CONCAT('CWW12'!$B$9, " - ", 'CWW12'!$B$101, " - ", 'CWW12'!$I$6, " - ", 'CWW12'!$E$5))</f>
        <v xml:space="preserve">EA/NRW environmental programme wastewater (WINEP/NEP) - Septic tank replacements - treatment solution; (WINEP/NEP) wastewater opex - Sludge liquor treatment - Wastewater network+ </v>
      </c>
      <c r="D2103" t="str">
        <f>'CWW12'!$C$101</f>
        <v>£m</v>
      </c>
      <c r="E2103" t="s">
        <v>8488</v>
      </c>
      <c r="F2103" s="1248">
        <f>IF(ISBLANK('CWW12'!$O$101),"##BLANK",'CWW12'!$O$101)</f>
        <v>0</v>
      </c>
    </row>
    <row r="2104" spans="2:6" x14ac:dyDescent="0.2">
      <c r="B2104" t="str">
        <f>UPPER('CWW12'!$AE$101)</f>
        <v>CWW12_092TOT_PR24</v>
      </c>
      <c r="C2104" t="str">
        <f>IF(LEN(_xlfn.CONCAT('CWW12'!$B$9, " - ", 'CWW12'!$B$101, " - ", 'CWW12'!$J$5))&gt;230,LEFT(_xlfn.CONCAT('CWW12'!$B$9, " - ", 'CWW12'!$B$101, " - ", 'CWW12'!$J$5),212)&amp;" [*** truncated]",_xlfn.CONCAT('CWW12'!$B$9, " - ", 'CWW12'!$B$101, " - ", 'CWW12'!$J$5))</f>
        <v>EA/NRW environmental programme wastewater (WINEP/NEP) - Septic tank replacements - treatment solution; (WINEP/NEP) wastewater opex - Total</v>
      </c>
      <c r="D2104" t="str">
        <f>'CWW12'!$C$101</f>
        <v>£m</v>
      </c>
      <c r="E2104" t="s">
        <v>8488</v>
      </c>
      <c r="F2104" s="1248">
        <f>IF(ISBLANK('CWW12'!$P$101),"##BLANK",'CWW12'!$P$101)</f>
        <v>0</v>
      </c>
    </row>
    <row r="2105" spans="2:6" x14ac:dyDescent="0.2">
      <c r="B2105" t="str">
        <f>UPPER('CWW12'!$Z$102)</f>
        <v>CWW12_093FL_PR24</v>
      </c>
      <c r="C2105" t="str">
        <f>IF(LEN(_xlfn.CONCAT('CWW12'!$B$9, " - ", 'CWW12'!$B$102, " - ", 'CWW12'!$E$6, " - ", 'CWW12'!$E$5))&gt;230,LEFT(_xlfn.CONCAT('CWW12'!$B$9, " - ", 'CWW12'!$B$102, " - ", 'CWW12'!$E$6, " - ", 'CWW12'!$E$5),212)&amp;" [*** truncated]",_xlfn.CONCAT('CWW12'!$B$9, " - ", 'CWW12'!$B$102, " - ", 'CWW12'!$E$6, " - ", 'CWW12'!$E$5))</f>
        <v xml:space="preserve">EA/NRW environmental programme wastewater (WINEP/NEP) - Septic tank replacements - treatment solution; (WINEP/NEP) wastewater totex - Foul - Wastewater network+ </v>
      </c>
      <c r="D2105" t="str">
        <f>'CWW12'!$C$102</f>
        <v>£m</v>
      </c>
      <c r="E2105" t="s">
        <v>8488</v>
      </c>
      <c r="F2105" s="1248">
        <f>IF(ISBLANK('CWW12'!$K$102),"##BLANK",'CWW12'!$K$102)</f>
        <v>0</v>
      </c>
    </row>
    <row r="2106" spans="2:6" x14ac:dyDescent="0.2">
      <c r="B2106" t="str">
        <f>UPPER('CWW12'!$AA$102)</f>
        <v>CWW12_093SWD_PR24</v>
      </c>
      <c r="C2106" t="str">
        <f>IF(LEN(_xlfn.CONCAT('CWW12'!$B$9, " - ", 'CWW12'!$B$102, " - ", 'CWW12'!$F$6, " - ", 'CWW12'!$E$5))&gt;230,LEFT(_xlfn.CONCAT('CWW12'!$B$9, " - ", 'CWW12'!$B$102, " - ", 'CWW12'!$F$6, " - ", 'CWW12'!$E$5),212)&amp;" [*** truncated]",_xlfn.CONCAT('CWW12'!$B$9, " - ", 'CWW12'!$B$102, " - ", 'CWW12'!$F$6, " - ", 'CWW12'!$E$5))</f>
        <v xml:space="preserve">EA/NRW environmental programme wastewater (WINEP/NEP) - Septic tank replacements - treatment solution; (WINEP/NEP) wastewater totex - Surface water drainage - Wastewater network+ </v>
      </c>
      <c r="D2106" t="str">
        <f>'CWW12'!$C$102</f>
        <v>£m</v>
      </c>
      <c r="E2106" t="s">
        <v>8488</v>
      </c>
      <c r="F2106" s="1248">
        <f>IF(ISBLANK('CWW12'!$L$102),"##BLANK",'CWW12'!$L$102)</f>
        <v>0</v>
      </c>
    </row>
    <row r="2107" spans="2:6" x14ac:dyDescent="0.2">
      <c r="B2107" t="str">
        <f>UPPER('CWW12'!$AB$102)</f>
        <v>CWW12_093HD_PR24</v>
      </c>
      <c r="C2107" t="str">
        <f>IF(LEN(_xlfn.CONCAT('CWW12'!$B$9, " - ", 'CWW12'!$B$102, " - ", 'CWW12'!$G$6, " - ", 'CWW12'!$E$5))&gt;230,LEFT(_xlfn.CONCAT('CWW12'!$B$9, " - ", 'CWW12'!$B$102, " - ", 'CWW12'!$G$6, " - ", 'CWW12'!$E$5),212)&amp;" [*** truncated]",_xlfn.CONCAT('CWW12'!$B$9, " - ", 'CWW12'!$B$102, " - ", 'CWW12'!$G$6, " - ", 'CWW12'!$E$5))</f>
        <v xml:space="preserve">EA/NRW environmental programme wastewater (WINEP/NEP) - Septic tank replacements - treatment solution; (WINEP/NEP) wastewater totex - Highway drainage - Wastewater network+ </v>
      </c>
      <c r="D2107" t="str">
        <f>'CWW12'!$C$102</f>
        <v>£m</v>
      </c>
      <c r="E2107" t="s">
        <v>8488</v>
      </c>
      <c r="F2107" s="1248">
        <f>IF(ISBLANK('CWW12'!$M$102),"##BLANK",'CWW12'!$M$102)</f>
        <v>0</v>
      </c>
    </row>
    <row r="2108" spans="2:6" x14ac:dyDescent="0.2">
      <c r="B2108" t="str">
        <f>UPPER('CWW12'!$AC$102)</f>
        <v>CWW12_093STD_PR24</v>
      </c>
      <c r="C2108" t="str">
        <f>IF(LEN(_xlfn.CONCAT('CWW12'!$B$9, " - ", 'CWW12'!$B$102, " - ", 'CWW12'!$H$6, " - ", 'CWW12'!$E$5))&gt;230,LEFT(_xlfn.CONCAT('CWW12'!$B$9, " - ", 'CWW12'!$B$102, " - ", 'CWW12'!$H$6, " - ", 'CWW12'!$E$5),212)&amp;" [*** truncated]",_xlfn.CONCAT('CWW12'!$B$9, " - ", 'CWW12'!$B$102, " - ", 'CWW12'!$H$6, " - ", 'CWW12'!$E$5))</f>
        <v xml:space="preserve">EA/NRW environmental programme wastewater (WINEP/NEP) - Septic tank replacements - treatment solution; (WINEP/NEP) wastewater totex - Sewage treatment and disposal - Wastewater network+ </v>
      </c>
      <c r="D2108" t="str">
        <f>'CWW12'!$C$102</f>
        <v>£m</v>
      </c>
      <c r="E2108" t="s">
        <v>8488</v>
      </c>
      <c r="F2108" s="1248">
        <f>IF(ISBLANK('CWW12'!$N$102),"##BLANK",'CWW12'!$N$102)</f>
        <v>0</v>
      </c>
    </row>
    <row r="2109" spans="2:6" x14ac:dyDescent="0.2">
      <c r="B2109" t="str">
        <f>UPPER('CWW12'!$AD$102)</f>
        <v>CWW12_093SLT_PR24</v>
      </c>
      <c r="C2109" t="str">
        <f>IF(LEN(_xlfn.CONCAT('CWW12'!$B$9, " - ", 'CWW12'!$B$102, " - ", 'CWW12'!$I$6, " - ", 'CWW12'!$E$5))&gt;230,LEFT(_xlfn.CONCAT('CWW12'!$B$9, " - ", 'CWW12'!$B$102, " - ", 'CWW12'!$I$6, " - ", 'CWW12'!$E$5),212)&amp;" [*** truncated]",_xlfn.CONCAT('CWW12'!$B$9, " - ", 'CWW12'!$B$102, " - ", 'CWW12'!$I$6, " - ", 'CWW12'!$E$5))</f>
        <v xml:space="preserve">EA/NRW environmental programme wastewater (WINEP/NEP) - Septic tank replacements - treatment solution; (WINEP/NEP) wastewater totex - Sludge liquor treatment - Wastewater network+ </v>
      </c>
      <c r="D2109" t="str">
        <f>'CWW12'!$C$102</f>
        <v>£m</v>
      </c>
      <c r="E2109" t="s">
        <v>8488</v>
      </c>
      <c r="F2109" s="1248">
        <f>IF(ISBLANK('CWW12'!$O$102),"##BLANK",'CWW12'!$O$102)</f>
        <v>0</v>
      </c>
    </row>
    <row r="2110" spans="2:6" x14ac:dyDescent="0.2">
      <c r="B2110" t="str">
        <f>UPPER('CWW12'!$AE$102)</f>
        <v>CWW12_093TOT_PR24</v>
      </c>
      <c r="C2110" t="str">
        <f>IF(LEN(_xlfn.CONCAT('CWW12'!$B$9, " - ", 'CWW12'!$B$102, " - ", 'CWW12'!$J$5))&gt;230,LEFT(_xlfn.CONCAT('CWW12'!$B$9, " - ", 'CWW12'!$B$102, " - ", 'CWW12'!$J$5),212)&amp;" [*** truncated]",_xlfn.CONCAT('CWW12'!$B$9, " - ", 'CWW12'!$B$102, " - ", 'CWW12'!$J$5))</f>
        <v>EA/NRW environmental programme wastewater (WINEP/NEP) - Septic tank replacements - treatment solution; (WINEP/NEP) wastewater totex - Total</v>
      </c>
      <c r="D2110" t="str">
        <f>'CWW12'!$C$102</f>
        <v>£m</v>
      </c>
      <c r="E2110" t="s">
        <v>8488</v>
      </c>
      <c r="F2110" s="1248">
        <f>IF(ISBLANK('CWW12'!$P$102),"##BLANK",'CWW12'!$P$102)</f>
        <v>0</v>
      </c>
    </row>
    <row r="2111" spans="2:6" x14ac:dyDescent="0.2">
      <c r="B2111" t="str">
        <f>UPPER('CWW12'!$Z$103)</f>
        <v>CWW12_094FL_PR24</v>
      </c>
      <c r="C2111" t="str">
        <f>IF(LEN(_xlfn.CONCAT('CWW12'!$B$9, " - ", 'CWW12'!$B$103, " - ", 'CWW12'!$E$6, " - ", 'CWW12'!$E$5))&gt;230,LEFT(_xlfn.CONCAT('CWW12'!$B$9, " - ", 'CWW12'!$B$103, " - ", 'CWW12'!$E$6, " - ", 'CWW12'!$E$5),212)&amp;" [*** truncated]",_xlfn.CONCAT('CWW12'!$B$9, " - ", 'CWW12'!$B$103, " - ", 'CWW12'!$E$6, " - ", 'CWW12'!$E$5))</f>
        <v xml:space="preserve">EA/NRW environmental programme wastewater (WINEP/NEP) - Septic tank replacements - flow diversion; (WINEP/NEP) wastewater capex - Foul - Wastewater network+ </v>
      </c>
      <c r="D2111" t="str">
        <f>'CWW12'!$C$103</f>
        <v>£m</v>
      </c>
      <c r="E2111" t="s">
        <v>8488</v>
      </c>
      <c r="F2111" s="1248">
        <f>IF(ISBLANK('CWW12'!$K$103),"##BLANK",'CWW12'!$K$103)</f>
        <v>0</v>
      </c>
    </row>
    <row r="2112" spans="2:6" x14ac:dyDescent="0.2">
      <c r="B2112" t="str">
        <f>UPPER('CWW12'!$AA$103)</f>
        <v>CWW12_094SWD_PR24</v>
      </c>
      <c r="C2112" t="str">
        <f>IF(LEN(_xlfn.CONCAT('CWW12'!$B$9, " - ", 'CWW12'!$B$103, " - ", 'CWW12'!$F$6, " - ", 'CWW12'!$E$5))&gt;230,LEFT(_xlfn.CONCAT('CWW12'!$B$9, " - ", 'CWW12'!$B$103, " - ", 'CWW12'!$F$6, " - ", 'CWW12'!$E$5),212)&amp;" [*** truncated]",_xlfn.CONCAT('CWW12'!$B$9, " - ", 'CWW12'!$B$103, " - ", 'CWW12'!$F$6, " - ", 'CWW12'!$E$5))</f>
        <v xml:space="preserve">EA/NRW environmental programme wastewater (WINEP/NEP) - Septic tank replacements - flow diversion; (WINEP/NEP) wastewater capex - Surface water drainage - Wastewater network+ </v>
      </c>
      <c r="D2112" t="str">
        <f>'CWW12'!$C$103</f>
        <v>£m</v>
      </c>
      <c r="E2112" t="s">
        <v>8488</v>
      </c>
      <c r="F2112" s="1248">
        <f>IF(ISBLANK('CWW12'!$L$103),"##BLANK",'CWW12'!$L$103)</f>
        <v>0</v>
      </c>
    </row>
    <row r="2113" spans="2:6" x14ac:dyDescent="0.2">
      <c r="B2113" t="str">
        <f>UPPER('CWW12'!$AB$103)</f>
        <v>CWW12_094HD_PR24</v>
      </c>
      <c r="C2113" t="str">
        <f>IF(LEN(_xlfn.CONCAT('CWW12'!$B$9, " - ", 'CWW12'!$B$103, " - ", 'CWW12'!$G$6, " - ", 'CWW12'!$E$5))&gt;230,LEFT(_xlfn.CONCAT('CWW12'!$B$9, " - ", 'CWW12'!$B$103, " - ", 'CWW12'!$G$6, " - ", 'CWW12'!$E$5),212)&amp;" [*** truncated]",_xlfn.CONCAT('CWW12'!$B$9, " - ", 'CWW12'!$B$103, " - ", 'CWW12'!$G$6, " - ", 'CWW12'!$E$5))</f>
        <v xml:space="preserve">EA/NRW environmental programme wastewater (WINEP/NEP) - Septic tank replacements - flow diversion; (WINEP/NEP) wastewater capex - Highway drainage - Wastewater network+ </v>
      </c>
      <c r="D2113" t="str">
        <f>'CWW12'!$C$103</f>
        <v>£m</v>
      </c>
      <c r="E2113" t="s">
        <v>8488</v>
      </c>
      <c r="F2113" s="1248">
        <f>IF(ISBLANK('CWW12'!$M$103),"##BLANK",'CWW12'!$M$103)</f>
        <v>0</v>
      </c>
    </row>
    <row r="2114" spans="2:6" x14ac:dyDescent="0.2">
      <c r="B2114" t="str">
        <f>UPPER('CWW12'!$AC$103)</f>
        <v>CWW12_094STD_PR24</v>
      </c>
      <c r="C2114" t="str">
        <f>IF(LEN(_xlfn.CONCAT('CWW12'!$B$9, " - ", 'CWW12'!$B$103, " - ", 'CWW12'!$H$6, " - ", 'CWW12'!$E$5))&gt;230,LEFT(_xlfn.CONCAT('CWW12'!$B$9, " - ", 'CWW12'!$B$103, " - ", 'CWW12'!$H$6, " - ", 'CWW12'!$E$5),212)&amp;" [*** truncated]",_xlfn.CONCAT('CWW12'!$B$9, " - ", 'CWW12'!$B$103, " - ", 'CWW12'!$H$6, " - ", 'CWW12'!$E$5))</f>
        <v xml:space="preserve">EA/NRW environmental programme wastewater (WINEP/NEP) - Septic tank replacements - flow diversion; (WINEP/NEP) wastewater capex - Sewage treatment and disposal - Wastewater network+ </v>
      </c>
      <c r="D2114" t="str">
        <f>'CWW12'!$C$103</f>
        <v>£m</v>
      </c>
      <c r="E2114" t="s">
        <v>8488</v>
      </c>
      <c r="F2114" s="1248">
        <f>IF(ISBLANK('CWW12'!$N$103),"##BLANK",'CWW12'!$N$103)</f>
        <v>0</v>
      </c>
    </row>
    <row r="2115" spans="2:6" x14ac:dyDescent="0.2">
      <c r="B2115" t="str">
        <f>UPPER('CWW12'!$AD$103)</f>
        <v>CWW12_094SLT_PR24</v>
      </c>
      <c r="C2115" t="str">
        <f>IF(LEN(_xlfn.CONCAT('CWW12'!$B$9, " - ", 'CWW12'!$B$103, " - ", 'CWW12'!$I$6, " - ", 'CWW12'!$E$5))&gt;230,LEFT(_xlfn.CONCAT('CWW12'!$B$9, " - ", 'CWW12'!$B$103, " - ", 'CWW12'!$I$6, " - ", 'CWW12'!$E$5),212)&amp;" [*** truncated]",_xlfn.CONCAT('CWW12'!$B$9, " - ", 'CWW12'!$B$103, " - ", 'CWW12'!$I$6, " - ", 'CWW12'!$E$5))</f>
        <v xml:space="preserve">EA/NRW environmental programme wastewater (WINEP/NEP) - Septic tank replacements - flow diversion; (WINEP/NEP) wastewater capex - Sludge liquor treatment - Wastewater network+ </v>
      </c>
      <c r="D2115" t="str">
        <f>'CWW12'!$C$103</f>
        <v>£m</v>
      </c>
      <c r="E2115" t="s">
        <v>8488</v>
      </c>
      <c r="F2115" s="1248">
        <f>IF(ISBLANK('CWW12'!$O$103),"##BLANK",'CWW12'!$O$103)</f>
        <v>0</v>
      </c>
    </row>
    <row r="2116" spans="2:6" x14ac:dyDescent="0.2">
      <c r="B2116" t="str">
        <f>UPPER('CWW12'!$AE$103)</f>
        <v>CWW12_094TOT_PR24</v>
      </c>
      <c r="C2116" t="str">
        <f>IF(LEN(_xlfn.CONCAT('CWW12'!$B$9, " - ", 'CWW12'!$B$103, " - ", 'CWW12'!$J$5))&gt;230,LEFT(_xlfn.CONCAT('CWW12'!$B$9, " - ", 'CWW12'!$B$103, " - ", 'CWW12'!$J$5),212)&amp;" [*** truncated]",_xlfn.CONCAT('CWW12'!$B$9, " - ", 'CWW12'!$B$103, " - ", 'CWW12'!$J$5))</f>
        <v>EA/NRW environmental programme wastewater (WINEP/NEP) - Septic tank replacements - flow diversion; (WINEP/NEP) wastewater capex - Total</v>
      </c>
      <c r="D2116" t="str">
        <f>'CWW12'!$C$103</f>
        <v>£m</v>
      </c>
      <c r="E2116" t="s">
        <v>8488</v>
      </c>
      <c r="F2116" s="1248">
        <f>IF(ISBLANK('CWW12'!$P$103),"##BLANK",'CWW12'!$P$103)</f>
        <v>0</v>
      </c>
    </row>
    <row r="2117" spans="2:6" x14ac:dyDescent="0.2">
      <c r="B2117" t="str">
        <f>UPPER('CWW12'!$Z$104)</f>
        <v>CWW12_095FL_PR24</v>
      </c>
      <c r="C2117" t="str">
        <f>IF(LEN(_xlfn.CONCAT('CWW12'!$B$9, " - ", 'CWW12'!$B$104, " - ", 'CWW12'!$E$6, " - ", 'CWW12'!$E$5))&gt;230,LEFT(_xlfn.CONCAT('CWW12'!$B$9, " - ", 'CWW12'!$B$104, " - ", 'CWW12'!$E$6, " - ", 'CWW12'!$E$5),212)&amp;" [*** truncated]",_xlfn.CONCAT('CWW12'!$B$9, " - ", 'CWW12'!$B$104, " - ", 'CWW12'!$E$6, " - ", 'CWW12'!$E$5))</f>
        <v xml:space="preserve">EA/NRW environmental programme wastewater (WINEP/NEP) - Septic tank replacements - flow diversion; (WINEP/NEP) wastewater opex - Foul - Wastewater network+ </v>
      </c>
      <c r="D2117" t="str">
        <f>'CWW12'!$C$104</f>
        <v>£m</v>
      </c>
      <c r="E2117" t="s">
        <v>8488</v>
      </c>
      <c r="F2117" s="1248">
        <f>IF(ISBLANK('CWW12'!$K$104),"##BLANK",'CWW12'!$K$104)</f>
        <v>0</v>
      </c>
    </row>
    <row r="2118" spans="2:6" x14ac:dyDescent="0.2">
      <c r="B2118" t="str">
        <f>UPPER('CWW12'!$AA$104)</f>
        <v>CWW12_095SWD_PR24</v>
      </c>
      <c r="C2118" t="str">
        <f>IF(LEN(_xlfn.CONCAT('CWW12'!$B$9, " - ", 'CWW12'!$B$104, " - ", 'CWW12'!$F$6, " - ", 'CWW12'!$E$5))&gt;230,LEFT(_xlfn.CONCAT('CWW12'!$B$9, " - ", 'CWW12'!$B$104, " - ", 'CWW12'!$F$6, " - ", 'CWW12'!$E$5),212)&amp;" [*** truncated]",_xlfn.CONCAT('CWW12'!$B$9, " - ", 'CWW12'!$B$104, " - ", 'CWW12'!$F$6, " - ", 'CWW12'!$E$5))</f>
        <v xml:space="preserve">EA/NRW environmental programme wastewater (WINEP/NEP) - Septic tank replacements - flow diversion; (WINEP/NEP) wastewater opex - Surface water drainage - Wastewater network+ </v>
      </c>
      <c r="D2118" t="str">
        <f>'CWW12'!$C$104</f>
        <v>£m</v>
      </c>
      <c r="E2118" t="s">
        <v>8488</v>
      </c>
      <c r="F2118" s="1248">
        <f>IF(ISBLANK('CWW12'!$L$104),"##BLANK",'CWW12'!$L$104)</f>
        <v>0</v>
      </c>
    </row>
    <row r="2119" spans="2:6" x14ac:dyDescent="0.2">
      <c r="B2119" t="str">
        <f>UPPER('CWW12'!$AB$104)</f>
        <v>CWW12_095HD_PR24</v>
      </c>
      <c r="C2119" t="str">
        <f>IF(LEN(_xlfn.CONCAT('CWW12'!$B$9, " - ", 'CWW12'!$B$104, " - ", 'CWW12'!$G$6, " - ", 'CWW12'!$E$5))&gt;230,LEFT(_xlfn.CONCAT('CWW12'!$B$9, " - ", 'CWW12'!$B$104, " - ", 'CWW12'!$G$6, " - ", 'CWW12'!$E$5),212)&amp;" [*** truncated]",_xlfn.CONCAT('CWW12'!$B$9, " - ", 'CWW12'!$B$104, " - ", 'CWW12'!$G$6, " - ", 'CWW12'!$E$5))</f>
        <v xml:space="preserve">EA/NRW environmental programme wastewater (WINEP/NEP) - Septic tank replacements - flow diversion; (WINEP/NEP) wastewater opex - Highway drainage - Wastewater network+ </v>
      </c>
      <c r="D2119" t="str">
        <f>'CWW12'!$C$104</f>
        <v>£m</v>
      </c>
      <c r="E2119" t="s">
        <v>8488</v>
      </c>
      <c r="F2119" s="1248">
        <f>IF(ISBLANK('CWW12'!$M$104),"##BLANK",'CWW12'!$M$104)</f>
        <v>0</v>
      </c>
    </row>
    <row r="2120" spans="2:6" x14ac:dyDescent="0.2">
      <c r="B2120" t="str">
        <f>UPPER('CWW12'!$AC$104)</f>
        <v>CWW12_095STD_PR24</v>
      </c>
      <c r="C2120" t="str">
        <f>IF(LEN(_xlfn.CONCAT('CWW12'!$B$9, " - ", 'CWW12'!$B$104, " - ", 'CWW12'!$H$6, " - ", 'CWW12'!$E$5))&gt;230,LEFT(_xlfn.CONCAT('CWW12'!$B$9, " - ", 'CWW12'!$B$104, " - ", 'CWW12'!$H$6, " - ", 'CWW12'!$E$5),212)&amp;" [*** truncated]",_xlfn.CONCAT('CWW12'!$B$9, " - ", 'CWW12'!$B$104, " - ", 'CWW12'!$H$6, " - ", 'CWW12'!$E$5))</f>
        <v xml:space="preserve">EA/NRW environmental programme wastewater (WINEP/NEP) - Septic tank replacements - flow diversion; (WINEP/NEP) wastewater opex - Sewage treatment and disposal - Wastewater network+ </v>
      </c>
      <c r="D2120" t="str">
        <f>'CWW12'!$C$104</f>
        <v>£m</v>
      </c>
      <c r="E2120" t="s">
        <v>8488</v>
      </c>
      <c r="F2120" s="1248">
        <f>IF(ISBLANK('CWW12'!$N$104),"##BLANK",'CWW12'!$N$104)</f>
        <v>0</v>
      </c>
    </row>
    <row r="2121" spans="2:6" x14ac:dyDescent="0.2">
      <c r="B2121" t="str">
        <f>UPPER('CWW12'!$AD$104)</f>
        <v>CWW12_095SLT_PR24</v>
      </c>
      <c r="C2121" t="str">
        <f>IF(LEN(_xlfn.CONCAT('CWW12'!$B$9, " - ", 'CWW12'!$B$104, " - ", 'CWW12'!$I$6, " - ", 'CWW12'!$E$5))&gt;230,LEFT(_xlfn.CONCAT('CWW12'!$B$9, " - ", 'CWW12'!$B$104, " - ", 'CWW12'!$I$6, " - ", 'CWW12'!$E$5),212)&amp;" [*** truncated]",_xlfn.CONCAT('CWW12'!$B$9, " - ", 'CWW12'!$B$104, " - ", 'CWW12'!$I$6, " - ", 'CWW12'!$E$5))</f>
        <v xml:space="preserve">EA/NRW environmental programme wastewater (WINEP/NEP) - Septic tank replacements - flow diversion; (WINEP/NEP) wastewater opex - Sludge liquor treatment - Wastewater network+ </v>
      </c>
      <c r="D2121" t="str">
        <f>'CWW12'!$C$104</f>
        <v>£m</v>
      </c>
      <c r="E2121" t="s">
        <v>8488</v>
      </c>
      <c r="F2121" s="1248">
        <f>IF(ISBLANK('CWW12'!$O$104),"##BLANK",'CWW12'!$O$104)</f>
        <v>0</v>
      </c>
    </row>
    <row r="2122" spans="2:6" x14ac:dyDescent="0.2">
      <c r="B2122" t="str">
        <f>UPPER('CWW12'!$AE$104)</f>
        <v>CWW12_095TOT_PR24</v>
      </c>
      <c r="C2122" t="str">
        <f>IF(LEN(_xlfn.CONCAT('CWW12'!$B$9, " - ", 'CWW12'!$B$104, " - ", 'CWW12'!$J$5))&gt;230,LEFT(_xlfn.CONCAT('CWW12'!$B$9, " - ", 'CWW12'!$B$104, " - ", 'CWW12'!$J$5),212)&amp;" [*** truncated]",_xlfn.CONCAT('CWW12'!$B$9, " - ", 'CWW12'!$B$104, " - ", 'CWW12'!$J$5))</f>
        <v>EA/NRW environmental programme wastewater (WINEP/NEP) - Septic tank replacements - flow diversion; (WINEP/NEP) wastewater opex - Total</v>
      </c>
      <c r="D2122" t="str">
        <f>'CWW12'!$C$104</f>
        <v>£m</v>
      </c>
      <c r="E2122" t="s">
        <v>8488</v>
      </c>
      <c r="F2122" s="1248">
        <f>IF(ISBLANK('CWW12'!$P$104),"##BLANK",'CWW12'!$P$104)</f>
        <v>0</v>
      </c>
    </row>
    <row r="2123" spans="2:6" x14ac:dyDescent="0.2">
      <c r="B2123" t="str">
        <f>UPPER('CWW12'!$Z$105)</f>
        <v>CWW12_096FL_PR24</v>
      </c>
      <c r="C2123" t="str">
        <f>IF(LEN(_xlfn.CONCAT('CWW12'!$B$9, " - ", 'CWW12'!$B$105, " - ", 'CWW12'!$E$6, " - ", 'CWW12'!$E$5))&gt;230,LEFT(_xlfn.CONCAT('CWW12'!$B$9, " - ", 'CWW12'!$B$105, " - ", 'CWW12'!$E$6, " - ", 'CWW12'!$E$5),212)&amp;" [*** truncated]",_xlfn.CONCAT('CWW12'!$B$9, " - ", 'CWW12'!$B$105, " - ", 'CWW12'!$E$6, " - ", 'CWW12'!$E$5))</f>
        <v xml:space="preserve">EA/NRW environmental programme wastewater (WINEP/NEP) - Septic tank replacements - flow diversion; (WINEP/NEP) wastewater totex - Foul - Wastewater network+ </v>
      </c>
      <c r="D2123" t="str">
        <f>'CWW12'!$C$105</f>
        <v>£m</v>
      </c>
      <c r="E2123" t="s">
        <v>8488</v>
      </c>
      <c r="F2123" s="1248">
        <f>IF(ISBLANK('CWW12'!$K$105),"##BLANK",'CWW12'!$K$105)</f>
        <v>0</v>
      </c>
    </row>
    <row r="2124" spans="2:6" x14ac:dyDescent="0.2">
      <c r="B2124" t="str">
        <f>UPPER('CWW12'!$AA$105)</f>
        <v>CWW12_096SWD_PR24</v>
      </c>
      <c r="C2124" t="str">
        <f>IF(LEN(_xlfn.CONCAT('CWW12'!$B$9, " - ", 'CWW12'!$B$105, " - ", 'CWW12'!$F$6, " - ", 'CWW12'!$E$5))&gt;230,LEFT(_xlfn.CONCAT('CWW12'!$B$9, " - ", 'CWW12'!$B$105, " - ", 'CWW12'!$F$6, " - ", 'CWW12'!$E$5),212)&amp;" [*** truncated]",_xlfn.CONCAT('CWW12'!$B$9, " - ", 'CWW12'!$B$105, " - ", 'CWW12'!$F$6, " - ", 'CWW12'!$E$5))</f>
        <v xml:space="preserve">EA/NRW environmental programme wastewater (WINEP/NEP) - Septic tank replacements - flow diversion; (WINEP/NEP) wastewater totex - Surface water drainage - Wastewater network+ </v>
      </c>
      <c r="D2124" t="str">
        <f>'CWW12'!$C$105</f>
        <v>£m</v>
      </c>
      <c r="E2124" t="s">
        <v>8488</v>
      </c>
      <c r="F2124" s="1248">
        <f>IF(ISBLANK('CWW12'!$L$105),"##BLANK",'CWW12'!$L$105)</f>
        <v>0</v>
      </c>
    </row>
    <row r="2125" spans="2:6" x14ac:dyDescent="0.2">
      <c r="B2125" t="str">
        <f>UPPER('CWW12'!$AB$105)</f>
        <v>CWW12_096HD_PR24</v>
      </c>
      <c r="C2125" t="str">
        <f>IF(LEN(_xlfn.CONCAT('CWW12'!$B$9, " - ", 'CWW12'!$B$105, " - ", 'CWW12'!$G$6, " - ", 'CWW12'!$E$5))&gt;230,LEFT(_xlfn.CONCAT('CWW12'!$B$9, " - ", 'CWW12'!$B$105, " - ", 'CWW12'!$G$6, " - ", 'CWW12'!$E$5),212)&amp;" [*** truncated]",_xlfn.CONCAT('CWW12'!$B$9, " - ", 'CWW12'!$B$105, " - ", 'CWW12'!$G$6, " - ", 'CWW12'!$E$5))</f>
        <v xml:space="preserve">EA/NRW environmental programme wastewater (WINEP/NEP) - Septic tank replacements - flow diversion; (WINEP/NEP) wastewater totex - Highway drainage - Wastewater network+ </v>
      </c>
      <c r="D2125" t="str">
        <f>'CWW12'!$C$105</f>
        <v>£m</v>
      </c>
      <c r="E2125" t="s">
        <v>8488</v>
      </c>
      <c r="F2125" s="1248">
        <f>IF(ISBLANK('CWW12'!$M$105),"##BLANK",'CWW12'!$M$105)</f>
        <v>0</v>
      </c>
    </row>
    <row r="2126" spans="2:6" x14ac:dyDescent="0.2">
      <c r="B2126" t="str">
        <f>UPPER('CWW12'!$AC$105)</f>
        <v>CWW12_096STD_PR24</v>
      </c>
      <c r="C2126" t="str">
        <f>IF(LEN(_xlfn.CONCAT('CWW12'!$B$9, " - ", 'CWW12'!$B$105, " - ", 'CWW12'!$H$6, " - ", 'CWW12'!$E$5))&gt;230,LEFT(_xlfn.CONCAT('CWW12'!$B$9, " - ", 'CWW12'!$B$105, " - ", 'CWW12'!$H$6, " - ", 'CWW12'!$E$5),212)&amp;" [*** truncated]",_xlfn.CONCAT('CWW12'!$B$9, " - ", 'CWW12'!$B$105, " - ", 'CWW12'!$H$6, " - ", 'CWW12'!$E$5))</f>
        <v xml:space="preserve">EA/NRW environmental programme wastewater (WINEP/NEP) - Septic tank replacements - flow diversion; (WINEP/NEP) wastewater totex - Sewage treatment and disposal - Wastewater network+ </v>
      </c>
      <c r="D2126" t="str">
        <f>'CWW12'!$C$105</f>
        <v>£m</v>
      </c>
      <c r="E2126" t="s">
        <v>8488</v>
      </c>
      <c r="F2126" s="1248">
        <f>IF(ISBLANK('CWW12'!$N$105),"##BLANK",'CWW12'!$N$105)</f>
        <v>0</v>
      </c>
    </row>
    <row r="2127" spans="2:6" x14ac:dyDescent="0.2">
      <c r="B2127" t="str">
        <f>UPPER('CWW12'!$AD$105)</f>
        <v>CWW12_096SLT_PR24</v>
      </c>
      <c r="C2127" t="str">
        <f>IF(LEN(_xlfn.CONCAT('CWW12'!$B$9, " - ", 'CWW12'!$B$105, " - ", 'CWW12'!$I$6, " - ", 'CWW12'!$E$5))&gt;230,LEFT(_xlfn.CONCAT('CWW12'!$B$9, " - ", 'CWW12'!$B$105, " - ", 'CWW12'!$I$6, " - ", 'CWW12'!$E$5),212)&amp;" [*** truncated]",_xlfn.CONCAT('CWW12'!$B$9, " - ", 'CWW12'!$B$105, " - ", 'CWW12'!$I$6, " - ", 'CWW12'!$E$5))</f>
        <v xml:space="preserve">EA/NRW environmental programme wastewater (WINEP/NEP) - Septic tank replacements - flow diversion; (WINEP/NEP) wastewater totex - Sludge liquor treatment - Wastewater network+ </v>
      </c>
      <c r="D2127" t="str">
        <f>'CWW12'!$C$105</f>
        <v>£m</v>
      </c>
      <c r="E2127" t="s">
        <v>8488</v>
      </c>
      <c r="F2127" s="1248">
        <f>IF(ISBLANK('CWW12'!$O$105),"##BLANK",'CWW12'!$O$105)</f>
        <v>0</v>
      </c>
    </row>
    <row r="2128" spans="2:6" x14ac:dyDescent="0.2">
      <c r="B2128" t="str">
        <f>UPPER('CWW12'!$AE$105)</f>
        <v>CWW12_096TOT_PR24</v>
      </c>
      <c r="C2128" t="str">
        <f>IF(LEN(_xlfn.CONCAT('CWW12'!$B$9, " - ", 'CWW12'!$B$105, " - ", 'CWW12'!$J$5))&gt;230,LEFT(_xlfn.CONCAT('CWW12'!$B$9, " - ", 'CWW12'!$B$105, " - ", 'CWW12'!$J$5),212)&amp;" [*** truncated]",_xlfn.CONCAT('CWW12'!$B$9, " - ", 'CWW12'!$B$105, " - ", 'CWW12'!$J$5))</f>
        <v>EA/NRW environmental programme wastewater (WINEP/NEP) - Septic tank replacements - flow diversion; (WINEP/NEP) wastewater totex - Total</v>
      </c>
      <c r="D2128" t="str">
        <f>'CWW12'!$C$105</f>
        <v>£m</v>
      </c>
      <c r="E2128" t="s">
        <v>8488</v>
      </c>
      <c r="F2128" s="1248">
        <f>IF(ISBLANK('CWW12'!$P$105),"##BLANK",'CWW12'!$P$105)</f>
        <v>0</v>
      </c>
    </row>
    <row r="2129" spans="2:6" x14ac:dyDescent="0.2">
      <c r="B2129" t="str">
        <f>UPPER('CWW12'!$Z$106)</f>
        <v>CWW12_097FL_PR24</v>
      </c>
      <c r="C2129" t="str">
        <f>IF(LEN(_xlfn.CONCAT('CWW12'!$B$9, " - ", 'CWW12'!$B$106, " - ", 'CWW12'!$E$6, " - ", 'CWW12'!$E$5))&gt;230,LEFT(_xlfn.CONCAT('CWW12'!$B$9, " - ", 'CWW12'!$B$106, " - ", 'CWW12'!$E$6, " - ", 'CWW12'!$E$5),212)&amp;" [*** truncated]",_xlfn.CONCAT('CWW12'!$B$9, " - ", 'CWW12'!$B$106, " - ", 'CWW12'!$E$6, " - ", 'CWW12'!$E$5))</f>
        <v xml:space="preserve">EA/NRW environmental programme wastewater (WINEP/NEP) - Fish outfall screens; (WINEP/NEP) wastewater capex - Foul - Wastewater network+ </v>
      </c>
      <c r="D2129" t="str">
        <f>'CWW12'!$C$106</f>
        <v>£m</v>
      </c>
      <c r="E2129" t="s">
        <v>8488</v>
      </c>
      <c r="F2129" s="1248">
        <f>IF(ISBLANK('CWW12'!$K$106),"##BLANK",'CWW12'!$K$106)</f>
        <v>0</v>
      </c>
    </row>
    <row r="2130" spans="2:6" x14ac:dyDescent="0.2">
      <c r="B2130" t="str">
        <f>UPPER('CWW12'!$AA$106)</f>
        <v>CWW12_097SWD_PR24</v>
      </c>
      <c r="C2130" t="str">
        <f>IF(LEN(_xlfn.CONCAT('CWW12'!$B$9, " - ", 'CWW12'!$B$106, " - ", 'CWW12'!$F$6, " - ", 'CWW12'!$E$5))&gt;230,LEFT(_xlfn.CONCAT('CWW12'!$B$9, " - ", 'CWW12'!$B$106, " - ", 'CWW12'!$F$6, " - ", 'CWW12'!$E$5),212)&amp;" [*** truncated]",_xlfn.CONCAT('CWW12'!$B$9, " - ", 'CWW12'!$B$106, " - ", 'CWW12'!$F$6, " - ", 'CWW12'!$E$5))</f>
        <v xml:space="preserve">EA/NRW environmental programme wastewater (WINEP/NEP) - Fish outfall screens; (WINEP/NEP) wastewater capex - Surface water drainage - Wastewater network+ </v>
      </c>
      <c r="D2130" t="str">
        <f>'CWW12'!$C$106</f>
        <v>£m</v>
      </c>
      <c r="E2130" t="s">
        <v>8488</v>
      </c>
      <c r="F2130" s="1248">
        <f>IF(ISBLANK('CWW12'!$L$106),"##BLANK",'CWW12'!$L$106)</f>
        <v>0</v>
      </c>
    </row>
    <row r="2131" spans="2:6" x14ac:dyDescent="0.2">
      <c r="B2131" t="str">
        <f>UPPER('CWW12'!$AB$106)</f>
        <v>CWW12_097HD_PR24</v>
      </c>
      <c r="C2131" t="str">
        <f>IF(LEN(_xlfn.CONCAT('CWW12'!$B$9, " - ", 'CWW12'!$B$106, " - ", 'CWW12'!$G$6, " - ", 'CWW12'!$E$5))&gt;230,LEFT(_xlfn.CONCAT('CWW12'!$B$9, " - ", 'CWW12'!$B$106, " - ", 'CWW12'!$G$6, " - ", 'CWW12'!$E$5),212)&amp;" [*** truncated]",_xlfn.CONCAT('CWW12'!$B$9, " - ", 'CWW12'!$B$106, " - ", 'CWW12'!$G$6, " - ", 'CWW12'!$E$5))</f>
        <v xml:space="preserve">EA/NRW environmental programme wastewater (WINEP/NEP) - Fish outfall screens; (WINEP/NEP) wastewater capex - Highway drainage - Wastewater network+ </v>
      </c>
      <c r="D2131" t="str">
        <f>'CWW12'!$C$106</f>
        <v>£m</v>
      </c>
      <c r="E2131" t="s">
        <v>8488</v>
      </c>
      <c r="F2131" s="1248">
        <f>IF(ISBLANK('CWW12'!$M$106),"##BLANK",'CWW12'!$M$106)</f>
        <v>0</v>
      </c>
    </row>
    <row r="2132" spans="2:6" x14ac:dyDescent="0.2">
      <c r="B2132" t="str">
        <f>UPPER('CWW12'!$AC$106)</f>
        <v>CWW12_097STD_PR24</v>
      </c>
      <c r="C2132" t="str">
        <f>IF(LEN(_xlfn.CONCAT('CWW12'!$B$9, " - ", 'CWW12'!$B$106, " - ", 'CWW12'!$H$6, " - ", 'CWW12'!$E$5))&gt;230,LEFT(_xlfn.CONCAT('CWW12'!$B$9, " - ", 'CWW12'!$B$106, " - ", 'CWW12'!$H$6, " - ", 'CWW12'!$E$5),212)&amp;" [*** truncated]",_xlfn.CONCAT('CWW12'!$B$9, " - ", 'CWW12'!$B$106, " - ", 'CWW12'!$H$6, " - ", 'CWW12'!$E$5))</f>
        <v xml:space="preserve">EA/NRW environmental programme wastewater (WINEP/NEP) - Fish outfall screens; (WINEP/NEP) wastewater capex - Sewage treatment and disposal - Wastewater network+ </v>
      </c>
      <c r="D2132" t="str">
        <f>'CWW12'!$C$106</f>
        <v>£m</v>
      </c>
      <c r="E2132" t="s">
        <v>8488</v>
      </c>
      <c r="F2132" s="1248">
        <f>IF(ISBLANK('CWW12'!$N$106),"##BLANK",'CWW12'!$N$106)</f>
        <v>0</v>
      </c>
    </row>
    <row r="2133" spans="2:6" x14ac:dyDescent="0.2">
      <c r="B2133" t="str">
        <f>UPPER('CWW12'!$AD$106)</f>
        <v>CWW12_097SLT_PR24</v>
      </c>
      <c r="C2133" t="str">
        <f>IF(LEN(_xlfn.CONCAT('CWW12'!$B$9, " - ", 'CWW12'!$B$106, " - ", 'CWW12'!$I$6, " - ", 'CWW12'!$E$5))&gt;230,LEFT(_xlfn.CONCAT('CWW12'!$B$9, " - ", 'CWW12'!$B$106, " - ", 'CWW12'!$I$6, " - ", 'CWW12'!$E$5),212)&amp;" [*** truncated]",_xlfn.CONCAT('CWW12'!$B$9, " - ", 'CWW12'!$B$106, " - ", 'CWW12'!$I$6, " - ", 'CWW12'!$E$5))</f>
        <v xml:space="preserve">EA/NRW environmental programme wastewater (WINEP/NEP) - Fish outfall screens; (WINEP/NEP) wastewater capex - Sludge liquor treatment - Wastewater network+ </v>
      </c>
      <c r="D2133" t="str">
        <f>'CWW12'!$C$106</f>
        <v>£m</v>
      </c>
      <c r="E2133" t="s">
        <v>8488</v>
      </c>
      <c r="F2133" s="1248">
        <f>IF(ISBLANK('CWW12'!$O$106),"##BLANK",'CWW12'!$O$106)</f>
        <v>0</v>
      </c>
    </row>
    <row r="2134" spans="2:6" x14ac:dyDescent="0.2">
      <c r="B2134" t="str">
        <f>UPPER('CWW12'!$AE$106)</f>
        <v>CWW12_097TOT_PR24</v>
      </c>
      <c r="C2134" t="str">
        <f>IF(LEN(_xlfn.CONCAT('CWW12'!$B$9, " - ", 'CWW12'!$B$106, " - ", 'CWW12'!$J$5))&gt;230,LEFT(_xlfn.CONCAT('CWW12'!$B$9, " - ", 'CWW12'!$B$106, " - ", 'CWW12'!$J$5),212)&amp;" [*** truncated]",_xlfn.CONCAT('CWW12'!$B$9, " - ", 'CWW12'!$B$106, " - ", 'CWW12'!$J$5))</f>
        <v>EA/NRW environmental programme wastewater (WINEP/NEP) - Fish outfall screens; (WINEP/NEP) wastewater capex - Total</v>
      </c>
      <c r="D2134" t="str">
        <f>'CWW12'!$C$106</f>
        <v>£m</v>
      </c>
      <c r="E2134" t="s">
        <v>8488</v>
      </c>
      <c r="F2134" s="1248">
        <f>IF(ISBLANK('CWW12'!$P$106),"##BLANK",'CWW12'!$P$106)</f>
        <v>0</v>
      </c>
    </row>
    <row r="2135" spans="2:6" x14ac:dyDescent="0.2">
      <c r="B2135" t="str">
        <f>UPPER('CWW12'!$Z$107)</f>
        <v>CWW12_098FL_PR24</v>
      </c>
      <c r="C2135" t="str">
        <f>IF(LEN(_xlfn.CONCAT('CWW12'!$B$9, " - ", 'CWW12'!$B$107, " - ", 'CWW12'!$E$6, " - ", 'CWW12'!$E$5))&gt;230,LEFT(_xlfn.CONCAT('CWW12'!$B$9, " - ", 'CWW12'!$B$107, " - ", 'CWW12'!$E$6, " - ", 'CWW12'!$E$5),212)&amp;" [*** truncated]",_xlfn.CONCAT('CWW12'!$B$9, " - ", 'CWW12'!$B$107, " - ", 'CWW12'!$E$6, " - ", 'CWW12'!$E$5))</f>
        <v xml:space="preserve">EA/NRW environmental programme wastewater (WINEP/NEP) - Fish outfall screens; (WINEP/NEP) wastewater opex - Foul - Wastewater network+ </v>
      </c>
      <c r="D2135" t="str">
        <f>'CWW12'!$C$107</f>
        <v>£m</v>
      </c>
      <c r="E2135" t="s">
        <v>8488</v>
      </c>
      <c r="F2135" s="1248">
        <f>IF(ISBLANK('CWW12'!$K$107),"##BLANK",'CWW12'!$K$107)</f>
        <v>0</v>
      </c>
    </row>
    <row r="2136" spans="2:6" x14ac:dyDescent="0.2">
      <c r="B2136" t="str">
        <f>UPPER('CWW12'!$AA$107)</f>
        <v>CWW12_098SWD_PR24</v>
      </c>
      <c r="C2136" t="str">
        <f>IF(LEN(_xlfn.CONCAT('CWW12'!$B$9, " - ", 'CWW12'!$B$107, " - ", 'CWW12'!$F$6, " - ", 'CWW12'!$E$5))&gt;230,LEFT(_xlfn.CONCAT('CWW12'!$B$9, " - ", 'CWW12'!$B$107, " - ", 'CWW12'!$F$6, " - ", 'CWW12'!$E$5),212)&amp;" [*** truncated]",_xlfn.CONCAT('CWW12'!$B$9, " - ", 'CWW12'!$B$107, " - ", 'CWW12'!$F$6, " - ", 'CWW12'!$E$5))</f>
        <v xml:space="preserve">EA/NRW environmental programme wastewater (WINEP/NEP) - Fish outfall screens; (WINEP/NEP) wastewater opex - Surface water drainage - Wastewater network+ </v>
      </c>
      <c r="D2136" t="str">
        <f>'CWW12'!$C$107</f>
        <v>£m</v>
      </c>
      <c r="E2136" t="s">
        <v>8488</v>
      </c>
      <c r="F2136" s="1248">
        <f>IF(ISBLANK('CWW12'!$L$107),"##BLANK",'CWW12'!$L$107)</f>
        <v>0</v>
      </c>
    </row>
    <row r="2137" spans="2:6" x14ac:dyDescent="0.2">
      <c r="B2137" t="str">
        <f>UPPER('CWW12'!$AB$107)</f>
        <v>CWW12_098HD_PR24</v>
      </c>
      <c r="C2137" t="str">
        <f>IF(LEN(_xlfn.CONCAT('CWW12'!$B$9, " - ", 'CWW12'!$B$107, " - ", 'CWW12'!$G$6, " - ", 'CWW12'!$E$5))&gt;230,LEFT(_xlfn.CONCAT('CWW12'!$B$9, " - ", 'CWW12'!$B$107, " - ", 'CWW12'!$G$6, " - ", 'CWW12'!$E$5),212)&amp;" [*** truncated]",_xlfn.CONCAT('CWW12'!$B$9, " - ", 'CWW12'!$B$107, " - ", 'CWW12'!$G$6, " - ", 'CWW12'!$E$5))</f>
        <v xml:space="preserve">EA/NRW environmental programme wastewater (WINEP/NEP) - Fish outfall screens; (WINEP/NEP) wastewater opex - Highway drainage - Wastewater network+ </v>
      </c>
      <c r="D2137" t="str">
        <f>'CWW12'!$C$107</f>
        <v>£m</v>
      </c>
      <c r="E2137" t="s">
        <v>8488</v>
      </c>
      <c r="F2137" s="1248">
        <f>IF(ISBLANK('CWW12'!$M$107),"##BLANK",'CWW12'!$M$107)</f>
        <v>0</v>
      </c>
    </row>
    <row r="2138" spans="2:6" x14ac:dyDescent="0.2">
      <c r="B2138" t="str">
        <f>UPPER('CWW12'!$AC$107)</f>
        <v>CWW12_098STD_PR24</v>
      </c>
      <c r="C2138" t="str">
        <f>IF(LEN(_xlfn.CONCAT('CWW12'!$B$9, " - ", 'CWW12'!$B$107, " - ", 'CWW12'!$H$6, " - ", 'CWW12'!$E$5))&gt;230,LEFT(_xlfn.CONCAT('CWW12'!$B$9, " - ", 'CWW12'!$B$107, " - ", 'CWW12'!$H$6, " - ", 'CWW12'!$E$5),212)&amp;" [*** truncated]",_xlfn.CONCAT('CWW12'!$B$9, " - ", 'CWW12'!$B$107, " - ", 'CWW12'!$H$6, " - ", 'CWW12'!$E$5))</f>
        <v xml:space="preserve">EA/NRW environmental programme wastewater (WINEP/NEP) - Fish outfall screens; (WINEP/NEP) wastewater opex - Sewage treatment and disposal - Wastewater network+ </v>
      </c>
      <c r="D2138" t="str">
        <f>'CWW12'!$C$107</f>
        <v>£m</v>
      </c>
      <c r="E2138" t="s">
        <v>8488</v>
      </c>
      <c r="F2138" s="1248">
        <f>IF(ISBLANK('CWW12'!$N$107),"##BLANK",'CWW12'!$N$107)</f>
        <v>0</v>
      </c>
    </row>
    <row r="2139" spans="2:6" x14ac:dyDescent="0.2">
      <c r="B2139" t="str">
        <f>UPPER('CWW12'!$AD$107)</f>
        <v>CWW12_098SLT_PR24</v>
      </c>
      <c r="C2139" t="str">
        <f>IF(LEN(_xlfn.CONCAT('CWW12'!$B$9, " - ", 'CWW12'!$B$107, " - ", 'CWW12'!$I$6, " - ", 'CWW12'!$E$5))&gt;230,LEFT(_xlfn.CONCAT('CWW12'!$B$9, " - ", 'CWW12'!$B$107, " - ", 'CWW12'!$I$6, " - ", 'CWW12'!$E$5),212)&amp;" [*** truncated]",_xlfn.CONCAT('CWW12'!$B$9, " - ", 'CWW12'!$B$107, " - ", 'CWW12'!$I$6, " - ", 'CWW12'!$E$5))</f>
        <v xml:space="preserve">EA/NRW environmental programme wastewater (WINEP/NEP) - Fish outfall screens; (WINEP/NEP) wastewater opex - Sludge liquor treatment - Wastewater network+ </v>
      </c>
      <c r="D2139" t="str">
        <f>'CWW12'!$C$107</f>
        <v>£m</v>
      </c>
      <c r="E2139" t="s">
        <v>8488</v>
      </c>
      <c r="F2139" s="1248">
        <f>IF(ISBLANK('CWW12'!$O$107),"##BLANK",'CWW12'!$O$107)</f>
        <v>0</v>
      </c>
    </row>
    <row r="2140" spans="2:6" x14ac:dyDescent="0.2">
      <c r="B2140" t="str">
        <f>UPPER('CWW12'!$AE$107)</f>
        <v>CWW12_098TOT_PR24</v>
      </c>
      <c r="C2140" t="str">
        <f>IF(LEN(_xlfn.CONCAT('CWW12'!$B$9, " - ", 'CWW12'!$B$107, " - ", 'CWW12'!$J$5))&gt;230,LEFT(_xlfn.CONCAT('CWW12'!$B$9, " - ", 'CWW12'!$B$107, " - ", 'CWW12'!$J$5),212)&amp;" [*** truncated]",_xlfn.CONCAT('CWW12'!$B$9, " - ", 'CWW12'!$B$107, " - ", 'CWW12'!$J$5))</f>
        <v>EA/NRW environmental programme wastewater (WINEP/NEP) - Fish outfall screens; (WINEP/NEP) wastewater opex - Total</v>
      </c>
      <c r="D2140" t="str">
        <f>'CWW12'!$C$107</f>
        <v>£m</v>
      </c>
      <c r="E2140" t="s">
        <v>8488</v>
      </c>
      <c r="F2140" s="1248">
        <f>IF(ISBLANK('CWW12'!$P$107),"##BLANK",'CWW12'!$P$107)</f>
        <v>0</v>
      </c>
    </row>
    <row r="2141" spans="2:6" x14ac:dyDescent="0.2">
      <c r="B2141" t="str">
        <f>UPPER('CWW12'!$Z$108)</f>
        <v>CWW12_099FL_PR24</v>
      </c>
      <c r="C2141" t="str">
        <f>IF(LEN(_xlfn.CONCAT('CWW12'!$B$9, " - ", 'CWW12'!$B$108, " - ", 'CWW12'!$E$6, " - ", 'CWW12'!$E$5))&gt;230,LEFT(_xlfn.CONCAT('CWW12'!$B$9, " - ", 'CWW12'!$B$108, " - ", 'CWW12'!$E$6, " - ", 'CWW12'!$E$5),212)&amp;" [*** truncated]",_xlfn.CONCAT('CWW12'!$B$9, " - ", 'CWW12'!$B$108, " - ", 'CWW12'!$E$6, " - ", 'CWW12'!$E$5))</f>
        <v xml:space="preserve">EA/NRW environmental programme wastewater (WINEP/NEP) - Fish outfall screens; (WINEP/NEP) wastewater totex - Foul - Wastewater network+ </v>
      </c>
      <c r="D2141" t="str">
        <f>'CWW12'!$C$108</f>
        <v>£m</v>
      </c>
      <c r="E2141" t="s">
        <v>8488</v>
      </c>
      <c r="F2141" s="1248">
        <f>IF(ISBLANK('CWW12'!$K$108),"##BLANK",'CWW12'!$K$108)</f>
        <v>0</v>
      </c>
    </row>
    <row r="2142" spans="2:6" x14ac:dyDescent="0.2">
      <c r="B2142" t="str">
        <f>UPPER('CWW12'!$AA$108)</f>
        <v>CWW12_099SWD_PR24</v>
      </c>
      <c r="C2142" t="str">
        <f>IF(LEN(_xlfn.CONCAT('CWW12'!$B$9, " - ", 'CWW12'!$B$108, " - ", 'CWW12'!$F$6, " - ", 'CWW12'!$E$5))&gt;230,LEFT(_xlfn.CONCAT('CWW12'!$B$9, " - ", 'CWW12'!$B$108, " - ", 'CWW12'!$F$6, " - ", 'CWW12'!$E$5),212)&amp;" [*** truncated]",_xlfn.CONCAT('CWW12'!$B$9, " - ", 'CWW12'!$B$108, " - ", 'CWW12'!$F$6, " - ", 'CWW12'!$E$5))</f>
        <v xml:space="preserve">EA/NRW environmental programme wastewater (WINEP/NEP) - Fish outfall screens; (WINEP/NEP) wastewater totex - Surface water drainage - Wastewater network+ </v>
      </c>
      <c r="D2142" t="str">
        <f>'CWW12'!$C$108</f>
        <v>£m</v>
      </c>
      <c r="E2142" t="s">
        <v>8488</v>
      </c>
      <c r="F2142" s="1248">
        <f>IF(ISBLANK('CWW12'!$L$108),"##BLANK",'CWW12'!$L$108)</f>
        <v>0</v>
      </c>
    </row>
    <row r="2143" spans="2:6" x14ac:dyDescent="0.2">
      <c r="B2143" t="str">
        <f>UPPER('CWW12'!$AB$108)</f>
        <v>CWW12_099HD_PR24</v>
      </c>
      <c r="C2143" t="str">
        <f>IF(LEN(_xlfn.CONCAT('CWW12'!$B$9, " - ", 'CWW12'!$B$108, " - ", 'CWW12'!$G$6, " - ", 'CWW12'!$E$5))&gt;230,LEFT(_xlfn.CONCAT('CWW12'!$B$9, " - ", 'CWW12'!$B$108, " - ", 'CWW12'!$G$6, " - ", 'CWW12'!$E$5),212)&amp;" [*** truncated]",_xlfn.CONCAT('CWW12'!$B$9, " - ", 'CWW12'!$B$108, " - ", 'CWW12'!$G$6, " - ", 'CWW12'!$E$5))</f>
        <v xml:space="preserve">EA/NRW environmental programme wastewater (WINEP/NEP) - Fish outfall screens; (WINEP/NEP) wastewater totex - Highway drainage - Wastewater network+ </v>
      </c>
      <c r="D2143" t="str">
        <f>'CWW12'!$C$108</f>
        <v>£m</v>
      </c>
      <c r="E2143" t="s">
        <v>8488</v>
      </c>
      <c r="F2143" s="1248">
        <f>IF(ISBLANK('CWW12'!$M$108),"##BLANK",'CWW12'!$M$108)</f>
        <v>0</v>
      </c>
    </row>
    <row r="2144" spans="2:6" x14ac:dyDescent="0.2">
      <c r="B2144" t="str">
        <f>UPPER('CWW12'!$AC$108)</f>
        <v>CWW12_099STD_PR24</v>
      </c>
      <c r="C2144" t="str">
        <f>IF(LEN(_xlfn.CONCAT('CWW12'!$B$9, " - ", 'CWW12'!$B$108, " - ", 'CWW12'!$H$6, " - ", 'CWW12'!$E$5))&gt;230,LEFT(_xlfn.CONCAT('CWW12'!$B$9, " - ", 'CWW12'!$B$108, " - ", 'CWW12'!$H$6, " - ", 'CWW12'!$E$5),212)&amp;" [*** truncated]",_xlfn.CONCAT('CWW12'!$B$9, " - ", 'CWW12'!$B$108, " - ", 'CWW12'!$H$6, " - ", 'CWW12'!$E$5))</f>
        <v xml:space="preserve">EA/NRW environmental programme wastewater (WINEP/NEP) - Fish outfall screens; (WINEP/NEP) wastewater totex - Sewage treatment and disposal - Wastewater network+ </v>
      </c>
      <c r="D2144" t="str">
        <f>'CWW12'!$C$108</f>
        <v>£m</v>
      </c>
      <c r="E2144" t="s">
        <v>8488</v>
      </c>
      <c r="F2144" s="1248">
        <f>IF(ISBLANK('CWW12'!$N$108),"##BLANK",'CWW12'!$N$108)</f>
        <v>0</v>
      </c>
    </row>
    <row r="2145" spans="2:6" x14ac:dyDescent="0.2">
      <c r="B2145" t="str">
        <f>UPPER('CWW12'!$AD$108)</f>
        <v>CWW12_099SLT_PR24</v>
      </c>
      <c r="C2145" t="str">
        <f>IF(LEN(_xlfn.CONCAT('CWW12'!$B$9, " - ", 'CWW12'!$B$108, " - ", 'CWW12'!$I$6, " - ", 'CWW12'!$E$5))&gt;230,LEFT(_xlfn.CONCAT('CWW12'!$B$9, " - ", 'CWW12'!$B$108, " - ", 'CWW12'!$I$6, " - ", 'CWW12'!$E$5),212)&amp;" [*** truncated]",_xlfn.CONCAT('CWW12'!$B$9, " - ", 'CWW12'!$B$108, " - ", 'CWW12'!$I$6, " - ", 'CWW12'!$E$5))</f>
        <v xml:space="preserve">EA/NRW environmental programme wastewater (WINEP/NEP) - Fish outfall screens; (WINEP/NEP) wastewater totex - Sludge liquor treatment - Wastewater network+ </v>
      </c>
      <c r="D2145" t="str">
        <f>'CWW12'!$C$108</f>
        <v>£m</v>
      </c>
      <c r="E2145" t="s">
        <v>8488</v>
      </c>
      <c r="F2145" s="1248">
        <f>IF(ISBLANK('CWW12'!$O$108),"##BLANK",'CWW12'!$O$108)</f>
        <v>0</v>
      </c>
    </row>
    <row r="2146" spans="2:6" x14ac:dyDescent="0.2">
      <c r="B2146" t="str">
        <f>UPPER('CWW12'!$AE$108)</f>
        <v>CWW12_099TOT_PR24</v>
      </c>
      <c r="C2146" t="str">
        <f>IF(LEN(_xlfn.CONCAT('CWW12'!$B$9, " - ", 'CWW12'!$B$108, " - ", 'CWW12'!$J$5))&gt;230,LEFT(_xlfn.CONCAT('CWW12'!$B$9, " - ", 'CWW12'!$B$108, " - ", 'CWW12'!$J$5),212)&amp;" [*** truncated]",_xlfn.CONCAT('CWW12'!$B$9, " - ", 'CWW12'!$B$108, " - ", 'CWW12'!$J$5))</f>
        <v>EA/NRW environmental programme wastewater (WINEP/NEP) - Fish outfall screens; (WINEP/NEP) wastewater totex - Total</v>
      </c>
      <c r="D2146" t="str">
        <f>'CWW12'!$C$108</f>
        <v>£m</v>
      </c>
      <c r="E2146" t="s">
        <v>8488</v>
      </c>
      <c r="F2146" s="1248">
        <f>IF(ISBLANK('CWW12'!$P$108),"##BLANK",'CWW12'!$P$108)</f>
        <v>0</v>
      </c>
    </row>
    <row r="2147" spans="2:6" x14ac:dyDescent="0.2">
      <c r="B2147" t="str">
        <f>UPPER('CWW12'!$Z$109)</f>
        <v>CWW12_100FL_PR24</v>
      </c>
      <c r="C2147" t="str">
        <f>IF(LEN(_xlfn.CONCAT('CWW12'!$B$9, " - ", 'CWW12'!$B$109, " - ", 'CWW12'!$E$6, " - ", 'CWW12'!$E$5))&gt;230,LEFT(_xlfn.CONCAT('CWW12'!$B$9, " - ", 'CWW12'!$B$109, " - ", 'CWW12'!$E$6, " - ", 'CWW12'!$E$5),212)&amp;" [*** truncated]",_xlfn.CONCAT('CWW12'!$B$9, " - ", 'CWW12'!$B$109, " - ", 'CWW12'!$E$6, " - ", 'CWW12'!$E$5))</f>
        <v xml:space="preserve">EA/NRW environmental programme wastewater (WINEP/NEP) - 25 year environment plan; (WINEP/NEP) wastewater capex - Foul - Wastewater network+ </v>
      </c>
      <c r="D2147" t="str">
        <f>'CWW12'!$C$109</f>
        <v>£m</v>
      </c>
      <c r="E2147" t="s">
        <v>8488</v>
      </c>
      <c r="F2147" s="1248">
        <f>IF(ISBLANK('CWW12'!$K$109),"##BLANK",'CWW12'!$K$109)</f>
        <v>0</v>
      </c>
    </row>
    <row r="2148" spans="2:6" x14ac:dyDescent="0.2">
      <c r="B2148" t="str">
        <f>UPPER('CWW12'!$AA$109)</f>
        <v>CWW12_100SWD_PR24</v>
      </c>
      <c r="C2148" t="str">
        <f>IF(LEN(_xlfn.CONCAT('CWW12'!$B$9, " - ", 'CWW12'!$B$109, " - ", 'CWW12'!$F$6, " - ", 'CWW12'!$E$5))&gt;230,LEFT(_xlfn.CONCAT('CWW12'!$B$9, " - ", 'CWW12'!$B$109, " - ", 'CWW12'!$F$6, " - ", 'CWW12'!$E$5),212)&amp;" [*** truncated]",_xlfn.CONCAT('CWW12'!$B$9, " - ", 'CWW12'!$B$109, " - ", 'CWW12'!$F$6, " - ", 'CWW12'!$E$5))</f>
        <v xml:space="preserve">EA/NRW environmental programme wastewater (WINEP/NEP) - 25 year environment plan; (WINEP/NEP) wastewater capex - Surface water drainage - Wastewater network+ </v>
      </c>
      <c r="D2148" t="str">
        <f>'CWW12'!$C$109</f>
        <v>£m</v>
      </c>
      <c r="E2148" t="s">
        <v>8488</v>
      </c>
      <c r="F2148" s="1248">
        <f>IF(ISBLANK('CWW12'!$L$109),"##BLANK",'CWW12'!$L$109)</f>
        <v>0</v>
      </c>
    </row>
    <row r="2149" spans="2:6" x14ac:dyDescent="0.2">
      <c r="B2149" t="str">
        <f>UPPER('CWW12'!$AB$109)</f>
        <v>CWW12_100HD_PR24</v>
      </c>
      <c r="C2149" t="str">
        <f>IF(LEN(_xlfn.CONCAT('CWW12'!$B$9, " - ", 'CWW12'!$B$109, " - ", 'CWW12'!$G$6, " - ", 'CWW12'!$E$5))&gt;230,LEFT(_xlfn.CONCAT('CWW12'!$B$9, " - ", 'CWW12'!$B$109, " - ", 'CWW12'!$G$6, " - ", 'CWW12'!$E$5),212)&amp;" [*** truncated]",_xlfn.CONCAT('CWW12'!$B$9, " - ", 'CWW12'!$B$109, " - ", 'CWW12'!$G$6, " - ", 'CWW12'!$E$5))</f>
        <v xml:space="preserve">EA/NRW environmental programme wastewater (WINEP/NEP) - 25 year environment plan; (WINEP/NEP) wastewater capex - Highway drainage - Wastewater network+ </v>
      </c>
      <c r="D2149" t="str">
        <f>'CWW12'!$C$109</f>
        <v>£m</v>
      </c>
      <c r="E2149" t="s">
        <v>8488</v>
      </c>
      <c r="F2149" s="1248">
        <f>IF(ISBLANK('CWW12'!$M$109),"##BLANK",'CWW12'!$M$109)</f>
        <v>0</v>
      </c>
    </row>
    <row r="2150" spans="2:6" x14ac:dyDescent="0.2">
      <c r="B2150" t="str">
        <f>UPPER('CWW12'!$AC$109)</f>
        <v>CWW12_100STD_PR24</v>
      </c>
      <c r="C2150" t="str">
        <f>IF(LEN(_xlfn.CONCAT('CWW12'!$B$9, " - ", 'CWW12'!$B$109, " - ", 'CWW12'!$H$6, " - ", 'CWW12'!$E$5))&gt;230,LEFT(_xlfn.CONCAT('CWW12'!$B$9, " - ", 'CWW12'!$B$109, " - ", 'CWW12'!$H$6, " - ", 'CWW12'!$E$5),212)&amp;" [*** truncated]",_xlfn.CONCAT('CWW12'!$B$9, " - ", 'CWW12'!$B$109, " - ", 'CWW12'!$H$6, " - ", 'CWW12'!$E$5))</f>
        <v xml:space="preserve">EA/NRW environmental programme wastewater (WINEP/NEP) - 25 year environment plan; (WINEP/NEP) wastewater capex - Sewage treatment and disposal - Wastewater network+ </v>
      </c>
      <c r="D2150" t="str">
        <f>'CWW12'!$C$109</f>
        <v>£m</v>
      </c>
      <c r="E2150" t="s">
        <v>8488</v>
      </c>
      <c r="F2150" s="1248">
        <f>IF(ISBLANK('CWW12'!$N$109),"##BLANK",'CWW12'!$N$109)</f>
        <v>0</v>
      </c>
    </row>
    <row r="2151" spans="2:6" x14ac:dyDescent="0.2">
      <c r="B2151" t="str">
        <f>UPPER('CWW12'!$AD$109)</f>
        <v>CWW12_100SLT_PR24</v>
      </c>
      <c r="C2151" t="str">
        <f>IF(LEN(_xlfn.CONCAT('CWW12'!$B$9, " - ", 'CWW12'!$B$109, " - ", 'CWW12'!$I$6, " - ", 'CWW12'!$E$5))&gt;230,LEFT(_xlfn.CONCAT('CWW12'!$B$9, " - ", 'CWW12'!$B$109, " - ", 'CWW12'!$I$6, " - ", 'CWW12'!$E$5),212)&amp;" [*** truncated]",_xlfn.CONCAT('CWW12'!$B$9, " - ", 'CWW12'!$B$109, " - ", 'CWW12'!$I$6, " - ", 'CWW12'!$E$5))</f>
        <v xml:space="preserve">EA/NRW environmental programme wastewater (WINEP/NEP) - 25 year environment plan; (WINEP/NEP) wastewater capex - Sludge liquor treatment - Wastewater network+ </v>
      </c>
      <c r="D2151" t="str">
        <f>'CWW12'!$C$109</f>
        <v>£m</v>
      </c>
      <c r="E2151" t="s">
        <v>8488</v>
      </c>
      <c r="F2151" s="1248">
        <f>IF(ISBLANK('CWW12'!$O$109),"##BLANK",'CWW12'!$O$109)</f>
        <v>0</v>
      </c>
    </row>
    <row r="2152" spans="2:6" x14ac:dyDescent="0.2">
      <c r="B2152" t="str">
        <f>UPPER('CWW12'!$AE$109)</f>
        <v>CWW12_100TOT_PR24</v>
      </c>
      <c r="C2152" t="str">
        <f>IF(LEN(_xlfn.CONCAT('CWW12'!$B$9, " - ", 'CWW12'!$B$109, " - ", 'CWW12'!$J$5))&gt;230,LEFT(_xlfn.CONCAT('CWW12'!$B$9, " - ", 'CWW12'!$B$109, " - ", 'CWW12'!$J$5),212)&amp;" [*** truncated]",_xlfn.CONCAT('CWW12'!$B$9, " - ", 'CWW12'!$B$109, " - ", 'CWW12'!$J$5))</f>
        <v>EA/NRW environmental programme wastewater (WINEP/NEP) - 25 year environment plan; (WINEP/NEP) wastewater capex - Total</v>
      </c>
      <c r="D2152" t="str">
        <f>'CWW12'!$C$109</f>
        <v>£m</v>
      </c>
      <c r="E2152" t="s">
        <v>8488</v>
      </c>
      <c r="F2152" s="1248">
        <f>IF(ISBLANK('CWW12'!$P$109),"##BLANK",'CWW12'!$P$109)</f>
        <v>0</v>
      </c>
    </row>
    <row r="2153" spans="2:6" x14ac:dyDescent="0.2">
      <c r="B2153" t="str">
        <f>UPPER('CWW12'!$Z$110)</f>
        <v>CWW12_101FL_PR24</v>
      </c>
      <c r="C2153" t="str">
        <f>IF(LEN(_xlfn.CONCAT('CWW12'!$B$9, " - ", 'CWW12'!$B$110, " - ", 'CWW12'!$E$6, " - ", 'CWW12'!$E$5))&gt;230,LEFT(_xlfn.CONCAT('CWW12'!$B$9, " - ", 'CWW12'!$B$110, " - ", 'CWW12'!$E$6, " - ", 'CWW12'!$E$5),212)&amp;" [*** truncated]",_xlfn.CONCAT('CWW12'!$B$9, " - ", 'CWW12'!$B$110, " - ", 'CWW12'!$E$6, " - ", 'CWW12'!$E$5))</f>
        <v xml:space="preserve">EA/NRW environmental programme wastewater (WINEP/NEP) - 25 year environment plan; (WINEP/NEP) wastewater opex - Foul - Wastewater network+ </v>
      </c>
      <c r="D2153" t="str">
        <f>'CWW12'!$C$110</f>
        <v>£m</v>
      </c>
      <c r="E2153" t="s">
        <v>8488</v>
      </c>
      <c r="F2153" s="1248">
        <f>IF(ISBLANK('CWW12'!$K$110),"##BLANK",'CWW12'!$K$110)</f>
        <v>0</v>
      </c>
    </row>
    <row r="2154" spans="2:6" x14ac:dyDescent="0.2">
      <c r="B2154" t="str">
        <f>UPPER('CWW12'!$AA$110)</f>
        <v>CWW12_101SWD_PR24</v>
      </c>
      <c r="C2154" t="str">
        <f>IF(LEN(_xlfn.CONCAT('CWW12'!$B$9, " - ", 'CWW12'!$B$110, " - ", 'CWW12'!$F$6, " - ", 'CWW12'!$E$5))&gt;230,LEFT(_xlfn.CONCAT('CWW12'!$B$9, " - ", 'CWW12'!$B$110, " - ", 'CWW12'!$F$6, " - ", 'CWW12'!$E$5),212)&amp;" [*** truncated]",_xlfn.CONCAT('CWW12'!$B$9, " - ", 'CWW12'!$B$110, " - ", 'CWW12'!$F$6, " - ", 'CWW12'!$E$5))</f>
        <v xml:space="preserve">EA/NRW environmental programme wastewater (WINEP/NEP) - 25 year environment plan; (WINEP/NEP) wastewater opex - Surface water drainage - Wastewater network+ </v>
      </c>
      <c r="D2154" t="str">
        <f>'CWW12'!$C$110</f>
        <v>£m</v>
      </c>
      <c r="E2154" t="s">
        <v>8488</v>
      </c>
      <c r="F2154" s="1248">
        <f>IF(ISBLANK('CWW12'!$L$110),"##BLANK",'CWW12'!$L$110)</f>
        <v>0</v>
      </c>
    </row>
    <row r="2155" spans="2:6" x14ac:dyDescent="0.2">
      <c r="B2155" t="str">
        <f>UPPER('CWW12'!$AB$110)</f>
        <v>CWW12_101HD_PR24</v>
      </c>
      <c r="C2155" t="str">
        <f>IF(LEN(_xlfn.CONCAT('CWW12'!$B$9, " - ", 'CWW12'!$B$110, " - ", 'CWW12'!$G$6, " - ", 'CWW12'!$E$5))&gt;230,LEFT(_xlfn.CONCAT('CWW12'!$B$9, " - ", 'CWW12'!$B$110, " - ", 'CWW12'!$G$6, " - ", 'CWW12'!$E$5),212)&amp;" [*** truncated]",_xlfn.CONCAT('CWW12'!$B$9, " - ", 'CWW12'!$B$110, " - ", 'CWW12'!$G$6, " - ", 'CWW12'!$E$5))</f>
        <v xml:space="preserve">EA/NRW environmental programme wastewater (WINEP/NEP) - 25 year environment plan; (WINEP/NEP) wastewater opex - Highway drainage - Wastewater network+ </v>
      </c>
      <c r="D2155" t="str">
        <f>'CWW12'!$C$110</f>
        <v>£m</v>
      </c>
      <c r="E2155" t="s">
        <v>8488</v>
      </c>
      <c r="F2155" s="1248">
        <f>IF(ISBLANK('CWW12'!$M$110),"##BLANK",'CWW12'!$M$110)</f>
        <v>0</v>
      </c>
    </row>
    <row r="2156" spans="2:6" x14ac:dyDescent="0.2">
      <c r="B2156" t="str">
        <f>UPPER('CWW12'!$AC$110)</f>
        <v>CWW12_101STD_PR24</v>
      </c>
      <c r="C2156" t="str">
        <f>IF(LEN(_xlfn.CONCAT('CWW12'!$B$9, " - ", 'CWW12'!$B$110, " - ", 'CWW12'!$H$6, " - ", 'CWW12'!$E$5))&gt;230,LEFT(_xlfn.CONCAT('CWW12'!$B$9, " - ", 'CWW12'!$B$110, " - ", 'CWW12'!$H$6, " - ", 'CWW12'!$E$5),212)&amp;" [*** truncated]",_xlfn.CONCAT('CWW12'!$B$9, " - ", 'CWW12'!$B$110, " - ", 'CWW12'!$H$6, " - ", 'CWW12'!$E$5))</f>
        <v xml:space="preserve">EA/NRW environmental programme wastewater (WINEP/NEP) - 25 year environment plan; (WINEP/NEP) wastewater opex - Sewage treatment and disposal - Wastewater network+ </v>
      </c>
      <c r="D2156" t="str">
        <f>'CWW12'!$C$110</f>
        <v>£m</v>
      </c>
      <c r="E2156" t="s">
        <v>8488</v>
      </c>
      <c r="F2156" s="1248">
        <f>IF(ISBLANK('CWW12'!$N$110),"##BLANK",'CWW12'!$N$110)</f>
        <v>0</v>
      </c>
    </row>
    <row r="2157" spans="2:6" x14ac:dyDescent="0.2">
      <c r="B2157" t="str">
        <f>UPPER('CWW12'!$AD$110)</f>
        <v>CWW12_101SLT_PR24</v>
      </c>
      <c r="C2157" t="str">
        <f>IF(LEN(_xlfn.CONCAT('CWW12'!$B$9, " - ", 'CWW12'!$B$110, " - ", 'CWW12'!$I$6, " - ", 'CWW12'!$E$5))&gt;230,LEFT(_xlfn.CONCAT('CWW12'!$B$9, " - ", 'CWW12'!$B$110, " - ", 'CWW12'!$I$6, " - ", 'CWW12'!$E$5),212)&amp;" [*** truncated]",_xlfn.CONCAT('CWW12'!$B$9, " - ", 'CWW12'!$B$110, " - ", 'CWW12'!$I$6, " - ", 'CWW12'!$E$5))</f>
        <v xml:space="preserve">EA/NRW environmental programme wastewater (WINEP/NEP) - 25 year environment plan; (WINEP/NEP) wastewater opex - Sludge liquor treatment - Wastewater network+ </v>
      </c>
      <c r="D2157" t="str">
        <f>'CWW12'!$C$110</f>
        <v>£m</v>
      </c>
      <c r="E2157" t="s">
        <v>8488</v>
      </c>
      <c r="F2157" s="1248">
        <f>IF(ISBLANK('CWW12'!$O$110),"##BLANK",'CWW12'!$O$110)</f>
        <v>0</v>
      </c>
    </row>
    <row r="2158" spans="2:6" x14ac:dyDescent="0.2">
      <c r="B2158" t="str">
        <f>UPPER('CWW12'!$AE$110)</f>
        <v>CWW12_101TOT_PR24</v>
      </c>
      <c r="C2158" t="str">
        <f>IF(LEN(_xlfn.CONCAT('CWW12'!$B$9, " - ", 'CWW12'!$B$110, " - ", 'CWW12'!$J$5))&gt;230,LEFT(_xlfn.CONCAT('CWW12'!$B$9, " - ", 'CWW12'!$B$110, " - ", 'CWW12'!$J$5),212)&amp;" [*** truncated]",_xlfn.CONCAT('CWW12'!$B$9, " - ", 'CWW12'!$B$110, " - ", 'CWW12'!$J$5))</f>
        <v>EA/NRW environmental programme wastewater (WINEP/NEP) - 25 year environment plan; (WINEP/NEP) wastewater opex - Total</v>
      </c>
      <c r="D2158" t="str">
        <f>'CWW12'!$C$110</f>
        <v>£m</v>
      </c>
      <c r="E2158" t="s">
        <v>8488</v>
      </c>
      <c r="F2158" s="1248">
        <f>IF(ISBLANK('CWW12'!$P$110),"##BLANK",'CWW12'!$P$110)</f>
        <v>0</v>
      </c>
    </row>
    <row r="2159" spans="2:6" x14ac:dyDescent="0.2">
      <c r="B2159" t="str">
        <f>UPPER('CWW12'!$Z$111)</f>
        <v>CWW12_102FL_PR24</v>
      </c>
      <c r="C2159" t="str">
        <f>IF(LEN(_xlfn.CONCAT('CWW12'!$B$9, " - ", 'CWW12'!$B$111, " - ", 'CWW12'!$E$6, " - ", 'CWW12'!$E$5))&gt;230,LEFT(_xlfn.CONCAT('CWW12'!$B$9, " - ", 'CWW12'!$B$111, " - ", 'CWW12'!$E$6, " - ", 'CWW12'!$E$5),212)&amp;" [*** truncated]",_xlfn.CONCAT('CWW12'!$B$9, " - ", 'CWW12'!$B$111, " - ", 'CWW12'!$E$6, " - ", 'CWW12'!$E$5))</f>
        <v xml:space="preserve">EA/NRW environmental programme wastewater (WINEP/NEP) - 25 year environment plan; (WINEP/NEP) wastewater totex - Foul - Wastewater network+ </v>
      </c>
      <c r="D2159" t="str">
        <f>'CWW12'!$C$111</f>
        <v>£m</v>
      </c>
      <c r="E2159" t="s">
        <v>8488</v>
      </c>
      <c r="F2159" s="1248">
        <f>IF(ISBLANK('CWW12'!$K$111),"##BLANK",'CWW12'!$K$111)</f>
        <v>0</v>
      </c>
    </row>
    <row r="2160" spans="2:6" x14ac:dyDescent="0.2">
      <c r="B2160" t="str">
        <f>UPPER('CWW12'!$AA$111)</f>
        <v>CWW12_102SWD_PR24</v>
      </c>
      <c r="C2160" t="str">
        <f>IF(LEN(_xlfn.CONCAT('CWW12'!$B$9, " - ", 'CWW12'!$B$111, " - ", 'CWW12'!$F$6, " - ", 'CWW12'!$E$5))&gt;230,LEFT(_xlfn.CONCAT('CWW12'!$B$9, " - ", 'CWW12'!$B$111, " - ", 'CWW12'!$F$6, " - ", 'CWW12'!$E$5),212)&amp;" [*** truncated]",_xlfn.CONCAT('CWW12'!$B$9, " - ", 'CWW12'!$B$111, " - ", 'CWW12'!$F$6, " - ", 'CWW12'!$E$5))</f>
        <v xml:space="preserve">EA/NRW environmental programme wastewater (WINEP/NEP) - 25 year environment plan; (WINEP/NEP) wastewater totex - Surface water drainage - Wastewater network+ </v>
      </c>
      <c r="D2160" t="str">
        <f>'CWW12'!$C$111</f>
        <v>£m</v>
      </c>
      <c r="E2160" t="s">
        <v>8488</v>
      </c>
      <c r="F2160" s="1248">
        <f>IF(ISBLANK('CWW12'!$L$111),"##BLANK",'CWW12'!$L$111)</f>
        <v>0</v>
      </c>
    </row>
    <row r="2161" spans="2:6" x14ac:dyDescent="0.2">
      <c r="B2161" t="str">
        <f>UPPER('CWW12'!$AB$111)</f>
        <v>CWW12_102HD_PR24</v>
      </c>
      <c r="C2161" t="str">
        <f>IF(LEN(_xlfn.CONCAT('CWW12'!$B$9, " - ", 'CWW12'!$B$111, " - ", 'CWW12'!$G$6, " - ", 'CWW12'!$E$5))&gt;230,LEFT(_xlfn.CONCAT('CWW12'!$B$9, " - ", 'CWW12'!$B$111, " - ", 'CWW12'!$G$6, " - ", 'CWW12'!$E$5),212)&amp;" [*** truncated]",_xlfn.CONCAT('CWW12'!$B$9, " - ", 'CWW12'!$B$111, " - ", 'CWW12'!$G$6, " - ", 'CWW12'!$E$5))</f>
        <v xml:space="preserve">EA/NRW environmental programme wastewater (WINEP/NEP) - 25 year environment plan; (WINEP/NEP) wastewater totex - Highway drainage - Wastewater network+ </v>
      </c>
      <c r="D2161" t="str">
        <f>'CWW12'!$C$111</f>
        <v>£m</v>
      </c>
      <c r="E2161" t="s">
        <v>8488</v>
      </c>
      <c r="F2161" s="1248">
        <f>IF(ISBLANK('CWW12'!$M$111),"##BLANK",'CWW12'!$M$111)</f>
        <v>0</v>
      </c>
    </row>
    <row r="2162" spans="2:6" x14ac:dyDescent="0.2">
      <c r="B2162" t="str">
        <f>UPPER('CWW12'!$AC$111)</f>
        <v>CWW12_102STD_PR24</v>
      </c>
      <c r="C2162" t="str">
        <f>IF(LEN(_xlfn.CONCAT('CWW12'!$B$9, " - ", 'CWW12'!$B$111, " - ", 'CWW12'!$H$6, " - ", 'CWW12'!$E$5))&gt;230,LEFT(_xlfn.CONCAT('CWW12'!$B$9, " - ", 'CWW12'!$B$111, " - ", 'CWW12'!$H$6, " - ", 'CWW12'!$E$5),212)&amp;" [*** truncated]",_xlfn.CONCAT('CWW12'!$B$9, " - ", 'CWW12'!$B$111, " - ", 'CWW12'!$H$6, " - ", 'CWW12'!$E$5))</f>
        <v xml:space="preserve">EA/NRW environmental programme wastewater (WINEP/NEP) - 25 year environment plan; (WINEP/NEP) wastewater totex - Sewage treatment and disposal - Wastewater network+ </v>
      </c>
      <c r="D2162" t="str">
        <f>'CWW12'!$C$111</f>
        <v>£m</v>
      </c>
      <c r="E2162" t="s">
        <v>8488</v>
      </c>
      <c r="F2162" s="1248">
        <f>IF(ISBLANK('CWW12'!$N$111),"##BLANK",'CWW12'!$N$111)</f>
        <v>0</v>
      </c>
    </row>
    <row r="2163" spans="2:6" x14ac:dyDescent="0.2">
      <c r="B2163" t="str">
        <f>UPPER('CWW12'!$AD$111)</f>
        <v>CWW12_102SLT_PR24</v>
      </c>
      <c r="C2163" t="str">
        <f>IF(LEN(_xlfn.CONCAT('CWW12'!$B$9, " - ", 'CWW12'!$B$111, " - ", 'CWW12'!$I$6, " - ", 'CWW12'!$E$5))&gt;230,LEFT(_xlfn.CONCAT('CWW12'!$B$9, " - ", 'CWW12'!$B$111, " - ", 'CWW12'!$I$6, " - ", 'CWW12'!$E$5),212)&amp;" [*** truncated]",_xlfn.CONCAT('CWW12'!$B$9, " - ", 'CWW12'!$B$111, " - ", 'CWW12'!$I$6, " - ", 'CWW12'!$E$5))</f>
        <v xml:space="preserve">EA/NRW environmental programme wastewater (WINEP/NEP) - 25 year environment plan; (WINEP/NEP) wastewater totex - Sludge liquor treatment - Wastewater network+ </v>
      </c>
      <c r="D2163" t="str">
        <f>'CWW12'!$C$111</f>
        <v>£m</v>
      </c>
      <c r="E2163" t="s">
        <v>8488</v>
      </c>
      <c r="F2163" s="1248">
        <f>IF(ISBLANK('CWW12'!$O$111),"##BLANK",'CWW12'!$O$111)</f>
        <v>0</v>
      </c>
    </row>
    <row r="2164" spans="2:6" x14ac:dyDescent="0.2">
      <c r="B2164" t="str">
        <f>UPPER('CWW12'!$AE$111)</f>
        <v>CWW12_102TOT_PR24</v>
      </c>
      <c r="C2164" t="str">
        <f>IF(LEN(_xlfn.CONCAT('CWW12'!$B$9, " - ", 'CWW12'!$B$111, " - ", 'CWW12'!$J$5))&gt;230,LEFT(_xlfn.CONCAT('CWW12'!$B$9, " - ", 'CWW12'!$B$111, " - ", 'CWW12'!$J$5),212)&amp;" [*** truncated]",_xlfn.CONCAT('CWW12'!$B$9, " - ", 'CWW12'!$B$111, " - ", 'CWW12'!$J$5))</f>
        <v>EA/NRW environmental programme wastewater (WINEP/NEP) - 25 year environment plan; (WINEP/NEP) wastewater totex - Total</v>
      </c>
      <c r="D2164" t="str">
        <f>'CWW12'!$C$111</f>
        <v>£m</v>
      </c>
      <c r="E2164" t="s">
        <v>8488</v>
      </c>
      <c r="F2164" s="1248">
        <f>IF(ISBLANK('CWW12'!$P$111),"##BLANK",'CWW12'!$P$111)</f>
        <v>0</v>
      </c>
    </row>
    <row r="2165" spans="2:6" x14ac:dyDescent="0.2">
      <c r="B2165" t="str">
        <f>UPPER('CWW12'!$Z$112)</f>
        <v>CWW12_103FL_PR24</v>
      </c>
      <c r="C2165" t="str">
        <f>IF(LEN(_xlfn.CONCAT('CWW12'!$B$9, " - ", 'CWW12'!$B$112, " - ", 'CWW12'!$E$6, " - ", 'CWW12'!$E$5))&gt;230,LEFT(_xlfn.CONCAT('CWW12'!$B$9, " - ", 'CWW12'!$B$112, " - ", 'CWW12'!$E$6, " - ", 'CWW12'!$E$5),212)&amp;" [*** truncated]",_xlfn.CONCAT('CWW12'!$B$9, " - ", 'CWW12'!$B$112, " - ", 'CWW12'!$E$6, " - ", 'CWW12'!$E$5))</f>
        <v xml:space="preserve">EA/NRW environmental programme wastewater (WINEP/NEP) - Investigations, other (WINEP/NEP) - desk-based studies only wastewater capex - Foul - Wastewater network+ </v>
      </c>
      <c r="D2165" t="str">
        <f>'CWW12'!$C$112</f>
        <v>£m</v>
      </c>
      <c r="E2165" t="s">
        <v>8488</v>
      </c>
      <c r="F2165" s="1248">
        <f>IF(ISBLANK('CWW12'!$K$112),"##BLANK",'CWW12'!$K$112)</f>
        <v>0</v>
      </c>
    </row>
    <row r="2166" spans="2:6" x14ac:dyDescent="0.2">
      <c r="B2166" t="str">
        <f>UPPER('CWW12'!$AA$112)</f>
        <v>CWW12_103SWD_PR24</v>
      </c>
      <c r="C2166" t="str">
        <f>IF(LEN(_xlfn.CONCAT('CWW12'!$B$9, " - ", 'CWW12'!$B$112, " - ", 'CWW12'!$F$6, " - ", 'CWW12'!$E$5))&gt;230,LEFT(_xlfn.CONCAT('CWW12'!$B$9, " - ", 'CWW12'!$B$112, " - ", 'CWW12'!$F$6, " - ", 'CWW12'!$E$5),212)&amp;" [*** truncated]",_xlfn.CONCAT('CWW12'!$B$9, " - ", 'CWW12'!$B$112, " - ", 'CWW12'!$F$6, " - ", 'CWW12'!$E$5))</f>
        <v xml:space="preserve">EA/NRW environmental programme wastewater (WINEP/NEP) - Investigations, other (WINEP/NEP) - desk-based studies only wastewater capex - Surface water drainage - Wastewater network+ </v>
      </c>
      <c r="D2166" t="str">
        <f>'CWW12'!$C$112</f>
        <v>£m</v>
      </c>
      <c r="E2166" t="s">
        <v>8488</v>
      </c>
      <c r="F2166" s="1248">
        <f>IF(ISBLANK('CWW12'!$L$112),"##BLANK",'CWW12'!$L$112)</f>
        <v>0</v>
      </c>
    </row>
    <row r="2167" spans="2:6" x14ac:dyDescent="0.2">
      <c r="B2167" t="str">
        <f>UPPER('CWW12'!$AB$112)</f>
        <v>CWW12_103HD_PR24</v>
      </c>
      <c r="C2167" t="str">
        <f>IF(LEN(_xlfn.CONCAT('CWW12'!$B$9, " - ", 'CWW12'!$B$112, " - ", 'CWW12'!$G$6, " - ", 'CWW12'!$E$5))&gt;230,LEFT(_xlfn.CONCAT('CWW12'!$B$9, " - ", 'CWW12'!$B$112, " - ", 'CWW12'!$G$6, " - ", 'CWW12'!$E$5),212)&amp;" [*** truncated]",_xlfn.CONCAT('CWW12'!$B$9, " - ", 'CWW12'!$B$112, " - ", 'CWW12'!$G$6, " - ", 'CWW12'!$E$5))</f>
        <v xml:space="preserve">EA/NRW environmental programme wastewater (WINEP/NEP) - Investigations, other (WINEP/NEP) - desk-based studies only wastewater capex - Highway drainage - Wastewater network+ </v>
      </c>
      <c r="D2167" t="str">
        <f>'CWW12'!$C$112</f>
        <v>£m</v>
      </c>
      <c r="E2167" t="s">
        <v>8488</v>
      </c>
      <c r="F2167" s="1248">
        <f>IF(ISBLANK('CWW12'!$M$112),"##BLANK",'CWW12'!$M$112)</f>
        <v>0</v>
      </c>
    </row>
    <row r="2168" spans="2:6" x14ac:dyDescent="0.2">
      <c r="B2168" t="str">
        <f>UPPER('CWW12'!$AC$112)</f>
        <v>CWW12_103STD_PR24</v>
      </c>
      <c r="C2168" t="str">
        <f>IF(LEN(_xlfn.CONCAT('CWW12'!$B$9, " - ", 'CWW12'!$B$112, " - ", 'CWW12'!$H$6, " - ", 'CWW12'!$E$5))&gt;230,LEFT(_xlfn.CONCAT('CWW12'!$B$9, " - ", 'CWW12'!$B$112, " - ", 'CWW12'!$H$6, " - ", 'CWW12'!$E$5),212)&amp;" [*** truncated]",_xlfn.CONCAT('CWW12'!$B$9, " - ", 'CWW12'!$B$112, " - ", 'CWW12'!$H$6, " - ", 'CWW12'!$E$5))</f>
        <v xml:space="preserve">EA/NRW environmental programme wastewater (WINEP/NEP) - Investigations, other (WINEP/NEP) - desk-based studies only wastewater capex - Sewage treatment and disposal - Wastewater network+ </v>
      </c>
      <c r="D2168" t="str">
        <f>'CWW12'!$C$112</f>
        <v>£m</v>
      </c>
      <c r="E2168" t="s">
        <v>8488</v>
      </c>
      <c r="F2168" s="1248">
        <f>IF(ISBLANK('CWW12'!$N$112),"##BLANK",'CWW12'!$N$112)</f>
        <v>0</v>
      </c>
    </row>
    <row r="2169" spans="2:6" x14ac:dyDescent="0.2">
      <c r="B2169" t="str">
        <f>UPPER('CWW12'!$AD$112)</f>
        <v>CWW12_103SLT_PR24</v>
      </c>
      <c r="C2169" t="str">
        <f>IF(LEN(_xlfn.CONCAT('CWW12'!$B$9, " - ", 'CWW12'!$B$112, " - ", 'CWW12'!$I$6, " - ", 'CWW12'!$E$5))&gt;230,LEFT(_xlfn.CONCAT('CWW12'!$B$9, " - ", 'CWW12'!$B$112, " - ", 'CWW12'!$I$6, " - ", 'CWW12'!$E$5),212)&amp;" [*** truncated]",_xlfn.CONCAT('CWW12'!$B$9, " - ", 'CWW12'!$B$112, " - ", 'CWW12'!$I$6, " - ", 'CWW12'!$E$5))</f>
        <v xml:space="preserve">EA/NRW environmental programme wastewater (WINEP/NEP) - Investigations, other (WINEP/NEP) - desk-based studies only wastewater capex - Sludge liquor treatment - Wastewater network+ </v>
      </c>
      <c r="D2169" t="str">
        <f>'CWW12'!$C$112</f>
        <v>£m</v>
      </c>
      <c r="E2169" t="s">
        <v>8488</v>
      </c>
      <c r="F2169" s="1248">
        <f>IF(ISBLANK('CWW12'!$O$112),"##BLANK",'CWW12'!$O$112)</f>
        <v>0</v>
      </c>
    </row>
    <row r="2170" spans="2:6" x14ac:dyDescent="0.2">
      <c r="B2170" t="str">
        <f>UPPER('CWW12'!$AE$112)</f>
        <v>CWW12_103TOT_PR24</v>
      </c>
      <c r="C2170" t="str">
        <f>IF(LEN(_xlfn.CONCAT('CWW12'!$B$9, " - ", 'CWW12'!$B$112, " - ", 'CWW12'!$J$5))&gt;230,LEFT(_xlfn.CONCAT('CWW12'!$B$9, " - ", 'CWW12'!$B$112, " - ", 'CWW12'!$J$5),212)&amp;" [*** truncated]",_xlfn.CONCAT('CWW12'!$B$9, " - ", 'CWW12'!$B$112, " - ", 'CWW12'!$J$5))</f>
        <v>EA/NRW environmental programme wastewater (WINEP/NEP) - Investigations, other (WINEP/NEP) - desk-based studies only wastewater capex - Total</v>
      </c>
      <c r="D2170" t="str">
        <f>'CWW12'!$C$112</f>
        <v>£m</v>
      </c>
      <c r="E2170" t="s">
        <v>8488</v>
      </c>
      <c r="F2170" s="1248">
        <f>IF(ISBLANK('CWW12'!$P$112),"##BLANK",'CWW12'!$P$112)</f>
        <v>0</v>
      </c>
    </row>
    <row r="2171" spans="2:6" x14ac:dyDescent="0.2">
      <c r="B2171" t="str">
        <f>UPPER('CWW12'!$Z$113)</f>
        <v>CWW12_104FL_PR24</v>
      </c>
      <c r="C2171" t="str">
        <f>IF(LEN(_xlfn.CONCAT('CWW12'!$B$9, " - ", 'CWW12'!$B$113, " - ", 'CWW12'!$E$6, " - ", 'CWW12'!$E$5))&gt;230,LEFT(_xlfn.CONCAT('CWW12'!$B$9, " - ", 'CWW12'!$B$113, " - ", 'CWW12'!$E$6, " - ", 'CWW12'!$E$5),212)&amp;" [*** truncated]",_xlfn.CONCAT('CWW12'!$B$9, " - ", 'CWW12'!$B$113, " - ", 'CWW12'!$E$6, " - ", 'CWW12'!$E$5))</f>
        <v xml:space="preserve">EA/NRW environmental programme wastewater (WINEP/NEP) - Investigations, other (WINEP/NEP) - desk-based studies only wastewater opex - Foul - Wastewater network+ </v>
      </c>
      <c r="D2171" t="str">
        <f>'CWW12'!$C$113</f>
        <v>£m</v>
      </c>
      <c r="E2171" t="s">
        <v>8488</v>
      </c>
      <c r="F2171" s="1248">
        <f>IF(ISBLANK('CWW12'!$K$113),"##BLANK",'CWW12'!$K$113)</f>
        <v>0</v>
      </c>
    </row>
    <row r="2172" spans="2:6" x14ac:dyDescent="0.2">
      <c r="B2172" t="str">
        <f>UPPER('CWW12'!$AA$113)</f>
        <v>CWW12_104SWD_PR24</v>
      </c>
      <c r="C2172" t="str">
        <f>IF(LEN(_xlfn.CONCAT('CWW12'!$B$9, " - ", 'CWW12'!$B$113, " - ", 'CWW12'!$F$6, " - ", 'CWW12'!$E$5))&gt;230,LEFT(_xlfn.CONCAT('CWW12'!$B$9, " - ", 'CWW12'!$B$113, " - ", 'CWW12'!$F$6, " - ", 'CWW12'!$E$5),212)&amp;" [*** truncated]",_xlfn.CONCAT('CWW12'!$B$9, " - ", 'CWW12'!$B$113, " - ", 'CWW12'!$F$6, " - ", 'CWW12'!$E$5))</f>
        <v xml:space="preserve">EA/NRW environmental programme wastewater (WINEP/NEP) - Investigations, other (WINEP/NEP) - desk-based studies only wastewater opex - Surface water drainage - Wastewater network+ </v>
      </c>
      <c r="D2172" t="str">
        <f>'CWW12'!$C$113</f>
        <v>£m</v>
      </c>
      <c r="E2172" t="s">
        <v>8488</v>
      </c>
      <c r="F2172" s="1248">
        <f>IF(ISBLANK('CWW12'!$L$113),"##BLANK",'CWW12'!$L$113)</f>
        <v>0</v>
      </c>
    </row>
    <row r="2173" spans="2:6" x14ac:dyDescent="0.2">
      <c r="B2173" t="str">
        <f>UPPER('CWW12'!$AB$113)</f>
        <v>CWW12_104HD_PR24</v>
      </c>
      <c r="C2173" t="str">
        <f>IF(LEN(_xlfn.CONCAT('CWW12'!$B$9, " - ", 'CWW12'!$B$113, " - ", 'CWW12'!$G$6, " - ", 'CWW12'!$E$5))&gt;230,LEFT(_xlfn.CONCAT('CWW12'!$B$9, " - ", 'CWW12'!$B$113, " - ", 'CWW12'!$G$6, " - ", 'CWW12'!$E$5),212)&amp;" [*** truncated]",_xlfn.CONCAT('CWW12'!$B$9, " - ", 'CWW12'!$B$113, " - ", 'CWW12'!$G$6, " - ", 'CWW12'!$E$5))</f>
        <v xml:space="preserve">EA/NRW environmental programme wastewater (WINEP/NEP) - Investigations, other (WINEP/NEP) - desk-based studies only wastewater opex - Highway drainage - Wastewater network+ </v>
      </c>
      <c r="D2173" t="str">
        <f>'CWW12'!$C$113</f>
        <v>£m</v>
      </c>
      <c r="E2173" t="s">
        <v>8488</v>
      </c>
      <c r="F2173" s="1248">
        <f>IF(ISBLANK('CWW12'!$M$113),"##BLANK",'CWW12'!$M$113)</f>
        <v>0</v>
      </c>
    </row>
    <row r="2174" spans="2:6" x14ac:dyDescent="0.2">
      <c r="B2174" t="str">
        <f>UPPER('CWW12'!$AC$113)</f>
        <v>CWW12_104STD_PR24</v>
      </c>
      <c r="C2174" t="str">
        <f>IF(LEN(_xlfn.CONCAT('CWW12'!$B$9, " - ", 'CWW12'!$B$113, " - ", 'CWW12'!$H$6, " - ", 'CWW12'!$E$5))&gt;230,LEFT(_xlfn.CONCAT('CWW12'!$B$9, " - ", 'CWW12'!$B$113, " - ", 'CWW12'!$H$6, " - ", 'CWW12'!$E$5),212)&amp;" [*** truncated]",_xlfn.CONCAT('CWW12'!$B$9, " - ", 'CWW12'!$B$113, " - ", 'CWW12'!$H$6, " - ", 'CWW12'!$E$5))</f>
        <v xml:space="preserve">EA/NRW environmental programme wastewater (WINEP/NEP) - Investigations, other (WINEP/NEP) - desk-based studies only wastewater opex - Sewage treatment and disposal - Wastewater network+ </v>
      </c>
      <c r="D2174" t="str">
        <f>'CWW12'!$C$113</f>
        <v>£m</v>
      </c>
      <c r="E2174" t="s">
        <v>8488</v>
      </c>
      <c r="F2174" s="1248">
        <f>IF(ISBLANK('CWW12'!$N$113),"##BLANK",'CWW12'!$N$113)</f>
        <v>0</v>
      </c>
    </row>
    <row r="2175" spans="2:6" x14ac:dyDescent="0.2">
      <c r="B2175" t="str">
        <f>UPPER('CWW12'!$AD$113)</f>
        <v>CWW12_104SLT_PR24</v>
      </c>
      <c r="C2175" t="str">
        <f>IF(LEN(_xlfn.CONCAT('CWW12'!$B$9, " - ", 'CWW12'!$B$113, " - ", 'CWW12'!$I$6, " - ", 'CWW12'!$E$5))&gt;230,LEFT(_xlfn.CONCAT('CWW12'!$B$9, " - ", 'CWW12'!$B$113, " - ", 'CWW12'!$I$6, " - ", 'CWW12'!$E$5),212)&amp;" [*** truncated]",_xlfn.CONCAT('CWW12'!$B$9, " - ", 'CWW12'!$B$113, " - ", 'CWW12'!$I$6, " - ", 'CWW12'!$E$5))</f>
        <v xml:space="preserve">EA/NRW environmental programme wastewater (WINEP/NEP) - Investigations, other (WINEP/NEP) - desk-based studies only wastewater opex - Sludge liquor treatment - Wastewater network+ </v>
      </c>
      <c r="D2175" t="str">
        <f>'CWW12'!$C$113</f>
        <v>£m</v>
      </c>
      <c r="E2175" t="s">
        <v>8488</v>
      </c>
      <c r="F2175" s="1248">
        <f>IF(ISBLANK('CWW12'!$O$113),"##BLANK",'CWW12'!$O$113)</f>
        <v>0</v>
      </c>
    </row>
    <row r="2176" spans="2:6" x14ac:dyDescent="0.2">
      <c r="B2176" t="str">
        <f>UPPER('CWW12'!$AE$113)</f>
        <v>CWW12_104TOT_PR24</v>
      </c>
      <c r="C2176" t="str">
        <f>IF(LEN(_xlfn.CONCAT('CWW12'!$B$9, " - ", 'CWW12'!$B$113, " - ", 'CWW12'!$J$5))&gt;230,LEFT(_xlfn.CONCAT('CWW12'!$B$9, " - ", 'CWW12'!$B$113, " - ", 'CWW12'!$J$5),212)&amp;" [*** truncated]",_xlfn.CONCAT('CWW12'!$B$9, " - ", 'CWW12'!$B$113, " - ", 'CWW12'!$J$5))</f>
        <v>EA/NRW environmental programme wastewater (WINEP/NEP) - Investigations, other (WINEP/NEP) - desk-based studies only wastewater opex - Total</v>
      </c>
      <c r="D2176" t="str">
        <f>'CWW12'!$C$113</f>
        <v>£m</v>
      </c>
      <c r="E2176" t="s">
        <v>8488</v>
      </c>
      <c r="F2176" s="1248">
        <f>IF(ISBLANK('CWW12'!$P$113),"##BLANK",'CWW12'!$P$113)</f>
        <v>0</v>
      </c>
    </row>
    <row r="2177" spans="2:6" x14ac:dyDescent="0.2">
      <c r="B2177" t="str">
        <f>UPPER('CWW12'!$Z$114)</f>
        <v>CWW12_105FL_PR24</v>
      </c>
      <c r="C2177" t="str">
        <f>IF(LEN(_xlfn.CONCAT('CWW12'!$B$9, " - ", 'CWW12'!$B$114, " - ", 'CWW12'!$E$6, " - ", 'CWW12'!$E$5))&gt;230,LEFT(_xlfn.CONCAT('CWW12'!$B$9, " - ", 'CWW12'!$B$114, " - ", 'CWW12'!$E$6, " - ", 'CWW12'!$E$5),212)&amp;" [*** truncated]",_xlfn.CONCAT('CWW12'!$B$9, " - ", 'CWW12'!$B$114, " - ", 'CWW12'!$E$6, " - ", 'CWW12'!$E$5))</f>
        <v xml:space="preserve">EA/NRW environmental programme wastewater (WINEP/NEP) - Investigations, other (WINEP/NEP) - desk-based studies only wastewater totex - Foul - Wastewater network+ </v>
      </c>
      <c r="D2177" t="str">
        <f>'CWW12'!$C$114</f>
        <v>£m</v>
      </c>
      <c r="E2177" t="s">
        <v>8488</v>
      </c>
      <c r="F2177" s="1248">
        <f>IF(ISBLANK('CWW12'!$K$114),"##BLANK",'CWW12'!$K$114)</f>
        <v>0</v>
      </c>
    </row>
    <row r="2178" spans="2:6" x14ac:dyDescent="0.2">
      <c r="B2178" t="str">
        <f>UPPER('CWW12'!$AA$114)</f>
        <v>CWW12_105SWD_PR24</v>
      </c>
      <c r="C2178" t="str">
        <f>IF(LEN(_xlfn.CONCAT('CWW12'!$B$9, " - ", 'CWW12'!$B$114, " - ", 'CWW12'!$F$6, " - ", 'CWW12'!$E$5))&gt;230,LEFT(_xlfn.CONCAT('CWW12'!$B$9, " - ", 'CWW12'!$B$114, " - ", 'CWW12'!$F$6, " - ", 'CWW12'!$E$5),212)&amp;" [*** truncated]",_xlfn.CONCAT('CWW12'!$B$9, " - ", 'CWW12'!$B$114, " - ", 'CWW12'!$F$6, " - ", 'CWW12'!$E$5))</f>
        <v xml:space="preserve">EA/NRW environmental programme wastewater (WINEP/NEP) - Investigations, other (WINEP/NEP) - desk-based studies only wastewater totex - Surface water drainage - Wastewater network+ </v>
      </c>
      <c r="D2178" t="str">
        <f>'CWW12'!$C$114</f>
        <v>£m</v>
      </c>
      <c r="E2178" t="s">
        <v>8488</v>
      </c>
      <c r="F2178" s="1248">
        <f>IF(ISBLANK('CWW12'!$L$114),"##BLANK",'CWW12'!$L$114)</f>
        <v>0</v>
      </c>
    </row>
    <row r="2179" spans="2:6" x14ac:dyDescent="0.2">
      <c r="B2179" t="str">
        <f>UPPER('CWW12'!$AB$114)</f>
        <v>CWW12_105HD_PR24</v>
      </c>
      <c r="C2179" t="str">
        <f>IF(LEN(_xlfn.CONCAT('CWW12'!$B$9, " - ", 'CWW12'!$B$114, " - ", 'CWW12'!$G$6, " - ", 'CWW12'!$E$5))&gt;230,LEFT(_xlfn.CONCAT('CWW12'!$B$9, " - ", 'CWW12'!$B$114, " - ", 'CWW12'!$G$6, " - ", 'CWW12'!$E$5),212)&amp;" [*** truncated]",_xlfn.CONCAT('CWW12'!$B$9, " - ", 'CWW12'!$B$114, " - ", 'CWW12'!$G$6, " - ", 'CWW12'!$E$5))</f>
        <v xml:space="preserve">EA/NRW environmental programme wastewater (WINEP/NEP) - Investigations, other (WINEP/NEP) - desk-based studies only wastewater totex - Highway drainage - Wastewater network+ </v>
      </c>
      <c r="D2179" t="str">
        <f>'CWW12'!$C$114</f>
        <v>£m</v>
      </c>
      <c r="E2179" t="s">
        <v>8488</v>
      </c>
      <c r="F2179" s="1248">
        <f>IF(ISBLANK('CWW12'!$M$114),"##BLANK",'CWW12'!$M$114)</f>
        <v>0</v>
      </c>
    </row>
    <row r="2180" spans="2:6" x14ac:dyDescent="0.2">
      <c r="B2180" t="str">
        <f>UPPER('CWW12'!$AC$114)</f>
        <v>CWW12_105STD_PR24</v>
      </c>
      <c r="C2180" t="str">
        <f>IF(LEN(_xlfn.CONCAT('CWW12'!$B$9, " - ", 'CWW12'!$B$114, " - ", 'CWW12'!$H$6, " - ", 'CWW12'!$E$5))&gt;230,LEFT(_xlfn.CONCAT('CWW12'!$B$9, " - ", 'CWW12'!$B$114, " - ", 'CWW12'!$H$6, " - ", 'CWW12'!$E$5),212)&amp;" [*** truncated]",_xlfn.CONCAT('CWW12'!$B$9, " - ", 'CWW12'!$B$114, " - ", 'CWW12'!$H$6, " - ", 'CWW12'!$E$5))</f>
        <v xml:space="preserve">EA/NRW environmental programme wastewater (WINEP/NEP) - Investigations, other (WINEP/NEP) - desk-based studies only wastewater totex - Sewage treatment and disposal - Wastewater network+ </v>
      </c>
      <c r="D2180" t="str">
        <f>'CWW12'!$C$114</f>
        <v>£m</v>
      </c>
      <c r="E2180" t="s">
        <v>8488</v>
      </c>
      <c r="F2180" s="1248">
        <f>IF(ISBLANK('CWW12'!$N$114),"##BLANK",'CWW12'!$N$114)</f>
        <v>0</v>
      </c>
    </row>
    <row r="2181" spans="2:6" x14ac:dyDescent="0.2">
      <c r="B2181" t="str">
        <f>UPPER('CWW12'!$AD$114)</f>
        <v>CWW12_105SLT_PR24</v>
      </c>
      <c r="C2181" t="str">
        <f>IF(LEN(_xlfn.CONCAT('CWW12'!$B$9, " - ", 'CWW12'!$B$114, " - ", 'CWW12'!$I$6, " - ", 'CWW12'!$E$5))&gt;230,LEFT(_xlfn.CONCAT('CWW12'!$B$9, " - ", 'CWW12'!$B$114, " - ", 'CWW12'!$I$6, " - ", 'CWW12'!$E$5),212)&amp;" [*** truncated]",_xlfn.CONCAT('CWW12'!$B$9, " - ", 'CWW12'!$B$114, " - ", 'CWW12'!$I$6, " - ", 'CWW12'!$E$5))</f>
        <v xml:space="preserve">EA/NRW environmental programme wastewater (WINEP/NEP) - Investigations, other (WINEP/NEP) - desk-based studies only wastewater totex - Sludge liquor treatment - Wastewater network+ </v>
      </c>
      <c r="D2181" t="str">
        <f>'CWW12'!$C$114</f>
        <v>£m</v>
      </c>
      <c r="E2181" t="s">
        <v>8488</v>
      </c>
      <c r="F2181" s="1248">
        <f>IF(ISBLANK('CWW12'!$O$114),"##BLANK",'CWW12'!$O$114)</f>
        <v>0</v>
      </c>
    </row>
    <row r="2182" spans="2:6" x14ac:dyDescent="0.2">
      <c r="B2182" t="str">
        <f>UPPER('CWW12'!$AE$114)</f>
        <v>CWW12_105TOT_PR24</v>
      </c>
      <c r="C2182" t="str">
        <f>IF(LEN(_xlfn.CONCAT('CWW12'!$B$9, " - ", 'CWW12'!$B$114, " - ", 'CWW12'!$J$5))&gt;230,LEFT(_xlfn.CONCAT('CWW12'!$B$9, " - ", 'CWW12'!$B$114, " - ", 'CWW12'!$J$5),212)&amp;" [*** truncated]",_xlfn.CONCAT('CWW12'!$B$9, " - ", 'CWW12'!$B$114, " - ", 'CWW12'!$J$5))</f>
        <v>EA/NRW environmental programme wastewater (WINEP/NEP) - Investigations, other (WINEP/NEP) - desk-based studies only wastewater totex - Total</v>
      </c>
      <c r="D2182" t="str">
        <f>'CWW12'!$C$114</f>
        <v>£m</v>
      </c>
      <c r="E2182" t="s">
        <v>8488</v>
      </c>
      <c r="F2182" s="1248">
        <f>IF(ISBLANK('CWW12'!$P$114),"##BLANK",'CWW12'!$P$114)</f>
        <v>0</v>
      </c>
    </row>
    <row r="2183" spans="2:6" x14ac:dyDescent="0.2">
      <c r="B2183" t="str">
        <f>UPPER('CWW12'!$Z$115)</f>
        <v>CWW12_106FL_PR24</v>
      </c>
      <c r="C2183" t="str">
        <f>IF(LEN(_xlfn.CONCAT('CWW12'!$B$9, " - ", 'CWW12'!$B$115, " - ", 'CWW12'!$E$6, " - ", 'CWW12'!$E$5))&gt;230,LEFT(_xlfn.CONCAT('CWW12'!$B$9, " - ", 'CWW12'!$B$115, " - ", 'CWW12'!$E$6, " - ", 'CWW12'!$E$5),212)&amp;" [*** truncated]",_xlfn.CONCAT('CWW12'!$B$9, " - ", 'CWW12'!$B$115, " - ", 'CWW12'!$E$6, " - ", 'CWW12'!$E$5))</f>
        <v xml:space="preserve">EA/NRW environmental programme wastewater (WINEP/NEP) - Investigations, other (WINEP/NEP) - survey, monitoring or simple modelling wastewater capex - Foul - Wastewater network+ </v>
      </c>
      <c r="D2183" t="str">
        <f>'CWW12'!$C$115</f>
        <v>£m</v>
      </c>
      <c r="E2183" t="s">
        <v>8488</v>
      </c>
      <c r="F2183" s="1248">
        <f>IF(ISBLANK('CWW12'!$K$115),"##BLANK",'CWW12'!$K$115)</f>
        <v>0</v>
      </c>
    </row>
    <row r="2184" spans="2:6" x14ac:dyDescent="0.2">
      <c r="B2184" t="str">
        <f>UPPER('CWW12'!$AA$115)</f>
        <v>CWW12_106SWD_PR24</v>
      </c>
      <c r="C2184" t="str">
        <f>IF(LEN(_xlfn.CONCAT('CWW12'!$B$9, " - ", 'CWW12'!$B$115, " - ", 'CWW12'!$F$6, " - ", 'CWW12'!$E$5))&gt;230,LEFT(_xlfn.CONCAT('CWW12'!$B$9, " - ", 'CWW12'!$B$115, " - ", 'CWW12'!$F$6, " - ", 'CWW12'!$E$5),212)&amp;" [*** truncated]",_xlfn.CONCAT('CWW12'!$B$9, " - ", 'CWW12'!$B$115, " - ", 'CWW12'!$F$6, " - ", 'CWW12'!$E$5))</f>
        <v xml:space="preserve">EA/NRW environmental programme wastewater (WINEP/NEP) - Investigations, other (WINEP/NEP) - survey, monitoring or simple modelling wastewater capex - Surface water drainage - Wastewater network+ </v>
      </c>
      <c r="D2184" t="str">
        <f>'CWW12'!$C$115</f>
        <v>£m</v>
      </c>
      <c r="E2184" t="s">
        <v>8488</v>
      </c>
      <c r="F2184" s="1248">
        <f>IF(ISBLANK('CWW12'!$L$115),"##BLANK",'CWW12'!$L$115)</f>
        <v>0</v>
      </c>
    </row>
    <row r="2185" spans="2:6" x14ac:dyDescent="0.2">
      <c r="B2185" t="str">
        <f>UPPER('CWW12'!$AB$115)</f>
        <v>CWW12_106HD_PR24</v>
      </c>
      <c r="C2185" t="str">
        <f>IF(LEN(_xlfn.CONCAT('CWW12'!$B$9, " - ", 'CWW12'!$B$115, " - ", 'CWW12'!$G$6, " - ", 'CWW12'!$E$5))&gt;230,LEFT(_xlfn.CONCAT('CWW12'!$B$9, " - ", 'CWW12'!$B$115, " - ", 'CWW12'!$G$6, " - ", 'CWW12'!$E$5),212)&amp;" [*** truncated]",_xlfn.CONCAT('CWW12'!$B$9, " - ", 'CWW12'!$B$115, " - ", 'CWW12'!$G$6, " - ", 'CWW12'!$E$5))</f>
        <v xml:space="preserve">EA/NRW environmental programme wastewater (WINEP/NEP) - Investigations, other (WINEP/NEP) - survey, monitoring or simple modelling wastewater capex - Highway drainage - Wastewater network+ </v>
      </c>
      <c r="D2185" t="str">
        <f>'CWW12'!$C$115</f>
        <v>£m</v>
      </c>
      <c r="E2185" t="s">
        <v>8488</v>
      </c>
      <c r="F2185" s="1248">
        <f>IF(ISBLANK('CWW12'!$M$115),"##BLANK",'CWW12'!$M$115)</f>
        <v>0</v>
      </c>
    </row>
    <row r="2186" spans="2:6" x14ac:dyDescent="0.2">
      <c r="B2186" t="str">
        <f>UPPER('CWW12'!$AC$115)</f>
        <v>CWW12_106STD_PR24</v>
      </c>
      <c r="C2186" t="str">
        <f>IF(LEN(_xlfn.CONCAT('CWW12'!$B$9, " - ", 'CWW12'!$B$115, " - ", 'CWW12'!$H$6, " - ", 'CWW12'!$E$5))&gt;230,LEFT(_xlfn.CONCAT('CWW12'!$B$9, " - ", 'CWW12'!$B$115, " - ", 'CWW12'!$H$6, " - ", 'CWW12'!$E$5),212)&amp;" [*** truncated]",_xlfn.CONCAT('CWW12'!$B$9, " - ", 'CWW12'!$B$115, " - ", 'CWW12'!$H$6, " - ", 'CWW12'!$E$5))</f>
        <v xml:space="preserve">EA/NRW environmental programme wastewater (WINEP/NEP) - Investigations, other (WINEP/NEP) - survey, monitoring or simple modelling wastewater capex - Sewage treatment and disposal - Wastewater network+ </v>
      </c>
      <c r="D2186" t="str">
        <f>'CWW12'!$C$115</f>
        <v>£m</v>
      </c>
      <c r="E2186" t="s">
        <v>8488</v>
      </c>
      <c r="F2186" s="1248">
        <f>IF(ISBLANK('CWW12'!$N$115),"##BLANK",'CWW12'!$N$115)</f>
        <v>2.5390108797015856</v>
      </c>
    </row>
    <row r="2187" spans="2:6" x14ac:dyDescent="0.2">
      <c r="B2187" t="str">
        <f>UPPER('CWW12'!$AD$115)</f>
        <v>CWW12_106SLT_PR24</v>
      </c>
      <c r="C2187" t="str">
        <f>IF(LEN(_xlfn.CONCAT('CWW12'!$B$9, " - ", 'CWW12'!$B$115, " - ", 'CWW12'!$I$6, " - ", 'CWW12'!$E$5))&gt;230,LEFT(_xlfn.CONCAT('CWW12'!$B$9, " - ", 'CWW12'!$B$115, " - ", 'CWW12'!$I$6, " - ", 'CWW12'!$E$5),212)&amp;" [*** truncated]",_xlfn.CONCAT('CWW12'!$B$9, " - ", 'CWW12'!$B$115, " - ", 'CWW12'!$I$6, " - ", 'CWW12'!$E$5))</f>
        <v xml:space="preserve">EA/NRW environmental programme wastewater (WINEP/NEP) - Investigations, other (WINEP/NEP) - survey, monitoring or simple modelling wastewater capex - Sludge liquor treatment - Wastewater network+ </v>
      </c>
      <c r="D2187" t="str">
        <f>'CWW12'!$C$115</f>
        <v>£m</v>
      </c>
      <c r="E2187" t="s">
        <v>8488</v>
      </c>
      <c r="F2187" s="1248">
        <f>IF(ISBLANK('CWW12'!$O$115),"##BLANK",'CWW12'!$O$115)</f>
        <v>0</v>
      </c>
    </row>
    <row r="2188" spans="2:6" x14ac:dyDescent="0.2">
      <c r="B2188" t="str">
        <f>UPPER('CWW12'!$AE$115)</f>
        <v>CWW12_106TOT_PR24</v>
      </c>
      <c r="C2188" t="str">
        <f>IF(LEN(_xlfn.CONCAT('CWW12'!$B$9, " - ", 'CWW12'!$B$115, " - ", 'CWW12'!$J$5))&gt;230,LEFT(_xlfn.CONCAT('CWW12'!$B$9, " - ", 'CWW12'!$B$115, " - ", 'CWW12'!$J$5),212)&amp;" [*** truncated]",_xlfn.CONCAT('CWW12'!$B$9, " - ", 'CWW12'!$B$115, " - ", 'CWW12'!$J$5))</f>
        <v>EA/NRW environmental programme wastewater (WINEP/NEP) - Investigations, other (WINEP/NEP) - survey, monitoring or simple modelling wastewater capex - Total</v>
      </c>
      <c r="D2188" t="str">
        <f>'CWW12'!$C$115</f>
        <v>£m</v>
      </c>
      <c r="E2188" t="s">
        <v>8488</v>
      </c>
      <c r="F2188" s="1248">
        <f>IF(ISBLANK('CWW12'!$P$115),"##BLANK",'CWW12'!$P$115)</f>
        <v>2.5390108797015856</v>
      </c>
    </row>
    <row r="2189" spans="2:6" x14ac:dyDescent="0.2">
      <c r="B2189" t="str">
        <f>UPPER('CWW12'!$Z$116)</f>
        <v>CWW12_107FL_PR24</v>
      </c>
      <c r="C2189" t="str">
        <f>IF(LEN(_xlfn.CONCAT('CWW12'!$B$9, " - ", 'CWW12'!$B$116, " - ", 'CWW12'!$E$6, " - ", 'CWW12'!$E$5))&gt;230,LEFT(_xlfn.CONCAT('CWW12'!$B$9, " - ", 'CWW12'!$B$116, " - ", 'CWW12'!$E$6, " - ", 'CWW12'!$E$5),212)&amp;" [*** truncated]",_xlfn.CONCAT('CWW12'!$B$9, " - ", 'CWW12'!$B$116, " - ", 'CWW12'!$E$6, " - ", 'CWW12'!$E$5))</f>
        <v xml:space="preserve">EA/NRW environmental programme wastewater (WINEP/NEP) - Investigations, other (WINEP/NEP) - survey, monitoring or simple modelling wastewater opex - Foul - Wastewater network+ </v>
      </c>
      <c r="D2189" t="str">
        <f>'CWW12'!$C$116</f>
        <v>£m</v>
      </c>
      <c r="E2189" t="s">
        <v>8488</v>
      </c>
      <c r="F2189" s="1248">
        <f>IF(ISBLANK('CWW12'!$K$116),"##BLANK",'CWW12'!$K$116)</f>
        <v>0</v>
      </c>
    </row>
    <row r="2190" spans="2:6" x14ac:dyDescent="0.2">
      <c r="B2190" t="str">
        <f>UPPER('CWW12'!$AA$116)</f>
        <v>CWW12_107SWD_PR24</v>
      </c>
      <c r="C2190" t="str">
        <f>IF(LEN(_xlfn.CONCAT('CWW12'!$B$9, " - ", 'CWW12'!$B$116, " - ", 'CWW12'!$F$6, " - ", 'CWW12'!$E$5))&gt;230,LEFT(_xlfn.CONCAT('CWW12'!$B$9, " - ", 'CWW12'!$B$116, " - ", 'CWW12'!$F$6, " - ", 'CWW12'!$E$5),212)&amp;" [*** truncated]",_xlfn.CONCAT('CWW12'!$B$9, " - ", 'CWW12'!$B$116, " - ", 'CWW12'!$F$6, " - ", 'CWW12'!$E$5))</f>
        <v xml:space="preserve">EA/NRW environmental programme wastewater (WINEP/NEP) - Investigations, other (WINEP/NEP) - survey, monitoring or simple modelling wastewater opex - Surface water drainage - Wastewater network+ </v>
      </c>
      <c r="D2190" t="str">
        <f>'CWW12'!$C$116</f>
        <v>£m</v>
      </c>
      <c r="E2190" t="s">
        <v>8488</v>
      </c>
      <c r="F2190" s="1248">
        <f>IF(ISBLANK('CWW12'!$L$116),"##BLANK",'CWW12'!$L$116)</f>
        <v>0</v>
      </c>
    </row>
    <row r="2191" spans="2:6" x14ac:dyDescent="0.2">
      <c r="B2191" t="str">
        <f>UPPER('CWW12'!$AB$116)</f>
        <v>CWW12_107HD_PR24</v>
      </c>
      <c r="C2191" t="str">
        <f>IF(LEN(_xlfn.CONCAT('CWW12'!$B$9, " - ", 'CWW12'!$B$116, " - ", 'CWW12'!$G$6, " - ", 'CWW12'!$E$5))&gt;230,LEFT(_xlfn.CONCAT('CWW12'!$B$9, " - ", 'CWW12'!$B$116, " - ", 'CWW12'!$G$6, " - ", 'CWW12'!$E$5),212)&amp;" [*** truncated]",_xlfn.CONCAT('CWW12'!$B$9, " - ", 'CWW12'!$B$116, " - ", 'CWW12'!$G$6, " - ", 'CWW12'!$E$5))</f>
        <v xml:space="preserve">EA/NRW environmental programme wastewater (WINEP/NEP) - Investigations, other (WINEP/NEP) - survey, monitoring or simple modelling wastewater opex - Highway drainage - Wastewater network+ </v>
      </c>
      <c r="D2191" t="str">
        <f>'CWW12'!$C$116</f>
        <v>£m</v>
      </c>
      <c r="E2191" t="s">
        <v>8488</v>
      </c>
      <c r="F2191" s="1248">
        <f>IF(ISBLANK('CWW12'!$M$116),"##BLANK",'CWW12'!$M$116)</f>
        <v>0</v>
      </c>
    </row>
    <row r="2192" spans="2:6" x14ac:dyDescent="0.2">
      <c r="B2192" t="str">
        <f>UPPER('CWW12'!$AC$116)</f>
        <v>CWW12_107STD_PR24</v>
      </c>
      <c r="C2192" t="str">
        <f>IF(LEN(_xlfn.CONCAT('CWW12'!$B$9, " - ", 'CWW12'!$B$116, " - ", 'CWW12'!$H$6, " - ", 'CWW12'!$E$5))&gt;230,LEFT(_xlfn.CONCAT('CWW12'!$B$9, " - ", 'CWW12'!$B$116, " - ", 'CWW12'!$H$6, " - ", 'CWW12'!$E$5),212)&amp;" [*** truncated]",_xlfn.CONCAT('CWW12'!$B$9, " - ", 'CWW12'!$B$116, " - ", 'CWW12'!$H$6, " - ", 'CWW12'!$E$5))</f>
        <v xml:space="preserve">EA/NRW environmental programme wastewater (WINEP/NEP) - Investigations, other (WINEP/NEP) - survey, monitoring or simple modelling wastewater opex - Sewage treatment and disposal - Wastewater network+ </v>
      </c>
      <c r="D2192" t="str">
        <f>'CWW12'!$C$116</f>
        <v>£m</v>
      </c>
      <c r="E2192" t="s">
        <v>8488</v>
      </c>
      <c r="F2192" s="1248">
        <f>IF(ISBLANK('CWW12'!$N$116),"##BLANK",'CWW12'!$N$116)</f>
        <v>0</v>
      </c>
    </row>
    <row r="2193" spans="2:6" x14ac:dyDescent="0.2">
      <c r="B2193" t="str">
        <f>UPPER('CWW12'!$AD$116)</f>
        <v>CWW12_107SLT_PR24</v>
      </c>
      <c r="C2193" t="str">
        <f>IF(LEN(_xlfn.CONCAT('CWW12'!$B$9, " - ", 'CWW12'!$B$116, " - ", 'CWW12'!$I$6, " - ", 'CWW12'!$E$5))&gt;230,LEFT(_xlfn.CONCAT('CWW12'!$B$9, " - ", 'CWW12'!$B$116, " - ", 'CWW12'!$I$6, " - ", 'CWW12'!$E$5),212)&amp;" [*** truncated]",_xlfn.CONCAT('CWW12'!$B$9, " - ", 'CWW12'!$B$116, " - ", 'CWW12'!$I$6, " - ", 'CWW12'!$E$5))</f>
        <v xml:space="preserve">EA/NRW environmental programme wastewater (WINEP/NEP) - Investigations, other (WINEP/NEP) - survey, monitoring or simple modelling wastewater opex - Sludge liquor treatment - Wastewater network+ </v>
      </c>
      <c r="D2193" t="str">
        <f>'CWW12'!$C$116</f>
        <v>£m</v>
      </c>
      <c r="E2193" t="s">
        <v>8488</v>
      </c>
      <c r="F2193" s="1248">
        <f>IF(ISBLANK('CWW12'!$O$116),"##BLANK",'CWW12'!$O$116)</f>
        <v>0</v>
      </c>
    </row>
    <row r="2194" spans="2:6" x14ac:dyDescent="0.2">
      <c r="B2194" t="str">
        <f>UPPER('CWW12'!$AE$116)</f>
        <v>CWW12_107TOT_PR24</v>
      </c>
      <c r="C2194" t="str">
        <f>IF(LEN(_xlfn.CONCAT('CWW12'!$B$9, " - ", 'CWW12'!$B$116, " - ", 'CWW12'!$J$5))&gt;230,LEFT(_xlfn.CONCAT('CWW12'!$B$9, " - ", 'CWW12'!$B$116, " - ", 'CWW12'!$J$5),212)&amp;" [*** truncated]",_xlfn.CONCAT('CWW12'!$B$9, " - ", 'CWW12'!$B$116, " - ", 'CWW12'!$J$5))</f>
        <v>EA/NRW environmental programme wastewater (WINEP/NEP) - Investigations, other (WINEP/NEP) - survey, monitoring or simple modelling wastewater opex - Total</v>
      </c>
      <c r="D2194" t="str">
        <f>'CWW12'!$C$116</f>
        <v>£m</v>
      </c>
      <c r="E2194" t="s">
        <v>8488</v>
      </c>
      <c r="F2194" s="1248">
        <f>IF(ISBLANK('CWW12'!$P$116),"##BLANK",'CWW12'!$P$116)</f>
        <v>0</v>
      </c>
    </row>
    <row r="2195" spans="2:6" x14ac:dyDescent="0.2">
      <c r="B2195" t="str">
        <f>UPPER('CWW12'!$Z$117)</f>
        <v>CWW12_108FL_PR24</v>
      </c>
      <c r="C2195" t="str">
        <f>IF(LEN(_xlfn.CONCAT('CWW12'!$B$9, " - ", 'CWW12'!$B$117, " - ", 'CWW12'!$E$6, " - ", 'CWW12'!$E$5))&gt;230,LEFT(_xlfn.CONCAT('CWW12'!$B$9, " - ", 'CWW12'!$B$117, " - ", 'CWW12'!$E$6, " - ", 'CWW12'!$E$5),212)&amp;" [*** truncated]",_xlfn.CONCAT('CWW12'!$B$9, " - ", 'CWW12'!$B$117, " - ", 'CWW12'!$E$6, " - ", 'CWW12'!$E$5))</f>
        <v xml:space="preserve">EA/NRW environmental programme wastewater (WINEP/NEP) - Investigations, other (WINEP/NEP) - survey, monitoring or simple modelling wastewater totex - Foul - Wastewater network+ </v>
      </c>
      <c r="D2195" t="str">
        <f>'CWW12'!$C$117</f>
        <v>£m</v>
      </c>
      <c r="E2195" t="s">
        <v>8488</v>
      </c>
      <c r="F2195" s="1248">
        <f>IF(ISBLANK('CWW12'!$K$117),"##BLANK",'CWW12'!$K$117)</f>
        <v>0</v>
      </c>
    </row>
    <row r="2196" spans="2:6" x14ac:dyDescent="0.2">
      <c r="B2196" t="str">
        <f>UPPER('CWW12'!$AA$117)</f>
        <v>CWW12_108SWD_PR24</v>
      </c>
      <c r="C2196" t="str">
        <f>IF(LEN(_xlfn.CONCAT('CWW12'!$B$9, " - ", 'CWW12'!$B$117, " - ", 'CWW12'!$F$6, " - ", 'CWW12'!$E$5))&gt;230,LEFT(_xlfn.CONCAT('CWW12'!$B$9, " - ", 'CWW12'!$B$117, " - ", 'CWW12'!$F$6, " - ", 'CWW12'!$E$5),212)&amp;" [*** truncated]",_xlfn.CONCAT('CWW12'!$B$9, " - ", 'CWW12'!$B$117, " - ", 'CWW12'!$F$6, " - ", 'CWW12'!$E$5))</f>
        <v xml:space="preserve">EA/NRW environmental programme wastewater (WINEP/NEP) - Investigations, other (WINEP/NEP) - survey, monitoring or simple modelling wastewater totex - Surface water drainage - Wastewater network+ </v>
      </c>
      <c r="D2196" t="str">
        <f>'CWW12'!$C$117</f>
        <v>£m</v>
      </c>
      <c r="E2196" t="s">
        <v>8488</v>
      </c>
      <c r="F2196" s="1248">
        <f>IF(ISBLANK('CWW12'!$L$117),"##BLANK",'CWW12'!$L$117)</f>
        <v>0</v>
      </c>
    </row>
    <row r="2197" spans="2:6" x14ac:dyDescent="0.2">
      <c r="B2197" t="str">
        <f>UPPER('CWW12'!$AB$117)</f>
        <v>CWW12_108HD_PR24</v>
      </c>
      <c r="C2197" t="str">
        <f>IF(LEN(_xlfn.CONCAT('CWW12'!$B$9, " - ", 'CWW12'!$B$117, " - ", 'CWW12'!$G$6, " - ", 'CWW12'!$E$5))&gt;230,LEFT(_xlfn.CONCAT('CWW12'!$B$9, " - ", 'CWW12'!$B$117, " - ", 'CWW12'!$G$6, " - ", 'CWW12'!$E$5),212)&amp;" [*** truncated]",_xlfn.CONCAT('CWW12'!$B$9, " - ", 'CWW12'!$B$117, " - ", 'CWW12'!$G$6, " - ", 'CWW12'!$E$5))</f>
        <v xml:space="preserve">EA/NRW environmental programme wastewater (WINEP/NEP) - Investigations, other (WINEP/NEP) - survey, monitoring or simple modelling wastewater totex - Highway drainage - Wastewater network+ </v>
      </c>
      <c r="D2197" t="str">
        <f>'CWW12'!$C$117</f>
        <v>£m</v>
      </c>
      <c r="E2197" t="s">
        <v>8488</v>
      </c>
      <c r="F2197" s="1248">
        <f>IF(ISBLANK('CWW12'!$M$117),"##BLANK",'CWW12'!$M$117)</f>
        <v>0</v>
      </c>
    </row>
    <row r="2198" spans="2:6" x14ac:dyDescent="0.2">
      <c r="B2198" t="str">
        <f>UPPER('CWW12'!$AC$117)</f>
        <v>CWW12_108STD_PR24</v>
      </c>
      <c r="C2198" t="str">
        <f>IF(LEN(_xlfn.CONCAT('CWW12'!$B$9, " - ", 'CWW12'!$B$117, " - ", 'CWW12'!$H$6, " - ", 'CWW12'!$E$5))&gt;230,LEFT(_xlfn.CONCAT('CWW12'!$B$9, " - ", 'CWW12'!$B$117, " - ", 'CWW12'!$H$6, " - ", 'CWW12'!$E$5),212)&amp;" [*** truncated]",_xlfn.CONCAT('CWW12'!$B$9, " - ", 'CWW12'!$B$117, " - ", 'CWW12'!$H$6, " - ", 'CWW12'!$E$5))</f>
        <v xml:space="preserve">EA/NRW environmental programme wastewater (WINEP/NEP) - Investigations, other (WINEP/NEP) - survey, monitoring or simple modelling wastewater totex - Sewage treatment and disposal - Wastewater network+ </v>
      </c>
      <c r="D2198" t="str">
        <f>'CWW12'!$C$117</f>
        <v>£m</v>
      </c>
      <c r="E2198" t="s">
        <v>8488</v>
      </c>
      <c r="F2198" s="1248">
        <f>IF(ISBLANK('CWW12'!$N$117),"##BLANK",'CWW12'!$N$117)</f>
        <v>2.5390108797015856</v>
      </c>
    </row>
    <row r="2199" spans="2:6" x14ac:dyDescent="0.2">
      <c r="B2199" t="str">
        <f>UPPER('CWW12'!$AD$117)</f>
        <v>CWW12_108SLT_PR24</v>
      </c>
      <c r="C2199" t="str">
        <f>IF(LEN(_xlfn.CONCAT('CWW12'!$B$9, " - ", 'CWW12'!$B$117, " - ", 'CWW12'!$I$6, " - ", 'CWW12'!$E$5))&gt;230,LEFT(_xlfn.CONCAT('CWW12'!$B$9, " - ", 'CWW12'!$B$117, " - ", 'CWW12'!$I$6, " - ", 'CWW12'!$E$5),212)&amp;" [*** truncated]",_xlfn.CONCAT('CWW12'!$B$9, " - ", 'CWW12'!$B$117, " - ", 'CWW12'!$I$6, " - ", 'CWW12'!$E$5))</f>
        <v xml:space="preserve">EA/NRW environmental programme wastewater (WINEP/NEP) - Investigations, other (WINEP/NEP) - survey, monitoring or simple modelling wastewater totex - Sludge liquor treatment - Wastewater network+ </v>
      </c>
      <c r="D2199" t="str">
        <f>'CWW12'!$C$117</f>
        <v>£m</v>
      </c>
      <c r="E2199" t="s">
        <v>8488</v>
      </c>
      <c r="F2199" s="1248">
        <f>IF(ISBLANK('CWW12'!$O$117),"##BLANK",'CWW12'!$O$117)</f>
        <v>0</v>
      </c>
    </row>
    <row r="2200" spans="2:6" x14ac:dyDescent="0.2">
      <c r="B2200" t="str">
        <f>UPPER('CWW12'!$AE$117)</f>
        <v>CWW12_108TOT_PR24</v>
      </c>
      <c r="C2200" t="str">
        <f>IF(LEN(_xlfn.CONCAT('CWW12'!$B$9, " - ", 'CWW12'!$B$117, " - ", 'CWW12'!$J$5))&gt;230,LEFT(_xlfn.CONCAT('CWW12'!$B$9, " - ", 'CWW12'!$B$117, " - ", 'CWW12'!$J$5),212)&amp;" [*** truncated]",_xlfn.CONCAT('CWW12'!$B$9, " - ", 'CWW12'!$B$117, " - ", 'CWW12'!$J$5))</f>
        <v>EA/NRW environmental programme wastewater (WINEP/NEP) - Investigations, other (WINEP/NEP) - survey, monitoring or simple modelling wastewater totex - Total</v>
      </c>
      <c r="D2200" t="str">
        <f>'CWW12'!$C$117</f>
        <v>£m</v>
      </c>
      <c r="E2200" t="s">
        <v>8488</v>
      </c>
      <c r="F2200" s="1248">
        <f>IF(ISBLANK('CWW12'!$P$117),"##BLANK",'CWW12'!$P$117)</f>
        <v>2.5390108797015856</v>
      </c>
    </row>
    <row r="2201" spans="2:6" x14ac:dyDescent="0.2">
      <c r="B2201" t="str">
        <f>UPPER('CWW12'!$Z$118)</f>
        <v>CWW12_109FL_PR24</v>
      </c>
      <c r="C2201" t="str">
        <f>IF(LEN(_xlfn.CONCAT('CWW12'!$B$9, " - ", 'CWW12'!$B$118, " - ", 'CWW12'!$E$6, " - ", 'CWW12'!$E$5))&gt;230,LEFT(_xlfn.CONCAT('CWW12'!$B$9, " - ", 'CWW12'!$B$118, " - ", 'CWW12'!$E$6, " - ", 'CWW12'!$E$5),212)&amp;" [*** truncated]",_xlfn.CONCAT('CWW12'!$B$9, " - ", 'CWW12'!$B$118, " - ", 'CWW12'!$E$6, " - ", 'CWW12'!$E$5))</f>
        <v xml:space="preserve">EA/NRW environmental programme wastewater (WINEP/NEP) - Investigations, other (WINEP/NEP) - multiple surveys, and/or monitoring locations, and/or complex modelling wastewater capex - Foul - Wastewater network+ </v>
      </c>
      <c r="D2201" t="str">
        <f>'CWW12'!$C$118</f>
        <v>£m</v>
      </c>
      <c r="E2201" t="s">
        <v>8488</v>
      </c>
      <c r="F2201" s="1248">
        <f>IF(ISBLANK('CWW12'!$K$118),"##BLANK",'CWW12'!$K$118)</f>
        <v>0</v>
      </c>
    </row>
    <row r="2202" spans="2:6" x14ac:dyDescent="0.2">
      <c r="B2202" t="str">
        <f>UPPER('CWW12'!$AA$118)</f>
        <v>CWW12_109SWD_PR24</v>
      </c>
      <c r="C2202" t="str">
        <f>IF(LEN(_xlfn.CONCAT('CWW12'!$B$9, " - ", 'CWW12'!$B$118, " - ", 'CWW12'!$F$6, " - ", 'CWW12'!$E$5))&gt;230,LEFT(_xlfn.CONCAT('CWW12'!$B$9, " - ", 'CWW12'!$B$118, " - ", 'CWW12'!$F$6, " - ", 'CWW12'!$E$5),212)&amp;" [*** truncated]",_xlfn.CONCAT('CWW12'!$B$9, " - ", 'CWW12'!$B$118, " - ", 'CWW12'!$F$6, " - ", 'CWW12'!$E$5))</f>
        <v xml:space="preserve">EA/NRW environmental programme wastewater (WINEP/NEP) - Investigations, other (WINEP/NEP) - multiple surveys, and/or monitoring locations, and/or complex modelling wastewater capex - Surface water drainage - Wastewater network+ </v>
      </c>
      <c r="D2202" t="str">
        <f>'CWW12'!$C$118</f>
        <v>£m</v>
      </c>
      <c r="E2202" t="s">
        <v>8488</v>
      </c>
      <c r="F2202" s="1248">
        <f>IF(ISBLANK('CWW12'!$L$118),"##BLANK",'CWW12'!$L$118)</f>
        <v>0</v>
      </c>
    </row>
    <row r="2203" spans="2:6" x14ac:dyDescent="0.2">
      <c r="B2203" t="str">
        <f>UPPER('CWW12'!$AB$118)</f>
        <v>CWW12_109HD_PR24</v>
      </c>
      <c r="C2203" t="str">
        <f>IF(LEN(_xlfn.CONCAT('CWW12'!$B$9, " - ", 'CWW12'!$B$118, " - ", 'CWW12'!$G$6, " - ", 'CWW12'!$E$5))&gt;230,LEFT(_xlfn.CONCAT('CWW12'!$B$9, " - ", 'CWW12'!$B$118, " - ", 'CWW12'!$G$6, " - ", 'CWW12'!$E$5),212)&amp;" [*** truncated]",_xlfn.CONCAT('CWW12'!$B$9, " - ", 'CWW12'!$B$118, " - ", 'CWW12'!$G$6, " - ", 'CWW12'!$E$5))</f>
        <v xml:space="preserve">EA/NRW environmental programme wastewater (WINEP/NEP) - Investigations, other (WINEP/NEP) - multiple surveys, and/or monitoring locations, and/or complex modelling wastewater capex - Highway drainage - Wastewater network+ </v>
      </c>
      <c r="D2203" t="str">
        <f>'CWW12'!$C$118</f>
        <v>£m</v>
      </c>
      <c r="E2203" t="s">
        <v>8488</v>
      </c>
      <c r="F2203" s="1248">
        <f>IF(ISBLANK('CWW12'!$M$118),"##BLANK",'CWW12'!$M$118)</f>
        <v>0</v>
      </c>
    </row>
    <row r="2204" spans="2:6" x14ac:dyDescent="0.2">
      <c r="B2204" t="str">
        <f>UPPER('CWW12'!$AC$118)</f>
        <v>CWW12_109STD_PR24</v>
      </c>
      <c r="C2204" t="str">
        <f>IF(LEN(_xlfn.CONCAT('CWW12'!$B$9, " - ", 'CWW12'!$B$118, " - ", 'CWW12'!$H$6, " - ", 'CWW12'!$E$5))&gt;230,LEFT(_xlfn.CONCAT('CWW12'!$B$9, " - ", 'CWW12'!$B$118, " - ", 'CWW12'!$H$6, " - ", 'CWW12'!$E$5),212)&amp;" [*** truncated]",_xlfn.CONCAT('CWW12'!$B$9, " - ", 'CWW12'!$B$118, " - ", 'CWW12'!$H$6, " - ", 'CWW12'!$E$5))</f>
        <v>EA/NRW environmental programme wastewater (WINEP/NEP) - Investigations, other (WINEP/NEP) - multiple surveys, and/or monitoring locations, and/or complex modelling wastewater capex - Sewage treatment and disposal [*** truncated]</v>
      </c>
      <c r="D2204" t="str">
        <f>'CWW12'!$C$118</f>
        <v>£m</v>
      </c>
      <c r="E2204" t="s">
        <v>8488</v>
      </c>
      <c r="F2204" s="1248">
        <f>IF(ISBLANK('CWW12'!$N$118),"##BLANK",'CWW12'!$N$118)</f>
        <v>0</v>
      </c>
    </row>
    <row r="2205" spans="2:6" x14ac:dyDescent="0.2">
      <c r="B2205" t="str">
        <f>UPPER('CWW12'!$AD$118)</f>
        <v>CWW12_109SLT_PR24</v>
      </c>
      <c r="C2205" t="str">
        <f>IF(LEN(_xlfn.CONCAT('CWW12'!$B$9, " - ", 'CWW12'!$B$118, " - ", 'CWW12'!$I$6, " - ", 'CWW12'!$E$5))&gt;230,LEFT(_xlfn.CONCAT('CWW12'!$B$9, " - ", 'CWW12'!$B$118, " - ", 'CWW12'!$I$6, " - ", 'CWW12'!$E$5),212)&amp;" [*** truncated]",_xlfn.CONCAT('CWW12'!$B$9, " - ", 'CWW12'!$B$118, " - ", 'CWW12'!$I$6, " - ", 'CWW12'!$E$5))</f>
        <v xml:space="preserve">EA/NRW environmental programme wastewater (WINEP/NEP) - Investigations, other (WINEP/NEP) - multiple surveys, and/or monitoring locations, and/or complex modelling wastewater capex - Sludge liquor treatment - Wastewater network+ </v>
      </c>
      <c r="D2205" t="str">
        <f>'CWW12'!$C$118</f>
        <v>£m</v>
      </c>
      <c r="E2205" t="s">
        <v>8488</v>
      </c>
      <c r="F2205" s="1248">
        <f>IF(ISBLANK('CWW12'!$O$118),"##BLANK",'CWW12'!$O$118)</f>
        <v>0</v>
      </c>
    </row>
    <row r="2206" spans="2:6" x14ac:dyDescent="0.2">
      <c r="B2206" t="str">
        <f>UPPER('CWW12'!$AE$118)</f>
        <v>CWW12_109TOT_PR24</v>
      </c>
      <c r="C2206" t="str">
        <f>IF(LEN(_xlfn.CONCAT('CWW12'!$B$9, " - ", 'CWW12'!$B$118, " - ", 'CWW12'!$J$5))&gt;230,LEFT(_xlfn.CONCAT('CWW12'!$B$9, " - ", 'CWW12'!$B$118, " - ", 'CWW12'!$J$5),212)&amp;" [*** truncated]",_xlfn.CONCAT('CWW12'!$B$9, " - ", 'CWW12'!$B$118, " - ", 'CWW12'!$J$5))</f>
        <v>EA/NRW environmental programme wastewater (WINEP/NEP) - Investigations, other (WINEP/NEP) - multiple surveys, and/or monitoring locations, and/or complex modelling wastewater capex - Total</v>
      </c>
      <c r="D2206" t="str">
        <f>'CWW12'!$C$118</f>
        <v>£m</v>
      </c>
      <c r="E2206" t="s">
        <v>8488</v>
      </c>
      <c r="F2206" s="1248">
        <f>IF(ISBLANK('CWW12'!$P$118),"##BLANK",'CWW12'!$P$118)</f>
        <v>0</v>
      </c>
    </row>
    <row r="2207" spans="2:6" x14ac:dyDescent="0.2">
      <c r="B2207" t="str">
        <f>UPPER('CWW12'!$Z$119)</f>
        <v>CWW12_110FL_PR24</v>
      </c>
      <c r="C2207" t="str">
        <f>IF(LEN(_xlfn.CONCAT('CWW12'!$B$9, " - ", 'CWW12'!$B$119, " - ", 'CWW12'!$E$6, " - ", 'CWW12'!$E$5))&gt;230,LEFT(_xlfn.CONCAT('CWW12'!$B$9, " - ", 'CWW12'!$B$119, " - ", 'CWW12'!$E$6, " - ", 'CWW12'!$E$5),212)&amp;" [*** truncated]",_xlfn.CONCAT('CWW12'!$B$9, " - ", 'CWW12'!$B$119, " - ", 'CWW12'!$E$6, " - ", 'CWW12'!$E$5))</f>
        <v xml:space="preserve">EA/NRW environmental programme wastewater (WINEP/NEP) - Investigations, other (WINEP/NEP) - multiple surveys, and/or monitoring locations, and/or complex modelling wastewater opex - Foul - Wastewater network+ </v>
      </c>
      <c r="D2207" t="str">
        <f>'CWW12'!$C$119</f>
        <v>£m</v>
      </c>
      <c r="E2207" t="s">
        <v>8488</v>
      </c>
      <c r="F2207" s="1248">
        <f>IF(ISBLANK('CWW12'!$K$119),"##BLANK",'CWW12'!$K$119)</f>
        <v>0</v>
      </c>
    </row>
    <row r="2208" spans="2:6" x14ac:dyDescent="0.2">
      <c r="B2208" t="str">
        <f>UPPER('CWW12'!$AA$119)</f>
        <v>CWW12_110SWD_PR24</v>
      </c>
      <c r="C2208" t="str">
        <f>IF(LEN(_xlfn.CONCAT('CWW12'!$B$9, " - ", 'CWW12'!$B$119, " - ", 'CWW12'!$F$6, " - ", 'CWW12'!$E$5))&gt;230,LEFT(_xlfn.CONCAT('CWW12'!$B$9, " - ", 'CWW12'!$B$119, " - ", 'CWW12'!$F$6, " - ", 'CWW12'!$E$5),212)&amp;" [*** truncated]",_xlfn.CONCAT('CWW12'!$B$9, " - ", 'CWW12'!$B$119, " - ", 'CWW12'!$F$6, " - ", 'CWW12'!$E$5))</f>
        <v xml:space="preserve">EA/NRW environmental programme wastewater (WINEP/NEP) - Investigations, other (WINEP/NEP) - multiple surveys, and/or monitoring locations, and/or complex modelling wastewater opex - Surface water drainage - Wastewater network+ </v>
      </c>
      <c r="D2208" t="str">
        <f>'CWW12'!$C$119</f>
        <v>£m</v>
      </c>
      <c r="E2208" t="s">
        <v>8488</v>
      </c>
      <c r="F2208" s="1248">
        <f>IF(ISBLANK('CWW12'!$L$119),"##BLANK",'CWW12'!$L$119)</f>
        <v>0</v>
      </c>
    </row>
    <row r="2209" spans="2:6" x14ac:dyDescent="0.2">
      <c r="B2209" t="str">
        <f>UPPER('CWW12'!$AB$119)</f>
        <v>CWW12_110HD_PR24</v>
      </c>
      <c r="C2209" t="str">
        <f>IF(LEN(_xlfn.CONCAT('CWW12'!$B$9, " - ", 'CWW12'!$B$119, " - ", 'CWW12'!$G$6, " - ", 'CWW12'!$E$5))&gt;230,LEFT(_xlfn.CONCAT('CWW12'!$B$9, " - ", 'CWW12'!$B$119, " - ", 'CWW12'!$G$6, " - ", 'CWW12'!$E$5),212)&amp;" [*** truncated]",_xlfn.CONCAT('CWW12'!$B$9, " - ", 'CWW12'!$B$119, " - ", 'CWW12'!$G$6, " - ", 'CWW12'!$E$5))</f>
        <v xml:space="preserve">EA/NRW environmental programme wastewater (WINEP/NEP) - Investigations, other (WINEP/NEP) - multiple surveys, and/or monitoring locations, and/or complex modelling wastewater opex - Highway drainage - Wastewater network+ </v>
      </c>
      <c r="D2209" t="str">
        <f>'CWW12'!$C$119</f>
        <v>£m</v>
      </c>
      <c r="E2209" t="s">
        <v>8488</v>
      </c>
      <c r="F2209" s="1248">
        <f>IF(ISBLANK('CWW12'!$M$119),"##BLANK",'CWW12'!$M$119)</f>
        <v>0</v>
      </c>
    </row>
    <row r="2210" spans="2:6" x14ac:dyDescent="0.2">
      <c r="B2210" t="str">
        <f>UPPER('CWW12'!$AC$119)</f>
        <v>CWW12_110STD_PR24</v>
      </c>
      <c r="C2210" t="str">
        <f>IF(LEN(_xlfn.CONCAT('CWW12'!$B$9, " - ", 'CWW12'!$B$119, " - ", 'CWW12'!$H$6, " - ", 'CWW12'!$E$5))&gt;230,LEFT(_xlfn.CONCAT('CWW12'!$B$9, " - ", 'CWW12'!$B$119, " - ", 'CWW12'!$H$6, " - ", 'CWW12'!$E$5),212)&amp;" [*** truncated]",_xlfn.CONCAT('CWW12'!$B$9, " - ", 'CWW12'!$B$119, " - ", 'CWW12'!$H$6, " - ", 'CWW12'!$E$5))</f>
        <v>EA/NRW environmental programme wastewater (WINEP/NEP) - Investigations, other (WINEP/NEP) - multiple surveys, and/or monitoring locations, and/or complex modelling wastewater opex - Sewage treatment and disposal  [*** truncated]</v>
      </c>
      <c r="D2210" t="str">
        <f>'CWW12'!$C$119</f>
        <v>£m</v>
      </c>
      <c r="E2210" t="s">
        <v>8488</v>
      </c>
      <c r="F2210" s="1248">
        <f>IF(ISBLANK('CWW12'!$N$119),"##BLANK",'CWW12'!$N$119)</f>
        <v>0</v>
      </c>
    </row>
    <row r="2211" spans="2:6" x14ac:dyDescent="0.2">
      <c r="B2211" t="str">
        <f>UPPER('CWW12'!$AD$119)</f>
        <v>CWW12_110SLT_PR24</v>
      </c>
      <c r="C2211" t="str">
        <f>IF(LEN(_xlfn.CONCAT('CWW12'!$B$9, " - ", 'CWW12'!$B$119, " - ", 'CWW12'!$I$6, " - ", 'CWW12'!$E$5))&gt;230,LEFT(_xlfn.CONCAT('CWW12'!$B$9, " - ", 'CWW12'!$B$119, " - ", 'CWW12'!$I$6, " - ", 'CWW12'!$E$5),212)&amp;" [*** truncated]",_xlfn.CONCAT('CWW12'!$B$9, " - ", 'CWW12'!$B$119, " - ", 'CWW12'!$I$6, " - ", 'CWW12'!$E$5))</f>
        <v xml:space="preserve">EA/NRW environmental programme wastewater (WINEP/NEP) - Investigations, other (WINEP/NEP) - multiple surveys, and/or monitoring locations, and/or complex modelling wastewater opex - Sludge liquor treatment - Wastewater network+ </v>
      </c>
      <c r="D2211" t="str">
        <f>'CWW12'!$C$119</f>
        <v>£m</v>
      </c>
      <c r="E2211" t="s">
        <v>8488</v>
      </c>
      <c r="F2211" s="1248">
        <f>IF(ISBLANK('CWW12'!$O$119),"##BLANK",'CWW12'!$O$119)</f>
        <v>0</v>
      </c>
    </row>
    <row r="2212" spans="2:6" x14ac:dyDescent="0.2">
      <c r="B2212" t="str">
        <f>UPPER('CWW12'!$AE$119)</f>
        <v>CWW12_110TOT_PR24</v>
      </c>
      <c r="C2212" t="str">
        <f>IF(LEN(_xlfn.CONCAT('CWW12'!$B$9, " - ", 'CWW12'!$B$119, " - ", 'CWW12'!$J$5))&gt;230,LEFT(_xlfn.CONCAT('CWW12'!$B$9, " - ", 'CWW12'!$B$119, " - ", 'CWW12'!$J$5),212)&amp;" [*** truncated]",_xlfn.CONCAT('CWW12'!$B$9, " - ", 'CWW12'!$B$119, " - ", 'CWW12'!$J$5))</f>
        <v>EA/NRW environmental programme wastewater (WINEP/NEP) - Investigations, other (WINEP/NEP) - multiple surveys, and/or monitoring locations, and/or complex modelling wastewater opex - Total</v>
      </c>
      <c r="D2212" t="str">
        <f>'CWW12'!$C$119</f>
        <v>£m</v>
      </c>
      <c r="E2212" t="s">
        <v>8488</v>
      </c>
      <c r="F2212" s="1248">
        <f>IF(ISBLANK('CWW12'!$P$119),"##BLANK",'CWW12'!$P$119)</f>
        <v>0</v>
      </c>
    </row>
    <row r="2213" spans="2:6" x14ac:dyDescent="0.2">
      <c r="B2213" t="str">
        <f>UPPER('CWW12'!$Z$120)</f>
        <v>CWW12_111FL_PR24</v>
      </c>
      <c r="C2213" t="str">
        <f>IF(LEN(_xlfn.CONCAT('CWW12'!$B$9, " - ", 'CWW12'!$B$120, " - ", 'CWW12'!$E$6, " - ", 'CWW12'!$E$5))&gt;230,LEFT(_xlfn.CONCAT('CWW12'!$B$9, " - ", 'CWW12'!$B$120, " - ", 'CWW12'!$E$6, " - ", 'CWW12'!$E$5),212)&amp;" [*** truncated]",_xlfn.CONCAT('CWW12'!$B$9, " - ", 'CWW12'!$B$120, " - ", 'CWW12'!$E$6, " - ", 'CWW12'!$E$5))</f>
        <v xml:space="preserve">EA/NRW environmental programme wastewater (WINEP/NEP) - Investigations, other (WINEP/NEP) - multiple surveys, and/or monitoring locations, and/or complex modelling wastewater totex - Foul - Wastewater network+ </v>
      </c>
      <c r="D2213" t="str">
        <f>'CWW12'!$C$120</f>
        <v>£m</v>
      </c>
      <c r="E2213" t="s">
        <v>8488</v>
      </c>
      <c r="F2213" s="1248">
        <f>IF(ISBLANK('CWW12'!$K$120),"##BLANK",'CWW12'!$K$120)</f>
        <v>0</v>
      </c>
    </row>
    <row r="2214" spans="2:6" x14ac:dyDescent="0.2">
      <c r="B2214" t="str">
        <f>UPPER('CWW12'!$AA$120)</f>
        <v>CWW12_111SWD_PR24</v>
      </c>
      <c r="C2214" t="str">
        <f>IF(LEN(_xlfn.CONCAT('CWW12'!$B$9, " - ", 'CWW12'!$B$120, " - ", 'CWW12'!$F$6, " - ", 'CWW12'!$E$5))&gt;230,LEFT(_xlfn.CONCAT('CWW12'!$B$9, " - ", 'CWW12'!$B$120, " - ", 'CWW12'!$F$6, " - ", 'CWW12'!$E$5),212)&amp;" [*** truncated]",_xlfn.CONCAT('CWW12'!$B$9, " - ", 'CWW12'!$B$120, " - ", 'CWW12'!$F$6, " - ", 'CWW12'!$E$5))</f>
        <v xml:space="preserve">EA/NRW environmental programme wastewater (WINEP/NEP) - Investigations, other (WINEP/NEP) - multiple surveys, and/or monitoring locations, and/or complex modelling wastewater totex - Surface water drainage - Wastewater network+ </v>
      </c>
      <c r="D2214" t="str">
        <f>'CWW12'!$C$120</f>
        <v>£m</v>
      </c>
      <c r="E2214" t="s">
        <v>8488</v>
      </c>
      <c r="F2214" s="1248">
        <f>IF(ISBLANK('CWW12'!$L$120),"##BLANK",'CWW12'!$L$120)</f>
        <v>0</v>
      </c>
    </row>
    <row r="2215" spans="2:6" x14ac:dyDescent="0.2">
      <c r="B2215" t="str">
        <f>UPPER('CWW12'!$AB$120)</f>
        <v>CWW12_111HD_PR24</v>
      </c>
      <c r="C2215" t="str">
        <f>IF(LEN(_xlfn.CONCAT('CWW12'!$B$9, " - ", 'CWW12'!$B$120, " - ", 'CWW12'!$G$6, " - ", 'CWW12'!$E$5))&gt;230,LEFT(_xlfn.CONCAT('CWW12'!$B$9, " - ", 'CWW12'!$B$120, " - ", 'CWW12'!$G$6, " - ", 'CWW12'!$E$5),212)&amp;" [*** truncated]",_xlfn.CONCAT('CWW12'!$B$9, " - ", 'CWW12'!$B$120, " - ", 'CWW12'!$G$6, " - ", 'CWW12'!$E$5))</f>
        <v xml:space="preserve">EA/NRW environmental programme wastewater (WINEP/NEP) - Investigations, other (WINEP/NEP) - multiple surveys, and/or monitoring locations, and/or complex modelling wastewater totex - Highway drainage - Wastewater network+ </v>
      </c>
      <c r="D2215" t="str">
        <f>'CWW12'!$C$120</f>
        <v>£m</v>
      </c>
      <c r="E2215" t="s">
        <v>8488</v>
      </c>
      <c r="F2215" s="1248">
        <f>IF(ISBLANK('CWW12'!$M$120),"##BLANK",'CWW12'!$M$120)</f>
        <v>0</v>
      </c>
    </row>
    <row r="2216" spans="2:6" x14ac:dyDescent="0.2">
      <c r="B2216" t="str">
        <f>UPPER('CWW12'!$AC$120)</f>
        <v>CWW12_111STD_PR24</v>
      </c>
      <c r="C2216" t="str">
        <f>IF(LEN(_xlfn.CONCAT('CWW12'!$B$9, " - ", 'CWW12'!$B$120, " - ", 'CWW12'!$H$6, " - ", 'CWW12'!$E$5))&gt;230,LEFT(_xlfn.CONCAT('CWW12'!$B$9, " - ", 'CWW12'!$B$120, " - ", 'CWW12'!$H$6, " - ", 'CWW12'!$E$5),212)&amp;" [*** truncated]",_xlfn.CONCAT('CWW12'!$B$9, " - ", 'CWW12'!$B$120, " - ", 'CWW12'!$H$6, " - ", 'CWW12'!$E$5))</f>
        <v>EA/NRW environmental programme wastewater (WINEP/NEP) - Investigations, other (WINEP/NEP) - multiple surveys, and/or monitoring locations, and/or complex modelling wastewater totex - Sewage treatment and disposal [*** truncated]</v>
      </c>
      <c r="D2216" t="str">
        <f>'CWW12'!$C$120</f>
        <v>£m</v>
      </c>
      <c r="E2216" t="s">
        <v>8488</v>
      </c>
      <c r="F2216" s="1248">
        <f>IF(ISBLANK('CWW12'!$N$120),"##BLANK",'CWW12'!$N$120)</f>
        <v>0</v>
      </c>
    </row>
    <row r="2217" spans="2:6" x14ac:dyDescent="0.2">
      <c r="B2217" t="str">
        <f>UPPER('CWW12'!$AD$120)</f>
        <v>CWW12_111SLT_PR24</v>
      </c>
      <c r="C2217" t="str">
        <f>IF(LEN(_xlfn.CONCAT('CWW12'!$B$9, " - ", 'CWW12'!$B$120, " - ", 'CWW12'!$I$6, " - ", 'CWW12'!$E$5))&gt;230,LEFT(_xlfn.CONCAT('CWW12'!$B$9, " - ", 'CWW12'!$B$120, " - ", 'CWW12'!$I$6, " - ", 'CWW12'!$E$5),212)&amp;" [*** truncated]",_xlfn.CONCAT('CWW12'!$B$9, " - ", 'CWW12'!$B$120, " - ", 'CWW12'!$I$6, " - ", 'CWW12'!$E$5))</f>
        <v xml:space="preserve">EA/NRW environmental programme wastewater (WINEP/NEP) - Investigations, other (WINEP/NEP) - multiple surveys, and/or monitoring locations, and/or complex modelling wastewater totex - Sludge liquor treatment - Wastewater network+ </v>
      </c>
      <c r="D2217" t="str">
        <f>'CWW12'!$C$120</f>
        <v>£m</v>
      </c>
      <c r="E2217" t="s">
        <v>8488</v>
      </c>
      <c r="F2217" s="1248">
        <f>IF(ISBLANK('CWW12'!$O$120),"##BLANK",'CWW12'!$O$120)</f>
        <v>0</v>
      </c>
    </row>
    <row r="2218" spans="2:6" x14ac:dyDescent="0.2">
      <c r="B2218" t="str">
        <f>UPPER('CWW12'!$AE$120)</f>
        <v>CWW12_111TOT_PR24</v>
      </c>
      <c r="C2218" t="str">
        <f>IF(LEN(_xlfn.CONCAT('CWW12'!$B$9, " - ", 'CWW12'!$B$120, " - ", 'CWW12'!$J$5))&gt;230,LEFT(_xlfn.CONCAT('CWW12'!$B$9, " - ", 'CWW12'!$B$120, " - ", 'CWW12'!$J$5),212)&amp;" [*** truncated]",_xlfn.CONCAT('CWW12'!$B$9, " - ", 'CWW12'!$B$120, " - ", 'CWW12'!$J$5))</f>
        <v>EA/NRW environmental programme wastewater (WINEP/NEP) - Investigations, other (WINEP/NEP) - multiple surveys, and/or monitoring locations, and/or complex modelling wastewater totex - Total</v>
      </c>
      <c r="D2218" t="str">
        <f>'CWW12'!$C$120</f>
        <v>£m</v>
      </c>
      <c r="E2218" t="s">
        <v>8488</v>
      </c>
      <c r="F2218" s="1248">
        <f>IF(ISBLANK('CWW12'!$P$120),"##BLANK",'CWW12'!$P$120)</f>
        <v>0</v>
      </c>
    </row>
    <row r="2219" spans="2:6" x14ac:dyDescent="0.2">
      <c r="B2219" t="str">
        <f>UPPER('CWW12'!$Z$121)</f>
        <v>CWW12_112FL_PR24</v>
      </c>
      <c r="C2219" t="str">
        <f>IF(LEN(_xlfn.CONCAT('CWW12'!$B$9, " - ", 'CWW12'!$B$121, " - ", 'CWW12'!$E$6, " - ", 'CWW12'!$E$5))&gt;230,LEFT(_xlfn.CONCAT('CWW12'!$B$9, " - ", 'CWW12'!$B$121, " - ", 'CWW12'!$E$6, " - ", 'CWW12'!$E$5),212)&amp;" [*** truncated]",_xlfn.CONCAT('CWW12'!$B$9, " - ", 'CWW12'!$B$121, " - ", 'CWW12'!$E$6, " - ", 'CWW12'!$E$5))</f>
        <v xml:space="preserve">EA/NRW environmental programme wastewater (WINEP/NEP) - Investigations, total; (WINEP/NEP) wastewater capex - Foul - Wastewater network+ </v>
      </c>
      <c r="D2219" t="str">
        <f>'CWW12'!$C$121</f>
        <v>£m</v>
      </c>
      <c r="E2219" t="s">
        <v>8488</v>
      </c>
      <c r="F2219" s="1248">
        <f>IF(ISBLANK('CWW12'!$K$121),"##BLANK",'CWW12'!$K$121)</f>
        <v>0</v>
      </c>
    </row>
    <row r="2220" spans="2:6" x14ac:dyDescent="0.2">
      <c r="B2220" t="str">
        <f>UPPER('CWW12'!$AA$121)</f>
        <v>CWW12_112SWD_PR24</v>
      </c>
      <c r="C2220" t="str">
        <f>IF(LEN(_xlfn.CONCAT('CWW12'!$B$9, " - ", 'CWW12'!$B$121, " - ", 'CWW12'!$F$6, " - ", 'CWW12'!$E$5))&gt;230,LEFT(_xlfn.CONCAT('CWW12'!$B$9, " - ", 'CWW12'!$B$121, " - ", 'CWW12'!$F$6, " - ", 'CWW12'!$E$5),212)&amp;" [*** truncated]",_xlfn.CONCAT('CWW12'!$B$9, " - ", 'CWW12'!$B$121, " - ", 'CWW12'!$F$6, " - ", 'CWW12'!$E$5))</f>
        <v xml:space="preserve">EA/NRW environmental programme wastewater (WINEP/NEP) - Investigations, total; (WINEP/NEP) wastewater capex - Surface water drainage - Wastewater network+ </v>
      </c>
      <c r="D2220" t="str">
        <f>'CWW12'!$C$121</f>
        <v>£m</v>
      </c>
      <c r="E2220" t="s">
        <v>8488</v>
      </c>
      <c r="F2220" s="1248">
        <f>IF(ISBLANK('CWW12'!$L$121),"##BLANK",'CWW12'!$L$121)</f>
        <v>0</v>
      </c>
    </row>
    <row r="2221" spans="2:6" x14ac:dyDescent="0.2">
      <c r="B2221" t="str">
        <f>UPPER('CWW12'!$AB$121)</f>
        <v>CWW12_112HD_PR24</v>
      </c>
      <c r="C2221" t="str">
        <f>IF(LEN(_xlfn.CONCAT('CWW12'!$B$9, " - ", 'CWW12'!$B$121, " - ", 'CWW12'!$G$6, " - ", 'CWW12'!$E$5))&gt;230,LEFT(_xlfn.CONCAT('CWW12'!$B$9, " - ", 'CWW12'!$B$121, " - ", 'CWW12'!$G$6, " - ", 'CWW12'!$E$5),212)&amp;" [*** truncated]",_xlfn.CONCAT('CWW12'!$B$9, " - ", 'CWW12'!$B$121, " - ", 'CWW12'!$G$6, " - ", 'CWW12'!$E$5))</f>
        <v xml:space="preserve">EA/NRW environmental programme wastewater (WINEP/NEP) - Investigations, total; (WINEP/NEP) wastewater capex - Highway drainage - Wastewater network+ </v>
      </c>
      <c r="D2221" t="str">
        <f>'CWW12'!$C$121</f>
        <v>£m</v>
      </c>
      <c r="E2221" t="s">
        <v>8488</v>
      </c>
      <c r="F2221" s="1248">
        <f>IF(ISBLANK('CWW12'!$M$121),"##BLANK",'CWW12'!$M$121)</f>
        <v>0</v>
      </c>
    </row>
    <row r="2222" spans="2:6" x14ac:dyDescent="0.2">
      <c r="B2222" t="str">
        <f>UPPER('CWW12'!$AC$121)</f>
        <v>CWW12_112STD_PR24</v>
      </c>
      <c r="C2222" t="str">
        <f>IF(LEN(_xlfn.CONCAT('CWW12'!$B$9, " - ", 'CWW12'!$B$121, " - ", 'CWW12'!$H$6, " - ", 'CWW12'!$E$5))&gt;230,LEFT(_xlfn.CONCAT('CWW12'!$B$9, " - ", 'CWW12'!$B$121, " - ", 'CWW12'!$H$6, " - ", 'CWW12'!$E$5),212)&amp;" [*** truncated]",_xlfn.CONCAT('CWW12'!$B$9, " - ", 'CWW12'!$B$121, " - ", 'CWW12'!$H$6, " - ", 'CWW12'!$E$5))</f>
        <v xml:space="preserve">EA/NRW environmental programme wastewater (WINEP/NEP) - Investigations, total; (WINEP/NEP) wastewater capex - Sewage treatment and disposal - Wastewater network+ </v>
      </c>
      <c r="D2222" t="str">
        <f>'CWW12'!$C$121</f>
        <v>£m</v>
      </c>
      <c r="E2222" t="s">
        <v>8488</v>
      </c>
      <c r="F2222" s="1248">
        <f>IF(ISBLANK('CWW12'!$N$121),"##BLANK",'CWW12'!$N$121)</f>
        <v>2.5390108797015856</v>
      </c>
    </row>
    <row r="2223" spans="2:6" x14ac:dyDescent="0.2">
      <c r="B2223" t="str">
        <f>UPPER('CWW12'!$AD$121)</f>
        <v>CWW12_112SLT_PR24</v>
      </c>
      <c r="C2223" t="str">
        <f>IF(LEN(_xlfn.CONCAT('CWW12'!$B$9, " - ", 'CWW12'!$B$121, " - ", 'CWW12'!$I$6, " - ", 'CWW12'!$E$5))&gt;230,LEFT(_xlfn.CONCAT('CWW12'!$B$9, " - ", 'CWW12'!$B$121, " - ", 'CWW12'!$I$6, " - ", 'CWW12'!$E$5),212)&amp;" [*** truncated]",_xlfn.CONCAT('CWW12'!$B$9, " - ", 'CWW12'!$B$121, " - ", 'CWW12'!$I$6, " - ", 'CWW12'!$E$5))</f>
        <v xml:space="preserve">EA/NRW environmental programme wastewater (WINEP/NEP) - Investigations, total; (WINEP/NEP) wastewater capex - Sludge liquor treatment - Wastewater network+ </v>
      </c>
      <c r="D2223" t="str">
        <f>'CWW12'!$C$121</f>
        <v>£m</v>
      </c>
      <c r="E2223" t="s">
        <v>8488</v>
      </c>
      <c r="F2223" s="1248">
        <f>IF(ISBLANK('CWW12'!$O$121),"##BLANK",'CWW12'!$O$121)</f>
        <v>0</v>
      </c>
    </row>
    <row r="2224" spans="2:6" x14ac:dyDescent="0.2">
      <c r="B2224" t="str">
        <f>UPPER('CWW12'!$AE$121)</f>
        <v>CWW12_112TOT_PR24</v>
      </c>
      <c r="C2224" t="str">
        <f>IF(LEN(_xlfn.CONCAT('CWW12'!$B$9, " - ", 'CWW12'!$B$121, " - ", 'CWW12'!$J$5))&gt;230,LEFT(_xlfn.CONCAT('CWW12'!$B$9, " - ", 'CWW12'!$B$121, " - ", 'CWW12'!$J$5),212)&amp;" [*** truncated]",_xlfn.CONCAT('CWW12'!$B$9, " - ", 'CWW12'!$B$121, " - ", 'CWW12'!$J$5))</f>
        <v>EA/NRW environmental programme wastewater (WINEP/NEP) - Investigations, total; (WINEP/NEP) wastewater capex - Total</v>
      </c>
      <c r="D2224" t="str">
        <f>'CWW12'!$C$121</f>
        <v>£m</v>
      </c>
      <c r="E2224" t="s">
        <v>8488</v>
      </c>
      <c r="F2224" s="1248">
        <f>IF(ISBLANK('CWW12'!$P$121),"##BLANK",'CWW12'!$P$121)</f>
        <v>2.5390108797015856</v>
      </c>
    </row>
    <row r="2225" spans="2:6" x14ac:dyDescent="0.2">
      <c r="B2225" t="str">
        <f>UPPER('CWW12'!$Z$122)</f>
        <v>CWW12_113FL_PR24</v>
      </c>
      <c r="C2225" t="str">
        <f>IF(LEN(_xlfn.CONCAT('CWW12'!$B$9, " - ", 'CWW12'!$B$122, " - ", 'CWW12'!$E$6, " - ", 'CWW12'!$E$5))&gt;230,LEFT(_xlfn.CONCAT('CWW12'!$B$9, " - ", 'CWW12'!$B$122, " - ", 'CWW12'!$E$6, " - ", 'CWW12'!$E$5),212)&amp;" [*** truncated]",_xlfn.CONCAT('CWW12'!$B$9, " - ", 'CWW12'!$B$122, " - ", 'CWW12'!$E$6, " - ", 'CWW12'!$E$5))</f>
        <v xml:space="preserve">EA/NRW environmental programme wastewater (WINEP/NEP) - Investigations, total; (WINEP/NEP) wastewater opex - Foul - Wastewater network+ </v>
      </c>
      <c r="D2225" t="str">
        <f>'CWW12'!$C$122</f>
        <v>£m</v>
      </c>
      <c r="E2225" t="s">
        <v>8488</v>
      </c>
      <c r="F2225" s="1248">
        <f>IF(ISBLANK('CWW12'!$K$122),"##BLANK",'CWW12'!$K$122)</f>
        <v>0</v>
      </c>
    </row>
    <row r="2226" spans="2:6" x14ac:dyDescent="0.2">
      <c r="B2226" t="str">
        <f>UPPER('CWW12'!$AA$122)</f>
        <v>CWW12_113SWD_PR24</v>
      </c>
      <c r="C2226" t="str">
        <f>IF(LEN(_xlfn.CONCAT('CWW12'!$B$9, " - ", 'CWW12'!$B$122, " - ", 'CWW12'!$F$6, " - ", 'CWW12'!$E$5))&gt;230,LEFT(_xlfn.CONCAT('CWW12'!$B$9, " - ", 'CWW12'!$B$122, " - ", 'CWW12'!$F$6, " - ", 'CWW12'!$E$5),212)&amp;" [*** truncated]",_xlfn.CONCAT('CWW12'!$B$9, " - ", 'CWW12'!$B$122, " - ", 'CWW12'!$F$6, " - ", 'CWW12'!$E$5))</f>
        <v xml:space="preserve">EA/NRW environmental programme wastewater (WINEP/NEP) - Investigations, total; (WINEP/NEP) wastewater opex - Surface water drainage - Wastewater network+ </v>
      </c>
      <c r="D2226" t="str">
        <f>'CWW12'!$C$122</f>
        <v>£m</v>
      </c>
      <c r="E2226" t="s">
        <v>8488</v>
      </c>
      <c r="F2226" s="1248">
        <f>IF(ISBLANK('CWW12'!$L$122),"##BLANK",'CWW12'!$L$122)</f>
        <v>0</v>
      </c>
    </row>
    <row r="2227" spans="2:6" x14ac:dyDescent="0.2">
      <c r="B2227" t="str">
        <f>UPPER('CWW12'!$AB$122)</f>
        <v>CWW12_113HD_PR24</v>
      </c>
      <c r="C2227" t="str">
        <f>IF(LEN(_xlfn.CONCAT('CWW12'!$B$9, " - ", 'CWW12'!$B$122, " - ", 'CWW12'!$G$6, " - ", 'CWW12'!$E$5))&gt;230,LEFT(_xlfn.CONCAT('CWW12'!$B$9, " - ", 'CWW12'!$B$122, " - ", 'CWW12'!$G$6, " - ", 'CWW12'!$E$5),212)&amp;" [*** truncated]",_xlfn.CONCAT('CWW12'!$B$9, " - ", 'CWW12'!$B$122, " - ", 'CWW12'!$G$6, " - ", 'CWW12'!$E$5))</f>
        <v xml:space="preserve">EA/NRW environmental programme wastewater (WINEP/NEP) - Investigations, total; (WINEP/NEP) wastewater opex - Highway drainage - Wastewater network+ </v>
      </c>
      <c r="D2227" t="str">
        <f>'CWW12'!$C$122</f>
        <v>£m</v>
      </c>
      <c r="E2227" t="s">
        <v>8488</v>
      </c>
      <c r="F2227" s="1248">
        <f>IF(ISBLANK('CWW12'!$M$122),"##BLANK",'CWW12'!$M$122)</f>
        <v>0</v>
      </c>
    </row>
    <row r="2228" spans="2:6" x14ac:dyDescent="0.2">
      <c r="B2228" t="str">
        <f>UPPER('CWW12'!$AC$122)</f>
        <v>CWW12_113STD_PR24</v>
      </c>
      <c r="C2228" t="str">
        <f>IF(LEN(_xlfn.CONCAT('CWW12'!$B$9, " - ", 'CWW12'!$B$122, " - ", 'CWW12'!$H$6, " - ", 'CWW12'!$E$5))&gt;230,LEFT(_xlfn.CONCAT('CWW12'!$B$9, " - ", 'CWW12'!$B$122, " - ", 'CWW12'!$H$6, " - ", 'CWW12'!$E$5),212)&amp;" [*** truncated]",_xlfn.CONCAT('CWW12'!$B$9, " - ", 'CWW12'!$B$122, " - ", 'CWW12'!$H$6, " - ", 'CWW12'!$E$5))</f>
        <v xml:space="preserve">EA/NRW environmental programme wastewater (WINEP/NEP) - Investigations, total; (WINEP/NEP) wastewater opex - Sewage treatment and disposal - Wastewater network+ </v>
      </c>
      <c r="D2228" t="str">
        <f>'CWW12'!$C$122</f>
        <v>£m</v>
      </c>
      <c r="E2228" t="s">
        <v>8488</v>
      </c>
      <c r="F2228" s="1248">
        <f>IF(ISBLANK('CWW12'!$N$122),"##BLANK",'CWW12'!$N$122)</f>
        <v>0</v>
      </c>
    </row>
    <row r="2229" spans="2:6" x14ac:dyDescent="0.2">
      <c r="B2229" t="str">
        <f>UPPER('CWW12'!$AD$122)</f>
        <v>CWW12_113SLT_PR24</v>
      </c>
      <c r="C2229" t="str">
        <f>IF(LEN(_xlfn.CONCAT('CWW12'!$B$9, " - ", 'CWW12'!$B$122, " - ", 'CWW12'!$I$6, " - ", 'CWW12'!$E$5))&gt;230,LEFT(_xlfn.CONCAT('CWW12'!$B$9, " - ", 'CWW12'!$B$122, " - ", 'CWW12'!$I$6, " - ", 'CWW12'!$E$5),212)&amp;" [*** truncated]",_xlfn.CONCAT('CWW12'!$B$9, " - ", 'CWW12'!$B$122, " - ", 'CWW12'!$I$6, " - ", 'CWW12'!$E$5))</f>
        <v xml:space="preserve">EA/NRW environmental programme wastewater (WINEP/NEP) - Investigations, total; (WINEP/NEP) wastewater opex - Sludge liquor treatment - Wastewater network+ </v>
      </c>
      <c r="D2229" t="str">
        <f>'CWW12'!$C$122</f>
        <v>£m</v>
      </c>
      <c r="E2229" t="s">
        <v>8488</v>
      </c>
      <c r="F2229" s="1248">
        <f>IF(ISBLANK('CWW12'!$O$122),"##BLANK",'CWW12'!$O$122)</f>
        <v>0</v>
      </c>
    </row>
    <row r="2230" spans="2:6" x14ac:dyDescent="0.2">
      <c r="B2230" t="str">
        <f>UPPER('CWW12'!$AE$122)</f>
        <v>CWW12_113TOT_PR24</v>
      </c>
      <c r="C2230" t="str">
        <f>IF(LEN(_xlfn.CONCAT('CWW12'!$B$9, " - ", 'CWW12'!$B$122, " - ", 'CWW12'!$J$5))&gt;230,LEFT(_xlfn.CONCAT('CWW12'!$B$9, " - ", 'CWW12'!$B$122, " - ", 'CWW12'!$J$5),212)&amp;" [*** truncated]",_xlfn.CONCAT('CWW12'!$B$9, " - ", 'CWW12'!$B$122, " - ", 'CWW12'!$J$5))</f>
        <v>EA/NRW environmental programme wastewater (WINEP/NEP) - Investigations, total; (WINEP/NEP) wastewater opex - Total</v>
      </c>
      <c r="D2230" t="str">
        <f>'CWW12'!$C$122</f>
        <v>£m</v>
      </c>
      <c r="E2230" t="s">
        <v>8488</v>
      </c>
      <c r="F2230" s="1248">
        <f>IF(ISBLANK('CWW12'!$P$122),"##BLANK",'CWW12'!$P$122)</f>
        <v>0</v>
      </c>
    </row>
    <row r="2231" spans="2:6" x14ac:dyDescent="0.2">
      <c r="B2231" t="str">
        <f>UPPER('CWW12'!$Z$123)</f>
        <v>CWW12_114FL_PR24</v>
      </c>
      <c r="C2231" t="str">
        <f>IF(LEN(_xlfn.CONCAT('CWW12'!$B$9, " - ", 'CWW12'!$B$123, " - ", 'CWW12'!$E$6, " - ", 'CWW12'!$E$5))&gt;230,LEFT(_xlfn.CONCAT('CWW12'!$B$9, " - ", 'CWW12'!$B$123, " - ", 'CWW12'!$E$6, " - ", 'CWW12'!$E$5),212)&amp;" [*** truncated]",_xlfn.CONCAT('CWW12'!$B$9, " - ", 'CWW12'!$B$123, " - ", 'CWW12'!$E$6, " - ", 'CWW12'!$E$5))</f>
        <v xml:space="preserve">EA/NRW environmental programme wastewater (WINEP/NEP) - Investigations, total; (WINEP/NEP) wastewater totex - Foul - Wastewater network+ </v>
      </c>
      <c r="D2231" t="str">
        <f>'CWW12'!$C$123</f>
        <v>£m</v>
      </c>
      <c r="E2231" t="s">
        <v>8488</v>
      </c>
      <c r="F2231" s="1248">
        <f>IF(ISBLANK('CWW12'!$K$123),"##BLANK",'CWW12'!$K$123)</f>
        <v>0</v>
      </c>
    </row>
    <row r="2232" spans="2:6" x14ac:dyDescent="0.2">
      <c r="B2232" t="str">
        <f>UPPER('CWW12'!$AA$123)</f>
        <v>CWW12_114SWD_PR24</v>
      </c>
      <c r="C2232" t="str">
        <f>IF(LEN(_xlfn.CONCAT('CWW12'!$B$9, " - ", 'CWW12'!$B$123, " - ", 'CWW12'!$F$6, " - ", 'CWW12'!$E$5))&gt;230,LEFT(_xlfn.CONCAT('CWW12'!$B$9, " - ", 'CWW12'!$B$123, " - ", 'CWW12'!$F$6, " - ", 'CWW12'!$E$5),212)&amp;" [*** truncated]",_xlfn.CONCAT('CWW12'!$B$9, " - ", 'CWW12'!$B$123, " - ", 'CWW12'!$F$6, " - ", 'CWW12'!$E$5))</f>
        <v xml:space="preserve">EA/NRW environmental programme wastewater (WINEP/NEP) - Investigations, total; (WINEP/NEP) wastewater totex - Surface water drainage - Wastewater network+ </v>
      </c>
      <c r="D2232" t="str">
        <f>'CWW12'!$C$123</f>
        <v>£m</v>
      </c>
      <c r="E2232" t="s">
        <v>8488</v>
      </c>
      <c r="F2232" s="1248">
        <f>IF(ISBLANK('CWW12'!$L$123),"##BLANK",'CWW12'!$L$123)</f>
        <v>0</v>
      </c>
    </row>
    <row r="2233" spans="2:6" x14ac:dyDescent="0.2">
      <c r="B2233" t="str">
        <f>UPPER('CWW12'!$AB$123)</f>
        <v>CWW12_114HD_PR24</v>
      </c>
      <c r="C2233" t="str">
        <f>IF(LEN(_xlfn.CONCAT('CWW12'!$B$9, " - ", 'CWW12'!$B$123, " - ", 'CWW12'!$G$6, " - ", 'CWW12'!$E$5))&gt;230,LEFT(_xlfn.CONCAT('CWW12'!$B$9, " - ", 'CWW12'!$B$123, " - ", 'CWW12'!$G$6, " - ", 'CWW12'!$E$5),212)&amp;" [*** truncated]",_xlfn.CONCAT('CWW12'!$B$9, " - ", 'CWW12'!$B$123, " - ", 'CWW12'!$G$6, " - ", 'CWW12'!$E$5))</f>
        <v xml:space="preserve">EA/NRW environmental programme wastewater (WINEP/NEP) - Investigations, total; (WINEP/NEP) wastewater totex - Highway drainage - Wastewater network+ </v>
      </c>
      <c r="D2233" t="str">
        <f>'CWW12'!$C$123</f>
        <v>£m</v>
      </c>
      <c r="E2233" t="s">
        <v>8488</v>
      </c>
      <c r="F2233" s="1248">
        <f>IF(ISBLANK('CWW12'!$M$123),"##BLANK",'CWW12'!$M$123)</f>
        <v>0</v>
      </c>
    </row>
    <row r="2234" spans="2:6" x14ac:dyDescent="0.2">
      <c r="B2234" t="str">
        <f>UPPER('CWW12'!$AC$123)</f>
        <v>CWW12_114STD_PR24</v>
      </c>
      <c r="C2234" t="str">
        <f>IF(LEN(_xlfn.CONCAT('CWW12'!$B$9, " - ", 'CWW12'!$B$123, " - ", 'CWW12'!$H$6, " - ", 'CWW12'!$E$5))&gt;230,LEFT(_xlfn.CONCAT('CWW12'!$B$9, " - ", 'CWW12'!$B$123, " - ", 'CWW12'!$H$6, " - ", 'CWW12'!$E$5),212)&amp;" [*** truncated]",_xlfn.CONCAT('CWW12'!$B$9, " - ", 'CWW12'!$B$123, " - ", 'CWW12'!$H$6, " - ", 'CWW12'!$E$5))</f>
        <v xml:space="preserve">EA/NRW environmental programme wastewater (WINEP/NEP) - Investigations, total; (WINEP/NEP) wastewater totex - Sewage treatment and disposal - Wastewater network+ </v>
      </c>
      <c r="D2234" t="str">
        <f>'CWW12'!$C$123</f>
        <v>£m</v>
      </c>
      <c r="E2234" t="s">
        <v>8488</v>
      </c>
      <c r="F2234" s="1248">
        <f>IF(ISBLANK('CWW12'!$N$123),"##BLANK",'CWW12'!$N$123)</f>
        <v>2.5390108797015856</v>
      </c>
    </row>
    <row r="2235" spans="2:6" x14ac:dyDescent="0.2">
      <c r="B2235" t="str">
        <f>UPPER('CWW12'!$AD$123)</f>
        <v>CWW12_114SLT_PR24</v>
      </c>
      <c r="C2235" t="str">
        <f>IF(LEN(_xlfn.CONCAT('CWW12'!$B$9, " - ", 'CWW12'!$B$123, " - ", 'CWW12'!$I$6, " - ", 'CWW12'!$E$5))&gt;230,LEFT(_xlfn.CONCAT('CWW12'!$B$9, " - ", 'CWW12'!$B$123, " - ", 'CWW12'!$I$6, " - ", 'CWW12'!$E$5),212)&amp;" [*** truncated]",_xlfn.CONCAT('CWW12'!$B$9, " - ", 'CWW12'!$B$123, " - ", 'CWW12'!$I$6, " - ", 'CWW12'!$E$5))</f>
        <v xml:space="preserve">EA/NRW environmental programme wastewater (WINEP/NEP) - Investigations, total; (WINEP/NEP) wastewater totex - Sludge liquor treatment - Wastewater network+ </v>
      </c>
      <c r="D2235" t="str">
        <f>'CWW12'!$C$123</f>
        <v>£m</v>
      </c>
      <c r="E2235" t="s">
        <v>8488</v>
      </c>
      <c r="F2235" s="1248">
        <f>IF(ISBLANK('CWW12'!$O$123),"##BLANK",'CWW12'!$O$123)</f>
        <v>0</v>
      </c>
    </row>
    <row r="2236" spans="2:6" x14ac:dyDescent="0.2">
      <c r="B2236" t="str">
        <f>UPPER('CWW12'!$AE$123)</f>
        <v>CWW12_114TOT_PR24</v>
      </c>
      <c r="C2236" t="str">
        <f>IF(LEN(_xlfn.CONCAT('CWW12'!$B$9, " - ", 'CWW12'!$B$123, " - ", 'CWW12'!$J$5))&gt;230,LEFT(_xlfn.CONCAT('CWW12'!$B$9, " - ", 'CWW12'!$B$123, " - ", 'CWW12'!$J$5),212)&amp;" [*** truncated]",_xlfn.CONCAT('CWW12'!$B$9, " - ", 'CWW12'!$B$123, " - ", 'CWW12'!$J$5))</f>
        <v>EA/NRW environmental programme wastewater (WINEP/NEP) - Investigations, total; (WINEP/NEP) wastewater totex - Total</v>
      </c>
      <c r="D2236" t="str">
        <f>'CWW12'!$C$123</f>
        <v>£m</v>
      </c>
      <c r="E2236" t="s">
        <v>8488</v>
      </c>
      <c r="F2236" s="1248">
        <f>IF(ISBLANK('CWW12'!$P$123),"##BLANK",'CWW12'!$P$123)</f>
        <v>2.5390108797015856</v>
      </c>
    </row>
    <row r="2237" spans="2:6" x14ac:dyDescent="0.2">
      <c r="B2237" t="str">
        <f>UPPER('CWW12'!$Z$124)</f>
        <v>CWW12_115FL_PR24</v>
      </c>
      <c r="C2237" t="str">
        <f>IF(LEN(_xlfn.CONCAT('CWW12'!$B$9, " - ", 'CWW12'!$B$124, " - ", 'CWW12'!$E$6, " - ", 'CWW12'!$E$5))&gt;230,LEFT(_xlfn.CONCAT('CWW12'!$B$9, " - ", 'CWW12'!$B$124, " - ", 'CWW12'!$E$6, " - ", 'CWW12'!$E$5),212)&amp;" [*** truncated]",_xlfn.CONCAT('CWW12'!$B$9, " - ", 'CWW12'!$B$124, " - ", 'CWW12'!$E$6, " - ", 'CWW12'!$E$5))</f>
        <v xml:space="preserve">EA/NRW environmental programme wastewater (WINEP/NEP) - Contribution to third party schemes under WINEP/NEP only (not covered elsewhere) wastewater capex - Foul - Wastewater network+ </v>
      </c>
      <c r="D2237" t="str">
        <f>'CWW12'!$C$124</f>
        <v>£m</v>
      </c>
      <c r="E2237" t="s">
        <v>8488</v>
      </c>
      <c r="F2237" s="1248">
        <f>IF(ISBLANK('CWW12'!$K$124),"##BLANK",'CWW12'!$K$124)</f>
        <v>0</v>
      </c>
    </row>
    <row r="2238" spans="2:6" x14ac:dyDescent="0.2">
      <c r="B2238" t="str">
        <f>UPPER('CWW12'!$AA$124)</f>
        <v>CWW12_115SWD_PR24</v>
      </c>
      <c r="C2238" t="str">
        <f>IF(LEN(_xlfn.CONCAT('CWW12'!$B$9, " - ", 'CWW12'!$B$124, " - ", 'CWW12'!$F$6, " - ", 'CWW12'!$E$5))&gt;230,LEFT(_xlfn.CONCAT('CWW12'!$B$9, " - ", 'CWW12'!$B$124, " - ", 'CWW12'!$F$6, " - ", 'CWW12'!$E$5),212)&amp;" [*** truncated]",_xlfn.CONCAT('CWW12'!$B$9, " - ", 'CWW12'!$B$124, " - ", 'CWW12'!$F$6, " - ", 'CWW12'!$E$5))</f>
        <v xml:space="preserve">EA/NRW environmental programme wastewater (WINEP/NEP) - Contribution to third party schemes under WINEP/NEP only (not covered elsewhere) wastewater capex - Surface water drainage - Wastewater network+ </v>
      </c>
      <c r="D2238" t="str">
        <f>'CWW12'!$C$124</f>
        <v>£m</v>
      </c>
      <c r="E2238" t="s">
        <v>8488</v>
      </c>
      <c r="F2238" s="1248">
        <f>IF(ISBLANK('CWW12'!$L$124),"##BLANK",'CWW12'!$L$124)</f>
        <v>0</v>
      </c>
    </row>
    <row r="2239" spans="2:6" x14ac:dyDescent="0.2">
      <c r="B2239" t="str">
        <f>UPPER('CWW12'!$AB$124)</f>
        <v>CWW12_115HD_PR24</v>
      </c>
      <c r="C2239" t="str">
        <f>IF(LEN(_xlfn.CONCAT('CWW12'!$B$9, " - ", 'CWW12'!$B$124, " - ", 'CWW12'!$G$6, " - ", 'CWW12'!$E$5))&gt;230,LEFT(_xlfn.CONCAT('CWW12'!$B$9, " - ", 'CWW12'!$B$124, " - ", 'CWW12'!$G$6, " - ", 'CWW12'!$E$5),212)&amp;" [*** truncated]",_xlfn.CONCAT('CWW12'!$B$9, " - ", 'CWW12'!$B$124, " - ", 'CWW12'!$G$6, " - ", 'CWW12'!$E$5))</f>
        <v xml:space="preserve">EA/NRW environmental programme wastewater (WINEP/NEP) - Contribution to third party schemes under WINEP/NEP only (not covered elsewhere) wastewater capex - Highway drainage - Wastewater network+ </v>
      </c>
      <c r="D2239" t="str">
        <f>'CWW12'!$C$124</f>
        <v>£m</v>
      </c>
      <c r="E2239" t="s">
        <v>8488</v>
      </c>
      <c r="F2239" s="1248">
        <f>IF(ISBLANK('CWW12'!$M$124),"##BLANK",'CWW12'!$M$124)</f>
        <v>0</v>
      </c>
    </row>
    <row r="2240" spans="2:6" x14ac:dyDescent="0.2">
      <c r="B2240" t="str">
        <f>UPPER('CWW12'!$AC$124)</f>
        <v>CWW12_115STD_PR24</v>
      </c>
      <c r="C2240" t="str">
        <f>IF(LEN(_xlfn.CONCAT('CWW12'!$B$9, " - ", 'CWW12'!$B$124, " - ", 'CWW12'!$H$6, " - ", 'CWW12'!$E$5))&gt;230,LEFT(_xlfn.CONCAT('CWW12'!$B$9, " - ", 'CWW12'!$B$124, " - ", 'CWW12'!$H$6, " - ", 'CWW12'!$E$5),212)&amp;" [*** truncated]",_xlfn.CONCAT('CWW12'!$B$9, " - ", 'CWW12'!$B$124, " - ", 'CWW12'!$H$6, " - ", 'CWW12'!$E$5))</f>
        <v xml:space="preserve">EA/NRW environmental programme wastewater (WINEP/NEP) - Contribution to third party schemes under WINEP/NEP only (not covered elsewhere) wastewater capex - Sewage treatment and disposal - Wastewater network+ </v>
      </c>
      <c r="D2240" t="str">
        <f>'CWW12'!$C$124</f>
        <v>£m</v>
      </c>
      <c r="E2240" t="s">
        <v>8488</v>
      </c>
      <c r="F2240" s="1248">
        <f>IF(ISBLANK('CWW12'!$N$124),"##BLANK",'CWW12'!$N$124)</f>
        <v>0</v>
      </c>
    </row>
    <row r="2241" spans="2:6" x14ac:dyDescent="0.2">
      <c r="B2241" t="str">
        <f>UPPER('CWW12'!$AD$124)</f>
        <v>CWW12_115SLT_PR24</v>
      </c>
      <c r="C2241" t="str">
        <f>IF(LEN(_xlfn.CONCAT('CWW12'!$B$9, " - ", 'CWW12'!$B$124, " - ", 'CWW12'!$I$6, " - ", 'CWW12'!$E$5))&gt;230,LEFT(_xlfn.CONCAT('CWW12'!$B$9, " - ", 'CWW12'!$B$124, " - ", 'CWW12'!$I$6, " - ", 'CWW12'!$E$5),212)&amp;" [*** truncated]",_xlfn.CONCAT('CWW12'!$B$9, " - ", 'CWW12'!$B$124, " - ", 'CWW12'!$I$6, " - ", 'CWW12'!$E$5))</f>
        <v xml:space="preserve">EA/NRW environmental programme wastewater (WINEP/NEP) - Contribution to third party schemes under WINEP/NEP only (not covered elsewhere) wastewater capex - Sludge liquor treatment - Wastewater network+ </v>
      </c>
      <c r="D2241" t="str">
        <f>'CWW12'!$C$124</f>
        <v>£m</v>
      </c>
      <c r="E2241" t="s">
        <v>8488</v>
      </c>
      <c r="F2241" s="1248">
        <f>IF(ISBLANK('CWW12'!$O$124),"##BLANK",'CWW12'!$O$124)</f>
        <v>0</v>
      </c>
    </row>
    <row r="2242" spans="2:6" x14ac:dyDescent="0.2">
      <c r="B2242" t="str">
        <f>UPPER('CWW12'!$AE$124)</f>
        <v>CWW12_115TOT_PR24</v>
      </c>
      <c r="C2242" t="str">
        <f>IF(LEN(_xlfn.CONCAT('CWW12'!$B$9, " - ", 'CWW12'!$B$124, " - ", 'CWW12'!$J$5))&gt;230,LEFT(_xlfn.CONCAT('CWW12'!$B$9, " - ", 'CWW12'!$B$124, " - ", 'CWW12'!$J$5),212)&amp;" [*** truncated]",_xlfn.CONCAT('CWW12'!$B$9, " - ", 'CWW12'!$B$124, " - ", 'CWW12'!$J$5))</f>
        <v>EA/NRW environmental programme wastewater (WINEP/NEP) - Contribution to third party schemes under WINEP/NEP only (not covered elsewhere) wastewater capex - Total</v>
      </c>
      <c r="D2242" t="str">
        <f>'CWW12'!$C$124</f>
        <v>£m</v>
      </c>
      <c r="E2242" t="s">
        <v>8488</v>
      </c>
      <c r="F2242" s="1248">
        <f>IF(ISBLANK('CWW12'!$P$124),"##BLANK",'CWW12'!$P$124)</f>
        <v>0</v>
      </c>
    </row>
    <row r="2243" spans="2:6" x14ac:dyDescent="0.2">
      <c r="B2243" t="str">
        <f>UPPER('CWW12'!$Z$125)</f>
        <v>CWW12_116FL_PR24</v>
      </c>
      <c r="C2243" t="str">
        <f>IF(LEN(_xlfn.CONCAT('CWW12'!$B$9, " - ", 'CWW12'!$B$125, " - ", 'CWW12'!$E$6, " - ", 'CWW12'!$E$5))&gt;230,LEFT(_xlfn.CONCAT('CWW12'!$B$9, " - ", 'CWW12'!$B$125, " - ", 'CWW12'!$E$6, " - ", 'CWW12'!$E$5),212)&amp;" [*** truncated]",_xlfn.CONCAT('CWW12'!$B$9, " - ", 'CWW12'!$B$125, " - ", 'CWW12'!$E$6, " - ", 'CWW12'!$E$5))</f>
        <v xml:space="preserve">EA/NRW environmental programme wastewater (WINEP/NEP) - Contribution to third party schemes under WINEP/NEP only (not covered elsewhere) wastewater opex - Foul - Wastewater network+ </v>
      </c>
      <c r="D2243" t="str">
        <f>'CWW12'!$C$125</f>
        <v>£m</v>
      </c>
      <c r="E2243" t="s">
        <v>8488</v>
      </c>
      <c r="F2243" s="1248">
        <f>IF(ISBLANK('CWW12'!$K$125),"##BLANK",'CWW12'!$K$125)</f>
        <v>0</v>
      </c>
    </row>
    <row r="2244" spans="2:6" x14ac:dyDescent="0.2">
      <c r="B2244" t="str">
        <f>UPPER('CWW12'!$AA$125)</f>
        <v>CWW12_116SWD_PR24</v>
      </c>
      <c r="C2244" t="str">
        <f>IF(LEN(_xlfn.CONCAT('CWW12'!$B$9, " - ", 'CWW12'!$B$125, " - ", 'CWW12'!$F$6, " - ", 'CWW12'!$E$5))&gt;230,LEFT(_xlfn.CONCAT('CWW12'!$B$9, " - ", 'CWW12'!$B$125, " - ", 'CWW12'!$F$6, " - ", 'CWW12'!$E$5),212)&amp;" [*** truncated]",_xlfn.CONCAT('CWW12'!$B$9, " - ", 'CWW12'!$B$125, " - ", 'CWW12'!$F$6, " - ", 'CWW12'!$E$5))</f>
        <v xml:space="preserve">EA/NRW environmental programme wastewater (WINEP/NEP) - Contribution to third party schemes under WINEP/NEP only (not covered elsewhere) wastewater opex - Surface water drainage - Wastewater network+ </v>
      </c>
      <c r="D2244" t="str">
        <f>'CWW12'!$C$125</f>
        <v>£m</v>
      </c>
      <c r="E2244" t="s">
        <v>8488</v>
      </c>
      <c r="F2244" s="1248">
        <f>IF(ISBLANK('CWW12'!$L$125),"##BLANK",'CWW12'!$L$125)</f>
        <v>0</v>
      </c>
    </row>
    <row r="2245" spans="2:6" x14ac:dyDescent="0.2">
      <c r="B2245" t="str">
        <f>UPPER('CWW12'!$AB$125)</f>
        <v>CWW12_116HD_PR24</v>
      </c>
      <c r="C2245" t="str">
        <f>IF(LEN(_xlfn.CONCAT('CWW12'!$B$9, " - ", 'CWW12'!$B$125, " - ", 'CWW12'!$G$6, " - ", 'CWW12'!$E$5))&gt;230,LEFT(_xlfn.CONCAT('CWW12'!$B$9, " - ", 'CWW12'!$B$125, " - ", 'CWW12'!$G$6, " - ", 'CWW12'!$E$5),212)&amp;" [*** truncated]",_xlfn.CONCAT('CWW12'!$B$9, " - ", 'CWW12'!$B$125, " - ", 'CWW12'!$G$6, " - ", 'CWW12'!$E$5))</f>
        <v xml:space="preserve">EA/NRW environmental programme wastewater (WINEP/NEP) - Contribution to third party schemes under WINEP/NEP only (not covered elsewhere) wastewater opex - Highway drainage - Wastewater network+ </v>
      </c>
      <c r="D2245" t="str">
        <f>'CWW12'!$C$125</f>
        <v>£m</v>
      </c>
      <c r="E2245" t="s">
        <v>8488</v>
      </c>
      <c r="F2245" s="1248">
        <f>IF(ISBLANK('CWW12'!$M$125),"##BLANK",'CWW12'!$M$125)</f>
        <v>0</v>
      </c>
    </row>
    <row r="2246" spans="2:6" x14ac:dyDescent="0.2">
      <c r="B2246" t="str">
        <f>UPPER('CWW12'!$AC$125)</f>
        <v>CWW12_116STD_PR24</v>
      </c>
      <c r="C2246" t="str">
        <f>IF(LEN(_xlfn.CONCAT('CWW12'!$B$9, " - ", 'CWW12'!$B$125, " - ", 'CWW12'!$H$6, " - ", 'CWW12'!$E$5))&gt;230,LEFT(_xlfn.CONCAT('CWW12'!$B$9, " - ", 'CWW12'!$B$125, " - ", 'CWW12'!$H$6, " - ", 'CWW12'!$E$5),212)&amp;" [*** truncated]",_xlfn.CONCAT('CWW12'!$B$9, " - ", 'CWW12'!$B$125, " - ", 'CWW12'!$H$6, " - ", 'CWW12'!$E$5))</f>
        <v xml:space="preserve">EA/NRW environmental programme wastewater (WINEP/NEP) - Contribution to third party schemes under WINEP/NEP only (not covered elsewhere) wastewater opex - Sewage treatment and disposal - Wastewater network+ </v>
      </c>
      <c r="D2246" t="str">
        <f>'CWW12'!$C$125</f>
        <v>£m</v>
      </c>
      <c r="E2246" t="s">
        <v>8488</v>
      </c>
      <c r="F2246" s="1248">
        <f>IF(ISBLANK('CWW12'!$N$125),"##BLANK",'CWW12'!$N$125)</f>
        <v>0</v>
      </c>
    </row>
    <row r="2247" spans="2:6" x14ac:dyDescent="0.2">
      <c r="B2247" t="str">
        <f>UPPER('CWW12'!$AD$125)</f>
        <v>CWW12_116SLT_PR24</v>
      </c>
      <c r="C2247" t="str">
        <f>IF(LEN(_xlfn.CONCAT('CWW12'!$B$9, " - ", 'CWW12'!$B$125, " - ", 'CWW12'!$I$6, " - ", 'CWW12'!$E$5))&gt;230,LEFT(_xlfn.CONCAT('CWW12'!$B$9, " - ", 'CWW12'!$B$125, " - ", 'CWW12'!$I$6, " - ", 'CWW12'!$E$5),212)&amp;" [*** truncated]",_xlfn.CONCAT('CWW12'!$B$9, " - ", 'CWW12'!$B$125, " - ", 'CWW12'!$I$6, " - ", 'CWW12'!$E$5))</f>
        <v xml:space="preserve">EA/NRW environmental programme wastewater (WINEP/NEP) - Contribution to third party schemes under WINEP/NEP only (not covered elsewhere) wastewater opex - Sludge liquor treatment - Wastewater network+ </v>
      </c>
      <c r="D2247" t="str">
        <f>'CWW12'!$C$125</f>
        <v>£m</v>
      </c>
      <c r="E2247" t="s">
        <v>8488</v>
      </c>
      <c r="F2247" s="1248">
        <f>IF(ISBLANK('CWW12'!$O$125),"##BLANK",'CWW12'!$O$125)</f>
        <v>0</v>
      </c>
    </row>
    <row r="2248" spans="2:6" x14ac:dyDescent="0.2">
      <c r="B2248" t="str">
        <f>UPPER('CWW12'!$AE$125)</f>
        <v>CWW12_116TOT_PR24</v>
      </c>
      <c r="C2248" t="str">
        <f>IF(LEN(_xlfn.CONCAT('CWW12'!$B$9, " - ", 'CWW12'!$B$125, " - ", 'CWW12'!$J$5))&gt;230,LEFT(_xlfn.CONCAT('CWW12'!$B$9, " - ", 'CWW12'!$B$125, " - ", 'CWW12'!$J$5),212)&amp;" [*** truncated]",_xlfn.CONCAT('CWW12'!$B$9, " - ", 'CWW12'!$B$125, " - ", 'CWW12'!$J$5))</f>
        <v>EA/NRW environmental programme wastewater (WINEP/NEP) - Contribution to third party schemes under WINEP/NEP only (not covered elsewhere) wastewater opex - Total</v>
      </c>
      <c r="D2248" t="str">
        <f>'CWW12'!$C$125</f>
        <v>£m</v>
      </c>
      <c r="E2248" t="s">
        <v>8488</v>
      </c>
      <c r="F2248" s="1248">
        <f>IF(ISBLANK('CWW12'!$P$125),"##BLANK",'CWW12'!$P$125)</f>
        <v>0</v>
      </c>
    </row>
    <row r="2249" spans="2:6" x14ac:dyDescent="0.2">
      <c r="B2249" t="str">
        <f>UPPER('CWW12'!$Z$126)</f>
        <v>CWW12_117FL_PR24</v>
      </c>
      <c r="C2249" t="str">
        <f>IF(LEN(_xlfn.CONCAT('CWW12'!$B$9, " - ", 'CWW12'!$B$126, " - ", 'CWW12'!$E$6, " - ", 'CWW12'!$E$5))&gt;230,LEFT(_xlfn.CONCAT('CWW12'!$B$9, " - ", 'CWW12'!$B$126, " - ", 'CWW12'!$E$6, " - ", 'CWW12'!$E$5),212)&amp;" [*** truncated]",_xlfn.CONCAT('CWW12'!$B$9, " - ", 'CWW12'!$B$126, " - ", 'CWW12'!$E$6, " - ", 'CWW12'!$E$5))</f>
        <v xml:space="preserve">EA/NRW environmental programme wastewater (WINEP/NEP) - Contribution to third party schemes under WINEP/NEP only (not covered elsewhere) wastewater totex - Foul - Wastewater network+ </v>
      </c>
      <c r="D2249" t="str">
        <f>'CWW12'!$C$126</f>
        <v>£m</v>
      </c>
      <c r="E2249" t="s">
        <v>8488</v>
      </c>
      <c r="F2249" s="1248">
        <f>IF(ISBLANK('CWW12'!$K$126),"##BLANK",'CWW12'!$K$126)</f>
        <v>0</v>
      </c>
    </row>
    <row r="2250" spans="2:6" x14ac:dyDescent="0.2">
      <c r="B2250" t="str">
        <f>UPPER('CWW12'!$AA$126)</f>
        <v>CWW12_117SWD_PR24</v>
      </c>
      <c r="C2250" t="str">
        <f>IF(LEN(_xlfn.CONCAT('CWW12'!$B$9, " - ", 'CWW12'!$B$126, " - ", 'CWW12'!$F$6, " - ", 'CWW12'!$E$5))&gt;230,LEFT(_xlfn.CONCAT('CWW12'!$B$9, " - ", 'CWW12'!$B$126, " - ", 'CWW12'!$F$6, " - ", 'CWW12'!$E$5),212)&amp;" [*** truncated]",_xlfn.CONCAT('CWW12'!$B$9, " - ", 'CWW12'!$B$126, " - ", 'CWW12'!$F$6, " - ", 'CWW12'!$E$5))</f>
        <v xml:space="preserve">EA/NRW environmental programme wastewater (WINEP/NEP) - Contribution to third party schemes under WINEP/NEP only (not covered elsewhere) wastewater totex - Surface water drainage - Wastewater network+ </v>
      </c>
      <c r="D2250" t="str">
        <f>'CWW12'!$C$126</f>
        <v>£m</v>
      </c>
      <c r="E2250" t="s">
        <v>8488</v>
      </c>
      <c r="F2250" s="1248">
        <f>IF(ISBLANK('CWW12'!$L$126),"##BLANK",'CWW12'!$L$126)</f>
        <v>0</v>
      </c>
    </row>
    <row r="2251" spans="2:6" x14ac:dyDescent="0.2">
      <c r="B2251" t="str">
        <f>UPPER('CWW12'!$AB$126)</f>
        <v>CWW12_117HD_PR24</v>
      </c>
      <c r="C2251" t="str">
        <f>IF(LEN(_xlfn.CONCAT('CWW12'!$B$9, " - ", 'CWW12'!$B$126, " - ", 'CWW12'!$G$6, " - ", 'CWW12'!$E$5))&gt;230,LEFT(_xlfn.CONCAT('CWW12'!$B$9, " - ", 'CWW12'!$B$126, " - ", 'CWW12'!$G$6, " - ", 'CWW12'!$E$5),212)&amp;" [*** truncated]",_xlfn.CONCAT('CWW12'!$B$9, " - ", 'CWW12'!$B$126, " - ", 'CWW12'!$G$6, " - ", 'CWW12'!$E$5))</f>
        <v xml:space="preserve">EA/NRW environmental programme wastewater (WINEP/NEP) - Contribution to third party schemes under WINEP/NEP only (not covered elsewhere) wastewater totex - Highway drainage - Wastewater network+ </v>
      </c>
      <c r="D2251" t="str">
        <f>'CWW12'!$C$126</f>
        <v>£m</v>
      </c>
      <c r="E2251" t="s">
        <v>8488</v>
      </c>
      <c r="F2251" s="1248">
        <f>IF(ISBLANK('CWW12'!$M$126),"##BLANK",'CWW12'!$M$126)</f>
        <v>0</v>
      </c>
    </row>
    <row r="2252" spans="2:6" x14ac:dyDescent="0.2">
      <c r="B2252" t="str">
        <f>UPPER('CWW12'!$AC$126)</f>
        <v>CWW12_117STD_PR24</v>
      </c>
      <c r="C2252" t="str">
        <f>IF(LEN(_xlfn.CONCAT('CWW12'!$B$9, " - ", 'CWW12'!$B$126, " - ", 'CWW12'!$H$6, " - ", 'CWW12'!$E$5))&gt;230,LEFT(_xlfn.CONCAT('CWW12'!$B$9, " - ", 'CWW12'!$B$126, " - ", 'CWW12'!$H$6, " - ", 'CWW12'!$E$5),212)&amp;" [*** truncated]",_xlfn.CONCAT('CWW12'!$B$9, " - ", 'CWW12'!$B$126, " - ", 'CWW12'!$H$6, " - ", 'CWW12'!$E$5))</f>
        <v xml:space="preserve">EA/NRW environmental programme wastewater (WINEP/NEP) - Contribution to third party schemes under WINEP/NEP only (not covered elsewhere) wastewater totex - Sewage treatment and disposal - Wastewater network+ </v>
      </c>
      <c r="D2252" t="str">
        <f>'CWW12'!$C$126</f>
        <v>£m</v>
      </c>
      <c r="E2252" t="s">
        <v>8488</v>
      </c>
      <c r="F2252" s="1248">
        <f>IF(ISBLANK('CWW12'!$N$126),"##BLANK",'CWW12'!$N$126)</f>
        <v>0</v>
      </c>
    </row>
    <row r="2253" spans="2:6" x14ac:dyDescent="0.2">
      <c r="B2253" t="str">
        <f>UPPER('CWW12'!$AD$126)</f>
        <v>CWW12_117SLT_PR24</v>
      </c>
      <c r="C2253" t="str">
        <f>IF(LEN(_xlfn.CONCAT('CWW12'!$B$9, " - ", 'CWW12'!$B$126, " - ", 'CWW12'!$I$6, " - ", 'CWW12'!$E$5))&gt;230,LEFT(_xlfn.CONCAT('CWW12'!$B$9, " - ", 'CWW12'!$B$126, " - ", 'CWW12'!$I$6, " - ", 'CWW12'!$E$5),212)&amp;" [*** truncated]",_xlfn.CONCAT('CWW12'!$B$9, " - ", 'CWW12'!$B$126, " - ", 'CWW12'!$I$6, " - ", 'CWW12'!$E$5))</f>
        <v xml:space="preserve">EA/NRW environmental programme wastewater (WINEP/NEP) - Contribution to third party schemes under WINEP/NEP only (not covered elsewhere) wastewater totex - Sludge liquor treatment - Wastewater network+ </v>
      </c>
      <c r="D2253" t="str">
        <f>'CWW12'!$C$126</f>
        <v>£m</v>
      </c>
      <c r="E2253" t="s">
        <v>8488</v>
      </c>
      <c r="F2253" s="1248">
        <f>IF(ISBLANK('CWW12'!$O$126),"##BLANK",'CWW12'!$O$126)</f>
        <v>0</v>
      </c>
    </row>
    <row r="2254" spans="2:6" x14ac:dyDescent="0.2">
      <c r="B2254" t="str">
        <f>UPPER('CWW12'!$AE$126)</f>
        <v>CWW12_117TOT_PR24</v>
      </c>
      <c r="C2254" t="str">
        <f>IF(LEN(_xlfn.CONCAT('CWW12'!$B$9, " - ", 'CWW12'!$B$126, " - ", 'CWW12'!$J$5))&gt;230,LEFT(_xlfn.CONCAT('CWW12'!$B$9, " - ", 'CWW12'!$B$126, " - ", 'CWW12'!$J$5),212)&amp;" [*** truncated]",_xlfn.CONCAT('CWW12'!$B$9, " - ", 'CWW12'!$B$126, " - ", 'CWW12'!$J$5))</f>
        <v>EA/NRW environmental programme wastewater (WINEP/NEP) - Contribution to third party schemes under WINEP/NEP only (not covered elsewhere) wastewater totex - Total</v>
      </c>
      <c r="D2254" t="str">
        <f>'CWW12'!$C$126</f>
        <v>£m</v>
      </c>
      <c r="E2254" t="s">
        <v>8488</v>
      </c>
      <c r="F2254" s="1248">
        <f>IF(ISBLANK('CWW12'!$P$126),"##BLANK",'CWW12'!$P$126)</f>
        <v>0</v>
      </c>
    </row>
    <row r="2255" spans="2:6" x14ac:dyDescent="0.2">
      <c r="B2255" t="str">
        <f>UPPER('CWW12'!$Z$127)</f>
        <v>CWW12_118FL_PR24</v>
      </c>
      <c r="C2255" t="str">
        <f>IF(LEN(_xlfn.CONCAT('CWW12'!$B$9, " - ", 'CWW12'!$B$127, " - ", 'CWW12'!$E$6, " - ", 'CWW12'!$E$5))&gt;230,LEFT(_xlfn.CONCAT('CWW12'!$B$9, " - ", 'CWW12'!$B$127, " - ", 'CWW12'!$E$6, " - ", 'CWW12'!$E$5),212)&amp;" [*** truncated]",_xlfn.CONCAT('CWW12'!$B$9, " - ", 'CWW12'!$B$127, " - ", 'CWW12'!$E$6, " - ", 'CWW12'!$E$5))</f>
        <v xml:space="preserve">EA/NRW environmental programme wastewater (WINEP/NEP) - River connectivity (e.g. for fish passage); (WINEP/NEP) wastewater capex - Foul - Wastewater network+ </v>
      </c>
      <c r="D2255" t="str">
        <f>'CWW12'!$C$127</f>
        <v>£m</v>
      </c>
      <c r="E2255" t="s">
        <v>8488</v>
      </c>
      <c r="F2255" s="1248">
        <f>IF(ISBLANK('CWW12'!$K$127),"##BLANK",'CWW12'!$K$127)</f>
        <v>0</v>
      </c>
    </row>
    <row r="2256" spans="2:6" x14ac:dyDescent="0.2">
      <c r="B2256" t="str">
        <f>UPPER('CWW12'!$AA$127)</f>
        <v>CWW12_118SWD_PR24</v>
      </c>
      <c r="C2256" t="str">
        <f>IF(LEN(_xlfn.CONCAT('CWW12'!$B$9, " - ", 'CWW12'!$B$127, " - ", 'CWW12'!$F$6, " - ", 'CWW12'!$E$5))&gt;230,LEFT(_xlfn.CONCAT('CWW12'!$B$9, " - ", 'CWW12'!$B$127, " - ", 'CWW12'!$F$6, " - ", 'CWW12'!$E$5),212)&amp;" [*** truncated]",_xlfn.CONCAT('CWW12'!$B$9, " - ", 'CWW12'!$B$127, " - ", 'CWW12'!$F$6, " - ", 'CWW12'!$E$5))</f>
        <v xml:space="preserve">EA/NRW environmental programme wastewater (WINEP/NEP) - River connectivity (e.g. for fish passage); (WINEP/NEP) wastewater capex - Surface water drainage - Wastewater network+ </v>
      </c>
      <c r="D2256" t="str">
        <f>'CWW12'!$C$127</f>
        <v>£m</v>
      </c>
      <c r="E2256" t="s">
        <v>8488</v>
      </c>
      <c r="F2256" s="1248">
        <f>IF(ISBLANK('CWW12'!$L$127),"##BLANK",'CWW12'!$L$127)</f>
        <v>0</v>
      </c>
    </row>
    <row r="2257" spans="2:6" x14ac:dyDescent="0.2">
      <c r="B2257" t="str">
        <f>UPPER('CWW12'!$AB$127)</f>
        <v>CWW12_118HD_PR24</v>
      </c>
      <c r="C2257" t="str">
        <f>IF(LEN(_xlfn.CONCAT('CWW12'!$B$9, " - ", 'CWW12'!$B$127, " - ", 'CWW12'!$G$6, " - ", 'CWW12'!$E$5))&gt;230,LEFT(_xlfn.CONCAT('CWW12'!$B$9, " - ", 'CWW12'!$B$127, " - ", 'CWW12'!$G$6, " - ", 'CWW12'!$E$5),212)&amp;" [*** truncated]",_xlfn.CONCAT('CWW12'!$B$9, " - ", 'CWW12'!$B$127, " - ", 'CWW12'!$G$6, " - ", 'CWW12'!$E$5))</f>
        <v xml:space="preserve">EA/NRW environmental programme wastewater (WINEP/NEP) - River connectivity (e.g. for fish passage); (WINEP/NEP) wastewater capex - Highway drainage - Wastewater network+ </v>
      </c>
      <c r="D2257" t="str">
        <f>'CWW12'!$C$127</f>
        <v>£m</v>
      </c>
      <c r="E2257" t="s">
        <v>8488</v>
      </c>
      <c r="F2257" s="1248">
        <f>IF(ISBLANK('CWW12'!$M$127),"##BLANK",'CWW12'!$M$127)</f>
        <v>0</v>
      </c>
    </row>
    <row r="2258" spans="2:6" x14ac:dyDescent="0.2">
      <c r="B2258" t="str">
        <f>UPPER('CWW12'!$AC$127)</f>
        <v>CWW12_118STD_PR24</v>
      </c>
      <c r="C2258" t="str">
        <f>IF(LEN(_xlfn.CONCAT('CWW12'!$B$9, " - ", 'CWW12'!$B$127, " - ", 'CWW12'!$H$6, " - ", 'CWW12'!$E$5))&gt;230,LEFT(_xlfn.CONCAT('CWW12'!$B$9, " - ", 'CWW12'!$B$127, " - ", 'CWW12'!$H$6, " - ", 'CWW12'!$E$5),212)&amp;" [*** truncated]",_xlfn.CONCAT('CWW12'!$B$9, " - ", 'CWW12'!$B$127, " - ", 'CWW12'!$H$6, " - ", 'CWW12'!$E$5))</f>
        <v xml:space="preserve">EA/NRW environmental programme wastewater (WINEP/NEP) - River connectivity (e.g. for fish passage); (WINEP/NEP) wastewater capex - Sewage treatment and disposal - Wastewater network+ </v>
      </c>
      <c r="D2258" t="str">
        <f>'CWW12'!$C$127</f>
        <v>£m</v>
      </c>
      <c r="E2258" t="s">
        <v>8488</v>
      </c>
      <c r="F2258" s="1248">
        <f>IF(ISBLANK('CWW12'!$N$127),"##BLANK",'CWW12'!$N$127)</f>
        <v>0</v>
      </c>
    </row>
    <row r="2259" spans="2:6" x14ac:dyDescent="0.2">
      <c r="B2259" t="str">
        <f>UPPER('CWW12'!$AD$127)</f>
        <v>CWW12_118SLT_PR24</v>
      </c>
      <c r="C2259" t="str">
        <f>IF(LEN(_xlfn.CONCAT('CWW12'!$B$9, " - ", 'CWW12'!$B$127, " - ", 'CWW12'!$I$6, " - ", 'CWW12'!$E$5))&gt;230,LEFT(_xlfn.CONCAT('CWW12'!$B$9, " - ", 'CWW12'!$B$127, " - ", 'CWW12'!$I$6, " - ", 'CWW12'!$E$5),212)&amp;" [*** truncated]",_xlfn.CONCAT('CWW12'!$B$9, " - ", 'CWW12'!$B$127, " - ", 'CWW12'!$I$6, " - ", 'CWW12'!$E$5))</f>
        <v xml:space="preserve">EA/NRW environmental programme wastewater (WINEP/NEP) - River connectivity (e.g. for fish passage); (WINEP/NEP) wastewater capex - Sludge liquor treatment - Wastewater network+ </v>
      </c>
      <c r="D2259" t="str">
        <f>'CWW12'!$C$127</f>
        <v>£m</v>
      </c>
      <c r="E2259" t="s">
        <v>8488</v>
      </c>
      <c r="F2259" s="1248">
        <f>IF(ISBLANK('CWW12'!$O$127),"##BLANK",'CWW12'!$O$127)</f>
        <v>0</v>
      </c>
    </row>
    <row r="2260" spans="2:6" x14ac:dyDescent="0.2">
      <c r="B2260" t="str">
        <f>UPPER('CWW12'!$AE$127)</f>
        <v>CWW12_118TOT_PR24</v>
      </c>
      <c r="C2260" t="str">
        <f>IF(LEN(_xlfn.CONCAT('CWW12'!$B$9, " - ", 'CWW12'!$B$127, " - ", 'CWW12'!$J$5))&gt;230,LEFT(_xlfn.CONCAT('CWW12'!$B$9, " - ", 'CWW12'!$B$127, " - ", 'CWW12'!$J$5),212)&amp;" [*** truncated]",_xlfn.CONCAT('CWW12'!$B$9, " - ", 'CWW12'!$B$127, " - ", 'CWW12'!$J$5))</f>
        <v>EA/NRW environmental programme wastewater (WINEP/NEP) - River connectivity (e.g. for fish passage); (WINEP/NEP) wastewater capex - Total</v>
      </c>
      <c r="D2260" t="str">
        <f>'CWW12'!$C$127</f>
        <v>£m</v>
      </c>
      <c r="E2260" t="s">
        <v>8488</v>
      </c>
      <c r="F2260" s="1248">
        <f>IF(ISBLANK('CWW12'!$P$127),"##BLANK",'CWW12'!$P$127)</f>
        <v>0</v>
      </c>
    </row>
    <row r="2261" spans="2:6" x14ac:dyDescent="0.2">
      <c r="B2261" t="str">
        <f>UPPER('CWW12'!$Z$128)</f>
        <v>CWW12_119FL_PR24</v>
      </c>
      <c r="C2261" t="str">
        <f>IF(LEN(_xlfn.CONCAT('CWW12'!$B$9, " - ", 'CWW12'!$B$128, " - ", 'CWW12'!$E$6, " - ", 'CWW12'!$E$5))&gt;230,LEFT(_xlfn.CONCAT('CWW12'!$B$9, " - ", 'CWW12'!$B$128, " - ", 'CWW12'!$E$6, " - ", 'CWW12'!$E$5),212)&amp;" [*** truncated]",_xlfn.CONCAT('CWW12'!$B$9, " - ", 'CWW12'!$B$128, " - ", 'CWW12'!$E$6, " - ", 'CWW12'!$E$5))</f>
        <v xml:space="preserve">EA/NRW environmental programme wastewater (WINEP/NEP) - River connectivity (e.g. for fish passage); (WINEP/NEP) wastewater opex - Foul - Wastewater network+ </v>
      </c>
      <c r="D2261" t="str">
        <f>'CWW12'!$C$128</f>
        <v>£m</v>
      </c>
      <c r="E2261" t="s">
        <v>8488</v>
      </c>
      <c r="F2261" s="1248">
        <f>IF(ISBLANK('CWW12'!$K$128),"##BLANK",'CWW12'!$K$128)</f>
        <v>0</v>
      </c>
    </row>
    <row r="2262" spans="2:6" x14ac:dyDescent="0.2">
      <c r="B2262" t="str">
        <f>UPPER('CWW12'!$AA$128)</f>
        <v>CWW12_119SWD_PR24</v>
      </c>
      <c r="C2262" t="str">
        <f>IF(LEN(_xlfn.CONCAT('CWW12'!$B$9, " - ", 'CWW12'!$B$128, " - ", 'CWW12'!$F$6, " - ", 'CWW12'!$E$5))&gt;230,LEFT(_xlfn.CONCAT('CWW12'!$B$9, " - ", 'CWW12'!$B$128, " - ", 'CWW12'!$F$6, " - ", 'CWW12'!$E$5),212)&amp;" [*** truncated]",_xlfn.CONCAT('CWW12'!$B$9, " - ", 'CWW12'!$B$128, " - ", 'CWW12'!$F$6, " - ", 'CWW12'!$E$5))</f>
        <v xml:space="preserve">EA/NRW environmental programme wastewater (WINEP/NEP) - River connectivity (e.g. for fish passage); (WINEP/NEP) wastewater opex - Surface water drainage - Wastewater network+ </v>
      </c>
      <c r="D2262" t="str">
        <f>'CWW12'!$C$128</f>
        <v>£m</v>
      </c>
      <c r="E2262" t="s">
        <v>8488</v>
      </c>
      <c r="F2262" s="1248">
        <f>IF(ISBLANK('CWW12'!$L$128),"##BLANK",'CWW12'!$L$128)</f>
        <v>0</v>
      </c>
    </row>
    <row r="2263" spans="2:6" x14ac:dyDescent="0.2">
      <c r="B2263" t="str">
        <f>UPPER('CWW12'!$AB$128)</f>
        <v>CWW12_119HD_PR24</v>
      </c>
      <c r="C2263" t="str">
        <f>IF(LEN(_xlfn.CONCAT('CWW12'!$B$9, " - ", 'CWW12'!$B$128, " - ", 'CWW12'!$G$6, " - ", 'CWW12'!$E$5))&gt;230,LEFT(_xlfn.CONCAT('CWW12'!$B$9, " - ", 'CWW12'!$B$128, " - ", 'CWW12'!$G$6, " - ", 'CWW12'!$E$5),212)&amp;" [*** truncated]",_xlfn.CONCAT('CWW12'!$B$9, " - ", 'CWW12'!$B$128, " - ", 'CWW12'!$G$6, " - ", 'CWW12'!$E$5))</f>
        <v xml:space="preserve">EA/NRW environmental programme wastewater (WINEP/NEP) - River connectivity (e.g. for fish passage); (WINEP/NEP) wastewater opex - Highway drainage - Wastewater network+ </v>
      </c>
      <c r="D2263" t="str">
        <f>'CWW12'!$C$128</f>
        <v>£m</v>
      </c>
      <c r="E2263" t="s">
        <v>8488</v>
      </c>
      <c r="F2263" s="1248">
        <f>IF(ISBLANK('CWW12'!$M$128),"##BLANK",'CWW12'!$M$128)</f>
        <v>0</v>
      </c>
    </row>
    <row r="2264" spans="2:6" x14ac:dyDescent="0.2">
      <c r="B2264" t="str">
        <f>UPPER('CWW12'!$AC$128)</f>
        <v>CWW12_119STD_PR24</v>
      </c>
      <c r="C2264" t="str">
        <f>IF(LEN(_xlfn.CONCAT('CWW12'!$B$9, " - ", 'CWW12'!$B$128, " - ", 'CWW12'!$H$6, " - ", 'CWW12'!$E$5))&gt;230,LEFT(_xlfn.CONCAT('CWW12'!$B$9, " - ", 'CWW12'!$B$128, " - ", 'CWW12'!$H$6, " - ", 'CWW12'!$E$5),212)&amp;" [*** truncated]",_xlfn.CONCAT('CWW12'!$B$9, " - ", 'CWW12'!$B$128, " - ", 'CWW12'!$H$6, " - ", 'CWW12'!$E$5))</f>
        <v xml:space="preserve">EA/NRW environmental programme wastewater (WINEP/NEP) - River connectivity (e.g. for fish passage); (WINEP/NEP) wastewater opex - Sewage treatment and disposal - Wastewater network+ </v>
      </c>
      <c r="D2264" t="str">
        <f>'CWW12'!$C$128</f>
        <v>£m</v>
      </c>
      <c r="E2264" t="s">
        <v>8488</v>
      </c>
      <c r="F2264" s="1248">
        <f>IF(ISBLANK('CWW12'!$N$128),"##BLANK",'CWW12'!$N$128)</f>
        <v>0</v>
      </c>
    </row>
    <row r="2265" spans="2:6" x14ac:dyDescent="0.2">
      <c r="B2265" t="str">
        <f>UPPER('CWW12'!$AD$128)</f>
        <v>CWW12_119SLT_PR24</v>
      </c>
      <c r="C2265" t="str">
        <f>IF(LEN(_xlfn.CONCAT('CWW12'!$B$9, " - ", 'CWW12'!$B$128, " - ", 'CWW12'!$I$6, " - ", 'CWW12'!$E$5))&gt;230,LEFT(_xlfn.CONCAT('CWW12'!$B$9, " - ", 'CWW12'!$B$128, " - ", 'CWW12'!$I$6, " - ", 'CWW12'!$E$5),212)&amp;" [*** truncated]",_xlfn.CONCAT('CWW12'!$B$9, " - ", 'CWW12'!$B$128, " - ", 'CWW12'!$I$6, " - ", 'CWW12'!$E$5))</f>
        <v xml:space="preserve">EA/NRW environmental programme wastewater (WINEP/NEP) - River connectivity (e.g. for fish passage); (WINEP/NEP) wastewater opex - Sludge liquor treatment - Wastewater network+ </v>
      </c>
      <c r="D2265" t="str">
        <f>'CWW12'!$C$128</f>
        <v>£m</v>
      </c>
      <c r="E2265" t="s">
        <v>8488</v>
      </c>
      <c r="F2265" s="1248">
        <f>IF(ISBLANK('CWW12'!$O$128),"##BLANK",'CWW12'!$O$128)</f>
        <v>0</v>
      </c>
    </row>
    <row r="2266" spans="2:6" x14ac:dyDescent="0.2">
      <c r="B2266" t="str">
        <f>UPPER('CWW12'!$AE$128)</f>
        <v>CWW12_119TOT_PR24</v>
      </c>
      <c r="C2266" t="str">
        <f>IF(LEN(_xlfn.CONCAT('CWW12'!$B$9, " - ", 'CWW12'!$B$128, " - ", 'CWW12'!$J$5))&gt;230,LEFT(_xlfn.CONCAT('CWW12'!$B$9, " - ", 'CWW12'!$B$128, " - ", 'CWW12'!$J$5),212)&amp;" [*** truncated]",_xlfn.CONCAT('CWW12'!$B$9, " - ", 'CWW12'!$B$128, " - ", 'CWW12'!$J$5))</f>
        <v>EA/NRW environmental programme wastewater (WINEP/NEP) - River connectivity (e.g. for fish passage); (WINEP/NEP) wastewater opex - Total</v>
      </c>
      <c r="D2266" t="str">
        <f>'CWW12'!$C$128</f>
        <v>£m</v>
      </c>
      <c r="E2266" t="s">
        <v>8488</v>
      </c>
      <c r="F2266" s="1248">
        <f>IF(ISBLANK('CWW12'!$P$128),"##BLANK",'CWW12'!$P$128)</f>
        <v>0</v>
      </c>
    </row>
    <row r="2267" spans="2:6" x14ac:dyDescent="0.2">
      <c r="B2267" t="str">
        <f>UPPER('CWW12'!$Z$129)</f>
        <v>CWW12_120FL_PR24</v>
      </c>
      <c r="C2267" t="str">
        <f>IF(LEN(_xlfn.CONCAT('CWW12'!$B$9, " - ", 'CWW12'!$B$129, " - ", 'CWW12'!$E$6, " - ", 'CWW12'!$E$5))&gt;230,LEFT(_xlfn.CONCAT('CWW12'!$B$9, " - ", 'CWW12'!$B$129, " - ", 'CWW12'!$E$6, " - ", 'CWW12'!$E$5),212)&amp;" [*** truncated]",_xlfn.CONCAT('CWW12'!$B$9, " - ", 'CWW12'!$B$129, " - ", 'CWW12'!$E$6, " - ", 'CWW12'!$E$5))</f>
        <v xml:space="preserve">EA/NRW environmental programme wastewater (WINEP/NEP) - River connectivity (e.g. for fish passage); (WINEP/NEP) wastewater totex - Foul - Wastewater network+ </v>
      </c>
      <c r="D2267" t="str">
        <f>'CWW12'!$C$129</f>
        <v>£m</v>
      </c>
      <c r="E2267" t="s">
        <v>8488</v>
      </c>
      <c r="F2267" s="1248">
        <f>IF(ISBLANK('CWW12'!$K$129),"##BLANK",'CWW12'!$K$129)</f>
        <v>0</v>
      </c>
    </row>
    <row r="2268" spans="2:6" x14ac:dyDescent="0.2">
      <c r="B2268" t="str">
        <f>UPPER('CWW12'!$AA$129)</f>
        <v>CWW12_120SWD_PR24</v>
      </c>
      <c r="C2268" t="str">
        <f>IF(LEN(_xlfn.CONCAT('CWW12'!$B$9, " - ", 'CWW12'!$B$129, " - ", 'CWW12'!$F$6, " - ", 'CWW12'!$E$5))&gt;230,LEFT(_xlfn.CONCAT('CWW12'!$B$9, " - ", 'CWW12'!$B$129, " - ", 'CWW12'!$F$6, " - ", 'CWW12'!$E$5),212)&amp;" [*** truncated]",_xlfn.CONCAT('CWW12'!$B$9, " - ", 'CWW12'!$B$129, " - ", 'CWW12'!$F$6, " - ", 'CWW12'!$E$5))</f>
        <v xml:space="preserve">EA/NRW environmental programme wastewater (WINEP/NEP) - River connectivity (e.g. for fish passage); (WINEP/NEP) wastewater totex - Surface water drainage - Wastewater network+ </v>
      </c>
      <c r="D2268" t="str">
        <f>'CWW12'!$C$129</f>
        <v>£m</v>
      </c>
      <c r="E2268" t="s">
        <v>8488</v>
      </c>
      <c r="F2268" s="1248">
        <f>IF(ISBLANK('CWW12'!$L$129),"##BLANK",'CWW12'!$L$129)</f>
        <v>0</v>
      </c>
    </row>
    <row r="2269" spans="2:6" x14ac:dyDescent="0.2">
      <c r="B2269" t="str">
        <f>UPPER('CWW12'!$AB$129)</f>
        <v>CWW12_120HD_PR24</v>
      </c>
      <c r="C2269" t="str">
        <f>IF(LEN(_xlfn.CONCAT('CWW12'!$B$9, " - ", 'CWW12'!$B$129, " - ", 'CWW12'!$G$6, " - ", 'CWW12'!$E$5))&gt;230,LEFT(_xlfn.CONCAT('CWW12'!$B$9, " - ", 'CWW12'!$B$129, " - ", 'CWW12'!$G$6, " - ", 'CWW12'!$E$5),212)&amp;" [*** truncated]",_xlfn.CONCAT('CWW12'!$B$9, " - ", 'CWW12'!$B$129, " - ", 'CWW12'!$G$6, " - ", 'CWW12'!$E$5))</f>
        <v xml:space="preserve">EA/NRW environmental programme wastewater (WINEP/NEP) - River connectivity (e.g. for fish passage); (WINEP/NEP) wastewater totex - Highway drainage - Wastewater network+ </v>
      </c>
      <c r="D2269" t="str">
        <f>'CWW12'!$C$129</f>
        <v>£m</v>
      </c>
      <c r="E2269" t="s">
        <v>8488</v>
      </c>
      <c r="F2269" s="1248">
        <f>IF(ISBLANK('CWW12'!$M$129),"##BLANK",'CWW12'!$M$129)</f>
        <v>0</v>
      </c>
    </row>
    <row r="2270" spans="2:6" x14ac:dyDescent="0.2">
      <c r="B2270" t="str">
        <f>UPPER('CWW12'!$AC$129)</f>
        <v>CWW12_120STD_PR24</v>
      </c>
      <c r="C2270" t="str">
        <f>IF(LEN(_xlfn.CONCAT('CWW12'!$B$9, " - ", 'CWW12'!$B$129, " - ", 'CWW12'!$H$6, " - ", 'CWW12'!$E$5))&gt;230,LEFT(_xlfn.CONCAT('CWW12'!$B$9, " - ", 'CWW12'!$B$129, " - ", 'CWW12'!$H$6, " - ", 'CWW12'!$E$5),212)&amp;" [*** truncated]",_xlfn.CONCAT('CWW12'!$B$9, " - ", 'CWW12'!$B$129, " - ", 'CWW12'!$H$6, " - ", 'CWW12'!$E$5))</f>
        <v xml:space="preserve">EA/NRW environmental programme wastewater (WINEP/NEP) - River connectivity (e.g. for fish passage); (WINEP/NEP) wastewater totex - Sewage treatment and disposal - Wastewater network+ </v>
      </c>
      <c r="D2270" t="str">
        <f>'CWW12'!$C$129</f>
        <v>£m</v>
      </c>
      <c r="E2270" t="s">
        <v>8488</v>
      </c>
      <c r="F2270" s="1248">
        <f>IF(ISBLANK('CWW12'!$N$129),"##BLANK",'CWW12'!$N$129)</f>
        <v>0</v>
      </c>
    </row>
    <row r="2271" spans="2:6" x14ac:dyDescent="0.2">
      <c r="B2271" t="str">
        <f>UPPER('CWW12'!$AD$129)</f>
        <v>CWW12_120SLT_PR24</v>
      </c>
      <c r="C2271" t="str">
        <f>IF(LEN(_xlfn.CONCAT('CWW12'!$B$9, " - ", 'CWW12'!$B$129, " - ", 'CWW12'!$I$6, " - ", 'CWW12'!$E$5))&gt;230,LEFT(_xlfn.CONCAT('CWW12'!$B$9, " - ", 'CWW12'!$B$129, " - ", 'CWW12'!$I$6, " - ", 'CWW12'!$E$5),212)&amp;" [*** truncated]",_xlfn.CONCAT('CWW12'!$B$9, " - ", 'CWW12'!$B$129, " - ", 'CWW12'!$I$6, " - ", 'CWW12'!$E$5))</f>
        <v xml:space="preserve">EA/NRW environmental programme wastewater (WINEP/NEP) - River connectivity (e.g. for fish passage); (WINEP/NEP) wastewater totex - Sludge liquor treatment - Wastewater network+ </v>
      </c>
      <c r="D2271" t="str">
        <f>'CWW12'!$C$129</f>
        <v>£m</v>
      </c>
      <c r="E2271" t="s">
        <v>8488</v>
      </c>
      <c r="F2271" s="1248">
        <f>IF(ISBLANK('CWW12'!$O$129),"##BLANK",'CWW12'!$O$129)</f>
        <v>0</v>
      </c>
    </row>
    <row r="2272" spans="2:6" x14ac:dyDescent="0.2">
      <c r="B2272" t="str">
        <f>UPPER('CWW12'!$AE$129)</f>
        <v>CWW12_120TOT_PR24</v>
      </c>
      <c r="C2272" t="str">
        <f>IF(LEN(_xlfn.CONCAT('CWW12'!$B$9, " - ", 'CWW12'!$B$129, " - ", 'CWW12'!$J$5))&gt;230,LEFT(_xlfn.CONCAT('CWW12'!$B$9, " - ", 'CWW12'!$B$129, " - ", 'CWW12'!$J$5),212)&amp;" [*** truncated]",_xlfn.CONCAT('CWW12'!$B$9, " - ", 'CWW12'!$B$129, " - ", 'CWW12'!$J$5))</f>
        <v>EA/NRW environmental programme wastewater (WINEP/NEP) - River connectivity (e.g. for fish passage); (WINEP/NEP) wastewater totex - Total</v>
      </c>
      <c r="D2272" t="str">
        <f>'CWW12'!$C$129</f>
        <v>£m</v>
      </c>
      <c r="E2272" t="s">
        <v>8488</v>
      </c>
      <c r="F2272" s="1248">
        <f>IF(ISBLANK('CWW12'!$P$129),"##BLANK",'CWW12'!$P$129)</f>
        <v>0</v>
      </c>
    </row>
    <row r="2273" spans="2:6" x14ac:dyDescent="0.2">
      <c r="B2273" t="str">
        <f>UPPER('CWW12'!$Z$130)</f>
        <v>CWW12_121FL_PR24</v>
      </c>
      <c r="C2273" t="str">
        <f>IF(LEN(_xlfn.CONCAT('CWW12'!$B$9, " - ", 'CWW12'!$B$130, " - ", 'CWW12'!$E$6, " - ", 'CWW12'!$E$5))&gt;230,LEFT(_xlfn.CONCAT('CWW12'!$B$9, " - ", 'CWW12'!$B$130, " - ", 'CWW12'!$E$6, " - ", 'CWW12'!$E$5),212)&amp;" [*** truncated]",_xlfn.CONCAT('CWW12'!$B$9, " - ", 'CWW12'!$B$130, " - ", 'CWW12'!$E$6, " - ", 'CWW12'!$E$5))</f>
        <v xml:space="preserve">EA/NRW environmental programme wastewater (WINEP/NEP) - Restoration management (marine conservation zones etc) (WINEP/NEP) wastewater capex - Foul - Wastewater network+ </v>
      </c>
      <c r="D2273" t="str">
        <f>'CWW12'!$C$130</f>
        <v>£m</v>
      </c>
      <c r="E2273" t="s">
        <v>8488</v>
      </c>
      <c r="F2273" s="1248">
        <f>IF(ISBLANK('CWW12'!$K$130),"##BLANK",'CWW12'!$K$130)</f>
        <v>0</v>
      </c>
    </row>
    <row r="2274" spans="2:6" x14ac:dyDescent="0.2">
      <c r="B2274" t="str">
        <f>UPPER('CWW12'!$AA$130)</f>
        <v>CWW12_121SWD_PR24</v>
      </c>
      <c r="C2274" t="str">
        <f>IF(LEN(_xlfn.CONCAT('CWW12'!$B$9, " - ", 'CWW12'!$B$130, " - ", 'CWW12'!$F$6, " - ", 'CWW12'!$E$5))&gt;230,LEFT(_xlfn.CONCAT('CWW12'!$B$9, " - ", 'CWW12'!$B$130, " - ", 'CWW12'!$F$6, " - ", 'CWW12'!$E$5),212)&amp;" [*** truncated]",_xlfn.CONCAT('CWW12'!$B$9, " - ", 'CWW12'!$B$130, " - ", 'CWW12'!$F$6, " - ", 'CWW12'!$E$5))</f>
        <v xml:space="preserve">EA/NRW environmental programme wastewater (WINEP/NEP) - Restoration management (marine conservation zones etc) (WINEP/NEP) wastewater capex - Surface water drainage - Wastewater network+ </v>
      </c>
      <c r="D2274" t="str">
        <f>'CWW12'!$C$130</f>
        <v>£m</v>
      </c>
      <c r="E2274" t="s">
        <v>8488</v>
      </c>
      <c r="F2274" s="1248">
        <f>IF(ISBLANK('CWW12'!$L$130),"##BLANK",'CWW12'!$L$130)</f>
        <v>0</v>
      </c>
    </row>
    <row r="2275" spans="2:6" x14ac:dyDescent="0.2">
      <c r="B2275" t="str">
        <f>UPPER('CWW12'!$AB$130)</f>
        <v>CWW12_121HD_PR24</v>
      </c>
      <c r="C2275" t="str">
        <f>IF(LEN(_xlfn.CONCAT('CWW12'!$B$9, " - ", 'CWW12'!$B$130, " - ", 'CWW12'!$G$6, " - ", 'CWW12'!$E$5))&gt;230,LEFT(_xlfn.CONCAT('CWW12'!$B$9, " - ", 'CWW12'!$B$130, " - ", 'CWW12'!$G$6, " - ", 'CWW12'!$E$5),212)&amp;" [*** truncated]",_xlfn.CONCAT('CWW12'!$B$9, " - ", 'CWW12'!$B$130, " - ", 'CWW12'!$G$6, " - ", 'CWW12'!$E$5))</f>
        <v xml:space="preserve">EA/NRW environmental programme wastewater (WINEP/NEP) - Restoration management (marine conservation zones etc) (WINEP/NEP) wastewater capex - Highway drainage - Wastewater network+ </v>
      </c>
      <c r="D2275" t="str">
        <f>'CWW12'!$C$130</f>
        <v>£m</v>
      </c>
      <c r="E2275" t="s">
        <v>8488</v>
      </c>
      <c r="F2275" s="1248">
        <f>IF(ISBLANK('CWW12'!$M$130),"##BLANK",'CWW12'!$M$130)</f>
        <v>0</v>
      </c>
    </row>
    <row r="2276" spans="2:6" x14ac:dyDescent="0.2">
      <c r="B2276" t="str">
        <f>UPPER('CWW12'!$AC$130)</f>
        <v>CWW12_121STD_PR24</v>
      </c>
      <c r="C2276" t="str">
        <f>IF(LEN(_xlfn.CONCAT('CWW12'!$B$9, " - ", 'CWW12'!$B$130, " - ", 'CWW12'!$H$6, " - ", 'CWW12'!$E$5))&gt;230,LEFT(_xlfn.CONCAT('CWW12'!$B$9, " - ", 'CWW12'!$B$130, " - ", 'CWW12'!$H$6, " - ", 'CWW12'!$E$5),212)&amp;" [*** truncated]",_xlfn.CONCAT('CWW12'!$B$9, " - ", 'CWW12'!$B$130, " - ", 'CWW12'!$H$6, " - ", 'CWW12'!$E$5))</f>
        <v xml:space="preserve">EA/NRW environmental programme wastewater (WINEP/NEP) - Restoration management (marine conservation zones etc) (WINEP/NEP) wastewater capex - Sewage treatment and disposal - Wastewater network+ </v>
      </c>
      <c r="D2276" t="str">
        <f>'CWW12'!$C$130</f>
        <v>£m</v>
      </c>
      <c r="E2276" t="s">
        <v>8488</v>
      </c>
      <c r="F2276" s="1248">
        <f>IF(ISBLANK('CWW12'!$N$130),"##BLANK",'CWW12'!$N$130)</f>
        <v>0</v>
      </c>
    </row>
    <row r="2277" spans="2:6" x14ac:dyDescent="0.2">
      <c r="B2277" t="str">
        <f>UPPER('CWW12'!$AD$130)</f>
        <v>CWW12_121SLT_PR24</v>
      </c>
      <c r="C2277" t="str">
        <f>IF(LEN(_xlfn.CONCAT('CWW12'!$B$9, " - ", 'CWW12'!$B$130, " - ", 'CWW12'!$I$6, " - ", 'CWW12'!$E$5))&gt;230,LEFT(_xlfn.CONCAT('CWW12'!$B$9, " - ", 'CWW12'!$B$130, " - ", 'CWW12'!$I$6, " - ", 'CWW12'!$E$5),212)&amp;" [*** truncated]",_xlfn.CONCAT('CWW12'!$B$9, " - ", 'CWW12'!$B$130, " - ", 'CWW12'!$I$6, " - ", 'CWW12'!$E$5))</f>
        <v xml:space="preserve">EA/NRW environmental programme wastewater (WINEP/NEP) - Restoration management (marine conservation zones etc) (WINEP/NEP) wastewater capex - Sludge liquor treatment - Wastewater network+ </v>
      </c>
      <c r="D2277" t="str">
        <f>'CWW12'!$C$130</f>
        <v>£m</v>
      </c>
      <c r="E2277" t="s">
        <v>8488</v>
      </c>
      <c r="F2277" s="1248">
        <f>IF(ISBLANK('CWW12'!$O$130),"##BLANK",'CWW12'!$O$130)</f>
        <v>0</v>
      </c>
    </row>
    <row r="2278" spans="2:6" x14ac:dyDescent="0.2">
      <c r="B2278" t="str">
        <f>UPPER('CWW12'!$AE$130)</f>
        <v>CWW12_121TOT_PR24</v>
      </c>
      <c r="C2278" t="str">
        <f>IF(LEN(_xlfn.CONCAT('CWW12'!$B$9, " - ", 'CWW12'!$B$130, " - ", 'CWW12'!$J$5))&gt;230,LEFT(_xlfn.CONCAT('CWW12'!$B$9, " - ", 'CWW12'!$B$130, " - ", 'CWW12'!$J$5),212)&amp;" [*** truncated]",_xlfn.CONCAT('CWW12'!$B$9, " - ", 'CWW12'!$B$130, " - ", 'CWW12'!$J$5))</f>
        <v>EA/NRW environmental programme wastewater (WINEP/NEP) - Restoration management (marine conservation zones etc) (WINEP/NEP) wastewater capex - Total</v>
      </c>
      <c r="D2278" t="str">
        <f>'CWW12'!$C$130</f>
        <v>£m</v>
      </c>
      <c r="E2278" t="s">
        <v>8488</v>
      </c>
      <c r="F2278" s="1248">
        <f>IF(ISBLANK('CWW12'!$P$130),"##BLANK",'CWW12'!$P$130)</f>
        <v>0</v>
      </c>
    </row>
    <row r="2279" spans="2:6" x14ac:dyDescent="0.2">
      <c r="B2279" t="str">
        <f>UPPER('CWW12'!$Z$131)</f>
        <v>CWW12_122FL_PR24</v>
      </c>
      <c r="C2279" t="str">
        <f>IF(LEN(_xlfn.CONCAT('CWW12'!$B$9, " - ", 'CWW12'!$B$131, " - ", 'CWW12'!$E$6, " - ", 'CWW12'!$E$5))&gt;230,LEFT(_xlfn.CONCAT('CWW12'!$B$9, " - ", 'CWW12'!$B$131, " - ", 'CWW12'!$E$6, " - ", 'CWW12'!$E$5),212)&amp;" [*** truncated]",_xlfn.CONCAT('CWW12'!$B$9, " - ", 'CWW12'!$B$131, " - ", 'CWW12'!$E$6, " - ", 'CWW12'!$E$5))</f>
        <v xml:space="preserve">EA/NRW environmental programme wastewater (WINEP/NEP) - Restoration management (marine conservation zones etc) (WINEP/NEP) wastewater opex - Foul - Wastewater network+ </v>
      </c>
      <c r="D2279" t="str">
        <f>'CWW12'!$C$131</f>
        <v>£m</v>
      </c>
      <c r="E2279" t="s">
        <v>8488</v>
      </c>
      <c r="F2279" s="1248">
        <f>IF(ISBLANK('CWW12'!$K$131),"##BLANK",'CWW12'!$K$131)</f>
        <v>0</v>
      </c>
    </row>
    <row r="2280" spans="2:6" x14ac:dyDescent="0.2">
      <c r="B2280" t="str">
        <f>UPPER('CWW12'!$AA$131)</f>
        <v>CWW12_122SWD_PR24</v>
      </c>
      <c r="C2280" t="str">
        <f>IF(LEN(_xlfn.CONCAT('CWW12'!$B$9, " - ", 'CWW12'!$B$131, " - ", 'CWW12'!$F$6, " - ", 'CWW12'!$E$5))&gt;230,LEFT(_xlfn.CONCAT('CWW12'!$B$9, " - ", 'CWW12'!$B$131, " - ", 'CWW12'!$F$6, " - ", 'CWW12'!$E$5),212)&amp;" [*** truncated]",_xlfn.CONCAT('CWW12'!$B$9, " - ", 'CWW12'!$B$131, " - ", 'CWW12'!$F$6, " - ", 'CWW12'!$E$5))</f>
        <v xml:space="preserve">EA/NRW environmental programme wastewater (WINEP/NEP) - Restoration management (marine conservation zones etc) (WINEP/NEP) wastewater opex - Surface water drainage - Wastewater network+ </v>
      </c>
      <c r="D2280" t="str">
        <f>'CWW12'!$C$131</f>
        <v>£m</v>
      </c>
      <c r="E2280" t="s">
        <v>8488</v>
      </c>
      <c r="F2280" s="1248">
        <f>IF(ISBLANK('CWW12'!$L$131),"##BLANK",'CWW12'!$L$131)</f>
        <v>0</v>
      </c>
    </row>
    <row r="2281" spans="2:6" x14ac:dyDescent="0.2">
      <c r="B2281" t="str">
        <f>UPPER('CWW12'!$AB$131)</f>
        <v>CWW12_122HD_PR24</v>
      </c>
      <c r="C2281" t="str">
        <f>IF(LEN(_xlfn.CONCAT('CWW12'!$B$9, " - ", 'CWW12'!$B$131, " - ", 'CWW12'!$G$6, " - ", 'CWW12'!$E$5))&gt;230,LEFT(_xlfn.CONCAT('CWW12'!$B$9, " - ", 'CWW12'!$B$131, " - ", 'CWW12'!$G$6, " - ", 'CWW12'!$E$5),212)&amp;" [*** truncated]",_xlfn.CONCAT('CWW12'!$B$9, " - ", 'CWW12'!$B$131, " - ", 'CWW12'!$G$6, " - ", 'CWW12'!$E$5))</f>
        <v xml:space="preserve">EA/NRW environmental programme wastewater (WINEP/NEP) - Restoration management (marine conservation zones etc) (WINEP/NEP) wastewater opex - Highway drainage - Wastewater network+ </v>
      </c>
      <c r="D2281" t="str">
        <f>'CWW12'!$C$131</f>
        <v>£m</v>
      </c>
      <c r="E2281" t="s">
        <v>8488</v>
      </c>
      <c r="F2281" s="1248">
        <f>IF(ISBLANK('CWW12'!$M$131),"##BLANK",'CWW12'!$M$131)</f>
        <v>0</v>
      </c>
    </row>
    <row r="2282" spans="2:6" x14ac:dyDescent="0.2">
      <c r="B2282" t="str">
        <f>UPPER('CWW12'!$AC$131)</f>
        <v>CWW12_122STD_PR24</v>
      </c>
      <c r="C2282" t="str">
        <f>IF(LEN(_xlfn.CONCAT('CWW12'!$B$9, " - ", 'CWW12'!$B$131, " - ", 'CWW12'!$H$6, " - ", 'CWW12'!$E$5))&gt;230,LEFT(_xlfn.CONCAT('CWW12'!$B$9, " - ", 'CWW12'!$B$131, " - ", 'CWW12'!$H$6, " - ", 'CWW12'!$E$5),212)&amp;" [*** truncated]",_xlfn.CONCAT('CWW12'!$B$9, " - ", 'CWW12'!$B$131, " - ", 'CWW12'!$H$6, " - ", 'CWW12'!$E$5))</f>
        <v xml:space="preserve">EA/NRW environmental programme wastewater (WINEP/NEP) - Restoration management (marine conservation zones etc) (WINEP/NEP) wastewater opex - Sewage treatment and disposal - Wastewater network+ </v>
      </c>
      <c r="D2282" t="str">
        <f>'CWW12'!$C$131</f>
        <v>£m</v>
      </c>
      <c r="E2282" t="s">
        <v>8488</v>
      </c>
      <c r="F2282" s="1248">
        <f>IF(ISBLANK('CWW12'!$N$131),"##BLANK",'CWW12'!$N$131)</f>
        <v>0</v>
      </c>
    </row>
    <row r="2283" spans="2:6" x14ac:dyDescent="0.2">
      <c r="B2283" t="str">
        <f>UPPER('CWW12'!$AD$131)</f>
        <v>CWW12_122SLT_PR24</v>
      </c>
      <c r="C2283" t="str">
        <f>IF(LEN(_xlfn.CONCAT('CWW12'!$B$9, " - ", 'CWW12'!$B$131, " - ", 'CWW12'!$I$6, " - ", 'CWW12'!$E$5))&gt;230,LEFT(_xlfn.CONCAT('CWW12'!$B$9, " - ", 'CWW12'!$B$131, " - ", 'CWW12'!$I$6, " - ", 'CWW12'!$E$5),212)&amp;" [*** truncated]",_xlfn.CONCAT('CWW12'!$B$9, " - ", 'CWW12'!$B$131, " - ", 'CWW12'!$I$6, " - ", 'CWW12'!$E$5))</f>
        <v xml:space="preserve">EA/NRW environmental programme wastewater (WINEP/NEP) - Restoration management (marine conservation zones etc) (WINEP/NEP) wastewater opex - Sludge liquor treatment - Wastewater network+ </v>
      </c>
      <c r="D2283" t="str">
        <f>'CWW12'!$C$131</f>
        <v>£m</v>
      </c>
      <c r="E2283" t="s">
        <v>8488</v>
      </c>
      <c r="F2283" s="1248">
        <f>IF(ISBLANK('CWW12'!$O$131),"##BLANK",'CWW12'!$O$131)</f>
        <v>0</v>
      </c>
    </row>
    <row r="2284" spans="2:6" x14ac:dyDescent="0.2">
      <c r="B2284" t="str">
        <f>UPPER('CWW12'!$AE$131)</f>
        <v>CWW12_122TOT_PR24</v>
      </c>
      <c r="C2284" t="str">
        <f>IF(LEN(_xlfn.CONCAT('CWW12'!$B$9, " - ", 'CWW12'!$B$131, " - ", 'CWW12'!$J$5))&gt;230,LEFT(_xlfn.CONCAT('CWW12'!$B$9, " - ", 'CWW12'!$B$131, " - ", 'CWW12'!$J$5),212)&amp;" [*** truncated]",_xlfn.CONCAT('CWW12'!$B$9, " - ", 'CWW12'!$B$131, " - ", 'CWW12'!$J$5))</f>
        <v>EA/NRW environmental programme wastewater (WINEP/NEP) - Restoration management (marine conservation zones etc) (WINEP/NEP) wastewater opex - Total</v>
      </c>
      <c r="D2284" t="str">
        <f>'CWW12'!$C$131</f>
        <v>£m</v>
      </c>
      <c r="E2284" t="s">
        <v>8488</v>
      </c>
      <c r="F2284" s="1248">
        <f>IF(ISBLANK('CWW12'!$P$131),"##BLANK",'CWW12'!$P$131)</f>
        <v>0</v>
      </c>
    </row>
    <row r="2285" spans="2:6" x14ac:dyDescent="0.2">
      <c r="B2285" t="str">
        <f>UPPER('CWW12'!$Z$132)</f>
        <v>CWW12_123FL_PR24</v>
      </c>
      <c r="C2285" t="str">
        <f>IF(LEN(_xlfn.CONCAT('CWW12'!$B$9, " - ", 'CWW12'!$B$132, " - ", 'CWW12'!$E$6, " - ", 'CWW12'!$E$5))&gt;230,LEFT(_xlfn.CONCAT('CWW12'!$B$9, " - ", 'CWW12'!$B$132, " - ", 'CWW12'!$E$6, " - ", 'CWW12'!$E$5),212)&amp;" [*** truncated]",_xlfn.CONCAT('CWW12'!$B$9, " - ", 'CWW12'!$B$132, " - ", 'CWW12'!$E$6, " - ", 'CWW12'!$E$5))</f>
        <v xml:space="preserve">EA/NRW environmental programme wastewater (WINEP/NEP) - Restoration management (marine conservation zones etc) (WINEP/NEP) wastewater totex - Foul - Wastewater network+ </v>
      </c>
      <c r="D2285" t="str">
        <f>'CWW12'!$C$132</f>
        <v>£m</v>
      </c>
      <c r="E2285" t="s">
        <v>8488</v>
      </c>
      <c r="F2285" s="1248">
        <f>IF(ISBLANK('CWW12'!$K$132),"##BLANK",'CWW12'!$K$132)</f>
        <v>0</v>
      </c>
    </row>
    <row r="2286" spans="2:6" x14ac:dyDescent="0.2">
      <c r="B2286" t="str">
        <f>UPPER('CWW12'!$AA$132)</f>
        <v>CWW12_123SWD_PR24</v>
      </c>
      <c r="C2286" t="str">
        <f>IF(LEN(_xlfn.CONCAT('CWW12'!$B$9, " - ", 'CWW12'!$B$132, " - ", 'CWW12'!$F$6, " - ", 'CWW12'!$E$5))&gt;230,LEFT(_xlfn.CONCAT('CWW12'!$B$9, " - ", 'CWW12'!$B$132, " - ", 'CWW12'!$F$6, " - ", 'CWW12'!$E$5),212)&amp;" [*** truncated]",_xlfn.CONCAT('CWW12'!$B$9, " - ", 'CWW12'!$B$132, " - ", 'CWW12'!$F$6, " - ", 'CWW12'!$E$5))</f>
        <v xml:space="preserve">EA/NRW environmental programme wastewater (WINEP/NEP) - Restoration management (marine conservation zones etc) (WINEP/NEP) wastewater totex - Surface water drainage - Wastewater network+ </v>
      </c>
      <c r="D2286" t="str">
        <f>'CWW12'!$C$132</f>
        <v>£m</v>
      </c>
      <c r="E2286" t="s">
        <v>8488</v>
      </c>
      <c r="F2286" s="1248">
        <f>IF(ISBLANK('CWW12'!$L$132),"##BLANK",'CWW12'!$L$132)</f>
        <v>0</v>
      </c>
    </row>
    <row r="2287" spans="2:6" x14ac:dyDescent="0.2">
      <c r="B2287" t="str">
        <f>UPPER('CWW12'!$AB$132)</f>
        <v>CWW12_123HD_PR24</v>
      </c>
      <c r="C2287" t="str">
        <f>IF(LEN(_xlfn.CONCAT('CWW12'!$B$9, " - ", 'CWW12'!$B$132, " - ", 'CWW12'!$G$6, " - ", 'CWW12'!$E$5))&gt;230,LEFT(_xlfn.CONCAT('CWW12'!$B$9, " - ", 'CWW12'!$B$132, " - ", 'CWW12'!$G$6, " - ", 'CWW12'!$E$5),212)&amp;" [*** truncated]",_xlfn.CONCAT('CWW12'!$B$9, " - ", 'CWW12'!$B$132, " - ", 'CWW12'!$G$6, " - ", 'CWW12'!$E$5))</f>
        <v xml:space="preserve">EA/NRW environmental programme wastewater (WINEP/NEP) - Restoration management (marine conservation zones etc) (WINEP/NEP) wastewater totex - Highway drainage - Wastewater network+ </v>
      </c>
      <c r="D2287" t="str">
        <f>'CWW12'!$C$132</f>
        <v>£m</v>
      </c>
      <c r="E2287" t="s">
        <v>8488</v>
      </c>
      <c r="F2287" s="1248">
        <f>IF(ISBLANK('CWW12'!$M$132),"##BLANK",'CWW12'!$M$132)</f>
        <v>0</v>
      </c>
    </row>
    <row r="2288" spans="2:6" x14ac:dyDescent="0.2">
      <c r="B2288" t="str">
        <f>UPPER('CWW12'!$AC$132)</f>
        <v>CWW12_123STD_PR24</v>
      </c>
      <c r="C2288" t="str">
        <f>IF(LEN(_xlfn.CONCAT('CWW12'!$B$9, " - ", 'CWW12'!$B$132, " - ", 'CWW12'!$H$6, " - ", 'CWW12'!$E$5))&gt;230,LEFT(_xlfn.CONCAT('CWW12'!$B$9, " - ", 'CWW12'!$B$132, " - ", 'CWW12'!$H$6, " - ", 'CWW12'!$E$5),212)&amp;" [*** truncated]",_xlfn.CONCAT('CWW12'!$B$9, " - ", 'CWW12'!$B$132, " - ", 'CWW12'!$H$6, " - ", 'CWW12'!$E$5))</f>
        <v xml:space="preserve">EA/NRW environmental programme wastewater (WINEP/NEP) - Restoration management (marine conservation zones etc) (WINEP/NEP) wastewater totex - Sewage treatment and disposal - Wastewater network+ </v>
      </c>
      <c r="D2288" t="str">
        <f>'CWW12'!$C$132</f>
        <v>£m</v>
      </c>
      <c r="E2288" t="s">
        <v>8488</v>
      </c>
      <c r="F2288" s="1248">
        <f>IF(ISBLANK('CWW12'!$N$132),"##BLANK",'CWW12'!$N$132)</f>
        <v>0</v>
      </c>
    </row>
    <row r="2289" spans="2:6" x14ac:dyDescent="0.2">
      <c r="B2289" t="str">
        <f>UPPER('CWW12'!$AD$132)</f>
        <v>CWW12_123SLT_PR24</v>
      </c>
      <c r="C2289" t="str">
        <f>IF(LEN(_xlfn.CONCAT('CWW12'!$B$9, " - ", 'CWW12'!$B$132, " - ", 'CWW12'!$I$6, " - ", 'CWW12'!$E$5))&gt;230,LEFT(_xlfn.CONCAT('CWW12'!$B$9, " - ", 'CWW12'!$B$132, " - ", 'CWW12'!$I$6, " - ", 'CWW12'!$E$5),212)&amp;" [*** truncated]",_xlfn.CONCAT('CWW12'!$B$9, " - ", 'CWW12'!$B$132, " - ", 'CWW12'!$I$6, " - ", 'CWW12'!$E$5))</f>
        <v xml:space="preserve">EA/NRW environmental programme wastewater (WINEP/NEP) - Restoration management (marine conservation zones etc) (WINEP/NEP) wastewater totex - Sludge liquor treatment - Wastewater network+ </v>
      </c>
      <c r="D2289" t="str">
        <f>'CWW12'!$C$132</f>
        <v>£m</v>
      </c>
      <c r="E2289" t="s">
        <v>8488</v>
      </c>
      <c r="F2289" s="1248">
        <f>IF(ISBLANK('CWW12'!$O$132),"##BLANK",'CWW12'!$O$132)</f>
        <v>0</v>
      </c>
    </row>
    <row r="2290" spans="2:6" x14ac:dyDescent="0.2">
      <c r="B2290" t="str">
        <f>UPPER('CWW12'!$AE$132)</f>
        <v>CWW12_123TOT_PR24</v>
      </c>
      <c r="C2290" t="str">
        <f>IF(LEN(_xlfn.CONCAT('CWW12'!$B$9, " - ", 'CWW12'!$B$132, " - ", 'CWW12'!$J$5))&gt;230,LEFT(_xlfn.CONCAT('CWW12'!$B$9, " - ", 'CWW12'!$B$132, " - ", 'CWW12'!$J$5),212)&amp;" [*** truncated]",_xlfn.CONCAT('CWW12'!$B$9, " - ", 'CWW12'!$B$132, " - ", 'CWW12'!$J$5))</f>
        <v>EA/NRW environmental programme wastewater (WINEP/NEP) - Restoration management (marine conservation zones etc) (WINEP/NEP) wastewater totex - Total</v>
      </c>
      <c r="D2290" t="str">
        <f>'CWW12'!$C$132</f>
        <v>£m</v>
      </c>
      <c r="E2290" t="s">
        <v>8488</v>
      </c>
      <c r="F2290" s="1248">
        <f>IF(ISBLANK('CWW12'!$P$132),"##BLANK",'CWW12'!$P$132)</f>
        <v>0</v>
      </c>
    </row>
    <row r="2291" spans="2:6" x14ac:dyDescent="0.2">
      <c r="B2291" t="str">
        <f>UPPER('CWW12'!$Z$133)</f>
        <v>CWW12_124FL_PR24</v>
      </c>
      <c r="C2291" t="str">
        <f>IF(LEN(_xlfn.CONCAT('CWW12'!$B$9, " - ", 'CWW12'!$B$133, " - ", 'CWW12'!$E$6, " - ", 'CWW12'!$E$5))&gt;230,LEFT(_xlfn.CONCAT('CWW12'!$B$9, " - ", 'CWW12'!$B$133, " - ", 'CWW12'!$E$6, " - ", 'CWW12'!$E$5),212)&amp;" [*** truncated]",_xlfn.CONCAT('CWW12'!$B$9, " - ", 'CWW12'!$B$133, " - ", 'CWW12'!$E$6, " - ", 'CWW12'!$E$5))</f>
        <v xml:space="preserve">EA/NRW environmental programme wastewater (WINEP/NEP) - Access and amenity for WINEP/NEP only (not covered elsewhere) wastewater capex - Foul - Wastewater network+ </v>
      </c>
      <c r="D2291" t="str">
        <f>'CWW12'!$C$133</f>
        <v>£m</v>
      </c>
      <c r="E2291" t="s">
        <v>8488</v>
      </c>
      <c r="F2291" s="1248">
        <f>IF(ISBLANK('CWW12'!$K$133),"##BLANK",'CWW12'!$K$133)</f>
        <v>0</v>
      </c>
    </row>
    <row r="2292" spans="2:6" x14ac:dyDescent="0.2">
      <c r="B2292" t="str">
        <f>UPPER('CWW12'!$AA$133)</f>
        <v>CWW12_124SWD_PR24</v>
      </c>
      <c r="C2292" t="str">
        <f>IF(LEN(_xlfn.CONCAT('CWW12'!$B$9, " - ", 'CWW12'!$B$133, " - ", 'CWW12'!$F$6, " - ", 'CWW12'!$E$5))&gt;230,LEFT(_xlfn.CONCAT('CWW12'!$B$9, " - ", 'CWW12'!$B$133, " - ", 'CWW12'!$F$6, " - ", 'CWW12'!$E$5),212)&amp;" [*** truncated]",_xlfn.CONCAT('CWW12'!$B$9, " - ", 'CWW12'!$B$133, " - ", 'CWW12'!$F$6, " - ", 'CWW12'!$E$5))</f>
        <v xml:space="preserve">EA/NRW environmental programme wastewater (WINEP/NEP) - Access and amenity for WINEP/NEP only (not covered elsewhere) wastewater capex - Surface water drainage - Wastewater network+ </v>
      </c>
      <c r="D2292" t="str">
        <f>'CWW12'!$C$133</f>
        <v>£m</v>
      </c>
      <c r="E2292" t="s">
        <v>8488</v>
      </c>
      <c r="F2292" s="1248">
        <f>IF(ISBLANK('CWW12'!$L$133),"##BLANK",'CWW12'!$L$133)</f>
        <v>0</v>
      </c>
    </row>
    <row r="2293" spans="2:6" x14ac:dyDescent="0.2">
      <c r="B2293" t="str">
        <f>UPPER('CWW12'!$AB$133)</f>
        <v>CWW12_124HD_PR24</v>
      </c>
      <c r="C2293" t="str">
        <f>IF(LEN(_xlfn.CONCAT('CWW12'!$B$9, " - ", 'CWW12'!$B$133, " - ", 'CWW12'!$G$6, " - ", 'CWW12'!$E$5))&gt;230,LEFT(_xlfn.CONCAT('CWW12'!$B$9, " - ", 'CWW12'!$B$133, " - ", 'CWW12'!$G$6, " - ", 'CWW12'!$E$5),212)&amp;" [*** truncated]",_xlfn.CONCAT('CWW12'!$B$9, " - ", 'CWW12'!$B$133, " - ", 'CWW12'!$G$6, " - ", 'CWW12'!$E$5))</f>
        <v xml:space="preserve">EA/NRW environmental programme wastewater (WINEP/NEP) - Access and amenity for WINEP/NEP only (not covered elsewhere) wastewater capex - Highway drainage - Wastewater network+ </v>
      </c>
      <c r="D2293" t="str">
        <f>'CWW12'!$C$133</f>
        <v>£m</v>
      </c>
      <c r="E2293" t="s">
        <v>8488</v>
      </c>
      <c r="F2293" s="1248">
        <f>IF(ISBLANK('CWW12'!$M$133),"##BLANK",'CWW12'!$M$133)</f>
        <v>0</v>
      </c>
    </row>
    <row r="2294" spans="2:6" x14ac:dyDescent="0.2">
      <c r="B2294" t="str">
        <f>UPPER('CWW12'!$AC$133)</f>
        <v>CWW12_124STD_PR24</v>
      </c>
      <c r="C2294" t="str">
        <f>IF(LEN(_xlfn.CONCAT('CWW12'!$B$9, " - ", 'CWW12'!$B$133, " - ", 'CWW12'!$H$6, " - ", 'CWW12'!$E$5))&gt;230,LEFT(_xlfn.CONCAT('CWW12'!$B$9, " - ", 'CWW12'!$B$133, " - ", 'CWW12'!$H$6, " - ", 'CWW12'!$E$5),212)&amp;" [*** truncated]",_xlfn.CONCAT('CWW12'!$B$9, " - ", 'CWW12'!$B$133, " - ", 'CWW12'!$H$6, " - ", 'CWW12'!$E$5))</f>
        <v xml:space="preserve">EA/NRW environmental programme wastewater (WINEP/NEP) - Access and amenity for WINEP/NEP only (not covered elsewhere) wastewater capex - Sewage treatment and disposal - Wastewater network+ </v>
      </c>
      <c r="D2294" t="str">
        <f>'CWW12'!$C$133</f>
        <v>£m</v>
      </c>
      <c r="E2294" t="s">
        <v>8488</v>
      </c>
      <c r="F2294" s="1248">
        <f>IF(ISBLANK('CWW12'!$N$133),"##BLANK",'CWW12'!$N$133)</f>
        <v>0</v>
      </c>
    </row>
    <row r="2295" spans="2:6" x14ac:dyDescent="0.2">
      <c r="B2295" t="str">
        <f>UPPER('CWW12'!$AD$133)</f>
        <v>CWW12_124SLT_PR24</v>
      </c>
      <c r="C2295" t="str">
        <f>IF(LEN(_xlfn.CONCAT('CWW12'!$B$9, " - ", 'CWW12'!$B$133, " - ", 'CWW12'!$I$6, " - ", 'CWW12'!$E$5))&gt;230,LEFT(_xlfn.CONCAT('CWW12'!$B$9, " - ", 'CWW12'!$B$133, " - ", 'CWW12'!$I$6, " - ", 'CWW12'!$E$5),212)&amp;" [*** truncated]",_xlfn.CONCAT('CWW12'!$B$9, " - ", 'CWW12'!$B$133, " - ", 'CWW12'!$I$6, " - ", 'CWW12'!$E$5))</f>
        <v xml:space="preserve">EA/NRW environmental programme wastewater (WINEP/NEP) - Access and amenity for WINEP/NEP only (not covered elsewhere) wastewater capex - Sludge liquor treatment - Wastewater network+ </v>
      </c>
      <c r="D2295" t="str">
        <f>'CWW12'!$C$133</f>
        <v>£m</v>
      </c>
      <c r="E2295" t="s">
        <v>8488</v>
      </c>
      <c r="F2295" s="1248">
        <f>IF(ISBLANK('CWW12'!$O$133),"##BLANK",'CWW12'!$O$133)</f>
        <v>0</v>
      </c>
    </row>
    <row r="2296" spans="2:6" x14ac:dyDescent="0.2">
      <c r="B2296" t="str">
        <f>UPPER('CWW12'!$AE$133)</f>
        <v>CWW12_124TOT_PR24</v>
      </c>
      <c r="C2296" t="str">
        <f>IF(LEN(_xlfn.CONCAT('CWW12'!$B$9, " - ", 'CWW12'!$B$133, " - ", 'CWW12'!$J$5))&gt;230,LEFT(_xlfn.CONCAT('CWW12'!$B$9, " - ", 'CWW12'!$B$133, " - ", 'CWW12'!$J$5),212)&amp;" [*** truncated]",_xlfn.CONCAT('CWW12'!$B$9, " - ", 'CWW12'!$B$133, " - ", 'CWW12'!$J$5))</f>
        <v>EA/NRW environmental programme wastewater (WINEP/NEP) - Access and amenity for WINEP/NEP only (not covered elsewhere) wastewater capex - Total</v>
      </c>
      <c r="D2296" t="str">
        <f>'CWW12'!$C$133</f>
        <v>£m</v>
      </c>
      <c r="E2296" t="s">
        <v>8488</v>
      </c>
      <c r="F2296" s="1248">
        <f>IF(ISBLANK('CWW12'!$P$133),"##BLANK",'CWW12'!$P$133)</f>
        <v>0</v>
      </c>
    </row>
    <row r="2297" spans="2:6" x14ac:dyDescent="0.2">
      <c r="B2297" t="str">
        <f>UPPER('CWW12'!$Z$134)</f>
        <v>CWW12_125FL_PR24</v>
      </c>
      <c r="C2297" t="str">
        <f>IF(LEN(_xlfn.CONCAT('CWW12'!$B$9, " - ", 'CWW12'!$B$134, " - ", 'CWW12'!$E$6, " - ", 'CWW12'!$E$5))&gt;230,LEFT(_xlfn.CONCAT('CWW12'!$B$9, " - ", 'CWW12'!$B$134, " - ", 'CWW12'!$E$6, " - ", 'CWW12'!$E$5),212)&amp;" [*** truncated]",_xlfn.CONCAT('CWW12'!$B$9, " - ", 'CWW12'!$B$134, " - ", 'CWW12'!$E$6, " - ", 'CWW12'!$E$5))</f>
        <v xml:space="preserve">EA/NRW environmental programme wastewater (WINEP/NEP) - Access and amenity for WINEP/NEP only (not covered elsewhere) wastewater opex - Foul - Wastewater network+ </v>
      </c>
      <c r="D2297" t="str">
        <f>'CWW12'!$C$134</f>
        <v>£m</v>
      </c>
      <c r="E2297" t="s">
        <v>8488</v>
      </c>
      <c r="F2297" s="1248">
        <f>IF(ISBLANK('CWW12'!$K$134),"##BLANK",'CWW12'!$K$134)</f>
        <v>0</v>
      </c>
    </row>
    <row r="2298" spans="2:6" x14ac:dyDescent="0.2">
      <c r="B2298" t="str">
        <f>UPPER('CWW12'!$AA$134)</f>
        <v>CWW12_125SWD_PR24</v>
      </c>
      <c r="C2298" t="str">
        <f>IF(LEN(_xlfn.CONCAT('CWW12'!$B$9, " - ", 'CWW12'!$B$134, " - ", 'CWW12'!$F$6, " - ", 'CWW12'!$E$5))&gt;230,LEFT(_xlfn.CONCAT('CWW12'!$B$9, " - ", 'CWW12'!$B$134, " - ", 'CWW12'!$F$6, " - ", 'CWW12'!$E$5),212)&amp;" [*** truncated]",_xlfn.CONCAT('CWW12'!$B$9, " - ", 'CWW12'!$B$134, " - ", 'CWW12'!$F$6, " - ", 'CWW12'!$E$5))</f>
        <v xml:space="preserve">EA/NRW environmental programme wastewater (WINEP/NEP) - Access and amenity for WINEP/NEP only (not covered elsewhere) wastewater opex - Surface water drainage - Wastewater network+ </v>
      </c>
      <c r="D2298" t="str">
        <f>'CWW12'!$C$134</f>
        <v>£m</v>
      </c>
      <c r="E2298" t="s">
        <v>8488</v>
      </c>
      <c r="F2298" s="1248">
        <f>IF(ISBLANK('CWW12'!$L$134),"##BLANK",'CWW12'!$L$134)</f>
        <v>0</v>
      </c>
    </row>
    <row r="2299" spans="2:6" x14ac:dyDescent="0.2">
      <c r="B2299" t="str">
        <f>UPPER('CWW12'!$AB$134)</f>
        <v>CWW12_125HD_PR24</v>
      </c>
      <c r="C2299" t="str">
        <f>IF(LEN(_xlfn.CONCAT('CWW12'!$B$9, " - ", 'CWW12'!$B$134, " - ", 'CWW12'!$G$6, " - ", 'CWW12'!$E$5))&gt;230,LEFT(_xlfn.CONCAT('CWW12'!$B$9, " - ", 'CWW12'!$B$134, " - ", 'CWW12'!$G$6, " - ", 'CWW12'!$E$5),212)&amp;" [*** truncated]",_xlfn.CONCAT('CWW12'!$B$9, " - ", 'CWW12'!$B$134, " - ", 'CWW12'!$G$6, " - ", 'CWW12'!$E$5))</f>
        <v xml:space="preserve">EA/NRW environmental programme wastewater (WINEP/NEP) - Access and amenity for WINEP/NEP only (not covered elsewhere) wastewater opex - Highway drainage - Wastewater network+ </v>
      </c>
      <c r="D2299" t="str">
        <f>'CWW12'!$C$134</f>
        <v>£m</v>
      </c>
      <c r="E2299" t="s">
        <v>8488</v>
      </c>
      <c r="F2299" s="1248">
        <f>IF(ISBLANK('CWW12'!$M$134),"##BLANK",'CWW12'!$M$134)</f>
        <v>0</v>
      </c>
    </row>
    <row r="2300" spans="2:6" x14ac:dyDescent="0.2">
      <c r="B2300" t="str">
        <f>UPPER('CWW12'!$AC$134)</f>
        <v>CWW12_125STD_PR24</v>
      </c>
      <c r="C2300" t="str">
        <f>IF(LEN(_xlfn.CONCAT('CWW12'!$B$9, " - ", 'CWW12'!$B$134, " - ", 'CWW12'!$H$6, " - ", 'CWW12'!$E$5))&gt;230,LEFT(_xlfn.CONCAT('CWW12'!$B$9, " - ", 'CWW12'!$B$134, " - ", 'CWW12'!$H$6, " - ", 'CWW12'!$E$5),212)&amp;" [*** truncated]",_xlfn.CONCAT('CWW12'!$B$9, " - ", 'CWW12'!$B$134, " - ", 'CWW12'!$H$6, " - ", 'CWW12'!$E$5))</f>
        <v xml:space="preserve">EA/NRW environmental programme wastewater (WINEP/NEP) - Access and amenity for WINEP/NEP only (not covered elsewhere) wastewater opex - Sewage treatment and disposal - Wastewater network+ </v>
      </c>
      <c r="D2300" t="str">
        <f>'CWW12'!$C$134</f>
        <v>£m</v>
      </c>
      <c r="E2300" t="s">
        <v>8488</v>
      </c>
      <c r="F2300" s="1248">
        <f>IF(ISBLANK('CWW12'!$N$134),"##BLANK",'CWW12'!$N$134)</f>
        <v>0</v>
      </c>
    </row>
    <row r="2301" spans="2:6" x14ac:dyDescent="0.2">
      <c r="B2301" t="str">
        <f>UPPER('CWW12'!$AD$134)</f>
        <v>CWW12_125SLT_PR24</v>
      </c>
      <c r="C2301" t="str">
        <f>IF(LEN(_xlfn.CONCAT('CWW12'!$B$9, " - ", 'CWW12'!$B$134, " - ", 'CWW12'!$I$6, " - ", 'CWW12'!$E$5))&gt;230,LEFT(_xlfn.CONCAT('CWW12'!$B$9, " - ", 'CWW12'!$B$134, " - ", 'CWW12'!$I$6, " - ", 'CWW12'!$E$5),212)&amp;" [*** truncated]",_xlfn.CONCAT('CWW12'!$B$9, " - ", 'CWW12'!$B$134, " - ", 'CWW12'!$I$6, " - ", 'CWW12'!$E$5))</f>
        <v xml:space="preserve">EA/NRW environmental programme wastewater (WINEP/NEP) - Access and amenity for WINEP/NEP only (not covered elsewhere) wastewater opex - Sludge liquor treatment - Wastewater network+ </v>
      </c>
      <c r="D2301" t="str">
        <f>'CWW12'!$C$134</f>
        <v>£m</v>
      </c>
      <c r="E2301" t="s">
        <v>8488</v>
      </c>
      <c r="F2301" s="1248">
        <f>IF(ISBLANK('CWW12'!$O$134),"##BLANK",'CWW12'!$O$134)</f>
        <v>0</v>
      </c>
    </row>
    <row r="2302" spans="2:6" x14ac:dyDescent="0.2">
      <c r="B2302" t="str">
        <f>UPPER('CWW12'!$AE$134)</f>
        <v>CWW12_125TOT_PR24</v>
      </c>
      <c r="C2302" t="str">
        <f>IF(LEN(_xlfn.CONCAT('CWW12'!$B$9, " - ", 'CWW12'!$B$134, " - ", 'CWW12'!$J$5))&gt;230,LEFT(_xlfn.CONCAT('CWW12'!$B$9, " - ", 'CWW12'!$B$134, " - ", 'CWW12'!$J$5),212)&amp;" [*** truncated]",_xlfn.CONCAT('CWW12'!$B$9, " - ", 'CWW12'!$B$134, " - ", 'CWW12'!$J$5))</f>
        <v>EA/NRW environmental programme wastewater (WINEP/NEP) - Access and amenity for WINEP/NEP only (not covered elsewhere) wastewater opex - Total</v>
      </c>
      <c r="D2302" t="str">
        <f>'CWW12'!$C$134</f>
        <v>£m</v>
      </c>
      <c r="E2302" t="s">
        <v>8488</v>
      </c>
      <c r="F2302" s="1248">
        <f>IF(ISBLANK('CWW12'!$P$134),"##BLANK",'CWW12'!$P$134)</f>
        <v>0</v>
      </c>
    </row>
    <row r="2303" spans="2:6" x14ac:dyDescent="0.2">
      <c r="B2303" t="str">
        <f>UPPER('CWW12'!$Z$135)</f>
        <v>CWW12_126FL_PR24</v>
      </c>
      <c r="C2303" t="str">
        <f>IF(LEN(_xlfn.CONCAT('CWW12'!$B$9, " - ", 'CWW12'!$B$135, " - ", 'CWW12'!$E$6, " - ", 'CWW12'!$E$5))&gt;230,LEFT(_xlfn.CONCAT('CWW12'!$B$9, " - ", 'CWW12'!$B$135, " - ", 'CWW12'!$E$6, " - ", 'CWW12'!$E$5),212)&amp;" [*** truncated]",_xlfn.CONCAT('CWW12'!$B$9, " - ", 'CWW12'!$B$135, " - ", 'CWW12'!$E$6, " - ", 'CWW12'!$E$5))</f>
        <v xml:space="preserve">EA/NRW environmental programme wastewater (WINEP/NEP) - Access and amenity for WINEP/NEP only (not covered elsewhere) wastewater totex - Foul - Wastewater network+ </v>
      </c>
      <c r="D2303" t="str">
        <f>'CWW12'!$C$135</f>
        <v>£m</v>
      </c>
      <c r="E2303" t="s">
        <v>8488</v>
      </c>
      <c r="F2303" s="1248">
        <f>IF(ISBLANK('CWW12'!$K$135),"##BLANK",'CWW12'!$K$135)</f>
        <v>0</v>
      </c>
    </row>
    <row r="2304" spans="2:6" x14ac:dyDescent="0.2">
      <c r="B2304" t="str">
        <f>UPPER('CWW12'!$AA$135)</f>
        <v>CWW12_126SWD_PR24</v>
      </c>
      <c r="C2304" t="str">
        <f>IF(LEN(_xlfn.CONCAT('CWW12'!$B$9, " - ", 'CWW12'!$B$135, " - ", 'CWW12'!$F$6, " - ", 'CWW12'!$E$5))&gt;230,LEFT(_xlfn.CONCAT('CWW12'!$B$9, " - ", 'CWW12'!$B$135, " - ", 'CWW12'!$F$6, " - ", 'CWW12'!$E$5),212)&amp;" [*** truncated]",_xlfn.CONCAT('CWW12'!$B$9, " - ", 'CWW12'!$B$135, " - ", 'CWW12'!$F$6, " - ", 'CWW12'!$E$5))</f>
        <v xml:space="preserve">EA/NRW environmental programme wastewater (WINEP/NEP) - Access and amenity for WINEP/NEP only (not covered elsewhere) wastewater totex - Surface water drainage - Wastewater network+ </v>
      </c>
      <c r="D2304" t="str">
        <f>'CWW12'!$C$135</f>
        <v>£m</v>
      </c>
      <c r="E2304" t="s">
        <v>8488</v>
      </c>
      <c r="F2304" s="1248">
        <f>IF(ISBLANK('CWW12'!$L$135),"##BLANK",'CWW12'!$L$135)</f>
        <v>0</v>
      </c>
    </row>
    <row r="2305" spans="2:6" x14ac:dyDescent="0.2">
      <c r="B2305" t="str">
        <f>UPPER('CWW12'!$AB$135)</f>
        <v>CWW12_126HD_PR24</v>
      </c>
      <c r="C2305" t="str">
        <f>IF(LEN(_xlfn.CONCAT('CWW12'!$B$9, " - ", 'CWW12'!$B$135, " - ", 'CWW12'!$G$6, " - ", 'CWW12'!$E$5))&gt;230,LEFT(_xlfn.CONCAT('CWW12'!$B$9, " - ", 'CWW12'!$B$135, " - ", 'CWW12'!$G$6, " - ", 'CWW12'!$E$5),212)&amp;" [*** truncated]",_xlfn.CONCAT('CWW12'!$B$9, " - ", 'CWW12'!$B$135, " - ", 'CWW12'!$G$6, " - ", 'CWW12'!$E$5))</f>
        <v xml:space="preserve">EA/NRW environmental programme wastewater (WINEP/NEP) - Access and amenity for WINEP/NEP only (not covered elsewhere) wastewater totex - Highway drainage - Wastewater network+ </v>
      </c>
      <c r="D2305" t="str">
        <f>'CWW12'!$C$135</f>
        <v>£m</v>
      </c>
      <c r="E2305" t="s">
        <v>8488</v>
      </c>
      <c r="F2305" s="1248">
        <f>IF(ISBLANK('CWW12'!$M$135),"##BLANK",'CWW12'!$M$135)</f>
        <v>0</v>
      </c>
    </row>
    <row r="2306" spans="2:6" x14ac:dyDescent="0.2">
      <c r="B2306" t="str">
        <f>UPPER('CWW12'!$AC$135)</f>
        <v>CWW12_126STD_PR24</v>
      </c>
      <c r="C2306" t="str">
        <f>IF(LEN(_xlfn.CONCAT('CWW12'!$B$9, " - ", 'CWW12'!$B$135, " - ", 'CWW12'!$H$6, " - ", 'CWW12'!$E$5))&gt;230,LEFT(_xlfn.CONCAT('CWW12'!$B$9, " - ", 'CWW12'!$B$135, " - ", 'CWW12'!$H$6, " - ", 'CWW12'!$E$5),212)&amp;" [*** truncated]",_xlfn.CONCAT('CWW12'!$B$9, " - ", 'CWW12'!$B$135, " - ", 'CWW12'!$H$6, " - ", 'CWW12'!$E$5))</f>
        <v xml:space="preserve">EA/NRW environmental programme wastewater (WINEP/NEP) - Access and amenity for WINEP/NEP only (not covered elsewhere) wastewater totex - Sewage treatment and disposal - Wastewater network+ </v>
      </c>
      <c r="D2306" t="str">
        <f>'CWW12'!$C$135</f>
        <v>£m</v>
      </c>
      <c r="E2306" t="s">
        <v>8488</v>
      </c>
      <c r="F2306" s="1248">
        <f>IF(ISBLANK('CWW12'!$N$135),"##BLANK",'CWW12'!$N$135)</f>
        <v>0</v>
      </c>
    </row>
    <row r="2307" spans="2:6" x14ac:dyDescent="0.2">
      <c r="B2307" t="str">
        <f>UPPER('CWW12'!$AD$135)</f>
        <v>CWW12_126SLT_PR24</v>
      </c>
      <c r="C2307" t="str">
        <f>IF(LEN(_xlfn.CONCAT('CWW12'!$B$9, " - ", 'CWW12'!$B$135, " - ", 'CWW12'!$I$6, " - ", 'CWW12'!$E$5))&gt;230,LEFT(_xlfn.CONCAT('CWW12'!$B$9, " - ", 'CWW12'!$B$135, " - ", 'CWW12'!$I$6, " - ", 'CWW12'!$E$5),212)&amp;" [*** truncated]",_xlfn.CONCAT('CWW12'!$B$9, " - ", 'CWW12'!$B$135, " - ", 'CWW12'!$I$6, " - ", 'CWW12'!$E$5))</f>
        <v xml:space="preserve">EA/NRW environmental programme wastewater (WINEP/NEP) - Access and amenity for WINEP/NEP only (not covered elsewhere) wastewater totex - Sludge liquor treatment - Wastewater network+ </v>
      </c>
      <c r="D2307" t="str">
        <f>'CWW12'!$C$135</f>
        <v>£m</v>
      </c>
      <c r="E2307" t="s">
        <v>8488</v>
      </c>
      <c r="F2307" s="1248">
        <f>IF(ISBLANK('CWW12'!$O$135),"##BLANK",'CWW12'!$O$135)</f>
        <v>0</v>
      </c>
    </row>
    <row r="2308" spans="2:6" x14ac:dyDescent="0.2">
      <c r="B2308" t="str">
        <f>UPPER('CWW12'!$AE$135)</f>
        <v>CWW12_126TOT_PR24</v>
      </c>
      <c r="C2308" t="str">
        <f>IF(LEN(_xlfn.CONCAT('CWW12'!$B$9, " - ", 'CWW12'!$B$135, " - ", 'CWW12'!$J$5))&gt;230,LEFT(_xlfn.CONCAT('CWW12'!$B$9, " - ", 'CWW12'!$B$135, " - ", 'CWW12'!$J$5),212)&amp;" [*** truncated]",_xlfn.CONCAT('CWW12'!$B$9, " - ", 'CWW12'!$B$135, " - ", 'CWW12'!$J$5))</f>
        <v>EA/NRW environmental programme wastewater (WINEP/NEP) - Access and amenity for WINEP/NEP only (not covered elsewhere) wastewater totex - Total</v>
      </c>
      <c r="D2308" t="str">
        <f>'CWW12'!$C$135</f>
        <v>£m</v>
      </c>
      <c r="E2308" t="s">
        <v>8488</v>
      </c>
      <c r="F2308" s="1248">
        <f>IF(ISBLANK('CWW12'!$P$135),"##BLANK",'CWW12'!$P$135)</f>
        <v>0</v>
      </c>
    </row>
    <row r="2309" spans="2:6" x14ac:dyDescent="0.2">
      <c r="B2309" t="str">
        <f>UPPER('CWW12'!$Z$136)</f>
        <v>CWW12_127FL_PR24</v>
      </c>
      <c r="C2309" t="str">
        <f>IF(LEN(_xlfn.CONCAT('CWW12'!$B$9, " - ", 'CWW12'!$B$136, " - ", 'CWW12'!$E$6, " - ", 'CWW12'!$E$5))&gt;230,LEFT(_xlfn.CONCAT('CWW12'!$B$9, " - ", 'CWW12'!$B$136, " - ", 'CWW12'!$E$6, " - ", 'CWW12'!$E$5),212)&amp;" [*** truncated]",_xlfn.CONCAT('CWW12'!$B$9, " - ", 'CWW12'!$B$136, " - ", 'CWW12'!$E$6, " - ", 'CWW12'!$E$5))</f>
        <v xml:space="preserve">EA/NRW environmental programme wastewater (WINEP/NEP) - Advanced WINEP (not covered elsewhere) wastewater capex - Foul - Wastewater network+ </v>
      </c>
      <c r="D2309" t="str">
        <f>'CWW12'!$C$136</f>
        <v>£m</v>
      </c>
      <c r="E2309" t="s">
        <v>8488</v>
      </c>
      <c r="F2309" s="1248">
        <f>IF(ISBLANK('CWW12'!$K$136),"##BLANK",'CWW12'!$K$136)</f>
        <v>8.490907677960834E-3</v>
      </c>
    </row>
    <row r="2310" spans="2:6" x14ac:dyDescent="0.2">
      <c r="B2310" t="str">
        <f>UPPER('CWW12'!$AA$136)</f>
        <v>CWW12_127SWD_PR24</v>
      </c>
      <c r="C2310" t="str">
        <f>IF(LEN(_xlfn.CONCAT('CWW12'!$B$9, " - ", 'CWW12'!$B$136, " - ", 'CWW12'!$F$6, " - ", 'CWW12'!$E$5))&gt;230,LEFT(_xlfn.CONCAT('CWW12'!$B$9, " - ", 'CWW12'!$B$136, " - ", 'CWW12'!$F$6, " - ", 'CWW12'!$E$5),212)&amp;" [*** truncated]",_xlfn.CONCAT('CWW12'!$B$9, " - ", 'CWW12'!$B$136, " - ", 'CWW12'!$F$6, " - ", 'CWW12'!$E$5))</f>
        <v xml:space="preserve">EA/NRW environmental programme wastewater (WINEP/NEP) - Advanced WINEP (not covered elsewhere) wastewater capex - Surface water drainage - Wastewater network+ </v>
      </c>
      <c r="D2310" t="str">
        <f>'CWW12'!$C$136</f>
        <v>£m</v>
      </c>
      <c r="E2310" t="s">
        <v>8488</v>
      </c>
      <c r="F2310" s="1248">
        <f>IF(ISBLANK('CWW12'!$L$136),"##BLANK",'CWW12'!$L$136)</f>
        <v>4.2454538389804168E-2</v>
      </c>
    </row>
    <row r="2311" spans="2:6" x14ac:dyDescent="0.2">
      <c r="B2311" t="str">
        <f>UPPER('CWW12'!$AB$136)</f>
        <v>CWW12_127HD_PR24</v>
      </c>
      <c r="C2311" t="str">
        <f>IF(LEN(_xlfn.CONCAT('CWW12'!$B$9, " - ", 'CWW12'!$B$136, " - ", 'CWW12'!$G$6, " - ", 'CWW12'!$E$5))&gt;230,LEFT(_xlfn.CONCAT('CWW12'!$B$9, " - ", 'CWW12'!$B$136, " - ", 'CWW12'!$G$6, " - ", 'CWW12'!$E$5),212)&amp;" [*** truncated]",_xlfn.CONCAT('CWW12'!$B$9, " - ", 'CWW12'!$B$136, " - ", 'CWW12'!$G$6, " - ", 'CWW12'!$E$5))</f>
        <v xml:space="preserve">EA/NRW environmental programme wastewater (WINEP/NEP) - Advanced WINEP (not covered elsewhere) wastewater capex - Highway drainage - Wastewater network+ </v>
      </c>
      <c r="D2311" t="str">
        <f>'CWW12'!$C$136</f>
        <v>£m</v>
      </c>
      <c r="E2311" t="s">
        <v>8488</v>
      </c>
      <c r="F2311" s="1248">
        <f>IF(ISBLANK('CWW12'!$M$136),"##BLANK",'CWW12'!$M$136)</f>
        <v>0</v>
      </c>
    </row>
    <row r="2312" spans="2:6" x14ac:dyDescent="0.2">
      <c r="B2312" t="str">
        <f>UPPER('CWW12'!$AC$136)</f>
        <v>CWW12_127STD_PR24</v>
      </c>
      <c r="C2312" t="str">
        <f>IF(LEN(_xlfn.CONCAT('CWW12'!$B$9, " - ", 'CWW12'!$B$136, " - ", 'CWW12'!$H$6, " - ", 'CWW12'!$E$5))&gt;230,LEFT(_xlfn.CONCAT('CWW12'!$B$9, " - ", 'CWW12'!$B$136, " - ", 'CWW12'!$H$6, " - ", 'CWW12'!$E$5),212)&amp;" [*** truncated]",_xlfn.CONCAT('CWW12'!$B$9, " - ", 'CWW12'!$B$136, " - ", 'CWW12'!$H$6, " - ", 'CWW12'!$E$5))</f>
        <v xml:space="preserve">EA/NRW environmental programme wastewater (WINEP/NEP) - Advanced WINEP (not covered elsewhere) wastewater capex - Sewage treatment and disposal - Wastewater network+ </v>
      </c>
      <c r="D2312" t="str">
        <f>'CWW12'!$C$136</f>
        <v>£m</v>
      </c>
      <c r="E2312" t="s">
        <v>8488</v>
      </c>
      <c r="F2312" s="1248">
        <f>IF(ISBLANK('CWW12'!$N$136),"##BLANK",'CWW12'!$N$136)</f>
        <v>1.6981815355921668E-2</v>
      </c>
    </row>
    <row r="2313" spans="2:6" x14ac:dyDescent="0.2">
      <c r="B2313" t="str">
        <f>UPPER('CWW12'!$AD$136)</f>
        <v>CWW12_127SLT_PR24</v>
      </c>
      <c r="C2313" t="str">
        <f>IF(LEN(_xlfn.CONCAT('CWW12'!$B$9, " - ", 'CWW12'!$B$136, " - ", 'CWW12'!$I$6, " - ", 'CWW12'!$E$5))&gt;230,LEFT(_xlfn.CONCAT('CWW12'!$B$9, " - ", 'CWW12'!$B$136, " - ", 'CWW12'!$I$6, " - ", 'CWW12'!$E$5),212)&amp;" [*** truncated]",_xlfn.CONCAT('CWW12'!$B$9, " - ", 'CWW12'!$B$136, " - ", 'CWW12'!$I$6, " - ", 'CWW12'!$E$5))</f>
        <v xml:space="preserve">EA/NRW environmental programme wastewater (WINEP/NEP) - Advanced WINEP (not covered elsewhere) wastewater capex - Sludge liquor treatment - Wastewater network+ </v>
      </c>
      <c r="D2313" t="str">
        <f>'CWW12'!$C$136</f>
        <v>£m</v>
      </c>
      <c r="E2313" t="s">
        <v>8488</v>
      </c>
      <c r="F2313" s="1248">
        <f>IF(ISBLANK('CWW12'!$O$136),"##BLANK",'CWW12'!$O$136)</f>
        <v>0</v>
      </c>
    </row>
    <row r="2314" spans="2:6" x14ac:dyDescent="0.2">
      <c r="B2314" t="str">
        <f>UPPER('CWW12'!$AE$136)</f>
        <v>CWW12_127TOT_PR24</v>
      </c>
      <c r="C2314" t="str">
        <f>IF(LEN(_xlfn.CONCAT('CWW12'!$B$9, " - ", 'CWW12'!$B$136, " - ", 'CWW12'!$J$5))&gt;230,LEFT(_xlfn.CONCAT('CWW12'!$B$9, " - ", 'CWW12'!$B$136, " - ", 'CWW12'!$J$5),212)&amp;" [*** truncated]",_xlfn.CONCAT('CWW12'!$B$9, " - ", 'CWW12'!$B$136, " - ", 'CWW12'!$J$5))</f>
        <v>EA/NRW environmental programme wastewater (WINEP/NEP) - Advanced WINEP (not covered elsewhere) wastewater capex - Total</v>
      </c>
      <c r="D2314" t="str">
        <f>'CWW12'!$C$136</f>
        <v>£m</v>
      </c>
      <c r="E2314" t="s">
        <v>8488</v>
      </c>
      <c r="F2314" s="1248">
        <f>IF(ISBLANK('CWW12'!$P$136),"##BLANK",'CWW12'!$P$136)</f>
        <v>6.7927261423686672E-2</v>
      </c>
    </row>
    <row r="2315" spans="2:6" x14ac:dyDescent="0.2">
      <c r="B2315" t="str">
        <f>UPPER('CWW12'!$Z$137)</f>
        <v>CWW12_128FL_PR24</v>
      </c>
      <c r="C2315" t="str">
        <f>IF(LEN(_xlfn.CONCAT('CWW12'!$B$9, " - ", 'CWW12'!$B$137, " - ", 'CWW12'!$E$6, " - ", 'CWW12'!$E$5))&gt;230,LEFT(_xlfn.CONCAT('CWW12'!$B$9, " - ", 'CWW12'!$B$137, " - ", 'CWW12'!$E$6, " - ", 'CWW12'!$E$5),212)&amp;" [*** truncated]",_xlfn.CONCAT('CWW12'!$B$9, " - ", 'CWW12'!$B$137, " - ", 'CWW12'!$E$6, " - ", 'CWW12'!$E$5))</f>
        <v xml:space="preserve">EA/NRW environmental programme wastewater (WINEP/NEP) - Advanced WINEP (not covered elsewhere) wastewater opex - Foul - Wastewater network+ </v>
      </c>
      <c r="D2315" t="str">
        <f>'CWW12'!$C$137</f>
        <v>£m</v>
      </c>
      <c r="E2315" t="s">
        <v>8488</v>
      </c>
      <c r="F2315" s="1248">
        <f>IF(ISBLANK('CWW12'!$K$137),"##BLANK",'CWW12'!$K$137)</f>
        <v>0</v>
      </c>
    </row>
    <row r="2316" spans="2:6" x14ac:dyDescent="0.2">
      <c r="B2316" t="str">
        <f>UPPER('CWW12'!$AA$137)</f>
        <v>CWW12_128SWD_PR24</v>
      </c>
      <c r="C2316" t="str">
        <f>IF(LEN(_xlfn.CONCAT('CWW12'!$B$9, " - ", 'CWW12'!$B$137, " - ", 'CWW12'!$F$6, " - ", 'CWW12'!$E$5))&gt;230,LEFT(_xlfn.CONCAT('CWW12'!$B$9, " - ", 'CWW12'!$B$137, " - ", 'CWW12'!$F$6, " - ", 'CWW12'!$E$5),212)&amp;" [*** truncated]",_xlfn.CONCAT('CWW12'!$B$9, " - ", 'CWW12'!$B$137, " - ", 'CWW12'!$F$6, " - ", 'CWW12'!$E$5))</f>
        <v xml:space="preserve">EA/NRW environmental programme wastewater (WINEP/NEP) - Advanced WINEP (not covered elsewhere) wastewater opex - Surface water drainage - Wastewater network+ </v>
      </c>
      <c r="D2316" t="str">
        <f>'CWW12'!$C$137</f>
        <v>£m</v>
      </c>
      <c r="E2316" t="s">
        <v>8488</v>
      </c>
      <c r="F2316" s="1248">
        <f>IF(ISBLANK('CWW12'!$L$137),"##BLANK",'CWW12'!$L$137)</f>
        <v>0</v>
      </c>
    </row>
    <row r="2317" spans="2:6" x14ac:dyDescent="0.2">
      <c r="B2317" t="str">
        <f>UPPER('CWW12'!$AB$137)</f>
        <v>CWW12_128HD_PR24</v>
      </c>
      <c r="C2317" t="str">
        <f>IF(LEN(_xlfn.CONCAT('CWW12'!$B$9, " - ", 'CWW12'!$B$137, " - ", 'CWW12'!$G$6, " - ", 'CWW12'!$E$5))&gt;230,LEFT(_xlfn.CONCAT('CWW12'!$B$9, " - ", 'CWW12'!$B$137, " - ", 'CWW12'!$G$6, " - ", 'CWW12'!$E$5),212)&amp;" [*** truncated]",_xlfn.CONCAT('CWW12'!$B$9, " - ", 'CWW12'!$B$137, " - ", 'CWW12'!$G$6, " - ", 'CWW12'!$E$5))</f>
        <v xml:space="preserve">EA/NRW environmental programme wastewater (WINEP/NEP) - Advanced WINEP (not covered elsewhere) wastewater opex - Highway drainage - Wastewater network+ </v>
      </c>
      <c r="D2317" t="str">
        <f>'CWW12'!$C$137</f>
        <v>£m</v>
      </c>
      <c r="E2317" t="s">
        <v>8488</v>
      </c>
      <c r="F2317" s="1248">
        <f>IF(ISBLANK('CWW12'!$M$137),"##BLANK",'CWW12'!$M$137)</f>
        <v>0</v>
      </c>
    </row>
    <row r="2318" spans="2:6" x14ac:dyDescent="0.2">
      <c r="B2318" t="str">
        <f>UPPER('CWW12'!$AC$137)</f>
        <v>CWW12_128STD_PR24</v>
      </c>
      <c r="C2318" t="str">
        <f>IF(LEN(_xlfn.CONCAT('CWW12'!$B$9, " - ", 'CWW12'!$B$137, " - ", 'CWW12'!$H$6, " - ", 'CWW12'!$E$5))&gt;230,LEFT(_xlfn.CONCAT('CWW12'!$B$9, " - ", 'CWW12'!$B$137, " - ", 'CWW12'!$H$6, " - ", 'CWW12'!$E$5),212)&amp;" [*** truncated]",_xlfn.CONCAT('CWW12'!$B$9, " - ", 'CWW12'!$B$137, " - ", 'CWW12'!$H$6, " - ", 'CWW12'!$E$5))</f>
        <v xml:space="preserve">EA/NRW environmental programme wastewater (WINEP/NEP) - Advanced WINEP (not covered elsewhere) wastewater opex - Sewage treatment and disposal - Wastewater network+ </v>
      </c>
      <c r="D2318" t="str">
        <f>'CWW12'!$C$137</f>
        <v>£m</v>
      </c>
      <c r="E2318" t="s">
        <v>8488</v>
      </c>
      <c r="F2318" s="1248">
        <f>IF(ISBLANK('CWW12'!$N$137),"##BLANK",'CWW12'!$N$137)</f>
        <v>0</v>
      </c>
    </row>
    <row r="2319" spans="2:6" x14ac:dyDescent="0.2">
      <c r="B2319" t="str">
        <f>UPPER('CWW12'!$AD$137)</f>
        <v>CWW12_128SLT_PR24</v>
      </c>
      <c r="C2319" t="str">
        <f>IF(LEN(_xlfn.CONCAT('CWW12'!$B$9, " - ", 'CWW12'!$B$137, " - ", 'CWW12'!$I$6, " - ", 'CWW12'!$E$5))&gt;230,LEFT(_xlfn.CONCAT('CWW12'!$B$9, " - ", 'CWW12'!$B$137, " - ", 'CWW12'!$I$6, " - ", 'CWW12'!$E$5),212)&amp;" [*** truncated]",_xlfn.CONCAT('CWW12'!$B$9, " - ", 'CWW12'!$B$137, " - ", 'CWW12'!$I$6, " - ", 'CWW12'!$E$5))</f>
        <v xml:space="preserve">EA/NRW environmental programme wastewater (WINEP/NEP) - Advanced WINEP (not covered elsewhere) wastewater opex - Sludge liquor treatment - Wastewater network+ </v>
      </c>
      <c r="D2319" t="str">
        <f>'CWW12'!$C$137</f>
        <v>£m</v>
      </c>
      <c r="E2319" t="s">
        <v>8488</v>
      </c>
      <c r="F2319" s="1248">
        <f>IF(ISBLANK('CWW12'!$O$137),"##BLANK",'CWW12'!$O$137)</f>
        <v>0</v>
      </c>
    </row>
    <row r="2320" spans="2:6" x14ac:dyDescent="0.2">
      <c r="B2320" t="str">
        <f>UPPER('CWW12'!$AE$137)</f>
        <v>CWW12_128TOT_PR24</v>
      </c>
      <c r="C2320" t="str">
        <f>IF(LEN(_xlfn.CONCAT('CWW12'!$B$9, " - ", 'CWW12'!$B$137, " - ", 'CWW12'!$J$5))&gt;230,LEFT(_xlfn.CONCAT('CWW12'!$B$9, " - ", 'CWW12'!$B$137, " - ", 'CWW12'!$J$5),212)&amp;" [*** truncated]",_xlfn.CONCAT('CWW12'!$B$9, " - ", 'CWW12'!$B$137, " - ", 'CWW12'!$J$5))</f>
        <v>EA/NRW environmental programme wastewater (WINEP/NEP) - Advanced WINEP (not covered elsewhere) wastewater opex - Total</v>
      </c>
      <c r="D2320" t="str">
        <f>'CWW12'!$C$137</f>
        <v>£m</v>
      </c>
      <c r="E2320" t="s">
        <v>8488</v>
      </c>
      <c r="F2320" s="1248">
        <f>IF(ISBLANK('CWW12'!$P$137),"##BLANK",'CWW12'!$P$137)</f>
        <v>0</v>
      </c>
    </row>
    <row r="2321" spans="2:6" x14ac:dyDescent="0.2">
      <c r="B2321" t="str">
        <f>UPPER('CWW12'!$Z$138)</f>
        <v>CWW12_129FL_PR24</v>
      </c>
      <c r="C2321" t="str">
        <f>IF(LEN(_xlfn.CONCAT('CWW12'!$B$9, " - ", 'CWW12'!$B$138, " - ", 'CWW12'!$E$6, " - ", 'CWW12'!$E$5))&gt;230,LEFT(_xlfn.CONCAT('CWW12'!$B$9, " - ", 'CWW12'!$B$138, " - ", 'CWW12'!$E$6, " - ", 'CWW12'!$E$5),212)&amp;" [*** truncated]",_xlfn.CONCAT('CWW12'!$B$9, " - ", 'CWW12'!$B$138, " - ", 'CWW12'!$E$6, " - ", 'CWW12'!$E$5))</f>
        <v xml:space="preserve">EA/NRW environmental programme wastewater (WINEP/NEP) - Advanced WINEP (not covered elsewhere) wastewater totex - Foul - Wastewater network+ </v>
      </c>
      <c r="D2321" t="str">
        <f>'CWW12'!$C$138</f>
        <v>£m</v>
      </c>
      <c r="E2321" t="s">
        <v>8488</v>
      </c>
      <c r="F2321" s="1248">
        <f>IF(ISBLANK('CWW12'!$K$138),"##BLANK",'CWW12'!$K$138)</f>
        <v>8.490907677960834E-3</v>
      </c>
    </row>
    <row r="2322" spans="2:6" x14ac:dyDescent="0.2">
      <c r="B2322" t="str">
        <f>UPPER('CWW12'!$AA$138)</f>
        <v>CWW12_129SWD_PR24</v>
      </c>
      <c r="C2322" t="str">
        <f>IF(LEN(_xlfn.CONCAT('CWW12'!$B$9, " - ", 'CWW12'!$B$138, " - ", 'CWW12'!$F$6, " - ", 'CWW12'!$E$5))&gt;230,LEFT(_xlfn.CONCAT('CWW12'!$B$9, " - ", 'CWW12'!$B$138, " - ", 'CWW12'!$F$6, " - ", 'CWW12'!$E$5),212)&amp;" [*** truncated]",_xlfn.CONCAT('CWW12'!$B$9, " - ", 'CWW12'!$B$138, " - ", 'CWW12'!$F$6, " - ", 'CWW12'!$E$5))</f>
        <v xml:space="preserve">EA/NRW environmental programme wastewater (WINEP/NEP) - Advanced WINEP (not covered elsewhere) wastewater totex - Surface water drainage - Wastewater network+ </v>
      </c>
      <c r="D2322" t="str">
        <f>'CWW12'!$C$138</f>
        <v>£m</v>
      </c>
      <c r="E2322" t="s">
        <v>8488</v>
      </c>
      <c r="F2322" s="1248">
        <f>IF(ISBLANK('CWW12'!$L$138),"##BLANK",'CWW12'!$L$138)</f>
        <v>4.2454538389804168E-2</v>
      </c>
    </row>
    <row r="2323" spans="2:6" x14ac:dyDescent="0.2">
      <c r="B2323" t="str">
        <f>UPPER('CWW12'!$AB$138)</f>
        <v>CWW12_129HD_PR24</v>
      </c>
      <c r="C2323" t="str">
        <f>IF(LEN(_xlfn.CONCAT('CWW12'!$B$9, " - ", 'CWW12'!$B$138, " - ", 'CWW12'!$G$6, " - ", 'CWW12'!$E$5))&gt;230,LEFT(_xlfn.CONCAT('CWW12'!$B$9, " - ", 'CWW12'!$B$138, " - ", 'CWW12'!$G$6, " - ", 'CWW12'!$E$5),212)&amp;" [*** truncated]",_xlfn.CONCAT('CWW12'!$B$9, " - ", 'CWW12'!$B$138, " - ", 'CWW12'!$G$6, " - ", 'CWW12'!$E$5))</f>
        <v xml:space="preserve">EA/NRW environmental programme wastewater (WINEP/NEP) - Advanced WINEP (not covered elsewhere) wastewater totex - Highway drainage - Wastewater network+ </v>
      </c>
      <c r="D2323" t="str">
        <f>'CWW12'!$C$138</f>
        <v>£m</v>
      </c>
      <c r="E2323" t="s">
        <v>8488</v>
      </c>
      <c r="F2323" s="1248">
        <f>IF(ISBLANK('CWW12'!$M$138),"##BLANK",'CWW12'!$M$138)</f>
        <v>0</v>
      </c>
    </row>
    <row r="2324" spans="2:6" x14ac:dyDescent="0.2">
      <c r="B2324" t="str">
        <f>UPPER('CWW12'!$AC$138)</f>
        <v>CWW12_129STD_PR24</v>
      </c>
      <c r="C2324" t="str">
        <f>IF(LEN(_xlfn.CONCAT('CWW12'!$B$9, " - ", 'CWW12'!$B$138, " - ", 'CWW12'!$H$6, " - ", 'CWW12'!$E$5))&gt;230,LEFT(_xlfn.CONCAT('CWW12'!$B$9, " - ", 'CWW12'!$B$138, " - ", 'CWW12'!$H$6, " - ", 'CWW12'!$E$5),212)&amp;" [*** truncated]",_xlfn.CONCAT('CWW12'!$B$9, " - ", 'CWW12'!$B$138, " - ", 'CWW12'!$H$6, " - ", 'CWW12'!$E$5))</f>
        <v xml:space="preserve">EA/NRW environmental programme wastewater (WINEP/NEP) - Advanced WINEP (not covered elsewhere) wastewater totex - Sewage treatment and disposal - Wastewater network+ </v>
      </c>
      <c r="D2324" t="str">
        <f>'CWW12'!$C$138</f>
        <v>£m</v>
      </c>
      <c r="E2324" t="s">
        <v>8488</v>
      </c>
      <c r="F2324" s="1248">
        <f>IF(ISBLANK('CWW12'!$N$138),"##BLANK",'CWW12'!$N$138)</f>
        <v>1.6981815355921668E-2</v>
      </c>
    </row>
    <row r="2325" spans="2:6" x14ac:dyDescent="0.2">
      <c r="B2325" t="str">
        <f>UPPER('CWW12'!$AD$138)</f>
        <v>CWW12_129SLT_PR24</v>
      </c>
      <c r="C2325" t="str">
        <f>IF(LEN(_xlfn.CONCAT('CWW12'!$B$9, " - ", 'CWW12'!$B$138, " - ", 'CWW12'!$I$6, " - ", 'CWW12'!$E$5))&gt;230,LEFT(_xlfn.CONCAT('CWW12'!$B$9, " - ", 'CWW12'!$B$138, " - ", 'CWW12'!$I$6, " - ", 'CWW12'!$E$5),212)&amp;" [*** truncated]",_xlfn.CONCAT('CWW12'!$B$9, " - ", 'CWW12'!$B$138, " - ", 'CWW12'!$I$6, " - ", 'CWW12'!$E$5))</f>
        <v xml:space="preserve">EA/NRW environmental programme wastewater (WINEP/NEP) - Advanced WINEP (not covered elsewhere) wastewater totex - Sludge liquor treatment - Wastewater network+ </v>
      </c>
      <c r="D2325" t="str">
        <f>'CWW12'!$C$138</f>
        <v>£m</v>
      </c>
      <c r="E2325" t="s">
        <v>8488</v>
      </c>
      <c r="F2325" s="1248">
        <f>IF(ISBLANK('CWW12'!$O$138),"##BLANK",'CWW12'!$O$138)</f>
        <v>0</v>
      </c>
    </row>
    <row r="2326" spans="2:6" x14ac:dyDescent="0.2">
      <c r="B2326" t="str">
        <f>UPPER('CWW12'!$AE$138)</f>
        <v>CWW12_129TOT_PR24</v>
      </c>
      <c r="C2326" t="str">
        <f>IF(LEN(_xlfn.CONCAT('CWW12'!$B$9, " - ", 'CWW12'!$B$138, " - ", 'CWW12'!$J$5))&gt;230,LEFT(_xlfn.CONCAT('CWW12'!$B$9, " - ", 'CWW12'!$B$138, " - ", 'CWW12'!$J$5),212)&amp;" [*** truncated]",_xlfn.CONCAT('CWW12'!$B$9, " - ", 'CWW12'!$B$138, " - ", 'CWW12'!$J$5))</f>
        <v>EA/NRW environmental programme wastewater (WINEP/NEP) - Advanced WINEP (not covered elsewhere) wastewater totex - Total</v>
      </c>
      <c r="D2326" t="str">
        <f>'CWW12'!$C$138</f>
        <v>£m</v>
      </c>
      <c r="E2326" t="s">
        <v>8488</v>
      </c>
      <c r="F2326" s="1248">
        <f>IF(ISBLANK('CWW12'!$P$138),"##BLANK",'CWW12'!$P$138)</f>
        <v>6.7927261423686672E-2</v>
      </c>
    </row>
    <row r="2327" spans="2:6" x14ac:dyDescent="0.2">
      <c r="B2327" t="str">
        <f>UPPER('CWW12'!$Z$139)</f>
        <v>CWW12_130FL_PR24</v>
      </c>
      <c r="C2327" t="str">
        <f>IF(LEN(_xlfn.CONCAT('CWW12'!$B$9, " - ", 'CWW12'!$B$139, " - ", 'CWW12'!$E$6, " - ", 'CWW12'!$E$5))&gt;230,LEFT(_xlfn.CONCAT('CWW12'!$B$9, " - ", 'CWW12'!$B$139, " - ", 'CWW12'!$E$6, " - ", 'CWW12'!$E$5),212)&amp;" [*** truncated]",_xlfn.CONCAT('CWW12'!$B$9, " - ", 'CWW12'!$B$139, " - ", 'CWW12'!$E$6, " - ", 'CWW12'!$E$5))</f>
        <v xml:space="preserve">EA/NRW environmental programme wastewater (WINEP/NEP) - Total environmental programme expenditure; (WINEP/NEP) wastewater totex - Foul - Wastewater network+ </v>
      </c>
      <c r="D2327" t="str">
        <f>'CWW12'!$C$139</f>
        <v>£m</v>
      </c>
      <c r="E2327" t="s">
        <v>8488</v>
      </c>
      <c r="F2327" s="1248">
        <f>IF(ISBLANK('CWW12'!$K$139),"##BLANK",'CWW12'!$K$139)</f>
        <v>1.1261494710241553</v>
      </c>
    </row>
    <row r="2328" spans="2:6" x14ac:dyDescent="0.2">
      <c r="B2328" t="str">
        <f>UPPER('CWW12'!$AA$139)</f>
        <v>CWW12_130SWD_PR24</v>
      </c>
      <c r="C2328" t="str">
        <f>IF(LEN(_xlfn.CONCAT('CWW12'!$B$9, " - ", 'CWW12'!$B$139, " - ", 'CWW12'!$F$6, " - ", 'CWW12'!$E$5))&gt;230,LEFT(_xlfn.CONCAT('CWW12'!$B$9, " - ", 'CWW12'!$B$139, " - ", 'CWW12'!$F$6, " - ", 'CWW12'!$E$5),212)&amp;" [*** truncated]",_xlfn.CONCAT('CWW12'!$B$9, " - ", 'CWW12'!$B$139, " - ", 'CWW12'!$F$6, " - ", 'CWW12'!$E$5))</f>
        <v xml:space="preserve">EA/NRW environmental programme wastewater (WINEP/NEP) - Total environmental programme expenditure; (WINEP/NEP) wastewater totex - Surface water drainage - Wastewater network+ </v>
      </c>
      <c r="D2328" t="str">
        <f>'CWW12'!$C$139</f>
        <v>£m</v>
      </c>
      <c r="E2328" t="s">
        <v>8488</v>
      </c>
      <c r="F2328" s="1248">
        <f>IF(ISBLANK('CWW12'!$L$139),"##BLANK",'CWW12'!$L$139)</f>
        <v>0.22668164664835405</v>
      </c>
    </row>
    <row r="2329" spans="2:6" x14ac:dyDescent="0.2">
      <c r="B2329" t="str">
        <f>UPPER('CWW12'!$AB$139)</f>
        <v>CWW12_130HD_PR24</v>
      </c>
      <c r="C2329" t="str">
        <f>IF(LEN(_xlfn.CONCAT('CWW12'!$B$9, " - ", 'CWW12'!$B$139, " - ", 'CWW12'!$G$6, " - ", 'CWW12'!$E$5))&gt;230,LEFT(_xlfn.CONCAT('CWW12'!$B$9, " - ", 'CWW12'!$B$139, " - ", 'CWW12'!$G$6, " - ", 'CWW12'!$E$5),212)&amp;" [*** truncated]",_xlfn.CONCAT('CWW12'!$B$9, " - ", 'CWW12'!$B$139, " - ", 'CWW12'!$G$6, " - ", 'CWW12'!$E$5))</f>
        <v xml:space="preserve">EA/NRW environmental programme wastewater (WINEP/NEP) - Total environmental programme expenditure; (WINEP/NEP) wastewater totex - Highway drainage - Wastewater network+ </v>
      </c>
      <c r="D2329" t="str">
        <f>'CWW12'!$C$139</f>
        <v>£m</v>
      </c>
      <c r="E2329" t="s">
        <v>8488</v>
      </c>
      <c r="F2329" s="1248">
        <f>IF(ISBLANK('CWW12'!$M$139),"##BLANK",'CWW12'!$M$139)</f>
        <v>8.1510409953396826E-2</v>
      </c>
    </row>
    <row r="2330" spans="2:6" x14ac:dyDescent="0.2">
      <c r="B2330" t="str">
        <f>UPPER('CWW12'!$AC$139)</f>
        <v>CWW12_130STD_PR24</v>
      </c>
      <c r="C2330" t="str">
        <f>IF(LEN(_xlfn.CONCAT('CWW12'!$B$9, " - ", 'CWW12'!$B$139, " - ", 'CWW12'!$H$6, " - ", 'CWW12'!$E$5))&gt;230,LEFT(_xlfn.CONCAT('CWW12'!$B$9, " - ", 'CWW12'!$B$139, " - ", 'CWW12'!$H$6, " - ", 'CWW12'!$E$5),212)&amp;" [*** truncated]",_xlfn.CONCAT('CWW12'!$B$9, " - ", 'CWW12'!$B$139, " - ", 'CWW12'!$H$6, " - ", 'CWW12'!$E$5))</f>
        <v xml:space="preserve">EA/NRW environmental programme wastewater (WINEP/NEP) - Total environmental programme expenditure; (WINEP/NEP) wastewater totex - Sewage treatment and disposal - Wastewater network+ </v>
      </c>
      <c r="D2330" t="str">
        <f>'CWW12'!$C$139</f>
        <v>£m</v>
      </c>
      <c r="E2330" t="s">
        <v>8488</v>
      </c>
      <c r="F2330" s="1248">
        <f>IF(ISBLANK('CWW12'!$N$139),"##BLANK",'CWW12'!$N$139)</f>
        <v>16.402990147848136</v>
      </c>
    </row>
    <row r="2331" spans="2:6" x14ac:dyDescent="0.2">
      <c r="B2331" t="str">
        <f>UPPER('CWW12'!$AD$139)</f>
        <v>CWW12_130SLT_PR24</v>
      </c>
      <c r="C2331" t="str">
        <f>IF(LEN(_xlfn.CONCAT('CWW12'!$B$9, " - ", 'CWW12'!$B$139, " - ", 'CWW12'!$I$6, " - ", 'CWW12'!$E$5))&gt;230,LEFT(_xlfn.CONCAT('CWW12'!$B$9, " - ", 'CWW12'!$B$139, " - ", 'CWW12'!$I$6, " - ", 'CWW12'!$E$5),212)&amp;" [*** truncated]",_xlfn.CONCAT('CWW12'!$B$9, " - ", 'CWW12'!$B$139, " - ", 'CWW12'!$I$6, " - ", 'CWW12'!$E$5))</f>
        <v xml:space="preserve">EA/NRW environmental programme wastewater (WINEP/NEP) - Total environmental programme expenditure; (WINEP/NEP) wastewater totex - Sludge liquor treatment - Wastewater network+ </v>
      </c>
      <c r="D2331" t="str">
        <f>'CWW12'!$C$139</f>
        <v>£m</v>
      </c>
      <c r="E2331" t="s">
        <v>8488</v>
      </c>
      <c r="F2331" s="1248">
        <f>IF(ISBLANK('CWW12'!$O$139),"##BLANK",'CWW12'!$O$139)</f>
        <v>0</v>
      </c>
    </row>
    <row r="2332" spans="2:6" x14ac:dyDescent="0.2">
      <c r="B2332" t="str">
        <f>UPPER('CWW12'!$AE$139)</f>
        <v>CWW12_130TOT_PR24</v>
      </c>
      <c r="C2332" t="str">
        <f>IF(LEN(_xlfn.CONCAT('CWW12'!$B$9, " - ", 'CWW12'!$B$139, " - ", 'CWW12'!$J$5))&gt;230,LEFT(_xlfn.CONCAT('CWW12'!$B$9, " - ", 'CWW12'!$B$139, " - ", 'CWW12'!$J$5),212)&amp;" [*** truncated]",_xlfn.CONCAT('CWW12'!$B$9, " - ", 'CWW12'!$B$139, " - ", 'CWW12'!$J$5))</f>
        <v>EA/NRW environmental programme wastewater (WINEP/NEP) - Total environmental programme expenditure; (WINEP/NEP) wastewater totex - Total</v>
      </c>
      <c r="D2332" t="str">
        <f>'CWW12'!$C$139</f>
        <v>£m</v>
      </c>
      <c r="E2332" t="s">
        <v>8488</v>
      </c>
      <c r="F2332" s="1248">
        <f>IF(ISBLANK('CWW12'!$P$139),"##BLANK",'CWW12'!$P$139)</f>
        <v>17.837331675474044</v>
      </c>
    </row>
    <row r="2333" spans="2:6" x14ac:dyDescent="0.2">
      <c r="B2333" t="str">
        <f>UPPER('CWW12'!$Z$142)</f>
        <v>CWW12_131FL_PR24</v>
      </c>
      <c r="C2333" t="str">
        <f>IF(LEN(_xlfn.CONCAT('CWW12'!$B$141, " - ", 'CWW12'!$B$142, " - ", 'CWW12'!$E$6, " - ", 'CWW12'!$E$5))&gt;230,LEFT(_xlfn.CONCAT('CWW12'!$B$141, " - ", 'CWW12'!$B$142, " - ", 'CWW12'!$E$6, " - ", 'CWW12'!$E$5),212)&amp;" [*** truncated]",_xlfn.CONCAT('CWW12'!$B$141, " - ", 'CWW12'!$B$142, " - ", 'CWW12'!$E$6, " - ", 'CWW12'!$E$5))</f>
        <v xml:space="preserve">EA/NRW environmental programme bioresources (WINEP/NEP) - Sludge storage -Tanks (pre-thickening, pre-dewatering or untreated) (WINEP/NEP) capex - Foul - Wastewater network+ </v>
      </c>
      <c r="D2333" t="str">
        <f>'CWW12'!$C$142</f>
        <v>£m</v>
      </c>
      <c r="E2333" t="s">
        <v>8488</v>
      </c>
      <c r="F2333" s="1248">
        <f>IF(ISBLANK('CWW12'!$K$142),"##BLANK",'CWW12'!$K$142)</f>
        <v>0</v>
      </c>
    </row>
    <row r="2334" spans="2:6" x14ac:dyDescent="0.2">
      <c r="B2334" t="str">
        <f>UPPER('CWW12'!$AA$142)</f>
        <v>CWW12_131SWD_PR24</v>
      </c>
      <c r="C2334" t="str">
        <f>IF(LEN(_xlfn.CONCAT('CWW12'!$B$141, " - ", 'CWW12'!$B$142, " - ", 'CWW12'!$F$6, " - ", 'CWW12'!$E$5))&gt;230,LEFT(_xlfn.CONCAT('CWW12'!$B$141, " - ", 'CWW12'!$B$142, " - ", 'CWW12'!$F$6, " - ", 'CWW12'!$E$5),212)&amp;" [*** truncated]",_xlfn.CONCAT('CWW12'!$B$141, " - ", 'CWW12'!$B$142, " - ", 'CWW12'!$F$6, " - ", 'CWW12'!$E$5))</f>
        <v xml:space="preserve">EA/NRW environmental programme bioresources (WINEP/NEP) - Sludge storage -Tanks (pre-thickening, pre-dewatering or untreated) (WINEP/NEP) capex - Surface water drainage - Wastewater network+ </v>
      </c>
      <c r="D2334" t="str">
        <f>'CWW12'!$C$142</f>
        <v>£m</v>
      </c>
      <c r="E2334" t="s">
        <v>8488</v>
      </c>
      <c r="F2334" s="1248">
        <f>IF(ISBLANK('CWW12'!$L$142),"##BLANK",'CWW12'!$L$142)</f>
        <v>0</v>
      </c>
    </row>
    <row r="2335" spans="2:6" x14ac:dyDescent="0.2">
      <c r="B2335" t="str">
        <f>UPPER('CWW12'!$AB$142)</f>
        <v>CWW12_131HD_PR24</v>
      </c>
      <c r="C2335" t="str">
        <f>IF(LEN(_xlfn.CONCAT('CWW12'!$B$141, " - ", 'CWW12'!$B$142, " - ", 'CWW12'!$G$6, " - ", 'CWW12'!$E$5))&gt;230,LEFT(_xlfn.CONCAT('CWW12'!$B$141, " - ", 'CWW12'!$B$142, " - ", 'CWW12'!$G$6, " - ", 'CWW12'!$E$5),212)&amp;" [*** truncated]",_xlfn.CONCAT('CWW12'!$B$141, " - ", 'CWW12'!$B$142, " - ", 'CWW12'!$G$6, " - ", 'CWW12'!$E$5))</f>
        <v xml:space="preserve">EA/NRW environmental programme bioresources (WINEP/NEP) - Sludge storage -Tanks (pre-thickening, pre-dewatering or untreated) (WINEP/NEP) capex - Highway drainage - Wastewater network+ </v>
      </c>
      <c r="D2335" t="str">
        <f>'CWW12'!$C$142</f>
        <v>£m</v>
      </c>
      <c r="E2335" t="s">
        <v>8488</v>
      </c>
      <c r="F2335" s="1248">
        <f>IF(ISBLANK('CWW12'!$M$142),"##BLANK",'CWW12'!$M$142)</f>
        <v>0</v>
      </c>
    </row>
    <row r="2336" spans="2:6" x14ac:dyDescent="0.2">
      <c r="B2336" t="str">
        <f>UPPER('CWW12'!$AC$142)</f>
        <v>CWW12_131STD_PR24</v>
      </c>
      <c r="C2336" t="str">
        <f>IF(LEN(_xlfn.CONCAT('CWW12'!$B$141, " - ", 'CWW12'!$B$142, " - ", 'CWW12'!$H$6, " - ", 'CWW12'!$E$5))&gt;230,LEFT(_xlfn.CONCAT('CWW12'!$B$141, " - ", 'CWW12'!$B$142, " - ", 'CWW12'!$H$6, " - ", 'CWW12'!$E$5),212)&amp;" [*** truncated]",_xlfn.CONCAT('CWW12'!$B$141, " - ", 'CWW12'!$B$142, " - ", 'CWW12'!$H$6, " - ", 'CWW12'!$E$5))</f>
        <v xml:space="preserve">EA/NRW environmental programme bioresources (WINEP/NEP) - Sludge storage -Tanks (pre-thickening, pre-dewatering or untreated) (WINEP/NEP) capex - Sewage treatment and disposal - Wastewater network+ </v>
      </c>
      <c r="D2336" t="str">
        <f>'CWW12'!$C$142</f>
        <v>£m</v>
      </c>
      <c r="E2336" t="s">
        <v>8488</v>
      </c>
      <c r="F2336" s="1248">
        <f>IF(ISBLANK('CWW12'!$N$142),"##BLANK",'CWW12'!$N$142)</f>
        <v>0</v>
      </c>
    </row>
    <row r="2337" spans="2:6" x14ac:dyDescent="0.2">
      <c r="B2337" t="str">
        <f>UPPER('CWW12'!$AD$142)</f>
        <v>CWW12_131SLT_PR24</v>
      </c>
      <c r="C2337" t="str">
        <f>IF(LEN(_xlfn.CONCAT('CWW12'!$B$141, " - ", 'CWW12'!$B$142, " - ", 'CWW12'!$I$6, " - ", 'CWW12'!$E$5))&gt;230,LEFT(_xlfn.CONCAT('CWW12'!$B$141, " - ", 'CWW12'!$B$142, " - ", 'CWW12'!$I$6, " - ", 'CWW12'!$E$5),212)&amp;" [*** truncated]",_xlfn.CONCAT('CWW12'!$B$141, " - ", 'CWW12'!$B$142, " - ", 'CWW12'!$I$6, " - ", 'CWW12'!$E$5))</f>
        <v xml:space="preserve">EA/NRW environmental programme bioresources (WINEP/NEP) - Sludge storage -Tanks (pre-thickening, pre-dewatering or untreated) (WINEP/NEP) capex - Sludge liquor treatment - Wastewater network+ </v>
      </c>
      <c r="D2337" t="str">
        <f>'CWW12'!$C$142</f>
        <v>£m</v>
      </c>
      <c r="E2337" t="s">
        <v>8488</v>
      </c>
      <c r="F2337" s="1248">
        <f>IF(ISBLANK('CWW12'!$O$142),"##BLANK",'CWW12'!$O$142)</f>
        <v>0</v>
      </c>
    </row>
    <row r="2338" spans="2:6" x14ac:dyDescent="0.2">
      <c r="B2338" t="str">
        <f>UPPER('CWW12'!$AE$142)</f>
        <v>CWW12_131TOT_PR24</v>
      </c>
      <c r="C2338" t="str">
        <f>IF(LEN(_xlfn.CONCAT('CWW12'!$B$141, " - ", 'CWW12'!$B$142, " - ", 'CWW12'!$J$5))&gt;230,LEFT(_xlfn.CONCAT('CWW12'!$B$141, " - ", 'CWW12'!$B$142, " - ", 'CWW12'!$J$5),212)&amp;" [*** truncated]",_xlfn.CONCAT('CWW12'!$B$141, " - ", 'CWW12'!$B$142, " - ", 'CWW12'!$J$5))</f>
        <v>EA/NRW environmental programme bioresources (WINEP/NEP) - Sludge storage -Tanks (pre-thickening, pre-dewatering or untreated) (WINEP/NEP) capex - Total</v>
      </c>
      <c r="D2338" t="str">
        <f>'CWW12'!$C$142</f>
        <v>£m</v>
      </c>
      <c r="E2338" t="s">
        <v>8488</v>
      </c>
      <c r="F2338" s="1248">
        <f>IF(ISBLANK('CWW12'!$P$142),"##BLANK",'CWW12'!$P$142)</f>
        <v>0</v>
      </c>
    </row>
    <row r="2339" spans="2:6" x14ac:dyDescent="0.2">
      <c r="B2339" t="str">
        <f>UPPER('CWW12'!$Z$143)</f>
        <v>CWW12_132FL_PR24</v>
      </c>
      <c r="C2339" t="str">
        <f>IF(LEN(_xlfn.CONCAT('CWW12'!$B$141, " - ", 'CWW12'!$B$143, " - ", 'CWW12'!$E$6, " - ", 'CWW12'!$E$5))&gt;230,LEFT(_xlfn.CONCAT('CWW12'!$B$141, " - ", 'CWW12'!$B$143, " - ", 'CWW12'!$E$6, " - ", 'CWW12'!$E$5),212)&amp;" [*** truncated]",_xlfn.CONCAT('CWW12'!$B$141, " - ", 'CWW12'!$B$143, " - ", 'CWW12'!$E$6, " - ", 'CWW12'!$E$5))</f>
        <v xml:space="preserve">EA/NRW environmental programme bioresources (WINEP/NEP) - Sludge storage -Tanks (pre-thickening, pre-dewatering or untreated); (WINEP/NEP) opex - Foul - Wastewater network+ </v>
      </c>
      <c r="D2339" t="str">
        <f>'CWW12'!$C$143</f>
        <v>£m</v>
      </c>
      <c r="E2339" t="s">
        <v>8488</v>
      </c>
      <c r="F2339" s="1248">
        <f>IF(ISBLANK('CWW12'!$K$143),"##BLANK",'CWW12'!$K$143)</f>
        <v>0</v>
      </c>
    </row>
    <row r="2340" spans="2:6" x14ac:dyDescent="0.2">
      <c r="B2340" t="str">
        <f>UPPER('CWW12'!$AA$143)</f>
        <v>CWW12_132SWD_PR24</v>
      </c>
      <c r="C2340" t="str">
        <f>IF(LEN(_xlfn.CONCAT('CWW12'!$B$141, " - ", 'CWW12'!$B$143, " - ", 'CWW12'!$F$6, " - ", 'CWW12'!$E$5))&gt;230,LEFT(_xlfn.CONCAT('CWW12'!$B$141, " - ", 'CWW12'!$B$143, " - ", 'CWW12'!$F$6, " - ", 'CWW12'!$E$5),212)&amp;" [*** truncated]",_xlfn.CONCAT('CWW12'!$B$141, " - ", 'CWW12'!$B$143, " - ", 'CWW12'!$F$6, " - ", 'CWW12'!$E$5))</f>
        <v xml:space="preserve">EA/NRW environmental programme bioresources (WINEP/NEP) - Sludge storage -Tanks (pre-thickening, pre-dewatering or untreated); (WINEP/NEP) opex - Surface water drainage - Wastewater network+ </v>
      </c>
      <c r="D2340" t="str">
        <f>'CWW12'!$C$143</f>
        <v>£m</v>
      </c>
      <c r="E2340" t="s">
        <v>8488</v>
      </c>
      <c r="F2340" s="1248">
        <f>IF(ISBLANK('CWW12'!$L$143),"##BLANK",'CWW12'!$L$143)</f>
        <v>0</v>
      </c>
    </row>
    <row r="2341" spans="2:6" x14ac:dyDescent="0.2">
      <c r="B2341" t="str">
        <f>UPPER('CWW12'!$AB$143)</f>
        <v>CWW12_132HD_PR24</v>
      </c>
      <c r="C2341" t="str">
        <f>IF(LEN(_xlfn.CONCAT('CWW12'!$B$141, " - ", 'CWW12'!$B$143, " - ", 'CWW12'!$G$6, " - ", 'CWW12'!$E$5))&gt;230,LEFT(_xlfn.CONCAT('CWW12'!$B$141, " - ", 'CWW12'!$B$143, " - ", 'CWW12'!$G$6, " - ", 'CWW12'!$E$5),212)&amp;" [*** truncated]",_xlfn.CONCAT('CWW12'!$B$141, " - ", 'CWW12'!$B$143, " - ", 'CWW12'!$G$6, " - ", 'CWW12'!$E$5))</f>
        <v xml:space="preserve">EA/NRW environmental programme bioresources (WINEP/NEP) - Sludge storage -Tanks (pre-thickening, pre-dewatering or untreated); (WINEP/NEP) opex - Highway drainage - Wastewater network+ </v>
      </c>
      <c r="D2341" t="str">
        <f>'CWW12'!$C$143</f>
        <v>£m</v>
      </c>
      <c r="E2341" t="s">
        <v>8488</v>
      </c>
      <c r="F2341" s="1248">
        <f>IF(ISBLANK('CWW12'!$M$143),"##BLANK",'CWW12'!$M$143)</f>
        <v>0</v>
      </c>
    </row>
    <row r="2342" spans="2:6" x14ac:dyDescent="0.2">
      <c r="B2342" t="str">
        <f>UPPER('CWW12'!$AC$143)</f>
        <v>CWW12_132STD_PR24</v>
      </c>
      <c r="C2342" t="str">
        <f>IF(LEN(_xlfn.CONCAT('CWW12'!$B$141, " - ", 'CWW12'!$B$143, " - ", 'CWW12'!$H$6, " - ", 'CWW12'!$E$5))&gt;230,LEFT(_xlfn.CONCAT('CWW12'!$B$141, " - ", 'CWW12'!$B$143, " - ", 'CWW12'!$H$6, " - ", 'CWW12'!$E$5),212)&amp;" [*** truncated]",_xlfn.CONCAT('CWW12'!$B$141, " - ", 'CWW12'!$B$143, " - ", 'CWW12'!$H$6, " - ", 'CWW12'!$E$5))</f>
        <v xml:space="preserve">EA/NRW environmental programme bioresources (WINEP/NEP) - Sludge storage -Tanks (pre-thickening, pre-dewatering or untreated); (WINEP/NEP) opex - Sewage treatment and disposal - Wastewater network+ </v>
      </c>
      <c r="D2342" t="str">
        <f>'CWW12'!$C$143</f>
        <v>£m</v>
      </c>
      <c r="E2342" t="s">
        <v>8488</v>
      </c>
      <c r="F2342" s="1248">
        <f>IF(ISBLANK('CWW12'!$N$143),"##BLANK",'CWW12'!$N$143)</f>
        <v>0</v>
      </c>
    </row>
    <row r="2343" spans="2:6" x14ac:dyDescent="0.2">
      <c r="B2343" t="str">
        <f>UPPER('CWW12'!$AD$143)</f>
        <v>CWW12_132SLT_PR24</v>
      </c>
      <c r="C2343" t="str">
        <f>IF(LEN(_xlfn.CONCAT('CWW12'!$B$141, " - ", 'CWW12'!$B$143, " - ", 'CWW12'!$I$6, " - ", 'CWW12'!$E$5))&gt;230,LEFT(_xlfn.CONCAT('CWW12'!$B$141, " - ", 'CWW12'!$B$143, " - ", 'CWW12'!$I$6, " - ", 'CWW12'!$E$5),212)&amp;" [*** truncated]",_xlfn.CONCAT('CWW12'!$B$141, " - ", 'CWW12'!$B$143, " - ", 'CWW12'!$I$6, " - ", 'CWW12'!$E$5))</f>
        <v xml:space="preserve">EA/NRW environmental programme bioresources (WINEP/NEP) - Sludge storage -Tanks (pre-thickening, pre-dewatering or untreated); (WINEP/NEP) opex - Sludge liquor treatment - Wastewater network+ </v>
      </c>
      <c r="D2343" t="str">
        <f>'CWW12'!$C$143</f>
        <v>£m</v>
      </c>
      <c r="E2343" t="s">
        <v>8488</v>
      </c>
      <c r="F2343" s="1248">
        <f>IF(ISBLANK('CWW12'!$O$143),"##BLANK",'CWW12'!$O$143)</f>
        <v>0</v>
      </c>
    </row>
    <row r="2344" spans="2:6" x14ac:dyDescent="0.2">
      <c r="B2344" t="str">
        <f>UPPER('CWW12'!$AE$143)</f>
        <v>CWW12_132TOT_PR24</v>
      </c>
      <c r="C2344" t="str">
        <f>IF(LEN(_xlfn.CONCAT('CWW12'!$B$141, " - ", 'CWW12'!$B$143, " - ", 'CWW12'!$J$5))&gt;230,LEFT(_xlfn.CONCAT('CWW12'!$B$141, " - ", 'CWW12'!$B$143, " - ", 'CWW12'!$J$5),212)&amp;" [*** truncated]",_xlfn.CONCAT('CWW12'!$B$141, " - ", 'CWW12'!$B$143, " - ", 'CWW12'!$J$5))</f>
        <v>EA/NRW environmental programme bioresources (WINEP/NEP) - Sludge storage -Tanks (pre-thickening, pre-dewatering or untreated); (WINEP/NEP) opex - Total</v>
      </c>
      <c r="D2344" t="str">
        <f>'CWW12'!$C$143</f>
        <v>£m</v>
      </c>
      <c r="E2344" t="s">
        <v>8488</v>
      </c>
      <c r="F2344" s="1248">
        <f>IF(ISBLANK('CWW12'!$P$143),"##BLANK",'CWW12'!$P$143)</f>
        <v>0</v>
      </c>
    </row>
    <row r="2345" spans="2:6" x14ac:dyDescent="0.2">
      <c r="B2345" t="str">
        <f>UPPER('CWW12'!$Z$144)</f>
        <v>CWW12_133FL_PR24</v>
      </c>
      <c r="C2345" t="str">
        <f>IF(LEN(_xlfn.CONCAT('CWW12'!$B$141, " - ", 'CWW12'!$B$144, " - ", 'CWW12'!$E$6, " - ", 'CWW12'!$E$5))&gt;230,LEFT(_xlfn.CONCAT('CWW12'!$B$141, " - ", 'CWW12'!$B$144, " - ", 'CWW12'!$E$6, " - ", 'CWW12'!$E$5),212)&amp;" [*** truncated]",_xlfn.CONCAT('CWW12'!$B$141, " - ", 'CWW12'!$B$144, " - ", 'CWW12'!$E$6, " - ", 'CWW12'!$E$5))</f>
        <v xml:space="preserve">EA/NRW environmental programme bioresources (WINEP/NEP) - Sludge storage -Tanks (pre-thickening, pre-dewatering or untreated); (WINEP/NEP) totex - Foul - Wastewater network+ </v>
      </c>
      <c r="D2345" t="str">
        <f>'CWW12'!$C$144</f>
        <v>£m</v>
      </c>
      <c r="E2345" t="s">
        <v>8488</v>
      </c>
      <c r="F2345" s="1248">
        <f>IF(ISBLANK('CWW12'!$K$144),"##BLANK",'CWW12'!$K$144)</f>
        <v>0</v>
      </c>
    </row>
    <row r="2346" spans="2:6" x14ac:dyDescent="0.2">
      <c r="B2346" t="str">
        <f>UPPER('CWW12'!$AA$144)</f>
        <v>CWW12_133SWD_PR24</v>
      </c>
      <c r="C2346" t="str">
        <f>IF(LEN(_xlfn.CONCAT('CWW12'!$B$141, " - ", 'CWW12'!$B$144, " - ", 'CWW12'!$F$6, " - ", 'CWW12'!$E$5))&gt;230,LEFT(_xlfn.CONCAT('CWW12'!$B$141, " - ", 'CWW12'!$B$144, " - ", 'CWW12'!$F$6, " - ", 'CWW12'!$E$5),212)&amp;" [*** truncated]",_xlfn.CONCAT('CWW12'!$B$141, " - ", 'CWW12'!$B$144, " - ", 'CWW12'!$F$6, " - ", 'CWW12'!$E$5))</f>
        <v xml:space="preserve">EA/NRW environmental programme bioresources (WINEP/NEP) - Sludge storage -Tanks (pre-thickening, pre-dewatering or untreated); (WINEP/NEP) totex - Surface water drainage - Wastewater network+ </v>
      </c>
      <c r="D2346" t="str">
        <f>'CWW12'!$C$144</f>
        <v>£m</v>
      </c>
      <c r="E2346" t="s">
        <v>8488</v>
      </c>
      <c r="F2346" s="1248">
        <f>IF(ISBLANK('CWW12'!$L$144),"##BLANK",'CWW12'!$L$144)</f>
        <v>0</v>
      </c>
    </row>
    <row r="2347" spans="2:6" x14ac:dyDescent="0.2">
      <c r="B2347" t="str">
        <f>UPPER('CWW12'!$AB$144)</f>
        <v>CWW12_133HD_PR24</v>
      </c>
      <c r="C2347" t="str">
        <f>IF(LEN(_xlfn.CONCAT('CWW12'!$B$141, " - ", 'CWW12'!$B$144, " - ", 'CWW12'!$G$6, " - ", 'CWW12'!$E$5))&gt;230,LEFT(_xlfn.CONCAT('CWW12'!$B$141, " - ", 'CWW12'!$B$144, " - ", 'CWW12'!$G$6, " - ", 'CWW12'!$E$5),212)&amp;" [*** truncated]",_xlfn.CONCAT('CWW12'!$B$141, " - ", 'CWW12'!$B$144, " - ", 'CWW12'!$G$6, " - ", 'CWW12'!$E$5))</f>
        <v xml:space="preserve">EA/NRW environmental programme bioresources (WINEP/NEP) - Sludge storage -Tanks (pre-thickening, pre-dewatering or untreated); (WINEP/NEP) totex - Highway drainage - Wastewater network+ </v>
      </c>
      <c r="D2347" t="str">
        <f>'CWW12'!$C$144</f>
        <v>£m</v>
      </c>
      <c r="E2347" t="s">
        <v>8488</v>
      </c>
      <c r="F2347" s="1248">
        <f>IF(ISBLANK('CWW12'!$M$144),"##BLANK",'CWW12'!$M$144)</f>
        <v>0</v>
      </c>
    </row>
    <row r="2348" spans="2:6" x14ac:dyDescent="0.2">
      <c r="B2348" t="str">
        <f>UPPER('CWW12'!$AC$144)</f>
        <v>CWW12_133STD_PR24</v>
      </c>
      <c r="C2348" t="str">
        <f>IF(LEN(_xlfn.CONCAT('CWW12'!$B$141, " - ", 'CWW12'!$B$144, " - ", 'CWW12'!$H$6, " - ", 'CWW12'!$E$5))&gt;230,LEFT(_xlfn.CONCAT('CWW12'!$B$141, " - ", 'CWW12'!$B$144, " - ", 'CWW12'!$H$6, " - ", 'CWW12'!$E$5),212)&amp;" [*** truncated]",_xlfn.CONCAT('CWW12'!$B$141, " - ", 'CWW12'!$B$144, " - ", 'CWW12'!$H$6, " - ", 'CWW12'!$E$5))</f>
        <v xml:space="preserve">EA/NRW environmental programme bioresources (WINEP/NEP) - Sludge storage -Tanks (pre-thickening, pre-dewatering or untreated); (WINEP/NEP) totex - Sewage treatment and disposal - Wastewater network+ </v>
      </c>
      <c r="D2348" t="str">
        <f>'CWW12'!$C$144</f>
        <v>£m</v>
      </c>
      <c r="E2348" t="s">
        <v>8488</v>
      </c>
      <c r="F2348" s="1248">
        <f>IF(ISBLANK('CWW12'!$N$144),"##BLANK",'CWW12'!$N$144)</f>
        <v>0</v>
      </c>
    </row>
    <row r="2349" spans="2:6" x14ac:dyDescent="0.2">
      <c r="B2349" t="str">
        <f>UPPER('CWW12'!$AD$144)</f>
        <v>CWW12_133SLT_PR24</v>
      </c>
      <c r="C2349" t="str">
        <f>IF(LEN(_xlfn.CONCAT('CWW12'!$B$141, " - ", 'CWW12'!$B$144, " - ", 'CWW12'!$I$6, " - ", 'CWW12'!$E$5))&gt;230,LEFT(_xlfn.CONCAT('CWW12'!$B$141, " - ", 'CWW12'!$B$144, " - ", 'CWW12'!$I$6, " - ", 'CWW12'!$E$5),212)&amp;" [*** truncated]",_xlfn.CONCAT('CWW12'!$B$141, " - ", 'CWW12'!$B$144, " - ", 'CWW12'!$I$6, " - ", 'CWW12'!$E$5))</f>
        <v xml:space="preserve">EA/NRW environmental programme bioresources (WINEP/NEP) - Sludge storage -Tanks (pre-thickening, pre-dewatering or untreated); (WINEP/NEP) totex - Sludge liquor treatment - Wastewater network+ </v>
      </c>
      <c r="D2349" t="str">
        <f>'CWW12'!$C$144</f>
        <v>£m</v>
      </c>
      <c r="E2349" t="s">
        <v>8488</v>
      </c>
      <c r="F2349" s="1248">
        <f>IF(ISBLANK('CWW12'!$O$144),"##BLANK",'CWW12'!$O$144)</f>
        <v>0</v>
      </c>
    </row>
    <row r="2350" spans="2:6" x14ac:dyDescent="0.2">
      <c r="B2350" t="str">
        <f>UPPER('CWW12'!$AE$144)</f>
        <v>CWW12_133TOT_PR24</v>
      </c>
      <c r="C2350" t="str">
        <f>IF(LEN(_xlfn.CONCAT('CWW12'!$B$141, " - ", 'CWW12'!$B$144, " - ", 'CWW12'!$J$5))&gt;230,LEFT(_xlfn.CONCAT('CWW12'!$B$141, " - ", 'CWW12'!$B$144, " - ", 'CWW12'!$J$5),212)&amp;" [*** truncated]",_xlfn.CONCAT('CWW12'!$B$141, " - ", 'CWW12'!$B$144, " - ", 'CWW12'!$J$5))</f>
        <v>EA/NRW environmental programme bioresources (WINEP/NEP) - Sludge storage -Tanks (pre-thickening, pre-dewatering or untreated); (WINEP/NEP) totex - Total</v>
      </c>
      <c r="D2350" t="str">
        <f>'CWW12'!$C$144</f>
        <v>£m</v>
      </c>
      <c r="E2350" t="s">
        <v>8488</v>
      </c>
      <c r="F2350" s="1248">
        <f>IF(ISBLANK('CWW12'!$P$144),"##BLANK",'CWW12'!$P$144)</f>
        <v>0</v>
      </c>
    </row>
    <row r="2351" spans="2:6" x14ac:dyDescent="0.2">
      <c r="B2351" t="str">
        <f>UPPER('CWW12'!$Z$145)</f>
        <v>CWW12_134FL_PR24</v>
      </c>
      <c r="C2351" t="str">
        <f>IF(LEN(_xlfn.CONCAT('CWW12'!$B$141, " - ", 'CWW12'!$B$145, " - ", 'CWW12'!$E$6, " - ", 'CWW12'!$E$5))&gt;230,LEFT(_xlfn.CONCAT('CWW12'!$B$141, " - ", 'CWW12'!$B$145, " - ", 'CWW12'!$E$6, " - ", 'CWW12'!$E$5),212)&amp;" [*** truncated]",_xlfn.CONCAT('CWW12'!$B$141, " - ", 'CWW12'!$B$145, " - ", 'CWW12'!$E$6, " - ", 'CWW12'!$E$5))</f>
        <v xml:space="preserve">EA/NRW environmental programme bioresources (WINEP/NEP) - Sludge storage -Tanks (thickened/dewatered or treated); (WINEP/NEP) capex - Foul - Wastewater network+ </v>
      </c>
      <c r="D2351" t="str">
        <f>'CWW12'!$C$145</f>
        <v>£m</v>
      </c>
      <c r="E2351" t="s">
        <v>8488</v>
      </c>
      <c r="F2351" s="1248">
        <f>IF(ISBLANK('CWW12'!$K$145),"##BLANK",'CWW12'!$K$145)</f>
        <v>0</v>
      </c>
    </row>
    <row r="2352" spans="2:6" x14ac:dyDescent="0.2">
      <c r="B2352" t="str">
        <f>UPPER('CWW12'!$AA$145)</f>
        <v>CWW12_134SWD_PR24</v>
      </c>
      <c r="C2352" t="str">
        <f>IF(LEN(_xlfn.CONCAT('CWW12'!$B$141, " - ", 'CWW12'!$B$145, " - ", 'CWW12'!$F$6, " - ", 'CWW12'!$E$5))&gt;230,LEFT(_xlfn.CONCAT('CWW12'!$B$141, " - ", 'CWW12'!$B$145, " - ", 'CWW12'!$F$6, " - ", 'CWW12'!$E$5),212)&amp;" [*** truncated]",_xlfn.CONCAT('CWW12'!$B$141, " - ", 'CWW12'!$B$145, " - ", 'CWW12'!$F$6, " - ", 'CWW12'!$E$5))</f>
        <v xml:space="preserve">EA/NRW environmental programme bioresources (WINEP/NEP) - Sludge storage -Tanks (thickened/dewatered or treated); (WINEP/NEP) capex - Surface water drainage - Wastewater network+ </v>
      </c>
      <c r="D2352" t="str">
        <f>'CWW12'!$C$145</f>
        <v>£m</v>
      </c>
      <c r="E2352" t="s">
        <v>8488</v>
      </c>
      <c r="F2352" s="1248">
        <f>IF(ISBLANK('CWW12'!$L$145),"##BLANK",'CWW12'!$L$145)</f>
        <v>0</v>
      </c>
    </row>
    <row r="2353" spans="2:6" x14ac:dyDescent="0.2">
      <c r="B2353" t="str">
        <f>UPPER('CWW12'!$AB$145)</f>
        <v>CWW12_134HD_PR24</v>
      </c>
      <c r="C2353" t="str">
        <f>IF(LEN(_xlfn.CONCAT('CWW12'!$B$141, " - ", 'CWW12'!$B$145, " - ", 'CWW12'!$G$6, " - ", 'CWW12'!$E$5))&gt;230,LEFT(_xlfn.CONCAT('CWW12'!$B$141, " - ", 'CWW12'!$B$145, " - ", 'CWW12'!$G$6, " - ", 'CWW12'!$E$5),212)&amp;" [*** truncated]",_xlfn.CONCAT('CWW12'!$B$141, " - ", 'CWW12'!$B$145, " - ", 'CWW12'!$G$6, " - ", 'CWW12'!$E$5))</f>
        <v xml:space="preserve">EA/NRW environmental programme bioresources (WINEP/NEP) - Sludge storage -Tanks (thickened/dewatered or treated); (WINEP/NEP) capex - Highway drainage - Wastewater network+ </v>
      </c>
      <c r="D2353" t="str">
        <f>'CWW12'!$C$145</f>
        <v>£m</v>
      </c>
      <c r="E2353" t="s">
        <v>8488</v>
      </c>
      <c r="F2353" s="1248">
        <f>IF(ISBLANK('CWW12'!$M$145),"##BLANK",'CWW12'!$M$145)</f>
        <v>0</v>
      </c>
    </row>
    <row r="2354" spans="2:6" x14ac:dyDescent="0.2">
      <c r="B2354" t="str">
        <f>UPPER('CWW12'!$AC$145)</f>
        <v>CWW12_134STD_PR24</v>
      </c>
      <c r="C2354" t="str">
        <f>IF(LEN(_xlfn.CONCAT('CWW12'!$B$141, " - ", 'CWW12'!$B$145, " - ", 'CWW12'!$H$6, " - ", 'CWW12'!$E$5))&gt;230,LEFT(_xlfn.CONCAT('CWW12'!$B$141, " - ", 'CWW12'!$B$145, " - ", 'CWW12'!$H$6, " - ", 'CWW12'!$E$5),212)&amp;" [*** truncated]",_xlfn.CONCAT('CWW12'!$B$141, " - ", 'CWW12'!$B$145, " - ", 'CWW12'!$H$6, " - ", 'CWW12'!$E$5))</f>
        <v xml:space="preserve">EA/NRW environmental programme bioresources (WINEP/NEP) - Sludge storage -Tanks (thickened/dewatered or treated); (WINEP/NEP) capex - Sewage treatment and disposal - Wastewater network+ </v>
      </c>
      <c r="D2354" t="str">
        <f>'CWW12'!$C$145</f>
        <v>£m</v>
      </c>
      <c r="E2354" t="s">
        <v>8488</v>
      </c>
      <c r="F2354" s="1248">
        <f>IF(ISBLANK('CWW12'!$N$145),"##BLANK",'CWW12'!$N$145)</f>
        <v>0</v>
      </c>
    </row>
    <row r="2355" spans="2:6" x14ac:dyDescent="0.2">
      <c r="B2355" t="str">
        <f>UPPER('CWW12'!$AD$145)</f>
        <v>CWW12_134SLT_PR24</v>
      </c>
      <c r="C2355" t="str">
        <f>IF(LEN(_xlfn.CONCAT('CWW12'!$B$141, " - ", 'CWW12'!$B$145, " - ", 'CWW12'!$I$6, " - ", 'CWW12'!$E$5))&gt;230,LEFT(_xlfn.CONCAT('CWW12'!$B$141, " - ", 'CWW12'!$B$145, " - ", 'CWW12'!$I$6, " - ", 'CWW12'!$E$5),212)&amp;" [*** truncated]",_xlfn.CONCAT('CWW12'!$B$141, " - ", 'CWW12'!$B$145, " - ", 'CWW12'!$I$6, " - ", 'CWW12'!$E$5))</f>
        <v xml:space="preserve">EA/NRW environmental programme bioresources (WINEP/NEP) - Sludge storage -Tanks (thickened/dewatered or treated); (WINEP/NEP) capex - Sludge liquor treatment - Wastewater network+ </v>
      </c>
      <c r="D2355" t="str">
        <f>'CWW12'!$C$145</f>
        <v>£m</v>
      </c>
      <c r="E2355" t="s">
        <v>8488</v>
      </c>
      <c r="F2355" s="1248">
        <f>IF(ISBLANK('CWW12'!$O$145),"##BLANK",'CWW12'!$O$145)</f>
        <v>0</v>
      </c>
    </row>
    <row r="2356" spans="2:6" x14ac:dyDescent="0.2">
      <c r="B2356" t="str">
        <f>UPPER('CWW12'!$AE$145)</f>
        <v>CWW12_134TOT_PR24</v>
      </c>
      <c r="C2356" t="str">
        <f>IF(LEN(_xlfn.CONCAT('CWW12'!$B$141, " - ", 'CWW12'!$B$145, " - ", 'CWW12'!$J$5))&gt;230,LEFT(_xlfn.CONCAT('CWW12'!$B$141, " - ", 'CWW12'!$B$145, " - ", 'CWW12'!$J$5),212)&amp;" [*** truncated]",_xlfn.CONCAT('CWW12'!$B$141, " - ", 'CWW12'!$B$145, " - ", 'CWW12'!$J$5))</f>
        <v>EA/NRW environmental programme bioresources (WINEP/NEP) - Sludge storage -Tanks (thickened/dewatered or treated); (WINEP/NEP) capex - Total</v>
      </c>
      <c r="D2356" t="str">
        <f>'CWW12'!$C$145</f>
        <v>£m</v>
      </c>
      <c r="E2356" t="s">
        <v>8488</v>
      </c>
      <c r="F2356" s="1248">
        <f>IF(ISBLANK('CWW12'!$P$145),"##BLANK",'CWW12'!$P$145)</f>
        <v>0</v>
      </c>
    </row>
    <row r="2357" spans="2:6" x14ac:dyDescent="0.2">
      <c r="B2357" t="str">
        <f>UPPER('CWW12'!$Z$146)</f>
        <v>CWW12_135FL_PR24</v>
      </c>
      <c r="C2357" t="str">
        <f>IF(LEN(_xlfn.CONCAT('CWW12'!$B$141, " - ", 'CWW12'!$B$146, " - ", 'CWW12'!$E$6, " - ", 'CWW12'!$E$5))&gt;230,LEFT(_xlfn.CONCAT('CWW12'!$B$141, " - ", 'CWW12'!$B$146, " - ", 'CWW12'!$E$6, " - ", 'CWW12'!$E$5),212)&amp;" [*** truncated]",_xlfn.CONCAT('CWW12'!$B$141, " - ", 'CWW12'!$B$146, " - ", 'CWW12'!$E$6, " - ", 'CWW12'!$E$5))</f>
        <v xml:space="preserve">EA/NRW environmental programme bioresources (WINEP/NEP) - Sludge storage - Tanks (thickened/dewatered or treated); (WINEP/NEP)  opex - Foul - Wastewater network+ </v>
      </c>
      <c r="D2357" t="str">
        <f>'CWW12'!$C$146</f>
        <v>£m</v>
      </c>
      <c r="E2357" t="s">
        <v>8488</v>
      </c>
      <c r="F2357" s="1248">
        <f>IF(ISBLANK('CWW12'!$K$146),"##BLANK",'CWW12'!$K$146)</f>
        <v>0</v>
      </c>
    </row>
    <row r="2358" spans="2:6" x14ac:dyDescent="0.2">
      <c r="B2358" t="str">
        <f>UPPER('CWW12'!$AA$146)</f>
        <v>CWW12_135SWD_PR24</v>
      </c>
      <c r="C2358" t="str">
        <f>IF(LEN(_xlfn.CONCAT('CWW12'!$B$141, " - ", 'CWW12'!$B$146, " - ", 'CWW12'!$F$6, " - ", 'CWW12'!$E$5))&gt;230,LEFT(_xlfn.CONCAT('CWW12'!$B$141, " - ", 'CWW12'!$B$146, " - ", 'CWW12'!$F$6, " - ", 'CWW12'!$E$5),212)&amp;" [*** truncated]",_xlfn.CONCAT('CWW12'!$B$141, " - ", 'CWW12'!$B$146, " - ", 'CWW12'!$F$6, " - ", 'CWW12'!$E$5))</f>
        <v xml:space="preserve">EA/NRW environmental programme bioresources (WINEP/NEP) - Sludge storage - Tanks (thickened/dewatered or treated); (WINEP/NEP)  opex - Surface water drainage - Wastewater network+ </v>
      </c>
      <c r="D2358" t="str">
        <f>'CWW12'!$C$146</f>
        <v>£m</v>
      </c>
      <c r="E2358" t="s">
        <v>8488</v>
      </c>
      <c r="F2358" s="1248">
        <f>IF(ISBLANK('CWW12'!$L$146),"##BLANK",'CWW12'!$L$146)</f>
        <v>0</v>
      </c>
    </row>
    <row r="2359" spans="2:6" x14ac:dyDescent="0.2">
      <c r="B2359" t="str">
        <f>UPPER('CWW12'!$AB$146)</f>
        <v>CWW12_135HD_PR24</v>
      </c>
      <c r="C2359" t="str">
        <f>IF(LEN(_xlfn.CONCAT('CWW12'!$B$141, " - ", 'CWW12'!$B$146, " - ", 'CWW12'!$G$6, " - ", 'CWW12'!$E$5))&gt;230,LEFT(_xlfn.CONCAT('CWW12'!$B$141, " - ", 'CWW12'!$B$146, " - ", 'CWW12'!$G$6, " - ", 'CWW12'!$E$5),212)&amp;" [*** truncated]",_xlfn.CONCAT('CWW12'!$B$141, " - ", 'CWW12'!$B$146, " - ", 'CWW12'!$G$6, " - ", 'CWW12'!$E$5))</f>
        <v xml:space="preserve">EA/NRW environmental programme bioresources (WINEP/NEP) - Sludge storage - Tanks (thickened/dewatered or treated); (WINEP/NEP)  opex - Highway drainage - Wastewater network+ </v>
      </c>
      <c r="D2359" t="str">
        <f>'CWW12'!$C$146</f>
        <v>£m</v>
      </c>
      <c r="E2359" t="s">
        <v>8488</v>
      </c>
      <c r="F2359" s="1248">
        <f>IF(ISBLANK('CWW12'!$M$146),"##BLANK",'CWW12'!$M$146)</f>
        <v>0</v>
      </c>
    </row>
    <row r="2360" spans="2:6" x14ac:dyDescent="0.2">
      <c r="B2360" t="str">
        <f>UPPER('CWW12'!$AC$146)</f>
        <v>CWW12_135STD_PR24</v>
      </c>
      <c r="C2360" t="str">
        <f>IF(LEN(_xlfn.CONCAT('CWW12'!$B$141, " - ", 'CWW12'!$B$146, " - ", 'CWW12'!$H$6, " - ", 'CWW12'!$E$5))&gt;230,LEFT(_xlfn.CONCAT('CWW12'!$B$141, " - ", 'CWW12'!$B$146, " - ", 'CWW12'!$H$6, " - ", 'CWW12'!$E$5),212)&amp;" [*** truncated]",_xlfn.CONCAT('CWW12'!$B$141, " - ", 'CWW12'!$B$146, " - ", 'CWW12'!$H$6, " - ", 'CWW12'!$E$5))</f>
        <v xml:space="preserve">EA/NRW environmental programme bioresources (WINEP/NEP) - Sludge storage - Tanks (thickened/dewatered or treated); (WINEP/NEP)  opex - Sewage treatment and disposal - Wastewater network+ </v>
      </c>
      <c r="D2360" t="str">
        <f>'CWW12'!$C$146</f>
        <v>£m</v>
      </c>
      <c r="E2360" t="s">
        <v>8488</v>
      </c>
      <c r="F2360" s="1248">
        <f>IF(ISBLANK('CWW12'!$N$146),"##BLANK",'CWW12'!$N$146)</f>
        <v>0</v>
      </c>
    </row>
    <row r="2361" spans="2:6" x14ac:dyDescent="0.2">
      <c r="B2361" t="str">
        <f>UPPER('CWW12'!$AD$146)</f>
        <v>CWW12_135SLT_PR24</v>
      </c>
      <c r="C2361" t="str">
        <f>IF(LEN(_xlfn.CONCAT('CWW12'!$B$141, " - ", 'CWW12'!$B$146, " - ", 'CWW12'!$I$6, " - ", 'CWW12'!$E$5))&gt;230,LEFT(_xlfn.CONCAT('CWW12'!$B$141, " - ", 'CWW12'!$B$146, " - ", 'CWW12'!$I$6, " - ", 'CWW12'!$E$5),212)&amp;" [*** truncated]",_xlfn.CONCAT('CWW12'!$B$141, " - ", 'CWW12'!$B$146, " - ", 'CWW12'!$I$6, " - ", 'CWW12'!$E$5))</f>
        <v xml:space="preserve">EA/NRW environmental programme bioresources (WINEP/NEP) - Sludge storage - Tanks (thickened/dewatered or treated); (WINEP/NEP)  opex - Sludge liquor treatment - Wastewater network+ </v>
      </c>
      <c r="D2361" t="str">
        <f>'CWW12'!$C$146</f>
        <v>£m</v>
      </c>
      <c r="E2361" t="s">
        <v>8488</v>
      </c>
      <c r="F2361" s="1248">
        <f>IF(ISBLANK('CWW12'!$O$146),"##BLANK",'CWW12'!$O$146)</f>
        <v>0</v>
      </c>
    </row>
    <row r="2362" spans="2:6" x14ac:dyDescent="0.2">
      <c r="B2362" t="str">
        <f>UPPER('CWW12'!$AE$146)</f>
        <v>CWW12_135TOT_PR24</v>
      </c>
      <c r="C2362" t="str">
        <f>IF(LEN(_xlfn.CONCAT('CWW12'!$B$141, " - ", 'CWW12'!$B$146, " - ", 'CWW12'!$J$5))&gt;230,LEFT(_xlfn.CONCAT('CWW12'!$B$141, " - ", 'CWW12'!$B$146, " - ", 'CWW12'!$J$5),212)&amp;" [*** truncated]",_xlfn.CONCAT('CWW12'!$B$141, " - ", 'CWW12'!$B$146, " - ", 'CWW12'!$J$5))</f>
        <v>EA/NRW environmental programme bioresources (WINEP/NEP) - Sludge storage - Tanks (thickened/dewatered or treated); (WINEP/NEP)  opex - Total</v>
      </c>
      <c r="D2362" t="str">
        <f>'CWW12'!$C$146</f>
        <v>£m</v>
      </c>
      <c r="E2362" t="s">
        <v>8488</v>
      </c>
      <c r="F2362" s="1248">
        <f>IF(ISBLANK('CWW12'!$P$146),"##BLANK",'CWW12'!$P$146)</f>
        <v>0</v>
      </c>
    </row>
    <row r="2363" spans="2:6" x14ac:dyDescent="0.2">
      <c r="B2363" t="str">
        <f>UPPER('CWW12'!$Z$147)</f>
        <v>CWW12_136FL_PR24</v>
      </c>
      <c r="C2363" t="str">
        <f>IF(LEN(_xlfn.CONCAT('CWW12'!$B$141, " - ", 'CWW12'!$B$147, " - ", 'CWW12'!$E$6, " - ", 'CWW12'!$E$5))&gt;230,LEFT(_xlfn.CONCAT('CWW12'!$B$141, " - ", 'CWW12'!$B$147, " - ", 'CWW12'!$E$6, " - ", 'CWW12'!$E$5),212)&amp;" [*** truncated]",_xlfn.CONCAT('CWW12'!$B$141, " - ", 'CWW12'!$B$147, " - ", 'CWW12'!$E$6, " - ", 'CWW12'!$E$5))</f>
        <v xml:space="preserve">EA/NRW environmental programme bioresources (WINEP/NEP) - Sludge storage - Tanks (thickened/dewatered or treated); (WINEP/NEP)  totex - Foul - Wastewater network+ </v>
      </c>
      <c r="D2363" t="str">
        <f>'CWW12'!$C$147</f>
        <v>£m</v>
      </c>
      <c r="E2363" t="s">
        <v>8488</v>
      </c>
      <c r="F2363" s="1248">
        <f>IF(ISBLANK('CWW12'!$K$147),"##BLANK",'CWW12'!$K$147)</f>
        <v>0</v>
      </c>
    </row>
    <row r="2364" spans="2:6" x14ac:dyDescent="0.2">
      <c r="B2364" t="str">
        <f>UPPER('CWW12'!$AA$147)</f>
        <v>CWW12_136SWD_PR24</v>
      </c>
      <c r="C2364" t="str">
        <f>IF(LEN(_xlfn.CONCAT('CWW12'!$B$141, " - ", 'CWW12'!$B$147, " - ", 'CWW12'!$F$6, " - ", 'CWW12'!$E$5))&gt;230,LEFT(_xlfn.CONCAT('CWW12'!$B$141, " - ", 'CWW12'!$B$147, " - ", 'CWW12'!$F$6, " - ", 'CWW12'!$E$5),212)&amp;" [*** truncated]",_xlfn.CONCAT('CWW12'!$B$141, " - ", 'CWW12'!$B$147, " - ", 'CWW12'!$F$6, " - ", 'CWW12'!$E$5))</f>
        <v xml:space="preserve">EA/NRW environmental programme bioresources (WINEP/NEP) - Sludge storage - Tanks (thickened/dewatered or treated); (WINEP/NEP)  totex - Surface water drainage - Wastewater network+ </v>
      </c>
      <c r="D2364" t="str">
        <f>'CWW12'!$C$147</f>
        <v>£m</v>
      </c>
      <c r="E2364" t="s">
        <v>8488</v>
      </c>
      <c r="F2364" s="1248">
        <f>IF(ISBLANK('CWW12'!$L$147),"##BLANK",'CWW12'!$L$147)</f>
        <v>0</v>
      </c>
    </row>
    <row r="2365" spans="2:6" x14ac:dyDescent="0.2">
      <c r="B2365" t="str">
        <f>UPPER('CWW12'!$AB$147)</f>
        <v>CWW12_136HD_PR24</v>
      </c>
      <c r="C2365" t="str">
        <f>IF(LEN(_xlfn.CONCAT('CWW12'!$B$141, " - ", 'CWW12'!$B$147, " - ", 'CWW12'!$G$6, " - ", 'CWW12'!$E$5))&gt;230,LEFT(_xlfn.CONCAT('CWW12'!$B$141, " - ", 'CWW12'!$B$147, " - ", 'CWW12'!$G$6, " - ", 'CWW12'!$E$5),212)&amp;" [*** truncated]",_xlfn.CONCAT('CWW12'!$B$141, " - ", 'CWW12'!$B$147, " - ", 'CWW12'!$G$6, " - ", 'CWW12'!$E$5))</f>
        <v xml:space="preserve">EA/NRW environmental programme bioresources (WINEP/NEP) - Sludge storage - Tanks (thickened/dewatered or treated); (WINEP/NEP)  totex - Highway drainage - Wastewater network+ </v>
      </c>
      <c r="D2365" t="str">
        <f>'CWW12'!$C$147</f>
        <v>£m</v>
      </c>
      <c r="E2365" t="s">
        <v>8488</v>
      </c>
      <c r="F2365" s="1248">
        <f>IF(ISBLANK('CWW12'!$M$147),"##BLANK",'CWW12'!$M$147)</f>
        <v>0</v>
      </c>
    </row>
    <row r="2366" spans="2:6" x14ac:dyDescent="0.2">
      <c r="B2366" t="str">
        <f>UPPER('CWW12'!$AC$147)</f>
        <v>CWW12_136STD_PR24</v>
      </c>
      <c r="C2366" t="str">
        <f>IF(LEN(_xlfn.CONCAT('CWW12'!$B$141, " - ", 'CWW12'!$B$147, " - ", 'CWW12'!$H$6, " - ", 'CWW12'!$E$5))&gt;230,LEFT(_xlfn.CONCAT('CWW12'!$B$141, " - ", 'CWW12'!$B$147, " - ", 'CWW12'!$H$6, " - ", 'CWW12'!$E$5),212)&amp;" [*** truncated]",_xlfn.CONCAT('CWW12'!$B$141, " - ", 'CWW12'!$B$147, " - ", 'CWW12'!$H$6, " - ", 'CWW12'!$E$5))</f>
        <v xml:space="preserve">EA/NRW environmental programme bioresources (WINEP/NEP) - Sludge storage - Tanks (thickened/dewatered or treated); (WINEP/NEP)  totex - Sewage treatment and disposal - Wastewater network+ </v>
      </c>
      <c r="D2366" t="str">
        <f>'CWW12'!$C$147</f>
        <v>£m</v>
      </c>
      <c r="E2366" t="s">
        <v>8488</v>
      </c>
      <c r="F2366" s="1248">
        <f>IF(ISBLANK('CWW12'!$N$147),"##BLANK",'CWW12'!$N$147)</f>
        <v>0</v>
      </c>
    </row>
    <row r="2367" spans="2:6" x14ac:dyDescent="0.2">
      <c r="B2367" t="str">
        <f>UPPER('CWW12'!$AD$147)</f>
        <v>CWW12_136SLT_PR24</v>
      </c>
      <c r="C2367" t="str">
        <f>IF(LEN(_xlfn.CONCAT('CWW12'!$B$141, " - ", 'CWW12'!$B$147, " - ", 'CWW12'!$I$6, " - ", 'CWW12'!$E$5))&gt;230,LEFT(_xlfn.CONCAT('CWW12'!$B$141, " - ", 'CWW12'!$B$147, " - ", 'CWW12'!$I$6, " - ", 'CWW12'!$E$5),212)&amp;" [*** truncated]",_xlfn.CONCAT('CWW12'!$B$141, " - ", 'CWW12'!$B$147, " - ", 'CWW12'!$I$6, " - ", 'CWW12'!$E$5))</f>
        <v xml:space="preserve">EA/NRW environmental programme bioresources (WINEP/NEP) - Sludge storage - Tanks (thickened/dewatered or treated); (WINEP/NEP)  totex - Sludge liquor treatment - Wastewater network+ </v>
      </c>
      <c r="D2367" t="str">
        <f>'CWW12'!$C$147</f>
        <v>£m</v>
      </c>
      <c r="E2367" t="s">
        <v>8488</v>
      </c>
      <c r="F2367" s="1248">
        <f>IF(ISBLANK('CWW12'!$O$147),"##BLANK",'CWW12'!$O$147)</f>
        <v>0</v>
      </c>
    </row>
    <row r="2368" spans="2:6" x14ac:dyDescent="0.2">
      <c r="B2368" t="str">
        <f>UPPER('CWW12'!$AE$147)</f>
        <v>CWW12_136TOT_PR24</v>
      </c>
      <c r="C2368" t="str">
        <f>IF(LEN(_xlfn.CONCAT('CWW12'!$B$141, " - ", 'CWW12'!$B$147, " - ", 'CWW12'!$J$5))&gt;230,LEFT(_xlfn.CONCAT('CWW12'!$B$141, " - ", 'CWW12'!$B$147, " - ", 'CWW12'!$J$5),212)&amp;" [*** truncated]",_xlfn.CONCAT('CWW12'!$B$141, " - ", 'CWW12'!$B$147, " - ", 'CWW12'!$J$5))</f>
        <v>EA/NRW environmental programme bioresources (WINEP/NEP) - Sludge storage - Tanks (thickened/dewatered or treated); (WINEP/NEP)  totex - Total</v>
      </c>
      <c r="D2368" t="str">
        <f>'CWW12'!$C$147</f>
        <v>£m</v>
      </c>
      <c r="E2368" t="s">
        <v>8488</v>
      </c>
      <c r="F2368" s="1248">
        <f>IF(ISBLANK('CWW12'!$P$147),"##BLANK",'CWW12'!$P$147)</f>
        <v>0</v>
      </c>
    </row>
    <row r="2369" spans="2:6" x14ac:dyDescent="0.2">
      <c r="B2369" t="str">
        <f>UPPER('CWW12'!$Z$148)</f>
        <v>CWW12_137FL_PR24</v>
      </c>
      <c r="C2369" t="str">
        <f>IF(LEN(_xlfn.CONCAT('CWW12'!$B$141, " - ", 'CWW12'!$B$148, " - ", 'CWW12'!$E$6, " - ", 'CWW12'!$E$5))&gt;230,LEFT(_xlfn.CONCAT('CWW12'!$B$141, " - ", 'CWW12'!$B$148, " - ", 'CWW12'!$E$6, " - ", 'CWW12'!$E$5),212)&amp;" [*** truncated]",_xlfn.CONCAT('CWW12'!$B$141, " - ", 'CWW12'!$B$148, " - ", 'CWW12'!$E$6, " - ", 'CWW12'!$E$5))</f>
        <v xml:space="preserve">EA/NRW environmental programme bioresources (WINEP/NEP) - Sludge storage - Cake pads / bays / other; (WINEP/NEP) bioresources capex - Foul - Wastewater network+ </v>
      </c>
      <c r="D2369" t="str">
        <f>'CWW12'!$C$148</f>
        <v>£m</v>
      </c>
      <c r="E2369" t="s">
        <v>8488</v>
      </c>
      <c r="F2369" s="1248">
        <f>IF(ISBLANK('CWW12'!$K$148),"##BLANK",'CWW12'!$K$148)</f>
        <v>0</v>
      </c>
    </row>
    <row r="2370" spans="2:6" x14ac:dyDescent="0.2">
      <c r="B2370" t="str">
        <f>UPPER('CWW12'!$AA$148)</f>
        <v>CWW12_137SWD_PR24</v>
      </c>
      <c r="C2370" t="str">
        <f>IF(LEN(_xlfn.CONCAT('CWW12'!$B$141, " - ", 'CWW12'!$B$148, " - ", 'CWW12'!$F$6, " - ", 'CWW12'!$E$5))&gt;230,LEFT(_xlfn.CONCAT('CWW12'!$B$141, " - ", 'CWW12'!$B$148, " - ", 'CWW12'!$F$6, " - ", 'CWW12'!$E$5),212)&amp;" [*** truncated]",_xlfn.CONCAT('CWW12'!$B$141, " - ", 'CWW12'!$B$148, " - ", 'CWW12'!$F$6, " - ", 'CWW12'!$E$5))</f>
        <v xml:space="preserve">EA/NRW environmental programme bioresources (WINEP/NEP) - Sludge storage - Cake pads / bays / other; (WINEP/NEP) bioresources capex - Surface water drainage - Wastewater network+ </v>
      </c>
      <c r="D2370" t="str">
        <f>'CWW12'!$C$148</f>
        <v>£m</v>
      </c>
      <c r="E2370" t="s">
        <v>8488</v>
      </c>
      <c r="F2370" s="1248">
        <f>IF(ISBLANK('CWW12'!$L$148),"##BLANK",'CWW12'!$L$148)</f>
        <v>0</v>
      </c>
    </row>
    <row r="2371" spans="2:6" x14ac:dyDescent="0.2">
      <c r="B2371" t="str">
        <f>UPPER('CWW12'!$AB$148)</f>
        <v>CWW12_137HD_PR24</v>
      </c>
      <c r="C2371" t="str">
        <f>IF(LEN(_xlfn.CONCAT('CWW12'!$B$141, " - ", 'CWW12'!$B$148, " - ", 'CWW12'!$G$6, " - ", 'CWW12'!$E$5))&gt;230,LEFT(_xlfn.CONCAT('CWW12'!$B$141, " - ", 'CWW12'!$B$148, " - ", 'CWW12'!$G$6, " - ", 'CWW12'!$E$5),212)&amp;" [*** truncated]",_xlfn.CONCAT('CWW12'!$B$141, " - ", 'CWW12'!$B$148, " - ", 'CWW12'!$G$6, " - ", 'CWW12'!$E$5))</f>
        <v xml:space="preserve">EA/NRW environmental programme bioresources (WINEP/NEP) - Sludge storage - Cake pads / bays / other; (WINEP/NEP) bioresources capex - Highway drainage - Wastewater network+ </v>
      </c>
      <c r="D2371" t="str">
        <f>'CWW12'!$C$148</f>
        <v>£m</v>
      </c>
      <c r="E2371" t="s">
        <v>8488</v>
      </c>
      <c r="F2371" s="1248">
        <f>IF(ISBLANK('CWW12'!$M$148),"##BLANK",'CWW12'!$M$148)</f>
        <v>0</v>
      </c>
    </row>
    <row r="2372" spans="2:6" x14ac:dyDescent="0.2">
      <c r="B2372" t="str">
        <f>UPPER('CWW12'!$AC$148)</f>
        <v>CWW12_137STD_PR24</v>
      </c>
      <c r="C2372" t="str">
        <f>IF(LEN(_xlfn.CONCAT('CWW12'!$B$141, " - ", 'CWW12'!$B$148, " - ", 'CWW12'!$H$6, " - ", 'CWW12'!$E$5))&gt;230,LEFT(_xlfn.CONCAT('CWW12'!$B$141, " - ", 'CWW12'!$B$148, " - ", 'CWW12'!$H$6, " - ", 'CWW12'!$E$5),212)&amp;" [*** truncated]",_xlfn.CONCAT('CWW12'!$B$141, " - ", 'CWW12'!$B$148, " - ", 'CWW12'!$H$6, " - ", 'CWW12'!$E$5))</f>
        <v xml:space="preserve">EA/NRW environmental programme bioresources (WINEP/NEP) - Sludge storage - Cake pads / bays / other; (WINEP/NEP) bioresources capex - Sewage treatment and disposal - Wastewater network+ </v>
      </c>
      <c r="D2372" t="str">
        <f>'CWW12'!$C$148</f>
        <v>£m</v>
      </c>
      <c r="E2372" t="s">
        <v>8488</v>
      </c>
      <c r="F2372" s="1248">
        <f>IF(ISBLANK('CWW12'!$N$148),"##BLANK",'CWW12'!$N$148)</f>
        <v>0</v>
      </c>
    </row>
    <row r="2373" spans="2:6" x14ac:dyDescent="0.2">
      <c r="B2373" t="str">
        <f>UPPER('CWW12'!$AD$148)</f>
        <v>CWW12_137SLT_PR24</v>
      </c>
      <c r="C2373" t="str">
        <f>IF(LEN(_xlfn.CONCAT('CWW12'!$B$141, " - ", 'CWW12'!$B$148, " - ", 'CWW12'!$I$6, " - ", 'CWW12'!$E$5))&gt;230,LEFT(_xlfn.CONCAT('CWW12'!$B$141, " - ", 'CWW12'!$B$148, " - ", 'CWW12'!$I$6, " - ", 'CWW12'!$E$5),212)&amp;" [*** truncated]",_xlfn.CONCAT('CWW12'!$B$141, " - ", 'CWW12'!$B$148, " - ", 'CWW12'!$I$6, " - ", 'CWW12'!$E$5))</f>
        <v xml:space="preserve">EA/NRW environmental programme bioresources (WINEP/NEP) - Sludge storage - Cake pads / bays / other; (WINEP/NEP) bioresources capex - Sludge liquor treatment - Wastewater network+ </v>
      </c>
      <c r="D2373" t="str">
        <f>'CWW12'!$C$148</f>
        <v>£m</v>
      </c>
      <c r="E2373" t="s">
        <v>8488</v>
      </c>
      <c r="F2373" s="1248">
        <f>IF(ISBLANK('CWW12'!$O$148),"##BLANK",'CWW12'!$O$148)</f>
        <v>0</v>
      </c>
    </row>
    <row r="2374" spans="2:6" x14ac:dyDescent="0.2">
      <c r="B2374" t="str">
        <f>UPPER('CWW12'!$AE$148)</f>
        <v>CWW12_137TOT_PR24</v>
      </c>
      <c r="C2374" t="str">
        <f>IF(LEN(_xlfn.CONCAT('CWW12'!$B$141, " - ", 'CWW12'!$B$148, " - ", 'CWW12'!$J$5))&gt;230,LEFT(_xlfn.CONCAT('CWW12'!$B$141, " - ", 'CWW12'!$B$148, " - ", 'CWW12'!$J$5),212)&amp;" [*** truncated]",_xlfn.CONCAT('CWW12'!$B$141, " - ", 'CWW12'!$B$148, " - ", 'CWW12'!$J$5))</f>
        <v>EA/NRW environmental programme bioresources (WINEP/NEP) - Sludge storage - Cake pads / bays / other; (WINEP/NEP) bioresources capex - Total</v>
      </c>
      <c r="D2374" t="str">
        <f>'CWW12'!$C$148</f>
        <v>£m</v>
      </c>
      <c r="E2374" t="s">
        <v>8488</v>
      </c>
      <c r="F2374" s="1248">
        <f>IF(ISBLANK('CWW12'!$P$148),"##BLANK",'CWW12'!$P$148)</f>
        <v>0</v>
      </c>
    </row>
    <row r="2375" spans="2:6" x14ac:dyDescent="0.2">
      <c r="B2375" t="str">
        <f>UPPER('CWW12'!$Z$149)</f>
        <v>CWW12_138FL_PR24</v>
      </c>
      <c r="C2375" t="str">
        <f>IF(LEN(_xlfn.CONCAT('CWW12'!$B$141, " - ", 'CWW12'!$B$149, " - ", 'CWW12'!$E$6, " - ", 'CWW12'!$E$5))&gt;230,LEFT(_xlfn.CONCAT('CWW12'!$B$141, " - ", 'CWW12'!$B$149, " - ", 'CWW12'!$E$6, " - ", 'CWW12'!$E$5),212)&amp;" [*** truncated]",_xlfn.CONCAT('CWW12'!$B$141, " - ", 'CWW12'!$B$149, " - ", 'CWW12'!$E$6, " - ", 'CWW12'!$E$5))</f>
        <v xml:space="preserve">EA/NRW environmental programme bioresources (WINEP/NEP) - Sludge storage - Cake pads / bays / other; (WINEP/NEP) bioresources opex - Foul - Wastewater network+ </v>
      </c>
      <c r="D2375" t="str">
        <f>'CWW12'!$C$149</f>
        <v>£m</v>
      </c>
      <c r="E2375" t="s">
        <v>8488</v>
      </c>
      <c r="F2375" s="1248">
        <f>IF(ISBLANK('CWW12'!$K$149),"##BLANK",'CWW12'!$K$149)</f>
        <v>0</v>
      </c>
    </row>
    <row r="2376" spans="2:6" x14ac:dyDescent="0.2">
      <c r="B2376" t="str">
        <f>UPPER('CWW12'!$AA$149)</f>
        <v>CWW12_138SWD_PR24</v>
      </c>
      <c r="C2376" t="str">
        <f>IF(LEN(_xlfn.CONCAT('CWW12'!$B$141, " - ", 'CWW12'!$B$149, " - ", 'CWW12'!$F$6, " - ", 'CWW12'!$E$5))&gt;230,LEFT(_xlfn.CONCAT('CWW12'!$B$141, " - ", 'CWW12'!$B$149, " - ", 'CWW12'!$F$6, " - ", 'CWW12'!$E$5),212)&amp;" [*** truncated]",_xlfn.CONCAT('CWW12'!$B$141, " - ", 'CWW12'!$B$149, " - ", 'CWW12'!$F$6, " - ", 'CWW12'!$E$5))</f>
        <v xml:space="preserve">EA/NRW environmental programme bioresources (WINEP/NEP) - Sludge storage - Cake pads / bays / other; (WINEP/NEP) bioresources opex - Surface water drainage - Wastewater network+ </v>
      </c>
      <c r="D2376" t="str">
        <f>'CWW12'!$C$149</f>
        <v>£m</v>
      </c>
      <c r="E2376" t="s">
        <v>8488</v>
      </c>
      <c r="F2376" s="1248">
        <f>IF(ISBLANK('CWW12'!$L$149),"##BLANK",'CWW12'!$L$149)</f>
        <v>0</v>
      </c>
    </row>
    <row r="2377" spans="2:6" x14ac:dyDescent="0.2">
      <c r="B2377" t="str">
        <f>UPPER('CWW12'!$AB$149)</f>
        <v>CWW12_138HD_PR24</v>
      </c>
      <c r="C2377" t="str">
        <f>IF(LEN(_xlfn.CONCAT('CWW12'!$B$141, " - ", 'CWW12'!$B$149, " - ", 'CWW12'!$G$6, " - ", 'CWW12'!$E$5))&gt;230,LEFT(_xlfn.CONCAT('CWW12'!$B$141, " - ", 'CWW12'!$B$149, " - ", 'CWW12'!$G$6, " - ", 'CWW12'!$E$5),212)&amp;" [*** truncated]",_xlfn.CONCAT('CWW12'!$B$141, " - ", 'CWW12'!$B$149, " - ", 'CWW12'!$G$6, " - ", 'CWW12'!$E$5))</f>
        <v xml:space="preserve">EA/NRW environmental programme bioresources (WINEP/NEP) - Sludge storage - Cake pads / bays / other; (WINEP/NEP) bioresources opex - Highway drainage - Wastewater network+ </v>
      </c>
      <c r="D2377" t="str">
        <f>'CWW12'!$C$149</f>
        <v>£m</v>
      </c>
      <c r="E2377" t="s">
        <v>8488</v>
      </c>
      <c r="F2377" s="1248">
        <f>IF(ISBLANK('CWW12'!$M$149),"##BLANK",'CWW12'!$M$149)</f>
        <v>0</v>
      </c>
    </row>
    <row r="2378" spans="2:6" x14ac:dyDescent="0.2">
      <c r="B2378" t="str">
        <f>UPPER('CWW12'!$AC$149)</f>
        <v>CWW12_138STD_PR24</v>
      </c>
      <c r="C2378" t="str">
        <f>IF(LEN(_xlfn.CONCAT('CWW12'!$B$141, " - ", 'CWW12'!$B$149, " - ", 'CWW12'!$H$6, " - ", 'CWW12'!$E$5))&gt;230,LEFT(_xlfn.CONCAT('CWW12'!$B$141, " - ", 'CWW12'!$B$149, " - ", 'CWW12'!$H$6, " - ", 'CWW12'!$E$5),212)&amp;" [*** truncated]",_xlfn.CONCAT('CWW12'!$B$141, " - ", 'CWW12'!$B$149, " - ", 'CWW12'!$H$6, " - ", 'CWW12'!$E$5))</f>
        <v xml:space="preserve">EA/NRW environmental programme bioresources (WINEP/NEP) - Sludge storage - Cake pads / bays / other; (WINEP/NEP) bioresources opex - Sewage treatment and disposal - Wastewater network+ </v>
      </c>
      <c r="D2378" t="str">
        <f>'CWW12'!$C$149</f>
        <v>£m</v>
      </c>
      <c r="E2378" t="s">
        <v>8488</v>
      </c>
      <c r="F2378" s="1248">
        <f>IF(ISBLANK('CWW12'!$N$149),"##BLANK",'CWW12'!$N$149)</f>
        <v>0</v>
      </c>
    </row>
    <row r="2379" spans="2:6" x14ac:dyDescent="0.2">
      <c r="B2379" t="str">
        <f>UPPER('CWW12'!$AD$149)</f>
        <v>CWW12_138SLT_PR24</v>
      </c>
      <c r="C2379" t="str">
        <f>IF(LEN(_xlfn.CONCAT('CWW12'!$B$141, " - ", 'CWW12'!$B$149, " - ", 'CWW12'!$I$6, " - ", 'CWW12'!$E$5))&gt;230,LEFT(_xlfn.CONCAT('CWW12'!$B$141, " - ", 'CWW12'!$B$149, " - ", 'CWW12'!$I$6, " - ", 'CWW12'!$E$5),212)&amp;" [*** truncated]",_xlfn.CONCAT('CWW12'!$B$141, " - ", 'CWW12'!$B$149, " - ", 'CWW12'!$I$6, " - ", 'CWW12'!$E$5))</f>
        <v xml:space="preserve">EA/NRW environmental programme bioresources (WINEP/NEP) - Sludge storage - Cake pads / bays / other; (WINEP/NEP) bioresources opex - Sludge liquor treatment - Wastewater network+ </v>
      </c>
      <c r="D2379" t="str">
        <f>'CWW12'!$C$149</f>
        <v>£m</v>
      </c>
      <c r="E2379" t="s">
        <v>8488</v>
      </c>
      <c r="F2379" s="1248">
        <f>IF(ISBLANK('CWW12'!$O$149),"##BLANK",'CWW12'!$O$149)</f>
        <v>0</v>
      </c>
    </row>
    <row r="2380" spans="2:6" x14ac:dyDescent="0.2">
      <c r="B2380" t="str">
        <f>UPPER('CWW12'!$AE$149)</f>
        <v>CWW12_138TOT_PR24</v>
      </c>
      <c r="C2380" t="str">
        <f>IF(LEN(_xlfn.CONCAT('CWW12'!$B$141, " - ", 'CWW12'!$B$149, " - ", 'CWW12'!$J$5))&gt;230,LEFT(_xlfn.CONCAT('CWW12'!$B$141, " - ", 'CWW12'!$B$149, " - ", 'CWW12'!$J$5),212)&amp;" [*** truncated]",_xlfn.CONCAT('CWW12'!$B$141, " - ", 'CWW12'!$B$149, " - ", 'CWW12'!$J$5))</f>
        <v>EA/NRW environmental programme bioresources (WINEP/NEP) - Sludge storage - Cake pads / bays / other; (WINEP/NEP) bioresources opex - Total</v>
      </c>
      <c r="D2380" t="str">
        <f>'CWW12'!$C$149</f>
        <v>£m</v>
      </c>
      <c r="E2380" t="s">
        <v>8488</v>
      </c>
      <c r="F2380" s="1248">
        <f>IF(ISBLANK('CWW12'!$P$149),"##BLANK",'CWW12'!$P$149)</f>
        <v>0</v>
      </c>
    </row>
    <row r="2381" spans="2:6" x14ac:dyDescent="0.2">
      <c r="B2381" t="str">
        <f>UPPER('CWW12'!$Z$150)</f>
        <v>CWW12_139FL_PR24</v>
      </c>
      <c r="C2381" t="str">
        <f>IF(LEN(_xlfn.CONCAT('CWW12'!$B$141, " - ", 'CWW12'!$B$150, " - ", 'CWW12'!$E$6, " - ", 'CWW12'!$E$5))&gt;230,LEFT(_xlfn.CONCAT('CWW12'!$B$141, " - ", 'CWW12'!$B$150, " - ", 'CWW12'!$E$6, " - ", 'CWW12'!$E$5),212)&amp;" [*** truncated]",_xlfn.CONCAT('CWW12'!$B$141, " - ", 'CWW12'!$B$150, " - ", 'CWW12'!$E$6, " - ", 'CWW12'!$E$5))</f>
        <v xml:space="preserve">EA/NRW environmental programme bioresources (WINEP/NEP) - Sludge storage - Cake pads / bays /other; (WINEP/NEP) bioresources totex - Foul - Wastewater network+ </v>
      </c>
      <c r="D2381" t="str">
        <f>'CWW12'!$C$150</f>
        <v>£m</v>
      </c>
      <c r="E2381" t="s">
        <v>8488</v>
      </c>
      <c r="F2381" s="1248">
        <f>IF(ISBLANK('CWW12'!$K$150),"##BLANK",'CWW12'!$K$150)</f>
        <v>0</v>
      </c>
    </row>
    <row r="2382" spans="2:6" x14ac:dyDescent="0.2">
      <c r="B2382" t="str">
        <f>UPPER('CWW12'!$AA$150)</f>
        <v>CWW12_139SWD_PR24</v>
      </c>
      <c r="C2382" t="str">
        <f>IF(LEN(_xlfn.CONCAT('CWW12'!$B$141, " - ", 'CWW12'!$B$150, " - ", 'CWW12'!$F$6, " - ", 'CWW12'!$E$5))&gt;230,LEFT(_xlfn.CONCAT('CWW12'!$B$141, " - ", 'CWW12'!$B$150, " - ", 'CWW12'!$F$6, " - ", 'CWW12'!$E$5),212)&amp;" [*** truncated]",_xlfn.CONCAT('CWW12'!$B$141, " - ", 'CWW12'!$B$150, " - ", 'CWW12'!$F$6, " - ", 'CWW12'!$E$5))</f>
        <v xml:space="preserve">EA/NRW environmental programme bioresources (WINEP/NEP) - Sludge storage - Cake pads / bays /other; (WINEP/NEP) bioresources totex - Surface water drainage - Wastewater network+ </v>
      </c>
      <c r="D2382" t="str">
        <f>'CWW12'!$C$150</f>
        <v>£m</v>
      </c>
      <c r="E2382" t="s">
        <v>8488</v>
      </c>
      <c r="F2382" s="1248">
        <f>IF(ISBLANK('CWW12'!$L$150),"##BLANK",'CWW12'!$L$150)</f>
        <v>0</v>
      </c>
    </row>
    <row r="2383" spans="2:6" x14ac:dyDescent="0.2">
      <c r="B2383" t="str">
        <f>UPPER('CWW12'!$AB$150)</f>
        <v>CWW12_139HD_PR24</v>
      </c>
      <c r="C2383" t="str">
        <f>IF(LEN(_xlfn.CONCAT('CWW12'!$B$141, " - ", 'CWW12'!$B$150, " - ", 'CWW12'!$G$6, " - ", 'CWW12'!$E$5))&gt;230,LEFT(_xlfn.CONCAT('CWW12'!$B$141, " - ", 'CWW12'!$B$150, " - ", 'CWW12'!$G$6, " - ", 'CWW12'!$E$5),212)&amp;" [*** truncated]",_xlfn.CONCAT('CWW12'!$B$141, " - ", 'CWW12'!$B$150, " - ", 'CWW12'!$G$6, " - ", 'CWW12'!$E$5))</f>
        <v xml:space="preserve">EA/NRW environmental programme bioresources (WINEP/NEP) - Sludge storage - Cake pads / bays /other; (WINEP/NEP) bioresources totex - Highway drainage - Wastewater network+ </v>
      </c>
      <c r="D2383" t="str">
        <f>'CWW12'!$C$150</f>
        <v>£m</v>
      </c>
      <c r="E2383" t="s">
        <v>8488</v>
      </c>
      <c r="F2383" s="1248">
        <f>IF(ISBLANK('CWW12'!$M$150),"##BLANK",'CWW12'!$M$150)</f>
        <v>0</v>
      </c>
    </row>
    <row r="2384" spans="2:6" x14ac:dyDescent="0.2">
      <c r="B2384" t="str">
        <f>UPPER('CWW12'!$AC$150)</f>
        <v>CWW12_139STD_PR24</v>
      </c>
      <c r="C2384" t="str">
        <f>IF(LEN(_xlfn.CONCAT('CWW12'!$B$141, " - ", 'CWW12'!$B$150, " - ", 'CWW12'!$H$6, " - ", 'CWW12'!$E$5))&gt;230,LEFT(_xlfn.CONCAT('CWW12'!$B$141, " - ", 'CWW12'!$B$150, " - ", 'CWW12'!$H$6, " - ", 'CWW12'!$E$5),212)&amp;" [*** truncated]",_xlfn.CONCAT('CWW12'!$B$141, " - ", 'CWW12'!$B$150, " - ", 'CWW12'!$H$6, " - ", 'CWW12'!$E$5))</f>
        <v xml:space="preserve">EA/NRW environmental programme bioresources (WINEP/NEP) - Sludge storage - Cake pads / bays /other; (WINEP/NEP) bioresources totex - Sewage treatment and disposal - Wastewater network+ </v>
      </c>
      <c r="D2384" t="str">
        <f>'CWW12'!$C$150</f>
        <v>£m</v>
      </c>
      <c r="E2384" t="s">
        <v>8488</v>
      </c>
      <c r="F2384" s="1248">
        <f>IF(ISBLANK('CWW12'!$N$150),"##BLANK",'CWW12'!$N$150)</f>
        <v>0</v>
      </c>
    </row>
    <row r="2385" spans="2:6" x14ac:dyDescent="0.2">
      <c r="B2385" t="str">
        <f>UPPER('CWW12'!$AD$150)</f>
        <v>CWW12_139SLT_PR24</v>
      </c>
      <c r="C2385" t="str">
        <f>IF(LEN(_xlfn.CONCAT('CWW12'!$B$141, " - ", 'CWW12'!$B$150, " - ", 'CWW12'!$I$6, " - ", 'CWW12'!$E$5))&gt;230,LEFT(_xlfn.CONCAT('CWW12'!$B$141, " - ", 'CWW12'!$B$150, " - ", 'CWW12'!$I$6, " - ", 'CWW12'!$E$5),212)&amp;" [*** truncated]",_xlfn.CONCAT('CWW12'!$B$141, " - ", 'CWW12'!$B$150, " - ", 'CWW12'!$I$6, " - ", 'CWW12'!$E$5))</f>
        <v xml:space="preserve">EA/NRW environmental programme bioresources (WINEP/NEP) - Sludge storage - Cake pads / bays /other; (WINEP/NEP) bioresources totex - Sludge liquor treatment - Wastewater network+ </v>
      </c>
      <c r="D2385" t="str">
        <f>'CWW12'!$C$150</f>
        <v>£m</v>
      </c>
      <c r="E2385" t="s">
        <v>8488</v>
      </c>
      <c r="F2385" s="1248">
        <f>IF(ISBLANK('CWW12'!$O$150),"##BLANK",'CWW12'!$O$150)</f>
        <v>0</v>
      </c>
    </row>
    <row r="2386" spans="2:6" x14ac:dyDescent="0.2">
      <c r="B2386" t="str">
        <f>UPPER('CWW12'!$AE$150)</f>
        <v>CWW12_139TOT_PR24</v>
      </c>
      <c r="C2386" t="str">
        <f>IF(LEN(_xlfn.CONCAT('CWW12'!$B$141, " - ", 'CWW12'!$B$150, " - ", 'CWW12'!$J$5))&gt;230,LEFT(_xlfn.CONCAT('CWW12'!$B$141, " - ", 'CWW12'!$B$150, " - ", 'CWW12'!$J$5),212)&amp;" [*** truncated]",_xlfn.CONCAT('CWW12'!$B$141, " - ", 'CWW12'!$B$150, " - ", 'CWW12'!$J$5))</f>
        <v>EA/NRW environmental programme bioresources (WINEP/NEP) - Sludge storage - Cake pads / bays /other; (WINEP/NEP) bioresources totex - Total</v>
      </c>
      <c r="D2386" t="str">
        <f>'CWW12'!$C$150</f>
        <v>£m</v>
      </c>
      <c r="E2386" t="s">
        <v>8488</v>
      </c>
      <c r="F2386" s="1248">
        <f>IF(ISBLANK('CWW12'!$P$150),"##BLANK",'CWW12'!$P$150)</f>
        <v>0</v>
      </c>
    </row>
    <row r="2387" spans="2:6" x14ac:dyDescent="0.2">
      <c r="B2387" t="str">
        <f>UPPER('CWW12'!$Z$151)</f>
        <v>CWW12_140FL_PR24</v>
      </c>
      <c r="C2387" t="str">
        <f>IF(LEN(_xlfn.CONCAT('CWW12'!$B$141, " - ", 'CWW12'!$B$151, " - ", 'CWW12'!$E$6, " - ", 'CWW12'!$E$5))&gt;230,LEFT(_xlfn.CONCAT('CWW12'!$B$141, " - ", 'CWW12'!$B$151, " - ", 'CWW12'!$E$6, " - ", 'CWW12'!$E$5),212)&amp;" [*** truncated]",_xlfn.CONCAT('CWW12'!$B$141, " - ", 'CWW12'!$B$151, " - ", 'CWW12'!$E$6, " - ", 'CWW12'!$E$5))</f>
        <v xml:space="preserve">EA/NRW environmental programme bioresources (WINEP/NEP) - Sludge treatment - Anaerobic digestion and/or advanced anaerobic digestion; (WINEP/NEP) bioresources capex - Foul - Wastewater network+ </v>
      </c>
      <c r="D2387" t="str">
        <f>'CWW12'!$C$151</f>
        <v>£m</v>
      </c>
      <c r="E2387" t="s">
        <v>8488</v>
      </c>
      <c r="F2387" s="1248">
        <f>IF(ISBLANK('CWW12'!$K$151),"##BLANK",'CWW12'!$K$151)</f>
        <v>0</v>
      </c>
    </row>
    <row r="2388" spans="2:6" x14ac:dyDescent="0.2">
      <c r="B2388" t="str">
        <f>UPPER('CWW12'!$AA$151)</f>
        <v>CWW12_140SWD_PR24</v>
      </c>
      <c r="C2388" t="str">
        <f>IF(LEN(_xlfn.CONCAT('CWW12'!$B$141, " - ", 'CWW12'!$B$151, " - ", 'CWW12'!$F$6, " - ", 'CWW12'!$E$5))&gt;230,LEFT(_xlfn.CONCAT('CWW12'!$B$141, " - ", 'CWW12'!$B$151, " - ", 'CWW12'!$F$6, " - ", 'CWW12'!$E$5),212)&amp;" [*** truncated]",_xlfn.CONCAT('CWW12'!$B$141, " - ", 'CWW12'!$B$151, " - ", 'CWW12'!$F$6, " - ", 'CWW12'!$E$5))</f>
        <v xml:space="preserve">EA/NRW environmental programme bioresources (WINEP/NEP) - Sludge treatment - Anaerobic digestion and/or advanced anaerobic digestion; (WINEP/NEP) bioresources capex - Surface water drainage - Wastewater network+ </v>
      </c>
      <c r="D2388" t="str">
        <f>'CWW12'!$C$151</f>
        <v>£m</v>
      </c>
      <c r="E2388" t="s">
        <v>8488</v>
      </c>
      <c r="F2388" s="1248">
        <f>IF(ISBLANK('CWW12'!$L$151),"##BLANK",'CWW12'!$L$151)</f>
        <v>0</v>
      </c>
    </row>
    <row r="2389" spans="2:6" x14ac:dyDescent="0.2">
      <c r="B2389" t="str">
        <f>UPPER('CWW12'!$AB$151)</f>
        <v>CWW12_140HD_PR24</v>
      </c>
      <c r="C2389" t="str">
        <f>IF(LEN(_xlfn.CONCAT('CWW12'!$B$141, " - ", 'CWW12'!$B$151, " - ", 'CWW12'!$G$6, " - ", 'CWW12'!$E$5))&gt;230,LEFT(_xlfn.CONCAT('CWW12'!$B$141, " - ", 'CWW12'!$B$151, " - ", 'CWW12'!$G$6, " - ", 'CWW12'!$E$5),212)&amp;" [*** truncated]",_xlfn.CONCAT('CWW12'!$B$141, " - ", 'CWW12'!$B$151, " - ", 'CWW12'!$G$6, " - ", 'CWW12'!$E$5))</f>
        <v xml:space="preserve">EA/NRW environmental programme bioresources (WINEP/NEP) - Sludge treatment - Anaerobic digestion and/or advanced anaerobic digestion; (WINEP/NEP) bioresources capex - Highway drainage - Wastewater network+ </v>
      </c>
      <c r="D2389" t="str">
        <f>'CWW12'!$C$151</f>
        <v>£m</v>
      </c>
      <c r="E2389" t="s">
        <v>8488</v>
      </c>
      <c r="F2389" s="1248">
        <f>IF(ISBLANK('CWW12'!$M$151),"##BLANK",'CWW12'!$M$151)</f>
        <v>0</v>
      </c>
    </row>
    <row r="2390" spans="2:6" x14ac:dyDescent="0.2">
      <c r="B2390" t="str">
        <f>UPPER('CWW12'!$AC$151)</f>
        <v>CWW12_140STD_PR24</v>
      </c>
      <c r="C2390" t="str">
        <f>IF(LEN(_xlfn.CONCAT('CWW12'!$B$141, " - ", 'CWW12'!$B$151, " - ", 'CWW12'!$H$6, " - ", 'CWW12'!$E$5))&gt;230,LEFT(_xlfn.CONCAT('CWW12'!$B$141, " - ", 'CWW12'!$B$151, " - ", 'CWW12'!$H$6, " - ", 'CWW12'!$E$5),212)&amp;" [*** truncated]",_xlfn.CONCAT('CWW12'!$B$141, " - ", 'CWW12'!$B$151, " - ", 'CWW12'!$H$6, " - ", 'CWW12'!$E$5))</f>
        <v xml:space="preserve">EA/NRW environmental programme bioresources (WINEP/NEP) - Sludge treatment - Anaerobic digestion and/or advanced anaerobic digestion; (WINEP/NEP) bioresources capex - Sewage treatment and disposal - Wastewater network+ </v>
      </c>
      <c r="D2390" t="str">
        <f>'CWW12'!$C$151</f>
        <v>£m</v>
      </c>
      <c r="E2390" t="s">
        <v>8488</v>
      </c>
      <c r="F2390" s="1248">
        <f>IF(ISBLANK('CWW12'!$N$151),"##BLANK",'CWW12'!$N$151)</f>
        <v>0</v>
      </c>
    </row>
    <row r="2391" spans="2:6" x14ac:dyDescent="0.2">
      <c r="B2391" t="str">
        <f>UPPER('CWW12'!$AD$151)</f>
        <v>CWW12_140SLT_PR24</v>
      </c>
      <c r="C2391" t="str">
        <f>IF(LEN(_xlfn.CONCAT('CWW12'!$B$141, " - ", 'CWW12'!$B$151, " - ", 'CWW12'!$I$6, " - ", 'CWW12'!$E$5))&gt;230,LEFT(_xlfn.CONCAT('CWW12'!$B$141, " - ", 'CWW12'!$B$151, " - ", 'CWW12'!$I$6, " - ", 'CWW12'!$E$5),212)&amp;" [*** truncated]",_xlfn.CONCAT('CWW12'!$B$141, " - ", 'CWW12'!$B$151, " - ", 'CWW12'!$I$6, " - ", 'CWW12'!$E$5))</f>
        <v xml:space="preserve">EA/NRW environmental programme bioresources (WINEP/NEP) - Sludge treatment - Anaerobic digestion and/or advanced anaerobic digestion; (WINEP/NEP) bioresources capex - Sludge liquor treatment - Wastewater network+ </v>
      </c>
      <c r="D2391" t="str">
        <f>'CWW12'!$C$151</f>
        <v>£m</v>
      </c>
      <c r="E2391" t="s">
        <v>8488</v>
      </c>
      <c r="F2391" s="1248">
        <f>IF(ISBLANK('CWW12'!$O$151),"##BLANK",'CWW12'!$O$151)</f>
        <v>0</v>
      </c>
    </row>
    <row r="2392" spans="2:6" x14ac:dyDescent="0.2">
      <c r="B2392" t="str">
        <f>UPPER('CWW12'!$AE$151)</f>
        <v>CWW12_140TOT_PR24</v>
      </c>
      <c r="C2392" t="str">
        <f>IF(LEN(_xlfn.CONCAT('CWW12'!$B$141, " - ", 'CWW12'!$B$151, " - ", 'CWW12'!$J$5))&gt;230,LEFT(_xlfn.CONCAT('CWW12'!$B$141, " - ", 'CWW12'!$B$151, " - ", 'CWW12'!$J$5),212)&amp;" [*** truncated]",_xlfn.CONCAT('CWW12'!$B$141, " - ", 'CWW12'!$B$151, " - ", 'CWW12'!$J$5))</f>
        <v>EA/NRW environmental programme bioresources (WINEP/NEP) - Sludge treatment - Anaerobic digestion and/or advanced anaerobic digestion; (WINEP/NEP) bioresources capex - Total</v>
      </c>
      <c r="D2392" t="str">
        <f>'CWW12'!$C$151</f>
        <v>£m</v>
      </c>
      <c r="E2392" t="s">
        <v>8488</v>
      </c>
      <c r="F2392" s="1248">
        <f>IF(ISBLANK('CWW12'!$P$151),"##BLANK",'CWW12'!$P$151)</f>
        <v>0</v>
      </c>
    </row>
    <row r="2393" spans="2:6" x14ac:dyDescent="0.2">
      <c r="B2393" t="str">
        <f>UPPER('CWW12'!$Z$152)</f>
        <v>CWW12_141FL_PR24</v>
      </c>
      <c r="C2393" t="str">
        <f>IF(LEN(_xlfn.CONCAT('CWW12'!$B$141, " - ", 'CWW12'!$B$152, " - ", 'CWW12'!$E$6, " - ", 'CWW12'!$E$5))&gt;230,LEFT(_xlfn.CONCAT('CWW12'!$B$141, " - ", 'CWW12'!$B$152, " - ", 'CWW12'!$E$6, " - ", 'CWW12'!$E$5),212)&amp;" [*** truncated]",_xlfn.CONCAT('CWW12'!$B$141, " - ", 'CWW12'!$B$152, " - ", 'CWW12'!$E$6, " - ", 'CWW12'!$E$5))</f>
        <v xml:space="preserve">EA/NRW environmental programme bioresources (WINEP/NEP) - Sludge treatment - Anaerobic digestion and/or advanced anaerobic digestion; (WINEP/NEP) bioresources opex - Foul - Wastewater network+ </v>
      </c>
      <c r="D2393" t="str">
        <f>'CWW12'!$C$152</f>
        <v>£m</v>
      </c>
      <c r="E2393" t="s">
        <v>8488</v>
      </c>
      <c r="F2393" s="1248">
        <f>IF(ISBLANK('CWW12'!$K$152),"##BLANK",'CWW12'!$K$152)</f>
        <v>0</v>
      </c>
    </row>
    <row r="2394" spans="2:6" x14ac:dyDescent="0.2">
      <c r="B2394" t="str">
        <f>UPPER('CWW12'!$AA$152)</f>
        <v>CWW12_141SWD_PR24</v>
      </c>
      <c r="C2394" t="str">
        <f>IF(LEN(_xlfn.CONCAT('CWW12'!$B$141, " - ", 'CWW12'!$B$152, " - ", 'CWW12'!$F$6, " - ", 'CWW12'!$E$5))&gt;230,LEFT(_xlfn.CONCAT('CWW12'!$B$141, " - ", 'CWW12'!$B$152, " - ", 'CWW12'!$F$6, " - ", 'CWW12'!$E$5),212)&amp;" [*** truncated]",_xlfn.CONCAT('CWW12'!$B$141, " - ", 'CWW12'!$B$152, " - ", 'CWW12'!$F$6, " - ", 'CWW12'!$E$5))</f>
        <v xml:space="preserve">EA/NRW environmental programme bioresources (WINEP/NEP) - Sludge treatment - Anaerobic digestion and/or advanced anaerobic digestion; (WINEP/NEP) bioresources opex - Surface water drainage - Wastewater network+ </v>
      </c>
      <c r="D2394" t="str">
        <f>'CWW12'!$C$152</f>
        <v>£m</v>
      </c>
      <c r="E2394" t="s">
        <v>8488</v>
      </c>
      <c r="F2394" s="1248">
        <f>IF(ISBLANK('CWW12'!$L$152),"##BLANK",'CWW12'!$L$152)</f>
        <v>0</v>
      </c>
    </row>
    <row r="2395" spans="2:6" x14ac:dyDescent="0.2">
      <c r="B2395" t="str">
        <f>UPPER('CWW12'!$AB$152)</f>
        <v>CWW12_141HD_PR24</v>
      </c>
      <c r="C2395" t="str">
        <f>IF(LEN(_xlfn.CONCAT('CWW12'!$B$141, " - ", 'CWW12'!$B$152, " - ", 'CWW12'!$G$6, " - ", 'CWW12'!$E$5))&gt;230,LEFT(_xlfn.CONCAT('CWW12'!$B$141, " - ", 'CWW12'!$B$152, " - ", 'CWW12'!$G$6, " - ", 'CWW12'!$E$5),212)&amp;" [*** truncated]",_xlfn.CONCAT('CWW12'!$B$141, " - ", 'CWW12'!$B$152, " - ", 'CWW12'!$G$6, " - ", 'CWW12'!$E$5))</f>
        <v xml:space="preserve">EA/NRW environmental programme bioresources (WINEP/NEP) - Sludge treatment - Anaerobic digestion and/or advanced anaerobic digestion; (WINEP/NEP) bioresources opex - Highway drainage - Wastewater network+ </v>
      </c>
      <c r="D2395" t="str">
        <f>'CWW12'!$C$152</f>
        <v>£m</v>
      </c>
      <c r="E2395" t="s">
        <v>8488</v>
      </c>
      <c r="F2395" s="1248">
        <f>IF(ISBLANK('CWW12'!$M$152),"##BLANK",'CWW12'!$M$152)</f>
        <v>0</v>
      </c>
    </row>
    <row r="2396" spans="2:6" x14ac:dyDescent="0.2">
      <c r="B2396" t="str">
        <f>UPPER('CWW12'!$AC$152)</f>
        <v>CWW12_141STD_PR24</v>
      </c>
      <c r="C2396" t="str">
        <f>IF(LEN(_xlfn.CONCAT('CWW12'!$B$141, " - ", 'CWW12'!$B$152, " - ", 'CWW12'!$H$6, " - ", 'CWW12'!$E$5))&gt;230,LEFT(_xlfn.CONCAT('CWW12'!$B$141, " - ", 'CWW12'!$B$152, " - ", 'CWW12'!$H$6, " - ", 'CWW12'!$E$5),212)&amp;" [*** truncated]",_xlfn.CONCAT('CWW12'!$B$141, " - ", 'CWW12'!$B$152, " - ", 'CWW12'!$H$6, " - ", 'CWW12'!$E$5))</f>
        <v xml:space="preserve">EA/NRW environmental programme bioresources (WINEP/NEP) - Sludge treatment - Anaerobic digestion and/or advanced anaerobic digestion; (WINEP/NEP) bioresources opex - Sewage treatment and disposal - Wastewater network+ </v>
      </c>
      <c r="D2396" t="str">
        <f>'CWW12'!$C$152</f>
        <v>£m</v>
      </c>
      <c r="E2396" t="s">
        <v>8488</v>
      </c>
      <c r="F2396" s="1248">
        <f>IF(ISBLANK('CWW12'!$N$152),"##BLANK",'CWW12'!$N$152)</f>
        <v>0</v>
      </c>
    </row>
    <row r="2397" spans="2:6" x14ac:dyDescent="0.2">
      <c r="B2397" t="str">
        <f>UPPER('CWW12'!$AD$152)</f>
        <v>CWW12_141SLT_PR24</v>
      </c>
      <c r="C2397" t="str">
        <f>IF(LEN(_xlfn.CONCAT('CWW12'!$B$141, " - ", 'CWW12'!$B$152, " - ", 'CWW12'!$I$6, " - ", 'CWW12'!$E$5))&gt;230,LEFT(_xlfn.CONCAT('CWW12'!$B$141, " - ", 'CWW12'!$B$152, " - ", 'CWW12'!$I$6, " - ", 'CWW12'!$E$5),212)&amp;" [*** truncated]",_xlfn.CONCAT('CWW12'!$B$141, " - ", 'CWW12'!$B$152, " - ", 'CWW12'!$I$6, " - ", 'CWW12'!$E$5))</f>
        <v xml:space="preserve">EA/NRW environmental programme bioresources (WINEP/NEP) - Sludge treatment - Anaerobic digestion and/or advanced anaerobic digestion; (WINEP/NEP) bioresources opex - Sludge liquor treatment - Wastewater network+ </v>
      </c>
      <c r="D2397" t="str">
        <f>'CWW12'!$C$152</f>
        <v>£m</v>
      </c>
      <c r="E2397" t="s">
        <v>8488</v>
      </c>
      <c r="F2397" s="1248">
        <f>IF(ISBLANK('CWW12'!$O$152),"##BLANK",'CWW12'!$O$152)</f>
        <v>0</v>
      </c>
    </row>
    <row r="2398" spans="2:6" x14ac:dyDescent="0.2">
      <c r="B2398" t="str">
        <f>UPPER('CWW12'!$AE$152)</f>
        <v>CWW12_141TOT_PR24</v>
      </c>
      <c r="C2398" t="str">
        <f>IF(LEN(_xlfn.CONCAT('CWW12'!$B$141, " - ", 'CWW12'!$B$152, " - ", 'CWW12'!$J$5))&gt;230,LEFT(_xlfn.CONCAT('CWW12'!$B$141, " - ", 'CWW12'!$B$152, " - ", 'CWW12'!$J$5),212)&amp;" [*** truncated]",_xlfn.CONCAT('CWW12'!$B$141, " - ", 'CWW12'!$B$152, " - ", 'CWW12'!$J$5))</f>
        <v>EA/NRW environmental programme bioresources (WINEP/NEP) - Sludge treatment - Anaerobic digestion and/or advanced anaerobic digestion; (WINEP/NEP) bioresources opex - Total</v>
      </c>
      <c r="D2398" t="str">
        <f>'CWW12'!$C$152</f>
        <v>£m</v>
      </c>
      <c r="E2398" t="s">
        <v>8488</v>
      </c>
      <c r="F2398" s="1248">
        <f>IF(ISBLANK('CWW12'!$P$152),"##BLANK",'CWW12'!$P$152)</f>
        <v>0</v>
      </c>
    </row>
    <row r="2399" spans="2:6" x14ac:dyDescent="0.2">
      <c r="B2399" t="str">
        <f>UPPER('CWW12'!$Z$153)</f>
        <v>CWW12_142FL_PR24</v>
      </c>
      <c r="C2399" t="str">
        <f>IF(LEN(_xlfn.CONCAT('CWW12'!$B$141, " - ", 'CWW12'!$B$153, " - ", 'CWW12'!$E$6, " - ", 'CWW12'!$E$5))&gt;230,LEFT(_xlfn.CONCAT('CWW12'!$B$141, " - ", 'CWW12'!$B$153, " - ", 'CWW12'!$E$6, " - ", 'CWW12'!$E$5),212)&amp;" [*** truncated]",_xlfn.CONCAT('CWW12'!$B$141, " - ", 'CWW12'!$B$153, " - ", 'CWW12'!$E$6, " - ", 'CWW12'!$E$5))</f>
        <v xml:space="preserve">EA/NRW environmental programme bioresources (WINEP/NEP) - Sludge treatment - Anaerobic digestion and/or advanced anaerobic digestion; (WINEP/NEP) bioresources totex - Foul - Wastewater network+ </v>
      </c>
      <c r="D2399" t="str">
        <f>'CWW12'!$C$153</f>
        <v>£m</v>
      </c>
      <c r="E2399" t="s">
        <v>8488</v>
      </c>
      <c r="F2399" s="1248">
        <f>IF(ISBLANK('CWW12'!$K$153),"##BLANK",'CWW12'!$K$153)</f>
        <v>0</v>
      </c>
    </row>
    <row r="2400" spans="2:6" x14ac:dyDescent="0.2">
      <c r="B2400" t="str">
        <f>UPPER('CWW12'!$AA$153)</f>
        <v>CWW12_142SWD_PR24</v>
      </c>
      <c r="C2400" t="str">
        <f>IF(LEN(_xlfn.CONCAT('CWW12'!$B$141, " - ", 'CWW12'!$B$153, " - ", 'CWW12'!$F$6, " - ", 'CWW12'!$E$5))&gt;230,LEFT(_xlfn.CONCAT('CWW12'!$B$141, " - ", 'CWW12'!$B$153, " - ", 'CWW12'!$F$6, " - ", 'CWW12'!$E$5),212)&amp;" [*** truncated]",_xlfn.CONCAT('CWW12'!$B$141, " - ", 'CWW12'!$B$153, " - ", 'CWW12'!$F$6, " - ", 'CWW12'!$E$5))</f>
        <v xml:space="preserve">EA/NRW environmental programme bioresources (WINEP/NEP) - Sludge treatment - Anaerobic digestion and/or advanced anaerobic digestion; (WINEP/NEP) bioresources totex - Surface water drainage - Wastewater network+ </v>
      </c>
      <c r="D2400" t="str">
        <f>'CWW12'!$C$153</f>
        <v>£m</v>
      </c>
      <c r="E2400" t="s">
        <v>8488</v>
      </c>
      <c r="F2400" s="1248">
        <f>IF(ISBLANK('CWW12'!$L$153),"##BLANK",'CWW12'!$L$153)</f>
        <v>0</v>
      </c>
    </row>
    <row r="2401" spans="2:6" x14ac:dyDescent="0.2">
      <c r="B2401" t="str">
        <f>UPPER('CWW12'!$AB$153)</f>
        <v>CWW12_142HD_PR24</v>
      </c>
      <c r="C2401" t="str">
        <f>IF(LEN(_xlfn.CONCAT('CWW12'!$B$141, " - ", 'CWW12'!$B$153, " - ", 'CWW12'!$G$6, " - ", 'CWW12'!$E$5))&gt;230,LEFT(_xlfn.CONCAT('CWW12'!$B$141, " - ", 'CWW12'!$B$153, " - ", 'CWW12'!$G$6, " - ", 'CWW12'!$E$5),212)&amp;" [*** truncated]",_xlfn.CONCAT('CWW12'!$B$141, " - ", 'CWW12'!$B$153, " - ", 'CWW12'!$G$6, " - ", 'CWW12'!$E$5))</f>
        <v xml:space="preserve">EA/NRW environmental programme bioresources (WINEP/NEP) - Sludge treatment - Anaerobic digestion and/or advanced anaerobic digestion; (WINEP/NEP) bioresources totex - Highway drainage - Wastewater network+ </v>
      </c>
      <c r="D2401" t="str">
        <f>'CWW12'!$C$153</f>
        <v>£m</v>
      </c>
      <c r="E2401" t="s">
        <v>8488</v>
      </c>
      <c r="F2401" s="1248">
        <f>IF(ISBLANK('CWW12'!$M$153),"##BLANK",'CWW12'!$M$153)</f>
        <v>0</v>
      </c>
    </row>
    <row r="2402" spans="2:6" x14ac:dyDescent="0.2">
      <c r="B2402" t="str">
        <f>UPPER('CWW12'!$AC$153)</f>
        <v>CWW12_142STD_PR24</v>
      </c>
      <c r="C2402" t="str">
        <f>IF(LEN(_xlfn.CONCAT('CWW12'!$B$141, " - ", 'CWW12'!$B$153, " - ", 'CWW12'!$H$6, " - ", 'CWW12'!$E$5))&gt;230,LEFT(_xlfn.CONCAT('CWW12'!$B$141, " - ", 'CWW12'!$B$153, " - ", 'CWW12'!$H$6, " - ", 'CWW12'!$E$5),212)&amp;" [*** truncated]",_xlfn.CONCAT('CWW12'!$B$141, " - ", 'CWW12'!$B$153, " - ", 'CWW12'!$H$6, " - ", 'CWW12'!$E$5))</f>
        <v xml:space="preserve">EA/NRW environmental programme bioresources (WINEP/NEP) - Sludge treatment - Anaerobic digestion and/or advanced anaerobic digestion; (WINEP/NEP) bioresources totex - Sewage treatment and disposal - Wastewater network+ </v>
      </c>
      <c r="D2402" t="str">
        <f>'CWW12'!$C$153</f>
        <v>£m</v>
      </c>
      <c r="E2402" t="s">
        <v>8488</v>
      </c>
      <c r="F2402" s="1248">
        <f>IF(ISBLANK('CWW12'!$N$153),"##BLANK",'CWW12'!$N$153)</f>
        <v>0</v>
      </c>
    </row>
    <row r="2403" spans="2:6" x14ac:dyDescent="0.2">
      <c r="B2403" t="str">
        <f>UPPER('CWW12'!$AD$153)</f>
        <v>CWW12_142SLT_PR24</v>
      </c>
      <c r="C2403" t="str">
        <f>IF(LEN(_xlfn.CONCAT('CWW12'!$B$141, " - ", 'CWW12'!$B$153, " - ", 'CWW12'!$I$6, " - ", 'CWW12'!$E$5))&gt;230,LEFT(_xlfn.CONCAT('CWW12'!$B$141, " - ", 'CWW12'!$B$153, " - ", 'CWW12'!$I$6, " - ", 'CWW12'!$E$5),212)&amp;" [*** truncated]",_xlfn.CONCAT('CWW12'!$B$141, " - ", 'CWW12'!$B$153, " - ", 'CWW12'!$I$6, " - ", 'CWW12'!$E$5))</f>
        <v xml:space="preserve">EA/NRW environmental programme bioresources (WINEP/NEP) - Sludge treatment - Anaerobic digestion and/or advanced anaerobic digestion; (WINEP/NEP) bioresources totex - Sludge liquor treatment - Wastewater network+ </v>
      </c>
      <c r="D2403" t="str">
        <f>'CWW12'!$C$153</f>
        <v>£m</v>
      </c>
      <c r="E2403" t="s">
        <v>8488</v>
      </c>
      <c r="F2403" s="1248">
        <f>IF(ISBLANK('CWW12'!$O$153),"##BLANK",'CWW12'!$O$153)</f>
        <v>0</v>
      </c>
    </row>
    <row r="2404" spans="2:6" x14ac:dyDescent="0.2">
      <c r="B2404" t="str">
        <f>UPPER('CWW12'!$AE$153)</f>
        <v>CWW12_142TOT_PR24</v>
      </c>
      <c r="C2404" t="str">
        <f>IF(LEN(_xlfn.CONCAT('CWW12'!$B$141, " - ", 'CWW12'!$B$153, " - ", 'CWW12'!$J$5))&gt;230,LEFT(_xlfn.CONCAT('CWW12'!$B$141, " - ", 'CWW12'!$B$153, " - ", 'CWW12'!$J$5),212)&amp;" [*** truncated]",_xlfn.CONCAT('CWW12'!$B$141, " - ", 'CWW12'!$B$153, " - ", 'CWW12'!$J$5))</f>
        <v>EA/NRW environmental programme bioresources (WINEP/NEP) - Sludge treatment - Anaerobic digestion and/or advanced anaerobic digestion; (WINEP/NEP) bioresources totex - Total</v>
      </c>
      <c r="D2404" t="str">
        <f>'CWW12'!$C$153</f>
        <v>£m</v>
      </c>
      <c r="E2404" t="s">
        <v>8488</v>
      </c>
      <c r="F2404" s="1248">
        <f>IF(ISBLANK('CWW12'!$P$153),"##BLANK",'CWW12'!$P$153)</f>
        <v>0</v>
      </c>
    </row>
    <row r="2405" spans="2:6" x14ac:dyDescent="0.2">
      <c r="B2405" t="str">
        <f>UPPER('CWW12'!$Z$154)</f>
        <v>CWW12_143FL_PR24</v>
      </c>
      <c r="C2405" t="str">
        <f>IF(LEN(_xlfn.CONCAT('CWW12'!$B$141, " - ", 'CWW12'!$B$154, " - ", 'CWW12'!$E$6, " - ", 'CWW12'!$E$5))&gt;230,LEFT(_xlfn.CONCAT('CWW12'!$B$141, " - ", 'CWW12'!$B$154, " - ", 'CWW12'!$E$6, " - ", 'CWW12'!$E$5),212)&amp;" [*** truncated]",_xlfn.CONCAT('CWW12'!$B$141, " - ", 'CWW12'!$B$154, " - ", 'CWW12'!$E$6, " - ", 'CWW12'!$E$5))</f>
        <v xml:space="preserve">EA/NRW environmental programme bioresources (WINEP/NEP) - Sludge treatment - Thickening and/or dewatering; (WINEP/NEP) capex - Foul - Wastewater network+ </v>
      </c>
      <c r="D2405" t="str">
        <f>'CWW12'!$C$154</f>
        <v>£m</v>
      </c>
      <c r="E2405" t="s">
        <v>8488</v>
      </c>
      <c r="F2405" s="1248">
        <f>IF(ISBLANK('CWW12'!$K$154),"##BLANK",'CWW12'!$K$154)</f>
        <v>0</v>
      </c>
    </row>
    <row r="2406" spans="2:6" x14ac:dyDescent="0.2">
      <c r="B2406" t="str">
        <f>UPPER('CWW12'!$AA$154)</f>
        <v>CWW12_143SWD_PR24</v>
      </c>
      <c r="C2406" t="str">
        <f>IF(LEN(_xlfn.CONCAT('CWW12'!$B$141, " - ", 'CWW12'!$B$154, " - ", 'CWW12'!$F$6, " - ", 'CWW12'!$E$5))&gt;230,LEFT(_xlfn.CONCAT('CWW12'!$B$141, " - ", 'CWW12'!$B$154, " - ", 'CWW12'!$F$6, " - ", 'CWW12'!$E$5),212)&amp;" [*** truncated]",_xlfn.CONCAT('CWW12'!$B$141, " - ", 'CWW12'!$B$154, " - ", 'CWW12'!$F$6, " - ", 'CWW12'!$E$5))</f>
        <v xml:space="preserve">EA/NRW environmental programme bioresources (WINEP/NEP) - Sludge treatment - Thickening and/or dewatering; (WINEP/NEP) capex - Surface water drainage - Wastewater network+ </v>
      </c>
      <c r="D2406" t="str">
        <f>'CWW12'!$C$154</f>
        <v>£m</v>
      </c>
      <c r="E2406" t="s">
        <v>8488</v>
      </c>
      <c r="F2406" s="1248">
        <f>IF(ISBLANK('CWW12'!$L$154),"##BLANK",'CWW12'!$L$154)</f>
        <v>0</v>
      </c>
    </row>
    <row r="2407" spans="2:6" x14ac:dyDescent="0.2">
      <c r="B2407" t="str">
        <f>UPPER('CWW12'!$AB$154)</f>
        <v>CWW12_143HD_PR24</v>
      </c>
      <c r="C2407" t="str">
        <f>IF(LEN(_xlfn.CONCAT('CWW12'!$B$141, " - ", 'CWW12'!$B$154, " - ", 'CWW12'!$G$6, " - ", 'CWW12'!$E$5))&gt;230,LEFT(_xlfn.CONCAT('CWW12'!$B$141, " - ", 'CWW12'!$B$154, " - ", 'CWW12'!$G$6, " - ", 'CWW12'!$E$5),212)&amp;" [*** truncated]",_xlfn.CONCAT('CWW12'!$B$141, " - ", 'CWW12'!$B$154, " - ", 'CWW12'!$G$6, " - ", 'CWW12'!$E$5))</f>
        <v xml:space="preserve">EA/NRW environmental programme bioresources (WINEP/NEP) - Sludge treatment - Thickening and/or dewatering; (WINEP/NEP) capex - Highway drainage - Wastewater network+ </v>
      </c>
      <c r="D2407" t="str">
        <f>'CWW12'!$C$154</f>
        <v>£m</v>
      </c>
      <c r="E2407" t="s">
        <v>8488</v>
      </c>
      <c r="F2407" s="1248">
        <f>IF(ISBLANK('CWW12'!$M$154),"##BLANK",'CWW12'!$M$154)</f>
        <v>0</v>
      </c>
    </row>
    <row r="2408" spans="2:6" x14ac:dyDescent="0.2">
      <c r="B2408" t="str">
        <f>UPPER('CWW12'!$AC$154)</f>
        <v>CWW12_143STD_PR24</v>
      </c>
      <c r="C2408" t="str">
        <f>IF(LEN(_xlfn.CONCAT('CWW12'!$B$141, " - ", 'CWW12'!$B$154, " - ", 'CWW12'!$H$6, " - ", 'CWW12'!$E$5))&gt;230,LEFT(_xlfn.CONCAT('CWW12'!$B$141, " - ", 'CWW12'!$B$154, " - ", 'CWW12'!$H$6, " - ", 'CWW12'!$E$5),212)&amp;" [*** truncated]",_xlfn.CONCAT('CWW12'!$B$141, " - ", 'CWW12'!$B$154, " - ", 'CWW12'!$H$6, " - ", 'CWW12'!$E$5))</f>
        <v xml:space="preserve">EA/NRW environmental programme bioresources (WINEP/NEP) - Sludge treatment - Thickening and/or dewatering; (WINEP/NEP) capex - Sewage treatment and disposal - Wastewater network+ </v>
      </c>
      <c r="D2408" t="str">
        <f>'CWW12'!$C$154</f>
        <v>£m</v>
      </c>
      <c r="E2408" t="s">
        <v>8488</v>
      </c>
      <c r="F2408" s="1248">
        <f>IF(ISBLANK('CWW12'!$N$154),"##BLANK",'CWW12'!$N$154)</f>
        <v>0</v>
      </c>
    </row>
    <row r="2409" spans="2:6" x14ac:dyDescent="0.2">
      <c r="B2409" t="str">
        <f>UPPER('CWW12'!$AD$154)</f>
        <v>CWW12_143SLT_PR24</v>
      </c>
      <c r="C2409" t="str">
        <f>IF(LEN(_xlfn.CONCAT('CWW12'!$B$141, " - ", 'CWW12'!$B$154, " - ", 'CWW12'!$I$6, " - ", 'CWW12'!$E$5))&gt;230,LEFT(_xlfn.CONCAT('CWW12'!$B$141, " - ", 'CWW12'!$B$154, " - ", 'CWW12'!$I$6, " - ", 'CWW12'!$E$5),212)&amp;" [*** truncated]",_xlfn.CONCAT('CWW12'!$B$141, " - ", 'CWW12'!$B$154, " - ", 'CWW12'!$I$6, " - ", 'CWW12'!$E$5))</f>
        <v xml:space="preserve">EA/NRW environmental programme bioresources (WINEP/NEP) - Sludge treatment - Thickening and/or dewatering; (WINEP/NEP) capex - Sludge liquor treatment - Wastewater network+ </v>
      </c>
      <c r="D2409" t="str">
        <f>'CWW12'!$C$154</f>
        <v>£m</v>
      </c>
      <c r="E2409" t="s">
        <v>8488</v>
      </c>
      <c r="F2409" s="1248">
        <f>IF(ISBLANK('CWW12'!$O$154),"##BLANK",'CWW12'!$O$154)</f>
        <v>0</v>
      </c>
    </row>
    <row r="2410" spans="2:6" x14ac:dyDescent="0.2">
      <c r="B2410" t="str">
        <f>UPPER('CWW12'!$AE$154)</f>
        <v>CWW12_143TOT_PR24</v>
      </c>
      <c r="C2410" t="str">
        <f>IF(LEN(_xlfn.CONCAT('CWW12'!$B$141, " - ", 'CWW12'!$B$154, " - ", 'CWW12'!$J$5))&gt;230,LEFT(_xlfn.CONCAT('CWW12'!$B$141, " - ", 'CWW12'!$B$154, " - ", 'CWW12'!$J$5),212)&amp;" [*** truncated]",_xlfn.CONCAT('CWW12'!$B$141, " - ", 'CWW12'!$B$154, " - ", 'CWW12'!$J$5))</f>
        <v>EA/NRW environmental programme bioresources (WINEP/NEP) - Sludge treatment - Thickening and/or dewatering; (WINEP/NEP) capex - Total</v>
      </c>
      <c r="D2410" t="str">
        <f>'CWW12'!$C$154</f>
        <v>£m</v>
      </c>
      <c r="E2410" t="s">
        <v>8488</v>
      </c>
      <c r="F2410" s="1248">
        <f>IF(ISBLANK('CWW12'!$P$154),"##BLANK",'CWW12'!$P$154)</f>
        <v>0</v>
      </c>
    </row>
    <row r="2411" spans="2:6" x14ac:dyDescent="0.2">
      <c r="B2411" t="str">
        <f>UPPER('CWW12'!$Z$155)</f>
        <v>CWW12_144FL_PR24</v>
      </c>
      <c r="C2411" t="str">
        <f>IF(LEN(_xlfn.CONCAT('CWW12'!$B$141, " - ", 'CWW12'!$B$155, " - ", 'CWW12'!$E$6, " - ", 'CWW12'!$E$5))&gt;230,LEFT(_xlfn.CONCAT('CWW12'!$B$141, " - ", 'CWW12'!$B$155, " - ", 'CWW12'!$E$6, " - ", 'CWW12'!$E$5),212)&amp;" [*** truncated]",_xlfn.CONCAT('CWW12'!$B$141, " - ", 'CWW12'!$B$155, " - ", 'CWW12'!$E$6, " - ", 'CWW12'!$E$5))</f>
        <v xml:space="preserve">EA/NRW environmental programme bioresources (WINEP/NEP) - Sludge treatment -Thickening and/or dewatering; (WINEP/NEP) opex - Foul - Wastewater network+ </v>
      </c>
      <c r="D2411" t="str">
        <f>'CWW12'!$C$155</f>
        <v>£m</v>
      </c>
      <c r="E2411" t="s">
        <v>8488</v>
      </c>
      <c r="F2411" s="1248">
        <f>IF(ISBLANK('CWW12'!$K$155),"##BLANK",'CWW12'!$K$155)</f>
        <v>0</v>
      </c>
    </row>
    <row r="2412" spans="2:6" x14ac:dyDescent="0.2">
      <c r="B2412" t="str">
        <f>UPPER('CWW12'!$AA$155)</f>
        <v>CWW12_144SWD_PR24</v>
      </c>
      <c r="C2412" t="str">
        <f>IF(LEN(_xlfn.CONCAT('CWW12'!$B$141, " - ", 'CWW12'!$B$155, " - ", 'CWW12'!$F$6, " - ", 'CWW12'!$E$5))&gt;230,LEFT(_xlfn.CONCAT('CWW12'!$B$141, " - ", 'CWW12'!$B$155, " - ", 'CWW12'!$F$6, " - ", 'CWW12'!$E$5),212)&amp;" [*** truncated]",_xlfn.CONCAT('CWW12'!$B$141, " - ", 'CWW12'!$B$155, " - ", 'CWW12'!$F$6, " - ", 'CWW12'!$E$5))</f>
        <v xml:space="preserve">EA/NRW environmental programme bioresources (WINEP/NEP) - Sludge treatment -Thickening and/or dewatering; (WINEP/NEP) opex - Surface water drainage - Wastewater network+ </v>
      </c>
      <c r="D2412" t="str">
        <f>'CWW12'!$C$155</f>
        <v>£m</v>
      </c>
      <c r="E2412" t="s">
        <v>8488</v>
      </c>
      <c r="F2412" s="1248">
        <f>IF(ISBLANK('CWW12'!$L$155),"##BLANK",'CWW12'!$L$155)</f>
        <v>0</v>
      </c>
    </row>
    <row r="2413" spans="2:6" x14ac:dyDescent="0.2">
      <c r="B2413" t="str">
        <f>UPPER('CWW12'!$AB$155)</f>
        <v>CWW12_144HD_PR24</v>
      </c>
      <c r="C2413" t="str">
        <f>IF(LEN(_xlfn.CONCAT('CWW12'!$B$141, " - ", 'CWW12'!$B$155, " - ", 'CWW12'!$G$6, " - ", 'CWW12'!$E$5))&gt;230,LEFT(_xlfn.CONCAT('CWW12'!$B$141, " - ", 'CWW12'!$B$155, " - ", 'CWW12'!$G$6, " - ", 'CWW12'!$E$5),212)&amp;" [*** truncated]",_xlfn.CONCAT('CWW12'!$B$141, " - ", 'CWW12'!$B$155, " - ", 'CWW12'!$G$6, " - ", 'CWW12'!$E$5))</f>
        <v xml:space="preserve">EA/NRW environmental programme bioresources (WINEP/NEP) - Sludge treatment -Thickening and/or dewatering; (WINEP/NEP) opex - Highway drainage - Wastewater network+ </v>
      </c>
      <c r="D2413" t="str">
        <f>'CWW12'!$C$155</f>
        <v>£m</v>
      </c>
      <c r="E2413" t="s">
        <v>8488</v>
      </c>
      <c r="F2413" s="1248">
        <f>IF(ISBLANK('CWW12'!$M$155),"##BLANK",'CWW12'!$M$155)</f>
        <v>0</v>
      </c>
    </row>
    <row r="2414" spans="2:6" x14ac:dyDescent="0.2">
      <c r="B2414" t="str">
        <f>UPPER('CWW12'!$AC$155)</f>
        <v>CWW12_144STD_PR24</v>
      </c>
      <c r="C2414" t="str">
        <f>IF(LEN(_xlfn.CONCAT('CWW12'!$B$141, " - ", 'CWW12'!$B$155, " - ", 'CWW12'!$H$6, " - ", 'CWW12'!$E$5))&gt;230,LEFT(_xlfn.CONCAT('CWW12'!$B$141, " - ", 'CWW12'!$B$155, " - ", 'CWW12'!$H$6, " - ", 'CWW12'!$E$5),212)&amp;" [*** truncated]",_xlfn.CONCAT('CWW12'!$B$141, " - ", 'CWW12'!$B$155, " - ", 'CWW12'!$H$6, " - ", 'CWW12'!$E$5))</f>
        <v xml:space="preserve">EA/NRW environmental programme bioresources (WINEP/NEP) - Sludge treatment -Thickening and/or dewatering; (WINEP/NEP) opex - Sewage treatment and disposal - Wastewater network+ </v>
      </c>
      <c r="D2414" t="str">
        <f>'CWW12'!$C$155</f>
        <v>£m</v>
      </c>
      <c r="E2414" t="s">
        <v>8488</v>
      </c>
      <c r="F2414" s="1248">
        <f>IF(ISBLANK('CWW12'!$N$155),"##BLANK",'CWW12'!$N$155)</f>
        <v>0</v>
      </c>
    </row>
    <row r="2415" spans="2:6" x14ac:dyDescent="0.2">
      <c r="B2415" t="str">
        <f>UPPER('CWW12'!$AD$155)</f>
        <v>CWW12_144SLT_PR24</v>
      </c>
      <c r="C2415" t="str">
        <f>IF(LEN(_xlfn.CONCAT('CWW12'!$B$141, " - ", 'CWW12'!$B$155, " - ", 'CWW12'!$I$6, " - ", 'CWW12'!$E$5))&gt;230,LEFT(_xlfn.CONCAT('CWW12'!$B$141, " - ", 'CWW12'!$B$155, " - ", 'CWW12'!$I$6, " - ", 'CWW12'!$E$5),212)&amp;" [*** truncated]",_xlfn.CONCAT('CWW12'!$B$141, " - ", 'CWW12'!$B$155, " - ", 'CWW12'!$I$6, " - ", 'CWW12'!$E$5))</f>
        <v xml:space="preserve">EA/NRW environmental programme bioresources (WINEP/NEP) - Sludge treatment -Thickening and/or dewatering; (WINEP/NEP) opex - Sludge liquor treatment - Wastewater network+ </v>
      </c>
      <c r="D2415" t="str">
        <f>'CWW12'!$C$155</f>
        <v>£m</v>
      </c>
      <c r="E2415" t="s">
        <v>8488</v>
      </c>
      <c r="F2415" s="1248">
        <f>IF(ISBLANK('CWW12'!$O$155),"##BLANK",'CWW12'!$O$155)</f>
        <v>0</v>
      </c>
    </row>
    <row r="2416" spans="2:6" x14ac:dyDescent="0.2">
      <c r="B2416" t="str">
        <f>UPPER('CWW12'!$AE$155)</f>
        <v>CWW12_144TOT_PR24</v>
      </c>
      <c r="C2416" t="str">
        <f>IF(LEN(_xlfn.CONCAT('CWW12'!$B$141, " - ", 'CWW12'!$B$155, " - ", 'CWW12'!$J$5))&gt;230,LEFT(_xlfn.CONCAT('CWW12'!$B$141, " - ", 'CWW12'!$B$155, " - ", 'CWW12'!$J$5),212)&amp;" [*** truncated]",_xlfn.CONCAT('CWW12'!$B$141, " - ", 'CWW12'!$B$155, " - ", 'CWW12'!$J$5))</f>
        <v>EA/NRW environmental programme bioresources (WINEP/NEP) - Sludge treatment -Thickening and/or dewatering; (WINEP/NEP) opex - Total</v>
      </c>
      <c r="D2416" t="str">
        <f>'CWW12'!$C$155</f>
        <v>£m</v>
      </c>
      <c r="E2416" t="s">
        <v>8488</v>
      </c>
      <c r="F2416" s="1248">
        <f>IF(ISBLANK('CWW12'!$P$155),"##BLANK",'CWW12'!$P$155)</f>
        <v>0</v>
      </c>
    </row>
    <row r="2417" spans="2:6" x14ac:dyDescent="0.2">
      <c r="B2417" t="str">
        <f>UPPER('CWW12'!$Z$156)</f>
        <v>CWW12_145FL_PR24</v>
      </c>
      <c r="C2417" t="str">
        <f>IF(LEN(_xlfn.CONCAT('CWW12'!$B$141, " - ", 'CWW12'!$B$156, " - ", 'CWW12'!$E$6, " - ", 'CWW12'!$E$5))&gt;230,LEFT(_xlfn.CONCAT('CWW12'!$B$141, " - ", 'CWW12'!$B$156, " - ", 'CWW12'!$E$6, " - ", 'CWW12'!$E$5),212)&amp;" [*** truncated]",_xlfn.CONCAT('CWW12'!$B$141, " - ", 'CWW12'!$B$156, " - ", 'CWW12'!$E$6, " - ", 'CWW12'!$E$5))</f>
        <v xml:space="preserve">EA/NRW environmental programme bioresources (WINEP/NEP) - Sludge treatment - Thickening and/or dewatering; (WINEP/NEP) totex - Foul - Wastewater network+ </v>
      </c>
      <c r="D2417" t="str">
        <f>'CWW12'!$C$156</f>
        <v>£m</v>
      </c>
      <c r="E2417" t="s">
        <v>8488</v>
      </c>
      <c r="F2417" s="1248">
        <f>IF(ISBLANK('CWW12'!$K$156),"##BLANK",'CWW12'!$K$156)</f>
        <v>0</v>
      </c>
    </row>
    <row r="2418" spans="2:6" x14ac:dyDescent="0.2">
      <c r="B2418" t="str">
        <f>UPPER('CWW12'!$AA$156)</f>
        <v>CWW12_145SWD_PR24</v>
      </c>
      <c r="C2418" t="str">
        <f>IF(LEN(_xlfn.CONCAT('CWW12'!$B$141, " - ", 'CWW12'!$B$156, " - ", 'CWW12'!$F$6, " - ", 'CWW12'!$E$5))&gt;230,LEFT(_xlfn.CONCAT('CWW12'!$B$141, " - ", 'CWW12'!$B$156, " - ", 'CWW12'!$F$6, " - ", 'CWW12'!$E$5),212)&amp;" [*** truncated]",_xlfn.CONCAT('CWW12'!$B$141, " - ", 'CWW12'!$B$156, " - ", 'CWW12'!$F$6, " - ", 'CWW12'!$E$5))</f>
        <v xml:space="preserve">EA/NRW environmental programme bioresources (WINEP/NEP) - Sludge treatment - Thickening and/or dewatering; (WINEP/NEP) totex - Surface water drainage - Wastewater network+ </v>
      </c>
      <c r="D2418" t="str">
        <f>'CWW12'!$C$156</f>
        <v>£m</v>
      </c>
      <c r="E2418" t="s">
        <v>8488</v>
      </c>
      <c r="F2418" s="1248">
        <f>IF(ISBLANK('CWW12'!$L$156),"##BLANK",'CWW12'!$L$156)</f>
        <v>0</v>
      </c>
    </row>
    <row r="2419" spans="2:6" x14ac:dyDescent="0.2">
      <c r="B2419" t="str">
        <f>UPPER('CWW12'!$AB$156)</f>
        <v>CWW12_145HD_PR24</v>
      </c>
      <c r="C2419" t="str">
        <f>IF(LEN(_xlfn.CONCAT('CWW12'!$B$141, " - ", 'CWW12'!$B$156, " - ", 'CWW12'!$G$6, " - ", 'CWW12'!$E$5))&gt;230,LEFT(_xlfn.CONCAT('CWW12'!$B$141, " - ", 'CWW12'!$B$156, " - ", 'CWW12'!$G$6, " - ", 'CWW12'!$E$5),212)&amp;" [*** truncated]",_xlfn.CONCAT('CWW12'!$B$141, " - ", 'CWW12'!$B$156, " - ", 'CWW12'!$G$6, " - ", 'CWW12'!$E$5))</f>
        <v xml:space="preserve">EA/NRW environmental programme bioresources (WINEP/NEP) - Sludge treatment - Thickening and/or dewatering; (WINEP/NEP) totex - Highway drainage - Wastewater network+ </v>
      </c>
      <c r="D2419" t="str">
        <f>'CWW12'!$C$156</f>
        <v>£m</v>
      </c>
      <c r="E2419" t="s">
        <v>8488</v>
      </c>
      <c r="F2419" s="1248">
        <f>IF(ISBLANK('CWW12'!$M$156),"##BLANK",'CWW12'!$M$156)</f>
        <v>0</v>
      </c>
    </row>
    <row r="2420" spans="2:6" x14ac:dyDescent="0.2">
      <c r="B2420" t="str">
        <f>UPPER('CWW12'!$AC$156)</f>
        <v>CWW12_145STD_PR24</v>
      </c>
      <c r="C2420" t="str">
        <f>IF(LEN(_xlfn.CONCAT('CWW12'!$B$141, " - ", 'CWW12'!$B$156, " - ", 'CWW12'!$H$6, " - ", 'CWW12'!$E$5))&gt;230,LEFT(_xlfn.CONCAT('CWW12'!$B$141, " - ", 'CWW12'!$B$156, " - ", 'CWW12'!$H$6, " - ", 'CWW12'!$E$5),212)&amp;" [*** truncated]",_xlfn.CONCAT('CWW12'!$B$141, " - ", 'CWW12'!$B$156, " - ", 'CWW12'!$H$6, " - ", 'CWW12'!$E$5))</f>
        <v xml:space="preserve">EA/NRW environmental programme bioresources (WINEP/NEP) - Sludge treatment - Thickening and/or dewatering; (WINEP/NEP) totex - Sewage treatment and disposal - Wastewater network+ </v>
      </c>
      <c r="D2420" t="str">
        <f>'CWW12'!$C$156</f>
        <v>£m</v>
      </c>
      <c r="E2420" t="s">
        <v>8488</v>
      </c>
      <c r="F2420" s="1248">
        <f>IF(ISBLANK('CWW12'!$N$156),"##BLANK",'CWW12'!$N$156)</f>
        <v>0</v>
      </c>
    </row>
    <row r="2421" spans="2:6" x14ac:dyDescent="0.2">
      <c r="B2421" t="str">
        <f>UPPER('CWW12'!$AD$156)</f>
        <v>CWW12_145SLT_PR24</v>
      </c>
      <c r="C2421" t="str">
        <f>IF(LEN(_xlfn.CONCAT('CWW12'!$B$141, " - ", 'CWW12'!$B$156, " - ", 'CWW12'!$I$6, " - ", 'CWW12'!$E$5))&gt;230,LEFT(_xlfn.CONCAT('CWW12'!$B$141, " - ", 'CWW12'!$B$156, " - ", 'CWW12'!$I$6, " - ", 'CWW12'!$E$5),212)&amp;" [*** truncated]",_xlfn.CONCAT('CWW12'!$B$141, " - ", 'CWW12'!$B$156, " - ", 'CWW12'!$I$6, " - ", 'CWW12'!$E$5))</f>
        <v xml:space="preserve">EA/NRW environmental programme bioresources (WINEP/NEP) - Sludge treatment - Thickening and/or dewatering; (WINEP/NEP) totex - Sludge liquor treatment - Wastewater network+ </v>
      </c>
      <c r="D2421" t="str">
        <f>'CWW12'!$C$156</f>
        <v>£m</v>
      </c>
      <c r="E2421" t="s">
        <v>8488</v>
      </c>
      <c r="F2421" s="1248">
        <f>IF(ISBLANK('CWW12'!$O$156),"##BLANK",'CWW12'!$O$156)</f>
        <v>0</v>
      </c>
    </row>
    <row r="2422" spans="2:6" x14ac:dyDescent="0.2">
      <c r="B2422" t="str">
        <f>UPPER('CWW12'!$AE$156)</f>
        <v>CWW12_145TOT_PR24</v>
      </c>
      <c r="C2422" t="str">
        <f>IF(LEN(_xlfn.CONCAT('CWW12'!$B$141, " - ", 'CWW12'!$B$156, " - ", 'CWW12'!$J$5))&gt;230,LEFT(_xlfn.CONCAT('CWW12'!$B$141, " - ", 'CWW12'!$B$156, " - ", 'CWW12'!$J$5),212)&amp;" [*** truncated]",_xlfn.CONCAT('CWW12'!$B$141, " - ", 'CWW12'!$B$156, " - ", 'CWW12'!$J$5))</f>
        <v>EA/NRW environmental programme bioresources (WINEP/NEP) - Sludge treatment - Thickening and/or dewatering; (WINEP/NEP) totex - Total</v>
      </c>
      <c r="D2422" t="str">
        <f>'CWW12'!$C$156</f>
        <v>£m</v>
      </c>
      <c r="E2422" t="s">
        <v>8488</v>
      </c>
      <c r="F2422" s="1248">
        <f>IF(ISBLANK('CWW12'!$P$156),"##BLANK",'CWW12'!$P$156)</f>
        <v>0</v>
      </c>
    </row>
    <row r="2423" spans="2:6" x14ac:dyDescent="0.2">
      <c r="B2423" t="str">
        <f>UPPER('CWW12'!$Z$157)</f>
        <v>CWW12_146FL_PR24</v>
      </c>
      <c r="C2423" t="str">
        <f>IF(LEN(_xlfn.CONCAT('CWW12'!$B$141, " - ", 'CWW12'!$B$157, " - ", 'CWW12'!$E$6, " - ", 'CWW12'!$E$5))&gt;230,LEFT(_xlfn.CONCAT('CWW12'!$B$141, " - ", 'CWW12'!$B$157, " - ", 'CWW12'!$E$6, " - ", 'CWW12'!$E$5),212)&amp;" [*** truncated]",_xlfn.CONCAT('CWW12'!$B$141, " - ", 'CWW12'!$B$157, " - ", 'CWW12'!$E$6, " - ", 'CWW12'!$E$5))</f>
        <v xml:space="preserve">EA/NRW environmental programme bioresources (WINEP/NEP) - Sludge treatment - Other; (WINEP/NEP) bioresources capex - Foul - Wastewater network+ </v>
      </c>
      <c r="D2423" t="str">
        <f>'CWW12'!$C$157</f>
        <v>£m</v>
      </c>
      <c r="E2423" t="s">
        <v>8488</v>
      </c>
      <c r="F2423" s="1248">
        <f>IF(ISBLANK('CWW12'!$K$157),"##BLANK",'CWW12'!$K$157)</f>
        <v>0</v>
      </c>
    </row>
    <row r="2424" spans="2:6" x14ac:dyDescent="0.2">
      <c r="B2424" t="str">
        <f>UPPER('CWW12'!$AA$157)</f>
        <v>CWW12_146SWD_PR24</v>
      </c>
      <c r="C2424" t="str">
        <f>IF(LEN(_xlfn.CONCAT('CWW12'!$B$141, " - ", 'CWW12'!$B$157, " - ", 'CWW12'!$F$6, " - ", 'CWW12'!$E$5))&gt;230,LEFT(_xlfn.CONCAT('CWW12'!$B$141, " - ", 'CWW12'!$B$157, " - ", 'CWW12'!$F$6, " - ", 'CWW12'!$E$5),212)&amp;" [*** truncated]",_xlfn.CONCAT('CWW12'!$B$141, " - ", 'CWW12'!$B$157, " - ", 'CWW12'!$F$6, " - ", 'CWW12'!$E$5))</f>
        <v xml:space="preserve">EA/NRW environmental programme bioresources (WINEP/NEP) - Sludge treatment - Other; (WINEP/NEP) bioresources capex - Surface water drainage - Wastewater network+ </v>
      </c>
      <c r="D2424" t="str">
        <f>'CWW12'!$C$157</f>
        <v>£m</v>
      </c>
      <c r="E2424" t="s">
        <v>8488</v>
      </c>
      <c r="F2424" s="1248">
        <f>IF(ISBLANK('CWW12'!$L$157),"##BLANK",'CWW12'!$L$157)</f>
        <v>0</v>
      </c>
    </row>
    <row r="2425" spans="2:6" x14ac:dyDescent="0.2">
      <c r="B2425" t="str">
        <f>UPPER('CWW12'!$AB$157)</f>
        <v>CWW12_146HD_PR24</v>
      </c>
      <c r="C2425" t="str">
        <f>IF(LEN(_xlfn.CONCAT('CWW12'!$B$141, " - ", 'CWW12'!$B$157, " - ", 'CWW12'!$G$6, " - ", 'CWW12'!$E$5))&gt;230,LEFT(_xlfn.CONCAT('CWW12'!$B$141, " - ", 'CWW12'!$B$157, " - ", 'CWW12'!$G$6, " - ", 'CWW12'!$E$5),212)&amp;" [*** truncated]",_xlfn.CONCAT('CWW12'!$B$141, " - ", 'CWW12'!$B$157, " - ", 'CWW12'!$G$6, " - ", 'CWW12'!$E$5))</f>
        <v xml:space="preserve">EA/NRW environmental programme bioresources (WINEP/NEP) - Sludge treatment - Other; (WINEP/NEP) bioresources capex - Highway drainage - Wastewater network+ </v>
      </c>
      <c r="D2425" t="str">
        <f>'CWW12'!$C$157</f>
        <v>£m</v>
      </c>
      <c r="E2425" t="s">
        <v>8488</v>
      </c>
      <c r="F2425" s="1248">
        <f>IF(ISBLANK('CWW12'!$M$157),"##BLANK",'CWW12'!$M$157)</f>
        <v>0</v>
      </c>
    </row>
    <row r="2426" spans="2:6" x14ac:dyDescent="0.2">
      <c r="B2426" t="str">
        <f>UPPER('CWW12'!$AC$157)</f>
        <v>CWW12_146STD_PR24</v>
      </c>
      <c r="C2426" t="str">
        <f>IF(LEN(_xlfn.CONCAT('CWW12'!$B$141, " - ", 'CWW12'!$B$157, " - ", 'CWW12'!$H$6, " - ", 'CWW12'!$E$5))&gt;230,LEFT(_xlfn.CONCAT('CWW12'!$B$141, " - ", 'CWW12'!$B$157, " - ", 'CWW12'!$H$6, " - ", 'CWW12'!$E$5),212)&amp;" [*** truncated]",_xlfn.CONCAT('CWW12'!$B$141, " - ", 'CWW12'!$B$157, " - ", 'CWW12'!$H$6, " - ", 'CWW12'!$E$5))</f>
        <v xml:space="preserve">EA/NRW environmental programme bioresources (WINEP/NEP) - Sludge treatment - Other; (WINEP/NEP) bioresources capex - Sewage treatment and disposal - Wastewater network+ </v>
      </c>
      <c r="D2426" t="str">
        <f>'CWW12'!$C$157</f>
        <v>£m</v>
      </c>
      <c r="E2426" t="s">
        <v>8488</v>
      </c>
      <c r="F2426" s="1248">
        <f>IF(ISBLANK('CWW12'!$N$157),"##BLANK",'CWW12'!$N$157)</f>
        <v>0</v>
      </c>
    </row>
    <row r="2427" spans="2:6" x14ac:dyDescent="0.2">
      <c r="B2427" t="str">
        <f>UPPER('CWW12'!$AD$157)</f>
        <v>CWW12_146SLT_PR24</v>
      </c>
      <c r="C2427" t="str">
        <f>IF(LEN(_xlfn.CONCAT('CWW12'!$B$141, " - ", 'CWW12'!$B$157, " - ", 'CWW12'!$I$6, " - ", 'CWW12'!$E$5))&gt;230,LEFT(_xlfn.CONCAT('CWW12'!$B$141, " - ", 'CWW12'!$B$157, " - ", 'CWW12'!$I$6, " - ", 'CWW12'!$E$5),212)&amp;" [*** truncated]",_xlfn.CONCAT('CWW12'!$B$141, " - ", 'CWW12'!$B$157, " - ", 'CWW12'!$I$6, " - ", 'CWW12'!$E$5))</f>
        <v xml:space="preserve">EA/NRW environmental programme bioresources (WINEP/NEP) - Sludge treatment - Other; (WINEP/NEP) bioresources capex - Sludge liquor treatment - Wastewater network+ </v>
      </c>
      <c r="D2427" t="str">
        <f>'CWW12'!$C$157</f>
        <v>£m</v>
      </c>
      <c r="E2427" t="s">
        <v>8488</v>
      </c>
      <c r="F2427" s="1248">
        <f>IF(ISBLANK('CWW12'!$O$157),"##BLANK",'CWW12'!$O$157)</f>
        <v>0</v>
      </c>
    </row>
    <row r="2428" spans="2:6" x14ac:dyDescent="0.2">
      <c r="B2428" t="str">
        <f>UPPER('CWW12'!$AE$157)</f>
        <v>CWW12_146TOT_PR24</v>
      </c>
      <c r="C2428" t="str">
        <f>IF(LEN(_xlfn.CONCAT('CWW12'!$B$141, " - ", 'CWW12'!$B$157, " - ", 'CWW12'!$J$5))&gt;230,LEFT(_xlfn.CONCAT('CWW12'!$B$141, " - ", 'CWW12'!$B$157, " - ", 'CWW12'!$J$5),212)&amp;" [*** truncated]",_xlfn.CONCAT('CWW12'!$B$141, " - ", 'CWW12'!$B$157, " - ", 'CWW12'!$J$5))</f>
        <v>EA/NRW environmental programme bioresources (WINEP/NEP) - Sludge treatment - Other; (WINEP/NEP) bioresources capex - Total</v>
      </c>
      <c r="D2428" t="str">
        <f>'CWW12'!$C$157</f>
        <v>£m</v>
      </c>
      <c r="E2428" t="s">
        <v>8488</v>
      </c>
      <c r="F2428" s="1248">
        <f>IF(ISBLANK('CWW12'!$P$157),"##BLANK",'CWW12'!$P$157)</f>
        <v>0</v>
      </c>
    </row>
    <row r="2429" spans="2:6" x14ac:dyDescent="0.2">
      <c r="B2429" t="str">
        <f>UPPER('CWW12'!$Z$158)</f>
        <v>CWW12_147FL_PR24</v>
      </c>
      <c r="C2429" t="str">
        <f>IF(LEN(_xlfn.CONCAT('CWW12'!$B$141, " - ", 'CWW12'!$B$158, " - ", 'CWW12'!$E$6, " - ", 'CWW12'!$E$5))&gt;230,LEFT(_xlfn.CONCAT('CWW12'!$B$141, " - ", 'CWW12'!$B$158, " - ", 'CWW12'!$E$6, " - ", 'CWW12'!$E$5),212)&amp;" [*** truncated]",_xlfn.CONCAT('CWW12'!$B$141, " - ", 'CWW12'!$B$158, " - ", 'CWW12'!$E$6, " - ", 'CWW12'!$E$5))</f>
        <v xml:space="preserve">EA/NRW environmental programme bioresources (WINEP/NEP) - Sludge treatment - Other; (WINEP/NEP) bioresources opex - Foul - Wastewater network+ </v>
      </c>
      <c r="D2429" t="str">
        <f>'CWW12'!$C$158</f>
        <v>£m</v>
      </c>
      <c r="E2429" t="s">
        <v>8488</v>
      </c>
      <c r="F2429" s="1248">
        <f>IF(ISBLANK('CWW12'!$K$158),"##BLANK",'CWW12'!$K$158)</f>
        <v>0</v>
      </c>
    </row>
    <row r="2430" spans="2:6" x14ac:dyDescent="0.2">
      <c r="B2430" t="str">
        <f>UPPER('CWW12'!$AA$158)</f>
        <v>CWW12_147SWD_PR24</v>
      </c>
      <c r="C2430" t="str">
        <f>IF(LEN(_xlfn.CONCAT('CWW12'!$B$141, " - ", 'CWW12'!$B$158, " - ", 'CWW12'!$F$6, " - ", 'CWW12'!$E$5))&gt;230,LEFT(_xlfn.CONCAT('CWW12'!$B$141, " - ", 'CWW12'!$B$158, " - ", 'CWW12'!$F$6, " - ", 'CWW12'!$E$5),212)&amp;" [*** truncated]",_xlfn.CONCAT('CWW12'!$B$141, " - ", 'CWW12'!$B$158, " - ", 'CWW12'!$F$6, " - ", 'CWW12'!$E$5))</f>
        <v xml:space="preserve">EA/NRW environmental programme bioresources (WINEP/NEP) - Sludge treatment - Other; (WINEP/NEP) bioresources opex - Surface water drainage - Wastewater network+ </v>
      </c>
      <c r="D2430" t="str">
        <f>'CWW12'!$C$158</f>
        <v>£m</v>
      </c>
      <c r="E2430" t="s">
        <v>8488</v>
      </c>
      <c r="F2430" s="1248">
        <f>IF(ISBLANK('CWW12'!$L$158),"##BLANK",'CWW12'!$L$158)</f>
        <v>0</v>
      </c>
    </row>
    <row r="2431" spans="2:6" x14ac:dyDescent="0.2">
      <c r="B2431" t="str">
        <f>UPPER('CWW12'!$AB$158)</f>
        <v>CWW12_147HD_PR24</v>
      </c>
      <c r="C2431" t="str">
        <f>IF(LEN(_xlfn.CONCAT('CWW12'!$B$141, " - ", 'CWW12'!$B$158, " - ", 'CWW12'!$G$6, " - ", 'CWW12'!$E$5))&gt;230,LEFT(_xlfn.CONCAT('CWW12'!$B$141, " - ", 'CWW12'!$B$158, " - ", 'CWW12'!$G$6, " - ", 'CWW12'!$E$5),212)&amp;" [*** truncated]",_xlfn.CONCAT('CWW12'!$B$141, " - ", 'CWW12'!$B$158, " - ", 'CWW12'!$G$6, " - ", 'CWW12'!$E$5))</f>
        <v xml:space="preserve">EA/NRW environmental programme bioresources (WINEP/NEP) - Sludge treatment - Other; (WINEP/NEP) bioresources opex - Highway drainage - Wastewater network+ </v>
      </c>
      <c r="D2431" t="str">
        <f>'CWW12'!$C$158</f>
        <v>£m</v>
      </c>
      <c r="E2431" t="s">
        <v>8488</v>
      </c>
      <c r="F2431" s="1248">
        <f>IF(ISBLANK('CWW12'!$M$158),"##BLANK",'CWW12'!$M$158)</f>
        <v>0</v>
      </c>
    </row>
    <row r="2432" spans="2:6" x14ac:dyDescent="0.2">
      <c r="B2432" t="str">
        <f>UPPER('CWW12'!$AC$158)</f>
        <v>CWW12_147STD_PR24</v>
      </c>
      <c r="C2432" t="str">
        <f>IF(LEN(_xlfn.CONCAT('CWW12'!$B$141, " - ", 'CWW12'!$B$158, " - ", 'CWW12'!$H$6, " - ", 'CWW12'!$E$5))&gt;230,LEFT(_xlfn.CONCAT('CWW12'!$B$141, " - ", 'CWW12'!$B$158, " - ", 'CWW12'!$H$6, " - ", 'CWW12'!$E$5),212)&amp;" [*** truncated]",_xlfn.CONCAT('CWW12'!$B$141, " - ", 'CWW12'!$B$158, " - ", 'CWW12'!$H$6, " - ", 'CWW12'!$E$5))</f>
        <v xml:space="preserve">EA/NRW environmental programme bioresources (WINEP/NEP) - Sludge treatment - Other; (WINEP/NEP) bioresources opex - Sewage treatment and disposal - Wastewater network+ </v>
      </c>
      <c r="D2432" t="str">
        <f>'CWW12'!$C$158</f>
        <v>£m</v>
      </c>
      <c r="E2432" t="s">
        <v>8488</v>
      </c>
      <c r="F2432" s="1248">
        <f>IF(ISBLANK('CWW12'!$N$158),"##BLANK",'CWW12'!$N$158)</f>
        <v>0</v>
      </c>
    </row>
    <row r="2433" spans="2:6" x14ac:dyDescent="0.2">
      <c r="B2433" t="str">
        <f>UPPER('CWW12'!$AD$158)</f>
        <v>CWW12_147SLT_PR24</v>
      </c>
      <c r="C2433" t="str">
        <f>IF(LEN(_xlfn.CONCAT('CWW12'!$B$141, " - ", 'CWW12'!$B$158, " - ", 'CWW12'!$I$6, " - ", 'CWW12'!$E$5))&gt;230,LEFT(_xlfn.CONCAT('CWW12'!$B$141, " - ", 'CWW12'!$B$158, " - ", 'CWW12'!$I$6, " - ", 'CWW12'!$E$5),212)&amp;" [*** truncated]",_xlfn.CONCAT('CWW12'!$B$141, " - ", 'CWW12'!$B$158, " - ", 'CWW12'!$I$6, " - ", 'CWW12'!$E$5))</f>
        <v xml:space="preserve">EA/NRW environmental programme bioresources (WINEP/NEP) - Sludge treatment - Other; (WINEP/NEP) bioresources opex - Sludge liquor treatment - Wastewater network+ </v>
      </c>
      <c r="D2433" t="str">
        <f>'CWW12'!$C$158</f>
        <v>£m</v>
      </c>
      <c r="E2433" t="s">
        <v>8488</v>
      </c>
      <c r="F2433" s="1248">
        <f>IF(ISBLANK('CWW12'!$O$158),"##BLANK",'CWW12'!$O$158)</f>
        <v>0</v>
      </c>
    </row>
    <row r="2434" spans="2:6" x14ac:dyDescent="0.2">
      <c r="B2434" t="str">
        <f>UPPER('CWW12'!$AE$158)</f>
        <v>CWW12_147TOT_PR24</v>
      </c>
      <c r="C2434" t="str">
        <f>IF(LEN(_xlfn.CONCAT('CWW12'!$B$141, " - ", 'CWW12'!$B$158, " - ", 'CWW12'!$J$5))&gt;230,LEFT(_xlfn.CONCAT('CWW12'!$B$141, " - ", 'CWW12'!$B$158, " - ", 'CWW12'!$J$5),212)&amp;" [*** truncated]",_xlfn.CONCAT('CWW12'!$B$141, " - ", 'CWW12'!$B$158, " - ", 'CWW12'!$J$5))</f>
        <v>EA/NRW environmental programme bioresources (WINEP/NEP) - Sludge treatment - Other; (WINEP/NEP) bioresources opex - Total</v>
      </c>
      <c r="D2434" t="str">
        <f>'CWW12'!$C$158</f>
        <v>£m</v>
      </c>
      <c r="E2434" t="s">
        <v>8488</v>
      </c>
      <c r="F2434" s="1248">
        <f>IF(ISBLANK('CWW12'!$P$158),"##BLANK",'CWW12'!$P$158)</f>
        <v>0</v>
      </c>
    </row>
    <row r="2435" spans="2:6" x14ac:dyDescent="0.2">
      <c r="B2435" t="str">
        <f>UPPER('CWW12'!$Z$159)</f>
        <v>CWW12_148FL_PR24</v>
      </c>
      <c r="C2435" t="str">
        <f>IF(LEN(_xlfn.CONCAT('CWW12'!$B$141, " - ", 'CWW12'!$B$159, " - ", 'CWW12'!$E$6, " - ", 'CWW12'!$E$5))&gt;230,LEFT(_xlfn.CONCAT('CWW12'!$B$141, " - ", 'CWW12'!$B$159, " - ", 'CWW12'!$E$6, " - ", 'CWW12'!$E$5),212)&amp;" [*** truncated]",_xlfn.CONCAT('CWW12'!$B$141, " - ", 'CWW12'!$B$159, " - ", 'CWW12'!$E$6, " - ", 'CWW12'!$E$5))</f>
        <v xml:space="preserve">EA/NRW environmental programme bioresources (WINEP/NEP) - Sludge treatment -Other; (WINEP/NEP) bioresources totex - Foul - Wastewater network+ </v>
      </c>
      <c r="D2435" t="str">
        <f>'CWW12'!$C$159</f>
        <v>£m</v>
      </c>
      <c r="E2435" t="s">
        <v>8488</v>
      </c>
      <c r="F2435" s="1248">
        <f>IF(ISBLANK('CWW12'!$K$159),"##BLANK",'CWW12'!$K$159)</f>
        <v>0</v>
      </c>
    </row>
    <row r="2436" spans="2:6" x14ac:dyDescent="0.2">
      <c r="B2436" t="str">
        <f>UPPER('CWW12'!$AA$159)</f>
        <v>CWW12_148SWD_PR24</v>
      </c>
      <c r="C2436" t="str">
        <f>IF(LEN(_xlfn.CONCAT('CWW12'!$B$141, " - ", 'CWW12'!$B$159, " - ", 'CWW12'!$F$6, " - ", 'CWW12'!$E$5))&gt;230,LEFT(_xlfn.CONCAT('CWW12'!$B$141, " - ", 'CWW12'!$B$159, " - ", 'CWW12'!$F$6, " - ", 'CWW12'!$E$5),212)&amp;" [*** truncated]",_xlfn.CONCAT('CWW12'!$B$141, " - ", 'CWW12'!$B$159, " - ", 'CWW12'!$F$6, " - ", 'CWW12'!$E$5))</f>
        <v xml:space="preserve">EA/NRW environmental programme bioresources (WINEP/NEP) - Sludge treatment -Other; (WINEP/NEP) bioresources totex - Surface water drainage - Wastewater network+ </v>
      </c>
      <c r="D2436" t="str">
        <f>'CWW12'!$C$159</f>
        <v>£m</v>
      </c>
      <c r="E2436" t="s">
        <v>8488</v>
      </c>
      <c r="F2436" s="1248">
        <f>IF(ISBLANK('CWW12'!$L$159),"##BLANK",'CWW12'!$L$159)</f>
        <v>0</v>
      </c>
    </row>
    <row r="2437" spans="2:6" x14ac:dyDescent="0.2">
      <c r="B2437" t="str">
        <f>UPPER('CWW12'!$AB$159)</f>
        <v>CWW12_148HD_PR24</v>
      </c>
      <c r="C2437" t="str">
        <f>IF(LEN(_xlfn.CONCAT('CWW12'!$B$141, " - ", 'CWW12'!$B$159, " - ", 'CWW12'!$G$6, " - ", 'CWW12'!$E$5))&gt;230,LEFT(_xlfn.CONCAT('CWW12'!$B$141, " - ", 'CWW12'!$B$159, " - ", 'CWW12'!$G$6, " - ", 'CWW12'!$E$5),212)&amp;" [*** truncated]",_xlfn.CONCAT('CWW12'!$B$141, " - ", 'CWW12'!$B$159, " - ", 'CWW12'!$G$6, " - ", 'CWW12'!$E$5))</f>
        <v xml:space="preserve">EA/NRW environmental programme bioresources (WINEP/NEP) - Sludge treatment -Other; (WINEP/NEP) bioresources totex - Highway drainage - Wastewater network+ </v>
      </c>
      <c r="D2437" t="str">
        <f>'CWW12'!$C$159</f>
        <v>£m</v>
      </c>
      <c r="E2437" t="s">
        <v>8488</v>
      </c>
      <c r="F2437" s="1248">
        <f>IF(ISBLANK('CWW12'!$M$159),"##BLANK",'CWW12'!$M$159)</f>
        <v>0</v>
      </c>
    </row>
    <row r="2438" spans="2:6" x14ac:dyDescent="0.2">
      <c r="B2438" t="str">
        <f>UPPER('CWW12'!$AC$159)</f>
        <v>CWW12_148STD_PR24</v>
      </c>
      <c r="C2438" t="str">
        <f>IF(LEN(_xlfn.CONCAT('CWW12'!$B$141, " - ", 'CWW12'!$B$159, " - ", 'CWW12'!$H$6, " - ", 'CWW12'!$E$5))&gt;230,LEFT(_xlfn.CONCAT('CWW12'!$B$141, " - ", 'CWW12'!$B$159, " - ", 'CWW12'!$H$6, " - ", 'CWW12'!$E$5),212)&amp;" [*** truncated]",_xlfn.CONCAT('CWW12'!$B$141, " - ", 'CWW12'!$B$159, " - ", 'CWW12'!$H$6, " - ", 'CWW12'!$E$5))</f>
        <v xml:space="preserve">EA/NRW environmental programme bioresources (WINEP/NEP) - Sludge treatment -Other; (WINEP/NEP) bioresources totex - Sewage treatment and disposal - Wastewater network+ </v>
      </c>
      <c r="D2438" t="str">
        <f>'CWW12'!$C$159</f>
        <v>£m</v>
      </c>
      <c r="E2438" t="s">
        <v>8488</v>
      </c>
      <c r="F2438" s="1248">
        <f>IF(ISBLANK('CWW12'!$N$159),"##BLANK",'CWW12'!$N$159)</f>
        <v>0</v>
      </c>
    </row>
    <row r="2439" spans="2:6" x14ac:dyDescent="0.2">
      <c r="B2439" t="str">
        <f>UPPER('CWW12'!$AD$159)</f>
        <v>CWW12_148SLT_PR24</v>
      </c>
      <c r="C2439" t="str">
        <f>IF(LEN(_xlfn.CONCAT('CWW12'!$B$141, " - ", 'CWW12'!$B$159, " - ", 'CWW12'!$I$6, " - ", 'CWW12'!$E$5))&gt;230,LEFT(_xlfn.CONCAT('CWW12'!$B$141, " - ", 'CWW12'!$B$159, " - ", 'CWW12'!$I$6, " - ", 'CWW12'!$E$5),212)&amp;" [*** truncated]",_xlfn.CONCAT('CWW12'!$B$141, " - ", 'CWW12'!$B$159, " - ", 'CWW12'!$I$6, " - ", 'CWW12'!$E$5))</f>
        <v xml:space="preserve">EA/NRW environmental programme bioresources (WINEP/NEP) - Sludge treatment -Other; (WINEP/NEP) bioresources totex - Sludge liquor treatment - Wastewater network+ </v>
      </c>
      <c r="D2439" t="str">
        <f>'CWW12'!$C$159</f>
        <v>£m</v>
      </c>
      <c r="E2439" t="s">
        <v>8488</v>
      </c>
      <c r="F2439" s="1248">
        <f>IF(ISBLANK('CWW12'!$O$159),"##BLANK",'CWW12'!$O$159)</f>
        <v>0</v>
      </c>
    </row>
    <row r="2440" spans="2:6" x14ac:dyDescent="0.2">
      <c r="B2440" t="str">
        <f>UPPER('CWW12'!$AE$159)</f>
        <v>CWW12_148TOT_PR24</v>
      </c>
      <c r="C2440" t="str">
        <f>IF(LEN(_xlfn.CONCAT('CWW12'!$B$141, " - ", 'CWW12'!$B$159, " - ", 'CWW12'!$J$5))&gt;230,LEFT(_xlfn.CONCAT('CWW12'!$B$141, " - ", 'CWW12'!$B$159, " - ", 'CWW12'!$J$5),212)&amp;" [*** truncated]",_xlfn.CONCAT('CWW12'!$B$141, " - ", 'CWW12'!$B$159, " - ", 'CWW12'!$J$5))</f>
        <v>EA/NRW environmental programme bioresources (WINEP/NEP) - Sludge treatment -Other; (WINEP/NEP) bioresources totex - Total</v>
      </c>
      <c r="D2440" t="str">
        <f>'CWW12'!$C$159</f>
        <v>£m</v>
      </c>
      <c r="E2440" t="s">
        <v>8488</v>
      </c>
      <c r="F2440" s="1248">
        <f>IF(ISBLANK('CWW12'!$P$159),"##BLANK",'CWW12'!$P$159)</f>
        <v>0</v>
      </c>
    </row>
    <row r="2441" spans="2:6" x14ac:dyDescent="0.2">
      <c r="B2441" t="str">
        <f>UPPER('CWW12'!$Z$160)</f>
        <v>CWW12_149FL_PR24</v>
      </c>
      <c r="C2441" t="str">
        <f>IF(LEN(_xlfn.CONCAT('CWW12'!$B$141, " - ", 'CWW12'!$B$160, " - ", 'CWW12'!$E$6, " - ", 'CWW12'!$E$5))&gt;230,LEFT(_xlfn.CONCAT('CWW12'!$B$141, " - ", 'CWW12'!$B$160, " - ", 'CWW12'!$E$6, " - ", 'CWW12'!$E$5),212)&amp;" [*** truncated]",_xlfn.CONCAT('CWW12'!$B$141, " - ", 'CWW12'!$B$160, " - ", 'CWW12'!$E$6, " - ", 'CWW12'!$E$5))</f>
        <v xml:space="preserve">EA/NRW environmental programme bioresources (WINEP/NEP) - Sludge investigations and monitoring (NEP only) bioresources capex - Foul - Wastewater network+ </v>
      </c>
      <c r="D2441" t="str">
        <f>'CWW12'!$C$160</f>
        <v>£m</v>
      </c>
      <c r="E2441" t="s">
        <v>8488</v>
      </c>
      <c r="F2441" s="1248">
        <f>IF(ISBLANK('CWW12'!$K$160),"##BLANK",'CWW12'!$K$160)</f>
        <v>0</v>
      </c>
    </row>
    <row r="2442" spans="2:6" x14ac:dyDescent="0.2">
      <c r="B2442" t="str">
        <f>UPPER('CWW12'!$AA$160)</f>
        <v>CWW12_149SWD_PR24</v>
      </c>
      <c r="C2442" t="str">
        <f>IF(LEN(_xlfn.CONCAT('CWW12'!$B$141, " - ", 'CWW12'!$B$160, " - ", 'CWW12'!$F$6, " - ", 'CWW12'!$E$5))&gt;230,LEFT(_xlfn.CONCAT('CWW12'!$B$141, " - ", 'CWW12'!$B$160, " - ", 'CWW12'!$F$6, " - ", 'CWW12'!$E$5),212)&amp;" [*** truncated]",_xlfn.CONCAT('CWW12'!$B$141, " - ", 'CWW12'!$B$160, " - ", 'CWW12'!$F$6, " - ", 'CWW12'!$E$5))</f>
        <v xml:space="preserve">EA/NRW environmental programme bioresources (WINEP/NEP) - Sludge investigations and monitoring (NEP only) bioresources capex - Surface water drainage - Wastewater network+ </v>
      </c>
      <c r="D2442" t="str">
        <f>'CWW12'!$C$160</f>
        <v>£m</v>
      </c>
      <c r="E2442" t="s">
        <v>8488</v>
      </c>
      <c r="F2442" s="1248">
        <f>IF(ISBLANK('CWW12'!$L$160),"##BLANK",'CWW12'!$L$160)</f>
        <v>0</v>
      </c>
    </row>
    <row r="2443" spans="2:6" x14ac:dyDescent="0.2">
      <c r="B2443" t="str">
        <f>UPPER('CWW12'!$AB$160)</f>
        <v>CWW12_149HD_PR24</v>
      </c>
      <c r="C2443" t="str">
        <f>IF(LEN(_xlfn.CONCAT('CWW12'!$B$141, " - ", 'CWW12'!$B$160, " - ", 'CWW12'!$G$6, " - ", 'CWW12'!$E$5))&gt;230,LEFT(_xlfn.CONCAT('CWW12'!$B$141, " - ", 'CWW12'!$B$160, " - ", 'CWW12'!$G$6, " - ", 'CWW12'!$E$5),212)&amp;" [*** truncated]",_xlfn.CONCAT('CWW12'!$B$141, " - ", 'CWW12'!$B$160, " - ", 'CWW12'!$G$6, " - ", 'CWW12'!$E$5))</f>
        <v xml:space="preserve">EA/NRW environmental programme bioresources (WINEP/NEP) - Sludge investigations and monitoring (NEP only) bioresources capex - Highway drainage - Wastewater network+ </v>
      </c>
      <c r="D2443" t="str">
        <f>'CWW12'!$C$160</f>
        <v>£m</v>
      </c>
      <c r="E2443" t="s">
        <v>8488</v>
      </c>
      <c r="F2443" s="1248">
        <f>IF(ISBLANK('CWW12'!$M$160),"##BLANK",'CWW12'!$M$160)</f>
        <v>0</v>
      </c>
    </row>
    <row r="2444" spans="2:6" x14ac:dyDescent="0.2">
      <c r="B2444" t="str">
        <f>UPPER('CWW12'!$AC$160)</f>
        <v>CWW12_149STD_PR24</v>
      </c>
      <c r="C2444" t="str">
        <f>IF(LEN(_xlfn.CONCAT('CWW12'!$B$141, " - ", 'CWW12'!$B$160, " - ", 'CWW12'!$H$6, " - ", 'CWW12'!$E$5))&gt;230,LEFT(_xlfn.CONCAT('CWW12'!$B$141, " - ", 'CWW12'!$B$160, " - ", 'CWW12'!$H$6, " - ", 'CWW12'!$E$5),212)&amp;" [*** truncated]",_xlfn.CONCAT('CWW12'!$B$141, " - ", 'CWW12'!$B$160, " - ", 'CWW12'!$H$6, " - ", 'CWW12'!$E$5))</f>
        <v xml:space="preserve">EA/NRW environmental programme bioresources (WINEP/NEP) - Sludge investigations and monitoring (NEP only) bioresources capex - Sewage treatment and disposal - Wastewater network+ </v>
      </c>
      <c r="D2444" t="str">
        <f>'CWW12'!$C$160</f>
        <v>£m</v>
      </c>
      <c r="E2444" t="s">
        <v>8488</v>
      </c>
      <c r="F2444" s="1248">
        <f>IF(ISBLANK('CWW12'!$N$160),"##BLANK",'CWW12'!$N$160)</f>
        <v>0</v>
      </c>
    </row>
    <row r="2445" spans="2:6" x14ac:dyDescent="0.2">
      <c r="B2445" t="str">
        <f>UPPER('CWW12'!$AD$160)</f>
        <v>CWW12_149SLT_PR24</v>
      </c>
      <c r="C2445" t="str">
        <f>IF(LEN(_xlfn.CONCAT('CWW12'!$B$141, " - ", 'CWW12'!$B$160, " - ", 'CWW12'!$I$6, " - ", 'CWW12'!$E$5))&gt;230,LEFT(_xlfn.CONCAT('CWW12'!$B$141, " - ", 'CWW12'!$B$160, " - ", 'CWW12'!$I$6, " - ", 'CWW12'!$E$5),212)&amp;" [*** truncated]",_xlfn.CONCAT('CWW12'!$B$141, " - ", 'CWW12'!$B$160, " - ", 'CWW12'!$I$6, " - ", 'CWW12'!$E$5))</f>
        <v xml:space="preserve">EA/NRW environmental programme bioresources (WINEP/NEP) - Sludge investigations and monitoring (NEP only) bioresources capex - Sludge liquor treatment - Wastewater network+ </v>
      </c>
      <c r="D2445" t="str">
        <f>'CWW12'!$C$160</f>
        <v>£m</v>
      </c>
      <c r="E2445" t="s">
        <v>8488</v>
      </c>
      <c r="F2445" s="1248">
        <f>IF(ISBLANK('CWW12'!$O$160),"##BLANK",'CWW12'!$O$160)</f>
        <v>0</v>
      </c>
    </row>
    <row r="2446" spans="2:6" x14ac:dyDescent="0.2">
      <c r="B2446" t="str">
        <f>UPPER('CWW12'!$AE$160)</f>
        <v>CWW12_149TOT_PR24</v>
      </c>
      <c r="C2446" t="str">
        <f>IF(LEN(_xlfn.CONCAT('CWW12'!$B$141, " - ", 'CWW12'!$B$160, " - ", 'CWW12'!$J$5))&gt;230,LEFT(_xlfn.CONCAT('CWW12'!$B$141, " - ", 'CWW12'!$B$160, " - ", 'CWW12'!$J$5),212)&amp;" [*** truncated]",_xlfn.CONCAT('CWW12'!$B$141, " - ", 'CWW12'!$B$160, " - ", 'CWW12'!$J$5))</f>
        <v>EA/NRW environmental programme bioresources (WINEP/NEP) - Sludge investigations and monitoring (NEP only) bioresources capex - Total</v>
      </c>
      <c r="D2446" t="str">
        <f>'CWW12'!$C$160</f>
        <v>£m</v>
      </c>
      <c r="E2446" t="s">
        <v>8488</v>
      </c>
      <c r="F2446" s="1248">
        <f>IF(ISBLANK('CWW12'!$P$160),"##BLANK",'CWW12'!$P$160)</f>
        <v>0</v>
      </c>
    </row>
    <row r="2447" spans="2:6" x14ac:dyDescent="0.2">
      <c r="B2447" t="str">
        <f>UPPER('CWW12'!$Z$161)</f>
        <v>CWW12_150FL_PR24</v>
      </c>
      <c r="C2447" t="str">
        <f>IF(LEN(_xlfn.CONCAT('CWW12'!$B$141, " - ", 'CWW12'!$B$161, " - ", 'CWW12'!$E$6, " - ", 'CWW12'!$E$5))&gt;230,LEFT(_xlfn.CONCAT('CWW12'!$B$141, " - ", 'CWW12'!$B$161, " - ", 'CWW12'!$E$6, " - ", 'CWW12'!$E$5),212)&amp;" [*** truncated]",_xlfn.CONCAT('CWW12'!$B$141, " - ", 'CWW12'!$B$161, " - ", 'CWW12'!$E$6, " - ", 'CWW12'!$E$5))</f>
        <v xml:space="preserve">EA/NRW environmental programme bioresources (WINEP/NEP) - Sludge investigations and monitoring (NEP only) bioresources opex - Foul - Wastewater network+ </v>
      </c>
      <c r="D2447" t="str">
        <f>'CWW12'!$C$161</f>
        <v>£m</v>
      </c>
      <c r="E2447" t="s">
        <v>8488</v>
      </c>
      <c r="F2447" s="1248">
        <f>IF(ISBLANK('CWW12'!$K$161),"##BLANK",'CWW12'!$K$161)</f>
        <v>0</v>
      </c>
    </row>
    <row r="2448" spans="2:6" x14ac:dyDescent="0.2">
      <c r="B2448" t="str">
        <f>UPPER('CWW12'!$AA$161)</f>
        <v>CWW12_150SWD_PR24</v>
      </c>
      <c r="C2448" t="str">
        <f>IF(LEN(_xlfn.CONCAT('CWW12'!$B$141, " - ", 'CWW12'!$B$161, " - ", 'CWW12'!$F$6, " - ", 'CWW12'!$E$5))&gt;230,LEFT(_xlfn.CONCAT('CWW12'!$B$141, " - ", 'CWW12'!$B$161, " - ", 'CWW12'!$F$6, " - ", 'CWW12'!$E$5),212)&amp;" [*** truncated]",_xlfn.CONCAT('CWW12'!$B$141, " - ", 'CWW12'!$B$161, " - ", 'CWW12'!$F$6, " - ", 'CWW12'!$E$5))</f>
        <v xml:space="preserve">EA/NRW environmental programme bioresources (WINEP/NEP) - Sludge investigations and monitoring (NEP only) bioresources opex - Surface water drainage - Wastewater network+ </v>
      </c>
      <c r="D2448" t="str">
        <f>'CWW12'!$C$161</f>
        <v>£m</v>
      </c>
      <c r="E2448" t="s">
        <v>8488</v>
      </c>
      <c r="F2448" s="1248">
        <f>IF(ISBLANK('CWW12'!$L$161),"##BLANK",'CWW12'!$L$161)</f>
        <v>0</v>
      </c>
    </row>
    <row r="2449" spans="2:6" x14ac:dyDescent="0.2">
      <c r="B2449" t="str">
        <f>UPPER('CWW12'!$AB$161)</f>
        <v>CWW12_150HD_PR24</v>
      </c>
      <c r="C2449" t="str">
        <f>IF(LEN(_xlfn.CONCAT('CWW12'!$B$141, " - ", 'CWW12'!$B$161, " - ", 'CWW12'!$G$6, " - ", 'CWW12'!$E$5))&gt;230,LEFT(_xlfn.CONCAT('CWW12'!$B$141, " - ", 'CWW12'!$B$161, " - ", 'CWW12'!$G$6, " - ", 'CWW12'!$E$5),212)&amp;" [*** truncated]",_xlfn.CONCAT('CWW12'!$B$141, " - ", 'CWW12'!$B$161, " - ", 'CWW12'!$G$6, " - ", 'CWW12'!$E$5))</f>
        <v xml:space="preserve">EA/NRW environmental programme bioresources (WINEP/NEP) - Sludge investigations and monitoring (NEP only) bioresources opex - Highway drainage - Wastewater network+ </v>
      </c>
      <c r="D2449" t="str">
        <f>'CWW12'!$C$161</f>
        <v>£m</v>
      </c>
      <c r="E2449" t="s">
        <v>8488</v>
      </c>
      <c r="F2449" s="1248">
        <f>IF(ISBLANK('CWW12'!$M$161),"##BLANK",'CWW12'!$M$161)</f>
        <v>0</v>
      </c>
    </row>
    <row r="2450" spans="2:6" x14ac:dyDescent="0.2">
      <c r="B2450" t="str">
        <f>UPPER('CWW12'!$AC$161)</f>
        <v>CWW12_150STD_PR24</v>
      </c>
      <c r="C2450" t="str">
        <f>IF(LEN(_xlfn.CONCAT('CWW12'!$B$141, " - ", 'CWW12'!$B$161, " - ", 'CWW12'!$H$6, " - ", 'CWW12'!$E$5))&gt;230,LEFT(_xlfn.CONCAT('CWW12'!$B$141, " - ", 'CWW12'!$B$161, " - ", 'CWW12'!$H$6, " - ", 'CWW12'!$E$5),212)&amp;" [*** truncated]",_xlfn.CONCAT('CWW12'!$B$141, " - ", 'CWW12'!$B$161, " - ", 'CWW12'!$H$6, " - ", 'CWW12'!$E$5))</f>
        <v xml:space="preserve">EA/NRW environmental programme bioresources (WINEP/NEP) - Sludge investigations and monitoring (NEP only) bioresources opex - Sewage treatment and disposal - Wastewater network+ </v>
      </c>
      <c r="D2450" t="str">
        <f>'CWW12'!$C$161</f>
        <v>£m</v>
      </c>
      <c r="E2450" t="s">
        <v>8488</v>
      </c>
      <c r="F2450" s="1248">
        <f>IF(ISBLANK('CWW12'!$N$161),"##BLANK",'CWW12'!$N$161)</f>
        <v>0</v>
      </c>
    </row>
    <row r="2451" spans="2:6" x14ac:dyDescent="0.2">
      <c r="B2451" t="str">
        <f>UPPER('CWW12'!$AD$161)</f>
        <v>CWW12_150SLT_PR24</v>
      </c>
      <c r="C2451" t="str">
        <f>IF(LEN(_xlfn.CONCAT('CWW12'!$B$141, " - ", 'CWW12'!$B$161, " - ", 'CWW12'!$I$6, " - ", 'CWW12'!$E$5))&gt;230,LEFT(_xlfn.CONCAT('CWW12'!$B$141, " - ", 'CWW12'!$B$161, " - ", 'CWW12'!$I$6, " - ", 'CWW12'!$E$5),212)&amp;" [*** truncated]",_xlfn.CONCAT('CWW12'!$B$141, " - ", 'CWW12'!$B$161, " - ", 'CWW12'!$I$6, " - ", 'CWW12'!$E$5))</f>
        <v xml:space="preserve">EA/NRW environmental programme bioresources (WINEP/NEP) - Sludge investigations and monitoring (NEP only) bioresources opex - Sludge liquor treatment - Wastewater network+ </v>
      </c>
      <c r="D2451" t="str">
        <f>'CWW12'!$C$161</f>
        <v>£m</v>
      </c>
      <c r="E2451" t="s">
        <v>8488</v>
      </c>
      <c r="F2451" s="1248">
        <f>IF(ISBLANK('CWW12'!$O$161),"##BLANK",'CWW12'!$O$161)</f>
        <v>0</v>
      </c>
    </row>
    <row r="2452" spans="2:6" x14ac:dyDescent="0.2">
      <c r="B2452" t="str">
        <f>UPPER('CWW12'!$AE$161)</f>
        <v>CWW12_150TOT_PR24</v>
      </c>
      <c r="C2452" t="str">
        <f>IF(LEN(_xlfn.CONCAT('CWW12'!$B$141, " - ", 'CWW12'!$B$161, " - ", 'CWW12'!$J$5))&gt;230,LEFT(_xlfn.CONCAT('CWW12'!$B$141, " - ", 'CWW12'!$B$161, " - ", 'CWW12'!$J$5),212)&amp;" [*** truncated]",_xlfn.CONCAT('CWW12'!$B$141, " - ", 'CWW12'!$B$161, " - ", 'CWW12'!$J$5))</f>
        <v>EA/NRW environmental programme bioresources (WINEP/NEP) - Sludge investigations and monitoring (NEP only) bioresources opex - Total</v>
      </c>
      <c r="D2452" t="str">
        <f>'CWW12'!$C$161</f>
        <v>£m</v>
      </c>
      <c r="E2452" t="s">
        <v>8488</v>
      </c>
      <c r="F2452" s="1248">
        <f>IF(ISBLANK('CWW12'!$P$161),"##BLANK",'CWW12'!$P$161)</f>
        <v>0</v>
      </c>
    </row>
    <row r="2453" spans="2:6" x14ac:dyDescent="0.2">
      <c r="B2453" t="str">
        <f>UPPER('CWW12'!$Z$162)</f>
        <v>CWW12_151FL_PR24</v>
      </c>
      <c r="C2453" t="str">
        <f>IF(LEN(_xlfn.CONCAT('CWW12'!$B$141, " - ", 'CWW12'!$B$162, " - ", 'CWW12'!$E$6, " - ", 'CWW12'!$E$5))&gt;230,LEFT(_xlfn.CONCAT('CWW12'!$B$141, " - ", 'CWW12'!$B$162, " - ", 'CWW12'!$E$6, " - ", 'CWW12'!$E$5),212)&amp;" [*** truncated]",_xlfn.CONCAT('CWW12'!$B$141, " - ", 'CWW12'!$B$162, " - ", 'CWW12'!$E$6, " - ", 'CWW12'!$E$5))</f>
        <v xml:space="preserve">EA/NRW environmental programme bioresources (WINEP/NEP) - Sludge investigations and monitoring (NEP only) bioresources totex - Foul - Wastewater network+ </v>
      </c>
      <c r="D2453" t="str">
        <f>'CWW12'!$C$162</f>
        <v>£m</v>
      </c>
      <c r="E2453" t="s">
        <v>8488</v>
      </c>
      <c r="F2453" s="1248">
        <f>IF(ISBLANK('CWW12'!$K$162),"##BLANK",'CWW12'!$K$162)</f>
        <v>0</v>
      </c>
    </row>
    <row r="2454" spans="2:6" x14ac:dyDescent="0.2">
      <c r="B2454" t="str">
        <f>UPPER('CWW12'!$AA$162)</f>
        <v>CWW12_151SWD_PR24</v>
      </c>
      <c r="C2454" t="str">
        <f>IF(LEN(_xlfn.CONCAT('CWW12'!$B$141, " - ", 'CWW12'!$B$162, " - ", 'CWW12'!$F$6, " - ", 'CWW12'!$E$5))&gt;230,LEFT(_xlfn.CONCAT('CWW12'!$B$141, " - ", 'CWW12'!$B$162, " - ", 'CWW12'!$F$6, " - ", 'CWW12'!$E$5),212)&amp;" [*** truncated]",_xlfn.CONCAT('CWW12'!$B$141, " - ", 'CWW12'!$B$162, " - ", 'CWW12'!$F$6, " - ", 'CWW12'!$E$5))</f>
        <v xml:space="preserve">EA/NRW environmental programme bioresources (WINEP/NEP) - Sludge investigations and monitoring (NEP only) bioresources totex - Surface water drainage - Wastewater network+ </v>
      </c>
      <c r="D2454" t="str">
        <f>'CWW12'!$C$162</f>
        <v>£m</v>
      </c>
      <c r="E2454" t="s">
        <v>8488</v>
      </c>
      <c r="F2454" s="1248">
        <f>IF(ISBLANK('CWW12'!$L$162),"##BLANK",'CWW12'!$L$162)</f>
        <v>0</v>
      </c>
    </row>
    <row r="2455" spans="2:6" x14ac:dyDescent="0.2">
      <c r="B2455" t="str">
        <f>UPPER('CWW12'!$AB$162)</f>
        <v>CWW12_151HD_PR24</v>
      </c>
      <c r="C2455" t="str">
        <f>IF(LEN(_xlfn.CONCAT('CWW12'!$B$141, " - ", 'CWW12'!$B$162, " - ", 'CWW12'!$G$6, " - ", 'CWW12'!$E$5))&gt;230,LEFT(_xlfn.CONCAT('CWW12'!$B$141, " - ", 'CWW12'!$B$162, " - ", 'CWW12'!$G$6, " - ", 'CWW12'!$E$5),212)&amp;" [*** truncated]",_xlfn.CONCAT('CWW12'!$B$141, " - ", 'CWW12'!$B$162, " - ", 'CWW12'!$G$6, " - ", 'CWW12'!$E$5))</f>
        <v xml:space="preserve">EA/NRW environmental programme bioresources (WINEP/NEP) - Sludge investigations and monitoring (NEP only) bioresources totex - Highway drainage - Wastewater network+ </v>
      </c>
      <c r="D2455" t="str">
        <f>'CWW12'!$C$162</f>
        <v>£m</v>
      </c>
      <c r="E2455" t="s">
        <v>8488</v>
      </c>
      <c r="F2455" s="1248">
        <f>IF(ISBLANK('CWW12'!$M$162),"##BLANK",'CWW12'!$M$162)</f>
        <v>0</v>
      </c>
    </row>
    <row r="2456" spans="2:6" x14ac:dyDescent="0.2">
      <c r="B2456" t="str">
        <f>UPPER('CWW12'!$AC$162)</f>
        <v>CWW12_151STD_PR24</v>
      </c>
      <c r="C2456" t="str">
        <f>IF(LEN(_xlfn.CONCAT('CWW12'!$B$141, " - ", 'CWW12'!$B$162, " - ", 'CWW12'!$H$6, " - ", 'CWW12'!$E$5))&gt;230,LEFT(_xlfn.CONCAT('CWW12'!$B$141, " - ", 'CWW12'!$B$162, " - ", 'CWW12'!$H$6, " - ", 'CWW12'!$E$5),212)&amp;" [*** truncated]",_xlfn.CONCAT('CWW12'!$B$141, " - ", 'CWW12'!$B$162, " - ", 'CWW12'!$H$6, " - ", 'CWW12'!$E$5))</f>
        <v xml:space="preserve">EA/NRW environmental programme bioresources (WINEP/NEP) - Sludge investigations and monitoring (NEP only) bioresources totex - Sewage treatment and disposal - Wastewater network+ </v>
      </c>
      <c r="D2456" t="str">
        <f>'CWW12'!$C$162</f>
        <v>£m</v>
      </c>
      <c r="E2456" t="s">
        <v>8488</v>
      </c>
      <c r="F2456" s="1248">
        <f>IF(ISBLANK('CWW12'!$N$162),"##BLANK",'CWW12'!$N$162)</f>
        <v>0</v>
      </c>
    </row>
    <row r="2457" spans="2:6" x14ac:dyDescent="0.2">
      <c r="B2457" t="str">
        <f>UPPER('CWW12'!$AD$162)</f>
        <v>CWW12_151SLT_PR24</v>
      </c>
      <c r="C2457" t="str">
        <f>IF(LEN(_xlfn.CONCAT('CWW12'!$B$141, " - ", 'CWW12'!$B$162, " - ", 'CWW12'!$I$6, " - ", 'CWW12'!$E$5))&gt;230,LEFT(_xlfn.CONCAT('CWW12'!$B$141, " - ", 'CWW12'!$B$162, " - ", 'CWW12'!$I$6, " - ", 'CWW12'!$E$5),212)&amp;" [*** truncated]",_xlfn.CONCAT('CWW12'!$B$141, " - ", 'CWW12'!$B$162, " - ", 'CWW12'!$I$6, " - ", 'CWW12'!$E$5))</f>
        <v xml:space="preserve">EA/NRW environmental programme bioresources (WINEP/NEP) - Sludge investigations and monitoring (NEP only) bioresources totex - Sludge liquor treatment - Wastewater network+ </v>
      </c>
      <c r="D2457" t="str">
        <f>'CWW12'!$C$162</f>
        <v>£m</v>
      </c>
      <c r="E2457" t="s">
        <v>8488</v>
      </c>
      <c r="F2457" s="1248">
        <f>IF(ISBLANK('CWW12'!$O$162),"##BLANK",'CWW12'!$O$162)</f>
        <v>0</v>
      </c>
    </row>
    <row r="2458" spans="2:6" x14ac:dyDescent="0.2">
      <c r="B2458" t="str">
        <f>UPPER('CWW12'!$AE$162)</f>
        <v>CWW12_151TOT_PR24</v>
      </c>
      <c r="C2458" t="str">
        <f>IF(LEN(_xlfn.CONCAT('CWW12'!$B$141, " - ", 'CWW12'!$B$162, " - ", 'CWW12'!$J$5))&gt;230,LEFT(_xlfn.CONCAT('CWW12'!$B$141, " - ", 'CWW12'!$B$162, " - ", 'CWW12'!$J$5),212)&amp;" [*** truncated]",_xlfn.CONCAT('CWW12'!$B$141, " - ", 'CWW12'!$B$162, " - ", 'CWW12'!$J$5))</f>
        <v>EA/NRW environmental programme bioresources (WINEP/NEP) - Sludge investigations and monitoring (NEP only) bioresources totex - Total</v>
      </c>
      <c r="D2458" t="str">
        <f>'CWW12'!$C$162</f>
        <v>£m</v>
      </c>
      <c r="E2458" t="s">
        <v>8488</v>
      </c>
      <c r="F2458" s="1248">
        <f>IF(ISBLANK('CWW12'!$P$162),"##BLANK",'CWW12'!$P$162)</f>
        <v>0</v>
      </c>
    </row>
    <row r="2459" spans="2:6" x14ac:dyDescent="0.2">
      <c r="B2459" t="str">
        <f>UPPER('CWW12'!$Z$163)</f>
        <v>CWW12_152FL_PR24</v>
      </c>
      <c r="C2459" t="str">
        <f>IF(LEN(_xlfn.CONCAT('CWW12'!$B$141, " - ", 'CWW12'!$B$163, " - ", 'CWW12'!$E$6, " - ", 'CWW12'!$E$5))&gt;230,LEFT(_xlfn.CONCAT('CWW12'!$B$141, " - ", 'CWW12'!$B$163, " - ", 'CWW12'!$E$6, " - ", 'CWW12'!$E$5),212)&amp;" [*** truncated]",_xlfn.CONCAT('CWW12'!$B$141, " - ", 'CWW12'!$B$163, " - ", 'CWW12'!$E$6, " - ", 'CWW12'!$E$5))</f>
        <v xml:space="preserve">EA/NRW environmental programme bioresources (WINEP/NEP) - Total environmental programme expenditure; (WINEP/NEP) bioresources totex - Foul - Wastewater network+ </v>
      </c>
      <c r="D2459" t="str">
        <f>'CWW12'!$C$163</f>
        <v>£m</v>
      </c>
      <c r="E2459" t="s">
        <v>8488</v>
      </c>
      <c r="F2459" s="1248">
        <f>IF(ISBLANK('CWW12'!$K$163),"##BLANK",'CWW12'!$K$163)</f>
        <v>0</v>
      </c>
    </row>
    <row r="2460" spans="2:6" x14ac:dyDescent="0.2">
      <c r="B2460" t="str">
        <f>UPPER('CWW12'!$AA$163)</f>
        <v>CWW12_152SWD_PR24</v>
      </c>
      <c r="C2460" t="str">
        <f>IF(LEN(_xlfn.CONCAT('CWW12'!$B$141, " - ", 'CWW12'!$B$163, " - ", 'CWW12'!$F$6, " - ", 'CWW12'!$E$5))&gt;230,LEFT(_xlfn.CONCAT('CWW12'!$B$141, " - ", 'CWW12'!$B$163, " - ", 'CWW12'!$F$6, " - ", 'CWW12'!$E$5),212)&amp;" [*** truncated]",_xlfn.CONCAT('CWW12'!$B$141, " - ", 'CWW12'!$B$163, " - ", 'CWW12'!$F$6, " - ", 'CWW12'!$E$5))</f>
        <v xml:space="preserve">EA/NRW environmental programme bioresources (WINEP/NEP) - Total environmental programme expenditure; (WINEP/NEP) bioresources totex - Surface water drainage - Wastewater network+ </v>
      </c>
      <c r="D2460" t="str">
        <f>'CWW12'!$C$163</f>
        <v>£m</v>
      </c>
      <c r="E2460" t="s">
        <v>8488</v>
      </c>
      <c r="F2460" s="1248">
        <f>IF(ISBLANK('CWW12'!$L$163),"##BLANK",'CWW12'!$L$163)</f>
        <v>0</v>
      </c>
    </row>
    <row r="2461" spans="2:6" x14ac:dyDescent="0.2">
      <c r="B2461" t="str">
        <f>UPPER('CWW12'!$AB$163)</f>
        <v>CWW12_152HD_PR24</v>
      </c>
      <c r="C2461" t="str">
        <f>IF(LEN(_xlfn.CONCAT('CWW12'!$B$141, " - ", 'CWW12'!$B$163, " - ", 'CWW12'!$G$6, " - ", 'CWW12'!$E$5))&gt;230,LEFT(_xlfn.CONCAT('CWW12'!$B$141, " - ", 'CWW12'!$B$163, " - ", 'CWW12'!$G$6, " - ", 'CWW12'!$E$5),212)&amp;" [*** truncated]",_xlfn.CONCAT('CWW12'!$B$141, " - ", 'CWW12'!$B$163, " - ", 'CWW12'!$G$6, " - ", 'CWW12'!$E$5))</f>
        <v xml:space="preserve">EA/NRW environmental programme bioresources (WINEP/NEP) - Total environmental programme expenditure; (WINEP/NEP) bioresources totex - Highway drainage - Wastewater network+ </v>
      </c>
      <c r="D2461" t="str">
        <f>'CWW12'!$C$163</f>
        <v>£m</v>
      </c>
      <c r="E2461" t="s">
        <v>8488</v>
      </c>
      <c r="F2461" s="1248">
        <f>IF(ISBLANK('CWW12'!$M$163),"##BLANK",'CWW12'!$M$163)</f>
        <v>0</v>
      </c>
    </row>
    <row r="2462" spans="2:6" x14ac:dyDescent="0.2">
      <c r="B2462" t="str">
        <f>UPPER('CWW12'!$AC$163)</f>
        <v>CWW12_152STD_PR24</v>
      </c>
      <c r="C2462" t="str">
        <f>IF(LEN(_xlfn.CONCAT('CWW12'!$B$141, " - ", 'CWW12'!$B$163, " - ", 'CWW12'!$H$6, " - ", 'CWW12'!$E$5))&gt;230,LEFT(_xlfn.CONCAT('CWW12'!$B$141, " - ", 'CWW12'!$B$163, " - ", 'CWW12'!$H$6, " - ", 'CWW12'!$E$5),212)&amp;" [*** truncated]",_xlfn.CONCAT('CWW12'!$B$141, " - ", 'CWW12'!$B$163, " - ", 'CWW12'!$H$6, " - ", 'CWW12'!$E$5))</f>
        <v xml:space="preserve">EA/NRW environmental programme bioresources (WINEP/NEP) - Total environmental programme expenditure; (WINEP/NEP) bioresources totex - Sewage treatment and disposal - Wastewater network+ </v>
      </c>
      <c r="D2462" t="str">
        <f>'CWW12'!$C$163</f>
        <v>£m</v>
      </c>
      <c r="E2462" t="s">
        <v>8488</v>
      </c>
      <c r="F2462" s="1248">
        <f>IF(ISBLANK('CWW12'!$N$163),"##BLANK",'CWW12'!$N$163)</f>
        <v>0</v>
      </c>
    </row>
    <row r="2463" spans="2:6" x14ac:dyDescent="0.2">
      <c r="B2463" t="str">
        <f>UPPER('CWW12'!$AD$163)</f>
        <v>CWW12_152SLT_PR24</v>
      </c>
      <c r="C2463" t="str">
        <f>IF(LEN(_xlfn.CONCAT('CWW12'!$B$141, " - ", 'CWW12'!$B$163, " - ", 'CWW12'!$I$6, " - ", 'CWW12'!$E$5))&gt;230,LEFT(_xlfn.CONCAT('CWW12'!$B$141, " - ", 'CWW12'!$B$163, " - ", 'CWW12'!$I$6, " - ", 'CWW12'!$E$5),212)&amp;" [*** truncated]",_xlfn.CONCAT('CWW12'!$B$141, " - ", 'CWW12'!$B$163, " - ", 'CWW12'!$I$6, " - ", 'CWW12'!$E$5))</f>
        <v xml:space="preserve">EA/NRW environmental programme bioresources (WINEP/NEP) - Total environmental programme expenditure; (WINEP/NEP) bioresources totex - Sludge liquor treatment - Wastewater network+ </v>
      </c>
      <c r="D2463" t="str">
        <f>'CWW12'!$C$163</f>
        <v>£m</v>
      </c>
      <c r="E2463" t="s">
        <v>8488</v>
      </c>
      <c r="F2463" s="1248">
        <f>IF(ISBLANK('CWW12'!$O$163),"##BLANK",'CWW12'!$O$163)</f>
        <v>0</v>
      </c>
    </row>
    <row r="2464" spans="2:6" x14ac:dyDescent="0.2">
      <c r="B2464" t="str">
        <f>UPPER('CWW12'!$AE$163)</f>
        <v>CWW12_152TOT_PR24</v>
      </c>
      <c r="C2464" t="str">
        <f>IF(LEN(_xlfn.CONCAT('CWW12'!$B$141, " - ", 'CWW12'!$B$163, " - ", 'CWW12'!$J$5))&gt;230,LEFT(_xlfn.CONCAT('CWW12'!$B$141, " - ", 'CWW12'!$B$163, " - ", 'CWW12'!$J$5),212)&amp;" [*** truncated]",_xlfn.CONCAT('CWW12'!$B$141, " - ", 'CWW12'!$B$163, " - ", 'CWW12'!$J$5))</f>
        <v>EA/NRW environmental programme bioresources (WINEP/NEP) - Total environmental programme expenditure; (WINEP/NEP) bioresources totex - Total</v>
      </c>
      <c r="D2464" t="str">
        <f>'CWW12'!$C$163</f>
        <v>£m</v>
      </c>
      <c r="E2464" t="s">
        <v>8488</v>
      </c>
      <c r="F2464" s="1248">
        <f>IF(ISBLANK('CWW12'!$P$163),"##BLANK",'CWW12'!$P$163)</f>
        <v>0</v>
      </c>
    </row>
    <row r="2465" spans="2:6" x14ac:dyDescent="0.2">
      <c r="B2465" t="str">
        <f>UPPER('CWW12'!$Z$166)</f>
        <v>CWW12_153FL_PR24</v>
      </c>
      <c r="C2465" t="str">
        <f>IF(LEN(_xlfn.CONCAT('CWW12'!$B$165, " - ", 'CWW12'!$B$166, " - ", 'CWW12'!$E$6, " - ", 'CWW12'!$E$5))&gt;230,LEFT(_xlfn.CONCAT('CWW12'!$B$165, " - ", 'CWW12'!$B$166, " - ", 'CWW12'!$E$6, " - ", 'CWW12'!$E$5),212)&amp;" [*** truncated]",_xlfn.CONCAT('CWW12'!$B$165, " - ", 'CWW12'!$B$166, " - ", 'CWW12'!$E$6, " - ", 'CWW12'!$E$5))</f>
        <v xml:space="preserve">Other enhancement - Growth at sewage treatment works (excluding sludge treatment); enhancement capex - Foul - Wastewater network+ </v>
      </c>
      <c r="D2465" t="str">
        <f>'CWW12'!$C$166</f>
        <v>£m</v>
      </c>
      <c r="E2465" t="s">
        <v>8488</v>
      </c>
      <c r="F2465" s="1248">
        <f>IF(ISBLANK('CWW12'!$K$166),"##BLANK",'CWW12'!$K$166)</f>
        <v>0</v>
      </c>
    </row>
    <row r="2466" spans="2:6" x14ac:dyDescent="0.2">
      <c r="B2466" t="str">
        <f>UPPER('CWW12'!$AA$166)</f>
        <v>CWW12_153SWD_PR24</v>
      </c>
      <c r="C2466" t="str">
        <f>IF(LEN(_xlfn.CONCAT('CWW12'!$B$165, " - ", 'CWW12'!$B$166, " - ", 'CWW12'!$F$6, " - ", 'CWW12'!$E$5))&gt;230,LEFT(_xlfn.CONCAT('CWW12'!$B$165, " - ", 'CWW12'!$B$166, " - ", 'CWW12'!$F$6, " - ", 'CWW12'!$E$5),212)&amp;" [*** truncated]",_xlfn.CONCAT('CWW12'!$B$165, " - ", 'CWW12'!$B$166, " - ", 'CWW12'!$F$6, " - ", 'CWW12'!$E$5))</f>
        <v xml:space="preserve">Other enhancement - Growth at sewage treatment works (excluding sludge treatment); enhancement capex - Surface water drainage - Wastewater network+ </v>
      </c>
      <c r="D2466" t="str">
        <f>'CWW12'!$C$166</f>
        <v>£m</v>
      </c>
      <c r="E2466" t="s">
        <v>8488</v>
      </c>
      <c r="F2466" s="1248">
        <f>IF(ISBLANK('CWW12'!$L$166),"##BLANK",'CWW12'!$L$166)</f>
        <v>0</v>
      </c>
    </row>
    <row r="2467" spans="2:6" x14ac:dyDescent="0.2">
      <c r="B2467" t="str">
        <f>UPPER('CWW12'!$AB$166)</f>
        <v>CWW12_153HD_PR24</v>
      </c>
      <c r="C2467" t="str">
        <f>IF(LEN(_xlfn.CONCAT('CWW12'!$B$165, " - ", 'CWW12'!$B$166, " - ", 'CWW12'!$G$6, " - ", 'CWW12'!$E$5))&gt;230,LEFT(_xlfn.CONCAT('CWW12'!$B$165, " - ", 'CWW12'!$B$166, " - ", 'CWW12'!$G$6, " - ", 'CWW12'!$E$5),212)&amp;" [*** truncated]",_xlfn.CONCAT('CWW12'!$B$165, " - ", 'CWW12'!$B$166, " - ", 'CWW12'!$G$6, " - ", 'CWW12'!$E$5))</f>
        <v xml:space="preserve">Other enhancement - Growth at sewage treatment works (excluding sludge treatment); enhancement capex - Highway drainage - Wastewater network+ </v>
      </c>
      <c r="D2467" t="str">
        <f>'CWW12'!$C$166</f>
        <v>£m</v>
      </c>
      <c r="E2467" t="s">
        <v>8488</v>
      </c>
      <c r="F2467" s="1248">
        <f>IF(ISBLANK('CWW12'!$M$166),"##BLANK",'CWW12'!$M$166)</f>
        <v>0</v>
      </c>
    </row>
    <row r="2468" spans="2:6" x14ac:dyDescent="0.2">
      <c r="B2468" t="str">
        <f>UPPER('CWW12'!$AC$166)</f>
        <v>CWW12_153STD_PR24</v>
      </c>
      <c r="C2468" t="str">
        <f>IF(LEN(_xlfn.CONCAT('CWW12'!$B$165, " - ", 'CWW12'!$B$166, " - ", 'CWW12'!$H$6, " - ", 'CWW12'!$E$5))&gt;230,LEFT(_xlfn.CONCAT('CWW12'!$B$165, " - ", 'CWW12'!$B$166, " - ", 'CWW12'!$H$6, " - ", 'CWW12'!$E$5),212)&amp;" [*** truncated]",_xlfn.CONCAT('CWW12'!$B$165, " - ", 'CWW12'!$B$166, " - ", 'CWW12'!$H$6, " - ", 'CWW12'!$E$5))</f>
        <v xml:space="preserve">Other enhancement - Growth at sewage treatment works (excluding sludge treatment); enhancement capex - Sewage treatment and disposal - Wastewater network+ </v>
      </c>
      <c r="D2468" t="str">
        <f>'CWW12'!$C$166</f>
        <v>£m</v>
      </c>
      <c r="E2468" t="s">
        <v>8488</v>
      </c>
      <c r="F2468" s="1248">
        <f>IF(ISBLANK('CWW12'!$N$166),"##BLANK",'CWW12'!$N$166)</f>
        <v>0.22397637550512903</v>
      </c>
    </row>
    <row r="2469" spans="2:6" x14ac:dyDescent="0.2">
      <c r="B2469" t="str">
        <f>UPPER('CWW12'!$AD$166)</f>
        <v>CWW12_153SLT_PR24</v>
      </c>
      <c r="C2469" t="str">
        <f>IF(LEN(_xlfn.CONCAT('CWW12'!$B$165, " - ", 'CWW12'!$B$166, " - ", 'CWW12'!$I$6, " - ", 'CWW12'!$E$5))&gt;230,LEFT(_xlfn.CONCAT('CWW12'!$B$165, " - ", 'CWW12'!$B$166, " - ", 'CWW12'!$I$6, " - ", 'CWW12'!$E$5),212)&amp;" [*** truncated]",_xlfn.CONCAT('CWW12'!$B$165, " - ", 'CWW12'!$B$166, " - ", 'CWW12'!$I$6, " - ", 'CWW12'!$E$5))</f>
        <v xml:space="preserve">Other enhancement - Growth at sewage treatment works (excluding sludge treatment); enhancement capex - Sludge liquor treatment - Wastewater network+ </v>
      </c>
      <c r="D2469" t="str">
        <f>'CWW12'!$C$166</f>
        <v>£m</v>
      </c>
      <c r="E2469" t="s">
        <v>8488</v>
      </c>
      <c r="F2469" s="1248">
        <f>IF(ISBLANK('CWW12'!$O$166),"##BLANK",'CWW12'!$O$166)</f>
        <v>0</v>
      </c>
    </row>
    <row r="2470" spans="2:6" x14ac:dyDescent="0.2">
      <c r="B2470" t="str">
        <f>UPPER('CWW12'!$AE$166)</f>
        <v>CWW12_153TOT_PR24</v>
      </c>
      <c r="C2470" t="str">
        <f>IF(LEN(_xlfn.CONCAT('CWW12'!$B$165, " - ", 'CWW12'!$B$166, " - ", 'CWW12'!$J$5))&gt;230,LEFT(_xlfn.CONCAT('CWW12'!$B$165, " - ", 'CWW12'!$B$166, " - ", 'CWW12'!$J$5),212)&amp;" [*** truncated]",_xlfn.CONCAT('CWW12'!$B$165, " - ", 'CWW12'!$B$166, " - ", 'CWW12'!$J$5))</f>
        <v>Other enhancement - Growth at sewage treatment works (excluding sludge treatment); enhancement capex - Total</v>
      </c>
      <c r="D2470" t="str">
        <f>'CWW12'!$C$166</f>
        <v>£m</v>
      </c>
      <c r="E2470" t="s">
        <v>8488</v>
      </c>
      <c r="F2470" s="1248">
        <f>IF(ISBLANK('CWW12'!$P$166),"##BLANK",'CWW12'!$P$166)</f>
        <v>0.22397637550512903</v>
      </c>
    </row>
    <row r="2471" spans="2:6" x14ac:dyDescent="0.2">
      <c r="B2471" t="str">
        <f>UPPER('CWW12'!$Z$167)</f>
        <v>CWW12_154FL_PR24</v>
      </c>
      <c r="C2471" t="str">
        <f>IF(LEN(_xlfn.CONCAT('CWW12'!$B$165, " - ", 'CWW12'!$B$167, " - ", 'CWW12'!$E$6, " - ", 'CWW12'!$E$5))&gt;230,LEFT(_xlfn.CONCAT('CWW12'!$B$165, " - ", 'CWW12'!$B$167, " - ", 'CWW12'!$E$6, " - ", 'CWW12'!$E$5),212)&amp;" [*** truncated]",_xlfn.CONCAT('CWW12'!$B$165, " - ", 'CWW12'!$B$167, " - ", 'CWW12'!$E$6, " - ", 'CWW12'!$E$5))</f>
        <v xml:space="preserve">Other enhancement - Growth at sewage treatment works (excluding sludge treatment); enhancement opex - Foul - Wastewater network+ </v>
      </c>
      <c r="D2471" t="str">
        <f>'CWW12'!$C$167</f>
        <v>£m</v>
      </c>
      <c r="E2471" t="s">
        <v>8488</v>
      </c>
      <c r="F2471" s="1248">
        <f>IF(ISBLANK('CWW12'!$K$167),"##BLANK",'CWW12'!$K$167)</f>
        <v>0</v>
      </c>
    </row>
    <row r="2472" spans="2:6" x14ac:dyDescent="0.2">
      <c r="B2472" t="str">
        <f>UPPER('CWW12'!$AA$167)</f>
        <v>CWW12_154SWD_PR24</v>
      </c>
      <c r="C2472" t="str">
        <f>IF(LEN(_xlfn.CONCAT('CWW12'!$B$165, " - ", 'CWW12'!$B$167, " - ", 'CWW12'!$F$6, " - ", 'CWW12'!$E$5))&gt;230,LEFT(_xlfn.CONCAT('CWW12'!$B$165, " - ", 'CWW12'!$B$167, " - ", 'CWW12'!$F$6, " - ", 'CWW12'!$E$5),212)&amp;" [*** truncated]",_xlfn.CONCAT('CWW12'!$B$165, " - ", 'CWW12'!$B$167, " - ", 'CWW12'!$F$6, " - ", 'CWW12'!$E$5))</f>
        <v xml:space="preserve">Other enhancement - Growth at sewage treatment works (excluding sludge treatment); enhancement opex - Surface water drainage - Wastewater network+ </v>
      </c>
      <c r="D2472" t="str">
        <f>'CWW12'!$C$167</f>
        <v>£m</v>
      </c>
      <c r="E2472" t="s">
        <v>8488</v>
      </c>
      <c r="F2472" s="1248">
        <f>IF(ISBLANK('CWW12'!$L$167),"##BLANK",'CWW12'!$L$167)</f>
        <v>0</v>
      </c>
    </row>
    <row r="2473" spans="2:6" x14ac:dyDescent="0.2">
      <c r="B2473" t="str">
        <f>UPPER('CWW12'!$AB$167)</f>
        <v>CWW12_154HD_PR24</v>
      </c>
      <c r="C2473" t="str">
        <f>IF(LEN(_xlfn.CONCAT('CWW12'!$B$165, " - ", 'CWW12'!$B$167, " - ", 'CWW12'!$G$6, " - ", 'CWW12'!$E$5))&gt;230,LEFT(_xlfn.CONCAT('CWW12'!$B$165, " - ", 'CWW12'!$B$167, " - ", 'CWW12'!$G$6, " - ", 'CWW12'!$E$5),212)&amp;" [*** truncated]",_xlfn.CONCAT('CWW12'!$B$165, " - ", 'CWW12'!$B$167, " - ", 'CWW12'!$G$6, " - ", 'CWW12'!$E$5))</f>
        <v xml:space="preserve">Other enhancement - Growth at sewage treatment works (excluding sludge treatment); enhancement opex - Highway drainage - Wastewater network+ </v>
      </c>
      <c r="D2473" t="str">
        <f>'CWW12'!$C$167</f>
        <v>£m</v>
      </c>
      <c r="E2473" t="s">
        <v>8488</v>
      </c>
      <c r="F2473" s="1248">
        <f>IF(ISBLANK('CWW12'!$M$167),"##BLANK",'CWW12'!$M$167)</f>
        <v>0</v>
      </c>
    </row>
    <row r="2474" spans="2:6" x14ac:dyDescent="0.2">
      <c r="B2474" t="str">
        <f>UPPER('CWW12'!$AC$167)</f>
        <v>CWW12_154STD_PR24</v>
      </c>
      <c r="C2474" t="str">
        <f>IF(LEN(_xlfn.CONCAT('CWW12'!$B$165, " - ", 'CWW12'!$B$167, " - ", 'CWW12'!$H$6, " - ", 'CWW12'!$E$5))&gt;230,LEFT(_xlfn.CONCAT('CWW12'!$B$165, " - ", 'CWW12'!$B$167, " - ", 'CWW12'!$H$6, " - ", 'CWW12'!$E$5),212)&amp;" [*** truncated]",_xlfn.CONCAT('CWW12'!$B$165, " - ", 'CWW12'!$B$167, " - ", 'CWW12'!$H$6, " - ", 'CWW12'!$E$5))</f>
        <v xml:space="preserve">Other enhancement - Growth at sewage treatment works (excluding sludge treatment); enhancement opex - Sewage treatment and disposal - Wastewater network+ </v>
      </c>
      <c r="D2474" t="str">
        <f>'CWW12'!$C$167</f>
        <v>£m</v>
      </c>
      <c r="E2474" t="s">
        <v>8488</v>
      </c>
      <c r="F2474" s="1248">
        <f>IF(ISBLANK('CWW12'!$N$167),"##BLANK",'CWW12'!$N$167)</f>
        <v>0</v>
      </c>
    </row>
    <row r="2475" spans="2:6" x14ac:dyDescent="0.2">
      <c r="B2475" t="str">
        <f>UPPER('CWW12'!$AD$167)</f>
        <v>CWW12_154SLT_PR24</v>
      </c>
      <c r="C2475" t="str">
        <f>IF(LEN(_xlfn.CONCAT('CWW12'!$B$165, " - ", 'CWW12'!$B$167, " - ", 'CWW12'!$I$6, " - ", 'CWW12'!$E$5))&gt;230,LEFT(_xlfn.CONCAT('CWW12'!$B$165, " - ", 'CWW12'!$B$167, " - ", 'CWW12'!$I$6, " - ", 'CWW12'!$E$5),212)&amp;" [*** truncated]",_xlfn.CONCAT('CWW12'!$B$165, " - ", 'CWW12'!$B$167, " - ", 'CWW12'!$I$6, " - ", 'CWW12'!$E$5))</f>
        <v xml:space="preserve">Other enhancement - Growth at sewage treatment works (excluding sludge treatment); enhancement opex - Sludge liquor treatment - Wastewater network+ </v>
      </c>
      <c r="D2475" t="str">
        <f>'CWW12'!$C$167</f>
        <v>£m</v>
      </c>
      <c r="E2475" t="s">
        <v>8488</v>
      </c>
      <c r="F2475" s="1248">
        <f>IF(ISBLANK('CWW12'!$O$167),"##BLANK",'CWW12'!$O$167)</f>
        <v>0</v>
      </c>
    </row>
    <row r="2476" spans="2:6" x14ac:dyDescent="0.2">
      <c r="B2476" t="str">
        <f>UPPER('CWW12'!$AE$167)</f>
        <v>CWW12_154TOT_PR24</v>
      </c>
      <c r="C2476" t="str">
        <f>IF(LEN(_xlfn.CONCAT('CWW12'!$B$165, " - ", 'CWW12'!$B$167, " - ", 'CWW12'!$J$5))&gt;230,LEFT(_xlfn.CONCAT('CWW12'!$B$165, " - ", 'CWW12'!$B$167, " - ", 'CWW12'!$J$5),212)&amp;" [*** truncated]",_xlfn.CONCAT('CWW12'!$B$165, " - ", 'CWW12'!$B$167, " - ", 'CWW12'!$J$5))</f>
        <v>Other enhancement - Growth at sewage treatment works (excluding sludge treatment); enhancement opex - Total</v>
      </c>
      <c r="D2476" t="str">
        <f>'CWW12'!$C$167</f>
        <v>£m</v>
      </c>
      <c r="E2476" t="s">
        <v>8488</v>
      </c>
      <c r="F2476" s="1248">
        <f>IF(ISBLANK('CWW12'!$P$167),"##BLANK",'CWW12'!$P$167)</f>
        <v>0</v>
      </c>
    </row>
    <row r="2477" spans="2:6" x14ac:dyDescent="0.2">
      <c r="B2477" t="str">
        <f>UPPER('CWW12'!$Z$168)</f>
        <v>CWW12_155FL_PR24</v>
      </c>
      <c r="C2477" t="str">
        <f>IF(LEN(_xlfn.CONCAT('CWW12'!$B$165, " - ", 'CWW12'!$B$168, " - ", 'CWW12'!$E$6, " - ", 'CWW12'!$E$5))&gt;230,LEFT(_xlfn.CONCAT('CWW12'!$B$165, " - ", 'CWW12'!$B$168, " - ", 'CWW12'!$E$6, " - ", 'CWW12'!$E$5),212)&amp;" [*** truncated]",_xlfn.CONCAT('CWW12'!$B$165, " - ", 'CWW12'!$B$168, " - ", 'CWW12'!$E$6, " - ", 'CWW12'!$E$5))</f>
        <v xml:space="preserve">Other enhancement - Growth at sewage treatment works (excluding sludge treatment); enhancement totex - Foul - Wastewater network+ </v>
      </c>
      <c r="D2477" t="str">
        <f>'CWW12'!$C$168</f>
        <v>£m</v>
      </c>
      <c r="E2477" t="s">
        <v>8488</v>
      </c>
      <c r="F2477" s="1248">
        <f>IF(ISBLANK('CWW12'!$K$168),"##BLANK",'CWW12'!$K$168)</f>
        <v>0</v>
      </c>
    </row>
    <row r="2478" spans="2:6" x14ac:dyDescent="0.2">
      <c r="B2478" t="str">
        <f>UPPER('CWW12'!$AA$168)</f>
        <v>CWW12_155SWD_PR24</v>
      </c>
      <c r="C2478" t="str">
        <f>IF(LEN(_xlfn.CONCAT('CWW12'!$B$165, " - ", 'CWW12'!$B$168, " - ", 'CWW12'!$F$6, " - ", 'CWW12'!$E$5))&gt;230,LEFT(_xlfn.CONCAT('CWW12'!$B$165, " - ", 'CWW12'!$B$168, " - ", 'CWW12'!$F$6, " - ", 'CWW12'!$E$5),212)&amp;" [*** truncated]",_xlfn.CONCAT('CWW12'!$B$165, " - ", 'CWW12'!$B$168, " - ", 'CWW12'!$F$6, " - ", 'CWW12'!$E$5))</f>
        <v xml:space="preserve">Other enhancement - Growth at sewage treatment works (excluding sludge treatment); enhancement totex - Surface water drainage - Wastewater network+ </v>
      </c>
      <c r="D2478" t="str">
        <f>'CWW12'!$C$168</f>
        <v>£m</v>
      </c>
      <c r="E2478" t="s">
        <v>8488</v>
      </c>
      <c r="F2478" s="1248">
        <f>IF(ISBLANK('CWW12'!$L$168),"##BLANK",'CWW12'!$L$168)</f>
        <v>0</v>
      </c>
    </row>
    <row r="2479" spans="2:6" x14ac:dyDescent="0.2">
      <c r="B2479" t="str">
        <f>UPPER('CWW12'!$AB$168)</f>
        <v>CWW12_155HD_PR24</v>
      </c>
      <c r="C2479" t="str">
        <f>IF(LEN(_xlfn.CONCAT('CWW12'!$B$165, " - ", 'CWW12'!$B$168, " - ", 'CWW12'!$G$6, " - ", 'CWW12'!$E$5))&gt;230,LEFT(_xlfn.CONCAT('CWW12'!$B$165, " - ", 'CWW12'!$B$168, " - ", 'CWW12'!$G$6, " - ", 'CWW12'!$E$5),212)&amp;" [*** truncated]",_xlfn.CONCAT('CWW12'!$B$165, " - ", 'CWW12'!$B$168, " - ", 'CWW12'!$G$6, " - ", 'CWW12'!$E$5))</f>
        <v xml:space="preserve">Other enhancement - Growth at sewage treatment works (excluding sludge treatment); enhancement totex - Highway drainage - Wastewater network+ </v>
      </c>
      <c r="D2479" t="str">
        <f>'CWW12'!$C$168</f>
        <v>£m</v>
      </c>
      <c r="E2479" t="s">
        <v>8488</v>
      </c>
      <c r="F2479" s="1248">
        <f>IF(ISBLANK('CWW12'!$M$168),"##BLANK",'CWW12'!$M$168)</f>
        <v>0</v>
      </c>
    </row>
    <row r="2480" spans="2:6" x14ac:dyDescent="0.2">
      <c r="B2480" t="str">
        <f>UPPER('CWW12'!$AC$168)</f>
        <v>CWW12_155STD_PR24</v>
      </c>
      <c r="C2480" t="str">
        <f>IF(LEN(_xlfn.CONCAT('CWW12'!$B$165, " - ", 'CWW12'!$B$168, " - ", 'CWW12'!$H$6, " - ", 'CWW12'!$E$5))&gt;230,LEFT(_xlfn.CONCAT('CWW12'!$B$165, " - ", 'CWW12'!$B$168, " - ", 'CWW12'!$H$6, " - ", 'CWW12'!$E$5),212)&amp;" [*** truncated]",_xlfn.CONCAT('CWW12'!$B$165, " - ", 'CWW12'!$B$168, " - ", 'CWW12'!$H$6, " - ", 'CWW12'!$E$5))</f>
        <v xml:space="preserve">Other enhancement - Growth at sewage treatment works (excluding sludge treatment); enhancement totex - Sewage treatment and disposal - Wastewater network+ </v>
      </c>
      <c r="D2480" t="str">
        <f>'CWW12'!$C$168</f>
        <v>£m</v>
      </c>
      <c r="E2480" t="s">
        <v>8488</v>
      </c>
      <c r="F2480" s="1248">
        <f>IF(ISBLANK('CWW12'!$N$168),"##BLANK",'CWW12'!$N$168)</f>
        <v>0.22397637550512903</v>
      </c>
    </row>
    <row r="2481" spans="2:6" x14ac:dyDescent="0.2">
      <c r="B2481" t="str">
        <f>UPPER('CWW12'!$AD$168)</f>
        <v>CWW12_155SLT_PR24</v>
      </c>
      <c r="C2481" t="str">
        <f>IF(LEN(_xlfn.CONCAT('CWW12'!$B$165, " - ", 'CWW12'!$B$168, " - ", 'CWW12'!$I$6, " - ", 'CWW12'!$E$5))&gt;230,LEFT(_xlfn.CONCAT('CWW12'!$B$165, " - ", 'CWW12'!$B$168, " - ", 'CWW12'!$I$6, " - ", 'CWW12'!$E$5),212)&amp;" [*** truncated]",_xlfn.CONCAT('CWW12'!$B$165, " - ", 'CWW12'!$B$168, " - ", 'CWW12'!$I$6, " - ", 'CWW12'!$E$5))</f>
        <v xml:space="preserve">Other enhancement - Growth at sewage treatment works (excluding sludge treatment); enhancement totex - Sludge liquor treatment - Wastewater network+ </v>
      </c>
      <c r="D2481" t="str">
        <f>'CWW12'!$C$168</f>
        <v>£m</v>
      </c>
      <c r="E2481" t="s">
        <v>8488</v>
      </c>
      <c r="F2481" s="1248">
        <f>IF(ISBLANK('CWW12'!$O$168),"##BLANK",'CWW12'!$O$168)</f>
        <v>0</v>
      </c>
    </row>
    <row r="2482" spans="2:6" x14ac:dyDescent="0.2">
      <c r="B2482" t="str">
        <f>UPPER('CWW12'!$AE$168)</f>
        <v>CWW12_155TOT_PR24</v>
      </c>
      <c r="C2482" t="str">
        <f>IF(LEN(_xlfn.CONCAT('CWW12'!$B$165, " - ", 'CWW12'!$B$168, " - ", 'CWW12'!$J$5))&gt;230,LEFT(_xlfn.CONCAT('CWW12'!$B$165, " - ", 'CWW12'!$B$168, " - ", 'CWW12'!$J$5),212)&amp;" [*** truncated]",_xlfn.CONCAT('CWW12'!$B$165, " - ", 'CWW12'!$B$168, " - ", 'CWW12'!$J$5))</f>
        <v>Other enhancement - Growth at sewage treatment works (excluding sludge treatment); enhancement totex - Total</v>
      </c>
      <c r="D2482" t="str">
        <f>'CWW12'!$C$168</f>
        <v>£m</v>
      </c>
      <c r="E2482" t="s">
        <v>8488</v>
      </c>
      <c r="F2482" s="1248">
        <f>IF(ISBLANK('CWW12'!$P$168),"##BLANK",'CWW12'!$P$168)</f>
        <v>0.22397637550512903</v>
      </c>
    </row>
    <row r="2483" spans="2:6" x14ac:dyDescent="0.2">
      <c r="B2483" t="str">
        <f>UPPER('CWW12'!$Z$169)</f>
        <v>CWW12_156FL_PR24</v>
      </c>
      <c r="C2483" t="str">
        <f>IF(LEN(_xlfn.CONCAT('CWW12'!$B$165, " - ", 'CWW12'!$B$169, " - ", 'CWW12'!$E$6, " - ", 'CWW12'!$E$5))&gt;230,LEFT(_xlfn.CONCAT('CWW12'!$B$165, " - ", 'CWW12'!$B$169, " - ", 'CWW12'!$E$6, " - ", 'CWW12'!$E$5),212)&amp;" [*** truncated]",_xlfn.CONCAT('CWW12'!$B$165, " - ", 'CWW12'!$B$169, " - ", 'CWW12'!$E$6, " - ", 'CWW12'!$E$5))</f>
        <v xml:space="preserve">Other enhancement - Reduce flooding risk for properties; enhancement capex - Foul - Wastewater network+ </v>
      </c>
      <c r="D2483" t="str">
        <f>'CWW12'!$C$169</f>
        <v>£m</v>
      </c>
      <c r="E2483" t="s">
        <v>8488</v>
      </c>
      <c r="F2483" s="1248">
        <f>IF(ISBLANK('CWW12'!$K$169),"##BLANK",'CWW12'!$K$169)</f>
        <v>7.4068870943873058E-2</v>
      </c>
    </row>
    <row r="2484" spans="2:6" x14ac:dyDescent="0.2">
      <c r="B2484" t="str">
        <f>UPPER('CWW12'!$AA$169)</f>
        <v>CWW12_156SWD_PR24</v>
      </c>
      <c r="C2484" t="str">
        <f>IF(LEN(_xlfn.CONCAT('CWW12'!$B$165, " - ", 'CWW12'!$B$169, " - ", 'CWW12'!$F$6, " - ", 'CWW12'!$E$5))&gt;230,LEFT(_xlfn.CONCAT('CWW12'!$B$165, " - ", 'CWW12'!$B$169, " - ", 'CWW12'!$F$6, " - ", 'CWW12'!$E$5),212)&amp;" [*** truncated]",_xlfn.CONCAT('CWW12'!$B$165, " - ", 'CWW12'!$B$169, " - ", 'CWW12'!$F$6, " - ", 'CWW12'!$E$5))</f>
        <v xml:space="preserve">Other enhancement - Reduce flooding risk for properties; enhancement capex - Surface water drainage - Wastewater network+ </v>
      </c>
      <c r="D2484" t="str">
        <f>'CWW12'!$C$169</f>
        <v>£m</v>
      </c>
      <c r="E2484" t="s">
        <v>8488</v>
      </c>
      <c r="F2484" s="1248">
        <f>IF(ISBLANK('CWW12'!$L$169),"##BLANK",'CWW12'!$L$169)</f>
        <v>2.0574749239958747E-2</v>
      </c>
    </row>
    <row r="2485" spans="2:6" x14ac:dyDescent="0.2">
      <c r="B2485" t="str">
        <f>UPPER('CWW12'!$AB$169)</f>
        <v>CWW12_156HD_PR24</v>
      </c>
      <c r="C2485" t="str">
        <f>IF(LEN(_xlfn.CONCAT('CWW12'!$B$165, " - ", 'CWW12'!$B$169, " - ", 'CWW12'!$G$6, " - ", 'CWW12'!$E$5))&gt;230,LEFT(_xlfn.CONCAT('CWW12'!$B$165, " - ", 'CWW12'!$B$169, " - ", 'CWW12'!$G$6, " - ", 'CWW12'!$E$5),212)&amp;" [*** truncated]",_xlfn.CONCAT('CWW12'!$B$165, " - ", 'CWW12'!$B$169, " - ", 'CWW12'!$G$6, " - ", 'CWW12'!$E$5))</f>
        <v xml:space="preserve">Other enhancement - Reduce flooding risk for properties; enhancement capex - Highway drainage - Wastewater network+ </v>
      </c>
      <c r="D2485" t="str">
        <f>'CWW12'!$C$169</f>
        <v>£m</v>
      </c>
      <c r="E2485" t="s">
        <v>8488</v>
      </c>
      <c r="F2485" s="1248">
        <f>IF(ISBLANK('CWW12'!$M$169),"##BLANK",'CWW12'!$M$169)</f>
        <v>8.2301260159619392E-3</v>
      </c>
    </row>
    <row r="2486" spans="2:6" x14ac:dyDescent="0.2">
      <c r="B2486" t="str">
        <f>UPPER('CWW12'!$AC$169)</f>
        <v>CWW12_156STD_PR24</v>
      </c>
      <c r="C2486" t="str">
        <f>IF(LEN(_xlfn.CONCAT('CWW12'!$B$165, " - ", 'CWW12'!$B$169, " - ", 'CWW12'!$H$6, " - ", 'CWW12'!$E$5))&gt;230,LEFT(_xlfn.CONCAT('CWW12'!$B$165, " - ", 'CWW12'!$B$169, " - ", 'CWW12'!$H$6, " - ", 'CWW12'!$E$5),212)&amp;" [*** truncated]",_xlfn.CONCAT('CWW12'!$B$165, " - ", 'CWW12'!$B$169, " - ", 'CWW12'!$H$6, " - ", 'CWW12'!$E$5))</f>
        <v xml:space="preserve">Other enhancement - Reduce flooding risk for properties; enhancement capex - Sewage treatment and disposal - Wastewater network+ </v>
      </c>
      <c r="D2486" t="str">
        <f>'CWW12'!$C$169</f>
        <v>£m</v>
      </c>
      <c r="E2486" t="s">
        <v>8488</v>
      </c>
      <c r="F2486" s="1248">
        <f>IF(ISBLANK('CWW12'!$N$169),"##BLANK",'CWW12'!$N$169)</f>
        <v>1.7709538312911364E-3</v>
      </c>
    </row>
    <row r="2487" spans="2:6" x14ac:dyDescent="0.2">
      <c r="B2487" t="str">
        <f>UPPER('CWW12'!$AD$169)</f>
        <v>CWW12_156SLT_PR24</v>
      </c>
      <c r="C2487" t="str">
        <f>IF(LEN(_xlfn.CONCAT('CWW12'!$B$165, " - ", 'CWW12'!$B$169, " - ", 'CWW12'!$I$6, " - ", 'CWW12'!$E$5))&gt;230,LEFT(_xlfn.CONCAT('CWW12'!$B$165, " - ", 'CWW12'!$B$169, " - ", 'CWW12'!$I$6, " - ", 'CWW12'!$E$5),212)&amp;" [*** truncated]",_xlfn.CONCAT('CWW12'!$B$165, " - ", 'CWW12'!$B$169, " - ", 'CWW12'!$I$6, " - ", 'CWW12'!$E$5))</f>
        <v xml:space="preserve">Other enhancement - Reduce flooding risk for properties; enhancement capex - Sludge liquor treatment - Wastewater network+ </v>
      </c>
      <c r="D2487" t="str">
        <f>'CWW12'!$C$169</f>
        <v>£m</v>
      </c>
      <c r="E2487" t="s">
        <v>8488</v>
      </c>
      <c r="F2487" s="1248">
        <f>IF(ISBLANK('CWW12'!$O$169),"##BLANK",'CWW12'!$O$169)</f>
        <v>0</v>
      </c>
    </row>
    <row r="2488" spans="2:6" x14ac:dyDescent="0.2">
      <c r="B2488" t="str">
        <f>UPPER('CWW12'!$AE$169)</f>
        <v>CWW12_156TOT_PR24</v>
      </c>
      <c r="C2488" t="str">
        <f>IF(LEN(_xlfn.CONCAT('CWW12'!$B$165, " - ", 'CWW12'!$B$169, " - ", 'CWW12'!$J$5))&gt;230,LEFT(_xlfn.CONCAT('CWW12'!$B$165, " - ", 'CWW12'!$B$169, " - ", 'CWW12'!$J$5),212)&amp;" [*** truncated]",_xlfn.CONCAT('CWW12'!$B$165, " - ", 'CWW12'!$B$169, " - ", 'CWW12'!$J$5))</f>
        <v>Other enhancement - Reduce flooding risk for properties; enhancement capex - Total</v>
      </c>
      <c r="D2488" t="str">
        <f>'CWW12'!$C$169</f>
        <v>£m</v>
      </c>
      <c r="E2488" t="s">
        <v>8488</v>
      </c>
      <c r="F2488" s="1248">
        <f>IF(ISBLANK('CWW12'!$P$169),"##BLANK",'CWW12'!$P$169)</f>
        <v>0.10464470003108489</v>
      </c>
    </row>
    <row r="2489" spans="2:6" x14ac:dyDescent="0.2">
      <c r="B2489" t="str">
        <f>UPPER('CWW12'!$Z$170)</f>
        <v>CWW12_157FL_PR24</v>
      </c>
      <c r="C2489" t="str">
        <f>IF(LEN(_xlfn.CONCAT('CWW12'!$B$165, " - ", 'CWW12'!$B$170, " - ", 'CWW12'!$E$6, " - ", 'CWW12'!$E$5))&gt;230,LEFT(_xlfn.CONCAT('CWW12'!$B$165, " - ", 'CWW12'!$B$170, " - ", 'CWW12'!$E$6, " - ", 'CWW12'!$E$5),212)&amp;" [*** truncated]",_xlfn.CONCAT('CWW12'!$B$165, " - ", 'CWW12'!$B$170, " - ", 'CWW12'!$E$6, " - ", 'CWW12'!$E$5))</f>
        <v xml:space="preserve">Other enhancement - Reduce flooding risk for properties; enhancement opex - Foul - Wastewater network+ </v>
      </c>
      <c r="D2489" t="str">
        <f>'CWW12'!$C$170</f>
        <v>£m</v>
      </c>
      <c r="E2489" t="s">
        <v>8488</v>
      </c>
      <c r="F2489" s="1248">
        <f>IF(ISBLANK('CWW12'!$K$170),"##BLANK",'CWW12'!$K$170)</f>
        <v>0</v>
      </c>
    </row>
    <row r="2490" spans="2:6" x14ac:dyDescent="0.2">
      <c r="B2490" t="str">
        <f>UPPER('CWW12'!$AA$170)</f>
        <v>CWW12_157SWD_PR24</v>
      </c>
      <c r="C2490" t="str">
        <f>IF(LEN(_xlfn.CONCAT('CWW12'!$B$165, " - ", 'CWW12'!$B$170, " - ", 'CWW12'!$F$6, " - ", 'CWW12'!$E$5))&gt;230,LEFT(_xlfn.CONCAT('CWW12'!$B$165, " - ", 'CWW12'!$B$170, " - ", 'CWW12'!$F$6, " - ", 'CWW12'!$E$5),212)&amp;" [*** truncated]",_xlfn.CONCAT('CWW12'!$B$165, " - ", 'CWW12'!$B$170, " - ", 'CWW12'!$F$6, " - ", 'CWW12'!$E$5))</f>
        <v xml:space="preserve">Other enhancement - Reduce flooding risk for properties; enhancement opex - Surface water drainage - Wastewater network+ </v>
      </c>
      <c r="D2490" t="str">
        <f>'CWW12'!$C$170</f>
        <v>£m</v>
      </c>
      <c r="E2490" t="s">
        <v>8488</v>
      </c>
      <c r="F2490" s="1248">
        <f>IF(ISBLANK('CWW12'!$L$170),"##BLANK",'CWW12'!$L$170)</f>
        <v>0</v>
      </c>
    </row>
    <row r="2491" spans="2:6" x14ac:dyDescent="0.2">
      <c r="B2491" t="str">
        <f>UPPER('CWW12'!$AB$170)</f>
        <v>CWW12_157HD_PR24</v>
      </c>
      <c r="C2491" t="str">
        <f>IF(LEN(_xlfn.CONCAT('CWW12'!$B$165, " - ", 'CWW12'!$B$170, " - ", 'CWW12'!$G$6, " - ", 'CWW12'!$E$5))&gt;230,LEFT(_xlfn.CONCAT('CWW12'!$B$165, " - ", 'CWW12'!$B$170, " - ", 'CWW12'!$G$6, " - ", 'CWW12'!$E$5),212)&amp;" [*** truncated]",_xlfn.CONCAT('CWW12'!$B$165, " - ", 'CWW12'!$B$170, " - ", 'CWW12'!$G$6, " - ", 'CWW12'!$E$5))</f>
        <v xml:space="preserve">Other enhancement - Reduce flooding risk for properties; enhancement opex - Highway drainage - Wastewater network+ </v>
      </c>
      <c r="D2491" t="str">
        <f>'CWW12'!$C$170</f>
        <v>£m</v>
      </c>
      <c r="E2491" t="s">
        <v>8488</v>
      </c>
      <c r="F2491" s="1248">
        <f>IF(ISBLANK('CWW12'!$M$170),"##BLANK",'CWW12'!$M$170)</f>
        <v>0</v>
      </c>
    </row>
    <row r="2492" spans="2:6" x14ac:dyDescent="0.2">
      <c r="B2492" t="str">
        <f>UPPER('CWW12'!$AC$170)</f>
        <v>CWW12_157STD_PR24</v>
      </c>
      <c r="C2492" t="str">
        <f>IF(LEN(_xlfn.CONCAT('CWW12'!$B$165, " - ", 'CWW12'!$B$170, " - ", 'CWW12'!$H$6, " - ", 'CWW12'!$E$5))&gt;230,LEFT(_xlfn.CONCAT('CWW12'!$B$165, " - ", 'CWW12'!$B$170, " - ", 'CWW12'!$H$6, " - ", 'CWW12'!$E$5),212)&amp;" [*** truncated]",_xlfn.CONCAT('CWW12'!$B$165, " - ", 'CWW12'!$B$170, " - ", 'CWW12'!$H$6, " - ", 'CWW12'!$E$5))</f>
        <v xml:space="preserve">Other enhancement - Reduce flooding risk for properties; enhancement opex - Sewage treatment and disposal - Wastewater network+ </v>
      </c>
      <c r="D2492" t="str">
        <f>'CWW12'!$C$170</f>
        <v>£m</v>
      </c>
      <c r="E2492" t="s">
        <v>8488</v>
      </c>
      <c r="F2492" s="1248">
        <f>IF(ISBLANK('CWW12'!$N$170),"##BLANK",'CWW12'!$N$170)</f>
        <v>0</v>
      </c>
    </row>
    <row r="2493" spans="2:6" x14ac:dyDescent="0.2">
      <c r="B2493" t="str">
        <f>UPPER('CWW12'!$AD$170)</f>
        <v>CWW12_157SLT_PR24</v>
      </c>
      <c r="C2493" t="str">
        <f>IF(LEN(_xlfn.CONCAT('CWW12'!$B$165, " - ", 'CWW12'!$B$170, " - ", 'CWW12'!$I$6, " - ", 'CWW12'!$E$5))&gt;230,LEFT(_xlfn.CONCAT('CWW12'!$B$165, " - ", 'CWW12'!$B$170, " - ", 'CWW12'!$I$6, " - ", 'CWW12'!$E$5),212)&amp;" [*** truncated]",_xlfn.CONCAT('CWW12'!$B$165, " - ", 'CWW12'!$B$170, " - ", 'CWW12'!$I$6, " - ", 'CWW12'!$E$5))</f>
        <v xml:space="preserve">Other enhancement - Reduce flooding risk for properties; enhancement opex - Sludge liquor treatment - Wastewater network+ </v>
      </c>
      <c r="D2493" t="str">
        <f>'CWW12'!$C$170</f>
        <v>£m</v>
      </c>
      <c r="E2493" t="s">
        <v>8488</v>
      </c>
      <c r="F2493" s="1248">
        <f>IF(ISBLANK('CWW12'!$O$170),"##BLANK",'CWW12'!$O$170)</f>
        <v>0</v>
      </c>
    </row>
    <row r="2494" spans="2:6" x14ac:dyDescent="0.2">
      <c r="B2494" t="str">
        <f>UPPER('CWW12'!$AE$170)</f>
        <v>CWW12_157TOT_PR24</v>
      </c>
      <c r="C2494" t="str">
        <f>IF(LEN(_xlfn.CONCAT('CWW12'!$B$165, " - ", 'CWW12'!$B$170, " - ", 'CWW12'!$J$5))&gt;230,LEFT(_xlfn.CONCAT('CWW12'!$B$165, " - ", 'CWW12'!$B$170, " - ", 'CWW12'!$J$5),212)&amp;" [*** truncated]",_xlfn.CONCAT('CWW12'!$B$165, " - ", 'CWW12'!$B$170, " - ", 'CWW12'!$J$5))</f>
        <v>Other enhancement - Reduce flooding risk for properties; enhancement opex - Total</v>
      </c>
      <c r="D2494" t="str">
        <f>'CWW12'!$C$170</f>
        <v>£m</v>
      </c>
      <c r="E2494" t="s">
        <v>8488</v>
      </c>
      <c r="F2494" s="1248">
        <f>IF(ISBLANK('CWW12'!$P$170),"##BLANK",'CWW12'!$P$170)</f>
        <v>0</v>
      </c>
    </row>
    <row r="2495" spans="2:6" x14ac:dyDescent="0.2">
      <c r="B2495" t="str">
        <f>UPPER('CWW12'!$Z$171)</f>
        <v>CWW12_158FL_PR24</v>
      </c>
      <c r="C2495" t="str">
        <f>IF(LEN(_xlfn.CONCAT('CWW12'!$B$165, " - ", 'CWW12'!$B$171, " - ", 'CWW12'!$E$6, " - ", 'CWW12'!$E$5))&gt;230,LEFT(_xlfn.CONCAT('CWW12'!$B$165, " - ", 'CWW12'!$B$171, " - ", 'CWW12'!$E$6, " - ", 'CWW12'!$E$5),212)&amp;" [*** truncated]",_xlfn.CONCAT('CWW12'!$B$165, " - ", 'CWW12'!$B$171, " - ", 'CWW12'!$E$6, " - ", 'CWW12'!$E$5))</f>
        <v xml:space="preserve">Other enhancement - Reduce flooding risk for properties; enhancement totex - Foul - Wastewater network+ </v>
      </c>
      <c r="D2495" t="str">
        <f>'CWW12'!$C$171</f>
        <v>£m</v>
      </c>
      <c r="E2495" t="s">
        <v>8488</v>
      </c>
      <c r="F2495" s="1248">
        <f>IF(ISBLANK('CWW12'!$K$171),"##BLANK",'CWW12'!$K$171)</f>
        <v>7.4068870943873058E-2</v>
      </c>
    </row>
    <row r="2496" spans="2:6" x14ac:dyDescent="0.2">
      <c r="B2496" t="str">
        <f>UPPER('CWW12'!$AA$171)</f>
        <v>CWW12_158SWD_PR24</v>
      </c>
      <c r="C2496" t="str">
        <f>IF(LEN(_xlfn.CONCAT('CWW12'!$B$165, " - ", 'CWW12'!$B$171, " - ", 'CWW12'!$F$6, " - ", 'CWW12'!$E$5))&gt;230,LEFT(_xlfn.CONCAT('CWW12'!$B$165, " - ", 'CWW12'!$B$171, " - ", 'CWW12'!$F$6, " - ", 'CWW12'!$E$5),212)&amp;" [*** truncated]",_xlfn.CONCAT('CWW12'!$B$165, " - ", 'CWW12'!$B$171, " - ", 'CWW12'!$F$6, " - ", 'CWW12'!$E$5))</f>
        <v xml:space="preserve">Other enhancement - Reduce flooding risk for properties; enhancement totex - Surface water drainage - Wastewater network+ </v>
      </c>
      <c r="D2496" t="str">
        <f>'CWW12'!$C$171</f>
        <v>£m</v>
      </c>
      <c r="E2496" t="s">
        <v>8488</v>
      </c>
      <c r="F2496" s="1248">
        <f>IF(ISBLANK('CWW12'!$L$171),"##BLANK",'CWW12'!$L$171)</f>
        <v>2.0574749239958747E-2</v>
      </c>
    </row>
    <row r="2497" spans="2:6" x14ac:dyDescent="0.2">
      <c r="B2497" t="str">
        <f>UPPER('CWW12'!$AB$171)</f>
        <v>CWW12_158HD_PR24</v>
      </c>
      <c r="C2497" t="str">
        <f>IF(LEN(_xlfn.CONCAT('CWW12'!$B$165, " - ", 'CWW12'!$B$171, " - ", 'CWW12'!$G$6, " - ", 'CWW12'!$E$5))&gt;230,LEFT(_xlfn.CONCAT('CWW12'!$B$165, " - ", 'CWW12'!$B$171, " - ", 'CWW12'!$G$6, " - ", 'CWW12'!$E$5),212)&amp;" [*** truncated]",_xlfn.CONCAT('CWW12'!$B$165, " - ", 'CWW12'!$B$171, " - ", 'CWW12'!$G$6, " - ", 'CWW12'!$E$5))</f>
        <v xml:space="preserve">Other enhancement - Reduce flooding risk for properties; enhancement totex - Highway drainage - Wastewater network+ </v>
      </c>
      <c r="D2497" t="str">
        <f>'CWW12'!$C$171</f>
        <v>£m</v>
      </c>
      <c r="E2497" t="s">
        <v>8488</v>
      </c>
      <c r="F2497" s="1248">
        <f>IF(ISBLANK('CWW12'!$M$171),"##BLANK",'CWW12'!$M$171)</f>
        <v>8.2301260159619392E-3</v>
      </c>
    </row>
    <row r="2498" spans="2:6" x14ac:dyDescent="0.2">
      <c r="B2498" t="str">
        <f>UPPER('CWW12'!$AC$171)</f>
        <v>CWW12_158STD_PR24</v>
      </c>
      <c r="C2498" t="str">
        <f>IF(LEN(_xlfn.CONCAT('CWW12'!$B$165, " - ", 'CWW12'!$B$171, " - ", 'CWW12'!$H$6, " - ", 'CWW12'!$E$5))&gt;230,LEFT(_xlfn.CONCAT('CWW12'!$B$165, " - ", 'CWW12'!$B$171, " - ", 'CWW12'!$H$6, " - ", 'CWW12'!$E$5),212)&amp;" [*** truncated]",_xlfn.CONCAT('CWW12'!$B$165, " - ", 'CWW12'!$B$171, " - ", 'CWW12'!$H$6, " - ", 'CWW12'!$E$5))</f>
        <v xml:space="preserve">Other enhancement - Reduce flooding risk for properties; enhancement totex - Sewage treatment and disposal - Wastewater network+ </v>
      </c>
      <c r="D2498" t="str">
        <f>'CWW12'!$C$171</f>
        <v>£m</v>
      </c>
      <c r="E2498" t="s">
        <v>8488</v>
      </c>
      <c r="F2498" s="1248">
        <f>IF(ISBLANK('CWW12'!$N$171),"##BLANK",'CWW12'!$N$171)</f>
        <v>1.7709538312911364E-3</v>
      </c>
    </row>
    <row r="2499" spans="2:6" x14ac:dyDescent="0.2">
      <c r="B2499" t="str">
        <f>UPPER('CWW12'!$AD$171)</f>
        <v>CWW12_158SLT_PR24</v>
      </c>
      <c r="C2499" t="str">
        <f>IF(LEN(_xlfn.CONCAT('CWW12'!$B$165, " - ", 'CWW12'!$B$171, " - ", 'CWW12'!$I$6, " - ", 'CWW12'!$E$5))&gt;230,LEFT(_xlfn.CONCAT('CWW12'!$B$165, " - ", 'CWW12'!$B$171, " - ", 'CWW12'!$I$6, " - ", 'CWW12'!$E$5),212)&amp;" [*** truncated]",_xlfn.CONCAT('CWW12'!$B$165, " - ", 'CWW12'!$B$171, " - ", 'CWW12'!$I$6, " - ", 'CWW12'!$E$5))</f>
        <v xml:space="preserve">Other enhancement - Reduce flooding risk for properties; enhancement totex - Sludge liquor treatment - Wastewater network+ </v>
      </c>
      <c r="D2499" t="str">
        <f>'CWW12'!$C$171</f>
        <v>£m</v>
      </c>
      <c r="E2499" t="s">
        <v>8488</v>
      </c>
      <c r="F2499" s="1248">
        <f>IF(ISBLANK('CWW12'!$O$171),"##BLANK",'CWW12'!$O$171)</f>
        <v>0</v>
      </c>
    </row>
    <row r="2500" spans="2:6" x14ac:dyDescent="0.2">
      <c r="B2500" t="str">
        <f>UPPER('CWW12'!$AE$171)</f>
        <v>CWW12_158TOT_PR24</v>
      </c>
      <c r="C2500" t="str">
        <f>IF(LEN(_xlfn.CONCAT('CWW12'!$B$165, " - ", 'CWW12'!$B$171, " - ", 'CWW12'!$J$5))&gt;230,LEFT(_xlfn.CONCAT('CWW12'!$B$165, " - ", 'CWW12'!$B$171, " - ", 'CWW12'!$J$5),212)&amp;" [*** truncated]",_xlfn.CONCAT('CWW12'!$B$165, " - ", 'CWW12'!$B$171, " - ", 'CWW12'!$J$5))</f>
        <v>Other enhancement - Reduce flooding risk for properties; enhancement totex - Total</v>
      </c>
      <c r="D2500" t="str">
        <f>'CWW12'!$C$171</f>
        <v>£m</v>
      </c>
      <c r="E2500" t="s">
        <v>8488</v>
      </c>
      <c r="F2500" s="1248">
        <f>IF(ISBLANK('CWW12'!$P$171),"##BLANK",'CWW12'!$P$171)</f>
        <v>0.10464470003108489</v>
      </c>
    </row>
    <row r="2501" spans="2:6" x14ac:dyDescent="0.2">
      <c r="B2501" t="str">
        <f>UPPER('CWW12'!$Z$172)</f>
        <v>CWW12_159FL_PR24</v>
      </c>
      <c r="C2501" t="str">
        <f>IF(LEN(_xlfn.CONCAT('CWW12'!$B$165, " - ", 'CWW12'!$B$172, " - ", 'CWW12'!$E$6, " - ", 'CWW12'!$E$5))&gt;230,LEFT(_xlfn.CONCAT('CWW12'!$B$165, " - ", 'CWW12'!$B$172, " - ", 'CWW12'!$E$6, " - ", 'CWW12'!$E$5),212)&amp;" [*** truncated]",_xlfn.CONCAT('CWW12'!$B$165, " - ", 'CWW12'!$B$172, " - ", 'CWW12'!$E$6, " - ", 'CWW12'!$E$5))</f>
        <v xml:space="preserve">Other enhancement - First time sewerage; enhancement capex - Foul - Wastewater network+ </v>
      </c>
      <c r="D2501" t="str">
        <f>'CWW12'!$C$172</f>
        <v>£m</v>
      </c>
      <c r="E2501" t="s">
        <v>8488</v>
      </c>
      <c r="F2501" s="1248">
        <f>IF(ISBLANK('CWW12'!$K$172),"##BLANK",'CWW12'!$K$172)</f>
        <v>0</v>
      </c>
    </row>
    <row r="2502" spans="2:6" x14ac:dyDescent="0.2">
      <c r="B2502" t="str">
        <f>UPPER('CWW12'!$AA$172)</f>
        <v>CWW12_159SWD_PR24</v>
      </c>
      <c r="C2502" t="str">
        <f>IF(LEN(_xlfn.CONCAT('CWW12'!$B$165, " - ", 'CWW12'!$B$172, " - ", 'CWW12'!$F$6, " - ", 'CWW12'!$E$5))&gt;230,LEFT(_xlfn.CONCAT('CWW12'!$B$165, " - ", 'CWW12'!$B$172, " - ", 'CWW12'!$F$6, " - ", 'CWW12'!$E$5),212)&amp;" [*** truncated]",_xlfn.CONCAT('CWW12'!$B$165, " - ", 'CWW12'!$B$172, " - ", 'CWW12'!$F$6, " - ", 'CWW12'!$E$5))</f>
        <v xml:space="preserve">Other enhancement - First time sewerage; enhancement capex - Surface water drainage - Wastewater network+ </v>
      </c>
      <c r="D2502" t="str">
        <f>'CWW12'!$C$172</f>
        <v>£m</v>
      </c>
      <c r="E2502" t="s">
        <v>8488</v>
      </c>
      <c r="F2502" s="1248">
        <f>IF(ISBLANK('CWW12'!$L$172),"##BLANK",'CWW12'!$L$172)</f>
        <v>0</v>
      </c>
    </row>
    <row r="2503" spans="2:6" x14ac:dyDescent="0.2">
      <c r="B2503" t="str">
        <f>UPPER('CWW12'!$AB$172)</f>
        <v>CWW12_159HD_PR24</v>
      </c>
      <c r="C2503" t="str">
        <f>IF(LEN(_xlfn.CONCAT('CWW12'!$B$165, " - ", 'CWW12'!$B$172, " - ", 'CWW12'!$G$6, " - ", 'CWW12'!$E$5))&gt;230,LEFT(_xlfn.CONCAT('CWW12'!$B$165, " - ", 'CWW12'!$B$172, " - ", 'CWW12'!$G$6, " - ", 'CWW12'!$E$5),212)&amp;" [*** truncated]",_xlfn.CONCAT('CWW12'!$B$165, " - ", 'CWW12'!$B$172, " - ", 'CWW12'!$G$6, " - ", 'CWW12'!$E$5))</f>
        <v xml:space="preserve">Other enhancement - First time sewerage; enhancement capex - Highway drainage - Wastewater network+ </v>
      </c>
      <c r="D2503" t="str">
        <f>'CWW12'!$C$172</f>
        <v>£m</v>
      </c>
      <c r="E2503" t="s">
        <v>8488</v>
      </c>
      <c r="F2503" s="1248">
        <f>IF(ISBLANK('CWW12'!$M$172),"##BLANK",'CWW12'!$M$172)</f>
        <v>0</v>
      </c>
    </row>
    <row r="2504" spans="2:6" x14ac:dyDescent="0.2">
      <c r="B2504" t="str">
        <f>UPPER('CWW12'!$AC$172)</f>
        <v>CWW12_159STD_PR24</v>
      </c>
      <c r="C2504" t="str">
        <f>IF(LEN(_xlfn.CONCAT('CWW12'!$B$165, " - ", 'CWW12'!$B$172, " - ", 'CWW12'!$H$6, " - ", 'CWW12'!$E$5))&gt;230,LEFT(_xlfn.CONCAT('CWW12'!$B$165, " - ", 'CWW12'!$B$172, " - ", 'CWW12'!$H$6, " - ", 'CWW12'!$E$5),212)&amp;" [*** truncated]",_xlfn.CONCAT('CWW12'!$B$165, " - ", 'CWW12'!$B$172, " - ", 'CWW12'!$H$6, " - ", 'CWW12'!$E$5))</f>
        <v xml:space="preserve">Other enhancement - First time sewerage; enhancement capex - Sewage treatment and disposal - Wastewater network+ </v>
      </c>
      <c r="D2504" t="str">
        <f>'CWW12'!$C$172</f>
        <v>£m</v>
      </c>
      <c r="E2504" t="s">
        <v>8488</v>
      </c>
      <c r="F2504" s="1248">
        <f>IF(ISBLANK('CWW12'!$N$172),"##BLANK",'CWW12'!$N$172)</f>
        <v>0</v>
      </c>
    </row>
    <row r="2505" spans="2:6" x14ac:dyDescent="0.2">
      <c r="B2505" t="str">
        <f>UPPER('CWW12'!$AD$172)</f>
        <v>CWW12_159SLT_PR24</v>
      </c>
      <c r="C2505" t="str">
        <f>IF(LEN(_xlfn.CONCAT('CWW12'!$B$165, " - ", 'CWW12'!$B$172, " - ", 'CWW12'!$I$6, " - ", 'CWW12'!$E$5))&gt;230,LEFT(_xlfn.CONCAT('CWW12'!$B$165, " - ", 'CWW12'!$B$172, " - ", 'CWW12'!$I$6, " - ", 'CWW12'!$E$5),212)&amp;" [*** truncated]",_xlfn.CONCAT('CWW12'!$B$165, " - ", 'CWW12'!$B$172, " - ", 'CWW12'!$I$6, " - ", 'CWW12'!$E$5))</f>
        <v xml:space="preserve">Other enhancement - First time sewerage; enhancement capex - Sludge liquor treatment - Wastewater network+ </v>
      </c>
      <c r="D2505" t="str">
        <f>'CWW12'!$C$172</f>
        <v>£m</v>
      </c>
      <c r="E2505" t="s">
        <v>8488</v>
      </c>
      <c r="F2505" s="1248">
        <f>IF(ISBLANK('CWW12'!$O$172),"##BLANK",'CWW12'!$O$172)</f>
        <v>0</v>
      </c>
    </row>
    <row r="2506" spans="2:6" x14ac:dyDescent="0.2">
      <c r="B2506" t="str">
        <f>UPPER('CWW12'!$AE$172)</f>
        <v>CWW12_159TOT_PR24</v>
      </c>
      <c r="C2506" t="str">
        <f>IF(LEN(_xlfn.CONCAT('CWW12'!$B$165, " - ", 'CWW12'!$B$172, " - ", 'CWW12'!$J$5))&gt;230,LEFT(_xlfn.CONCAT('CWW12'!$B$165, " - ", 'CWW12'!$B$172, " - ", 'CWW12'!$J$5),212)&amp;" [*** truncated]",_xlfn.CONCAT('CWW12'!$B$165, " - ", 'CWW12'!$B$172, " - ", 'CWW12'!$J$5))</f>
        <v>Other enhancement - First time sewerage; enhancement capex - Total</v>
      </c>
      <c r="D2506" t="str">
        <f>'CWW12'!$C$172</f>
        <v>£m</v>
      </c>
      <c r="E2506" t="s">
        <v>8488</v>
      </c>
      <c r="F2506" s="1248">
        <f>IF(ISBLANK('CWW12'!$P$172),"##BLANK",'CWW12'!$P$172)</f>
        <v>0</v>
      </c>
    </row>
    <row r="2507" spans="2:6" x14ac:dyDescent="0.2">
      <c r="B2507" t="str">
        <f>UPPER('CWW12'!$Z$173)</f>
        <v>CWW12_160FL_PR24</v>
      </c>
      <c r="C2507" t="str">
        <f>IF(LEN(_xlfn.CONCAT('CWW12'!$B$165, " - ", 'CWW12'!$B$173, " - ", 'CWW12'!$E$6, " - ", 'CWW12'!$E$5))&gt;230,LEFT(_xlfn.CONCAT('CWW12'!$B$165, " - ", 'CWW12'!$B$173, " - ", 'CWW12'!$E$6, " - ", 'CWW12'!$E$5),212)&amp;" [*** truncated]",_xlfn.CONCAT('CWW12'!$B$165, " - ", 'CWW12'!$B$173, " - ", 'CWW12'!$E$6, " - ", 'CWW12'!$E$5))</f>
        <v xml:space="preserve">Other enhancement - First time sewerage; enhancement opex - Foul - Wastewater network+ </v>
      </c>
      <c r="D2507" t="str">
        <f>'CWW12'!$C$173</f>
        <v>£m</v>
      </c>
      <c r="E2507" t="s">
        <v>8488</v>
      </c>
      <c r="F2507" s="1248">
        <f>IF(ISBLANK('CWW12'!$K$173),"##BLANK",'CWW12'!$K$173)</f>
        <v>0</v>
      </c>
    </row>
    <row r="2508" spans="2:6" x14ac:dyDescent="0.2">
      <c r="B2508" t="str">
        <f>UPPER('CWW12'!$AA$173)</f>
        <v>CWW12_160SWD_PR24</v>
      </c>
      <c r="C2508" t="str">
        <f>IF(LEN(_xlfn.CONCAT('CWW12'!$B$165, " - ", 'CWW12'!$B$173, " - ", 'CWW12'!$F$6, " - ", 'CWW12'!$E$5))&gt;230,LEFT(_xlfn.CONCAT('CWW12'!$B$165, " - ", 'CWW12'!$B$173, " - ", 'CWW12'!$F$6, " - ", 'CWW12'!$E$5),212)&amp;" [*** truncated]",_xlfn.CONCAT('CWW12'!$B$165, " - ", 'CWW12'!$B$173, " - ", 'CWW12'!$F$6, " - ", 'CWW12'!$E$5))</f>
        <v xml:space="preserve">Other enhancement - First time sewerage; enhancement opex - Surface water drainage - Wastewater network+ </v>
      </c>
      <c r="D2508" t="str">
        <f>'CWW12'!$C$173</f>
        <v>£m</v>
      </c>
      <c r="E2508" t="s">
        <v>8488</v>
      </c>
      <c r="F2508" s="1248">
        <f>IF(ISBLANK('CWW12'!$L$173),"##BLANK",'CWW12'!$L$173)</f>
        <v>0</v>
      </c>
    </row>
    <row r="2509" spans="2:6" x14ac:dyDescent="0.2">
      <c r="B2509" t="str">
        <f>UPPER('CWW12'!$AB$173)</f>
        <v>CWW12_160HD_PR24</v>
      </c>
      <c r="C2509" t="str">
        <f>IF(LEN(_xlfn.CONCAT('CWW12'!$B$165, " - ", 'CWW12'!$B$173, " - ", 'CWW12'!$G$6, " - ", 'CWW12'!$E$5))&gt;230,LEFT(_xlfn.CONCAT('CWW12'!$B$165, " - ", 'CWW12'!$B$173, " - ", 'CWW12'!$G$6, " - ", 'CWW12'!$E$5),212)&amp;" [*** truncated]",_xlfn.CONCAT('CWW12'!$B$165, " - ", 'CWW12'!$B$173, " - ", 'CWW12'!$G$6, " - ", 'CWW12'!$E$5))</f>
        <v xml:space="preserve">Other enhancement - First time sewerage; enhancement opex - Highway drainage - Wastewater network+ </v>
      </c>
      <c r="D2509" t="str">
        <f>'CWW12'!$C$173</f>
        <v>£m</v>
      </c>
      <c r="E2509" t="s">
        <v>8488</v>
      </c>
      <c r="F2509" s="1248">
        <f>IF(ISBLANK('CWW12'!$M$173),"##BLANK",'CWW12'!$M$173)</f>
        <v>0</v>
      </c>
    </row>
    <row r="2510" spans="2:6" x14ac:dyDescent="0.2">
      <c r="B2510" t="str">
        <f>UPPER('CWW12'!$AC$173)</f>
        <v>CWW12_160STD_PR24</v>
      </c>
      <c r="C2510" t="str">
        <f>IF(LEN(_xlfn.CONCAT('CWW12'!$B$165, " - ", 'CWW12'!$B$173, " - ", 'CWW12'!$H$6, " - ", 'CWW12'!$E$5))&gt;230,LEFT(_xlfn.CONCAT('CWW12'!$B$165, " - ", 'CWW12'!$B$173, " - ", 'CWW12'!$H$6, " - ", 'CWW12'!$E$5),212)&amp;" [*** truncated]",_xlfn.CONCAT('CWW12'!$B$165, " - ", 'CWW12'!$B$173, " - ", 'CWW12'!$H$6, " - ", 'CWW12'!$E$5))</f>
        <v xml:space="preserve">Other enhancement - First time sewerage; enhancement opex - Sewage treatment and disposal - Wastewater network+ </v>
      </c>
      <c r="D2510" t="str">
        <f>'CWW12'!$C$173</f>
        <v>£m</v>
      </c>
      <c r="E2510" t="s">
        <v>8488</v>
      </c>
      <c r="F2510" s="1248">
        <f>IF(ISBLANK('CWW12'!$N$173),"##BLANK",'CWW12'!$N$173)</f>
        <v>0</v>
      </c>
    </row>
    <row r="2511" spans="2:6" x14ac:dyDescent="0.2">
      <c r="B2511" t="str">
        <f>UPPER('CWW12'!$AD$173)</f>
        <v>CWW12_160SLT_PR24</v>
      </c>
      <c r="C2511" t="str">
        <f>IF(LEN(_xlfn.CONCAT('CWW12'!$B$165, " - ", 'CWW12'!$B$173, " - ", 'CWW12'!$I$6, " - ", 'CWW12'!$E$5))&gt;230,LEFT(_xlfn.CONCAT('CWW12'!$B$165, " - ", 'CWW12'!$B$173, " - ", 'CWW12'!$I$6, " - ", 'CWW12'!$E$5),212)&amp;" [*** truncated]",_xlfn.CONCAT('CWW12'!$B$165, " - ", 'CWW12'!$B$173, " - ", 'CWW12'!$I$6, " - ", 'CWW12'!$E$5))</f>
        <v xml:space="preserve">Other enhancement - First time sewerage; enhancement opex - Sludge liquor treatment - Wastewater network+ </v>
      </c>
      <c r="D2511" t="str">
        <f>'CWW12'!$C$173</f>
        <v>£m</v>
      </c>
      <c r="E2511" t="s">
        <v>8488</v>
      </c>
      <c r="F2511" s="1248">
        <f>IF(ISBLANK('CWW12'!$O$173),"##BLANK",'CWW12'!$O$173)</f>
        <v>0</v>
      </c>
    </row>
    <row r="2512" spans="2:6" x14ac:dyDescent="0.2">
      <c r="B2512" t="str">
        <f>UPPER('CWW12'!$AE$173)</f>
        <v>CWW12_160TOT_PR24</v>
      </c>
      <c r="C2512" t="str">
        <f>IF(LEN(_xlfn.CONCAT('CWW12'!$B$165, " - ", 'CWW12'!$B$173, " - ", 'CWW12'!$J$5))&gt;230,LEFT(_xlfn.CONCAT('CWW12'!$B$165, " - ", 'CWW12'!$B$173, " - ", 'CWW12'!$J$5),212)&amp;" [*** truncated]",_xlfn.CONCAT('CWW12'!$B$165, " - ", 'CWW12'!$B$173, " - ", 'CWW12'!$J$5))</f>
        <v>Other enhancement - First time sewerage; enhancement opex - Total</v>
      </c>
      <c r="D2512" t="str">
        <f>'CWW12'!$C$173</f>
        <v>£m</v>
      </c>
      <c r="E2512" t="s">
        <v>8488</v>
      </c>
      <c r="F2512" s="1248">
        <f>IF(ISBLANK('CWW12'!$P$173),"##BLANK",'CWW12'!$P$173)</f>
        <v>0</v>
      </c>
    </row>
    <row r="2513" spans="2:6" x14ac:dyDescent="0.2">
      <c r="B2513" t="str">
        <f>UPPER('CWW12'!$Z$174)</f>
        <v>CWW12_161FL_PR24</v>
      </c>
      <c r="C2513" t="str">
        <f>IF(LEN(_xlfn.CONCAT('CWW12'!$B$165, " - ", 'CWW12'!$B$174, " - ", 'CWW12'!$E$6, " - ", 'CWW12'!$E$5))&gt;230,LEFT(_xlfn.CONCAT('CWW12'!$B$165, " - ", 'CWW12'!$B$174, " - ", 'CWW12'!$E$6, " - ", 'CWW12'!$E$5),212)&amp;" [*** truncated]",_xlfn.CONCAT('CWW12'!$B$165, " - ", 'CWW12'!$B$174, " - ", 'CWW12'!$E$6, " - ", 'CWW12'!$E$5))</f>
        <v xml:space="preserve">Other enhancement - First time sewerage; enhancement totex - Foul - Wastewater network+ </v>
      </c>
      <c r="D2513" t="str">
        <f>'CWW12'!$C$174</f>
        <v>£m</v>
      </c>
      <c r="E2513" t="s">
        <v>8488</v>
      </c>
      <c r="F2513" s="1248">
        <f>IF(ISBLANK('CWW12'!$K$174),"##BLANK",'CWW12'!$K$174)</f>
        <v>0</v>
      </c>
    </row>
    <row r="2514" spans="2:6" x14ac:dyDescent="0.2">
      <c r="B2514" t="str">
        <f>UPPER('CWW12'!$AA$174)</f>
        <v>CWW12_161SWD_PR24</v>
      </c>
      <c r="C2514" t="str">
        <f>IF(LEN(_xlfn.CONCAT('CWW12'!$B$165, " - ", 'CWW12'!$B$174, " - ", 'CWW12'!$F$6, " - ", 'CWW12'!$E$5))&gt;230,LEFT(_xlfn.CONCAT('CWW12'!$B$165, " - ", 'CWW12'!$B$174, " - ", 'CWW12'!$F$6, " - ", 'CWW12'!$E$5),212)&amp;" [*** truncated]",_xlfn.CONCAT('CWW12'!$B$165, " - ", 'CWW12'!$B$174, " - ", 'CWW12'!$F$6, " - ", 'CWW12'!$E$5))</f>
        <v xml:space="preserve">Other enhancement - First time sewerage; enhancement totex - Surface water drainage - Wastewater network+ </v>
      </c>
      <c r="D2514" t="str">
        <f>'CWW12'!$C$174</f>
        <v>£m</v>
      </c>
      <c r="E2514" t="s">
        <v>8488</v>
      </c>
      <c r="F2514" s="1248">
        <f>IF(ISBLANK('CWW12'!$L$174),"##BLANK",'CWW12'!$L$174)</f>
        <v>0</v>
      </c>
    </row>
    <row r="2515" spans="2:6" x14ac:dyDescent="0.2">
      <c r="B2515" t="str">
        <f>UPPER('CWW12'!$AB$174)</f>
        <v>CWW12_161HD_PR24</v>
      </c>
      <c r="C2515" t="str">
        <f>IF(LEN(_xlfn.CONCAT('CWW12'!$B$165, " - ", 'CWW12'!$B$174, " - ", 'CWW12'!$G$6, " - ", 'CWW12'!$E$5))&gt;230,LEFT(_xlfn.CONCAT('CWW12'!$B$165, " - ", 'CWW12'!$B$174, " - ", 'CWW12'!$G$6, " - ", 'CWW12'!$E$5),212)&amp;" [*** truncated]",_xlfn.CONCAT('CWW12'!$B$165, " - ", 'CWW12'!$B$174, " - ", 'CWW12'!$G$6, " - ", 'CWW12'!$E$5))</f>
        <v xml:space="preserve">Other enhancement - First time sewerage; enhancement totex - Highway drainage - Wastewater network+ </v>
      </c>
      <c r="D2515" t="str">
        <f>'CWW12'!$C$174</f>
        <v>£m</v>
      </c>
      <c r="E2515" t="s">
        <v>8488</v>
      </c>
      <c r="F2515" s="1248">
        <f>IF(ISBLANK('CWW12'!$M$174),"##BLANK",'CWW12'!$M$174)</f>
        <v>0</v>
      </c>
    </row>
    <row r="2516" spans="2:6" x14ac:dyDescent="0.2">
      <c r="B2516" t="str">
        <f>UPPER('CWW12'!$AC$174)</f>
        <v>CWW12_161STD_PR24</v>
      </c>
      <c r="C2516" t="str">
        <f>IF(LEN(_xlfn.CONCAT('CWW12'!$B$165, " - ", 'CWW12'!$B$174, " - ", 'CWW12'!$H$6, " - ", 'CWW12'!$E$5))&gt;230,LEFT(_xlfn.CONCAT('CWW12'!$B$165, " - ", 'CWW12'!$B$174, " - ", 'CWW12'!$H$6, " - ", 'CWW12'!$E$5),212)&amp;" [*** truncated]",_xlfn.CONCAT('CWW12'!$B$165, " - ", 'CWW12'!$B$174, " - ", 'CWW12'!$H$6, " - ", 'CWW12'!$E$5))</f>
        <v xml:space="preserve">Other enhancement - First time sewerage; enhancement totex - Sewage treatment and disposal - Wastewater network+ </v>
      </c>
      <c r="D2516" t="str">
        <f>'CWW12'!$C$174</f>
        <v>£m</v>
      </c>
      <c r="E2516" t="s">
        <v>8488</v>
      </c>
      <c r="F2516" s="1248">
        <f>IF(ISBLANK('CWW12'!$N$174),"##BLANK",'CWW12'!$N$174)</f>
        <v>0</v>
      </c>
    </row>
    <row r="2517" spans="2:6" x14ac:dyDescent="0.2">
      <c r="B2517" t="str">
        <f>UPPER('CWW12'!$AD$174)</f>
        <v>CWW12_161SLT_PR24</v>
      </c>
      <c r="C2517" t="str">
        <f>IF(LEN(_xlfn.CONCAT('CWW12'!$B$165, " - ", 'CWW12'!$B$174, " - ", 'CWW12'!$I$6, " - ", 'CWW12'!$E$5))&gt;230,LEFT(_xlfn.CONCAT('CWW12'!$B$165, " - ", 'CWW12'!$B$174, " - ", 'CWW12'!$I$6, " - ", 'CWW12'!$E$5),212)&amp;" [*** truncated]",_xlfn.CONCAT('CWW12'!$B$165, " - ", 'CWW12'!$B$174, " - ", 'CWW12'!$I$6, " - ", 'CWW12'!$E$5))</f>
        <v xml:space="preserve">Other enhancement - First time sewerage; enhancement totex - Sludge liquor treatment - Wastewater network+ </v>
      </c>
      <c r="D2517" t="str">
        <f>'CWW12'!$C$174</f>
        <v>£m</v>
      </c>
      <c r="E2517" t="s">
        <v>8488</v>
      </c>
      <c r="F2517" s="1248">
        <f>IF(ISBLANK('CWW12'!$O$174),"##BLANK",'CWW12'!$O$174)</f>
        <v>0</v>
      </c>
    </row>
    <row r="2518" spans="2:6" x14ac:dyDescent="0.2">
      <c r="B2518" t="str">
        <f>UPPER('CWW12'!$AE$174)</f>
        <v>CWW12_161TOT_PR24</v>
      </c>
      <c r="C2518" t="str">
        <f>IF(LEN(_xlfn.CONCAT('CWW12'!$B$165, " - ", 'CWW12'!$B$174, " - ", 'CWW12'!$J$5))&gt;230,LEFT(_xlfn.CONCAT('CWW12'!$B$165, " - ", 'CWW12'!$B$174, " - ", 'CWW12'!$J$5),212)&amp;" [*** truncated]",_xlfn.CONCAT('CWW12'!$B$165, " - ", 'CWW12'!$B$174, " - ", 'CWW12'!$J$5))</f>
        <v>Other enhancement - First time sewerage; enhancement totex - Total</v>
      </c>
      <c r="D2518" t="str">
        <f>'CWW12'!$C$174</f>
        <v>£m</v>
      </c>
      <c r="E2518" t="s">
        <v>8488</v>
      </c>
      <c r="F2518" s="1248">
        <f>IF(ISBLANK('CWW12'!$P$174),"##BLANK",'CWW12'!$P$174)</f>
        <v>0</v>
      </c>
    </row>
    <row r="2519" spans="2:6" x14ac:dyDescent="0.2">
      <c r="B2519" t="str">
        <f>UPPER('CWW12'!$Z$175)</f>
        <v>CWW12_162FL_PR24</v>
      </c>
      <c r="C2519" t="str">
        <f>IF(LEN(_xlfn.CONCAT('CWW12'!$B$165, " - ", 'CWW12'!$B$175, " - ", 'CWW12'!$E$6, " - ", 'CWW12'!$E$5))&gt;230,LEFT(_xlfn.CONCAT('CWW12'!$B$165, " - ", 'CWW12'!$B$175, " - ", 'CWW12'!$E$6, " - ", 'CWW12'!$E$5),212)&amp;" [*** truncated]",_xlfn.CONCAT('CWW12'!$B$165, " - ", 'CWW12'!$B$175, " - ", 'CWW12'!$E$6, " - ", 'CWW12'!$E$5))</f>
        <v xml:space="preserve">Other enhancement - Sludge enhancement (growth); enhancement capex - Foul - Wastewater network+ </v>
      </c>
      <c r="D2519" t="str">
        <f>'CWW12'!$C$175</f>
        <v>£m</v>
      </c>
      <c r="E2519" t="s">
        <v>8488</v>
      </c>
      <c r="F2519" s="1248">
        <f>IF(ISBLANK('CWW12'!$K$175),"##BLANK",'CWW12'!$K$175)</f>
        <v>0</v>
      </c>
    </row>
    <row r="2520" spans="2:6" x14ac:dyDescent="0.2">
      <c r="B2520" t="str">
        <f>UPPER('CWW12'!$AA$175)</f>
        <v>CWW12_162SWD_PR24</v>
      </c>
      <c r="C2520" t="str">
        <f>IF(LEN(_xlfn.CONCAT('CWW12'!$B$165, " - ", 'CWW12'!$B$175, " - ", 'CWW12'!$F$6, " - ", 'CWW12'!$E$5))&gt;230,LEFT(_xlfn.CONCAT('CWW12'!$B$165, " - ", 'CWW12'!$B$175, " - ", 'CWW12'!$F$6, " - ", 'CWW12'!$E$5),212)&amp;" [*** truncated]",_xlfn.CONCAT('CWW12'!$B$165, " - ", 'CWW12'!$B$175, " - ", 'CWW12'!$F$6, " - ", 'CWW12'!$E$5))</f>
        <v xml:space="preserve">Other enhancement - Sludge enhancement (growth); enhancement capex - Surface water drainage - Wastewater network+ </v>
      </c>
      <c r="D2520" t="str">
        <f>'CWW12'!$C$175</f>
        <v>£m</v>
      </c>
      <c r="E2520" t="s">
        <v>8488</v>
      </c>
      <c r="F2520" s="1248">
        <f>IF(ISBLANK('CWW12'!$L$175),"##BLANK",'CWW12'!$L$175)</f>
        <v>0</v>
      </c>
    </row>
    <row r="2521" spans="2:6" x14ac:dyDescent="0.2">
      <c r="B2521" t="str">
        <f>UPPER('CWW12'!$AB$175)</f>
        <v>CWW12_162HD_PR24</v>
      </c>
      <c r="C2521" t="str">
        <f>IF(LEN(_xlfn.CONCAT('CWW12'!$B$165, " - ", 'CWW12'!$B$175, " - ", 'CWW12'!$G$6, " - ", 'CWW12'!$E$5))&gt;230,LEFT(_xlfn.CONCAT('CWW12'!$B$165, " - ", 'CWW12'!$B$175, " - ", 'CWW12'!$G$6, " - ", 'CWW12'!$E$5),212)&amp;" [*** truncated]",_xlfn.CONCAT('CWW12'!$B$165, " - ", 'CWW12'!$B$175, " - ", 'CWW12'!$G$6, " - ", 'CWW12'!$E$5))</f>
        <v xml:space="preserve">Other enhancement - Sludge enhancement (growth); enhancement capex - Highway drainage - Wastewater network+ </v>
      </c>
      <c r="D2521" t="str">
        <f>'CWW12'!$C$175</f>
        <v>£m</v>
      </c>
      <c r="E2521" t="s">
        <v>8488</v>
      </c>
      <c r="F2521" s="1248">
        <f>IF(ISBLANK('CWW12'!$M$175),"##BLANK",'CWW12'!$M$175)</f>
        <v>0</v>
      </c>
    </row>
    <row r="2522" spans="2:6" x14ac:dyDescent="0.2">
      <c r="B2522" t="str">
        <f>UPPER('CWW12'!$AC$175)</f>
        <v>CWW12_162STD_PR24</v>
      </c>
      <c r="C2522" t="str">
        <f>IF(LEN(_xlfn.CONCAT('CWW12'!$B$165, " - ", 'CWW12'!$B$175, " - ", 'CWW12'!$H$6, " - ", 'CWW12'!$E$5))&gt;230,LEFT(_xlfn.CONCAT('CWW12'!$B$165, " - ", 'CWW12'!$B$175, " - ", 'CWW12'!$H$6, " - ", 'CWW12'!$E$5),212)&amp;" [*** truncated]",_xlfn.CONCAT('CWW12'!$B$165, " - ", 'CWW12'!$B$175, " - ", 'CWW12'!$H$6, " - ", 'CWW12'!$E$5))</f>
        <v xml:space="preserve">Other enhancement - Sludge enhancement (growth); enhancement capex - Sewage treatment and disposal - Wastewater network+ </v>
      </c>
      <c r="D2522" t="str">
        <f>'CWW12'!$C$175</f>
        <v>£m</v>
      </c>
      <c r="E2522" t="s">
        <v>8488</v>
      </c>
      <c r="F2522" s="1248">
        <f>IF(ISBLANK('CWW12'!$N$175),"##BLANK",'CWW12'!$N$175)</f>
        <v>0</v>
      </c>
    </row>
    <row r="2523" spans="2:6" x14ac:dyDescent="0.2">
      <c r="B2523" t="str">
        <f>UPPER('CWW12'!$AD$175)</f>
        <v>CWW12_162SLT_PR24</v>
      </c>
      <c r="C2523" t="str">
        <f>IF(LEN(_xlfn.CONCAT('CWW12'!$B$165, " - ", 'CWW12'!$B$175, " - ", 'CWW12'!$I$6, " - ", 'CWW12'!$E$5))&gt;230,LEFT(_xlfn.CONCAT('CWW12'!$B$165, " - ", 'CWW12'!$B$175, " - ", 'CWW12'!$I$6, " - ", 'CWW12'!$E$5),212)&amp;" [*** truncated]",_xlfn.CONCAT('CWW12'!$B$165, " - ", 'CWW12'!$B$175, " - ", 'CWW12'!$I$6, " - ", 'CWW12'!$E$5))</f>
        <v xml:space="preserve">Other enhancement - Sludge enhancement (growth); enhancement capex - Sludge liquor treatment - Wastewater network+ </v>
      </c>
      <c r="D2523" t="str">
        <f>'CWW12'!$C$175</f>
        <v>£m</v>
      </c>
      <c r="E2523" t="s">
        <v>8488</v>
      </c>
      <c r="F2523" s="1248">
        <f>IF(ISBLANK('CWW12'!$O$175),"##BLANK",'CWW12'!$O$175)</f>
        <v>0</v>
      </c>
    </row>
    <row r="2524" spans="2:6" x14ac:dyDescent="0.2">
      <c r="B2524" t="str">
        <f>UPPER('CWW12'!$AE$175)</f>
        <v>CWW12_162TOT_PR24</v>
      </c>
      <c r="C2524" t="str">
        <f>IF(LEN(_xlfn.CONCAT('CWW12'!$B$165, " - ", 'CWW12'!$B$175, " - ", 'CWW12'!$J$5))&gt;230,LEFT(_xlfn.CONCAT('CWW12'!$B$165, " - ", 'CWW12'!$B$175, " - ", 'CWW12'!$J$5),212)&amp;" [*** truncated]",_xlfn.CONCAT('CWW12'!$B$165, " - ", 'CWW12'!$B$175, " - ", 'CWW12'!$J$5))</f>
        <v>Other enhancement - Sludge enhancement (growth); enhancement capex - Total</v>
      </c>
      <c r="D2524" t="str">
        <f>'CWW12'!$C$175</f>
        <v>£m</v>
      </c>
      <c r="E2524" t="s">
        <v>8488</v>
      </c>
      <c r="F2524" s="1248">
        <f>IF(ISBLANK('CWW12'!$P$175),"##BLANK",'CWW12'!$P$175)</f>
        <v>0</v>
      </c>
    </row>
    <row r="2525" spans="2:6" x14ac:dyDescent="0.2">
      <c r="B2525" t="str">
        <f>UPPER('CWW12'!$Z$176)</f>
        <v>CWW12_163FL_PR24</v>
      </c>
      <c r="C2525" t="str">
        <f>IF(LEN(_xlfn.CONCAT('CWW12'!$B$165, " - ", 'CWW12'!$B$176, " - ", 'CWW12'!$E$6, " - ", 'CWW12'!$E$5))&gt;230,LEFT(_xlfn.CONCAT('CWW12'!$B$165, " - ", 'CWW12'!$B$176, " - ", 'CWW12'!$E$6, " - ", 'CWW12'!$E$5),212)&amp;" [*** truncated]",_xlfn.CONCAT('CWW12'!$B$165, " - ", 'CWW12'!$B$176, " - ", 'CWW12'!$E$6, " - ", 'CWW12'!$E$5))</f>
        <v xml:space="preserve">Other enhancement - Sludge enhancement (growth); enhancement opex - Foul - Wastewater network+ </v>
      </c>
      <c r="D2525" t="str">
        <f>'CWW12'!$C$176</f>
        <v>£m</v>
      </c>
      <c r="E2525" t="s">
        <v>8488</v>
      </c>
      <c r="F2525" s="1248">
        <f>IF(ISBLANK('CWW12'!$K$176),"##BLANK",'CWW12'!$K$176)</f>
        <v>0</v>
      </c>
    </row>
    <row r="2526" spans="2:6" x14ac:dyDescent="0.2">
      <c r="B2526" t="str">
        <f>UPPER('CWW12'!$AA$176)</f>
        <v>CWW12_163SWD_PR24</v>
      </c>
      <c r="C2526" t="str">
        <f>IF(LEN(_xlfn.CONCAT('CWW12'!$B$165, " - ", 'CWW12'!$B$176, " - ", 'CWW12'!$F$6, " - ", 'CWW12'!$E$5))&gt;230,LEFT(_xlfn.CONCAT('CWW12'!$B$165, " - ", 'CWW12'!$B$176, " - ", 'CWW12'!$F$6, " - ", 'CWW12'!$E$5),212)&amp;" [*** truncated]",_xlfn.CONCAT('CWW12'!$B$165, " - ", 'CWW12'!$B$176, " - ", 'CWW12'!$F$6, " - ", 'CWW12'!$E$5))</f>
        <v xml:space="preserve">Other enhancement - Sludge enhancement (growth); enhancement opex - Surface water drainage - Wastewater network+ </v>
      </c>
      <c r="D2526" t="str">
        <f>'CWW12'!$C$176</f>
        <v>£m</v>
      </c>
      <c r="E2526" t="s">
        <v>8488</v>
      </c>
      <c r="F2526" s="1248">
        <f>IF(ISBLANK('CWW12'!$L$176),"##BLANK",'CWW12'!$L$176)</f>
        <v>0</v>
      </c>
    </row>
    <row r="2527" spans="2:6" x14ac:dyDescent="0.2">
      <c r="B2527" t="str">
        <f>UPPER('CWW12'!$AB$176)</f>
        <v>CWW12_163HD_PR24</v>
      </c>
      <c r="C2527" t="str">
        <f>IF(LEN(_xlfn.CONCAT('CWW12'!$B$165, " - ", 'CWW12'!$B$176, " - ", 'CWW12'!$G$6, " - ", 'CWW12'!$E$5))&gt;230,LEFT(_xlfn.CONCAT('CWW12'!$B$165, " - ", 'CWW12'!$B$176, " - ", 'CWW12'!$G$6, " - ", 'CWW12'!$E$5),212)&amp;" [*** truncated]",_xlfn.CONCAT('CWW12'!$B$165, " - ", 'CWW12'!$B$176, " - ", 'CWW12'!$G$6, " - ", 'CWW12'!$E$5))</f>
        <v xml:space="preserve">Other enhancement - Sludge enhancement (growth); enhancement opex - Highway drainage - Wastewater network+ </v>
      </c>
      <c r="D2527" t="str">
        <f>'CWW12'!$C$176</f>
        <v>£m</v>
      </c>
      <c r="E2527" t="s">
        <v>8488</v>
      </c>
      <c r="F2527" s="1248">
        <f>IF(ISBLANK('CWW12'!$M$176),"##BLANK",'CWW12'!$M$176)</f>
        <v>0</v>
      </c>
    </row>
    <row r="2528" spans="2:6" x14ac:dyDescent="0.2">
      <c r="B2528" t="str">
        <f>UPPER('CWW12'!$AC$176)</f>
        <v>CWW12_163STD_PR24</v>
      </c>
      <c r="C2528" t="str">
        <f>IF(LEN(_xlfn.CONCAT('CWW12'!$B$165, " - ", 'CWW12'!$B$176, " - ", 'CWW12'!$H$6, " - ", 'CWW12'!$E$5))&gt;230,LEFT(_xlfn.CONCAT('CWW12'!$B$165, " - ", 'CWW12'!$B$176, " - ", 'CWW12'!$H$6, " - ", 'CWW12'!$E$5),212)&amp;" [*** truncated]",_xlfn.CONCAT('CWW12'!$B$165, " - ", 'CWW12'!$B$176, " - ", 'CWW12'!$H$6, " - ", 'CWW12'!$E$5))</f>
        <v xml:space="preserve">Other enhancement - Sludge enhancement (growth); enhancement opex - Sewage treatment and disposal - Wastewater network+ </v>
      </c>
      <c r="D2528" t="str">
        <f>'CWW12'!$C$176</f>
        <v>£m</v>
      </c>
      <c r="E2528" t="s">
        <v>8488</v>
      </c>
      <c r="F2528" s="1248">
        <f>IF(ISBLANK('CWW12'!$N$176),"##BLANK",'CWW12'!$N$176)</f>
        <v>0</v>
      </c>
    </row>
    <row r="2529" spans="2:6" x14ac:dyDescent="0.2">
      <c r="B2529" t="str">
        <f>UPPER('CWW12'!$AD$176)</f>
        <v>CWW12_163SLT_PR24</v>
      </c>
      <c r="C2529" t="str">
        <f>IF(LEN(_xlfn.CONCAT('CWW12'!$B$165, " - ", 'CWW12'!$B$176, " - ", 'CWW12'!$I$6, " - ", 'CWW12'!$E$5))&gt;230,LEFT(_xlfn.CONCAT('CWW12'!$B$165, " - ", 'CWW12'!$B$176, " - ", 'CWW12'!$I$6, " - ", 'CWW12'!$E$5),212)&amp;" [*** truncated]",_xlfn.CONCAT('CWW12'!$B$165, " - ", 'CWW12'!$B$176, " - ", 'CWW12'!$I$6, " - ", 'CWW12'!$E$5))</f>
        <v xml:space="preserve">Other enhancement - Sludge enhancement (growth); enhancement opex - Sludge liquor treatment - Wastewater network+ </v>
      </c>
      <c r="D2529" t="str">
        <f>'CWW12'!$C$176</f>
        <v>£m</v>
      </c>
      <c r="E2529" t="s">
        <v>8488</v>
      </c>
      <c r="F2529" s="1248">
        <f>IF(ISBLANK('CWW12'!$O$176),"##BLANK",'CWW12'!$O$176)</f>
        <v>0</v>
      </c>
    </row>
    <row r="2530" spans="2:6" x14ac:dyDescent="0.2">
      <c r="B2530" t="str">
        <f>UPPER('CWW12'!$AE$176)</f>
        <v>CWW12_163TOT_PR24</v>
      </c>
      <c r="C2530" t="str">
        <f>IF(LEN(_xlfn.CONCAT('CWW12'!$B$165, " - ", 'CWW12'!$B$176, " - ", 'CWW12'!$J$5))&gt;230,LEFT(_xlfn.CONCAT('CWW12'!$B$165, " - ", 'CWW12'!$B$176, " - ", 'CWW12'!$J$5),212)&amp;" [*** truncated]",_xlfn.CONCAT('CWW12'!$B$165, " - ", 'CWW12'!$B$176, " - ", 'CWW12'!$J$5))</f>
        <v>Other enhancement - Sludge enhancement (growth); enhancement opex - Total</v>
      </c>
      <c r="D2530" t="str">
        <f>'CWW12'!$C$176</f>
        <v>£m</v>
      </c>
      <c r="E2530" t="s">
        <v>8488</v>
      </c>
      <c r="F2530" s="1248">
        <f>IF(ISBLANK('CWW12'!$P$176),"##BLANK",'CWW12'!$P$176)</f>
        <v>0</v>
      </c>
    </row>
    <row r="2531" spans="2:6" x14ac:dyDescent="0.2">
      <c r="B2531" t="str">
        <f>UPPER('CWW12'!$Z$177)</f>
        <v>CWW12_164FL_PR24</v>
      </c>
      <c r="C2531" t="str">
        <f>IF(LEN(_xlfn.CONCAT('CWW12'!$B$165, " - ", 'CWW12'!$B$177, " - ", 'CWW12'!$E$6, " - ", 'CWW12'!$E$5))&gt;230,LEFT(_xlfn.CONCAT('CWW12'!$B$165, " - ", 'CWW12'!$B$177, " - ", 'CWW12'!$E$6, " - ", 'CWW12'!$E$5),212)&amp;" [*** truncated]",_xlfn.CONCAT('CWW12'!$B$165, " - ", 'CWW12'!$B$177, " - ", 'CWW12'!$E$6, " - ", 'CWW12'!$E$5))</f>
        <v xml:space="preserve">Other enhancement - Sludge enhancement (growth); enhancement totex - Foul - Wastewater network+ </v>
      </c>
      <c r="D2531" t="str">
        <f>'CWW12'!$C$177</f>
        <v>£m</v>
      </c>
      <c r="E2531" t="s">
        <v>8488</v>
      </c>
      <c r="F2531" s="1248">
        <f>IF(ISBLANK('CWW12'!$K$177),"##BLANK",'CWW12'!$K$177)</f>
        <v>0</v>
      </c>
    </row>
    <row r="2532" spans="2:6" x14ac:dyDescent="0.2">
      <c r="B2532" t="str">
        <f>UPPER('CWW12'!$AA$177)</f>
        <v>CWW12_164SWD_PR24</v>
      </c>
      <c r="C2532" t="str">
        <f>IF(LEN(_xlfn.CONCAT('CWW12'!$B$165, " - ", 'CWW12'!$B$177, " - ", 'CWW12'!$F$6, " - ", 'CWW12'!$E$5))&gt;230,LEFT(_xlfn.CONCAT('CWW12'!$B$165, " - ", 'CWW12'!$B$177, " - ", 'CWW12'!$F$6, " - ", 'CWW12'!$E$5),212)&amp;" [*** truncated]",_xlfn.CONCAT('CWW12'!$B$165, " - ", 'CWW12'!$B$177, " - ", 'CWW12'!$F$6, " - ", 'CWW12'!$E$5))</f>
        <v xml:space="preserve">Other enhancement - Sludge enhancement (growth); enhancement totex - Surface water drainage - Wastewater network+ </v>
      </c>
      <c r="D2532" t="str">
        <f>'CWW12'!$C$177</f>
        <v>£m</v>
      </c>
      <c r="E2532" t="s">
        <v>8488</v>
      </c>
      <c r="F2532" s="1248">
        <f>IF(ISBLANK('CWW12'!$L$177),"##BLANK",'CWW12'!$L$177)</f>
        <v>0</v>
      </c>
    </row>
    <row r="2533" spans="2:6" x14ac:dyDescent="0.2">
      <c r="B2533" t="str">
        <f>UPPER('CWW12'!$AB$177)</f>
        <v>CWW12_164HD_PR24</v>
      </c>
      <c r="C2533" t="str">
        <f>IF(LEN(_xlfn.CONCAT('CWW12'!$B$165, " - ", 'CWW12'!$B$177, " - ", 'CWW12'!$G$6, " - ", 'CWW12'!$E$5))&gt;230,LEFT(_xlfn.CONCAT('CWW12'!$B$165, " - ", 'CWW12'!$B$177, " - ", 'CWW12'!$G$6, " - ", 'CWW12'!$E$5),212)&amp;" [*** truncated]",_xlfn.CONCAT('CWW12'!$B$165, " - ", 'CWW12'!$B$177, " - ", 'CWW12'!$G$6, " - ", 'CWW12'!$E$5))</f>
        <v xml:space="preserve">Other enhancement - Sludge enhancement (growth); enhancement totex - Highway drainage - Wastewater network+ </v>
      </c>
      <c r="D2533" t="str">
        <f>'CWW12'!$C$177</f>
        <v>£m</v>
      </c>
      <c r="E2533" t="s">
        <v>8488</v>
      </c>
      <c r="F2533" s="1248">
        <f>IF(ISBLANK('CWW12'!$M$177),"##BLANK",'CWW12'!$M$177)</f>
        <v>0</v>
      </c>
    </row>
    <row r="2534" spans="2:6" x14ac:dyDescent="0.2">
      <c r="B2534" t="str">
        <f>UPPER('CWW12'!$AC$177)</f>
        <v>CWW12_164STD_PR24</v>
      </c>
      <c r="C2534" t="str">
        <f>IF(LEN(_xlfn.CONCAT('CWW12'!$B$165, " - ", 'CWW12'!$B$177, " - ", 'CWW12'!$H$6, " - ", 'CWW12'!$E$5))&gt;230,LEFT(_xlfn.CONCAT('CWW12'!$B$165, " - ", 'CWW12'!$B$177, " - ", 'CWW12'!$H$6, " - ", 'CWW12'!$E$5),212)&amp;" [*** truncated]",_xlfn.CONCAT('CWW12'!$B$165, " - ", 'CWW12'!$B$177, " - ", 'CWW12'!$H$6, " - ", 'CWW12'!$E$5))</f>
        <v xml:space="preserve">Other enhancement - Sludge enhancement (growth); enhancement totex - Sewage treatment and disposal - Wastewater network+ </v>
      </c>
      <c r="D2534" t="str">
        <f>'CWW12'!$C$177</f>
        <v>£m</v>
      </c>
      <c r="E2534" t="s">
        <v>8488</v>
      </c>
      <c r="F2534" s="1248">
        <f>IF(ISBLANK('CWW12'!$N$177),"##BLANK",'CWW12'!$N$177)</f>
        <v>0</v>
      </c>
    </row>
    <row r="2535" spans="2:6" x14ac:dyDescent="0.2">
      <c r="B2535" t="str">
        <f>UPPER('CWW12'!$AD$177)</f>
        <v>CWW12_164SLT_PR24</v>
      </c>
      <c r="C2535" t="str">
        <f>IF(LEN(_xlfn.CONCAT('CWW12'!$B$165, " - ", 'CWW12'!$B$177, " - ", 'CWW12'!$I$6, " - ", 'CWW12'!$E$5))&gt;230,LEFT(_xlfn.CONCAT('CWW12'!$B$165, " - ", 'CWW12'!$B$177, " - ", 'CWW12'!$I$6, " - ", 'CWW12'!$E$5),212)&amp;" [*** truncated]",_xlfn.CONCAT('CWW12'!$B$165, " - ", 'CWW12'!$B$177, " - ", 'CWW12'!$I$6, " - ", 'CWW12'!$E$5))</f>
        <v xml:space="preserve">Other enhancement - Sludge enhancement (growth); enhancement totex - Sludge liquor treatment - Wastewater network+ </v>
      </c>
      <c r="D2535" t="str">
        <f>'CWW12'!$C$177</f>
        <v>£m</v>
      </c>
      <c r="E2535" t="s">
        <v>8488</v>
      </c>
      <c r="F2535" s="1248">
        <f>IF(ISBLANK('CWW12'!$O$177),"##BLANK",'CWW12'!$O$177)</f>
        <v>0</v>
      </c>
    </row>
    <row r="2536" spans="2:6" x14ac:dyDescent="0.2">
      <c r="B2536" t="str">
        <f>UPPER('CWW12'!$AE$177)</f>
        <v>CWW12_164TOT_PR24</v>
      </c>
      <c r="C2536" t="str">
        <f>IF(LEN(_xlfn.CONCAT('CWW12'!$B$165, " - ", 'CWW12'!$B$177, " - ", 'CWW12'!$J$5))&gt;230,LEFT(_xlfn.CONCAT('CWW12'!$B$165, " - ", 'CWW12'!$B$177, " - ", 'CWW12'!$J$5),212)&amp;" [*** truncated]",_xlfn.CONCAT('CWW12'!$B$165, " - ", 'CWW12'!$B$177, " - ", 'CWW12'!$J$5))</f>
        <v>Other enhancement - Sludge enhancement (growth); enhancement totex - Total</v>
      </c>
      <c r="D2536" t="str">
        <f>'CWW12'!$C$177</f>
        <v>£m</v>
      </c>
      <c r="E2536" t="s">
        <v>8488</v>
      </c>
      <c r="F2536" s="1248">
        <f>IF(ISBLANK('CWW12'!$P$177),"##BLANK",'CWW12'!$P$177)</f>
        <v>0</v>
      </c>
    </row>
    <row r="2537" spans="2:6" x14ac:dyDescent="0.2">
      <c r="B2537" t="str">
        <f>UPPER('CWW12'!$Z$178)</f>
        <v>CWW12_165FL_PR24</v>
      </c>
      <c r="C2537" t="str">
        <f>IF(LEN(_xlfn.CONCAT('CWW12'!$B$165, " - ", 'CWW12'!$B$178, " - ", 'CWW12'!$E$6, " - ", 'CWW12'!$E$5))&gt;230,LEFT(_xlfn.CONCAT('CWW12'!$B$165, " - ", 'CWW12'!$B$178, " - ", 'CWW12'!$E$6, " - ", 'CWW12'!$E$5),212)&amp;" [*** truncated]",_xlfn.CONCAT('CWW12'!$B$165, " - ", 'CWW12'!$B$178, " - ", 'CWW12'!$E$6, " - ", 'CWW12'!$E$5))</f>
        <v xml:space="preserve">Other enhancement - Odour and other nuisance; enhancement capex - Foul - Wastewater network+ </v>
      </c>
      <c r="D2537" t="str">
        <f>'CWW12'!$C$178</f>
        <v>£m</v>
      </c>
      <c r="E2537" t="s">
        <v>8488</v>
      </c>
      <c r="F2537" s="1248">
        <f>IF(ISBLANK('CWW12'!$K$178),"##BLANK",'CWW12'!$K$178)</f>
        <v>0</v>
      </c>
    </row>
    <row r="2538" spans="2:6" x14ac:dyDescent="0.2">
      <c r="B2538" t="str">
        <f>UPPER('CWW12'!$AA$178)</f>
        <v>CWW12_165SWD_PR24</v>
      </c>
      <c r="C2538" t="str">
        <f>IF(LEN(_xlfn.CONCAT('CWW12'!$B$165, " - ", 'CWW12'!$B$178, " - ", 'CWW12'!$F$6, " - ", 'CWW12'!$E$5))&gt;230,LEFT(_xlfn.CONCAT('CWW12'!$B$165, " - ", 'CWW12'!$B$178, " - ", 'CWW12'!$F$6, " - ", 'CWW12'!$E$5),212)&amp;" [*** truncated]",_xlfn.CONCAT('CWW12'!$B$165, " - ", 'CWW12'!$B$178, " - ", 'CWW12'!$F$6, " - ", 'CWW12'!$E$5))</f>
        <v xml:space="preserve">Other enhancement - Odour and other nuisance; enhancement capex - Surface water drainage - Wastewater network+ </v>
      </c>
      <c r="D2538" t="str">
        <f>'CWW12'!$C$178</f>
        <v>£m</v>
      </c>
      <c r="E2538" t="s">
        <v>8488</v>
      </c>
      <c r="F2538" s="1248">
        <f>IF(ISBLANK('CWW12'!$L$178),"##BLANK",'CWW12'!$L$178)</f>
        <v>0</v>
      </c>
    </row>
    <row r="2539" spans="2:6" x14ac:dyDescent="0.2">
      <c r="B2539" t="str">
        <f>UPPER('CWW12'!$AB$178)</f>
        <v>CWW12_165HD_PR24</v>
      </c>
      <c r="C2539" t="str">
        <f>IF(LEN(_xlfn.CONCAT('CWW12'!$B$165, " - ", 'CWW12'!$B$178, " - ", 'CWW12'!$G$6, " - ", 'CWW12'!$E$5))&gt;230,LEFT(_xlfn.CONCAT('CWW12'!$B$165, " - ", 'CWW12'!$B$178, " - ", 'CWW12'!$G$6, " - ", 'CWW12'!$E$5),212)&amp;" [*** truncated]",_xlfn.CONCAT('CWW12'!$B$165, " - ", 'CWW12'!$B$178, " - ", 'CWW12'!$G$6, " - ", 'CWW12'!$E$5))</f>
        <v xml:space="preserve">Other enhancement - Odour and other nuisance; enhancement capex - Highway drainage - Wastewater network+ </v>
      </c>
      <c r="D2539" t="str">
        <f>'CWW12'!$C$178</f>
        <v>£m</v>
      </c>
      <c r="E2539" t="s">
        <v>8488</v>
      </c>
      <c r="F2539" s="1248">
        <f>IF(ISBLANK('CWW12'!$M$178),"##BLANK",'CWW12'!$M$178)</f>
        <v>0</v>
      </c>
    </row>
    <row r="2540" spans="2:6" x14ac:dyDescent="0.2">
      <c r="B2540" t="str">
        <f>UPPER('CWW12'!$AC$178)</f>
        <v>CWW12_165STD_PR24</v>
      </c>
      <c r="C2540" t="str">
        <f>IF(LEN(_xlfn.CONCAT('CWW12'!$B$165, " - ", 'CWW12'!$B$178, " - ", 'CWW12'!$H$6, " - ", 'CWW12'!$E$5))&gt;230,LEFT(_xlfn.CONCAT('CWW12'!$B$165, " - ", 'CWW12'!$B$178, " - ", 'CWW12'!$H$6, " - ", 'CWW12'!$E$5),212)&amp;" [*** truncated]",_xlfn.CONCAT('CWW12'!$B$165, " - ", 'CWW12'!$B$178, " - ", 'CWW12'!$H$6, " - ", 'CWW12'!$E$5))</f>
        <v xml:space="preserve">Other enhancement - Odour and other nuisance; enhancement capex - Sewage treatment and disposal - Wastewater network+ </v>
      </c>
      <c r="D2540" t="str">
        <f>'CWW12'!$C$178</f>
        <v>£m</v>
      </c>
      <c r="E2540" t="s">
        <v>8488</v>
      </c>
      <c r="F2540" s="1248">
        <f>IF(ISBLANK('CWW12'!$N$178),"##BLANK",'CWW12'!$N$178)</f>
        <v>0</v>
      </c>
    </row>
    <row r="2541" spans="2:6" x14ac:dyDescent="0.2">
      <c r="B2541" t="str">
        <f>UPPER('CWW12'!$AD$178)</f>
        <v>CWW12_165SLT_PR24</v>
      </c>
      <c r="C2541" t="str">
        <f>IF(LEN(_xlfn.CONCAT('CWW12'!$B$165, " - ", 'CWW12'!$B$178, " - ", 'CWW12'!$I$6, " - ", 'CWW12'!$E$5))&gt;230,LEFT(_xlfn.CONCAT('CWW12'!$B$165, " - ", 'CWW12'!$B$178, " - ", 'CWW12'!$I$6, " - ", 'CWW12'!$E$5),212)&amp;" [*** truncated]",_xlfn.CONCAT('CWW12'!$B$165, " - ", 'CWW12'!$B$178, " - ", 'CWW12'!$I$6, " - ", 'CWW12'!$E$5))</f>
        <v xml:space="preserve">Other enhancement - Odour and other nuisance; enhancement capex - Sludge liquor treatment - Wastewater network+ </v>
      </c>
      <c r="D2541" t="str">
        <f>'CWW12'!$C$178</f>
        <v>£m</v>
      </c>
      <c r="E2541" t="s">
        <v>8488</v>
      </c>
      <c r="F2541" s="1248">
        <f>IF(ISBLANK('CWW12'!$O$178),"##BLANK",'CWW12'!$O$178)</f>
        <v>0</v>
      </c>
    </row>
    <row r="2542" spans="2:6" x14ac:dyDescent="0.2">
      <c r="B2542" t="str">
        <f>UPPER('CWW12'!$AE$178)</f>
        <v>CWW12_165TOT_PR24</v>
      </c>
      <c r="C2542" t="str">
        <f>IF(LEN(_xlfn.CONCAT('CWW12'!$B$165, " - ", 'CWW12'!$B$178, " - ", 'CWW12'!$J$5))&gt;230,LEFT(_xlfn.CONCAT('CWW12'!$B$165, " - ", 'CWW12'!$B$178, " - ", 'CWW12'!$J$5),212)&amp;" [*** truncated]",_xlfn.CONCAT('CWW12'!$B$165, " - ", 'CWW12'!$B$178, " - ", 'CWW12'!$J$5))</f>
        <v>Other enhancement - Odour and other nuisance; enhancement capex - Total</v>
      </c>
      <c r="D2542" t="str">
        <f>'CWW12'!$C$178</f>
        <v>£m</v>
      </c>
      <c r="E2542" t="s">
        <v>8488</v>
      </c>
      <c r="F2542" s="1248">
        <f>IF(ISBLANK('CWW12'!$P$178),"##BLANK",'CWW12'!$P$178)</f>
        <v>0</v>
      </c>
    </row>
    <row r="2543" spans="2:6" x14ac:dyDescent="0.2">
      <c r="B2543" t="str">
        <f>UPPER('CWW12'!$Z$179)</f>
        <v>CWW12_166FL_PR24</v>
      </c>
      <c r="C2543" t="str">
        <f>IF(LEN(_xlfn.CONCAT('CWW12'!$B$165, " - ", 'CWW12'!$B$179, " - ", 'CWW12'!$E$6, " - ", 'CWW12'!$E$5))&gt;230,LEFT(_xlfn.CONCAT('CWW12'!$B$165, " - ", 'CWW12'!$B$179, " - ", 'CWW12'!$E$6, " - ", 'CWW12'!$E$5),212)&amp;" [*** truncated]",_xlfn.CONCAT('CWW12'!$B$165, " - ", 'CWW12'!$B$179, " - ", 'CWW12'!$E$6, " - ", 'CWW12'!$E$5))</f>
        <v xml:space="preserve">Other enhancement - Odour and other nuisance; enhancement opex - Foul - Wastewater network+ </v>
      </c>
      <c r="D2543" t="str">
        <f>'CWW12'!$C$179</f>
        <v>£m</v>
      </c>
      <c r="E2543" t="s">
        <v>8488</v>
      </c>
      <c r="F2543" s="1248">
        <f>IF(ISBLANK('CWW12'!$K$179),"##BLANK",'CWW12'!$K$179)</f>
        <v>0</v>
      </c>
    </row>
    <row r="2544" spans="2:6" x14ac:dyDescent="0.2">
      <c r="B2544" t="str">
        <f>UPPER('CWW12'!$AA$179)</f>
        <v>CWW12_166SWD_PR24</v>
      </c>
      <c r="C2544" t="str">
        <f>IF(LEN(_xlfn.CONCAT('CWW12'!$B$165, " - ", 'CWW12'!$B$179, " - ", 'CWW12'!$F$6, " - ", 'CWW12'!$E$5))&gt;230,LEFT(_xlfn.CONCAT('CWW12'!$B$165, " - ", 'CWW12'!$B$179, " - ", 'CWW12'!$F$6, " - ", 'CWW12'!$E$5),212)&amp;" [*** truncated]",_xlfn.CONCAT('CWW12'!$B$165, " - ", 'CWW12'!$B$179, " - ", 'CWW12'!$F$6, " - ", 'CWW12'!$E$5))</f>
        <v xml:space="preserve">Other enhancement - Odour and other nuisance; enhancement opex - Surface water drainage - Wastewater network+ </v>
      </c>
      <c r="D2544" t="str">
        <f>'CWW12'!$C$179</f>
        <v>£m</v>
      </c>
      <c r="E2544" t="s">
        <v>8488</v>
      </c>
      <c r="F2544" s="1248">
        <f>IF(ISBLANK('CWW12'!$L$179),"##BLANK",'CWW12'!$L$179)</f>
        <v>0</v>
      </c>
    </row>
    <row r="2545" spans="2:6" x14ac:dyDescent="0.2">
      <c r="B2545" t="str">
        <f>UPPER('CWW12'!$AB$179)</f>
        <v>CWW12_166HD_PR24</v>
      </c>
      <c r="C2545" t="str">
        <f>IF(LEN(_xlfn.CONCAT('CWW12'!$B$165, " - ", 'CWW12'!$B$179, " - ", 'CWW12'!$G$6, " - ", 'CWW12'!$E$5))&gt;230,LEFT(_xlfn.CONCAT('CWW12'!$B$165, " - ", 'CWW12'!$B$179, " - ", 'CWW12'!$G$6, " - ", 'CWW12'!$E$5),212)&amp;" [*** truncated]",_xlfn.CONCAT('CWW12'!$B$165, " - ", 'CWW12'!$B$179, " - ", 'CWW12'!$G$6, " - ", 'CWW12'!$E$5))</f>
        <v xml:space="preserve">Other enhancement - Odour and other nuisance; enhancement opex - Highway drainage - Wastewater network+ </v>
      </c>
      <c r="D2545" t="str">
        <f>'CWW12'!$C$179</f>
        <v>£m</v>
      </c>
      <c r="E2545" t="s">
        <v>8488</v>
      </c>
      <c r="F2545" s="1248">
        <f>IF(ISBLANK('CWW12'!$M$179),"##BLANK",'CWW12'!$M$179)</f>
        <v>0</v>
      </c>
    </row>
    <row r="2546" spans="2:6" x14ac:dyDescent="0.2">
      <c r="B2546" t="str">
        <f>UPPER('CWW12'!$AC$179)</f>
        <v>CWW12_166STD_PR24</v>
      </c>
      <c r="C2546" t="str">
        <f>IF(LEN(_xlfn.CONCAT('CWW12'!$B$165, " - ", 'CWW12'!$B$179, " - ", 'CWW12'!$H$6, " - ", 'CWW12'!$E$5))&gt;230,LEFT(_xlfn.CONCAT('CWW12'!$B$165, " - ", 'CWW12'!$B$179, " - ", 'CWW12'!$H$6, " - ", 'CWW12'!$E$5),212)&amp;" [*** truncated]",_xlfn.CONCAT('CWW12'!$B$165, " - ", 'CWW12'!$B$179, " - ", 'CWW12'!$H$6, " - ", 'CWW12'!$E$5))</f>
        <v xml:space="preserve">Other enhancement - Odour and other nuisance; enhancement opex - Sewage treatment and disposal - Wastewater network+ </v>
      </c>
      <c r="D2546" t="str">
        <f>'CWW12'!$C$179</f>
        <v>£m</v>
      </c>
      <c r="E2546" t="s">
        <v>8488</v>
      </c>
      <c r="F2546" s="1248">
        <f>IF(ISBLANK('CWW12'!$N$179),"##BLANK",'CWW12'!$N$179)</f>
        <v>0</v>
      </c>
    </row>
    <row r="2547" spans="2:6" x14ac:dyDescent="0.2">
      <c r="B2547" t="str">
        <f>UPPER('CWW12'!$AD$179)</f>
        <v>CWW12_166SLT_PR24</v>
      </c>
      <c r="C2547" t="str">
        <f>IF(LEN(_xlfn.CONCAT('CWW12'!$B$165, " - ", 'CWW12'!$B$179, " - ", 'CWW12'!$I$6, " - ", 'CWW12'!$E$5))&gt;230,LEFT(_xlfn.CONCAT('CWW12'!$B$165, " - ", 'CWW12'!$B$179, " - ", 'CWW12'!$I$6, " - ", 'CWW12'!$E$5),212)&amp;" [*** truncated]",_xlfn.CONCAT('CWW12'!$B$165, " - ", 'CWW12'!$B$179, " - ", 'CWW12'!$I$6, " - ", 'CWW12'!$E$5))</f>
        <v xml:space="preserve">Other enhancement - Odour and other nuisance; enhancement opex - Sludge liquor treatment - Wastewater network+ </v>
      </c>
      <c r="D2547" t="str">
        <f>'CWW12'!$C$179</f>
        <v>£m</v>
      </c>
      <c r="E2547" t="s">
        <v>8488</v>
      </c>
      <c r="F2547" s="1248">
        <f>IF(ISBLANK('CWW12'!$O$179),"##BLANK",'CWW12'!$O$179)</f>
        <v>0</v>
      </c>
    </row>
    <row r="2548" spans="2:6" x14ac:dyDescent="0.2">
      <c r="B2548" t="str">
        <f>UPPER('CWW12'!$AE$179)</f>
        <v>CWW12_166TOT_PR24</v>
      </c>
      <c r="C2548" t="str">
        <f>IF(LEN(_xlfn.CONCAT('CWW12'!$B$165, " - ", 'CWW12'!$B$179, " - ", 'CWW12'!$J$5))&gt;230,LEFT(_xlfn.CONCAT('CWW12'!$B$165, " - ", 'CWW12'!$B$179, " - ", 'CWW12'!$J$5),212)&amp;" [*** truncated]",_xlfn.CONCAT('CWW12'!$B$165, " - ", 'CWW12'!$B$179, " - ", 'CWW12'!$J$5))</f>
        <v>Other enhancement - Odour and other nuisance; enhancement opex - Total</v>
      </c>
      <c r="D2548" t="str">
        <f>'CWW12'!$C$179</f>
        <v>£m</v>
      </c>
      <c r="E2548" t="s">
        <v>8488</v>
      </c>
      <c r="F2548" s="1248">
        <f>IF(ISBLANK('CWW12'!$P$179),"##BLANK",'CWW12'!$P$179)</f>
        <v>0</v>
      </c>
    </row>
    <row r="2549" spans="2:6" x14ac:dyDescent="0.2">
      <c r="B2549" t="str">
        <f>UPPER('CWW12'!$Z$180)</f>
        <v>CWW12_167FL_PR24</v>
      </c>
      <c r="C2549" t="str">
        <f>IF(LEN(_xlfn.CONCAT('CWW12'!$B$165, " - ", 'CWW12'!$B$180, " - ", 'CWW12'!$E$6, " - ", 'CWW12'!$E$5))&gt;230,LEFT(_xlfn.CONCAT('CWW12'!$B$165, " - ", 'CWW12'!$B$180, " - ", 'CWW12'!$E$6, " - ", 'CWW12'!$E$5),212)&amp;" [*** truncated]",_xlfn.CONCAT('CWW12'!$B$165, " - ", 'CWW12'!$B$180, " - ", 'CWW12'!$E$6, " - ", 'CWW12'!$E$5))</f>
        <v xml:space="preserve">Other enhancement - Odour and other nuisance; enhancement totex - Foul - Wastewater network+ </v>
      </c>
      <c r="D2549" t="str">
        <f>'CWW12'!$C$180</f>
        <v>£m</v>
      </c>
      <c r="E2549" t="s">
        <v>8488</v>
      </c>
      <c r="F2549" s="1248">
        <f>IF(ISBLANK('CWW12'!$K$180),"##BLANK",'CWW12'!$K$180)</f>
        <v>0</v>
      </c>
    </row>
    <row r="2550" spans="2:6" x14ac:dyDescent="0.2">
      <c r="B2550" t="str">
        <f>UPPER('CWW12'!$AA$180)</f>
        <v>CWW12_167SWD_PR24</v>
      </c>
      <c r="C2550" t="str">
        <f>IF(LEN(_xlfn.CONCAT('CWW12'!$B$165, " - ", 'CWW12'!$B$180, " - ", 'CWW12'!$F$6, " - ", 'CWW12'!$E$5))&gt;230,LEFT(_xlfn.CONCAT('CWW12'!$B$165, " - ", 'CWW12'!$B$180, " - ", 'CWW12'!$F$6, " - ", 'CWW12'!$E$5),212)&amp;" [*** truncated]",_xlfn.CONCAT('CWW12'!$B$165, " - ", 'CWW12'!$B$180, " - ", 'CWW12'!$F$6, " - ", 'CWW12'!$E$5))</f>
        <v xml:space="preserve">Other enhancement - Odour and other nuisance; enhancement totex - Surface water drainage - Wastewater network+ </v>
      </c>
      <c r="D2550" t="str">
        <f>'CWW12'!$C$180</f>
        <v>£m</v>
      </c>
      <c r="E2550" t="s">
        <v>8488</v>
      </c>
      <c r="F2550" s="1248">
        <f>IF(ISBLANK('CWW12'!$L$180),"##BLANK",'CWW12'!$L$180)</f>
        <v>0</v>
      </c>
    </row>
    <row r="2551" spans="2:6" x14ac:dyDescent="0.2">
      <c r="B2551" t="str">
        <f>UPPER('CWW12'!$AB$180)</f>
        <v>CWW12_167HD_PR24</v>
      </c>
      <c r="C2551" t="str">
        <f>IF(LEN(_xlfn.CONCAT('CWW12'!$B$165, " - ", 'CWW12'!$B$180, " - ", 'CWW12'!$G$6, " - ", 'CWW12'!$E$5))&gt;230,LEFT(_xlfn.CONCAT('CWW12'!$B$165, " - ", 'CWW12'!$B$180, " - ", 'CWW12'!$G$6, " - ", 'CWW12'!$E$5),212)&amp;" [*** truncated]",_xlfn.CONCAT('CWW12'!$B$165, " - ", 'CWW12'!$B$180, " - ", 'CWW12'!$G$6, " - ", 'CWW12'!$E$5))</f>
        <v xml:space="preserve">Other enhancement - Odour and other nuisance; enhancement totex - Highway drainage - Wastewater network+ </v>
      </c>
      <c r="D2551" t="str">
        <f>'CWW12'!$C$180</f>
        <v>£m</v>
      </c>
      <c r="E2551" t="s">
        <v>8488</v>
      </c>
      <c r="F2551" s="1248">
        <f>IF(ISBLANK('CWW12'!$M$180),"##BLANK",'CWW12'!$M$180)</f>
        <v>0</v>
      </c>
    </row>
    <row r="2552" spans="2:6" x14ac:dyDescent="0.2">
      <c r="B2552" t="str">
        <f>UPPER('CWW12'!$AC$180)</f>
        <v>CWW12_167STD_PR24</v>
      </c>
      <c r="C2552" t="str">
        <f>IF(LEN(_xlfn.CONCAT('CWW12'!$B$165, " - ", 'CWW12'!$B$180, " - ", 'CWW12'!$H$6, " - ", 'CWW12'!$E$5))&gt;230,LEFT(_xlfn.CONCAT('CWW12'!$B$165, " - ", 'CWW12'!$B$180, " - ", 'CWW12'!$H$6, " - ", 'CWW12'!$E$5),212)&amp;" [*** truncated]",_xlfn.CONCAT('CWW12'!$B$165, " - ", 'CWW12'!$B$180, " - ", 'CWW12'!$H$6, " - ", 'CWW12'!$E$5))</f>
        <v xml:space="preserve">Other enhancement - Odour and other nuisance; enhancement totex - Sewage treatment and disposal - Wastewater network+ </v>
      </c>
      <c r="D2552" t="str">
        <f>'CWW12'!$C$180</f>
        <v>£m</v>
      </c>
      <c r="E2552" t="s">
        <v>8488</v>
      </c>
      <c r="F2552" s="1248">
        <f>IF(ISBLANK('CWW12'!$N$180),"##BLANK",'CWW12'!$N$180)</f>
        <v>0</v>
      </c>
    </row>
    <row r="2553" spans="2:6" x14ac:dyDescent="0.2">
      <c r="B2553" t="str">
        <f>UPPER('CWW12'!$AD$180)</f>
        <v>CWW12_167SLT_PR24</v>
      </c>
      <c r="C2553" t="str">
        <f>IF(LEN(_xlfn.CONCAT('CWW12'!$B$165, " - ", 'CWW12'!$B$180, " - ", 'CWW12'!$I$6, " - ", 'CWW12'!$E$5))&gt;230,LEFT(_xlfn.CONCAT('CWW12'!$B$165, " - ", 'CWW12'!$B$180, " - ", 'CWW12'!$I$6, " - ", 'CWW12'!$E$5),212)&amp;" [*** truncated]",_xlfn.CONCAT('CWW12'!$B$165, " - ", 'CWW12'!$B$180, " - ", 'CWW12'!$I$6, " - ", 'CWW12'!$E$5))</f>
        <v xml:space="preserve">Other enhancement - Odour and other nuisance; enhancement totex - Sludge liquor treatment - Wastewater network+ </v>
      </c>
      <c r="D2553" t="str">
        <f>'CWW12'!$C$180</f>
        <v>£m</v>
      </c>
      <c r="E2553" t="s">
        <v>8488</v>
      </c>
      <c r="F2553" s="1248">
        <f>IF(ISBLANK('CWW12'!$O$180),"##BLANK",'CWW12'!$O$180)</f>
        <v>0</v>
      </c>
    </row>
    <row r="2554" spans="2:6" x14ac:dyDescent="0.2">
      <c r="B2554" t="str">
        <f>UPPER('CWW12'!$AE$180)</f>
        <v>CWW12_167TOT_PR24</v>
      </c>
      <c r="C2554" t="str">
        <f>IF(LEN(_xlfn.CONCAT('CWW12'!$B$165, " - ", 'CWW12'!$B$180, " - ", 'CWW12'!$J$5))&gt;230,LEFT(_xlfn.CONCAT('CWW12'!$B$165, " - ", 'CWW12'!$B$180, " - ", 'CWW12'!$J$5),212)&amp;" [*** truncated]",_xlfn.CONCAT('CWW12'!$B$165, " - ", 'CWW12'!$B$180, " - ", 'CWW12'!$J$5))</f>
        <v>Other enhancement - Odour and other nuisance; enhancement totex - Total</v>
      </c>
      <c r="D2554" t="str">
        <f>'CWW12'!$C$180</f>
        <v>£m</v>
      </c>
      <c r="E2554" t="s">
        <v>8488</v>
      </c>
      <c r="F2554" s="1248">
        <f>IF(ISBLANK('CWW12'!$P$180),"##BLANK",'CWW12'!$P$180)</f>
        <v>0</v>
      </c>
    </row>
    <row r="2555" spans="2:6" x14ac:dyDescent="0.2">
      <c r="B2555" t="str">
        <f>UPPER('CWW12'!$Z$181)</f>
        <v>CWW12_168FL_PR24</v>
      </c>
      <c r="C2555" t="str">
        <f>IF(LEN(_xlfn.CONCAT('CWW12'!$B$165, " - ", 'CWW12'!$B$181, " - ", 'CWW12'!$E$6, " - ", 'CWW12'!$E$5))&gt;230,LEFT(_xlfn.CONCAT('CWW12'!$B$165, " - ", 'CWW12'!$B$181, " - ", 'CWW12'!$E$6, " - ", 'CWW12'!$E$5),212)&amp;" [*** truncated]",_xlfn.CONCAT('CWW12'!$B$165, " - ", 'CWW12'!$B$181, " - ", 'CWW12'!$E$6, " - ", 'CWW12'!$E$5))</f>
        <v xml:space="preserve">Other enhancement - Resilience; enhancement wastewater capex - Foul - Wastewater network+ </v>
      </c>
      <c r="D2555" t="str">
        <f>'CWW12'!$C$181</f>
        <v>£m</v>
      </c>
      <c r="E2555" t="s">
        <v>8488</v>
      </c>
      <c r="F2555" s="1248">
        <f>IF(ISBLANK('CWW12'!$K$181),"##BLANK",'CWW12'!$K$181)</f>
        <v>0</v>
      </c>
    </row>
    <row r="2556" spans="2:6" x14ac:dyDescent="0.2">
      <c r="B2556" t="str">
        <f>UPPER('CWW12'!$AA$181)</f>
        <v>CWW12_168SWD_PR24</v>
      </c>
      <c r="C2556" t="str">
        <f>IF(LEN(_xlfn.CONCAT('CWW12'!$B$165, " - ", 'CWW12'!$B$181, " - ", 'CWW12'!$F$6, " - ", 'CWW12'!$E$5))&gt;230,LEFT(_xlfn.CONCAT('CWW12'!$B$165, " - ", 'CWW12'!$B$181, " - ", 'CWW12'!$F$6, " - ", 'CWW12'!$E$5),212)&amp;" [*** truncated]",_xlfn.CONCAT('CWW12'!$B$165, " - ", 'CWW12'!$B$181, " - ", 'CWW12'!$F$6, " - ", 'CWW12'!$E$5))</f>
        <v xml:space="preserve">Other enhancement - Resilience; enhancement wastewater capex - Surface water drainage - Wastewater network+ </v>
      </c>
      <c r="D2556" t="str">
        <f>'CWW12'!$C$181</f>
        <v>£m</v>
      </c>
      <c r="E2556" t="s">
        <v>8488</v>
      </c>
      <c r="F2556" s="1248">
        <f>IF(ISBLANK('CWW12'!$L$181),"##BLANK",'CWW12'!$L$181)</f>
        <v>0</v>
      </c>
    </row>
    <row r="2557" spans="2:6" x14ac:dyDescent="0.2">
      <c r="B2557" t="str">
        <f>UPPER('CWW12'!$AB$181)</f>
        <v>CWW12_168HD_PR24</v>
      </c>
      <c r="C2557" t="str">
        <f>IF(LEN(_xlfn.CONCAT('CWW12'!$B$165, " - ", 'CWW12'!$B$181, " - ", 'CWW12'!$G$6, " - ", 'CWW12'!$E$5))&gt;230,LEFT(_xlfn.CONCAT('CWW12'!$B$165, " - ", 'CWW12'!$B$181, " - ", 'CWW12'!$G$6, " - ", 'CWW12'!$E$5),212)&amp;" [*** truncated]",_xlfn.CONCAT('CWW12'!$B$165, " - ", 'CWW12'!$B$181, " - ", 'CWW12'!$G$6, " - ", 'CWW12'!$E$5))</f>
        <v xml:space="preserve">Other enhancement - Resilience; enhancement wastewater capex - Highway drainage - Wastewater network+ </v>
      </c>
      <c r="D2557" t="str">
        <f>'CWW12'!$C$181</f>
        <v>£m</v>
      </c>
      <c r="E2557" t="s">
        <v>8488</v>
      </c>
      <c r="F2557" s="1248">
        <f>IF(ISBLANK('CWW12'!$M$181),"##BLANK",'CWW12'!$M$181)</f>
        <v>0</v>
      </c>
    </row>
    <row r="2558" spans="2:6" x14ac:dyDescent="0.2">
      <c r="B2558" t="str">
        <f>UPPER('CWW12'!$AC$181)</f>
        <v>CWW12_168STD_PR24</v>
      </c>
      <c r="C2558" t="str">
        <f>IF(LEN(_xlfn.CONCAT('CWW12'!$B$165, " - ", 'CWW12'!$B$181, " - ", 'CWW12'!$H$6, " - ", 'CWW12'!$E$5))&gt;230,LEFT(_xlfn.CONCAT('CWW12'!$B$165, " - ", 'CWW12'!$B$181, " - ", 'CWW12'!$H$6, " - ", 'CWW12'!$E$5),212)&amp;" [*** truncated]",_xlfn.CONCAT('CWW12'!$B$165, " - ", 'CWW12'!$B$181, " - ", 'CWW12'!$H$6, " - ", 'CWW12'!$E$5))</f>
        <v xml:space="preserve">Other enhancement - Resilience; enhancement wastewater capex - Sewage treatment and disposal - Wastewater network+ </v>
      </c>
      <c r="D2558" t="str">
        <f>'CWW12'!$C$181</f>
        <v>£m</v>
      </c>
      <c r="E2558" t="s">
        <v>8488</v>
      </c>
      <c r="F2558" s="1248">
        <f>IF(ISBLANK('CWW12'!$N$181),"##BLANK",'CWW12'!$N$181)</f>
        <v>0</v>
      </c>
    </row>
    <row r="2559" spans="2:6" x14ac:dyDescent="0.2">
      <c r="B2559" t="str">
        <f>UPPER('CWW12'!$AD$181)</f>
        <v>CWW12_168SLT_PR24</v>
      </c>
      <c r="C2559" t="str">
        <f>IF(LEN(_xlfn.CONCAT('CWW12'!$B$165, " - ", 'CWW12'!$B$181, " - ", 'CWW12'!$I$6, " - ", 'CWW12'!$E$5))&gt;230,LEFT(_xlfn.CONCAT('CWW12'!$B$165, " - ", 'CWW12'!$B$181, " - ", 'CWW12'!$I$6, " - ", 'CWW12'!$E$5),212)&amp;" [*** truncated]",_xlfn.CONCAT('CWW12'!$B$165, " - ", 'CWW12'!$B$181, " - ", 'CWW12'!$I$6, " - ", 'CWW12'!$E$5))</f>
        <v xml:space="preserve">Other enhancement - Resilience; enhancement wastewater capex - Sludge liquor treatment - Wastewater network+ </v>
      </c>
      <c r="D2559" t="str">
        <f>'CWW12'!$C$181</f>
        <v>£m</v>
      </c>
      <c r="E2559" t="s">
        <v>8488</v>
      </c>
      <c r="F2559" s="1248">
        <f>IF(ISBLANK('CWW12'!$O$181),"##BLANK",'CWW12'!$O$181)</f>
        <v>0</v>
      </c>
    </row>
    <row r="2560" spans="2:6" x14ac:dyDescent="0.2">
      <c r="B2560" t="str">
        <f>UPPER('CWW12'!$AE$181)</f>
        <v>CWW12_168TOT_PR24</v>
      </c>
      <c r="C2560" t="str">
        <f>IF(LEN(_xlfn.CONCAT('CWW12'!$B$165, " - ", 'CWW12'!$B$181, " - ", 'CWW12'!$J$5))&gt;230,LEFT(_xlfn.CONCAT('CWW12'!$B$165, " - ", 'CWW12'!$B$181, " - ", 'CWW12'!$J$5),212)&amp;" [*** truncated]",_xlfn.CONCAT('CWW12'!$B$165, " - ", 'CWW12'!$B$181, " - ", 'CWW12'!$J$5))</f>
        <v>Other enhancement - Resilience; enhancement wastewater capex - Total</v>
      </c>
      <c r="D2560" t="str">
        <f>'CWW12'!$C$181</f>
        <v>£m</v>
      </c>
      <c r="E2560" t="s">
        <v>8488</v>
      </c>
      <c r="F2560" s="1248">
        <f>IF(ISBLANK('CWW12'!$P$181),"##BLANK",'CWW12'!$P$181)</f>
        <v>0</v>
      </c>
    </row>
    <row r="2561" spans="2:6" x14ac:dyDescent="0.2">
      <c r="B2561" t="str">
        <f>UPPER('CWW12'!$Z$182)</f>
        <v>CWW12_169FL_PR24</v>
      </c>
      <c r="C2561" t="str">
        <f>IF(LEN(_xlfn.CONCAT('CWW12'!$B$165, " - ", 'CWW12'!$B$182, " - ", 'CWW12'!$E$6, " - ", 'CWW12'!$E$5))&gt;230,LEFT(_xlfn.CONCAT('CWW12'!$B$165, " - ", 'CWW12'!$B$182, " - ", 'CWW12'!$E$6, " - ", 'CWW12'!$E$5),212)&amp;" [*** truncated]",_xlfn.CONCAT('CWW12'!$B$165, " - ", 'CWW12'!$B$182, " - ", 'CWW12'!$E$6, " - ", 'CWW12'!$E$5))</f>
        <v xml:space="preserve">Other enhancement - Resilience; enhancement wastewater opex - Foul - Wastewater network+ </v>
      </c>
      <c r="D2561" t="str">
        <f>'CWW12'!$C$182</f>
        <v>£m</v>
      </c>
      <c r="E2561" t="s">
        <v>8488</v>
      </c>
      <c r="F2561" s="1248">
        <f>IF(ISBLANK('CWW12'!$K$182),"##BLANK",'CWW12'!$K$182)</f>
        <v>0</v>
      </c>
    </row>
    <row r="2562" spans="2:6" x14ac:dyDescent="0.2">
      <c r="B2562" t="str">
        <f>UPPER('CWW12'!$AA$182)</f>
        <v>CWW12_169SWD_PR24</v>
      </c>
      <c r="C2562" t="str">
        <f>IF(LEN(_xlfn.CONCAT('CWW12'!$B$165, " - ", 'CWW12'!$B$182, " - ", 'CWW12'!$F$6, " - ", 'CWW12'!$E$5))&gt;230,LEFT(_xlfn.CONCAT('CWW12'!$B$165, " - ", 'CWW12'!$B$182, " - ", 'CWW12'!$F$6, " - ", 'CWW12'!$E$5),212)&amp;" [*** truncated]",_xlfn.CONCAT('CWW12'!$B$165, " - ", 'CWW12'!$B$182, " - ", 'CWW12'!$F$6, " - ", 'CWW12'!$E$5))</f>
        <v xml:space="preserve">Other enhancement - Resilience; enhancement wastewater opex - Surface water drainage - Wastewater network+ </v>
      </c>
      <c r="D2562" t="str">
        <f>'CWW12'!$C$182</f>
        <v>£m</v>
      </c>
      <c r="E2562" t="s">
        <v>8488</v>
      </c>
      <c r="F2562" s="1248">
        <f>IF(ISBLANK('CWW12'!$L$182),"##BLANK",'CWW12'!$L$182)</f>
        <v>0</v>
      </c>
    </row>
    <row r="2563" spans="2:6" x14ac:dyDescent="0.2">
      <c r="B2563" t="str">
        <f>UPPER('CWW12'!$AB$182)</f>
        <v>CWW12_169HD_PR24</v>
      </c>
      <c r="C2563" t="str">
        <f>IF(LEN(_xlfn.CONCAT('CWW12'!$B$165, " - ", 'CWW12'!$B$182, " - ", 'CWW12'!$G$6, " - ", 'CWW12'!$E$5))&gt;230,LEFT(_xlfn.CONCAT('CWW12'!$B$165, " - ", 'CWW12'!$B$182, " - ", 'CWW12'!$G$6, " - ", 'CWW12'!$E$5),212)&amp;" [*** truncated]",_xlfn.CONCAT('CWW12'!$B$165, " - ", 'CWW12'!$B$182, " - ", 'CWW12'!$G$6, " - ", 'CWW12'!$E$5))</f>
        <v xml:space="preserve">Other enhancement - Resilience; enhancement wastewater opex - Highway drainage - Wastewater network+ </v>
      </c>
      <c r="D2563" t="str">
        <f>'CWW12'!$C$182</f>
        <v>£m</v>
      </c>
      <c r="E2563" t="s">
        <v>8488</v>
      </c>
      <c r="F2563" s="1248">
        <f>IF(ISBLANK('CWW12'!$M$182),"##BLANK",'CWW12'!$M$182)</f>
        <v>0</v>
      </c>
    </row>
    <row r="2564" spans="2:6" x14ac:dyDescent="0.2">
      <c r="B2564" t="str">
        <f>UPPER('CWW12'!$AC$182)</f>
        <v>CWW12_169STD_PR24</v>
      </c>
      <c r="C2564" t="str">
        <f>IF(LEN(_xlfn.CONCAT('CWW12'!$B$165, " - ", 'CWW12'!$B$182, " - ", 'CWW12'!$H$6, " - ", 'CWW12'!$E$5))&gt;230,LEFT(_xlfn.CONCAT('CWW12'!$B$165, " - ", 'CWW12'!$B$182, " - ", 'CWW12'!$H$6, " - ", 'CWW12'!$E$5),212)&amp;" [*** truncated]",_xlfn.CONCAT('CWW12'!$B$165, " - ", 'CWW12'!$B$182, " - ", 'CWW12'!$H$6, " - ", 'CWW12'!$E$5))</f>
        <v xml:space="preserve">Other enhancement - Resilience; enhancement wastewater opex - Sewage treatment and disposal - Wastewater network+ </v>
      </c>
      <c r="D2564" t="str">
        <f>'CWW12'!$C$182</f>
        <v>£m</v>
      </c>
      <c r="E2564" t="s">
        <v>8488</v>
      </c>
      <c r="F2564" s="1248">
        <f>IF(ISBLANK('CWW12'!$N$182),"##BLANK",'CWW12'!$N$182)</f>
        <v>0</v>
      </c>
    </row>
    <row r="2565" spans="2:6" x14ac:dyDescent="0.2">
      <c r="B2565" t="str">
        <f>UPPER('CWW12'!$AD$182)</f>
        <v>CWW12_169SLT_PR24</v>
      </c>
      <c r="C2565" t="str">
        <f>IF(LEN(_xlfn.CONCAT('CWW12'!$B$165, " - ", 'CWW12'!$B$182, " - ", 'CWW12'!$I$6, " - ", 'CWW12'!$E$5))&gt;230,LEFT(_xlfn.CONCAT('CWW12'!$B$165, " - ", 'CWW12'!$B$182, " - ", 'CWW12'!$I$6, " - ", 'CWW12'!$E$5),212)&amp;" [*** truncated]",_xlfn.CONCAT('CWW12'!$B$165, " - ", 'CWW12'!$B$182, " - ", 'CWW12'!$I$6, " - ", 'CWW12'!$E$5))</f>
        <v xml:space="preserve">Other enhancement - Resilience; enhancement wastewater opex - Sludge liquor treatment - Wastewater network+ </v>
      </c>
      <c r="D2565" t="str">
        <f>'CWW12'!$C$182</f>
        <v>£m</v>
      </c>
      <c r="E2565" t="s">
        <v>8488</v>
      </c>
      <c r="F2565" s="1248">
        <f>IF(ISBLANK('CWW12'!$O$182),"##BLANK",'CWW12'!$O$182)</f>
        <v>0</v>
      </c>
    </row>
    <row r="2566" spans="2:6" x14ac:dyDescent="0.2">
      <c r="B2566" t="str">
        <f>UPPER('CWW12'!$AE$182)</f>
        <v>CWW12_169TOT_PR24</v>
      </c>
      <c r="C2566" t="str">
        <f>IF(LEN(_xlfn.CONCAT('CWW12'!$B$165, " - ", 'CWW12'!$B$182, " - ", 'CWW12'!$J$5))&gt;230,LEFT(_xlfn.CONCAT('CWW12'!$B$165, " - ", 'CWW12'!$B$182, " - ", 'CWW12'!$J$5),212)&amp;" [*** truncated]",_xlfn.CONCAT('CWW12'!$B$165, " - ", 'CWW12'!$B$182, " - ", 'CWW12'!$J$5))</f>
        <v>Other enhancement - Resilience; enhancement wastewater opex - Total</v>
      </c>
      <c r="D2566" t="str">
        <f>'CWW12'!$C$182</f>
        <v>£m</v>
      </c>
      <c r="E2566" t="s">
        <v>8488</v>
      </c>
      <c r="F2566" s="1248">
        <f>IF(ISBLANK('CWW12'!$P$182),"##BLANK",'CWW12'!$P$182)</f>
        <v>0</v>
      </c>
    </row>
    <row r="2567" spans="2:6" x14ac:dyDescent="0.2">
      <c r="B2567" t="str">
        <f>UPPER('CWW12'!$Z$183)</f>
        <v>CWW12_170FL_PR24</v>
      </c>
      <c r="C2567" t="str">
        <f>IF(LEN(_xlfn.CONCAT('CWW12'!$B$165, " - ", 'CWW12'!$B$183, " - ", 'CWW12'!$E$6, " - ", 'CWW12'!$E$5))&gt;230,LEFT(_xlfn.CONCAT('CWW12'!$B$165, " - ", 'CWW12'!$B$183, " - ", 'CWW12'!$E$6, " - ", 'CWW12'!$E$5),212)&amp;" [*** truncated]",_xlfn.CONCAT('CWW12'!$B$165, " - ", 'CWW12'!$B$183, " - ", 'CWW12'!$E$6, " - ", 'CWW12'!$E$5))</f>
        <v xml:space="preserve">Other enhancement - Resilience; enhancement wastewater totex - Foul - Wastewater network+ </v>
      </c>
      <c r="D2567" t="str">
        <f>'CWW12'!$C$183</f>
        <v>£m</v>
      </c>
      <c r="E2567" t="s">
        <v>8488</v>
      </c>
      <c r="F2567" s="1248">
        <f>IF(ISBLANK('CWW12'!$K$183),"##BLANK",'CWW12'!$K$183)</f>
        <v>0</v>
      </c>
    </row>
    <row r="2568" spans="2:6" x14ac:dyDescent="0.2">
      <c r="B2568" t="str">
        <f>UPPER('CWW12'!$AA$183)</f>
        <v>CWW12_170SWD_PR24</v>
      </c>
      <c r="C2568" t="str">
        <f>IF(LEN(_xlfn.CONCAT('CWW12'!$B$165, " - ", 'CWW12'!$B$183, " - ", 'CWW12'!$F$6, " - ", 'CWW12'!$E$5))&gt;230,LEFT(_xlfn.CONCAT('CWW12'!$B$165, " - ", 'CWW12'!$B$183, " - ", 'CWW12'!$F$6, " - ", 'CWW12'!$E$5),212)&amp;" [*** truncated]",_xlfn.CONCAT('CWW12'!$B$165, " - ", 'CWW12'!$B$183, " - ", 'CWW12'!$F$6, " - ", 'CWW12'!$E$5))</f>
        <v xml:space="preserve">Other enhancement - Resilience; enhancement wastewater totex - Surface water drainage - Wastewater network+ </v>
      </c>
      <c r="D2568" t="str">
        <f>'CWW12'!$C$183</f>
        <v>£m</v>
      </c>
      <c r="E2568" t="s">
        <v>8488</v>
      </c>
      <c r="F2568" s="1248">
        <f>IF(ISBLANK('CWW12'!$L$183),"##BLANK",'CWW12'!$L$183)</f>
        <v>0</v>
      </c>
    </row>
    <row r="2569" spans="2:6" x14ac:dyDescent="0.2">
      <c r="B2569" t="str">
        <f>UPPER('CWW12'!$AB$183)</f>
        <v>CWW12_170HD_PR24</v>
      </c>
      <c r="C2569" t="str">
        <f>IF(LEN(_xlfn.CONCAT('CWW12'!$B$165, " - ", 'CWW12'!$B$183, " - ", 'CWW12'!$G$6, " - ", 'CWW12'!$E$5))&gt;230,LEFT(_xlfn.CONCAT('CWW12'!$B$165, " - ", 'CWW12'!$B$183, " - ", 'CWW12'!$G$6, " - ", 'CWW12'!$E$5),212)&amp;" [*** truncated]",_xlfn.CONCAT('CWW12'!$B$165, " - ", 'CWW12'!$B$183, " - ", 'CWW12'!$G$6, " - ", 'CWW12'!$E$5))</f>
        <v xml:space="preserve">Other enhancement - Resilience; enhancement wastewater totex - Highway drainage - Wastewater network+ </v>
      </c>
      <c r="D2569" t="str">
        <f>'CWW12'!$C$183</f>
        <v>£m</v>
      </c>
      <c r="E2569" t="s">
        <v>8488</v>
      </c>
      <c r="F2569" s="1248">
        <f>IF(ISBLANK('CWW12'!$M$183),"##BLANK",'CWW12'!$M$183)</f>
        <v>0</v>
      </c>
    </row>
    <row r="2570" spans="2:6" x14ac:dyDescent="0.2">
      <c r="B2570" t="str">
        <f>UPPER('CWW12'!$AC$183)</f>
        <v>CWW12_170STD_PR24</v>
      </c>
      <c r="C2570" t="str">
        <f>IF(LEN(_xlfn.CONCAT('CWW12'!$B$165, " - ", 'CWW12'!$B$183, " - ", 'CWW12'!$H$6, " - ", 'CWW12'!$E$5))&gt;230,LEFT(_xlfn.CONCAT('CWW12'!$B$165, " - ", 'CWW12'!$B$183, " - ", 'CWW12'!$H$6, " - ", 'CWW12'!$E$5),212)&amp;" [*** truncated]",_xlfn.CONCAT('CWW12'!$B$165, " - ", 'CWW12'!$B$183, " - ", 'CWW12'!$H$6, " - ", 'CWW12'!$E$5))</f>
        <v xml:space="preserve">Other enhancement - Resilience; enhancement wastewater totex - Sewage treatment and disposal - Wastewater network+ </v>
      </c>
      <c r="D2570" t="str">
        <f>'CWW12'!$C$183</f>
        <v>£m</v>
      </c>
      <c r="E2570" t="s">
        <v>8488</v>
      </c>
      <c r="F2570" s="1248">
        <f>IF(ISBLANK('CWW12'!$N$183),"##BLANK",'CWW12'!$N$183)</f>
        <v>0</v>
      </c>
    </row>
    <row r="2571" spans="2:6" x14ac:dyDescent="0.2">
      <c r="B2571" t="str">
        <f>UPPER('CWW12'!$AD$183)</f>
        <v>CWW12_170SLT_PR24</v>
      </c>
      <c r="C2571" t="str">
        <f>IF(LEN(_xlfn.CONCAT('CWW12'!$B$165, " - ", 'CWW12'!$B$183, " - ", 'CWW12'!$I$6, " - ", 'CWW12'!$E$5))&gt;230,LEFT(_xlfn.CONCAT('CWW12'!$B$165, " - ", 'CWW12'!$B$183, " - ", 'CWW12'!$I$6, " - ", 'CWW12'!$E$5),212)&amp;" [*** truncated]",_xlfn.CONCAT('CWW12'!$B$165, " - ", 'CWW12'!$B$183, " - ", 'CWW12'!$I$6, " - ", 'CWW12'!$E$5))</f>
        <v xml:space="preserve">Other enhancement - Resilience; enhancement wastewater totex - Sludge liquor treatment - Wastewater network+ </v>
      </c>
      <c r="D2571" t="str">
        <f>'CWW12'!$C$183</f>
        <v>£m</v>
      </c>
      <c r="E2571" t="s">
        <v>8488</v>
      </c>
      <c r="F2571" s="1248">
        <f>IF(ISBLANK('CWW12'!$O$183),"##BLANK",'CWW12'!$O$183)</f>
        <v>0</v>
      </c>
    </row>
    <row r="2572" spans="2:6" x14ac:dyDescent="0.2">
      <c r="B2572" t="str">
        <f>UPPER('CWW12'!$AE$183)</f>
        <v>CWW12_170TOT_PR24</v>
      </c>
      <c r="C2572" t="str">
        <f>IF(LEN(_xlfn.CONCAT('CWW12'!$B$165, " - ", 'CWW12'!$B$183, " - ", 'CWW12'!$J$5))&gt;230,LEFT(_xlfn.CONCAT('CWW12'!$B$165, " - ", 'CWW12'!$B$183, " - ", 'CWW12'!$J$5),212)&amp;" [*** truncated]",_xlfn.CONCAT('CWW12'!$B$165, " - ", 'CWW12'!$B$183, " - ", 'CWW12'!$J$5))</f>
        <v>Other enhancement - Resilience; enhancement wastewater totex - Total</v>
      </c>
      <c r="D2572" t="str">
        <f>'CWW12'!$C$183</f>
        <v>£m</v>
      </c>
      <c r="E2572" t="s">
        <v>8488</v>
      </c>
      <c r="F2572" s="1248">
        <f>IF(ISBLANK('CWW12'!$P$183),"##BLANK",'CWW12'!$P$183)</f>
        <v>0</v>
      </c>
    </row>
    <row r="2573" spans="2:6" x14ac:dyDescent="0.2">
      <c r="B2573" t="str">
        <f>UPPER('CWW12'!$Z$184)</f>
        <v>CWW12_171FL_PR24</v>
      </c>
      <c r="C2573" t="str">
        <f>IF(LEN(_xlfn.CONCAT('CWW12'!$B$165, " - ", 'CWW12'!$B$184, " - ", 'CWW12'!$E$6, " - ", 'CWW12'!$E$5))&gt;230,LEFT(_xlfn.CONCAT('CWW12'!$B$165, " - ", 'CWW12'!$B$184, " - ", 'CWW12'!$E$6, " - ", 'CWW12'!$E$5),212)&amp;" [*** truncated]",_xlfn.CONCAT('CWW12'!$B$165, " - ", 'CWW12'!$B$184, " - ", 'CWW12'!$E$6, " - ", 'CWW12'!$E$5))</f>
        <v xml:space="preserve">Other enhancement - Security - SEMD; enhancement wastewater capex - Foul - Wastewater network+ </v>
      </c>
      <c r="D2573" t="str">
        <f>'CWW12'!$C$184</f>
        <v>£m</v>
      </c>
      <c r="E2573" t="s">
        <v>8488</v>
      </c>
      <c r="F2573" s="1248">
        <f>IF(ISBLANK('CWW12'!$K$184),"##BLANK",'CWW12'!$K$184)</f>
        <v>0</v>
      </c>
    </row>
    <row r="2574" spans="2:6" x14ac:dyDescent="0.2">
      <c r="B2574" t="str">
        <f>UPPER('CWW12'!$AA$184)</f>
        <v>CWW12_171SWD_PR24</v>
      </c>
      <c r="C2574" t="str">
        <f>IF(LEN(_xlfn.CONCAT('CWW12'!$B$165, " - ", 'CWW12'!$B$184, " - ", 'CWW12'!$F$6, " - ", 'CWW12'!$E$5))&gt;230,LEFT(_xlfn.CONCAT('CWW12'!$B$165, " - ", 'CWW12'!$B$184, " - ", 'CWW12'!$F$6, " - ", 'CWW12'!$E$5),212)&amp;" [*** truncated]",_xlfn.CONCAT('CWW12'!$B$165, " - ", 'CWW12'!$B$184, " - ", 'CWW12'!$F$6, " - ", 'CWW12'!$E$5))</f>
        <v xml:space="preserve">Other enhancement - Security - SEMD; enhancement wastewater capex - Surface water drainage - Wastewater network+ </v>
      </c>
      <c r="D2574" t="str">
        <f>'CWW12'!$C$184</f>
        <v>£m</v>
      </c>
      <c r="E2574" t="s">
        <v>8488</v>
      </c>
      <c r="F2574" s="1248">
        <f>IF(ISBLANK('CWW12'!$L$184),"##BLANK",'CWW12'!$L$184)</f>
        <v>0</v>
      </c>
    </row>
    <row r="2575" spans="2:6" x14ac:dyDescent="0.2">
      <c r="B2575" t="str">
        <f>UPPER('CWW12'!$AB$184)</f>
        <v>CWW12_171HD_PR24</v>
      </c>
      <c r="C2575" t="str">
        <f>IF(LEN(_xlfn.CONCAT('CWW12'!$B$165, " - ", 'CWW12'!$B$184, " - ", 'CWW12'!$G$6, " - ", 'CWW12'!$E$5))&gt;230,LEFT(_xlfn.CONCAT('CWW12'!$B$165, " - ", 'CWW12'!$B$184, " - ", 'CWW12'!$G$6, " - ", 'CWW12'!$E$5),212)&amp;" [*** truncated]",_xlfn.CONCAT('CWW12'!$B$165, " - ", 'CWW12'!$B$184, " - ", 'CWW12'!$G$6, " - ", 'CWW12'!$E$5))</f>
        <v xml:space="preserve">Other enhancement - Security - SEMD; enhancement wastewater capex - Highway drainage - Wastewater network+ </v>
      </c>
      <c r="D2575" t="str">
        <f>'CWW12'!$C$184</f>
        <v>£m</v>
      </c>
      <c r="E2575" t="s">
        <v>8488</v>
      </c>
      <c r="F2575" s="1248">
        <f>IF(ISBLANK('CWW12'!$M$184),"##BLANK",'CWW12'!$M$184)</f>
        <v>0</v>
      </c>
    </row>
    <row r="2576" spans="2:6" x14ac:dyDescent="0.2">
      <c r="B2576" t="str">
        <f>UPPER('CWW12'!$AC$184)</f>
        <v>CWW12_171STD_PR24</v>
      </c>
      <c r="C2576" t="str">
        <f>IF(LEN(_xlfn.CONCAT('CWW12'!$B$165, " - ", 'CWW12'!$B$184, " - ", 'CWW12'!$H$6, " - ", 'CWW12'!$E$5))&gt;230,LEFT(_xlfn.CONCAT('CWW12'!$B$165, " - ", 'CWW12'!$B$184, " - ", 'CWW12'!$H$6, " - ", 'CWW12'!$E$5),212)&amp;" [*** truncated]",_xlfn.CONCAT('CWW12'!$B$165, " - ", 'CWW12'!$B$184, " - ", 'CWW12'!$H$6, " - ", 'CWW12'!$E$5))</f>
        <v xml:space="preserve">Other enhancement - Security - SEMD; enhancement wastewater capex - Sewage treatment and disposal - Wastewater network+ </v>
      </c>
      <c r="D2576" t="str">
        <f>'CWW12'!$C$184</f>
        <v>£m</v>
      </c>
      <c r="E2576" t="s">
        <v>8488</v>
      </c>
      <c r="F2576" s="1248">
        <f>IF(ISBLANK('CWW12'!$N$184),"##BLANK",'CWW12'!$N$184)</f>
        <v>0</v>
      </c>
    </row>
    <row r="2577" spans="2:6" x14ac:dyDescent="0.2">
      <c r="B2577" t="str">
        <f>UPPER('CWW12'!$AD$184)</f>
        <v>CWW12_171SLT_PR24</v>
      </c>
      <c r="C2577" t="str">
        <f>IF(LEN(_xlfn.CONCAT('CWW12'!$B$165, " - ", 'CWW12'!$B$184, " - ", 'CWW12'!$I$6, " - ", 'CWW12'!$E$5))&gt;230,LEFT(_xlfn.CONCAT('CWW12'!$B$165, " - ", 'CWW12'!$B$184, " - ", 'CWW12'!$I$6, " - ", 'CWW12'!$E$5),212)&amp;" [*** truncated]",_xlfn.CONCAT('CWW12'!$B$165, " - ", 'CWW12'!$B$184, " - ", 'CWW12'!$I$6, " - ", 'CWW12'!$E$5))</f>
        <v xml:space="preserve">Other enhancement - Security - SEMD; enhancement wastewater capex - Sludge liquor treatment - Wastewater network+ </v>
      </c>
      <c r="D2577" t="str">
        <f>'CWW12'!$C$184</f>
        <v>£m</v>
      </c>
      <c r="E2577" t="s">
        <v>8488</v>
      </c>
      <c r="F2577" s="1248">
        <f>IF(ISBLANK('CWW12'!$O$184),"##BLANK",'CWW12'!$O$184)</f>
        <v>0</v>
      </c>
    </row>
    <row r="2578" spans="2:6" x14ac:dyDescent="0.2">
      <c r="B2578" t="str">
        <f>UPPER('CWW12'!$AE$184)</f>
        <v>CWW12_171TOT_PR24</v>
      </c>
      <c r="C2578" t="str">
        <f>IF(LEN(_xlfn.CONCAT('CWW12'!$B$165, " - ", 'CWW12'!$B$184, " - ", 'CWW12'!$J$5))&gt;230,LEFT(_xlfn.CONCAT('CWW12'!$B$165, " - ", 'CWW12'!$B$184, " - ", 'CWW12'!$J$5),212)&amp;" [*** truncated]",_xlfn.CONCAT('CWW12'!$B$165, " - ", 'CWW12'!$B$184, " - ", 'CWW12'!$J$5))</f>
        <v>Other enhancement - Security - SEMD; enhancement wastewater capex - Total</v>
      </c>
      <c r="D2578" t="str">
        <f>'CWW12'!$C$184</f>
        <v>£m</v>
      </c>
      <c r="E2578" t="s">
        <v>8488</v>
      </c>
      <c r="F2578" s="1248">
        <f>IF(ISBLANK('CWW12'!$P$184),"##BLANK",'CWW12'!$P$184)</f>
        <v>0</v>
      </c>
    </row>
    <row r="2579" spans="2:6" x14ac:dyDescent="0.2">
      <c r="B2579" t="str">
        <f>UPPER('CWW12'!$Z$185)</f>
        <v>CWW12_172FL_PR24</v>
      </c>
      <c r="C2579" t="str">
        <f>IF(LEN(_xlfn.CONCAT('CWW12'!$B$165, " - ", 'CWW12'!$B$185, " - ", 'CWW12'!$E$6, " - ", 'CWW12'!$E$5))&gt;230,LEFT(_xlfn.CONCAT('CWW12'!$B$165, " - ", 'CWW12'!$B$185, " - ", 'CWW12'!$E$6, " - ", 'CWW12'!$E$5),212)&amp;" [*** truncated]",_xlfn.CONCAT('CWW12'!$B$165, " - ", 'CWW12'!$B$185, " - ", 'CWW12'!$E$6, " - ", 'CWW12'!$E$5))</f>
        <v xml:space="preserve">Other enhancement - Security - SEMD; enhancement wastewater opex - Foul - Wastewater network+ </v>
      </c>
      <c r="D2579" t="str">
        <f>'CWW12'!$C$185</f>
        <v>£m</v>
      </c>
      <c r="E2579" t="s">
        <v>8488</v>
      </c>
      <c r="F2579" s="1248">
        <f>IF(ISBLANK('CWW12'!$K$185),"##BLANK",'CWW12'!$K$185)</f>
        <v>0</v>
      </c>
    </row>
    <row r="2580" spans="2:6" x14ac:dyDescent="0.2">
      <c r="B2580" t="str">
        <f>UPPER('CWW12'!$AA$185)</f>
        <v>CWW12_172SWD_PR24</v>
      </c>
      <c r="C2580" t="str">
        <f>IF(LEN(_xlfn.CONCAT('CWW12'!$B$165, " - ", 'CWW12'!$B$185, " - ", 'CWW12'!$F$6, " - ", 'CWW12'!$E$5))&gt;230,LEFT(_xlfn.CONCAT('CWW12'!$B$165, " - ", 'CWW12'!$B$185, " - ", 'CWW12'!$F$6, " - ", 'CWW12'!$E$5),212)&amp;" [*** truncated]",_xlfn.CONCAT('CWW12'!$B$165, " - ", 'CWW12'!$B$185, " - ", 'CWW12'!$F$6, " - ", 'CWW12'!$E$5))</f>
        <v xml:space="preserve">Other enhancement - Security - SEMD; enhancement wastewater opex - Surface water drainage - Wastewater network+ </v>
      </c>
      <c r="D2580" t="str">
        <f>'CWW12'!$C$185</f>
        <v>£m</v>
      </c>
      <c r="E2580" t="s">
        <v>8488</v>
      </c>
      <c r="F2580" s="1248">
        <f>IF(ISBLANK('CWW12'!$L$185),"##BLANK",'CWW12'!$L$185)</f>
        <v>0</v>
      </c>
    </row>
    <row r="2581" spans="2:6" x14ac:dyDescent="0.2">
      <c r="B2581" t="str">
        <f>UPPER('CWW12'!$AB$185)</f>
        <v>CWW12_172HD_PR24</v>
      </c>
      <c r="C2581" t="str">
        <f>IF(LEN(_xlfn.CONCAT('CWW12'!$B$165, " - ", 'CWW12'!$B$185, " - ", 'CWW12'!$G$6, " - ", 'CWW12'!$E$5))&gt;230,LEFT(_xlfn.CONCAT('CWW12'!$B$165, " - ", 'CWW12'!$B$185, " - ", 'CWW12'!$G$6, " - ", 'CWW12'!$E$5),212)&amp;" [*** truncated]",_xlfn.CONCAT('CWW12'!$B$165, " - ", 'CWW12'!$B$185, " - ", 'CWW12'!$G$6, " - ", 'CWW12'!$E$5))</f>
        <v xml:space="preserve">Other enhancement - Security - SEMD; enhancement wastewater opex - Highway drainage - Wastewater network+ </v>
      </c>
      <c r="D2581" t="str">
        <f>'CWW12'!$C$185</f>
        <v>£m</v>
      </c>
      <c r="E2581" t="s">
        <v>8488</v>
      </c>
      <c r="F2581" s="1248">
        <f>IF(ISBLANK('CWW12'!$M$185),"##BLANK",'CWW12'!$M$185)</f>
        <v>0</v>
      </c>
    </row>
    <row r="2582" spans="2:6" x14ac:dyDescent="0.2">
      <c r="B2582" t="str">
        <f>UPPER('CWW12'!$AC$185)</f>
        <v>CWW12_172STD_PR24</v>
      </c>
      <c r="C2582" t="str">
        <f>IF(LEN(_xlfn.CONCAT('CWW12'!$B$165, " - ", 'CWW12'!$B$185, " - ", 'CWW12'!$H$6, " - ", 'CWW12'!$E$5))&gt;230,LEFT(_xlfn.CONCAT('CWW12'!$B$165, " - ", 'CWW12'!$B$185, " - ", 'CWW12'!$H$6, " - ", 'CWW12'!$E$5),212)&amp;" [*** truncated]",_xlfn.CONCAT('CWW12'!$B$165, " - ", 'CWW12'!$B$185, " - ", 'CWW12'!$H$6, " - ", 'CWW12'!$E$5))</f>
        <v xml:space="preserve">Other enhancement - Security - SEMD; enhancement wastewater opex - Sewage treatment and disposal - Wastewater network+ </v>
      </c>
      <c r="D2582" t="str">
        <f>'CWW12'!$C$185</f>
        <v>£m</v>
      </c>
      <c r="E2582" t="s">
        <v>8488</v>
      </c>
      <c r="F2582" s="1248">
        <f>IF(ISBLANK('CWW12'!$N$185),"##BLANK",'CWW12'!$N$185)</f>
        <v>0</v>
      </c>
    </row>
    <row r="2583" spans="2:6" x14ac:dyDescent="0.2">
      <c r="B2583" t="str">
        <f>UPPER('CWW12'!$AD$185)</f>
        <v>CWW12_172SLT_PR24</v>
      </c>
      <c r="C2583" t="str">
        <f>IF(LEN(_xlfn.CONCAT('CWW12'!$B$165, " - ", 'CWW12'!$B$185, " - ", 'CWW12'!$I$6, " - ", 'CWW12'!$E$5))&gt;230,LEFT(_xlfn.CONCAT('CWW12'!$B$165, " - ", 'CWW12'!$B$185, " - ", 'CWW12'!$I$6, " - ", 'CWW12'!$E$5),212)&amp;" [*** truncated]",_xlfn.CONCAT('CWW12'!$B$165, " - ", 'CWW12'!$B$185, " - ", 'CWW12'!$I$6, " - ", 'CWW12'!$E$5))</f>
        <v xml:space="preserve">Other enhancement - Security - SEMD; enhancement wastewater opex - Sludge liquor treatment - Wastewater network+ </v>
      </c>
      <c r="D2583" t="str">
        <f>'CWW12'!$C$185</f>
        <v>£m</v>
      </c>
      <c r="E2583" t="s">
        <v>8488</v>
      </c>
      <c r="F2583" s="1248">
        <f>IF(ISBLANK('CWW12'!$O$185),"##BLANK",'CWW12'!$O$185)</f>
        <v>0</v>
      </c>
    </row>
    <row r="2584" spans="2:6" x14ac:dyDescent="0.2">
      <c r="B2584" t="str">
        <f>UPPER('CWW12'!$AE$185)</f>
        <v>CWW12_172TOT_PR24</v>
      </c>
      <c r="C2584" t="str">
        <f>IF(LEN(_xlfn.CONCAT('CWW12'!$B$165, " - ", 'CWW12'!$B$185, " - ", 'CWW12'!$J$5))&gt;230,LEFT(_xlfn.CONCAT('CWW12'!$B$165, " - ", 'CWW12'!$B$185, " - ", 'CWW12'!$J$5),212)&amp;" [*** truncated]",_xlfn.CONCAT('CWW12'!$B$165, " - ", 'CWW12'!$B$185, " - ", 'CWW12'!$J$5))</f>
        <v>Other enhancement - Security - SEMD; enhancement wastewater opex - Total</v>
      </c>
      <c r="D2584" t="str">
        <f>'CWW12'!$C$185</f>
        <v>£m</v>
      </c>
      <c r="E2584" t="s">
        <v>8488</v>
      </c>
      <c r="F2584" s="1248">
        <f>IF(ISBLANK('CWW12'!$P$185),"##BLANK",'CWW12'!$P$185)</f>
        <v>0</v>
      </c>
    </row>
    <row r="2585" spans="2:6" x14ac:dyDescent="0.2">
      <c r="B2585" t="str">
        <f>UPPER('CWW12'!$Z$186)</f>
        <v>CWW12_173FL_PR24</v>
      </c>
      <c r="C2585" t="str">
        <f>IF(LEN(_xlfn.CONCAT('CWW12'!$B$165, " - ", 'CWW12'!$B$186, " - ", 'CWW12'!$E$6, " - ", 'CWW12'!$E$5))&gt;230,LEFT(_xlfn.CONCAT('CWW12'!$B$165, " - ", 'CWW12'!$B$186, " - ", 'CWW12'!$E$6, " - ", 'CWW12'!$E$5),212)&amp;" [*** truncated]",_xlfn.CONCAT('CWW12'!$B$165, " - ", 'CWW12'!$B$186, " - ", 'CWW12'!$E$6, " - ", 'CWW12'!$E$5))</f>
        <v xml:space="preserve">Other enhancement - Security - SEMD; enhancement wastewater totex - Foul - Wastewater network+ </v>
      </c>
      <c r="D2585" t="str">
        <f>'CWW12'!$C$186</f>
        <v>£m</v>
      </c>
      <c r="E2585" t="s">
        <v>8488</v>
      </c>
      <c r="F2585" s="1248">
        <f>IF(ISBLANK('CWW12'!$K$186),"##BLANK",'CWW12'!$K$186)</f>
        <v>0</v>
      </c>
    </row>
    <row r="2586" spans="2:6" x14ac:dyDescent="0.2">
      <c r="B2586" t="str">
        <f>UPPER('CWW12'!$AA$186)</f>
        <v>CWW12_173SWD_PR24</v>
      </c>
      <c r="C2586" t="str">
        <f>IF(LEN(_xlfn.CONCAT('CWW12'!$B$165, " - ", 'CWW12'!$B$186, " - ", 'CWW12'!$F$6, " - ", 'CWW12'!$E$5))&gt;230,LEFT(_xlfn.CONCAT('CWW12'!$B$165, " - ", 'CWW12'!$B$186, " - ", 'CWW12'!$F$6, " - ", 'CWW12'!$E$5),212)&amp;" [*** truncated]",_xlfn.CONCAT('CWW12'!$B$165, " - ", 'CWW12'!$B$186, " - ", 'CWW12'!$F$6, " - ", 'CWW12'!$E$5))</f>
        <v xml:space="preserve">Other enhancement - Security - SEMD; enhancement wastewater totex - Surface water drainage - Wastewater network+ </v>
      </c>
      <c r="D2586" t="str">
        <f>'CWW12'!$C$186</f>
        <v>£m</v>
      </c>
      <c r="E2586" t="s">
        <v>8488</v>
      </c>
      <c r="F2586" s="1248">
        <f>IF(ISBLANK('CWW12'!$L$186),"##BLANK",'CWW12'!$L$186)</f>
        <v>0</v>
      </c>
    </row>
    <row r="2587" spans="2:6" x14ac:dyDescent="0.2">
      <c r="B2587" t="str">
        <f>UPPER('CWW12'!$AB$186)</f>
        <v>CWW12_173HD_PR24</v>
      </c>
      <c r="C2587" t="str">
        <f>IF(LEN(_xlfn.CONCAT('CWW12'!$B$165, " - ", 'CWW12'!$B$186, " - ", 'CWW12'!$G$6, " - ", 'CWW12'!$E$5))&gt;230,LEFT(_xlfn.CONCAT('CWW12'!$B$165, " - ", 'CWW12'!$B$186, " - ", 'CWW12'!$G$6, " - ", 'CWW12'!$E$5),212)&amp;" [*** truncated]",_xlfn.CONCAT('CWW12'!$B$165, " - ", 'CWW12'!$B$186, " - ", 'CWW12'!$G$6, " - ", 'CWW12'!$E$5))</f>
        <v xml:space="preserve">Other enhancement - Security - SEMD; enhancement wastewater totex - Highway drainage - Wastewater network+ </v>
      </c>
      <c r="D2587" t="str">
        <f>'CWW12'!$C$186</f>
        <v>£m</v>
      </c>
      <c r="E2587" t="s">
        <v>8488</v>
      </c>
      <c r="F2587" s="1248">
        <f>IF(ISBLANK('CWW12'!$M$186),"##BLANK",'CWW12'!$M$186)</f>
        <v>0</v>
      </c>
    </row>
    <row r="2588" spans="2:6" x14ac:dyDescent="0.2">
      <c r="B2588" t="str">
        <f>UPPER('CWW12'!$AC$186)</f>
        <v>CWW12_173STD_PR24</v>
      </c>
      <c r="C2588" t="str">
        <f>IF(LEN(_xlfn.CONCAT('CWW12'!$B$165, " - ", 'CWW12'!$B$186, " - ", 'CWW12'!$H$6, " - ", 'CWW12'!$E$5))&gt;230,LEFT(_xlfn.CONCAT('CWW12'!$B$165, " - ", 'CWW12'!$B$186, " - ", 'CWW12'!$H$6, " - ", 'CWW12'!$E$5),212)&amp;" [*** truncated]",_xlfn.CONCAT('CWW12'!$B$165, " - ", 'CWW12'!$B$186, " - ", 'CWW12'!$H$6, " - ", 'CWW12'!$E$5))</f>
        <v xml:space="preserve">Other enhancement - Security - SEMD; enhancement wastewater totex - Sewage treatment and disposal - Wastewater network+ </v>
      </c>
      <c r="D2588" t="str">
        <f>'CWW12'!$C$186</f>
        <v>£m</v>
      </c>
      <c r="E2588" t="s">
        <v>8488</v>
      </c>
      <c r="F2588" s="1248">
        <f>IF(ISBLANK('CWW12'!$N$186),"##BLANK",'CWW12'!$N$186)</f>
        <v>0</v>
      </c>
    </row>
    <row r="2589" spans="2:6" x14ac:dyDescent="0.2">
      <c r="B2589" t="str">
        <f>UPPER('CWW12'!$AD$186)</f>
        <v>CWW12_173SLT_PR24</v>
      </c>
      <c r="C2589" t="str">
        <f>IF(LEN(_xlfn.CONCAT('CWW12'!$B$165, " - ", 'CWW12'!$B$186, " - ", 'CWW12'!$I$6, " - ", 'CWW12'!$E$5))&gt;230,LEFT(_xlfn.CONCAT('CWW12'!$B$165, " - ", 'CWW12'!$B$186, " - ", 'CWW12'!$I$6, " - ", 'CWW12'!$E$5),212)&amp;" [*** truncated]",_xlfn.CONCAT('CWW12'!$B$165, " - ", 'CWW12'!$B$186, " - ", 'CWW12'!$I$6, " - ", 'CWW12'!$E$5))</f>
        <v xml:space="preserve">Other enhancement - Security - SEMD; enhancement wastewater totex - Sludge liquor treatment - Wastewater network+ </v>
      </c>
      <c r="D2589" t="str">
        <f>'CWW12'!$C$186</f>
        <v>£m</v>
      </c>
      <c r="E2589" t="s">
        <v>8488</v>
      </c>
      <c r="F2589" s="1248">
        <f>IF(ISBLANK('CWW12'!$O$186),"##BLANK",'CWW12'!$O$186)</f>
        <v>0</v>
      </c>
    </row>
    <row r="2590" spans="2:6" x14ac:dyDescent="0.2">
      <c r="B2590" t="str">
        <f>UPPER('CWW12'!$AE$186)</f>
        <v>CWW12_173TOT_PR24</v>
      </c>
      <c r="C2590" t="str">
        <f>IF(LEN(_xlfn.CONCAT('CWW12'!$B$165, " - ", 'CWW12'!$B$186, " - ", 'CWW12'!$J$5))&gt;230,LEFT(_xlfn.CONCAT('CWW12'!$B$165, " - ", 'CWW12'!$B$186, " - ", 'CWW12'!$J$5),212)&amp;" [*** truncated]",_xlfn.CONCAT('CWW12'!$B$165, " - ", 'CWW12'!$B$186, " - ", 'CWW12'!$J$5))</f>
        <v>Other enhancement - Security - SEMD; enhancement wastewater totex - Total</v>
      </c>
      <c r="D2590" t="str">
        <f>'CWW12'!$C$186</f>
        <v>£m</v>
      </c>
      <c r="E2590" t="s">
        <v>8488</v>
      </c>
      <c r="F2590" s="1248">
        <f>IF(ISBLANK('CWW12'!$P$186),"##BLANK",'CWW12'!$P$186)</f>
        <v>0</v>
      </c>
    </row>
    <row r="2591" spans="2:6" x14ac:dyDescent="0.2">
      <c r="B2591" t="str">
        <f>UPPER('CWW12'!$Z$187)</f>
        <v>CWW12_174FL_PR24</v>
      </c>
      <c r="C2591" t="str">
        <f>IF(LEN(_xlfn.CONCAT('CWW12'!$B$165, " - ", 'CWW12'!$B$187, " - ", 'CWW12'!$E$6, " - ", 'CWW12'!$E$5))&gt;230,LEFT(_xlfn.CONCAT('CWW12'!$B$165, " - ", 'CWW12'!$B$187, " - ", 'CWW12'!$E$6, " - ", 'CWW12'!$E$5),212)&amp;" [*** truncated]",_xlfn.CONCAT('CWW12'!$B$165, " - ", 'CWW12'!$B$187, " - ", 'CWW12'!$E$6, " - ", 'CWW12'!$E$5))</f>
        <v xml:space="preserve">Other enhancement - Security - cyber; enhancement wastewater capex - Foul - Wastewater network+ </v>
      </c>
      <c r="D2591" t="str">
        <f>'CWW12'!$C$187</f>
        <v>£m</v>
      </c>
      <c r="E2591" t="s">
        <v>8488</v>
      </c>
      <c r="F2591" s="1248">
        <f>IF(ISBLANK('CWW12'!$K$187),"##BLANK",'CWW12'!$K$187)</f>
        <v>0</v>
      </c>
    </row>
    <row r="2592" spans="2:6" x14ac:dyDescent="0.2">
      <c r="B2592" t="str">
        <f>UPPER('CWW12'!$AA$187)</f>
        <v>CWW12_174SWD_PR24</v>
      </c>
      <c r="C2592" t="str">
        <f>IF(LEN(_xlfn.CONCAT('CWW12'!$B$165, " - ", 'CWW12'!$B$187, " - ", 'CWW12'!$F$6, " - ", 'CWW12'!$E$5))&gt;230,LEFT(_xlfn.CONCAT('CWW12'!$B$165, " - ", 'CWW12'!$B$187, " - ", 'CWW12'!$F$6, " - ", 'CWW12'!$E$5),212)&amp;" [*** truncated]",_xlfn.CONCAT('CWW12'!$B$165, " - ", 'CWW12'!$B$187, " - ", 'CWW12'!$F$6, " - ", 'CWW12'!$E$5))</f>
        <v xml:space="preserve">Other enhancement - Security - cyber; enhancement wastewater capex - Surface water drainage - Wastewater network+ </v>
      </c>
      <c r="D2592" t="str">
        <f>'CWW12'!$C$187</f>
        <v>£m</v>
      </c>
      <c r="E2592" t="s">
        <v>8488</v>
      </c>
      <c r="F2592" s="1248">
        <f>IF(ISBLANK('CWW12'!$L$187),"##BLANK",'CWW12'!$L$187)</f>
        <v>0</v>
      </c>
    </row>
    <row r="2593" spans="2:6" x14ac:dyDescent="0.2">
      <c r="B2593" t="str">
        <f>UPPER('CWW12'!$AB$187)</f>
        <v>CWW12_174HD_PR24</v>
      </c>
      <c r="C2593" t="str">
        <f>IF(LEN(_xlfn.CONCAT('CWW12'!$B$165, " - ", 'CWW12'!$B$187, " - ", 'CWW12'!$G$6, " - ", 'CWW12'!$E$5))&gt;230,LEFT(_xlfn.CONCAT('CWW12'!$B$165, " - ", 'CWW12'!$B$187, " - ", 'CWW12'!$G$6, " - ", 'CWW12'!$E$5),212)&amp;" [*** truncated]",_xlfn.CONCAT('CWW12'!$B$165, " - ", 'CWW12'!$B$187, " - ", 'CWW12'!$G$6, " - ", 'CWW12'!$E$5))</f>
        <v xml:space="preserve">Other enhancement - Security - cyber; enhancement wastewater capex - Highway drainage - Wastewater network+ </v>
      </c>
      <c r="D2593" t="str">
        <f>'CWW12'!$C$187</f>
        <v>£m</v>
      </c>
      <c r="E2593" t="s">
        <v>8488</v>
      </c>
      <c r="F2593" s="1248">
        <f>IF(ISBLANK('CWW12'!$M$187),"##BLANK",'CWW12'!$M$187)</f>
        <v>0</v>
      </c>
    </row>
    <row r="2594" spans="2:6" x14ac:dyDescent="0.2">
      <c r="B2594" t="str">
        <f>UPPER('CWW12'!$AC$187)</f>
        <v>CWW12_174STD_PR24</v>
      </c>
      <c r="C2594" t="str">
        <f>IF(LEN(_xlfn.CONCAT('CWW12'!$B$165, " - ", 'CWW12'!$B$187, " - ", 'CWW12'!$H$6, " - ", 'CWW12'!$E$5))&gt;230,LEFT(_xlfn.CONCAT('CWW12'!$B$165, " - ", 'CWW12'!$B$187, " - ", 'CWW12'!$H$6, " - ", 'CWW12'!$E$5),212)&amp;" [*** truncated]",_xlfn.CONCAT('CWW12'!$B$165, " - ", 'CWW12'!$B$187, " - ", 'CWW12'!$H$6, " - ", 'CWW12'!$E$5))</f>
        <v xml:space="preserve">Other enhancement - Security - cyber; enhancement wastewater capex - Sewage treatment and disposal - Wastewater network+ </v>
      </c>
      <c r="D2594" t="str">
        <f>'CWW12'!$C$187</f>
        <v>£m</v>
      </c>
      <c r="E2594" t="s">
        <v>8488</v>
      </c>
      <c r="F2594" s="1248">
        <f>IF(ISBLANK('CWW12'!$N$187),"##BLANK",'CWW12'!$N$187)</f>
        <v>0</v>
      </c>
    </row>
    <row r="2595" spans="2:6" x14ac:dyDescent="0.2">
      <c r="B2595" t="str">
        <f>UPPER('CWW12'!$AD$187)</f>
        <v>CWW12_174SLT_PR24</v>
      </c>
      <c r="C2595" t="str">
        <f>IF(LEN(_xlfn.CONCAT('CWW12'!$B$165, " - ", 'CWW12'!$B$187, " - ", 'CWW12'!$I$6, " - ", 'CWW12'!$E$5))&gt;230,LEFT(_xlfn.CONCAT('CWW12'!$B$165, " - ", 'CWW12'!$B$187, " - ", 'CWW12'!$I$6, " - ", 'CWW12'!$E$5),212)&amp;" [*** truncated]",_xlfn.CONCAT('CWW12'!$B$165, " - ", 'CWW12'!$B$187, " - ", 'CWW12'!$I$6, " - ", 'CWW12'!$E$5))</f>
        <v xml:space="preserve">Other enhancement - Security - cyber; enhancement wastewater capex - Sludge liquor treatment - Wastewater network+ </v>
      </c>
      <c r="D2595" t="str">
        <f>'CWW12'!$C$187</f>
        <v>£m</v>
      </c>
      <c r="E2595" t="s">
        <v>8488</v>
      </c>
      <c r="F2595" s="1248">
        <f>IF(ISBLANK('CWW12'!$O$187),"##BLANK",'CWW12'!$O$187)</f>
        <v>0</v>
      </c>
    </row>
    <row r="2596" spans="2:6" x14ac:dyDescent="0.2">
      <c r="B2596" t="str">
        <f>UPPER('CWW12'!$AE$187)</f>
        <v>CWW12_174TOT_PR24</v>
      </c>
      <c r="C2596" t="str">
        <f>IF(LEN(_xlfn.CONCAT('CWW12'!$B$165, " - ", 'CWW12'!$B$187, " - ", 'CWW12'!$J$5))&gt;230,LEFT(_xlfn.CONCAT('CWW12'!$B$165, " - ", 'CWW12'!$B$187, " - ", 'CWW12'!$J$5),212)&amp;" [*** truncated]",_xlfn.CONCAT('CWW12'!$B$165, " - ", 'CWW12'!$B$187, " - ", 'CWW12'!$J$5))</f>
        <v>Other enhancement - Security - cyber; enhancement wastewater capex - Total</v>
      </c>
      <c r="D2596" t="str">
        <f>'CWW12'!$C$187</f>
        <v>£m</v>
      </c>
      <c r="E2596" t="s">
        <v>8488</v>
      </c>
      <c r="F2596" s="1248">
        <f>IF(ISBLANK('CWW12'!$P$187),"##BLANK",'CWW12'!$P$187)</f>
        <v>0</v>
      </c>
    </row>
    <row r="2597" spans="2:6" x14ac:dyDescent="0.2">
      <c r="B2597" t="str">
        <f>UPPER('CWW12'!$Z$188)</f>
        <v>CWW12_175FL_PR24</v>
      </c>
      <c r="C2597" t="str">
        <f>IF(LEN(_xlfn.CONCAT('CWW12'!$B$165, " - ", 'CWW12'!$B$188, " - ", 'CWW12'!$E$6, " - ", 'CWW12'!$E$5))&gt;230,LEFT(_xlfn.CONCAT('CWW12'!$B$165, " - ", 'CWW12'!$B$188, " - ", 'CWW12'!$E$6, " - ", 'CWW12'!$E$5),212)&amp;" [*** truncated]",_xlfn.CONCAT('CWW12'!$B$165, " - ", 'CWW12'!$B$188, " - ", 'CWW12'!$E$6, " - ", 'CWW12'!$E$5))</f>
        <v xml:space="preserve">Other enhancement - Security - cyber; enhancement wastewater opex - Foul - Wastewater network+ </v>
      </c>
      <c r="D2597" t="str">
        <f>'CWW12'!$C$188</f>
        <v>£m</v>
      </c>
      <c r="E2597" t="s">
        <v>8488</v>
      </c>
      <c r="F2597" s="1248">
        <f>IF(ISBLANK('CWW12'!$K$188),"##BLANK",'CWW12'!$K$188)</f>
        <v>0</v>
      </c>
    </row>
    <row r="2598" spans="2:6" x14ac:dyDescent="0.2">
      <c r="B2598" t="str">
        <f>UPPER('CWW12'!$AA$188)</f>
        <v>CWW12_175SWD_PR24</v>
      </c>
      <c r="C2598" t="str">
        <f>IF(LEN(_xlfn.CONCAT('CWW12'!$B$165, " - ", 'CWW12'!$B$188, " - ", 'CWW12'!$F$6, " - ", 'CWW12'!$E$5))&gt;230,LEFT(_xlfn.CONCAT('CWW12'!$B$165, " - ", 'CWW12'!$B$188, " - ", 'CWW12'!$F$6, " - ", 'CWW12'!$E$5),212)&amp;" [*** truncated]",_xlfn.CONCAT('CWW12'!$B$165, " - ", 'CWW12'!$B$188, " - ", 'CWW12'!$F$6, " - ", 'CWW12'!$E$5))</f>
        <v xml:space="preserve">Other enhancement - Security - cyber; enhancement wastewater opex - Surface water drainage - Wastewater network+ </v>
      </c>
      <c r="D2598" t="str">
        <f>'CWW12'!$C$188</f>
        <v>£m</v>
      </c>
      <c r="E2598" t="s">
        <v>8488</v>
      </c>
      <c r="F2598" s="1248">
        <f>IF(ISBLANK('CWW12'!$L$188),"##BLANK",'CWW12'!$L$188)</f>
        <v>0</v>
      </c>
    </row>
    <row r="2599" spans="2:6" x14ac:dyDescent="0.2">
      <c r="B2599" t="str">
        <f>UPPER('CWW12'!$AB$188)</f>
        <v>CWW12_175HD_PR24</v>
      </c>
      <c r="C2599" t="str">
        <f>IF(LEN(_xlfn.CONCAT('CWW12'!$B$165, " - ", 'CWW12'!$B$188, " - ", 'CWW12'!$G$6, " - ", 'CWW12'!$E$5))&gt;230,LEFT(_xlfn.CONCAT('CWW12'!$B$165, " - ", 'CWW12'!$B$188, " - ", 'CWW12'!$G$6, " - ", 'CWW12'!$E$5),212)&amp;" [*** truncated]",_xlfn.CONCAT('CWW12'!$B$165, " - ", 'CWW12'!$B$188, " - ", 'CWW12'!$G$6, " - ", 'CWW12'!$E$5))</f>
        <v xml:space="preserve">Other enhancement - Security - cyber; enhancement wastewater opex - Highway drainage - Wastewater network+ </v>
      </c>
      <c r="D2599" t="str">
        <f>'CWW12'!$C$188</f>
        <v>£m</v>
      </c>
      <c r="E2599" t="s">
        <v>8488</v>
      </c>
      <c r="F2599" s="1248">
        <f>IF(ISBLANK('CWW12'!$M$188),"##BLANK",'CWW12'!$M$188)</f>
        <v>0</v>
      </c>
    </row>
    <row r="2600" spans="2:6" x14ac:dyDescent="0.2">
      <c r="B2600" t="str">
        <f>UPPER('CWW12'!$AC$188)</f>
        <v>CWW12_175STD_PR24</v>
      </c>
      <c r="C2600" t="str">
        <f>IF(LEN(_xlfn.CONCAT('CWW12'!$B$165, " - ", 'CWW12'!$B$188, " - ", 'CWW12'!$H$6, " - ", 'CWW12'!$E$5))&gt;230,LEFT(_xlfn.CONCAT('CWW12'!$B$165, " - ", 'CWW12'!$B$188, " - ", 'CWW12'!$H$6, " - ", 'CWW12'!$E$5),212)&amp;" [*** truncated]",_xlfn.CONCAT('CWW12'!$B$165, " - ", 'CWW12'!$B$188, " - ", 'CWW12'!$H$6, " - ", 'CWW12'!$E$5))</f>
        <v xml:space="preserve">Other enhancement - Security - cyber; enhancement wastewater opex - Sewage treatment and disposal - Wastewater network+ </v>
      </c>
      <c r="D2600" t="str">
        <f>'CWW12'!$C$188</f>
        <v>£m</v>
      </c>
      <c r="E2600" t="s">
        <v>8488</v>
      </c>
      <c r="F2600" s="1248">
        <f>IF(ISBLANK('CWW12'!$N$188),"##BLANK",'CWW12'!$N$188)</f>
        <v>0</v>
      </c>
    </row>
    <row r="2601" spans="2:6" x14ac:dyDescent="0.2">
      <c r="B2601" t="str">
        <f>UPPER('CWW12'!$AD$188)</f>
        <v>CWW12_175SLT_PR24</v>
      </c>
      <c r="C2601" t="str">
        <f>IF(LEN(_xlfn.CONCAT('CWW12'!$B$165, " - ", 'CWW12'!$B$188, " - ", 'CWW12'!$I$6, " - ", 'CWW12'!$E$5))&gt;230,LEFT(_xlfn.CONCAT('CWW12'!$B$165, " - ", 'CWW12'!$B$188, " - ", 'CWW12'!$I$6, " - ", 'CWW12'!$E$5),212)&amp;" [*** truncated]",_xlfn.CONCAT('CWW12'!$B$165, " - ", 'CWW12'!$B$188, " - ", 'CWW12'!$I$6, " - ", 'CWW12'!$E$5))</f>
        <v xml:space="preserve">Other enhancement - Security - cyber; enhancement wastewater opex - Sludge liquor treatment - Wastewater network+ </v>
      </c>
      <c r="D2601" t="str">
        <f>'CWW12'!$C$188</f>
        <v>£m</v>
      </c>
      <c r="E2601" t="s">
        <v>8488</v>
      </c>
      <c r="F2601" s="1248">
        <f>IF(ISBLANK('CWW12'!$O$188),"##BLANK",'CWW12'!$O$188)</f>
        <v>0</v>
      </c>
    </row>
    <row r="2602" spans="2:6" x14ac:dyDescent="0.2">
      <c r="B2602" t="str">
        <f>UPPER('CWW12'!$AE$188)</f>
        <v>CWW12_175TOT_PR24</v>
      </c>
      <c r="C2602" t="str">
        <f>IF(LEN(_xlfn.CONCAT('CWW12'!$B$165, " - ", 'CWW12'!$B$188, " - ", 'CWW12'!$J$5))&gt;230,LEFT(_xlfn.CONCAT('CWW12'!$B$165, " - ", 'CWW12'!$B$188, " - ", 'CWW12'!$J$5),212)&amp;" [*** truncated]",_xlfn.CONCAT('CWW12'!$B$165, " - ", 'CWW12'!$B$188, " - ", 'CWW12'!$J$5))</f>
        <v>Other enhancement - Security - cyber; enhancement wastewater opex - Total</v>
      </c>
      <c r="D2602" t="str">
        <f>'CWW12'!$C$188</f>
        <v>£m</v>
      </c>
      <c r="E2602" t="s">
        <v>8488</v>
      </c>
      <c r="F2602" s="1248">
        <f>IF(ISBLANK('CWW12'!$P$188),"##BLANK",'CWW12'!$P$188)</f>
        <v>0</v>
      </c>
    </row>
    <row r="2603" spans="2:6" x14ac:dyDescent="0.2">
      <c r="B2603" t="str">
        <f>UPPER('CWW12'!$Z$189)</f>
        <v>CWW12_176FL_PR24</v>
      </c>
      <c r="C2603" t="str">
        <f>IF(LEN(_xlfn.CONCAT('CWW12'!$B$165, " - ", 'CWW12'!$B$189, " - ", 'CWW12'!$E$6, " - ", 'CWW12'!$E$5))&gt;230,LEFT(_xlfn.CONCAT('CWW12'!$B$165, " - ", 'CWW12'!$B$189, " - ", 'CWW12'!$E$6, " - ", 'CWW12'!$E$5),212)&amp;" [*** truncated]",_xlfn.CONCAT('CWW12'!$B$165, " - ", 'CWW12'!$B$189, " - ", 'CWW12'!$E$6, " - ", 'CWW12'!$E$5))</f>
        <v xml:space="preserve">Other enhancement - Security - cyber; enhancement wastewater totex - Foul - Wastewater network+ </v>
      </c>
      <c r="D2603" t="str">
        <f>'CWW12'!$C$189</f>
        <v>£m</v>
      </c>
      <c r="E2603" t="s">
        <v>8488</v>
      </c>
      <c r="F2603" s="1248">
        <f>IF(ISBLANK('CWW12'!$K$189),"##BLANK",'CWW12'!$K$189)</f>
        <v>0</v>
      </c>
    </row>
    <row r="2604" spans="2:6" x14ac:dyDescent="0.2">
      <c r="B2604" t="str">
        <f>UPPER('CWW12'!$AA$189)</f>
        <v>CWW12_176SWD_PR24</v>
      </c>
      <c r="C2604" t="str">
        <f>IF(LEN(_xlfn.CONCAT('CWW12'!$B$165, " - ", 'CWW12'!$B$189, " - ", 'CWW12'!$F$6, " - ", 'CWW12'!$E$5))&gt;230,LEFT(_xlfn.CONCAT('CWW12'!$B$165, " - ", 'CWW12'!$B$189, " - ", 'CWW12'!$F$6, " - ", 'CWW12'!$E$5),212)&amp;" [*** truncated]",_xlfn.CONCAT('CWW12'!$B$165, " - ", 'CWW12'!$B$189, " - ", 'CWW12'!$F$6, " - ", 'CWW12'!$E$5))</f>
        <v xml:space="preserve">Other enhancement - Security - cyber; enhancement wastewater totex - Surface water drainage - Wastewater network+ </v>
      </c>
      <c r="D2604" t="str">
        <f>'CWW12'!$C$189</f>
        <v>£m</v>
      </c>
      <c r="E2604" t="s">
        <v>8488</v>
      </c>
      <c r="F2604" s="1248">
        <f>IF(ISBLANK('CWW12'!$L$189),"##BLANK",'CWW12'!$L$189)</f>
        <v>0</v>
      </c>
    </row>
    <row r="2605" spans="2:6" x14ac:dyDescent="0.2">
      <c r="B2605" t="str">
        <f>UPPER('CWW12'!$AB$189)</f>
        <v>CWW12_176HD_PR24</v>
      </c>
      <c r="C2605" t="str">
        <f>IF(LEN(_xlfn.CONCAT('CWW12'!$B$165, " - ", 'CWW12'!$B$189, " - ", 'CWW12'!$G$6, " - ", 'CWW12'!$E$5))&gt;230,LEFT(_xlfn.CONCAT('CWW12'!$B$165, " - ", 'CWW12'!$B$189, " - ", 'CWW12'!$G$6, " - ", 'CWW12'!$E$5),212)&amp;" [*** truncated]",_xlfn.CONCAT('CWW12'!$B$165, " - ", 'CWW12'!$B$189, " - ", 'CWW12'!$G$6, " - ", 'CWW12'!$E$5))</f>
        <v xml:space="preserve">Other enhancement - Security - cyber; enhancement wastewater totex - Highway drainage - Wastewater network+ </v>
      </c>
      <c r="D2605" t="str">
        <f>'CWW12'!$C$189</f>
        <v>£m</v>
      </c>
      <c r="E2605" t="s">
        <v>8488</v>
      </c>
      <c r="F2605" s="1248">
        <f>IF(ISBLANK('CWW12'!$M$189),"##BLANK",'CWW12'!$M$189)</f>
        <v>0</v>
      </c>
    </row>
    <row r="2606" spans="2:6" x14ac:dyDescent="0.2">
      <c r="B2606" t="str">
        <f>UPPER('CWW12'!$AC$189)</f>
        <v>CWW12_176STD_PR24</v>
      </c>
      <c r="C2606" t="str">
        <f>IF(LEN(_xlfn.CONCAT('CWW12'!$B$165, " - ", 'CWW12'!$B$189, " - ", 'CWW12'!$H$6, " - ", 'CWW12'!$E$5))&gt;230,LEFT(_xlfn.CONCAT('CWW12'!$B$165, " - ", 'CWW12'!$B$189, " - ", 'CWW12'!$H$6, " - ", 'CWW12'!$E$5),212)&amp;" [*** truncated]",_xlfn.CONCAT('CWW12'!$B$165, " - ", 'CWW12'!$B$189, " - ", 'CWW12'!$H$6, " - ", 'CWW12'!$E$5))</f>
        <v xml:space="preserve">Other enhancement - Security - cyber; enhancement wastewater totex - Sewage treatment and disposal - Wastewater network+ </v>
      </c>
      <c r="D2606" t="str">
        <f>'CWW12'!$C$189</f>
        <v>£m</v>
      </c>
      <c r="E2606" t="s">
        <v>8488</v>
      </c>
      <c r="F2606" s="1248">
        <f>IF(ISBLANK('CWW12'!$N$189),"##BLANK",'CWW12'!$N$189)</f>
        <v>0</v>
      </c>
    </row>
    <row r="2607" spans="2:6" x14ac:dyDescent="0.2">
      <c r="B2607" t="str">
        <f>UPPER('CWW12'!$AD$189)</f>
        <v>CWW12_176SLT_PR24</v>
      </c>
      <c r="C2607" t="str">
        <f>IF(LEN(_xlfn.CONCAT('CWW12'!$B$165, " - ", 'CWW12'!$B$189, " - ", 'CWW12'!$I$6, " - ", 'CWW12'!$E$5))&gt;230,LEFT(_xlfn.CONCAT('CWW12'!$B$165, " - ", 'CWW12'!$B$189, " - ", 'CWW12'!$I$6, " - ", 'CWW12'!$E$5),212)&amp;" [*** truncated]",_xlfn.CONCAT('CWW12'!$B$165, " - ", 'CWW12'!$B$189, " - ", 'CWW12'!$I$6, " - ", 'CWW12'!$E$5))</f>
        <v xml:space="preserve">Other enhancement - Security - cyber; enhancement wastewater totex - Sludge liquor treatment - Wastewater network+ </v>
      </c>
      <c r="D2607" t="str">
        <f>'CWW12'!$C$189</f>
        <v>£m</v>
      </c>
      <c r="E2607" t="s">
        <v>8488</v>
      </c>
      <c r="F2607" s="1248">
        <f>IF(ISBLANK('CWW12'!$O$189),"##BLANK",'CWW12'!$O$189)</f>
        <v>0</v>
      </c>
    </row>
    <row r="2608" spans="2:6" x14ac:dyDescent="0.2">
      <c r="B2608" t="str">
        <f>UPPER('CWW12'!$AE$189)</f>
        <v>CWW12_176TOT_PR24</v>
      </c>
      <c r="C2608" t="str">
        <f>IF(LEN(_xlfn.CONCAT('CWW12'!$B$165, " - ", 'CWW12'!$B$189, " - ", 'CWW12'!$J$5))&gt;230,LEFT(_xlfn.CONCAT('CWW12'!$B$165, " - ", 'CWW12'!$B$189, " - ", 'CWW12'!$J$5),212)&amp;" [*** truncated]",_xlfn.CONCAT('CWW12'!$B$165, " - ", 'CWW12'!$B$189, " - ", 'CWW12'!$J$5))</f>
        <v>Other enhancement - Security - cyber; enhancement wastewater totex - Total</v>
      </c>
      <c r="D2608" t="str">
        <f>'CWW12'!$C$189</f>
        <v>£m</v>
      </c>
      <c r="E2608" t="s">
        <v>8488</v>
      </c>
      <c r="F2608" s="1248">
        <f>IF(ISBLANK('CWW12'!$P$189),"##BLANK",'CWW12'!$P$189)</f>
        <v>0</v>
      </c>
    </row>
    <row r="2609" spans="2:6" x14ac:dyDescent="0.2">
      <c r="B2609" t="str">
        <f>UPPER('CWW12'!$Z$190)</f>
        <v>CWW12_177FL_PR24</v>
      </c>
      <c r="C2609" t="str">
        <f>IF(LEN(_xlfn.CONCAT('CWW12'!$B$165, " - ", 'CWW12'!$B$190, " - ", 'CWW12'!$E$6, " - ", 'CWW12'!$E$5))&gt;230,LEFT(_xlfn.CONCAT('CWW12'!$B$165, " - ", 'CWW12'!$B$190, " - ", 'CWW12'!$E$6, " - ", 'CWW12'!$E$5),212)&amp;" [*** truncated]",_xlfn.CONCAT('CWW12'!$B$165, " - ", 'CWW12'!$B$190, " - ", 'CWW12'!$E$6, " - ", 'CWW12'!$E$5))</f>
        <v xml:space="preserve">Other enhancement - Greenhouse gas reduction (net zero); enhancement wastewater capex - Foul - Wastewater network+ </v>
      </c>
      <c r="D2609" t="str">
        <f>'CWW12'!$C$190</f>
        <v>£m</v>
      </c>
      <c r="E2609" t="s">
        <v>8488</v>
      </c>
      <c r="F2609" s="1248">
        <f>IF(ISBLANK('CWW12'!$K$190),"##BLANK",'CWW12'!$K$190)</f>
        <v>0</v>
      </c>
    </row>
    <row r="2610" spans="2:6" x14ac:dyDescent="0.2">
      <c r="B2610" t="str">
        <f>UPPER('CWW12'!$AA$190)</f>
        <v>CWW12_177SWD_PR24</v>
      </c>
      <c r="C2610" t="str">
        <f>IF(LEN(_xlfn.CONCAT('CWW12'!$B$165, " - ", 'CWW12'!$B$190, " - ", 'CWW12'!$F$6, " - ", 'CWW12'!$E$5))&gt;230,LEFT(_xlfn.CONCAT('CWW12'!$B$165, " - ", 'CWW12'!$B$190, " - ", 'CWW12'!$F$6, " - ", 'CWW12'!$E$5),212)&amp;" [*** truncated]",_xlfn.CONCAT('CWW12'!$B$165, " - ", 'CWW12'!$B$190, " - ", 'CWW12'!$F$6, " - ", 'CWW12'!$E$5))</f>
        <v xml:space="preserve">Other enhancement - Greenhouse gas reduction (net zero); enhancement wastewater capex - Surface water drainage - Wastewater network+ </v>
      </c>
      <c r="D2610" t="str">
        <f>'CWW12'!$C$190</f>
        <v>£m</v>
      </c>
      <c r="E2610" t="s">
        <v>8488</v>
      </c>
      <c r="F2610" s="1248">
        <f>IF(ISBLANK('CWW12'!$L$190),"##BLANK",'CWW12'!$L$190)</f>
        <v>0</v>
      </c>
    </row>
    <row r="2611" spans="2:6" x14ac:dyDescent="0.2">
      <c r="B2611" t="str">
        <f>UPPER('CWW12'!$AB$190)</f>
        <v>CWW12_177HD_PR24</v>
      </c>
      <c r="C2611" t="str">
        <f>IF(LEN(_xlfn.CONCAT('CWW12'!$B$165, " - ", 'CWW12'!$B$190, " - ", 'CWW12'!$G$6, " - ", 'CWW12'!$E$5))&gt;230,LEFT(_xlfn.CONCAT('CWW12'!$B$165, " - ", 'CWW12'!$B$190, " - ", 'CWW12'!$G$6, " - ", 'CWW12'!$E$5),212)&amp;" [*** truncated]",_xlfn.CONCAT('CWW12'!$B$165, " - ", 'CWW12'!$B$190, " - ", 'CWW12'!$G$6, " - ", 'CWW12'!$E$5))</f>
        <v xml:space="preserve">Other enhancement - Greenhouse gas reduction (net zero); enhancement wastewater capex - Highway drainage - Wastewater network+ </v>
      </c>
      <c r="D2611" t="str">
        <f>'CWW12'!$C$190</f>
        <v>£m</v>
      </c>
      <c r="E2611" t="s">
        <v>8488</v>
      </c>
      <c r="F2611" s="1248">
        <f>IF(ISBLANK('CWW12'!$M$190),"##BLANK",'CWW12'!$M$190)</f>
        <v>0</v>
      </c>
    </row>
    <row r="2612" spans="2:6" x14ac:dyDescent="0.2">
      <c r="B2612" t="str">
        <f>UPPER('CWW12'!$AC$190)</f>
        <v>CWW12_177STD_PR24</v>
      </c>
      <c r="C2612" t="str">
        <f>IF(LEN(_xlfn.CONCAT('CWW12'!$B$165, " - ", 'CWW12'!$B$190, " - ", 'CWW12'!$H$6, " - ", 'CWW12'!$E$5))&gt;230,LEFT(_xlfn.CONCAT('CWW12'!$B$165, " - ", 'CWW12'!$B$190, " - ", 'CWW12'!$H$6, " - ", 'CWW12'!$E$5),212)&amp;" [*** truncated]",_xlfn.CONCAT('CWW12'!$B$165, " - ", 'CWW12'!$B$190, " - ", 'CWW12'!$H$6, " - ", 'CWW12'!$E$5))</f>
        <v xml:space="preserve">Other enhancement - Greenhouse gas reduction (net zero); enhancement wastewater capex - Sewage treatment and disposal - Wastewater network+ </v>
      </c>
      <c r="D2612" t="str">
        <f>'CWW12'!$C$190</f>
        <v>£m</v>
      </c>
      <c r="E2612" t="s">
        <v>8488</v>
      </c>
      <c r="F2612" s="1248">
        <f>IF(ISBLANK('CWW12'!$N$190),"##BLANK",'CWW12'!$N$190)</f>
        <v>0</v>
      </c>
    </row>
    <row r="2613" spans="2:6" x14ac:dyDescent="0.2">
      <c r="B2613" t="str">
        <f>UPPER('CWW12'!$AD$190)</f>
        <v>CWW12_177SLT_PR24</v>
      </c>
      <c r="C2613" t="str">
        <f>IF(LEN(_xlfn.CONCAT('CWW12'!$B$165, " - ", 'CWW12'!$B$190, " - ", 'CWW12'!$I$6, " - ", 'CWW12'!$E$5))&gt;230,LEFT(_xlfn.CONCAT('CWW12'!$B$165, " - ", 'CWW12'!$B$190, " - ", 'CWW12'!$I$6, " - ", 'CWW12'!$E$5),212)&amp;" [*** truncated]",_xlfn.CONCAT('CWW12'!$B$165, " - ", 'CWW12'!$B$190, " - ", 'CWW12'!$I$6, " - ", 'CWW12'!$E$5))</f>
        <v xml:space="preserve">Other enhancement - Greenhouse gas reduction (net zero); enhancement wastewater capex - Sludge liquor treatment - Wastewater network+ </v>
      </c>
      <c r="D2613" t="str">
        <f>'CWW12'!$C$190</f>
        <v>£m</v>
      </c>
      <c r="E2613" t="s">
        <v>8488</v>
      </c>
      <c r="F2613" s="1248">
        <f>IF(ISBLANK('CWW12'!$O$190),"##BLANK",'CWW12'!$O$190)</f>
        <v>0</v>
      </c>
    </row>
    <row r="2614" spans="2:6" x14ac:dyDescent="0.2">
      <c r="B2614" t="str">
        <f>UPPER('CWW12'!$AE$190)</f>
        <v>CWW12_177TOT_PR24</v>
      </c>
      <c r="C2614" t="str">
        <f>IF(LEN(_xlfn.CONCAT('CWW12'!$B$165, " - ", 'CWW12'!$B$190, " - ", 'CWW12'!$J$5))&gt;230,LEFT(_xlfn.CONCAT('CWW12'!$B$165, " - ", 'CWW12'!$B$190, " - ", 'CWW12'!$J$5),212)&amp;" [*** truncated]",_xlfn.CONCAT('CWW12'!$B$165, " - ", 'CWW12'!$B$190, " - ", 'CWW12'!$J$5))</f>
        <v>Other enhancement - Greenhouse gas reduction (net zero); enhancement wastewater capex - Total</v>
      </c>
      <c r="D2614" t="str">
        <f>'CWW12'!$C$190</f>
        <v>£m</v>
      </c>
      <c r="E2614" t="s">
        <v>8488</v>
      </c>
      <c r="F2614" s="1248">
        <f>IF(ISBLANK('CWW12'!$P$190),"##BLANK",'CWW12'!$P$190)</f>
        <v>0</v>
      </c>
    </row>
    <row r="2615" spans="2:6" x14ac:dyDescent="0.2">
      <c r="B2615" t="str">
        <f>UPPER('CWW12'!$Z$191)</f>
        <v>CWW12_178FL_PR24</v>
      </c>
      <c r="C2615" t="str">
        <f>IF(LEN(_xlfn.CONCAT('CWW12'!$B$165, " - ", 'CWW12'!$B$191, " - ", 'CWW12'!$E$6, " - ", 'CWW12'!$E$5))&gt;230,LEFT(_xlfn.CONCAT('CWW12'!$B$165, " - ", 'CWW12'!$B$191, " - ", 'CWW12'!$E$6, " - ", 'CWW12'!$E$5),212)&amp;" [*** truncated]",_xlfn.CONCAT('CWW12'!$B$165, " - ", 'CWW12'!$B$191, " - ", 'CWW12'!$E$6, " - ", 'CWW12'!$E$5))</f>
        <v xml:space="preserve">Other enhancement - Greenhouse gas reduction (net zero); enhancement wastewater opex - Foul - Wastewater network+ </v>
      </c>
      <c r="D2615" t="str">
        <f>'CWW12'!$C$191</f>
        <v>£m</v>
      </c>
      <c r="E2615" t="s">
        <v>8488</v>
      </c>
      <c r="F2615" s="1248">
        <f>IF(ISBLANK('CWW12'!$K$191),"##BLANK",'CWW12'!$K$191)</f>
        <v>0</v>
      </c>
    </row>
    <row r="2616" spans="2:6" x14ac:dyDescent="0.2">
      <c r="B2616" t="str">
        <f>UPPER('CWW12'!$AA$191)</f>
        <v>CWW12_178SWD_PR24</v>
      </c>
      <c r="C2616" t="str">
        <f>IF(LEN(_xlfn.CONCAT('CWW12'!$B$165, " - ", 'CWW12'!$B$191, " - ", 'CWW12'!$F$6, " - ", 'CWW12'!$E$5))&gt;230,LEFT(_xlfn.CONCAT('CWW12'!$B$165, " - ", 'CWW12'!$B$191, " - ", 'CWW12'!$F$6, " - ", 'CWW12'!$E$5),212)&amp;" [*** truncated]",_xlfn.CONCAT('CWW12'!$B$165, " - ", 'CWW12'!$B$191, " - ", 'CWW12'!$F$6, " - ", 'CWW12'!$E$5))</f>
        <v xml:space="preserve">Other enhancement - Greenhouse gas reduction (net zero); enhancement wastewater opex - Surface water drainage - Wastewater network+ </v>
      </c>
      <c r="D2616" t="str">
        <f>'CWW12'!$C$191</f>
        <v>£m</v>
      </c>
      <c r="E2616" t="s">
        <v>8488</v>
      </c>
      <c r="F2616" s="1248">
        <f>IF(ISBLANK('CWW12'!$L$191),"##BLANK",'CWW12'!$L$191)</f>
        <v>0</v>
      </c>
    </row>
    <row r="2617" spans="2:6" x14ac:dyDescent="0.2">
      <c r="B2617" t="str">
        <f>UPPER('CWW12'!$AB$191)</f>
        <v>CWW12_178HD_PR24</v>
      </c>
      <c r="C2617" t="str">
        <f>IF(LEN(_xlfn.CONCAT('CWW12'!$B$165, " - ", 'CWW12'!$B$191, " - ", 'CWW12'!$G$6, " - ", 'CWW12'!$E$5))&gt;230,LEFT(_xlfn.CONCAT('CWW12'!$B$165, " - ", 'CWW12'!$B$191, " - ", 'CWW12'!$G$6, " - ", 'CWW12'!$E$5),212)&amp;" [*** truncated]",_xlfn.CONCAT('CWW12'!$B$165, " - ", 'CWW12'!$B$191, " - ", 'CWW12'!$G$6, " - ", 'CWW12'!$E$5))</f>
        <v xml:space="preserve">Other enhancement - Greenhouse gas reduction (net zero); enhancement wastewater opex - Highway drainage - Wastewater network+ </v>
      </c>
      <c r="D2617" t="str">
        <f>'CWW12'!$C$191</f>
        <v>£m</v>
      </c>
      <c r="E2617" t="s">
        <v>8488</v>
      </c>
      <c r="F2617" s="1248">
        <f>IF(ISBLANK('CWW12'!$M$191),"##BLANK",'CWW12'!$M$191)</f>
        <v>0</v>
      </c>
    </row>
    <row r="2618" spans="2:6" x14ac:dyDescent="0.2">
      <c r="B2618" t="str">
        <f>UPPER('CWW12'!$AC$191)</f>
        <v>CWW12_178STD_PR24</v>
      </c>
      <c r="C2618" t="str">
        <f>IF(LEN(_xlfn.CONCAT('CWW12'!$B$165, " - ", 'CWW12'!$B$191, " - ", 'CWW12'!$H$6, " - ", 'CWW12'!$E$5))&gt;230,LEFT(_xlfn.CONCAT('CWW12'!$B$165, " - ", 'CWW12'!$B$191, " - ", 'CWW12'!$H$6, " - ", 'CWW12'!$E$5),212)&amp;" [*** truncated]",_xlfn.CONCAT('CWW12'!$B$165, " - ", 'CWW12'!$B$191, " - ", 'CWW12'!$H$6, " - ", 'CWW12'!$E$5))</f>
        <v xml:space="preserve">Other enhancement - Greenhouse gas reduction (net zero); enhancement wastewater opex - Sewage treatment and disposal - Wastewater network+ </v>
      </c>
      <c r="D2618" t="str">
        <f>'CWW12'!$C$191</f>
        <v>£m</v>
      </c>
      <c r="E2618" t="s">
        <v>8488</v>
      </c>
      <c r="F2618" s="1248">
        <f>IF(ISBLANK('CWW12'!$N$191),"##BLANK",'CWW12'!$N$191)</f>
        <v>0</v>
      </c>
    </row>
    <row r="2619" spans="2:6" x14ac:dyDescent="0.2">
      <c r="B2619" t="str">
        <f>UPPER('CWW12'!$AD$191)</f>
        <v>CWW12_178SLT_PR24</v>
      </c>
      <c r="C2619" t="str">
        <f>IF(LEN(_xlfn.CONCAT('CWW12'!$B$165, " - ", 'CWW12'!$B$191, " - ", 'CWW12'!$I$6, " - ", 'CWW12'!$E$5))&gt;230,LEFT(_xlfn.CONCAT('CWW12'!$B$165, " - ", 'CWW12'!$B$191, " - ", 'CWW12'!$I$6, " - ", 'CWW12'!$E$5),212)&amp;" [*** truncated]",_xlfn.CONCAT('CWW12'!$B$165, " - ", 'CWW12'!$B$191, " - ", 'CWW12'!$I$6, " - ", 'CWW12'!$E$5))</f>
        <v xml:space="preserve">Other enhancement - Greenhouse gas reduction (net zero); enhancement wastewater opex - Sludge liquor treatment - Wastewater network+ </v>
      </c>
      <c r="D2619" t="str">
        <f>'CWW12'!$C$191</f>
        <v>£m</v>
      </c>
      <c r="E2619" t="s">
        <v>8488</v>
      </c>
      <c r="F2619" s="1248">
        <f>IF(ISBLANK('CWW12'!$O$191),"##BLANK",'CWW12'!$O$191)</f>
        <v>0</v>
      </c>
    </row>
    <row r="2620" spans="2:6" x14ac:dyDescent="0.2">
      <c r="B2620" t="str">
        <f>UPPER('CWW12'!$AE$191)</f>
        <v>CWW12_178TOT_PR24</v>
      </c>
      <c r="C2620" t="str">
        <f>IF(LEN(_xlfn.CONCAT('CWW12'!$B$165, " - ", 'CWW12'!$B$191, " - ", 'CWW12'!$J$5))&gt;230,LEFT(_xlfn.CONCAT('CWW12'!$B$165, " - ", 'CWW12'!$B$191, " - ", 'CWW12'!$J$5),212)&amp;" [*** truncated]",_xlfn.CONCAT('CWW12'!$B$165, " - ", 'CWW12'!$B$191, " - ", 'CWW12'!$J$5))</f>
        <v>Other enhancement - Greenhouse gas reduction (net zero); enhancement wastewater opex - Total</v>
      </c>
      <c r="D2620" t="str">
        <f>'CWW12'!$C$191</f>
        <v>£m</v>
      </c>
      <c r="E2620" t="s">
        <v>8488</v>
      </c>
      <c r="F2620" s="1248">
        <f>IF(ISBLANK('CWW12'!$P$191),"##BLANK",'CWW12'!$P$191)</f>
        <v>0</v>
      </c>
    </row>
    <row r="2621" spans="2:6" x14ac:dyDescent="0.2">
      <c r="B2621" t="str">
        <f>UPPER('CWW12'!$Z$192)</f>
        <v>CWW12_179FL_PR24</v>
      </c>
      <c r="C2621" t="str">
        <f>IF(LEN(_xlfn.CONCAT('CWW12'!$B$165, " - ", 'CWW12'!$B$192, " - ", 'CWW12'!$E$6, " - ", 'CWW12'!$E$5))&gt;230,LEFT(_xlfn.CONCAT('CWW12'!$B$165, " - ", 'CWW12'!$B$192, " - ", 'CWW12'!$E$6, " - ", 'CWW12'!$E$5),212)&amp;" [*** truncated]",_xlfn.CONCAT('CWW12'!$B$165, " - ", 'CWW12'!$B$192, " - ", 'CWW12'!$E$6, " - ", 'CWW12'!$E$5))</f>
        <v xml:space="preserve">Other enhancement - Greenhouse gas reduction (net zero); enhancement wastewater totex - Foul - Wastewater network+ </v>
      </c>
      <c r="D2621" t="str">
        <f>'CWW12'!$C$192</f>
        <v>£m</v>
      </c>
      <c r="E2621" t="s">
        <v>8488</v>
      </c>
      <c r="F2621" s="1248">
        <f>IF(ISBLANK('CWW12'!$K$192),"##BLANK",'CWW12'!$K$192)</f>
        <v>0</v>
      </c>
    </row>
    <row r="2622" spans="2:6" x14ac:dyDescent="0.2">
      <c r="B2622" t="str">
        <f>UPPER('CWW12'!$AA$192)</f>
        <v>CWW12_179SWD_PR24</v>
      </c>
      <c r="C2622" t="str">
        <f>IF(LEN(_xlfn.CONCAT('CWW12'!$B$165, " - ", 'CWW12'!$B$192, " - ", 'CWW12'!$F$6, " - ", 'CWW12'!$E$5))&gt;230,LEFT(_xlfn.CONCAT('CWW12'!$B$165, " - ", 'CWW12'!$B$192, " - ", 'CWW12'!$F$6, " - ", 'CWW12'!$E$5),212)&amp;" [*** truncated]",_xlfn.CONCAT('CWW12'!$B$165, " - ", 'CWW12'!$B$192, " - ", 'CWW12'!$F$6, " - ", 'CWW12'!$E$5))</f>
        <v xml:space="preserve">Other enhancement - Greenhouse gas reduction (net zero); enhancement wastewater totex - Surface water drainage - Wastewater network+ </v>
      </c>
      <c r="D2622" t="str">
        <f>'CWW12'!$C$192</f>
        <v>£m</v>
      </c>
      <c r="E2622" t="s">
        <v>8488</v>
      </c>
      <c r="F2622" s="1248">
        <f>IF(ISBLANK('CWW12'!$L$192),"##BLANK",'CWW12'!$L$192)</f>
        <v>0</v>
      </c>
    </row>
    <row r="2623" spans="2:6" x14ac:dyDescent="0.2">
      <c r="B2623" t="str">
        <f>UPPER('CWW12'!$AB$192)</f>
        <v>CWW12_179HD_PR24</v>
      </c>
      <c r="C2623" t="str">
        <f>IF(LEN(_xlfn.CONCAT('CWW12'!$B$165, " - ", 'CWW12'!$B$192, " - ", 'CWW12'!$G$6, " - ", 'CWW12'!$E$5))&gt;230,LEFT(_xlfn.CONCAT('CWW12'!$B$165, " - ", 'CWW12'!$B$192, " - ", 'CWW12'!$G$6, " - ", 'CWW12'!$E$5),212)&amp;" [*** truncated]",_xlfn.CONCAT('CWW12'!$B$165, " - ", 'CWW12'!$B$192, " - ", 'CWW12'!$G$6, " - ", 'CWW12'!$E$5))</f>
        <v xml:space="preserve">Other enhancement - Greenhouse gas reduction (net zero); enhancement wastewater totex - Highway drainage - Wastewater network+ </v>
      </c>
      <c r="D2623" t="str">
        <f>'CWW12'!$C$192</f>
        <v>£m</v>
      </c>
      <c r="E2623" t="s">
        <v>8488</v>
      </c>
      <c r="F2623" s="1248">
        <f>IF(ISBLANK('CWW12'!$M$192),"##BLANK",'CWW12'!$M$192)</f>
        <v>0</v>
      </c>
    </row>
    <row r="2624" spans="2:6" x14ac:dyDescent="0.2">
      <c r="B2624" t="str">
        <f>UPPER('CWW12'!$AC$192)</f>
        <v>CWW12_179STD_PR24</v>
      </c>
      <c r="C2624" t="str">
        <f>IF(LEN(_xlfn.CONCAT('CWW12'!$B$165, " - ", 'CWW12'!$B$192, " - ", 'CWW12'!$H$6, " - ", 'CWW12'!$E$5))&gt;230,LEFT(_xlfn.CONCAT('CWW12'!$B$165, " - ", 'CWW12'!$B$192, " - ", 'CWW12'!$H$6, " - ", 'CWW12'!$E$5),212)&amp;" [*** truncated]",_xlfn.CONCAT('CWW12'!$B$165, " - ", 'CWW12'!$B$192, " - ", 'CWW12'!$H$6, " - ", 'CWW12'!$E$5))</f>
        <v xml:space="preserve">Other enhancement - Greenhouse gas reduction (net zero); enhancement wastewater totex - Sewage treatment and disposal - Wastewater network+ </v>
      </c>
      <c r="D2624" t="str">
        <f>'CWW12'!$C$192</f>
        <v>£m</v>
      </c>
      <c r="E2624" t="s">
        <v>8488</v>
      </c>
      <c r="F2624" s="1248">
        <f>IF(ISBLANK('CWW12'!$N$192),"##BLANK",'CWW12'!$N$192)</f>
        <v>0</v>
      </c>
    </row>
    <row r="2625" spans="2:6" x14ac:dyDescent="0.2">
      <c r="B2625" t="str">
        <f>UPPER('CWW12'!$AD$192)</f>
        <v>CWW12_179SLT_PR24</v>
      </c>
      <c r="C2625" t="str">
        <f>IF(LEN(_xlfn.CONCAT('CWW12'!$B$165, " - ", 'CWW12'!$B$192, " - ", 'CWW12'!$I$6, " - ", 'CWW12'!$E$5))&gt;230,LEFT(_xlfn.CONCAT('CWW12'!$B$165, " - ", 'CWW12'!$B$192, " - ", 'CWW12'!$I$6, " - ", 'CWW12'!$E$5),212)&amp;" [*** truncated]",_xlfn.CONCAT('CWW12'!$B$165, " - ", 'CWW12'!$B$192, " - ", 'CWW12'!$I$6, " - ", 'CWW12'!$E$5))</f>
        <v xml:space="preserve">Other enhancement - Greenhouse gas reduction (net zero); enhancement wastewater totex - Sludge liquor treatment - Wastewater network+ </v>
      </c>
      <c r="D2625" t="str">
        <f>'CWW12'!$C$192</f>
        <v>£m</v>
      </c>
      <c r="E2625" t="s">
        <v>8488</v>
      </c>
      <c r="F2625" s="1248">
        <f>IF(ISBLANK('CWW12'!$O$192),"##BLANK",'CWW12'!$O$192)</f>
        <v>0</v>
      </c>
    </row>
    <row r="2626" spans="2:6" x14ac:dyDescent="0.2">
      <c r="B2626" t="str">
        <f>UPPER('CWW12'!$AE$192)</f>
        <v>CWW12_179TOT_PR24</v>
      </c>
      <c r="C2626" t="str">
        <f>IF(LEN(_xlfn.CONCAT('CWW12'!$B$165, " - ", 'CWW12'!$B$192, " - ", 'CWW12'!$J$5))&gt;230,LEFT(_xlfn.CONCAT('CWW12'!$B$165, " - ", 'CWW12'!$B$192, " - ", 'CWW12'!$J$5),212)&amp;" [*** truncated]",_xlfn.CONCAT('CWW12'!$B$165, " - ", 'CWW12'!$B$192, " - ", 'CWW12'!$J$5))</f>
        <v>Other enhancement - Greenhouse gas reduction (net zero); enhancement wastewater totex - Total</v>
      </c>
      <c r="D2626" t="str">
        <f>'CWW12'!$C$192</f>
        <v>£m</v>
      </c>
      <c r="E2626" t="s">
        <v>8488</v>
      </c>
      <c r="F2626" s="1248">
        <f>IF(ISBLANK('CWW12'!$P$192),"##BLANK",'CWW12'!$P$192)</f>
        <v>0</v>
      </c>
    </row>
    <row r="2627" spans="2:6" x14ac:dyDescent="0.2">
      <c r="B2627" t="str">
        <f>UPPER('CWW12'!$Z$193)</f>
        <v>CWW12_180FL_PR24</v>
      </c>
      <c r="C2627" t="str">
        <f>IF(LEN(_xlfn.CONCAT('CWW12'!$B$165, " - ", 'CWW12'!$B$193, " - ", 'CWW12'!$E$6, " - ", 'CWW12'!$E$5))&gt;230,LEFT(_xlfn.CONCAT('CWW12'!$B$165, " - ", 'CWW12'!$B$193, " - ", 'CWW12'!$E$6, " - ", 'CWW12'!$E$5),212)&amp;" [*** truncated]",_xlfn.CONCAT('CWW12'!$B$165, " - ", 'CWW12'!$B$193, " - ", 'CWW12'!$E$6, " - ", 'CWW12'!$E$5))</f>
        <v xml:space="preserve">Other enhancement - Total other enhancement wastewater/bioresources expenditure - Foul - Wastewater network+ </v>
      </c>
      <c r="D2627" t="str">
        <f>'CWW12'!$C$193</f>
        <v>£m</v>
      </c>
      <c r="E2627" t="s">
        <v>8488</v>
      </c>
      <c r="F2627" s="1248">
        <f>IF(ISBLANK('CWW12'!$K$193),"##BLANK",'CWW12'!$K$193)</f>
        <v>7.4068870943873058E-2</v>
      </c>
    </row>
    <row r="2628" spans="2:6" x14ac:dyDescent="0.2">
      <c r="B2628" t="str">
        <f>UPPER('CWW12'!$AA$193)</f>
        <v>CWW12_180SWD_PR24</v>
      </c>
      <c r="C2628" t="str">
        <f>IF(LEN(_xlfn.CONCAT('CWW12'!$B$165, " - ", 'CWW12'!$B$193, " - ", 'CWW12'!$F$6, " - ", 'CWW12'!$E$5))&gt;230,LEFT(_xlfn.CONCAT('CWW12'!$B$165, " - ", 'CWW12'!$B$193, " - ", 'CWW12'!$F$6, " - ", 'CWW12'!$E$5),212)&amp;" [*** truncated]",_xlfn.CONCAT('CWW12'!$B$165, " - ", 'CWW12'!$B$193, " - ", 'CWW12'!$F$6, " - ", 'CWW12'!$E$5))</f>
        <v xml:space="preserve">Other enhancement - Total other enhancement wastewater/bioresources expenditure - Surface water drainage - Wastewater network+ </v>
      </c>
      <c r="D2628" t="str">
        <f>'CWW12'!$C$193</f>
        <v>£m</v>
      </c>
      <c r="E2628" t="s">
        <v>8488</v>
      </c>
      <c r="F2628" s="1248">
        <f>IF(ISBLANK('CWW12'!$L$193),"##BLANK",'CWW12'!$L$193)</f>
        <v>2.0574749239958747E-2</v>
      </c>
    </row>
    <row r="2629" spans="2:6" x14ac:dyDescent="0.2">
      <c r="B2629" t="str">
        <f>UPPER('CWW12'!$AB$193)</f>
        <v>CWW12_180HD_PR24</v>
      </c>
      <c r="C2629" t="str">
        <f>IF(LEN(_xlfn.CONCAT('CWW12'!$B$165, " - ", 'CWW12'!$B$193, " - ", 'CWW12'!$G$6, " - ", 'CWW12'!$E$5))&gt;230,LEFT(_xlfn.CONCAT('CWW12'!$B$165, " - ", 'CWW12'!$B$193, " - ", 'CWW12'!$G$6, " - ", 'CWW12'!$E$5),212)&amp;" [*** truncated]",_xlfn.CONCAT('CWW12'!$B$165, " - ", 'CWW12'!$B$193, " - ", 'CWW12'!$G$6, " - ", 'CWW12'!$E$5))</f>
        <v xml:space="preserve">Other enhancement - Total other enhancement wastewater/bioresources expenditure - Highway drainage - Wastewater network+ </v>
      </c>
      <c r="D2629" t="str">
        <f>'CWW12'!$C$193</f>
        <v>£m</v>
      </c>
      <c r="E2629" t="s">
        <v>8488</v>
      </c>
      <c r="F2629" s="1248">
        <f>IF(ISBLANK('CWW12'!$M$193),"##BLANK",'CWW12'!$M$193)</f>
        <v>8.2301260159619392E-3</v>
      </c>
    </row>
    <row r="2630" spans="2:6" x14ac:dyDescent="0.2">
      <c r="B2630" t="str">
        <f>UPPER('CWW12'!$AC$193)</f>
        <v>CWW12_180STD_PR24</v>
      </c>
      <c r="C2630" t="str">
        <f>IF(LEN(_xlfn.CONCAT('CWW12'!$B$165, " - ", 'CWW12'!$B$193, " - ", 'CWW12'!$H$6, " - ", 'CWW12'!$E$5))&gt;230,LEFT(_xlfn.CONCAT('CWW12'!$B$165, " - ", 'CWW12'!$B$193, " - ", 'CWW12'!$H$6, " - ", 'CWW12'!$E$5),212)&amp;" [*** truncated]",_xlfn.CONCAT('CWW12'!$B$165, " - ", 'CWW12'!$B$193, " - ", 'CWW12'!$H$6, " - ", 'CWW12'!$E$5))</f>
        <v xml:space="preserve">Other enhancement - Total other enhancement wastewater/bioresources expenditure - Sewage treatment and disposal - Wastewater network+ </v>
      </c>
      <c r="D2630" t="str">
        <f>'CWW12'!$C$193</f>
        <v>£m</v>
      </c>
      <c r="E2630" t="s">
        <v>8488</v>
      </c>
      <c r="F2630" s="1248">
        <f>IF(ISBLANK('CWW12'!$N$193),"##BLANK",'CWW12'!$N$193)</f>
        <v>0.22574732933642017</v>
      </c>
    </row>
    <row r="2631" spans="2:6" x14ac:dyDescent="0.2">
      <c r="B2631" t="str">
        <f>UPPER('CWW12'!$AD$193)</f>
        <v>CWW12_180SLT_PR24</v>
      </c>
      <c r="C2631" t="str">
        <f>IF(LEN(_xlfn.CONCAT('CWW12'!$B$165, " - ", 'CWW12'!$B$193, " - ", 'CWW12'!$I$6, " - ", 'CWW12'!$E$5))&gt;230,LEFT(_xlfn.CONCAT('CWW12'!$B$165, " - ", 'CWW12'!$B$193, " - ", 'CWW12'!$I$6, " - ", 'CWW12'!$E$5),212)&amp;" [*** truncated]",_xlfn.CONCAT('CWW12'!$B$165, " - ", 'CWW12'!$B$193, " - ", 'CWW12'!$I$6, " - ", 'CWW12'!$E$5))</f>
        <v xml:space="preserve">Other enhancement - Total other enhancement wastewater/bioresources expenditure - Sludge liquor treatment - Wastewater network+ </v>
      </c>
      <c r="D2631" t="str">
        <f>'CWW12'!$C$193</f>
        <v>£m</v>
      </c>
      <c r="E2631" t="s">
        <v>8488</v>
      </c>
      <c r="F2631" s="1248">
        <f>IF(ISBLANK('CWW12'!$O$193),"##BLANK",'CWW12'!$O$193)</f>
        <v>0</v>
      </c>
    </row>
    <row r="2632" spans="2:6" x14ac:dyDescent="0.2">
      <c r="B2632" t="str">
        <f>UPPER('CWW12'!$AE$193)</f>
        <v>CWW12_180TOT_PR24</v>
      </c>
      <c r="C2632" t="str">
        <f>IF(LEN(_xlfn.CONCAT('CWW12'!$B$165, " - ", 'CWW12'!$B$193, " - ", 'CWW12'!$J$5))&gt;230,LEFT(_xlfn.CONCAT('CWW12'!$B$165, " - ", 'CWW12'!$B$193, " - ", 'CWW12'!$J$5),212)&amp;" [*** truncated]",_xlfn.CONCAT('CWW12'!$B$165, " - ", 'CWW12'!$B$193, " - ", 'CWW12'!$J$5))</f>
        <v>Other enhancement - Total other enhancement wastewater/bioresources expenditure - Total</v>
      </c>
      <c r="D2632" t="str">
        <f>'CWW12'!$C$193</f>
        <v>£m</v>
      </c>
      <c r="E2632" t="s">
        <v>8488</v>
      </c>
      <c r="F2632" s="1248">
        <f>IF(ISBLANK('CWW12'!$P$193),"##BLANK",'CWW12'!$P$193)</f>
        <v>0.32862107553621389</v>
      </c>
    </row>
    <row r="2633" spans="2:6" x14ac:dyDescent="0.2">
      <c r="B2633" t="str">
        <f>UPPER('CWW12'!$Z$196)</f>
        <v>CWW12_181FL_PR24</v>
      </c>
      <c r="C2633" t="str">
        <f>IF(LEN(_xlfn.CONCAT('CWW12'!$B$195, " - ", 'CWW12'!$B$196, " - ", 'CWW12'!$E$6, " - ", 'CWW12'!$E$5))&gt;230,LEFT(_xlfn.CONCAT('CWW12'!$B$195, " - ", 'CWW12'!$B$196, " - ", 'CWW12'!$E$6, " - ", 'CWW12'!$E$5),212)&amp;" [*** truncated]",_xlfn.CONCAT('CWW12'!$B$195, " - ", 'CWW12'!$B$196, " - ", 'CWW12'!$E$6, " - ", 'CWW12'!$E$5))</f>
        <v xml:space="preserve">Other enhancement (Freeform lines - by exception) - Additional line 1; enhancement wastewater/bioresources capex - Foul - Wastewater network+ </v>
      </c>
      <c r="D2633" t="str">
        <f>'CWW12'!$C$196</f>
        <v>£m</v>
      </c>
      <c r="E2633" t="s">
        <v>8488</v>
      </c>
      <c r="F2633" s="1248">
        <f>IF(ISBLANK('CWW12'!$K$196),"##BLANK",'CWW12'!$K$196)</f>
        <v>0</v>
      </c>
    </row>
    <row r="2634" spans="2:6" x14ac:dyDescent="0.2">
      <c r="B2634" t="str">
        <f>UPPER('CWW12'!$AA$196)</f>
        <v>CWW12_181SWD_PR24</v>
      </c>
      <c r="C2634" t="str">
        <f>IF(LEN(_xlfn.CONCAT('CWW12'!$B$195, " - ", 'CWW12'!$B$196, " - ", 'CWW12'!$F$6, " - ", 'CWW12'!$E$5))&gt;230,LEFT(_xlfn.CONCAT('CWW12'!$B$195, " - ", 'CWW12'!$B$196, " - ", 'CWW12'!$F$6, " - ", 'CWW12'!$E$5),212)&amp;" [*** truncated]",_xlfn.CONCAT('CWW12'!$B$195, " - ", 'CWW12'!$B$196, " - ", 'CWW12'!$F$6, " - ", 'CWW12'!$E$5))</f>
        <v xml:space="preserve">Other enhancement (Freeform lines - by exception) - Additional line 1; enhancement wastewater/bioresources capex - Surface water drainage - Wastewater network+ </v>
      </c>
      <c r="D2634" t="str">
        <f>'CWW12'!$C$196</f>
        <v>£m</v>
      </c>
      <c r="E2634" t="s">
        <v>8488</v>
      </c>
      <c r="F2634" s="1248">
        <f>IF(ISBLANK('CWW12'!$L$196),"##BLANK",'CWW12'!$L$196)</f>
        <v>0</v>
      </c>
    </row>
    <row r="2635" spans="2:6" x14ac:dyDescent="0.2">
      <c r="B2635" t="str">
        <f>UPPER('CWW12'!$AB$196)</f>
        <v>CWW12_181HD_PR24</v>
      </c>
      <c r="C2635" t="str">
        <f>IF(LEN(_xlfn.CONCAT('CWW12'!$B$195, " - ", 'CWW12'!$B$196, " - ", 'CWW12'!$G$6, " - ", 'CWW12'!$E$5))&gt;230,LEFT(_xlfn.CONCAT('CWW12'!$B$195, " - ", 'CWW12'!$B$196, " - ", 'CWW12'!$G$6, " - ", 'CWW12'!$E$5),212)&amp;" [*** truncated]",_xlfn.CONCAT('CWW12'!$B$195, " - ", 'CWW12'!$B$196, " - ", 'CWW12'!$G$6, " - ", 'CWW12'!$E$5))</f>
        <v xml:space="preserve">Other enhancement (Freeform lines - by exception) - Additional line 1; enhancement wastewater/bioresources capex - Highway drainage - Wastewater network+ </v>
      </c>
      <c r="D2635" t="str">
        <f>'CWW12'!$C$196</f>
        <v>£m</v>
      </c>
      <c r="E2635" t="s">
        <v>8488</v>
      </c>
      <c r="F2635" s="1248">
        <f>IF(ISBLANK('CWW12'!$M$196),"##BLANK",'CWW12'!$M$196)</f>
        <v>0</v>
      </c>
    </row>
    <row r="2636" spans="2:6" x14ac:dyDescent="0.2">
      <c r="B2636" t="str">
        <f>UPPER('CWW12'!$AC$196)</f>
        <v>CWW12_181STD_PR24</v>
      </c>
      <c r="C2636" t="str">
        <f>IF(LEN(_xlfn.CONCAT('CWW12'!$B$195, " - ", 'CWW12'!$B$196, " - ", 'CWW12'!$H$6, " - ", 'CWW12'!$E$5))&gt;230,LEFT(_xlfn.CONCAT('CWW12'!$B$195, " - ", 'CWW12'!$B$196, " - ", 'CWW12'!$H$6, " - ", 'CWW12'!$E$5),212)&amp;" [*** truncated]",_xlfn.CONCAT('CWW12'!$B$195, " - ", 'CWW12'!$B$196, " - ", 'CWW12'!$H$6, " - ", 'CWW12'!$E$5))</f>
        <v xml:space="preserve">Other enhancement (Freeform lines - by exception) - Additional line 1; enhancement wastewater/bioresources capex - Sewage treatment and disposal - Wastewater network+ </v>
      </c>
      <c r="D2636" t="str">
        <f>'CWW12'!$C$196</f>
        <v>£m</v>
      </c>
      <c r="E2636" t="s">
        <v>8488</v>
      </c>
      <c r="F2636" s="1248">
        <f>IF(ISBLANK('CWW12'!$N$196),"##BLANK",'CWW12'!$N$196)</f>
        <v>0</v>
      </c>
    </row>
    <row r="2637" spans="2:6" x14ac:dyDescent="0.2">
      <c r="B2637" t="str">
        <f>UPPER('CWW12'!$AD$196)</f>
        <v>CWW12_181SLT_PR24</v>
      </c>
      <c r="C2637" t="str">
        <f>IF(LEN(_xlfn.CONCAT('CWW12'!$B$195, " - ", 'CWW12'!$B$196, " - ", 'CWW12'!$I$6, " - ", 'CWW12'!$E$5))&gt;230,LEFT(_xlfn.CONCAT('CWW12'!$B$195, " - ", 'CWW12'!$B$196, " - ", 'CWW12'!$I$6, " - ", 'CWW12'!$E$5),212)&amp;" [*** truncated]",_xlfn.CONCAT('CWW12'!$B$195, " - ", 'CWW12'!$B$196, " - ", 'CWW12'!$I$6, " - ", 'CWW12'!$E$5))</f>
        <v xml:space="preserve">Other enhancement (Freeform lines - by exception) - Additional line 1; enhancement wastewater/bioresources capex - Sludge liquor treatment - Wastewater network+ </v>
      </c>
      <c r="D2637" t="str">
        <f>'CWW12'!$C$196</f>
        <v>£m</v>
      </c>
      <c r="E2637" t="s">
        <v>8488</v>
      </c>
      <c r="F2637" s="1248">
        <f>IF(ISBLANK('CWW12'!$O$196),"##BLANK",'CWW12'!$O$196)</f>
        <v>0</v>
      </c>
    </row>
    <row r="2638" spans="2:6" x14ac:dyDescent="0.2">
      <c r="B2638" t="str">
        <f>UPPER('CWW12'!$AE$196)</f>
        <v>CWW12_181TOT_PR24</v>
      </c>
      <c r="C2638" t="str">
        <f>IF(LEN(_xlfn.CONCAT('CWW12'!$B$195, " - ", 'CWW12'!$B$196, " - ", 'CWW12'!$J$5))&gt;230,LEFT(_xlfn.CONCAT('CWW12'!$B$195, " - ", 'CWW12'!$B$196, " - ", 'CWW12'!$J$5),212)&amp;" [*** truncated]",_xlfn.CONCAT('CWW12'!$B$195, " - ", 'CWW12'!$B$196, " - ", 'CWW12'!$J$5))</f>
        <v>Other enhancement (Freeform lines - by exception) - Additional line 1; enhancement wastewater/bioresources capex - Total</v>
      </c>
      <c r="D2638" t="str">
        <f>'CWW12'!$C$196</f>
        <v>£m</v>
      </c>
      <c r="E2638" t="s">
        <v>8488</v>
      </c>
      <c r="F2638" s="1248">
        <f>IF(ISBLANK('CWW12'!$P$196),"##BLANK",'CWW12'!$P$196)</f>
        <v>0</v>
      </c>
    </row>
    <row r="2639" spans="2:6" x14ac:dyDescent="0.2">
      <c r="B2639" t="str">
        <f>UPPER('CWW12'!$Z$197)</f>
        <v>CWW12_182FL_PR24</v>
      </c>
      <c r="C2639" t="str">
        <f>IF(LEN(_xlfn.CONCAT('CWW12'!$B$195, " - ", 'CWW12'!$B$197, " - ", 'CWW12'!$E$6, " - ", 'CWW12'!$E$5))&gt;230,LEFT(_xlfn.CONCAT('CWW12'!$B$195, " - ", 'CWW12'!$B$197, " - ", 'CWW12'!$E$6, " - ", 'CWW12'!$E$5),212)&amp;" [*** truncated]",_xlfn.CONCAT('CWW12'!$B$195, " - ", 'CWW12'!$B$197, " - ", 'CWW12'!$E$6, " - ", 'CWW12'!$E$5))</f>
        <v xml:space="preserve">Other enhancement (Freeform lines - by exception) - Additional line 1; enhancement wastewater/bioresources opex - Foul - Wastewater network+ </v>
      </c>
      <c r="D2639" t="str">
        <f>'CWW12'!$C$197</f>
        <v>£m</v>
      </c>
      <c r="E2639" t="s">
        <v>8488</v>
      </c>
      <c r="F2639" s="1248">
        <f>IF(ISBLANK('CWW12'!$K$197),"##BLANK",'CWW12'!$K$197)</f>
        <v>0</v>
      </c>
    </row>
    <row r="2640" spans="2:6" x14ac:dyDescent="0.2">
      <c r="B2640" t="str">
        <f>UPPER('CWW12'!$AA$197)</f>
        <v>CWW12_182SWD_PR24</v>
      </c>
      <c r="C2640" t="str">
        <f>IF(LEN(_xlfn.CONCAT('CWW12'!$B$195, " - ", 'CWW12'!$B$197, " - ", 'CWW12'!$F$6, " - ", 'CWW12'!$E$5))&gt;230,LEFT(_xlfn.CONCAT('CWW12'!$B$195, " - ", 'CWW12'!$B$197, " - ", 'CWW12'!$F$6, " - ", 'CWW12'!$E$5),212)&amp;" [*** truncated]",_xlfn.CONCAT('CWW12'!$B$195, " - ", 'CWW12'!$B$197, " - ", 'CWW12'!$F$6, " - ", 'CWW12'!$E$5))</f>
        <v xml:space="preserve">Other enhancement (Freeform lines - by exception) - Additional line 1; enhancement wastewater/bioresources opex - Surface water drainage - Wastewater network+ </v>
      </c>
      <c r="D2640" t="str">
        <f>'CWW12'!$C$197</f>
        <v>£m</v>
      </c>
      <c r="E2640" t="s">
        <v>8488</v>
      </c>
      <c r="F2640" s="1248">
        <f>IF(ISBLANK('CWW12'!$L$197),"##BLANK",'CWW12'!$L$197)</f>
        <v>0</v>
      </c>
    </row>
    <row r="2641" spans="2:6" x14ac:dyDescent="0.2">
      <c r="B2641" t="str">
        <f>UPPER('CWW12'!$AB$197)</f>
        <v>CWW12_182HD_PR24</v>
      </c>
      <c r="C2641" t="str">
        <f>IF(LEN(_xlfn.CONCAT('CWW12'!$B$195, " - ", 'CWW12'!$B$197, " - ", 'CWW12'!$G$6, " - ", 'CWW12'!$E$5))&gt;230,LEFT(_xlfn.CONCAT('CWW12'!$B$195, " - ", 'CWW12'!$B$197, " - ", 'CWW12'!$G$6, " - ", 'CWW12'!$E$5),212)&amp;" [*** truncated]",_xlfn.CONCAT('CWW12'!$B$195, " - ", 'CWW12'!$B$197, " - ", 'CWW12'!$G$6, " - ", 'CWW12'!$E$5))</f>
        <v xml:space="preserve">Other enhancement (Freeform lines - by exception) - Additional line 1; enhancement wastewater/bioresources opex - Highway drainage - Wastewater network+ </v>
      </c>
      <c r="D2641" t="str">
        <f>'CWW12'!$C$197</f>
        <v>£m</v>
      </c>
      <c r="E2641" t="s">
        <v>8488</v>
      </c>
      <c r="F2641" s="1248">
        <f>IF(ISBLANK('CWW12'!$M$197),"##BLANK",'CWW12'!$M$197)</f>
        <v>0</v>
      </c>
    </row>
    <row r="2642" spans="2:6" x14ac:dyDescent="0.2">
      <c r="B2642" t="str">
        <f>UPPER('CWW12'!$AC$197)</f>
        <v>CWW12_182STD_PR24</v>
      </c>
      <c r="C2642" t="str">
        <f>IF(LEN(_xlfn.CONCAT('CWW12'!$B$195, " - ", 'CWW12'!$B$197, " - ", 'CWW12'!$H$6, " - ", 'CWW12'!$E$5))&gt;230,LEFT(_xlfn.CONCAT('CWW12'!$B$195, " - ", 'CWW12'!$B$197, " - ", 'CWW12'!$H$6, " - ", 'CWW12'!$E$5),212)&amp;" [*** truncated]",_xlfn.CONCAT('CWW12'!$B$195, " - ", 'CWW12'!$B$197, " - ", 'CWW12'!$H$6, " - ", 'CWW12'!$E$5))</f>
        <v xml:space="preserve">Other enhancement (Freeform lines - by exception) - Additional line 1; enhancement wastewater/bioresources opex - Sewage treatment and disposal - Wastewater network+ </v>
      </c>
      <c r="D2642" t="str">
        <f>'CWW12'!$C$197</f>
        <v>£m</v>
      </c>
      <c r="E2642" t="s">
        <v>8488</v>
      </c>
      <c r="F2642" s="1248">
        <f>IF(ISBLANK('CWW12'!$N$197),"##BLANK",'CWW12'!$N$197)</f>
        <v>0</v>
      </c>
    </row>
    <row r="2643" spans="2:6" x14ac:dyDescent="0.2">
      <c r="B2643" t="str">
        <f>UPPER('CWW12'!$AD$197)</f>
        <v>CWW12_182SLT_PR24</v>
      </c>
      <c r="C2643" t="str">
        <f>IF(LEN(_xlfn.CONCAT('CWW12'!$B$195, " - ", 'CWW12'!$B$197, " - ", 'CWW12'!$I$6, " - ", 'CWW12'!$E$5))&gt;230,LEFT(_xlfn.CONCAT('CWW12'!$B$195, " - ", 'CWW12'!$B$197, " - ", 'CWW12'!$I$6, " - ", 'CWW12'!$E$5),212)&amp;" [*** truncated]",_xlfn.CONCAT('CWW12'!$B$195, " - ", 'CWW12'!$B$197, " - ", 'CWW12'!$I$6, " - ", 'CWW12'!$E$5))</f>
        <v xml:space="preserve">Other enhancement (Freeform lines - by exception) - Additional line 1; enhancement wastewater/bioresources opex - Sludge liquor treatment - Wastewater network+ </v>
      </c>
      <c r="D2643" t="str">
        <f>'CWW12'!$C$197</f>
        <v>£m</v>
      </c>
      <c r="E2643" t="s">
        <v>8488</v>
      </c>
      <c r="F2643" s="1248">
        <f>IF(ISBLANK('CWW12'!$O$197),"##BLANK",'CWW12'!$O$197)</f>
        <v>0</v>
      </c>
    </row>
    <row r="2644" spans="2:6" x14ac:dyDescent="0.2">
      <c r="B2644" t="str">
        <f>UPPER('CWW12'!$AE$197)</f>
        <v>CWW12_182TOT_PR24</v>
      </c>
      <c r="C2644" t="str">
        <f>IF(LEN(_xlfn.CONCAT('CWW12'!$B$195, " - ", 'CWW12'!$B$197, " - ", 'CWW12'!$J$5))&gt;230,LEFT(_xlfn.CONCAT('CWW12'!$B$195, " - ", 'CWW12'!$B$197, " - ", 'CWW12'!$J$5),212)&amp;" [*** truncated]",_xlfn.CONCAT('CWW12'!$B$195, " - ", 'CWW12'!$B$197, " - ", 'CWW12'!$J$5))</f>
        <v>Other enhancement (Freeform lines - by exception) - Additional line 1; enhancement wastewater/bioresources opex - Total</v>
      </c>
      <c r="D2644" t="str">
        <f>'CWW12'!$C$197</f>
        <v>£m</v>
      </c>
      <c r="E2644" t="s">
        <v>8488</v>
      </c>
      <c r="F2644" s="1248">
        <f>IF(ISBLANK('CWW12'!$P$197),"##BLANK",'CWW12'!$P$197)</f>
        <v>0</v>
      </c>
    </row>
    <row r="2645" spans="2:6" x14ac:dyDescent="0.2">
      <c r="B2645" t="str">
        <f>UPPER('CWW12'!$Z$198)</f>
        <v>CWW12_183FL_PR24</v>
      </c>
      <c r="C2645" t="str">
        <f>IF(LEN(_xlfn.CONCAT('CWW12'!$B$195, " - ", 'CWW12'!$B$198, " - ", 'CWW12'!$E$6, " - ", 'CWW12'!$E$5))&gt;230,LEFT(_xlfn.CONCAT('CWW12'!$B$195, " - ", 'CWW12'!$B$198, " - ", 'CWW12'!$E$6, " - ", 'CWW12'!$E$5),212)&amp;" [*** truncated]",_xlfn.CONCAT('CWW12'!$B$195, " - ", 'CWW12'!$B$198, " - ", 'CWW12'!$E$6, " - ", 'CWW12'!$E$5))</f>
        <v xml:space="preserve">Other enhancement (Freeform lines - by exception) - Additional line 2; enhancement wastewater/bioresources capex - Foul - Wastewater network+ </v>
      </c>
      <c r="D2645" t="str">
        <f>'CWW12'!$C$198</f>
        <v>£m</v>
      </c>
      <c r="E2645" t="s">
        <v>8488</v>
      </c>
      <c r="F2645" s="1248">
        <f>IF(ISBLANK('CWW12'!$K$198),"##BLANK",'CWW12'!$K$198)</f>
        <v>0</v>
      </c>
    </row>
    <row r="2646" spans="2:6" x14ac:dyDescent="0.2">
      <c r="B2646" t="str">
        <f>UPPER('CWW12'!$AA$198)</f>
        <v>CWW12_183SWD_PR24</v>
      </c>
      <c r="C2646" t="str">
        <f>IF(LEN(_xlfn.CONCAT('CWW12'!$B$195, " - ", 'CWW12'!$B$198, " - ", 'CWW12'!$F$6, " - ", 'CWW12'!$E$5))&gt;230,LEFT(_xlfn.CONCAT('CWW12'!$B$195, " - ", 'CWW12'!$B$198, " - ", 'CWW12'!$F$6, " - ", 'CWW12'!$E$5),212)&amp;" [*** truncated]",_xlfn.CONCAT('CWW12'!$B$195, " - ", 'CWW12'!$B$198, " - ", 'CWW12'!$F$6, " - ", 'CWW12'!$E$5))</f>
        <v xml:space="preserve">Other enhancement (Freeform lines - by exception) - Additional line 2; enhancement wastewater/bioresources capex - Surface water drainage - Wastewater network+ </v>
      </c>
      <c r="D2646" t="str">
        <f>'CWW12'!$C$198</f>
        <v>£m</v>
      </c>
      <c r="E2646" t="s">
        <v>8488</v>
      </c>
      <c r="F2646" s="1248">
        <f>IF(ISBLANK('CWW12'!$L$198),"##BLANK",'CWW12'!$L$198)</f>
        <v>0</v>
      </c>
    </row>
    <row r="2647" spans="2:6" x14ac:dyDescent="0.2">
      <c r="B2647" t="str">
        <f>UPPER('CWW12'!$AB$198)</f>
        <v>CWW12_183HD_PR24</v>
      </c>
      <c r="C2647" t="str">
        <f>IF(LEN(_xlfn.CONCAT('CWW12'!$B$195, " - ", 'CWW12'!$B$198, " - ", 'CWW12'!$G$6, " - ", 'CWW12'!$E$5))&gt;230,LEFT(_xlfn.CONCAT('CWW12'!$B$195, " - ", 'CWW12'!$B$198, " - ", 'CWW12'!$G$6, " - ", 'CWW12'!$E$5),212)&amp;" [*** truncated]",_xlfn.CONCAT('CWW12'!$B$195, " - ", 'CWW12'!$B$198, " - ", 'CWW12'!$G$6, " - ", 'CWW12'!$E$5))</f>
        <v xml:space="preserve">Other enhancement (Freeform lines - by exception) - Additional line 2; enhancement wastewater/bioresources capex - Highway drainage - Wastewater network+ </v>
      </c>
      <c r="D2647" t="str">
        <f>'CWW12'!$C$198</f>
        <v>£m</v>
      </c>
      <c r="E2647" t="s">
        <v>8488</v>
      </c>
      <c r="F2647" s="1248">
        <f>IF(ISBLANK('CWW12'!$M$198),"##BLANK",'CWW12'!$M$198)</f>
        <v>0</v>
      </c>
    </row>
    <row r="2648" spans="2:6" x14ac:dyDescent="0.2">
      <c r="B2648" t="str">
        <f>UPPER('CWW12'!$AC$198)</f>
        <v>CWW12_183STD_PR24</v>
      </c>
      <c r="C2648" t="str">
        <f>IF(LEN(_xlfn.CONCAT('CWW12'!$B$195, " - ", 'CWW12'!$B$198, " - ", 'CWW12'!$H$6, " - ", 'CWW12'!$E$5))&gt;230,LEFT(_xlfn.CONCAT('CWW12'!$B$195, " - ", 'CWW12'!$B$198, " - ", 'CWW12'!$H$6, " - ", 'CWW12'!$E$5),212)&amp;" [*** truncated]",_xlfn.CONCAT('CWW12'!$B$195, " - ", 'CWW12'!$B$198, " - ", 'CWW12'!$H$6, " - ", 'CWW12'!$E$5))</f>
        <v xml:space="preserve">Other enhancement (Freeform lines - by exception) - Additional line 2; enhancement wastewater/bioresources capex - Sewage treatment and disposal - Wastewater network+ </v>
      </c>
      <c r="D2648" t="str">
        <f>'CWW12'!$C$198</f>
        <v>£m</v>
      </c>
      <c r="E2648" t="s">
        <v>8488</v>
      </c>
      <c r="F2648" s="1248">
        <f>IF(ISBLANK('CWW12'!$N$198),"##BLANK",'CWW12'!$N$198)</f>
        <v>0</v>
      </c>
    </row>
    <row r="2649" spans="2:6" x14ac:dyDescent="0.2">
      <c r="B2649" t="str">
        <f>UPPER('CWW12'!$AD$198)</f>
        <v>CWW12_183SLT_PR24</v>
      </c>
      <c r="C2649" t="str">
        <f>IF(LEN(_xlfn.CONCAT('CWW12'!$B$195, " - ", 'CWW12'!$B$198, " - ", 'CWW12'!$I$6, " - ", 'CWW12'!$E$5))&gt;230,LEFT(_xlfn.CONCAT('CWW12'!$B$195, " - ", 'CWW12'!$B$198, " - ", 'CWW12'!$I$6, " - ", 'CWW12'!$E$5),212)&amp;" [*** truncated]",_xlfn.CONCAT('CWW12'!$B$195, " - ", 'CWW12'!$B$198, " - ", 'CWW12'!$I$6, " - ", 'CWW12'!$E$5))</f>
        <v xml:space="preserve">Other enhancement (Freeform lines - by exception) - Additional line 2; enhancement wastewater/bioresources capex - Sludge liquor treatment - Wastewater network+ </v>
      </c>
      <c r="D2649" t="str">
        <f>'CWW12'!$C$198</f>
        <v>£m</v>
      </c>
      <c r="E2649" t="s">
        <v>8488</v>
      </c>
      <c r="F2649" s="1248">
        <f>IF(ISBLANK('CWW12'!$O$198),"##BLANK",'CWW12'!$O$198)</f>
        <v>0</v>
      </c>
    </row>
    <row r="2650" spans="2:6" x14ac:dyDescent="0.2">
      <c r="B2650" t="str">
        <f>UPPER('CWW12'!$AE$198)</f>
        <v>CWW12_183TOT_PR24</v>
      </c>
      <c r="C2650" t="str">
        <f>IF(LEN(_xlfn.CONCAT('CWW12'!$B$195, " - ", 'CWW12'!$B$198, " - ", 'CWW12'!$J$5))&gt;230,LEFT(_xlfn.CONCAT('CWW12'!$B$195, " - ", 'CWW12'!$B$198, " - ", 'CWW12'!$J$5),212)&amp;" [*** truncated]",_xlfn.CONCAT('CWW12'!$B$195, " - ", 'CWW12'!$B$198, " - ", 'CWW12'!$J$5))</f>
        <v>Other enhancement (Freeform lines - by exception) - Additional line 2; enhancement wastewater/bioresources capex - Total</v>
      </c>
      <c r="D2650" t="str">
        <f>'CWW12'!$C$198</f>
        <v>£m</v>
      </c>
      <c r="E2650" t="s">
        <v>8488</v>
      </c>
      <c r="F2650" s="1248">
        <f>IF(ISBLANK('CWW12'!$P$198),"##BLANK",'CWW12'!$P$198)</f>
        <v>0</v>
      </c>
    </row>
    <row r="2651" spans="2:6" x14ac:dyDescent="0.2">
      <c r="B2651" t="str">
        <f>UPPER('CWW12'!$Z$199)</f>
        <v>CWW12_184FL_PR24</v>
      </c>
      <c r="C2651" t="str">
        <f>IF(LEN(_xlfn.CONCAT('CWW12'!$B$195, " - ", 'CWW12'!$B$199, " - ", 'CWW12'!$E$6, " - ", 'CWW12'!$E$5))&gt;230,LEFT(_xlfn.CONCAT('CWW12'!$B$195, " - ", 'CWW12'!$B$199, " - ", 'CWW12'!$E$6, " - ", 'CWW12'!$E$5),212)&amp;" [*** truncated]",_xlfn.CONCAT('CWW12'!$B$195, " - ", 'CWW12'!$B$199, " - ", 'CWW12'!$E$6, " - ", 'CWW12'!$E$5))</f>
        <v xml:space="preserve">Other enhancement (Freeform lines - by exception) - Additional line 2; enhancement wastewater/bioresources opex - Foul - Wastewater network+ </v>
      </c>
      <c r="D2651" t="str">
        <f>'CWW12'!$C$199</f>
        <v>£m</v>
      </c>
      <c r="E2651" t="s">
        <v>8488</v>
      </c>
      <c r="F2651" s="1248">
        <f>IF(ISBLANK('CWW12'!$K$199),"##BLANK",'CWW12'!$K$199)</f>
        <v>0</v>
      </c>
    </row>
    <row r="2652" spans="2:6" x14ac:dyDescent="0.2">
      <c r="B2652" t="str">
        <f>UPPER('CWW12'!$AA$199)</f>
        <v>CWW12_184SWD_PR24</v>
      </c>
      <c r="C2652" t="str">
        <f>IF(LEN(_xlfn.CONCAT('CWW12'!$B$195, " - ", 'CWW12'!$B$199, " - ", 'CWW12'!$F$6, " - ", 'CWW12'!$E$5))&gt;230,LEFT(_xlfn.CONCAT('CWW12'!$B$195, " - ", 'CWW12'!$B$199, " - ", 'CWW12'!$F$6, " - ", 'CWW12'!$E$5),212)&amp;" [*** truncated]",_xlfn.CONCAT('CWW12'!$B$195, " - ", 'CWW12'!$B$199, " - ", 'CWW12'!$F$6, " - ", 'CWW12'!$E$5))</f>
        <v xml:space="preserve">Other enhancement (Freeform lines - by exception) - Additional line 2; enhancement wastewater/bioresources opex - Surface water drainage - Wastewater network+ </v>
      </c>
      <c r="D2652" t="str">
        <f>'CWW12'!$C$199</f>
        <v>£m</v>
      </c>
      <c r="E2652" t="s">
        <v>8488</v>
      </c>
      <c r="F2652" s="1248">
        <f>IF(ISBLANK('CWW12'!$L$199),"##BLANK",'CWW12'!$L$199)</f>
        <v>0</v>
      </c>
    </row>
    <row r="2653" spans="2:6" x14ac:dyDescent="0.2">
      <c r="B2653" t="str">
        <f>UPPER('CWW12'!$AB$199)</f>
        <v>CWW12_184HD_PR24</v>
      </c>
      <c r="C2653" t="str">
        <f>IF(LEN(_xlfn.CONCAT('CWW12'!$B$195, " - ", 'CWW12'!$B$199, " - ", 'CWW12'!$G$6, " - ", 'CWW12'!$E$5))&gt;230,LEFT(_xlfn.CONCAT('CWW12'!$B$195, " - ", 'CWW12'!$B$199, " - ", 'CWW12'!$G$6, " - ", 'CWW12'!$E$5),212)&amp;" [*** truncated]",_xlfn.CONCAT('CWW12'!$B$195, " - ", 'CWW12'!$B$199, " - ", 'CWW12'!$G$6, " - ", 'CWW12'!$E$5))</f>
        <v xml:space="preserve">Other enhancement (Freeform lines - by exception) - Additional line 2; enhancement wastewater/bioresources opex - Highway drainage - Wastewater network+ </v>
      </c>
      <c r="D2653" t="str">
        <f>'CWW12'!$C$199</f>
        <v>£m</v>
      </c>
      <c r="E2653" t="s">
        <v>8488</v>
      </c>
      <c r="F2653" s="1248">
        <f>IF(ISBLANK('CWW12'!$M$199),"##BLANK",'CWW12'!$M$199)</f>
        <v>0</v>
      </c>
    </row>
    <row r="2654" spans="2:6" x14ac:dyDescent="0.2">
      <c r="B2654" t="str">
        <f>UPPER('CWW12'!$AC$199)</f>
        <v>CWW12_184STD_PR24</v>
      </c>
      <c r="C2654" t="str">
        <f>IF(LEN(_xlfn.CONCAT('CWW12'!$B$195, " - ", 'CWW12'!$B$199, " - ", 'CWW12'!$H$6, " - ", 'CWW12'!$E$5))&gt;230,LEFT(_xlfn.CONCAT('CWW12'!$B$195, " - ", 'CWW12'!$B$199, " - ", 'CWW12'!$H$6, " - ", 'CWW12'!$E$5),212)&amp;" [*** truncated]",_xlfn.CONCAT('CWW12'!$B$195, " - ", 'CWW12'!$B$199, " - ", 'CWW12'!$H$6, " - ", 'CWW12'!$E$5))</f>
        <v xml:space="preserve">Other enhancement (Freeform lines - by exception) - Additional line 2; enhancement wastewater/bioresources opex - Sewage treatment and disposal - Wastewater network+ </v>
      </c>
      <c r="D2654" t="str">
        <f>'CWW12'!$C$199</f>
        <v>£m</v>
      </c>
      <c r="E2654" t="s">
        <v>8488</v>
      </c>
      <c r="F2654" s="1248">
        <f>IF(ISBLANK('CWW12'!$N$199),"##BLANK",'CWW12'!$N$199)</f>
        <v>0</v>
      </c>
    </row>
    <row r="2655" spans="2:6" x14ac:dyDescent="0.2">
      <c r="B2655" t="str">
        <f>UPPER('CWW12'!$AD$199)</f>
        <v>CWW12_184SLT_PR24</v>
      </c>
      <c r="C2655" t="str">
        <f>IF(LEN(_xlfn.CONCAT('CWW12'!$B$195, " - ", 'CWW12'!$B$199, " - ", 'CWW12'!$I$6, " - ", 'CWW12'!$E$5))&gt;230,LEFT(_xlfn.CONCAT('CWW12'!$B$195, " - ", 'CWW12'!$B$199, " - ", 'CWW12'!$I$6, " - ", 'CWW12'!$E$5),212)&amp;" [*** truncated]",_xlfn.CONCAT('CWW12'!$B$195, " - ", 'CWW12'!$B$199, " - ", 'CWW12'!$I$6, " - ", 'CWW12'!$E$5))</f>
        <v xml:space="preserve">Other enhancement (Freeform lines - by exception) - Additional line 2; enhancement wastewater/bioresources opex - Sludge liquor treatment - Wastewater network+ </v>
      </c>
      <c r="D2655" t="str">
        <f>'CWW12'!$C$199</f>
        <v>£m</v>
      </c>
      <c r="E2655" t="s">
        <v>8488</v>
      </c>
      <c r="F2655" s="1248">
        <f>IF(ISBLANK('CWW12'!$O$199),"##BLANK",'CWW12'!$O$199)</f>
        <v>0</v>
      </c>
    </row>
    <row r="2656" spans="2:6" x14ac:dyDescent="0.2">
      <c r="B2656" t="str">
        <f>UPPER('CWW12'!$AE$199)</f>
        <v>CWW12_184TOT_PR24</v>
      </c>
      <c r="C2656" t="str">
        <f>IF(LEN(_xlfn.CONCAT('CWW12'!$B$195, " - ", 'CWW12'!$B$199, " - ", 'CWW12'!$J$5))&gt;230,LEFT(_xlfn.CONCAT('CWW12'!$B$195, " - ", 'CWW12'!$B$199, " - ", 'CWW12'!$J$5),212)&amp;" [*** truncated]",_xlfn.CONCAT('CWW12'!$B$195, " - ", 'CWW12'!$B$199, " - ", 'CWW12'!$J$5))</f>
        <v>Other enhancement (Freeform lines - by exception) - Additional line 2; enhancement wastewater/bioresources opex - Total</v>
      </c>
      <c r="D2656" t="str">
        <f>'CWW12'!$C$199</f>
        <v>£m</v>
      </c>
      <c r="E2656" t="s">
        <v>8488</v>
      </c>
      <c r="F2656" s="1248">
        <f>IF(ISBLANK('CWW12'!$P$199),"##BLANK",'CWW12'!$P$199)</f>
        <v>0</v>
      </c>
    </row>
    <row r="2657" spans="2:6" x14ac:dyDescent="0.2">
      <c r="B2657" t="str">
        <f>UPPER('CWW12'!$Z$200)</f>
        <v>CWW12_185FL_PR24</v>
      </c>
      <c r="C2657" t="str">
        <f>IF(LEN(_xlfn.CONCAT('CWW12'!$B$195, " - ", 'CWW12'!$B$200, " - ", 'CWW12'!$E$6, " - ", 'CWW12'!$E$5))&gt;230,LEFT(_xlfn.CONCAT('CWW12'!$B$195, " - ", 'CWW12'!$B$200, " - ", 'CWW12'!$E$6, " - ", 'CWW12'!$E$5),212)&amp;" [*** truncated]",_xlfn.CONCAT('CWW12'!$B$195, " - ", 'CWW12'!$B$200, " - ", 'CWW12'!$E$6, " - ", 'CWW12'!$E$5))</f>
        <v xml:space="preserve">Other enhancement (Freeform lines - by exception) - Additional line 3; enhancement wastewater/bioresources capex - Foul - Wastewater network+ </v>
      </c>
      <c r="D2657" t="str">
        <f>'CWW12'!$C$200</f>
        <v>£m</v>
      </c>
      <c r="E2657" t="s">
        <v>8488</v>
      </c>
      <c r="F2657" s="1248">
        <f>IF(ISBLANK('CWW12'!$K$200),"##BLANK",'CWW12'!$K$200)</f>
        <v>0</v>
      </c>
    </row>
    <row r="2658" spans="2:6" x14ac:dyDescent="0.2">
      <c r="B2658" t="str">
        <f>UPPER('CWW12'!$AA$200)</f>
        <v>CWW12_185SWD_PR24</v>
      </c>
      <c r="C2658" t="str">
        <f>IF(LEN(_xlfn.CONCAT('CWW12'!$B$195, " - ", 'CWW12'!$B$200, " - ", 'CWW12'!$F$6, " - ", 'CWW12'!$E$5))&gt;230,LEFT(_xlfn.CONCAT('CWW12'!$B$195, " - ", 'CWW12'!$B$200, " - ", 'CWW12'!$F$6, " - ", 'CWW12'!$E$5),212)&amp;" [*** truncated]",_xlfn.CONCAT('CWW12'!$B$195, " - ", 'CWW12'!$B$200, " - ", 'CWW12'!$F$6, " - ", 'CWW12'!$E$5))</f>
        <v xml:space="preserve">Other enhancement (Freeform lines - by exception) - Additional line 3; enhancement wastewater/bioresources capex - Surface water drainage - Wastewater network+ </v>
      </c>
      <c r="D2658" t="str">
        <f>'CWW12'!$C$200</f>
        <v>£m</v>
      </c>
      <c r="E2658" t="s">
        <v>8488</v>
      </c>
      <c r="F2658" s="1248">
        <f>IF(ISBLANK('CWW12'!$L$200),"##BLANK",'CWW12'!$L$200)</f>
        <v>0</v>
      </c>
    </row>
    <row r="2659" spans="2:6" x14ac:dyDescent="0.2">
      <c r="B2659" t="str">
        <f>UPPER('CWW12'!$AB$200)</f>
        <v>CWW12_185HD_PR24</v>
      </c>
      <c r="C2659" t="str">
        <f>IF(LEN(_xlfn.CONCAT('CWW12'!$B$195, " - ", 'CWW12'!$B$200, " - ", 'CWW12'!$G$6, " - ", 'CWW12'!$E$5))&gt;230,LEFT(_xlfn.CONCAT('CWW12'!$B$195, " - ", 'CWW12'!$B$200, " - ", 'CWW12'!$G$6, " - ", 'CWW12'!$E$5),212)&amp;" [*** truncated]",_xlfn.CONCAT('CWW12'!$B$195, " - ", 'CWW12'!$B$200, " - ", 'CWW12'!$G$6, " - ", 'CWW12'!$E$5))</f>
        <v xml:space="preserve">Other enhancement (Freeform lines - by exception) - Additional line 3; enhancement wastewater/bioresources capex - Highway drainage - Wastewater network+ </v>
      </c>
      <c r="D2659" t="str">
        <f>'CWW12'!$C$200</f>
        <v>£m</v>
      </c>
      <c r="E2659" t="s">
        <v>8488</v>
      </c>
      <c r="F2659" s="1248">
        <f>IF(ISBLANK('CWW12'!$M$200),"##BLANK",'CWW12'!$M$200)</f>
        <v>0</v>
      </c>
    </row>
    <row r="2660" spans="2:6" x14ac:dyDescent="0.2">
      <c r="B2660" t="str">
        <f>UPPER('CWW12'!$AC$200)</f>
        <v>CWW12_185STD_PR24</v>
      </c>
      <c r="C2660" t="str">
        <f>IF(LEN(_xlfn.CONCAT('CWW12'!$B$195, " - ", 'CWW12'!$B$200, " - ", 'CWW12'!$H$6, " - ", 'CWW12'!$E$5))&gt;230,LEFT(_xlfn.CONCAT('CWW12'!$B$195, " - ", 'CWW12'!$B$200, " - ", 'CWW12'!$H$6, " - ", 'CWW12'!$E$5),212)&amp;" [*** truncated]",_xlfn.CONCAT('CWW12'!$B$195, " - ", 'CWW12'!$B$200, " - ", 'CWW12'!$H$6, " - ", 'CWW12'!$E$5))</f>
        <v xml:space="preserve">Other enhancement (Freeform lines - by exception) - Additional line 3; enhancement wastewater/bioresources capex - Sewage treatment and disposal - Wastewater network+ </v>
      </c>
      <c r="D2660" t="str">
        <f>'CWW12'!$C$200</f>
        <v>£m</v>
      </c>
      <c r="E2660" t="s">
        <v>8488</v>
      </c>
      <c r="F2660" s="1248">
        <f>IF(ISBLANK('CWW12'!$N$200),"##BLANK",'CWW12'!$N$200)</f>
        <v>0</v>
      </c>
    </row>
    <row r="2661" spans="2:6" x14ac:dyDescent="0.2">
      <c r="B2661" t="str">
        <f>UPPER('CWW12'!$AD$200)</f>
        <v>CWW12_185SLT_PR24</v>
      </c>
      <c r="C2661" t="str">
        <f>IF(LEN(_xlfn.CONCAT('CWW12'!$B$195, " - ", 'CWW12'!$B$200, " - ", 'CWW12'!$I$6, " - ", 'CWW12'!$E$5))&gt;230,LEFT(_xlfn.CONCAT('CWW12'!$B$195, " - ", 'CWW12'!$B$200, " - ", 'CWW12'!$I$6, " - ", 'CWW12'!$E$5),212)&amp;" [*** truncated]",_xlfn.CONCAT('CWW12'!$B$195, " - ", 'CWW12'!$B$200, " - ", 'CWW12'!$I$6, " - ", 'CWW12'!$E$5))</f>
        <v xml:space="preserve">Other enhancement (Freeform lines - by exception) - Additional line 3; enhancement wastewater/bioresources capex - Sludge liquor treatment - Wastewater network+ </v>
      </c>
      <c r="D2661" t="str">
        <f>'CWW12'!$C$200</f>
        <v>£m</v>
      </c>
      <c r="E2661" t="s">
        <v>8488</v>
      </c>
      <c r="F2661" s="1248">
        <f>IF(ISBLANK('CWW12'!$O$200),"##BLANK",'CWW12'!$O$200)</f>
        <v>0</v>
      </c>
    </row>
    <row r="2662" spans="2:6" x14ac:dyDescent="0.2">
      <c r="B2662" t="str">
        <f>UPPER('CWW12'!$AE$200)</f>
        <v>CWW12_185TOT_PR24</v>
      </c>
      <c r="C2662" t="str">
        <f>IF(LEN(_xlfn.CONCAT('CWW12'!$B$195, " - ", 'CWW12'!$B$200, " - ", 'CWW12'!$J$5))&gt;230,LEFT(_xlfn.CONCAT('CWW12'!$B$195, " - ", 'CWW12'!$B$200, " - ", 'CWW12'!$J$5),212)&amp;" [*** truncated]",_xlfn.CONCAT('CWW12'!$B$195, " - ", 'CWW12'!$B$200, " - ", 'CWW12'!$J$5))</f>
        <v>Other enhancement (Freeform lines - by exception) - Additional line 3; enhancement wastewater/bioresources capex - Total</v>
      </c>
      <c r="D2662" t="str">
        <f>'CWW12'!$C$200</f>
        <v>£m</v>
      </c>
      <c r="E2662" t="s">
        <v>8488</v>
      </c>
      <c r="F2662" s="1248">
        <f>IF(ISBLANK('CWW12'!$P$200),"##BLANK",'CWW12'!$P$200)</f>
        <v>0</v>
      </c>
    </row>
    <row r="2663" spans="2:6" x14ac:dyDescent="0.2">
      <c r="B2663" t="str">
        <f>UPPER('CWW12'!$Z$201)</f>
        <v>CWW12_186FL_PR24</v>
      </c>
      <c r="C2663" t="str">
        <f>IF(LEN(_xlfn.CONCAT('CWW12'!$B$195, " - ", 'CWW12'!$B$201, " - ", 'CWW12'!$E$6, " - ", 'CWW12'!$E$5))&gt;230,LEFT(_xlfn.CONCAT('CWW12'!$B$195, " - ", 'CWW12'!$B$201, " - ", 'CWW12'!$E$6, " - ", 'CWW12'!$E$5),212)&amp;" [*** truncated]",_xlfn.CONCAT('CWW12'!$B$195, " - ", 'CWW12'!$B$201, " - ", 'CWW12'!$E$6, " - ", 'CWW12'!$E$5))</f>
        <v xml:space="preserve">Other enhancement (Freeform lines - by exception) - Additional line 3; enhancement wastewater/bioresources opex - Foul - Wastewater network+ </v>
      </c>
      <c r="D2663" t="str">
        <f>'CWW12'!$C$201</f>
        <v>£m</v>
      </c>
      <c r="E2663" t="s">
        <v>8488</v>
      </c>
      <c r="F2663" s="1248">
        <f>IF(ISBLANK('CWW12'!$K$201),"##BLANK",'CWW12'!$K$201)</f>
        <v>0</v>
      </c>
    </row>
    <row r="2664" spans="2:6" x14ac:dyDescent="0.2">
      <c r="B2664" t="str">
        <f>UPPER('CWW12'!$AA$201)</f>
        <v>CWW12_186SWD_PR24</v>
      </c>
      <c r="C2664" t="str">
        <f>IF(LEN(_xlfn.CONCAT('CWW12'!$B$195, " - ", 'CWW12'!$B$201, " - ", 'CWW12'!$F$6, " - ", 'CWW12'!$E$5))&gt;230,LEFT(_xlfn.CONCAT('CWW12'!$B$195, " - ", 'CWW12'!$B$201, " - ", 'CWW12'!$F$6, " - ", 'CWW12'!$E$5),212)&amp;" [*** truncated]",_xlfn.CONCAT('CWW12'!$B$195, " - ", 'CWW12'!$B$201, " - ", 'CWW12'!$F$6, " - ", 'CWW12'!$E$5))</f>
        <v xml:space="preserve">Other enhancement (Freeform lines - by exception) - Additional line 3; enhancement wastewater/bioresources opex - Surface water drainage - Wastewater network+ </v>
      </c>
      <c r="D2664" t="str">
        <f>'CWW12'!$C$201</f>
        <v>£m</v>
      </c>
      <c r="E2664" t="s">
        <v>8488</v>
      </c>
      <c r="F2664" s="1248">
        <f>IF(ISBLANK('CWW12'!$L$201),"##BLANK",'CWW12'!$L$201)</f>
        <v>0</v>
      </c>
    </row>
    <row r="2665" spans="2:6" x14ac:dyDescent="0.2">
      <c r="B2665" t="str">
        <f>UPPER('CWW12'!$AB$201)</f>
        <v>CWW12_186HD_PR24</v>
      </c>
      <c r="C2665" t="str">
        <f>IF(LEN(_xlfn.CONCAT('CWW12'!$B$195, " - ", 'CWW12'!$B$201, " - ", 'CWW12'!$G$6, " - ", 'CWW12'!$E$5))&gt;230,LEFT(_xlfn.CONCAT('CWW12'!$B$195, " - ", 'CWW12'!$B$201, " - ", 'CWW12'!$G$6, " - ", 'CWW12'!$E$5),212)&amp;" [*** truncated]",_xlfn.CONCAT('CWW12'!$B$195, " - ", 'CWW12'!$B$201, " - ", 'CWW12'!$G$6, " - ", 'CWW12'!$E$5))</f>
        <v xml:space="preserve">Other enhancement (Freeform lines - by exception) - Additional line 3; enhancement wastewater/bioresources opex - Highway drainage - Wastewater network+ </v>
      </c>
      <c r="D2665" t="str">
        <f>'CWW12'!$C$201</f>
        <v>£m</v>
      </c>
      <c r="E2665" t="s">
        <v>8488</v>
      </c>
      <c r="F2665" s="1248">
        <f>IF(ISBLANK('CWW12'!$M$201),"##BLANK",'CWW12'!$M$201)</f>
        <v>0</v>
      </c>
    </row>
    <row r="2666" spans="2:6" x14ac:dyDescent="0.2">
      <c r="B2666" t="str">
        <f>UPPER('CWW12'!$AC$201)</f>
        <v>CWW12_186STD_PR24</v>
      </c>
      <c r="C2666" t="str">
        <f>IF(LEN(_xlfn.CONCAT('CWW12'!$B$195, " - ", 'CWW12'!$B$201, " - ", 'CWW12'!$H$6, " - ", 'CWW12'!$E$5))&gt;230,LEFT(_xlfn.CONCAT('CWW12'!$B$195, " - ", 'CWW12'!$B$201, " - ", 'CWW12'!$H$6, " - ", 'CWW12'!$E$5),212)&amp;" [*** truncated]",_xlfn.CONCAT('CWW12'!$B$195, " - ", 'CWW12'!$B$201, " - ", 'CWW12'!$H$6, " - ", 'CWW12'!$E$5))</f>
        <v xml:space="preserve">Other enhancement (Freeform lines - by exception) - Additional line 3; enhancement wastewater/bioresources opex - Sewage treatment and disposal - Wastewater network+ </v>
      </c>
      <c r="D2666" t="str">
        <f>'CWW12'!$C$201</f>
        <v>£m</v>
      </c>
      <c r="E2666" t="s">
        <v>8488</v>
      </c>
      <c r="F2666" s="1248">
        <f>IF(ISBLANK('CWW12'!$N$201),"##BLANK",'CWW12'!$N$201)</f>
        <v>0</v>
      </c>
    </row>
    <row r="2667" spans="2:6" x14ac:dyDescent="0.2">
      <c r="B2667" t="str">
        <f>UPPER('CWW12'!$AD$201)</f>
        <v>CWW12_186SLT_PR24</v>
      </c>
      <c r="C2667" t="str">
        <f>IF(LEN(_xlfn.CONCAT('CWW12'!$B$195, " - ", 'CWW12'!$B$201, " - ", 'CWW12'!$I$6, " - ", 'CWW12'!$E$5))&gt;230,LEFT(_xlfn.CONCAT('CWW12'!$B$195, " - ", 'CWW12'!$B$201, " - ", 'CWW12'!$I$6, " - ", 'CWW12'!$E$5),212)&amp;" [*** truncated]",_xlfn.CONCAT('CWW12'!$B$195, " - ", 'CWW12'!$B$201, " - ", 'CWW12'!$I$6, " - ", 'CWW12'!$E$5))</f>
        <v xml:space="preserve">Other enhancement (Freeform lines - by exception) - Additional line 3; enhancement wastewater/bioresources opex - Sludge liquor treatment - Wastewater network+ </v>
      </c>
      <c r="D2667" t="str">
        <f>'CWW12'!$C$201</f>
        <v>£m</v>
      </c>
      <c r="E2667" t="s">
        <v>8488</v>
      </c>
      <c r="F2667" s="1248">
        <f>IF(ISBLANK('CWW12'!$O$201),"##BLANK",'CWW12'!$O$201)</f>
        <v>0</v>
      </c>
    </row>
    <row r="2668" spans="2:6" x14ac:dyDescent="0.2">
      <c r="B2668" t="str">
        <f>UPPER('CWW12'!$AE$201)</f>
        <v>CWW12_186TOT_PR24</v>
      </c>
      <c r="C2668" t="str">
        <f>IF(LEN(_xlfn.CONCAT('CWW12'!$B$195, " - ", 'CWW12'!$B$201, " - ", 'CWW12'!$J$5))&gt;230,LEFT(_xlfn.CONCAT('CWW12'!$B$195, " - ", 'CWW12'!$B$201, " - ", 'CWW12'!$J$5),212)&amp;" [*** truncated]",_xlfn.CONCAT('CWW12'!$B$195, " - ", 'CWW12'!$B$201, " - ", 'CWW12'!$J$5))</f>
        <v>Other enhancement (Freeform lines - by exception) - Additional line 3; enhancement wastewater/bioresources opex - Total</v>
      </c>
      <c r="D2668" t="str">
        <f>'CWW12'!$C$201</f>
        <v>£m</v>
      </c>
      <c r="E2668" t="s">
        <v>8488</v>
      </c>
      <c r="F2668" s="1248">
        <f>IF(ISBLANK('CWW12'!$P$201),"##BLANK",'CWW12'!$P$201)</f>
        <v>0</v>
      </c>
    </row>
    <row r="2669" spans="2:6" x14ac:dyDescent="0.2">
      <c r="B2669" t="str">
        <f>UPPER('CWW12'!$Z$202)</f>
        <v>CWW12_187FL_PR24</v>
      </c>
      <c r="C2669" t="str">
        <f>IF(LEN(_xlfn.CONCAT('CWW12'!$B$195, " - ", 'CWW12'!$B$202, " - ", 'CWW12'!$E$6, " - ", 'CWW12'!$E$5))&gt;230,LEFT(_xlfn.CONCAT('CWW12'!$B$195, " - ", 'CWW12'!$B$202, " - ", 'CWW12'!$E$6, " - ", 'CWW12'!$E$5),212)&amp;" [*** truncated]",_xlfn.CONCAT('CWW12'!$B$195, " - ", 'CWW12'!$B$202, " - ", 'CWW12'!$E$6, " - ", 'CWW12'!$E$5))</f>
        <v xml:space="preserve">Other enhancement (Freeform lines - by exception) - Additional line 4; enhancement wastewater/bioresources capex - Foul - Wastewater network+ </v>
      </c>
      <c r="D2669" t="str">
        <f>'CWW12'!$C$202</f>
        <v>£m</v>
      </c>
      <c r="E2669" t="s">
        <v>8488</v>
      </c>
      <c r="F2669" s="1248">
        <f>IF(ISBLANK('CWW12'!$K$202),"##BLANK",'CWW12'!$K$202)</f>
        <v>0</v>
      </c>
    </row>
    <row r="2670" spans="2:6" x14ac:dyDescent="0.2">
      <c r="B2670" t="str">
        <f>UPPER('CWW12'!$AA$202)</f>
        <v>CWW12_187SWD_PR24</v>
      </c>
      <c r="C2670" t="str">
        <f>IF(LEN(_xlfn.CONCAT('CWW12'!$B$195, " - ", 'CWW12'!$B$202, " - ", 'CWW12'!$F$6, " - ", 'CWW12'!$E$5))&gt;230,LEFT(_xlfn.CONCAT('CWW12'!$B$195, " - ", 'CWW12'!$B$202, " - ", 'CWW12'!$F$6, " - ", 'CWW12'!$E$5),212)&amp;" [*** truncated]",_xlfn.CONCAT('CWW12'!$B$195, " - ", 'CWW12'!$B$202, " - ", 'CWW12'!$F$6, " - ", 'CWW12'!$E$5))</f>
        <v xml:space="preserve">Other enhancement (Freeform lines - by exception) - Additional line 4; enhancement wastewater/bioresources capex - Surface water drainage - Wastewater network+ </v>
      </c>
      <c r="D2670" t="str">
        <f>'CWW12'!$C$202</f>
        <v>£m</v>
      </c>
      <c r="E2670" t="s">
        <v>8488</v>
      </c>
      <c r="F2670" s="1248">
        <f>IF(ISBLANK('CWW12'!$L$202),"##BLANK",'CWW12'!$L$202)</f>
        <v>0</v>
      </c>
    </row>
    <row r="2671" spans="2:6" x14ac:dyDescent="0.2">
      <c r="B2671" t="str">
        <f>UPPER('CWW12'!$AB$202)</f>
        <v>CWW12_187HD_PR24</v>
      </c>
      <c r="C2671" t="str">
        <f>IF(LEN(_xlfn.CONCAT('CWW12'!$B$195, " - ", 'CWW12'!$B$202, " - ", 'CWW12'!$G$6, " - ", 'CWW12'!$E$5))&gt;230,LEFT(_xlfn.CONCAT('CWW12'!$B$195, " - ", 'CWW12'!$B$202, " - ", 'CWW12'!$G$6, " - ", 'CWW12'!$E$5),212)&amp;" [*** truncated]",_xlfn.CONCAT('CWW12'!$B$195, " - ", 'CWW12'!$B$202, " - ", 'CWW12'!$G$6, " - ", 'CWW12'!$E$5))</f>
        <v xml:space="preserve">Other enhancement (Freeform lines - by exception) - Additional line 4; enhancement wastewater/bioresources capex - Highway drainage - Wastewater network+ </v>
      </c>
      <c r="D2671" t="str">
        <f>'CWW12'!$C$202</f>
        <v>£m</v>
      </c>
      <c r="E2671" t="s">
        <v>8488</v>
      </c>
      <c r="F2671" s="1248">
        <f>IF(ISBLANK('CWW12'!$M$202),"##BLANK",'CWW12'!$M$202)</f>
        <v>0</v>
      </c>
    </row>
    <row r="2672" spans="2:6" x14ac:dyDescent="0.2">
      <c r="B2672" t="str">
        <f>UPPER('CWW12'!$AC$202)</f>
        <v>CWW12_187STD_PR24</v>
      </c>
      <c r="C2672" t="str">
        <f>IF(LEN(_xlfn.CONCAT('CWW12'!$B$195, " - ", 'CWW12'!$B$202, " - ", 'CWW12'!$H$6, " - ", 'CWW12'!$E$5))&gt;230,LEFT(_xlfn.CONCAT('CWW12'!$B$195, " - ", 'CWW12'!$B$202, " - ", 'CWW12'!$H$6, " - ", 'CWW12'!$E$5),212)&amp;" [*** truncated]",_xlfn.CONCAT('CWW12'!$B$195, " - ", 'CWW12'!$B$202, " - ", 'CWW12'!$H$6, " - ", 'CWW12'!$E$5))</f>
        <v xml:space="preserve">Other enhancement (Freeform lines - by exception) - Additional line 4; enhancement wastewater/bioresources capex - Sewage treatment and disposal - Wastewater network+ </v>
      </c>
      <c r="D2672" t="str">
        <f>'CWW12'!$C$202</f>
        <v>£m</v>
      </c>
      <c r="E2672" t="s">
        <v>8488</v>
      </c>
      <c r="F2672" s="1248">
        <f>IF(ISBLANK('CWW12'!$N$202),"##BLANK",'CWW12'!$N$202)</f>
        <v>0</v>
      </c>
    </row>
    <row r="2673" spans="2:6" x14ac:dyDescent="0.2">
      <c r="B2673" t="str">
        <f>UPPER('CWW12'!$AD$202)</f>
        <v>CWW12_187SLT_PR24</v>
      </c>
      <c r="C2673" t="str">
        <f>IF(LEN(_xlfn.CONCAT('CWW12'!$B$195, " - ", 'CWW12'!$B$202, " - ", 'CWW12'!$I$6, " - ", 'CWW12'!$E$5))&gt;230,LEFT(_xlfn.CONCAT('CWW12'!$B$195, " - ", 'CWW12'!$B$202, " - ", 'CWW12'!$I$6, " - ", 'CWW12'!$E$5),212)&amp;" [*** truncated]",_xlfn.CONCAT('CWW12'!$B$195, " - ", 'CWW12'!$B$202, " - ", 'CWW12'!$I$6, " - ", 'CWW12'!$E$5))</f>
        <v xml:space="preserve">Other enhancement (Freeform lines - by exception) - Additional line 4; enhancement wastewater/bioresources capex - Sludge liquor treatment - Wastewater network+ </v>
      </c>
      <c r="D2673" t="str">
        <f>'CWW12'!$C$202</f>
        <v>£m</v>
      </c>
      <c r="E2673" t="s">
        <v>8488</v>
      </c>
      <c r="F2673" s="1248">
        <f>IF(ISBLANK('CWW12'!$O$202),"##BLANK",'CWW12'!$O$202)</f>
        <v>0</v>
      </c>
    </row>
    <row r="2674" spans="2:6" x14ac:dyDescent="0.2">
      <c r="B2674" t="str">
        <f>UPPER('CWW12'!$AE$202)</f>
        <v>CWW12_187TOT_PR24</v>
      </c>
      <c r="C2674" t="str">
        <f>IF(LEN(_xlfn.CONCAT('CWW12'!$B$195, " - ", 'CWW12'!$B$202, " - ", 'CWW12'!$J$5))&gt;230,LEFT(_xlfn.CONCAT('CWW12'!$B$195, " - ", 'CWW12'!$B$202, " - ", 'CWW12'!$J$5),212)&amp;" [*** truncated]",_xlfn.CONCAT('CWW12'!$B$195, " - ", 'CWW12'!$B$202, " - ", 'CWW12'!$J$5))</f>
        <v>Other enhancement (Freeform lines - by exception) - Additional line 4; enhancement wastewater/bioresources capex - Total</v>
      </c>
      <c r="D2674" t="str">
        <f>'CWW12'!$C$202</f>
        <v>£m</v>
      </c>
      <c r="E2674" t="s">
        <v>8488</v>
      </c>
      <c r="F2674" s="1248">
        <f>IF(ISBLANK('CWW12'!$P$202),"##BLANK",'CWW12'!$P$202)</f>
        <v>0</v>
      </c>
    </row>
    <row r="2675" spans="2:6" x14ac:dyDescent="0.2">
      <c r="B2675" t="str">
        <f>UPPER('CWW12'!$Z$203)</f>
        <v>CWW12_188FL_PR24</v>
      </c>
      <c r="C2675" t="str">
        <f>IF(LEN(_xlfn.CONCAT('CWW12'!$B$195, " - ", 'CWW12'!$B$203, " - ", 'CWW12'!$E$6, " - ", 'CWW12'!$E$5))&gt;230,LEFT(_xlfn.CONCAT('CWW12'!$B$195, " - ", 'CWW12'!$B$203, " - ", 'CWW12'!$E$6, " - ", 'CWW12'!$E$5),212)&amp;" [*** truncated]",_xlfn.CONCAT('CWW12'!$B$195, " - ", 'CWW12'!$B$203, " - ", 'CWW12'!$E$6, " - ", 'CWW12'!$E$5))</f>
        <v xml:space="preserve">Other enhancement (Freeform lines - by exception) - Additional line 4; enhancement wastewater/bioresources opex - Foul - Wastewater network+ </v>
      </c>
      <c r="D2675" t="str">
        <f>'CWW12'!$C$203</f>
        <v>£m</v>
      </c>
      <c r="E2675" t="s">
        <v>8488</v>
      </c>
      <c r="F2675" s="1248">
        <f>IF(ISBLANK('CWW12'!$K$203),"##BLANK",'CWW12'!$K$203)</f>
        <v>0</v>
      </c>
    </row>
    <row r="2676" spans="2:6" x14ac:dyDescent="0.2">
      <c r="B2676" t="str">
        <f>UPPER('CWW12'!$AA$203)</f>
        <v>CWW12_188SWD_PR24</v>
      </c>
      <c r="C2676" t="str">
        <f>IF(LEN(_xlfn.CONCAT('CWW12'!$B$195, " - ", 'CWW12'!$B$203, " - ", 'CWW12'!$F$6, " - ", 'CWW12'!$E$5))&gt;230,LEFT(_xlfn.CONCAT('CWW12'!$B$195, " - ", 'CWW12'!$B$203, " - ", 'CWW12'!$F$6, " - ", 'CWW12'!$E$5),212)&amp;" [*** truncated]",_xlfn.CONCAT('CWW12'!$B$195, " - ", 'CWW12'!$B$203, " - ", 'CWW12'!$F$6, " - ", 'CWW12'!$E$5))</f>
        <v xml:space="preserve">Other enhancement (Freeform lines - by exception) - Additional line 4; enhancement wastewater/bioresources opex - Surface water drainage - Wastewater network+ </v>
      </c>
      <c r="D2676" t="str">
        <f>'CWW12'!$C$203</f>
        <v>£m</v>
      </c>
      <c r="E2676" t="s">
        <v>8488</v>
      </c>
      <c r="F2676" s="1248">
        <f>IF(ISBLANK('CWW12'!$L$203),"##BLANK",'CWW12'!$L$203)</f>
        <v>0</v>
      </c>
    </row>
    <row r="2677" spans="2:6" x14ac:dyDescent="0.2">
      <c r="B2677" t="str">
        <f>UPPER('CWW12'!$AB$203)</f>
        <v>CWW12_188HD_PR24</v>
      </c>
      <c r="C2677" t="str">
        <f>IF(LEN(_xlfn.CONCAT('CWW12'!$B$195, " - ", 'CWW12'!$B$203, " - ", 'CWW12'!$G$6, " - ", 'CWW12'!$E$5))&gt;230,LEFT(_xlfn.CONCAT('CWW12'!$B$195, " - ", 'CWW12'!$B$203, " - ", 'CWW12'!$G$6, " - ", 'CWW12'!$E$5),212)&amp;" [*** truncated]",_xlfn.CONCAT('CWW12'!$B$195, " - ", 'CWW12'!$B$203, " - ", 'CWW12'!$G$6, " - ", 'CWW12'!$E$5))</f>
        <v xml:space="preserve">Other enhancement (Freeform lines - by exception) - Additional line 4; enhancement wastewater/bioresources opex - Highway drainage - Wastewater network+ </v>
      </c>
      <c r="D2677" t="str">
        <f>'CWW12'!$C$203</f>
        <v>£m</v>
      </c>
      <c r="E2677" t="s">
        <v>8488</v>
      </c>
      <c r="F2677" s="1248">
        <f>IF(ISBLANK('CWW12'!$M$203),"##BLANK",'CWW12'!$M$203)</f>
        <v>0</v>
      </c>
    </row>
    <row r="2678" spans="2:6" x14ac:dyDescent="0.2">
      <c r="B2678" t="str">
        <f>UPPER('CWW12'!$AC$203)</f>
        <v>CWW12_188STD_PR24</v>
      </c>
      <c r="C2678" t="str">
        <f>IF(LEN(_xlfn.CONCAT('CWW12'!$B$195, " - ", 'CWW12'!$B$203, " - ", 'CWW12'!$H$6, " - ", 'CWW12'!$E$5))&gt;230,LEFT(_xlfn.CONCAT('CWW12'!$B$195, " - ", 'CWW12'!$B$203, " - ", 'CWW12'!$H$6, " - ", 'CWW12'!$E$5),212)&amp;" [*** truncated]",_xlfn.CONCAT('CWW12'!$B$195, " - ", 'CWW12'!$B$203, " - ", 'CWW12'!$H$6, " - ", 'CWW12'!$E$5))</f>
        <v xml:space="preserve">Other enhancement (Freeform lines - by exception) - Additional line 4; enhancement wastewater/bioresources opex - Sewage treatment and disposal - Wastewater network+ </v>
      </c>
      <c r="D2678" t="str">
        <f>'CWW12'!$C$203</f>
        <v>£m</v>
      </c>
      <c r="E2678" t="s">
        <v>8488</v>
      </c>
      <c r="F2678" s="1248">
        <f>IF(ISBLANK('CWW12'!$N$203),"##BLANK",'CWW12'!$N$203)</f>
        <v>0</v>
      </c>
    </row>
    <row r="2679" spans="2:6" x14ac:dyDescent="0.2">
      <c r="B2679" t="str">
        <f>UPPER('CWW12'!$AD$203)</f>
        <v>CWW12_188SLT_PR24</v>
      </c>
      <c r="C2679" t="str">
        <f>IF(LEN(_xlfn.CONCAT('CWW12'!$B$195, " - ", 'CWW12'!$B$203, " - ", 'CWW12'!$I$6, " - ", 'CWW12'!$E$5))&gt;230,LEFT(_xlfn.CONCAT('CWW12'!$B$195, " - ", 'CWW12'!$B$203, " - ", 'CWW12'!$I$6, " - ", 'CWW12'!$E$5),212)&amp;" [*** truncated]",_xlfn.CONCAT('CWW12'!$B$195, " - ", 'CWW12'!$B$203, " - ", 'CWW12'!$I$6, " - ", 'CWW12'!$E$5))</f>
        <v xml:space="preserve">Other enhancement (Freeform lines - by exception) - Additional line 4; enhancement wastewater/bioresources opex - Sludge liquor treatment - Wastewater network+ </v>
      </c>
      <c r="D2679" t="str">
        <f>'CWW12'!$C$203</f>
        <v>£m</v>
      </c>
      <c r="E2679" t="s">
        <v>8488</v>
      </c>
      <c r="F2679" s="1248">
        <f>IF(ISBLANK('CWW12'!$O$203),"##BLANK",'CWW12'!$O$203)</f>
        <v>0</v>
      </c>
    </row>
    <row r="2680" spans="2:6" x14ac:dyDescent="0.2">
      <c r="B2680" t="str">
        <f>UPPER('CWW12'!$AE$203)</f>
        <v>CWW12_188TOT_PR24</v>
      </c>
      <c r="C2680" t="str">
        <f>IF(LEN(_xlfn.CONCAT('CWW12'!$B$195, " - ", 'CWW12'!$B$203, " - ", 'CWW12'!$J$5))&gt;230,LEFT(_xlfn.CONCAT('CWW12'!$B$195, " - ", 'CWW12'!$B$203, " - ", 'CWW12'!$J$5),212)&amp;" [*** truncated]",_xlfn.CONCAT('CWW12'!$B$195, " - ", 'CWW12'!$B$203, " - ", 'CWW12'!$J$5))</f>
        <v>Other enhancement (Freeform lines - by exception) - Additional line 4; enhancement wastewater/bioresources opex - Total</v>
      </c>
      <c r="D2680" t="str">
        <f>'CWW12'!$C$203</f>
        <v>£m</v>
      </c>
      <c r="E2680" t="s">
        <v>8488</v>
      </c>
      <c r="F2680" s="1248">
        <f>IF(ISBLANK('CWW12'!$P$203),"##BLANK",'CWW12'!$P$203)</f>
        <v>0</v>
      </c>
    </row>
    <row r="2681" spans="2:6" x14ac:dyDescent="0.2">
      <c r="B2681" t="str">
        <f>UPPER('CWW12'!$Z$204)</f>
        <v>CWW12_189FL_PR24</v>
      </c>
      <c r="C2681" t="str">
        <f>IF(LEN(_xlfn.CONCAT('CWW12'!$B$195, " - ", 'CWW12'!$B$204, " - ", 'CWW12'!$E$6, " - ", 'CWW12'!$E$5))&gt;230,LEFT(_xlfn.CONCAT('CWW12'!$B$195, " - ", 'CWW12'!$B$204, " - ", 'CWW12'!$E$6, " - ", 'CWW12'!$E$5),212)&amp;" [*** truncated]",_xlfn.CONCAT('CWW12'!$B$195, " - ", 'CWW12'!$B$204, " - ", 'CWW12'!$E$6, " - ", 'CWW12'!$E$5))</f>
        <v xml:space="preserve">Other enhancement (Freeform lines - by exception) - Additional line 5; enhancement wastewater/bioresources capex - Foul - Wastewater network+ </v>
      </c>
      <c r="D2681" t="str">
        <f>'CWW12'!$C$204</f>
        <v>£m</v>
      </c>
      <c r="E2681" t="s">
        <v>8488</v>
      </c>
      <c r="F2681" s="1248">
        <f>IF(ISBLANK('CWW12'!$K$204),"##BLANK",'CWW12'!$K$204)</f>
        <v>0</v>
      </c>
    </row>
    <row r="2682" spans="2:6" x14ac:dyDescent="0.2">
      <c r="B2682" t="str">
        <f>UPPER('CWW12'!$AA$204)</f>
        <v>CWW12_189SWD_PR24</v>
      </c>
      <c r="C2682" t="str">
        <f>IF(LEN(_xlfn.CONCAT('CWW12'!$B$195, " - ", 'CWW12'!$B$204, " - ", 'CWW12'!$F$6, " - ", 'CWW12'!$E$5))&gt;230,LEFT(_xlfn.CONCAT('CWW12'!$B$195, " - ", 'CWW12'!$B$204, " - ", 'CWW12'!$F$6, " - ", 'CWW12'!$E$5),212)&amp;" [*** truncated]",_xlfn.CONCAT('CWW12'!$B$195, " - ", 'CWW12'!$B$204, " - ", 'CWW12'!$F$6, " - ", 'CWW12'!$E$5))</f>
        <v xml:space="preserve">Other enhancement (Freeform lines - by exception) - Additional line 5; enhancement wastewater/bioresources capex - Surface water drainage - Wastewater network+ </v>
      </c>
      <c r="D2682" t="str">
        <f>'CWW12'!$C$204</f>
        <v>£m</v>
      </c>
      <c r="E2682" t="s">
        <v>8488</v>
      </c>
      <c r="F2682" s="1248">
        <f>IF(ISBLANK('CWW12'!$L$204),"##BLANK",'CWW12'!$L$204)</f>
        <v>0</v>
      </c>
    </row>
    <row r="2683" spans="2:6" x14ac:dyDescent="0.2">
      <c r="B2683" t="str">
        <f>UPPER('CWW12'!$AB$204)</f>
        <v>CWW12_189HD_PR24</v>
      </c>
      <c r="C2683" t="str">
        <f>IF(LEN(_xlfn.CONCAT('CWW12'!$B$195, " - ", 'CWW12'!$B$204, " - ", 'CWW12'!$G$6, " - ", 'CWW12'!$E$5))&gt;230,LEFT(_xlfn.CONCAT('CWW12'!$B$195, " - ", 'CWW12'!$B$204, " - ", 'CWW12'!$G$6, " - ", 'CWW12'!$E$5),212)&amp;" [*** truncated]",_xlfn.CONCAT('CWW12'!$B$195, " - ", 'CWW12'!$B$204, " - ", 'CWW12'!$G$6, " - ", 'CWW12'!$E$5))</f>
        <v xml:space="preserve">Other enhancement (Freeform lines - by exception) - Additional line 5; enhancement wastewater/bioresources capex - Highway drainage - Wastewater network+ </v>
      </c>
      <c r="D2683" t="str">
        <f>'CWW12'!$C$204</f>
        <v>£m</v>
      </c>
      <c r="E2683" t="s">
        <v>8488</v>
      </c>
      <c r="F2683" s="1248">
        <f>IF(ISBLANK('CWW12'!$M$204),"##BLANK",'CWW12'!$M$204)</f>
        <v>0</v>
      </c>
    </row>
    <row r="2684" spans="2:6" x14ac:dyDescent="0.2">
      <c r="B2684" t="str">
        <f>UPPER('CWW12'!$AC$204)</f>
        <v>CWW12_189STD_PR24</v>
      </c>
      <c r="C2684" t="str">
        <f>IF(LEN(_xlfn.CONCAT('CWW12'!$B$195, " - ", 'CWW12'!$B$204, " - ", 'CWW12'!$H$6, " - ", 'CWW12'!$E$5))&gt;230,LEFT(_xlfn.CONCAT('CWW12'!$B$195, " - ", 'CWW12'!$B$204, " - ", 'CWW12'!$H$6, " - ", 'CWW12'!$E$5),212)&amp;" [*** truncated]",_xlfn.CONCAT('CWW12'!$B$195, " - ", 'CWW12'!$B$204, " - ", 'CWW12'!$H$6, " - ", 'CWW12'!$E$5))</f>
        <v xml:space="preserve">Other enhancement (Freeform lines - by exception) - Additional line 5; enhancement wastewater/bioresources capex - Sewage treatment and disposal - Wastewater network+ </v>
      </c>
      <c r="D2684" t="str">
        <f>'CWW12'!$C$204</f>
        <v>£m</v>
      </c>
      <c r="E2684" t="s">
        <v>8488</v>
      </c>
      <c r="F2684" s="1248">
        <f>IF(ISBLANK('CWW12'!$N$204),"##BLANK",'CWW12'!$N$204)</f>
        <v>0</v>
      </c>
    </row>
    <row r="2685" spans="2:6" x14ac:dyDescent="0.2">
      <c r="B2685" t="str">
        <f>UPPER('CWW12'!$AD$204)</f>
        <v>CWW12_189SLT_PR24</v>
      </c>
      <c r="C2685" t="str">
        <f>IF(LEN(_xlfn.CONCAT('CWW12'!$B$195, " - ", 'CWW12'!$B$204, " - ", 'CWW12'!$I$6, " - ", 'CWW12'!$E$5))&gt;230,LEFT(_xlfn.CONCAT('CWW12'!$B$195, " - ", 'CWW12'!$B$204, " - ", 'CWW12'!$I$6, " - ", 'CWW12'!$E$5),212)&amp;" [*** truncated]",_xlfn.CONCAT('CWW12'!$B$195, " - ", 'CWW12'!$B$204, " - ", 'CWW12'!$I$6, " - ", 'CWW12'!$E$5))</f>
        <v xml:space="preserve">Other enhancement (Freeform lines - by exception) - Additional line 5; enhancement wastewater/bioresources capex - Sludge liquor treatment - Wastewater network+ </v>
      </c>
      <c r="D2685" t="str">
        <f>'CWW12'!$C$204</f>
        <v>£m</v>
      </c>
      <c r="E2685" t="s">
        <v>8488</v>
      </c>
      <c r="F2685" s="1248">
        <f>IF(ISBLANK('CWW12'!$O$204),"##BLANK",'CWW12'!$O$204)</f>
        <v>0</v>
      </c>
    </row>
    <row r="2686" spans="2:6" x14ac:dyDescent="0.2">
      <c r="B2686" t="str">
        <f>UPPER('CWW12'!$AE$204)</f>
        <v>CWW12_189TOT_PR24</v>
      </c>
      <c r="C2686" t="str">
        <f>IF(LEN(_xlfn.CONCAT('CWW12'!$B$195, " - ", 'CWW12'!$B$204, " - ", 'CWW12'!$J$5))&gt;230,LEFT(_xlfn.CONCAT('CWW12'!$B$195, " - ", 'CWW12'!$B$204, " - ", 'CWW12'!$J$5),212)&amp;" [*** truncated]",_xlfn.CONCAT('CWW12'!$B$195, " - ", 'CWW12'!$B$204, " - ", 'CWW12'!$J$5))</f>
        <v>Other enhancement (Freeform lines - by exception) - Additional line 5; enhancement wastewater/bioresources capex - Total</v>
      </c>
      <c r="D2686" t="str">
        <f>'CWW12'!$C$204</f>
        <v>£m</v>
      </c>
      <c r="E2686" t="s">
        <v>8488</v>
      </c>
      <c r="F2686" s="1248">
        <f>IF(ISBLANK('CWW12'!$P$204),"##BLANK",'CWW12'!$P$204)</f>
        <v>0</v>
      </c>
    </row>
    <row r="2687" spans="2:6" x14ac:dyDescent="0.2">
      <c r="B2687" t="str">
        <f>UPPER('CWW12'!$Z$205)</f>
        <v>CWW12_190FL_PR24</v>
      </c>
      <c r="C2687" t="str">
        <f>IF(LEN(_xlfn.CONCAT('CWW12'!$B$195, " - ", 'CWW12'!$B$205, " - ", 'CWW12'!$E$6, " - ", 'CWW12'!$E$5))&gt;230,LEFT(_xlfn.CONCAT('CWW12'!$B$195, " - ", 'CWW12'!$B$205, " - ", 'CWW12'!$E$6, " - ", 'CWW12'!$E$5),212)&amp;" [*** truncated]",_xlfn.CONCAT('CWW12'!$B$195, " - ", 'CWW12'!$B$205, " - ", 'CWW12'!$E$6, " - ", 'CWW12'!$E$5))</f>
        <v xml:space="preserve">Other enhancement (Freeform lines - by exception) - Additional line 5; enhancement wastewater/bioresources opex - Foul - Wastewater network+ </v>
      </c>
      <c r="D2687" t="str">
        <f>'CWW12'!$C$205</f>
        <v>£m</v>
      </c>
      <c r="E2687" t="s">
        <v>8488</v>
      </c>
      <c r="F2687" s="1248">
        <f>IF(ISBLANK('CWW12'!$K$205),"##BLANK",'CWW12'!$K$205)</f>
        <v>0</v>
      </c>
    </row>
    <row r="2688" spans="2:6" x14ac:dyDescent="0.2">
      <c r="B2688" t="str">
        <f>UPPER('CWW12'!$AA$205)</f>
        <v>CWW12_190SWD_PR24</v>
      </c>
      <c r="C2688" t="str">
        <f>IF(LEN(_xlfn.CONCAT('CWW12'!$B$195, " - ", 'CWW12'!$B$205, " - ", 'CWW12'!$F$6, " - ", 'CWW12'!$E$5))&gt;230,LEFT(_xlfn.CONCAT('CWW12'!$B$195, " - ", 'CWW12'!$B$205, " - ", 'CWW12'!$F$6, " - ", 'CWW12'!$E$5),212)&amp;" [*** truncated]",_xlfn.CONCAT('CWW12'!$B$195, " - ", 'CWW12'!$B$205, " - ", 'CWW12'!$F$6, " - ", 'CWW12'!$E$5))</f>
        <v xml:space="preserve">Other enhancement (Freeform lines - by exception) - Additional line 5; enhancement wastewater/bioresources opex - Surface water drainage - Wastewater network+ </v>
      </c>
      <c r="D2688" t="str">
        <f>'CWW12'!$C$205</f>
        <v>£m</v>
      </c>
      <c r="E2688" t="s">
        <v>8488</v>
      </c>
      <c r="F2688" s="1248">
        <f>IF(ISBLANK('CWW12'!$L$205),"##BLANK",'CWW12'!$L$205)</f>
        <v>0</v>
      </c>
    </row>
    <row r="2689" spans="2:6" x14ac:dyDescent="0.2">
      <c r="B2689" t="str">
        <f>UPPER('CWW12'!$AB$205)</f>
        <v>CWW12_190HD_PR24</v>
      </c>
      <c r="C2689" t="str">
        <f>IF(LEN(_xlfn.CONCAT('CWW12'!$B$195, " - ", 'CWW12'!$B$205, " - ", 'CWW12'!$G$6, " - ", 'CWW12'!$E$5))&gt;230,LEFT(_xlfn.CONCAT('CWW12'!$B$195, " - ", 'CWW12'!$B$205, " - ", 'CWW12'!$G$6, " - ", 'CWW12'!$E$5),212)&amp;" [*** truncated]",_xlfn.CONCAT('CWW12'!$B$195, " - ", 'CWW12'!$B$205, " - ", 'CWW12'!$G$6, " - ", 'CWW12'!$E$5))</f>
        <v xml:space="preserve">Other enhancement (Freeform lines - by exception) - Additional line 5; enhancement wastewater/bioresources opex - Highway drainage - Wastewater network+ </v>
      </c>
      <c r="D2689" t="str">
        <f>'CWW12'!$C$205</f>
        <v>£m</v>
      </c>
      <c r="E2689" t="s">
        <v>8488</v>
      </c>
      <c r="F2689" s="1248">
        <f>IF(ISBLANK('CWW12'!$M$205),"##BLANK",'CWW12'!$M$205)</f>
        <v>0</v>
      </c>
    </row>
    <row r="2690" spans="2:6" x14ac:dyDescent="0.2">
      <c r="B2690" t="str">
        <f>UPPER('CWW12'!$AC$205)</f>
        <v>CWW12_190STD_PR24</v>
      </c>
      <c r="C2690" t="str">
        <f>IF(LEN(_xlfn.CONCAT('CWW12'!$B$195, " - ", 'CWW12'!$B$205, " - ", 'CWW12'!$H$6, " - ", 'CWW12'!$E$5))&gt;230,LEFT(_xlfn.CONCAT('CWW12'!$B$195, " - ", 'CWW12'!$B$205, " - ", 'CWW12'!$H$6, " - ", 'CWW12'!$E$5),212)&amp;" [*** truncated]",_xlfn.CONCAT('CWW12'!$B$195, " - ", 'CWW12'!$B$205, " - ", 'CWW12'!$H$6, " - ", 'CWW12'!$E$5))</f>
        <v xml:space="preserve">Other enhancement (Freeform lines - by exception) - Additional line 5; enhancement wastewater/bioresources opex - Sewage treatment and disposal - Wastewater network+ </v>
      </c>
      <c r="D2690" t="str">
        <f>'CWW12'!$C$205</f>
        <v>£m</v>
      </c>
      <c r="E2690" t="s">
        <v>8488</v>
      </c>
      <c r="F2690" s="1248">
        <f>IF(ISBLANK('CWW12'!$N$205),"##BLANK",'CWW12'!$N$205)</f>
        <v>0</v>
      </c>
    </row>
    <row r="2691" spans="2:6" x14ac:dyDescent="0.2">
      <c r="B2691" t="str">
        <f>UPPER('CWW12'!$AD$205)</f>
        <v>CWW12_190SLT_PR24</v>
      </c>
      <c r="C2691" t="str">
        <f>IF(LEN(_xlfn.CONCAT('CWW12'!$B$195, " - ", 'CWW12'!$B$205, " - ", 'CWW12'!$I$6, " - ", 'CWW12'!$E$5))&gt;230,LEFT(_xlfn.CONCAT('CWW12'!$B$195, " - ", 'CWW12'!$B$205, " - ", 'CWW12'!$I$6, " - ", 'CWW12'!$E$5),212)&amp;" [*** truncated]",_xlfn.CONCAT('CWW12'!$B$195, " - ", 'CWW12'!$B$205, " - ", 'CWW12'!$I$6, " - ", 'CWW12'!$E$5))</f>
        <v xml:space="preserve">Other enhancement (Freeform lines - by exception) - Additional line 5; enhancement wastewater/bioresources opex - Sludge liquor treatment - Wastewater network+ </v>
      </c>
      <c r="D2691" t="str">
        <f>'CWW12'!$C$205</f>
        <v>£m</v>
      </c>
      <c r="E2691" t="s">
        <v>8488</v>
      </c>
      <c r="F2691" s="1248">
        <f>IF(ISBLANK('CWW12'!$O$205),"##BLANK",'CWW12'!$O$205)</f>
        <v>0</v>
      </c>
    </row>
    <row r="2692" spans="2:6" x14ac:dyDescent="0.2">
      <c r="B2692" t="str">
        <f>UPPER('CWW12'!$AE$205)</f>
        <v>CWW12_190TOT_PR24</v>
      </c>
      <c r="C2692" t="str">
        <f>IF(LEN(_xlfn.CONCAT('CWW12'!$B$195, " - ", 'CWW12'!$B$205, " - ", 'CWW12'!$J$5))&gt;230,LEFT(_xlfn.CONCAT('CWW12'!$B$195, " - ", 'CWW12'!$B$205, " - ", 'CWW12'!$J$5),212)&amp;" [*** truncated]",_xlfn.CONCAT('CWW12'!$B$195, " - ", 'CWW12'!$B$205, " - ", 'CWW12'!$J$5))</f>
        <v>Other enhancement (Freeform lines - by exception) - Additional line 5; enhancement wastewater/bioresources opex - Total</v>
      </c>
      <c r="D2692" t="str">
        <f>'CWW12'!$C$205</f>
        <v>£m</v>
      </c>
      <c r="E2692" t="s">
        <v>8488</v>
      </c>
      <c r="F2692" s="1248">
        <f>IF(ISBLANK('CWW12'!$P$205),"##BLANK",'CWW12'!$P$205)</f>
        <v>0</v>
      </c>
    </row>
    <row r="2693" spans="2:6" x14ac:dyDescent="0.2">
      <c r="B2693" t="str">
        <f>UPPER('CWW12'!$Z$206)</f>
        <v>CWW12_191FL_PR24</v>
      </c>
      <c r="C2693" t="str">
        <f>IF(LEN(_xlfn.CONCAT('CWW12'!$B$195, " - ", 'CWW12'!$B$206, " - ", 'CWW12'!$E$6, " - ", 'CWW12'!$E$5))&gt;230,LEFT(_xlfn.CONCAT('CWW12'!$B$195, " - ", 'CWW12'!$B$206, " - ", 'CWW12'!$E$6, " - ", 'CWW12'!$E$5),212)&amp;" [*** truncated]",_xlfn.CONCAT('CWW12'!$B$195, " - ", 'CWW12'!$B$206, " - ", 'CWW12'!$E$6, " - ", 'CWW12'!$E$5))</f>
        <v xml:space="preserve">Other enhancement (Freeform lines - by exception) - Total other enhancement freeform lines wastewater/bioresources expenditure - Foul - Wastewater network+ </v>
      </c>
      <c r="D2693" t="str">
        <f>'CWW12'!$C$206</f>
        <v>£m</v>
      </c>
      <c r="E2693" t="s">
        <v>8488</v>
      </c>
      <c r="F2693" s="1248">
        <f>IF(ISBLANK('CWW12'!$K$206),"##BLANK",'CWW12'!$K$206)</f>
        <v>0</v>
      </c>
    </row>
    <row r="2694" spans="2:6" x14ac:dyDescent="0.2">
      <c r="B2694" t="str">
        <f>UPPER('CWW12'!$AA$206)</f>
        <v>CWW12_191SWD_PR24</v>
      </c>
      <c r="C2694" t="str">
        <f>IF(LEN(_xlfn.CONCAT('CWW12'!$B$195, " - ", 'CWW12'!$B$206, " - ", 'CWW12'!$F$6, " - ", 'CWW12'!$E$5))&gt;230,LEFT(_xlfn.CONCAT('CWW12'!$B$195, " - ", 'CWW12'!$B$206, " - ", 'CWW12'!$F$6, " - ", 'CWW12'!$E$5),212)&amp;" [*** truncated]",_xlfn.CONCAT('CWW12'!$B$195, " - ", 'CWW12'!$B$206, " - ", 'CWW12'!$F$6, " - ", 'CWW12'!$E$5))</f>
        <v xml:space="preserve">Other enhancement (Freeform lines - by exception) - Total other enhancement freeform lines wastewater/bioresources expenditure - Surface water drainage - Wastewater network+ </v>
      </c>
      <c r="D2694" t="str">
        <f>'CWW12'!$C$206</f>
        <v>£m</v>
      </c>
      <c r="E2694" t="s">
        <v>8488</v>
      </c>
      <c r="F2694" s="1248">
        <f>IF(ISBLANK('CWW12'!$L$206),"##BLANK",'CWW12'!$L$206)</f>
        <v>0</v>
      </c>
    </row>
    <row r="2695" spans="2:6" x14ac:dyDescent="0.2">
      <c r="B2695" t="str">
        <f>UPPER('CWW12'!$AB$206)</f>
        <v>CWW12_191HD_PR24</v>
      </c>
      <c r="C2695" t="str">
        <f>IF(LEN(_xlfn.CONCAT('CWW12'!$B$195, " - ", 'CWW12'!$B$206, " - ", 'CWW12'!$G$6, " - ", 'CWW12'!$E$5))&gt;230,LEFT(_xlfn.CONCAT('CWW12'!$B$195, " - ", 'CWW12'!$B$206, " - ", 'CWW12'!$G$6, " - ", 'CWW12'!$E$5),212)&amp;" [*** truncated]",_xlfn.CONCAT('CWW12'!$B$195, " - ", 'CWW12'!$B$206, " - ", 'CWW12'!$G$6, " - ", 'CWW12'!$E$5))</f>
        <v xml:space="preserve">Other enhancement (Freeform lines - by exception) - Total other enhancement freeform lines wastewater/bioresources expenditure - Highway drainage - Wastewater network+ </v>
      </c>
      <c r="D2695" t="str">
        <f>'CWW12'!$C$206</f>
        <v>£m</v>
      </c>
      <c r="E2695" t="s">
        <v>8488</v>
      </c>
      <c r="F2695" s="1248">
        <f>IF(ISBLANK('CWW12'!$M$206),"##BLANK",'CWW12'!$M$206)</f>
        <v>0</v>
      </c>
    </row>
    <row r="2696" spans="2:6" x14ac:dyDescent="0.2">
      <c r="B2696" t="str">
        <f>UPPER('CWW12'!$AC$206)</f>
        <v>CWW12_191STD_PR24</v>
      </c>
      <c r="C2696" t="str">
        <f>IF(LEN(_xlfn.CONCAT('CWW12'!$B$195, " - ", 'CWW12'!$B$206, " - ", 'CWW12'!$H$6, " - ", 'CWW12'!$E$5))&gt;230,LEFT(_xlfn.CONCAT('CWW12'!$B$195, " - ", 'CWW12'!$B$206, " - ", 'CWW12'!$H$6, " - ", 'CWW12'!$E$5),212)&amp;" [*** truncated]",_xlfn.CONCAT('CWW12'!$B$195, " - ", 'CWW12'!$B$206, " - ", 'CWW12'!$H$6, " - ", 'CWW12'!$E$5))</f>
        <v xml:space="preserve">Other enhancement (Freeform lines - by exception) - Total other enhancement freeform lines wastewater/bioresources expenditure - Sewage treatment and disposal - Wastewater network+ </v>
      </c>
      <c r="D2696" t="str">
        <f>'CWW12'!$C$206</f>
        <v>£m</v>
      </c>
      <c r="E2696" t="s">
        <v>8488</v>
      </c>
      <c r="F2696" s="1248">
        <f>IF(ISBLANK('CWW12'!$N$206),"##BLANK",'CWW12'!$N$206)</f>
        <v>0</v>
      </c>
    </row>
    <row r="2697" spans="2:6" x14ac:dyDescent="0.2">
      <c r="B2697" t="str">
        <f>UPPER('CWW12'!$AD$206)</f>
        <v>CWW12_191SLT_PR24</v>
      </c>
      <c r="C2697" t="str">
        <f>IF(LEN(_xlfn.CONCAT('CWW12'!$B$195, " - ", 'CWW12'!$B$206, " - ", 'CWW12'!$I$6, " - ", 'CWW12'!$E$5))&gt;230,LEFT(_xlfn.CONCAT('CWW12'!$B$195, " - ", 'CWW12'!$B$206, " - ", 'CWW12'!$I$6, " - ", 'CWW12'!$E$5),212)&amp;" [*** truncated]",_xlfn.CONCAT('CWW12'!$B$195, " - ", 'CWW12'!$B$206, " - ", 'CWW12'!$I$6, " - ", 'CWW12'!$E$5))</f>
        <v xml:space="preserve">Other enhancement (Freeform lines - by exception) - Total other enhancement freeform lines wastewater/bioresources expenditure - Sludge liquor treatment - Wastewater network+ </v>
      </c>
      <c r="D2697" t="str">
        <f>'CWW12'!$C$206</f>
        <v>£m</v>
      </c>
      <c r="E2697" t="s">
        <v>8488</v>
      </c>
      <c r="F2697" s="1248">
        <f>IF(ISBLANK('CWW12'!$O$206),"##BLANK",'CWW12'!$O$206)</f>
        <v>0</v>
      </c>
    </row>
    <row r="2698" spans="2:6" x14ac:dyDescent="0.2">
      <c r="B2698" t="str">
        <f>UPPER('CWW12'!$AE$206)</f>
        <v>CWW12_191TOT_PR24</v>
      </c>
      <c r="C2698" t="str">
        <f>IF(LEN(_xlfn.CONCAT('CWW12'!$B$195, " - ", 'CWW12'!$B$206, " - ", 'CWW12'!$J$5))&gt;230,LEFT(_xlfn.CONCAT('CWW12'!$B$195, " - ", 'CWW12'!$B$206, " - ", 'CWW12'!$J$5),212)&amp;" [*** truncated]",_xlfn.CONCAT('CWW12'!$B$195, " - ", 'CWW12'!$B$206, " - ", 'CWW12'!$J$5))</f>
        <v>Other enhancement (Freeform lines - by exception) - Total other enhancement freeform lines wastewater/bioresources expenditure - Total</v>
      </c>
      <c r="D2698" t="str">
        <f>'CWW12'!$C$206</f>
        <v>£m</v>
      </c>
      <c r="E2698" t="s">
        <v>8488</v>
      </c>
      <c r="F2698" s="1248">
        <f>IF(ISBLANK('CWW12'!$P$206),"##BLANK",'CWW12'!$P$206)</f>
        <v>0</v>
      </c>
    </row>
    <row r="2699" spans="2:6" x14ac:dyDescent="0.2">
      <c r="B2699" t="str">
        <f>UPPER('CWW12'!$Z$208)</f>
        <v>CWW12_192FL_PR24</v>
      </c>
      <c r="C2699" t="str">
        <f>IF(LEN(_xlfn.CONCAT('CWW12'!$B$208, " - ", 'CWW12'!$E$6, " - ", 'CWW12'!$E$5))&gt;230,LEFT(_xlfn.CONCAT('CWW12'!$B$208, " - ", 'CWW12'!$E$6, " - ", 'CWW12'!$E$5),212)&amp;" [*** truncated]",_xlfn.CONCAT('CWW12'!$B$208, " - ", 'CWW12'!$E$6, " - ", 'CWW12'!$E$5))</f>
        <v xml:space="preserve">Total other enhancement and enhancement freeform lines wastewater/bioresources expenditure - Foul - Wastewater network+ </v>
      </c>
      <c r="D2699" t="str">
        <f>'CWW12'!$C$208</f>
        <v>£m</v>
      </c>
      <c r="E2699" t="s">
        <v>8488</v>
      </c>
      <c r="F2699" s="1248">
        <f>IF(ISBLANK('CWW12'!$K$208),"##BLANK",'CWW12'!$K$208)</f>
        <v>7.4068870943873058E-2</v>
      </c>
    </row>
    <row r="2700" spans="2:6" x14ac:dyDescent="0.2">
      <c r="B2700" t="str">
        <f>UPPER('CWW12'!$AA$208)</f>
        <v>CWW12_192SWD_PR24</v>
      </c>
      <c r="C2700" t="str">
        <f>IF(LEN(_xlfn.CONCAT('CWW12'!$B$208, " - ", 'CWW12'!$F$6, " - ", 'CWW12'!$E$5))&gt;230,LEFT(_xlfn.CONCAT('CWW12'!$B$208, " - ", 'CWW12'!$F$6, " - ", 'CWW12'!$E$5),212)&amp;" [*** truncated]",_xlfn.CONCAT('CWW12'!$B$208, " - ", 'CWW12'!$F$6, " - ", 'CWW12'!$E$5))</f>
        <v xml:space="preserve">Total other enhancement and enhancement freeform lines wastewater/bioresources expenditure - Surface water drainage - Wastewater network+ </v>
      </c>
      <c r="D2700" t="str">
        <f>'CWW12'!$C$208</f>
        <v>£m</v>
      </c>
      <c r="E2700" t="s">
        <v>8488</v>
      </c>
      <c r="F2700" s="1248">
        <f>IF(ISBLANK('CWW12'!$L$208),"##BLANK",'CWW12'!$L$208)</f>
        <v>2.0574749239958747E-2</v>
      </c>
    </row>
    <row r="2701" spans="2:6" x14ac:dyDescent="0.2">
      <c r="B2701" t="str">
        <f>UPPER('CWW12'!$AB$208)</f>
        <v>CWW12_192HD_PR24</v>
      </c>
      <c r="C2701" t="str">
        <f>IF(LEN(_xlfn.CONCAT('CWW12'!$B$208, " - ", 'CWW12'!$G$6, " - ", 'CWW12'!$E$5))&gt;230,LEFT(_xlfn.CONCAT('CWW12'!$B$208, " - ", 'CWW12'!$G$6, " - ", 'CWW12'!$E$5),212)&amp;" [*** truncated]",_xlfn.CONCAT('CWW12'!$B$208, " - ", 'CWW12'!$G$6, " - ", 'CWW12'!$E$5))</f>
        <v xml:space="preserve">Total other enhancement and enhancement freeform lines wastewater/bioresources expenditure - Highway drainage - Wastewater network+ </v>
      </c>
      <c r="D2701" t="str">
        <f>'CWW12'!$C$208</f>
        <v>£m</v>
      </c>
      <c r="E2701" t="s">
        <v>8488</v>
      </c>
      <c r="F2701" s="1248">
        <f>IF(ISBLANK('CWW12'!$M$208),"##BLANK",'CWW12'!$M$208)</f>
        <v>8.2301260159619392E-3</v>
      </c>
    </row>
    <row r="2702" spans="2:6" x14ac:dyDescent="0.2">
      <c r="B2702" t="str">
        <f>UPPER('CWW12'!$AC$208)</f>
        <v>CWW12_192STD_PR24</v>
      </c>
      <c r="C2702" t="str">
        <f>IF(LEN(_xlfn.CONCAT('CWW12'!$B$208, " - ", 'CWW12'!$H$6, " - ", 'CWW12'!$E$5))&gt;230,LEFT(_xlfn.CONCAT('CWW12'!$B$208, " - ", 'CWW12'!$H$6, " - ", 'CWW12'!$E$5),212)&amp;" [*** truncated]",_xlfn.CONCAT('CWW12'!$B$208, " - ", 'CWW12'!$H$6, " - ", 'CWW12'!$E$5))</f>
        <v xml:space="preserve">Total other enhancement and enhancement freeform lines wastewater/bioresources expenditure - Sewage treatment and disposal - Wastewater network+ </v>
      </c>
      <c r="D2702" t="str">
        <f>'CWW12'!$C$208</f>
        <v>£m</v>
      </c>
      <c r="E2702" t="s">
        <v>8488</v>
      </c>
      <c r="F2702" s="1248">
        <f>IF(ISBLANK('CWW12'!$N$208),"##BLANK",'CWW12'!$N$208)</f>
        <v>0.22574732933642017</v>
      </c>
    </row>
    <row r="2703" spans="2:6" x14ac:dyDescent="0.2">
      <c r="B2703" t="str">
        <f>UPPER('CWW12'!$AD$208)</f>
        <v>CWW12_192SLT_PR24</v>
      </c>
      <c r="C2703" t="str">
        <f>IF(LEN(_xlfn.CONCAT('CWW12'!$B$208, " - ", 'CWW12'!$I$6, " - ", 'CWW12'!$E$5))&gt;230,LEFT(_xlfn.CONCAT('CWW12'!$B$208, " - ", 'CWW12'!$I$6, " - ", 'CWW12'!$E$5),212)&amp;" [*** truncated]",_xlfn.CONCAT('CWW12'!$B$208, " - ", 'CWW12'!$I$6, " - ", 'CWW12'!$E$5))</f>
        <v xml:space="preserve">Total other enhancement and enhancement freeform lines wastewater/bioresources expenditure - Sludge liquor treatment - Wastewater network+ </v>
      </c>
      <c r="D2703" t="str">
        <f>'CWW12'!$C$208</f>
        <v>£m</v>
      </c>
      <c r="E2703" t="s">
        <v>8488</v>
      </c>
      <c r="F2703" s="1248">
        <f>IF(ISBLANK('CWW12'!$O$208),"##BLANK",'CWW12'!$O$208)</f>
        <v>0</v>
      </c>
    </row>
    <row r="2704" spans="2:6" x14ac:dyDescent="0.2">
      <c r="B2704" t="str">
        <f>UPPER('CWW12'!$AE$208)</f>
        <v>CWW12_192TOT_PR24</v>
      </c>
      <c r="C2704" t="str">
        <f>IF(LEN(_xlfn.CONCAT('CWW12'!$B$208, " - ", 'CWW12'!$J$5))&gt;230,LEFT(_xlfn.CONCAT('CWW12'!$B$208, " - ", 'CWW12'!$J$5),212)&amp;" [*** truncated]",_xlfn.CONCAT('CWW12'!$B$208, " - ", 'CWW12'!$J$5))</f>
        <v>Total other enhancement and enhancement freeform lines wastewater/bioresources expenditure - Total</v>
      </c>
      <c r="D2704" t="str">
        <f>'CWW12'!$C$208</f>
        <v>£m</v>
      </c>
      <c r="E2704" t="s">
        <v>8488</v>
      </c>
      <c r="F2704" s="1248">
        <f>IF(ISBLANK('CWW12'!$P$208),"##BLANK",'CWW12'!$P$208)</f>
        <v>0.32862107553621389</v>
      </c>
    </row>
    <row r="2705" spans="2:6" x14ac:dyDescent="0.2">
      <c r="B2705" t="str">
        <f>UPPER('CWW12'!$Z$211)</f>
        <v>CWW12_193FL_PR24</v>
      </c>
      <c r="C2705" t="str">
        <f>IF(LEN(_xlfn.CONCAT('CWW12'!$B$210, " - ", 'CWW12'!$B$211, " - ", 'CWW12'!$E$6, " - ", 'CWW12'!$E$5))&gt;230,LEFT(_xlfn.CONCAT('CWW12'!$B$210, " - ", 'CWW12'!$B$211, " - ", 'CWW12'!$E$6, " - ", 'CWW12'!$E$5),212)&amp;" [*** truncated]",_xlfn.CONCAT('CWW12'!$B$210, " - ", 'CWW12'!$B$211, " - ", 'CWW12'!$E$6, " - ", 'CWW12'!$E$5))</f>
        <v xml:space="preserve">Total enhancement - Total transitional expenditure; wastewater/bioresources capex - Foul - Wastewater network+ </v>
      </c>
      <c r="D2705" t="str">
        <f>'CWW12'!$C$211</f>
        <v>£m</v>
      </c>
      <c r="E2705" t="s">
        <v>8488</v>
      </c>
      <c r="F2705" s="1248">
        <f>IF(ISBLANK('CWW12'!$K$211),"##BLANK",'CWW12'!$K$211)</f>
        <v>1.2002183419680283</v>
      </c>
    </row>
    <row r="2706" spans="2:6" x14ac:dyDescent="0.2">
      <c r="B2706" t="str">
        <f>UPPER('CWW12'!$AA$211)</f>
        <v>CWW12_193SWD_PR24</v>
      </c>
      <c r="C2706" t="str">
        <f>IF(LEN(_xlfn.CONCAT('CWW12'!$B$210, " - ", 'CWW12'!$B$211, " - ", 'CWW12'!$F$6, " - ", 'CWW12'!$E$5))&gt;230,LEFT(_xlfn.CONCAT('CWW12'!$B$210, " - ", 'CWW12'!$B$211, " - ", 'CWW12'!$F$6, " - ", 'CWW12'!$E$5),212)&amp;" [*** truncated]",_xlfn.CONCAT('CWW12'!$B$210, " - ", 'CWW12'!$B$211, " - ", 'CWW12'!$F$6, " - ", 'CWW12'!$E$5))</f>
        <v xml:space="preserve">Total enhancement - Total transitional expenditure; wastewater/bioresources capex - Surface water drainage - Wastewater network+ </v>
      </c>
      <c r="D2706" t="str">
        <f>'CWW12'!$C$211</f>
        <v>£m</v>
      </c>
      <c r="E2706" t="s">
        <v>8488</v>
      </c>
      <c r="F2706" s="1248">
        <f>IF(ISBLANK('CWW12'!$L$211),"##BLANK",'CWW12'!$L$211)</f>
        <v>0.2472563958883128</v>
      </c>
    </row>
    <row r="2707" spans="2:6" x14ac:dyDescent="0.2">
      <c r="B2707" t="str">
        <f>UPPER('CWW12'!$AB$211)</f>
        <v>CWW12_193HD_PR24</v>
      </c>
      <c r="C2707" t="str">
        <f>IF(LEN(_xlfn.CONCAT('CWW12'!$B$210, " - ", 'CWW12'!$B$211, " - ", 'CWW12'!$G$6, " - ", 'CWW12'!$E$5))&gt;230,LEFT(_xlfn.CONCAT('CWW12'!$B$210, " - ", 'CWW12'!$B$211, " - ", 'CWW12'!$G$6, " - ", 'CWW12'!$E$5),212)&amp;" [*** truncated]",_xlfn.CONCAT('CWW12'!$B$210, " - ", 'CWW12'!$B$211, " - ", 'CWW12'!$G$6, " - ", 'CWW12'!$E$5))</f>
        <v xml:space="preserve">Total enhancement - Total transitional expenditure; wastewater/bioresources capex - Highway drainage - Wastewater network+ </v>
      </c>
      <c r="D2707" t="str">
        <f>'CWW12'!$C$211</f>
        <v>£m</v>
      </c>
      <c r="E2707" t="s">
        <v>8488</v>
      </c>
      <c r="F2707" s="1248">
        <f>IF(ISBLANK('CWW12'!$M$211),"##BLANK",'CWW12'!$M$211)</f>
        <v>8.974053596935877E-2</v>
      </c>
    </row>
    <row r="2708" spans="2:6" x14ac:dyDescent="0.2">
      <c r="B2708" t="str">
        <f>UPPER('CWW12'!$AC$211)</f>
        <v>CWW12_193STD_PR24</v>
      </c>
      <c r="C2708" t="str">
        <f>IF(LEN(_xlfn.CONCAT('CWW12'!$B$210, " - ", 'CWW12'!$B$211, " - ", 'CWW12'!$H$6, " - ", 'CWW12'!$E$5))&gt;230,LEFT(_xlfn.CONCAT('CWW12'!$B$210, " - ", 'CWW12'!$B$211, " - ", 'CWW12'!$H$6, " - ", 'CWW12'!$E$5),212)&amp;" [*** truncated]",_xlfn.CONCAT('CWW12'!$B$210, " - ", 'CWW12'!$B$211, " - ", 'CWW12'!$H$6, " - ", 'CWW12'!$E$5))</f>
        <v xml:space="preserve">Total enhancement - Total transitional expenditure; wastewater/bioresources capex - Sewage treatment and disposal - Wastewater network+ </v>
      </c>
      <c r="D2708" t="str">
        <f>'CWW12'!$C$211</f>
        <v>£m</v>
      </c>
      <c r="E2708" t="s">
        <v>8488</v>
      </c>
      <c r="F2708" s="1248">
        <f>IF(ISBLANK('CWW12'!$N$211),"##BLANK",'CWW12'!$N$211)</f>
        <v>16.628737477184554</v>
      </c>
    </row>
    <row r="2709" spans="2:6" x14ac:dyDescent="0.2">
      <c r="B2709" t="str">
        <f>UPPER('CWW12'!$AD$211)</f>
        <v>CWW12_193SLT_PR24</v>
      </c>
      <c r="C2709" t="str">
        <f>IF(LEN(_xlfn.CONCAT('CWW12'!$B$210, " - ", 'CWW12'!$B$211, " - ", 'CWW12'!$I$6, " - ", 'CWW12'!$E$5))&gt;230,LEFT(_xlfn.CONCAT('CWW12'!$B$210, " - ", 'CWW12'!$B$211, " - ", 'CWW12'!$I$6, " - ", 'CWW12'!$E$5),212)&amp;" [*** truncated]",_xlfn.CONCAT('CWW12'!$B$210, " - ", 'CWW12'!$B$211, " - ", 'CWW12'!$I$6, " - ", 'CWW12'!$E$5))</f>
        <v xml:space="preserve">Total enhancement - Total transitional expenditure; wastewater/bioresources capex - Sludge liquor treatment - Wastewater network+ </v>
      </c>
      <c r="D2709" t="str">
        <f>'CWW12'!$C$211</f>
        <v>£m</v>
      </c>
      <c r="E2709" t="s">
        <v>8488</v>
      </c>
      <c r="F2709" s="1248">
        <f>IF(ISBLANK('CWW12'!$O$211),"##BLANK",'CWW12'!$O$211)</f>
        <v>0</v>
      </c>
    </row>
    <row r="2710" spans="2:6" x14ac:dyDescent="0.2">
      <c r="B2710" t="str">
        <f>UPPER('CWW12'!$AE$211)</f>
        <v>CWW12_193TOT_PR24</v>
      </c>
      <c r="C2710" t="str">
        <f>IF(LEN(_xlfn.CONCAT('CWW12'!$B$210, " - ", 'CWW12'!$B$211, " - ", 'CWW12'!$J$5))&gt;230,LEFT(_xlfn.CONCAT('CWW12'!$B$210, " - ", 'CWW12'!$B$211, " - ", 'CWW12'!$J$5),212)&amp;" [*** truncated]",_xlfn.CONCAT('CWW12'!$B$210, " - ", 'CWW12'!$B$211, " - ", 'CWW12'!$J$5))</f>
        <v>Total enhancement - Total transitional expenditure; wastewater/bioresources capex - Total</v>
      </c>
      <c r="D2710" t="str">
        <f>'CWW12'!$C$211</f>
        <v>£m</v>
      </c>
      <c r="E2710" t="s">
        <v>8488</v>
      </c>
      <c r="F2710" s="1248">
        <f>IF(ISBLANK('CWW12'!$P$211),"##BLANK",'CWW12'!$P$211)</f>
        <v>18.165952751010256</v>
      </c>
    </row>
    <row r="2711" spans="2:6" x14ac:dyDescent="0.2">
      <c r="B2711" t="str">
        <f>UPPER('CWW12'!$Z$212)</f>
        <v>CWW12_194FL_PR24</v>
      </c>
      <c r="C2711" t="str">
        <f>IF(LEN(_xlfn.CONCAT('CWW12'!$B$210, " - ", 'CWW12'!$B$212, " - ", 'CWW12'!$E$6, " - ", 'CWW12'!$E$5))&gt;230,LEFT(_xlfn.CONCAT('CWW12'!$B$210, " - ", 'CWW12'!$B$212, " - ", 'CWW12'!$E$6, " - ", 'CWW12'!$E$5),212)&amp;" [*** truncated]",_xlfn.CONCAT('CWW12'!$B$210, " - ", 'CWW12'!$B$212, " - ", 'CWW12'!$E$6, " - ", 'CWW12'!$E$5))</f>
        <v xml:space="preserve">Total enhancement - Total transitional expenditure; wastewater/bioresources opex - Foul - Wastewater network+ </v>
      </c>
      <c r="D2711" t="str">
        <f>'CWW12'!$C$212</f>
        <v>£m</v>
      </c>
      <c r="E2711" t="s">
        <v>8488</v>
      </c>
      <c r="F2711" s="1248">
        <f>IF(ISBLANK('CWW12'!$K$212),"##BLANK",'CWW12'!$K$212)</f>
        <v>0</v>
      </c>
    </row>
    <row r="2712" spans="2:6" x14ac:dyDescent="0.2">
      <c r="B2712" t="str">
        <f>UPPER('CWW12'!$AA$212)</f>
        <v>CWW12_194SWD_PR24</v>
      </c>
      <c r="C2712" t="str">
        <f>IF(LEN(_xlfn.CONCAT('CWW12'!$B$210, " - ", 'CWW12'!$B$212, " - ", 'CWW12'!$F$6, " - ", 'CWW12'!$E$5))&gt;230,LEFT(_xlfn.CONCAT('CWW12'!$B$210, " - ", 'CWW12'!$B$212, " - ", 'CWW12'!$F$6, " - ", 'CWW12'!$E$5),212)&amp;" [*** truncated]",_xlfn.CONCAT('CWW12'!$B$210, " - ", 'CWW12'!$B$212, " - ", 'CWW12'!$F$6, " - ", 'CWW12'!$E$5))</f>
        <v xml:space="preserve">Total enhancement - Total transitional expenditure; wastewater/bioresources opex - Surface water drainage - Wastewater network+ </v>
      </c>
      <c r="D2712" t="str">
        <f>'CWW12'!$C$212</f>
        <v>£m</v>
      </c>
      <c r="E2712" t="s">
        <v>8488</v>
      </c>
      <c r="F2712" s="1248">
        <f>IF(ISBLANK('CWW12'!$L$212),"##BLANK",'CWW12'!$L$212)</f>
        <v>0</v>
      </c>
    </row>
    <row r="2713" spans="2:6" x14ac:dyDescent="0.2">
      <c r="B2713" t="str">
        <f>UPPER('CWW12'!$AB$212)</f>
        <v>CWW12_194HD_PR24</v>
      </c>
      <c r="C2713" t="str">
        <f>IF(LEN(_xlfn.CONCAT('CWW12'!$B$210, " - ", 'CWW12'!$B$212, " - ", 'CWW12'!$G$6, " - ", 'CWW12'!$E$5))&gt;230,LEFT(_xlfn.CONCAT('CWW12'!$B$210, " - ", 'CWW12'!$B$212, " - ", 'CWW12'!$G$6, " - ", 'CWW12'!$E$5),212)&amp;" [*** truncated]",_xlfn.CONCAT('CWW12'!$B$210, " - ", 'CWW12'!$B$212, " - ", 'CWW12'!$G$6, " - ", 'CWW12'!$E$5))</f>
        <v xml:space="preserve">Total enhancement - Total transitional expenditure; wastewater/bioresources opex - Highway drainage - Wastewater network+ </v>
      </c>
      <c r="D2713" t="str">
        <f>'CWW12'!$C$212</f>
        <v>£m</v>
      </c>
      <c r="E2713" t="s">
        <v>8488</v>
      </c>
      <c r="F2713" s="1248">
        <f>IF(ISBLANK('CWW12'!$M$212),"##BLANK",'CWW12'!$M$212)</f>
        <v>0</v>
      </c>
    </row>
    <row r="2714" spans="2:6" x14ac:dyDescent="0.2">
      <c r="B2714" t="str">
        <f>UPPER('CWW12'!$AC$212)</f>
        <v>CWW12_194STD_PR24</v>
      </c>
      <c r="C2714" t="str">
        <f>IF(LEN(_xlfn.CONCAT('CWW12'!$B$210, " - ", 'CWW12'!$B$212, " - ", 'CWW12'!$H$6, " - ", 'CWW12'!$E$5))&gt;230,LEFT(_xlfn.CONCAT('CWW12'!$B$210, " - ", 'CWW12'!$B$212, " - ", 'CWW12'!$H$6, " - ", 'CWW12'!$E$5),212)&amp;" [*** truncated]",_xlfn.CONCAT('CWW12'!$B$210, " - ", 'CWW12'!$B$212, " - ", 'CWW12'!$H$6, " - ", 'CWW12'!$E$5))</f>
        <v xml:space="preserve">Total enhancement - Total transitional expenditure; wastewater/bioresources opex - Sewage treatment and disposal - Wastewater network+ </v>
      </c>
      <c r="D2714" t="str">
        <f>'CWW12'!$C$212</f>
        <v>£m</v>
      </c>
      <c r="E2714" t="s">
        <v>8488</v>
      </c>
      <c r="F2714" s="1248">
        <f>IF(ISBLANK('CWW12'!$N$212),"##BLANK",'CWW12'!$N$212)</f>
        <v>0</v>
      </c>
    </row>
    <row r="2715" spans="2:6" x14ac:dyDescent="0.2">
      <c r="B2715" t="str">
        <f>UPPER('CWW12'!$AD$212)</f>
        <v>CWW12_194SLT_PR24</v>
      </c>
      <c r="C2715" t="str">
        <f>IF(LEN(_xlfn.CONCAT('CWW12'!$B$210, " - ", 'CWW12'!$B$212, " - ", 'CWW12'!$I$6, " - ", 'CWW12'!$E$5))&gt;230,LEFT(_xlfn.CONCAT('CWW12'!$B$210, " - ", 'CWW12'!$B$212, " - ", 'CWW12'!$I$6, " - ", 'CWW12'!$E$5),212)&amp;" [*** truncated]",_xlfn.CONCAT('CWW12'!$B$210, " - ", 'CWW12'!$B$212, " - ", 'CWW12'!$I$6, " - ", 'CWW12'!$E$5))</f>
        <v xml:space="preserve">Total enhancement - Total transitional expenditure; wastewater/bioresources opex - Sludge liquor treatment - Wastewater network+ </v>
      </c>
      <c r="D2715" t="str">
        <f>'CWW12'!$C$212</f>
        <v>£m</v>
      </c>
      <c r="E2715" t="s">
        <v>8488</v>
      </c>
      <c r="F2715" s="1248">
        <f>IF(ISBLANK('CWW12'!$O$212),"##BLANK",'CWW12'!$O$212)</f>
        <v>0</v>
      </c>
    </row>
    <row r="2716" spans="2:6" x14ac:dyDescent="0.2">
      <c r="B2716" t="str">
        <f>UPPER('CWW12'!$AE$212)</f>
        <v>CWW12_194TOT_PR24</v>
      </c>
      <c r="C2716" t="str">
        <f>IF(LEN(_xlfn.CONCAT('CWW12'!$B$210, " - ", 'CWW12'!$B$212, " - ", 'CWW12'!$J$5))&gt;230,LEFT(_xlfn.CONCAT('CWW12'!$B$210, " - ", 'CWW12'!$B$212, " - ", 'CWW12'!$J$5),212)&amp;" [*** truncated]",_xlfn.CONCAT('CWW12'!$B$210, " - ", 'CWW12'!$B$212, " - ", 'CWW12'!$J$5))</f>
        <v>Total enhancement - Total transitional expenditure; wastewater/bioresources opex - Total</v>
      </c>
      <c r="D2716" t="str">
        <f>'CWW12'!$C$212</f>
        <v>£m</v>
      </c>
      <c r="E2716" t="s">
        <v>8488</v>
      </c>
      <c r="F2716" s="1248">
        <f>IF(ISBLANK('CWW12'!$P$212),"##BLANK",'CWW12'!$P$212)</f>
        <v>0</v>
      </c>
    </row>
    <row r="2717" spans="2:6" x14ac:dyDescent="0.2">
      <c r="B2717" t="str">
        <f>UPPER('CWW12'!$Z$213)</f>
        <v>CWW12_195FL_PR24</v>
      </c>
      <c r="C2717" t="str">
        <f>IF(LEN(_xlfn.CONCAT('CWW12'!$B$210, " - ", 'CWW12'!$B$213, " - ", 'CWW12'!$E$6, " - ", 'CWW12'!$E$5))&gt;230,LEFT(_xlfn.CONCAT('CWW12'!$B$210, " - ", 'CWW12'!$B$213, " - ", 'CWW12'!$E$6, " - ", 'CWW12'!$E$5),212)&amp;" [*** truncated]",_xlfn.CONCAT('CWW12'!$B$210, " - ", 'CWW12'!$B$213, " - ", 'CWW12'!$E$6, " - ", 'CWW12'!$E$5))</f>
        <v xml:space="preserve">Total enhancement - Total transitional expenditure; wastewater/bioresources totex - Foul - Wastewater network+ </v>
      </c>
      <c r="D2717" t="str">
        <f>'CWW12'!$C$213</f>
        <v>£m</v>
      </c>
      <c r="E2717" t="s">
        <v>8488</v>
      </c>
      <c r="F2717" s="1248">
        <f>IF(ISBLANK('CWW12'!$K$213),"##BLANK",'CWW12'!$K$213)</f>
        <v>1.2002183419680283</v>
      </c>
    </row>
    <row r="2718" spans="2:6" x14ac:dyDescent="0.2">
      <c r="B2718" t="str">
        <f>UPPER('CWW12'!$AA$213)</f>
        <v>CWW12_195SWD_PR24</v>
      </c>
      <c r="C2718" t="str">
        <f>IF(LEN(_xlfn.CONCAT('CWW12'!$B$210, " - ", 'CWW12'!$B$213, " - ", 'CWW12'!$F$6, " - ", 'CWW12'!$E$5))&gt;230,LEFT(_xlfn.CONCAT('CWW12'!$B$210, " - ", 'CWW12'!$B$213, " - ", 'CWW12'!$F$6, " - ", 'CWW12'!$E$5),212)&amp;" [*** truncated]",_xlfn.CONCAT('CWW12'!$B$210, " - ", 'CWW12'!$B$213, " - ", 'CWW12'!$F$6, " - ", 'CWW12'!$E$5))</f>
        <v xml:space="preserve">Total enhancement - Total transitional expenditure; wastewater/bioresources totex - Surface water drainage - Wastewater network+ </v>
      </c>
      <c r="D2718" t="str">
        <f>'CWW12'!$C$213</f>
        <v>£m</v>
      </c>
      <c r="E2718" t="s">
        <v>8488</v>
      </c>
      <c r="F2718" s="1248">
        <f>IF(ISBLANK('CWW12'!$L$213),"##BLANK",'CWW12'!$L$213)</f>
        <v>0.2472563958883128</v>
      </c>
    </row>
    <row r="2719" spans="2:6" x14ac:dyDescent="0.2">
      <c r="B2719" t="str">
        <f>UPPER('CWW12'!$AB$213)</f>
        <v>CWW12_195HD_PR24</v>
      </c>
      <c r="C2719" t="str">
        <f>IF(LEN(_xlfn.CONCAT('CWW12'!$B$210, " - ", 'CWW12'!$B$213, " - ", 'CWW12'!$G$6, " - ", 'CWW12'!$E$5))&gt;230,LEFT(_xlfn.CONCAT('CWW12'!$B$210, " - ", 'CWW12'!$B$213, " - ", 'CWW12'!$G$6, " - ", 'CWW12'!$E$5),212)&amp;" [*** truncated]",_xlfn.CONCAT('CWW12'!$B$210, " - ", 'CWW12'!$B$213, " - ", 'CWW12'!$G$6, " - ", 'CWW12'!$E$5))</f>
        <v xml:space="preserve">Total enhancement - Total transitional expenditure; wastewater/bioresources totex - Highway drainage - Wastewater network+ </v>
      </c>
      <c r="D2719" t="str">
        <f>'CWW12'!$C$213</f>
        <v>£m</v>
      </c>
      <c r="E2719" t="s">
        <v>8488</v>
      </c>
      <c r="F2719" s="1248">
        <f>IF(ISBLANK('CWW12'!$M$213),"##BLANK",'CWW12'!$M$213)</f>
        <v>8.974053596935877E-2</v>
      </c>
    </row>
    <row r="2720" spans="2:6" x14ac:dyDescent="0.2">
      <c r="B2720" t="str">
        <f>UPPER('CWW12'!$AC$213)</f>
        <v>CWW12_195STD_PR24</v>
      </c>
      <c r="C2720" t="str">
        <f>IF(LEN(_xlfn.CONCAT('CWW12'!$B$210, " - ", 'CWW12'!$B$213, " - ", 'CWW12'!$H$6, " - ", 'CWW12'!$E$5))&gt;230,LEFT(_xlfn.CONCAT('CWW12'!$B$210, " - ", 'CWW12'!$B$213, " - ", 'CWW12'!$H$6, " - ", 'CWW12'!$E$5),212)&amp;" [*** truncated]",_xlfn.CONCAT('CWW12'!$B$210, " - ", 'CWW12'!$B$213, " - ", 'CWW12'!$H$6, " - ", 'CWW12'!$E$5))</f>
        <v xml:space="preserve">Total enhancement - Total transitional expenditure; wastewater/bioresources totex - Sewage treatment and disposal - Wastewater network+ </v>
      </c>
      <c r="D2720" t="str">
        <f>'CWW12'!$C$213</f>
        <v>£m</v>
      </c>
      <c r="E2720" t="s">
        <v>8488</v>
      </c>
      <c r="F2720" s="1248">
        <f>IF(ISBLANK('CWW12'!$N$213),"##BLANK",'CWW12'!$N$213)</f>
        <v>16.628737477184554</v>
      </c>
    </row>
    <row r="2721" spans="2:6" x14ac:dyDescent="0.2">
      <c r="B2721" t="str">
        <f>UPPER('CWW12'!$AD$213)</f>
        <v>CWW12_195SLT_PR24</v>
      </c>
      <c r="C2721" t="str">
        <f>IF(LEN(_xlfn.CONCAT('CWW12'!$B$210, " - ", 'CWW12'!$B$213, " - ", 'CWW12'!$I$6, " - ", 'CWW12'!$E$5))&gt;230,LEFT(_xlfn.CONCAT('CWW12'!$B$210, " - ", 'CWW12'!$B$213, " - ", 'CWW12'!$I$6, " - ", 'CWW12'!$E$5),212)&amp;" [*** truncated]",_xlfn.CONCAT('CWW12'!$B$210, " - ", 'CWW12'!$B$213, " - ", 'CWW12'!$I$6, " - ", 'CWW12'!$E$5))</f>
        <v xml:space="preserve">Total enhancement - Total transitional expenditure; wastewater/bioresources totex - Sludge liquor treatment - Wastewater network+ </v>
      </c>
      <c r="D2721" t="str">
        <f>'CWW12'!$C$213</f>
        <v>£m</v>
      </c>
      <c r="E2721" t="s">
        <v>8488</v>
      </c>
      <c r="F2721" s="1248">
        <f>IF(ISBLANK('CWW12'!$O$213),"##BLANK",'CWW12'!$O$213)</f>
        <v>0</v>
      </c>
    </row>
    <row r="2722" spans="2:6" x14ac:dyDescent="0.2">
      <c r="B2722" t="str">
        <f>UPPER('CWW12'!$AE$213)</f>
        <v>CWW12_195TOT_PR24</v>
      </c>
      <c r="C2722" t="str">
        <f>IF(LEN(_xlfn.CONCAT('CWW12'!$B$210, " - ", 'CWW12'!$B$213, " - ", 'CWW12'!$J$5))&gt;230,LEFT(_xlfn.CONCAT('CWW12'!$B$210, " - ", 'CWW12'!$B$213, " - ", 'CWW12'!$J$5),212)&amp;" [*** truncated]",_xlfn.CONCAT('CWW12'!$B$210, " - ", 'CWW12'!$B$213, " - ", 'CWW12'!$J$5))</f>
        <v>Total enhancement - Total transitional expenditure; wastewater/bioresources totex - Total</v>
      </c>
      <c r="D2722" t="str">
        <f>'CWW12'!$C$213</f>
        <v>£m</v>
      </c>
      <c r="E2722" t="s">
        <v>8488</v>
      </c>
      <c r="F2722" s="1248">
        <f>IF(ISBLANK('CWW12'!$P$213),"##BLANK",'CWW12'!$P$213)</f>
        <v>18.165952751010256</v>
      </c>
    </row>
    <row r="2723" spans="2:6" x14ac:dyDescent="0.2">
      <c r="B2723" t="str">
        <f>UPPER('CWW17'!$BD$10)</f>
        <v>CWW17_001FL_PR24</v>
      </c>
      <c r="C2723" t="str">
        <f>IF(LEN(_xlfn.CONCAT('CWW17'!$B$9, " - ", 'CWW17'!$B$10, " - ", 'CWW17'!$E$6, " - ", 'CWW17'!$E$5))&gt;230,LEFT(_xlfn.CONCAT('CWW17'!$B$9, " - ", 'CWW17'!$B$10, " - ", 'CWW17'!$E$6, " - ", 'CWW17'!$E$5),212)&amp;" [*** truncated]",_xlfn.CONCAT('CWW17'!$B$9, " - ", 'CWW17'!$B$10, " - ", 'CWW17'!$E$6, " - ", 'CWW17'!$E$5))</f>
        <v xml:space="preserve">EA/NRW environmental programme wastewater (WINEP/NEP) - Event duration monitoring at intermittent discharges (WINEP/NEP) wastewater capex - Foul - Wastewater network+ </v>
      </c>
      <c r="D2723" t="str">
        <f>'CWW17'!$C$10</f>
        <v>£m</v>
      </c>
      <c r="E2723" t="s">
        <v>8488</v>
      </c>
      <c r="F2723" s="1248">
        <f>IF(ISBLANK('CWW17'!$K$10),"##BLANK",'CWW17'!$K$10)</f>
        <v>8.0778364936276034E-2</v>
      </c>
    </row>
    <row r="2724" spans="2:6" x14ac:dyDescent="0.2">
      <c r="B2724" t="str">
        <f>UPPER('CWW17'!$BE$10)</f>
        <v>CWW17_001SWD_PR24</v>
      </c>
      <c r="C2724" t="str">
        <f>IF(LEN(_xlfn.CONCAT('CWW17'!$B$9, " - ", 'CWW17'!$B$10, " - ", 'CWW17'!$F$6, " - ", 'CWW17'!$E$5))&gt;230,LEFT(_xlfn.CONCAT('CWW17'!$B$9, " - ", 'CWW17'!$B$10, " - ", 'CWW17'!$F$6, " - ", 'CWW17'!$E$5),212)&amp;" [*** truncated]",_xlfn.CONCAT('CWW17'!$B$9, " - ", 'CWW17'!$B$10, " - ", 'CWW17'!$F$6, " - ", 'CWW17'!$E$5))</f>
        <v xml:space="preserve">EA/NRW environmental programme wastewater (WINEP/NEP) - Event duration monitoring at intermittent discharges (WINEP/NEP) wastewater capex - Surface water drainage - Wastewater network+ </v>
      </c>
      <c r="D2724" t="str">
        <f>'CWW17'!$C$10</f>
        <v>£m</v>
      </c>
      <c r="E2724" t="s">
        <v>8488</v>
      </c>
      <c r="F2724" s="1248">
        <f>IF(ISBLANK('CWW17'!$L$10),"##BLANK",'CWW17'!$L$10)</f>
        <v>0</v>
      </c>
    </row>
    <row r="2725" spans="2:6" x14ac:dyDescent="0.2">
      <c r="B2725" t="str">
        <f>UPPER('CWW17'!$BF$10)</f>
        <v>CWW17_001HD_PR24</v>
      </c>
      <c r="C2725" t="str">
        <f>IF(LEN(_xlfn.CONCAT('CWW17'!$B$9, " - ", 'CWW17'!$B$10, " - ", 'CWW17'!$G$6, " - ", 'CWW17'!$E$5))&gt;230,LEFT(_xlfn.CONCAT('CWW17'!$B$9, " - ", 'CWW17'!$B$10, " - ", 'CWW17'!$G$6, " - ", 'CWW17'!$E$5),212)&amp;" [*** truncated]",_xlfn.CONCAT('CWW17'!$B$9, " - ", 'CWW17'!$B$10, " - ", 'CWW17'!$G$6, " - ", 'CWW17'!$E$5))</f>
        <v xml:space="preserve">EA/NRW environmental programme wastewater (WINEP/NEP) - Event duration monitoring at intermittent discharges (WINEP/NEP) wastewater capex - Highway drainage - Wastewater network+ </v>
      </c>
      <c r="D2725" t="str">
        <f>'CWW17'!$C$10</f>
        <v>£m</v>
      </c>
      <c r="E2725" t="s">
        <v>8488</v>
      </c>
      <c r="F2725" s="1248">
        <f>IF(ISBLANK('CWW17'!$M$10),"##BLANK",'CWW17'!$M$10)</f>
        <v>0</v>
      </c>
    </row>
    <row r="2726" spans="2:6" x14ac:dyDescent="0.2">
      <c r="B2726" t="str">
        <f>UPPER('CWW17'!$BG$10)</f>
        <v>CWW17_001STD_PR24</v>
      </c>
      <c r="C2726" t="str">
        <f>IF(LEN(_xlfn.CONCAT('CWW17'!$B$9, " - ", 'CWW17'!$B$10, " - ", 'CWW17'!$H$6, " - ", 'CWW17'!$E$5))&gt;230,LEFT(_xlfn.CONCAT('CWW17'!$B$9, " - ", 'CWW17'!$B$10, " - ", 'CWW17'!$H$6, " - ", 'CWW17'!$E$5),212)&amp;" [*** truncated]",_xlfn.CONCAT('CWW17'!$B$9, " - ", 'CWW17'!$B$10, " - ", 'CWW17'!$H$6, " - ", 'CWW17'!$E$5))</f>
        <v xml:space="preserve">EA/NRW environmental programme wastewater (WINEP/NEP) - Event duration monitoring at intermittent discharges (WINEP/NEP) wastewater capex - Sewage treatment and disposal - Wastewater network+ </v>
      </c>
      <c r="D2726" t="str">
        <f>'CWW17'!$C$10</f>
        <v>£m</v>
      </c>
      <c r="E2726" t="s">
        <v>8488</v>
      </c>
      <c r="F2726" s="1248">
        <f>IF(ISBLANK('CWW17'!$N$10),"##BLANK",'CWW17'!$N$10)</f>
        <v>0</v>
      </c>
    </row>
    <row r="2727" spans="2:6" x14ac:dyDescent="0.2">
      <c r="B2727" t="str">
        <f>UPPER('CWW17'!$BH$10)</f>
        <v>CWW17_001SLT_PR24</v>
      </c>
      <c r="C2727" t="str">
        <f>IF(LEN(_xlfn.CONCAT('CWW17'!$B$9, " - ", 'CWW17'!$B$10, " - ", 'CWW17'!$I$6, " - ", 'CWW17'!$E$5))&gt;230,LEFT(_xlfn.CONCAT('CWW17'!$B$9, " - ", 'CWW17'!$B$10, " - ", 'CWW17'!$I$6, " - ", 'CWW17'!$E$5),212)&amp;" [*** truncated]",_xlfn.CONCAT('CWW17'!$B$9, " - ", 'CWW17'!$B$10, " - ", 'CWW17'!$I$6, " - ", 'CWW17'!$E$5))</f>
        <v xml:space="preserve">EA/NRW environmental programme wastewater (WINEP/NEP) - Event duration monitoring at intermittent discharges (WINEP/NEP) wastewater capex - Sludge liquor treatment - Wastewater network+ </v>
      </c>
      <c r="D2727" t="str">
        <f>'CWW17'!$C$10</f>
        <v>£m</v>
      </c>
      <c r="E2727" t="s">
        <v>8488</v>
      </c>
      <c r="F2727" s="1248">
        <f>IF(ISBLANK('CWW17'!$O$10),"##BLANK",'CWW17'!$O$10)</f>
        <v>0</v>
      </c>
    </row>
    <row r="2728" spans="2:6" x14ac:dyDescent="0.2">
      <c r="B2728" t="str">
        <f>UPPER('CWW17'!$BI$10)</f>
        <v>CWW17_001TOT_PR24</v>
      </c>
      <c r="C2728" t="str">
        <f>IF(LEN(_xlfn.CONCAT('CWW17'!$B$9, " - ", 'CWW17'!$B$10, " - ", 'CWW17'!$J$5))&gt;230,LEFT(_xlfn.CONCAT('CWW17'!$B$9, " - ", 'CWW17'!$B$10, " - ", 'CWW17'!$J$5),212)&amp;" [*** truncated]",_xlfn.CONCAT('CWW17'!$B$9, " - ", 'CWW17'!$B$10, " - ", 'CWW17'!$J$5))</f>
        <v>EA/NRW environmental programme wastewater (WINEP/NEP) - Event duration monitoring at intermittent discharges (WINEP/NEP) wastewater capex - Total</v>
      </c>
      <c r="D2728" t="str">
        <f>'CWW17'!$C$10</f>
        <v>£m</v>
      </c>
      <c r="E2728" t="s">
        <v>8488</v>
      </c>
      <c r="F2728" s="1248">
        <f>IF(ISBLANK('CWW17'!$P$10),"##BLANK",'CWW17'!$P$10)</f>
        <v>8.0778364936276034E-2</v>
      </c>
    </row>
    <row r="2729" spans="2:6" x14ac:dyDescent="0.2">
      <c r="B2729" t="str">
        <f>UPPER('CWW17'!$BD$11)</f>
        <v>CWW17_002FL_PR24</v>
      </c>
      <c r="C2729" t="str">
        <f>IF(LEN(_xlfn.CONCAT('CWW17'!$B$9, " - ", 'CWW17'!$B$11, " - ", 'CWW17'!$E$6, " - ", 'CWW17'!$E$5))&gt;230,LEFT(_xlfn.CONCAT('CWW17'!$B$9, " - ", 'CWW17'!$B$11, " - ", 'CWW17'!$E$6, " - ", 'CWW17'!$E$5),212)&amp;" [*** truncated]",_xlfn.CONCAT('CWW17'!$B$9, " - ", 'CWW17'!$B$11, " - ", 'CWW17'!$E$6, " - ", 'CWW17'!$E$5))</f>
        <v xml:space="preserve">EA/NRW environmental programme wastewater (WINEP/NEP) - Event duration monitoring at intermittent discharges (WINEP/NEP) wastewater opex - Foul - Wastewater network+ </v>
      </c>
      <c r="D2729" t="str">
        <f>'CWW17'!$C$11</f>
        <v>£m</v>
      </c>
      <c r="E2729" t="s">
        <v>8488</v>
      </c>
      <c r="F2729" s="1248">
        <f>IF(ISBLANK('CWW17'!$K$11),"##BLANK",'CWW17'!$K$11)</f>
        <v>0</v>
      </c>
    </row>
    <row r="2730" spans="2:6" x14ac:dyDescent="0.2">
      <c r="B2730" t="str">
        <f>UPPER('CWW17'!$BE$11)</f>
        <v>CWW17_002SWD_PR24</v>
      </c>
      <c r="C2730" t="str">
        <f>IF(LEN(_xlfn.CONCAT('CWW17'!$B$9, " - ", 'CWW17'!$B$11, " - ", 'CWW17'!$F$6, " - ", 'CWW17'!$E$5))&gt;230,LEFT(_xlfn.CONCAT('CWW17'!$B$9, " - ", 'CWW17'!$B$11, " - ", 'CWW17'!$F$6, " - ", 'CWW17'!$E$5),212)&amp;" [*** truncated]",_xlfn.CONCAT('CWW17'!$B$9, " - ", 'CWW17'!$B$11, " - ", 'CWW17'!$F$6, " - ", 'CWW17'!$E$5))</f>
        <v xml:space="preserve">EA/NRW environmental programme wastewater (WINEP/NEP) - Event duration monitoring at intermittent discharges (WINEP/NEP) wastewater opex - Surface water drainage - Wastewater network+ </v>
      </c>
      <c r="D2730" t="str">
        <f>'CWW17'!$C$11</f>
        <v>£m</v>
      </c>
      <c r="E2730" t="s">
        <v>8488</v>
      </c>
      <c r="F2730" s="1248">
        <f>IF(ISBLANK('CWW17'!$L$11),"##BLANK",'CWW17'!$L$11)</f>
        <v>0</v>
      </c>
    </row>
    <row r="2731" spans="2:6" x14ac:dyDescent="0.2">
      <c r="B2731" t="str">
        <f>UPPER('CWW17'!$BF$11)</f>
        <v>CWW17_002HD_PR24</v>
      </c>
      <c r="C2731" t="str">
        <f>IF(LEN(_xlfn.CONCAT('CWW17'!$B$9, " - ", 'CWW17'!$B$11, " - ", 'CWW17'!$G$6, " - ", 'CWW17'!$E$5))&gt;230,LEFT(_xlfn.CONCAT('CWW17'!$B$9, " - ", 'CWW17'!$B$11, " - ", 'CWW17'!$G$6, " - ", 'CWW17'!$E$5),212)&amp;" [*** truncated]",_xlfn.CONCAT('CWW17'!$B$9, " - ", 'CWW17'!$B$11, " - ", 'CWW17'!$G$6, " - ", 'CWW17'!$E$5))</f>
        <v xml:space="preserve">EA/NRW environmental programme wastewater (WINEP/NEP) - Event duration monitoring at intermittent discharges (WINEP/NEP) wastewater opex - Highway drainage - Wastewater network+ </v>
      </c>
      <c r="D2731" t="str">
        <f>'CWW17'!$C$11</f>
        <v>£m</v>
      </c>
      <c r="E2731" t="s">
        <v>8488</v>
      </c>
      <c r="F2731" s="1248">
        <f>IF(ISBLANK('CWW17'!$M$11),"##BLANK",'CWW17'!$M$11)</f>
        <v>0</v>
      </c>
    </row>
    <row r="2732" spans="2:6" x14ac:dyDescent="0.2">
      <c r="B2732" t="str">
        <f>UPPER('CWW17'!$BG$11)</f>
        <v>CWW17_002STD_PR24</v>
      </c>
      <c r="C2732" t="str">
        <f>IF(LEN(_xlfn.CONCAT('CWW17'!$B$9, " - ", 'CWW17'!$B$11, " - ", 'CWW17'!$H$6, " - ", 'CWW17'!$E$5))&gt;230,LEFT(_xlfn.CONCAT('CWW17'!$B$9, " - ", 'CWW17'!$B$11, " - ", 'CWW17'!$H$6, " - ", 'CWW17'!$E$5),212)&amp;" [*** truncated]",_xlfn.CONCAT('CWW17'!$B$9, " - ", 'CWW17'!$B$11, " - ", 'CWW17'!$H$6, " - ", 'CWW17'!$E$5))</f>
        <v xml:space="preserve">EA/NRW environmental programme wastewater (WINEP/NEP) - Event duration monitoring at intermittent discharges (WINEP/NEP) wastewater opex - Sewage treatment and disposal - Wastewater network+ </v>
      </c>
      <c r="D2732" t="str">
        <f>'CWW17'!$C$11</f>
        <v>£m</v>
      </c>
      <c r="E2732" t="s">
        <v>8488</v>
      </c>
      <c r="F2732" s="1248">
        <f>IF(ISBLANK('CWW17'!$N$11),"##BLANK",'CWW17'!$N$11)</f>
        <v>0</v>
      </c>
    </row>
    <row r="2733" spans="2:6" x14ac:dyDescent="0.2">
      <c r="B2733" t="str">
        <f>UPPER('CWW17'!$BH$11)</f>
        <v>CWW17_002SLT_PR24</v>
      </c>
      <c r="C2733" t="str">
        <f>IF(LEN(_xlfn.CONCAT('CWW17'!$B$9, " - ", 'CWW17'!$B$11, " - ", 'CWW17'!$I$6, " - ", 'CWW17'!$E$5))&gt;230,LEFT(_xlfn.CONCAT('CWW17'!$B$9, " - ", 'CWW17'!$B$11, " - ", 'CWW17'!$I$6, " - ", 'CWW17'!$E$5),212)&amp;" [*** truncated]",_xlfn.CONCAT('CWW17'!$B$9, " - ", 'CWW17'!$B$11, " - ", 'CWW17'!$I$6, " - ", 'CWW17'!$E$5))</f>
        <v xml:space="preserve">EA/NRW environmental programme wastewater (WINEP/NEP) - Event duration monitoring at intermittent discharges (WINEP/NEP) wastewater opex - Sludge liquor treatment - Wastewater network+ </v>
      </c>
      <c r="D2733" t="str">
        <f>'CWW17'!$C$11</f>
        <v>£m</v>
      </c>
      <c r="E2733" t="s">
        <v>8488</v>
      </c>
      <c r="F2733" s="1248">
        <f>IF(ISBLANK('CWW17'!$O$11),"##BLANK",'CWW17'!$O$11)</f>
        <v>0</v>
      </c>
    </row>
    <row r="2734" spans="2:6" x14ac:dyDescent="0.2">
      <c r="B2734" t="str">
        <f>UPPER('CWW17'!$BI$11)</f>
        <v>CWW17_002TOT_PR24</v>
      </c>
      <c r="C2734" t="str">
        <f>IF(LEN(_xlfn.CONCAT('CWW17'!$B$9, " - ", 'CWW17'!$B$11, " - ", 'CWW17'!$J$5))&gt;230,LEFT(_xlfn.CONCAT('CWW17'!$B$9, " - ", 'CWW17'!$B$11, " - ", 'CWW17'!$J$5),212)&amp;" [*** truncated]",_xlfn.CONCAT('CWW17'!$B$9, " - ", 'CWW17'!$B$11, " - ", 'CWW17'!$J$5))</f>
        <v>EA/NRW environmental programme wastewater (WINEP/NEP) - Event duration monitoring at intermittent discharges (WINEP/NEP) wastewater opex - Total</v>
      </c>
      <c r="D2734" t="str">
        <f>'CWW17'!$C$11</f>
        <v>£m</v>
      </c>
      <c r="E2734" t="s">
        <v>8488</v>
      </c>
      <c r="F2734" s="1248">
        <f>IF(ISBLANK('CWW17'!$P$11),"##BLANK",'CWW17'!$P$11)</f>
        <v>0</v>
      </c>
    </row>
    <row r="2735" spans="2:6" x14ac:dyDescent="0.2">
      <c r="B2735" t="str">
        <f>UPPER('CWW17'!$BD$12)</f>
        <v>CWW17_003FL_PR24</v>
      </c>
      <c r="C2735" t="str">
        <f>IF(LEN(_xlfn.CONCAT('CWW17'!$B$9, " - ", 'CWW17'!$B$12, " - ", 'CWW17'!$E$6, " - ", 'CWW17'!$E$5))&gt;230,LEFT(_xlfn.CONCAT('CWW17'!$B$9, " - ", 'CWW17'!$B$12, " - ", 'CWW17'!$E$6, " - ", 'CWW17'!$E$5),212)&amp;" [*** truncated]",_xlfn.CONCAT('CWW17'!$B$9, " - ", 'CWW17'!$B$12, " - ", 'CWW17'!$E$6, " - ", 'CWW17'!$E$5))</f>
        <v xml:space="preserve">EA/NRW environmental programme wastewater (WINEP/NEP) - Event duration monitoring at intermittent discharges (WINEP/NEP) wastewater totex - Foul - Wastewater network+ </v>
      </c>
      <c r="D2735" t="str">
        <f>'CWW17'!$C$12</f>
        <v>£m</v>
      </c>
      <c r="E2735" t="s">
        <v>8488</v>
      </c>
      <c r="F2735" s="1248">
        <f>IF(ISBLANK('CWW17'!$K$12),"##BLANK",'CWW17'!$K$12)</f>
        <v>8.0778364936276034E-2</v>
      </c>
    </row>
    <row r="2736" spans="2:6" x14ac:dyDescent="0.2">
      <c r="B2736" t="str">
        <f>UPPER('CWW17'!$BE$12)</f>
        <v>CWW17_003SWD_PR24</v>
      </c>
      <c r="C2736" t="str">
        <f>IF(LEN(_xlfn.CONCAT('CWW17'!$B$9, " - ", 'CWW17'!$B$12, " - ", 'CWW17'!$F$6, " - ", 'CWW17'!$E$5))&gt;230,LEFT(_xlfn.CONCAT('CWW17'!$B$9, " - ", 'CWW17'!$B$12, " - ", 'CWW17'!$F$6, " - ", 'CWW17'!$E$5),212)&amp;" [*** truncated]",_xlfn.CONCAT('CWW17'!$B$9, " - ", 'CWW17'!$B$12, " - ", 'CWW17'!$F$6, " - ", 'CWW17'!$E$5))</f>
        <v xml:space="preserve">EA/NRW environmental programme wastewater (WINEP/NEP) - Event duration monitoring at intermittent discharges (WINEP/NEP) wastewater totex - Surface water drainage - Wastewater network+ </v>
      </c>
      <c r="D2736" t="str">
        <f>'CWW17'!$C$12</f>
        <v>£m</v>
      </c>
      <c r="E2736" t="s">
        <v>8488</v>
      </c>
      <c r="F2736" s="1248">
        <f>IF(ISBLANK('CWW17'!$L$12),"##BLANK",'CWW17'!$L$12)</f>
        <v>0</v>
      </c>
    </row>
    <row r="2737" spans="2:6" x14ac:dyDescent="0.2">
      <c r="B2737" t="str">
        <f>UPPER('CWW17'!$BF$12)</f>
        <v>CWW17_003HD_PR24</v>
      </c>
      <c r="C2737" t="str">
        <f>IF(LEN(_xlfn.CONCAT('CWW17'!$B$9, " - ", 'CWW17'!$B$12, " - ", 'CWW17'!$G$6, " - ", 'CWW17'!$E$5))&gt;230,LEFT(_xlfn.CONCAT('CWW17'!$B$9, " - ", 'CWW17'!$B$12, " - ", 'CWW17'!$G$6, " - ", 'CWW17'!$E$5),212)&amp;" [*** truncated]",_xlfn.CONCAT('CWW17'!$B$9, " - ", 'CWW17'!$B$12, " - ", 'CWW17'!$G$6, " - ", 'CWW17'!$E$5))</f>
        <v xml:space="preserve">EA/NRW environmental programme wastewater (WINEP/NEP) - Event duration monitoring at intermittent discharges (WINEP/NEP) wastewater totex - Highway drainage - Wastewater network+ </v>
      </c>
      <c r="D2737" t="str">
        <f>'CWW17'!$C$12</f>
        <v>£m</v>
      </c>
      <c r="E2737" t="s">
        <v>8488</v>
      </c>
      <c r="F2737" s="1248">
        <f>IF(ISBLANK('CWW17'!$M$12),"##BLANK",'CWW17'!$M$12)</f>
        <v>0</v>
      </c>
    </row>
    <row r="2738" spans="2:6" x14ac:dyDescent="0.2">
      <c r="B2738" t="str">
        <f>UPPER('CWW17'!$BG$12)</f>
        <v>CWW17_003STD_PR24</v>
      </c>
      <c r="C2738" t="str">
        <f>IF(LEN(_xlfn.CONCAT('CWW17'!$B$9, " - ", 'CWW17'!$B$12, " - ", 'CWW17'!$H$6, " - ", 'CWW17'!$E$5))&gt;230,LEFT(_xlfn.CONCAT('CWW17'!$B$9, " - ", 'CWW17'!$B$12, " - ", 'CWW17'!$H$6, " - ", 'CWW17'!$E$5),212)&amp;" [*** truncated]",_xlfn.CONCAT('CWW17'!$B$9, " - ", 'CWW17'!$B$12, " - ", 'CWW17'!$H$6, " - ", 'CWW17'!$E$5))</f>
        <v xml:space="preserve">EA/NRW environmental programme wastewater (WINEP/NEP) - Event duration monitoring at intermittent discharges (WINEP/NEP) wastewater totex - Sewage treatment and disposal - Wastewater network+ </v>
      </c>
      <c r="D2738" t="str">
        <f>'CWW17'!$C$12</f>
        <v>£m</v>
      </c>
      <c r="E2738" t="s">
        <v>8488</v>
      </c>
      <c r="F2738" s="1248">
        <f>IF(ISBLANK('CWW17'!$N$12),"##BLANK",'CWW17'!$N$12)</f>
        <v>0</v>
      </c>
    </row>
    <row r="2739" spans="2:6" x14ac:dyDescent="0.2">
      <c r="B2739" t="str">
        <f>UPPER('CWW17'!$BH$12)</f>
        <v>CWW17_003SLT_PR24</v>
      </c>
      <c r="C2739" t="str">
        <f>IF(LEN(_xlfn.CONCAT('CWW17'!$B$9, " - ", 'CWW17'!$B$12, " - ", 'CWW17'!$I$6, " - ", 'CWW17'!$E$5))&gt;230,LEFT(_xlfn.CONCAT('CWW17'!$B$9, " - ", 'CWW17'!$B$12, " - ", 'CWW17'!$I$6, " - ", 'CWW17'!$E$5),212)&amp;" [*** truncated]",_xlfn.CONCAT('CWW17'!$B$9, " - ", 'CWW17'!$B$12, " - ", 'CWW17'!$I$6, " - ", 'CWW17'!$E$5))</f>
        <v xml:space="preserve">EA/NRW environmental programme wastewater (WINEP/NEP) - Event duration monitoring at intermittent discharges (WINEP/NEP) wastewater totex - Sludge liquor treatment - Wastewater network+ </v>
      </c>
      <c r="D2739" t="str">
        <f>'CWW17'!$C$12</f>
        <v>£m</v>
      </c>
      <c r="E2739" t="s">
        <v>8488</v>
      </c>
      <c r="F2739" s="1248">
        <f>IF(ISBLANK('CWW17'!$O$12),"##BLANK",'CWW17'!$O$12)</f>
        <v>0</v>
      </c>
    </row>
    <row r="2740" spans="2:6" x14ac:dyDescent="0.2">
      <c r="B2740" t="str">
        <f>UPPER('CWW17'!$BI$12)</f>
        <v>CWW17_003TOT_PR24</v>
      </c>
      <c r="C2740" t="str">
        <f>IF(LEN(_xlfn.CONCAT('CWW17'!$B$9, " - ", 'CWW17'!$B$12, " - ", 'CWW17'!$J$5))&gt;230,LEFT(_xlfn.CONCAT('CWW17'!$B$9, " - ", 'CWW17'!$B$12, " - ", 'CWW17'!$J$5),212)&amp;" [*** truncated]",_xlfn.CONCAT('CWW17'!$B$9, " - ", 'CWW17'!$B$12, " - ", 'CWW17'!$J$5))</f>
        <v>EA/NRW environmental programme wastewater (WINEP/NEP) - Event duration monitoring at intermittent discharges (WINEP/NEP) wastewater totex - Total</v>
      </c>
      <c r="D2740" t="str">
        <f>'CWW17'!$C$12</f>
        <v>£m</v>
      </c>
      <c r="E2740" t="s">
        <v>8488</v>
      </c>
      <c r="F2740" s="1248">
        <f>IF(ISBLANK('CWW17'!$P$12),"##BLANK",'CWW17'!$P$12)</f>
        <v>8.0778364936276034E-2</v>
      </c>
    </row>
    <row r="2741" spans="2:6" x14ac:dyDescent="0.2">
      <c r="B2741" t="str">
        <f>UPPER('CWW17'!$BD$13)</f>
        <v>CWW17_004FL_PR24</v>
      </c>
      <c r="C2741" t="str">
        <f>IF(LEN(_xlfn.CONCAT('CWW17'!$B$9, " - ", 'CWW17'!$B$13, " - ", 'CWW17'!$E$6, " - ", 'CWW17'!$E$5))&gt;230,LEFT(_xlfn.CONCAT('CWW17'!$B$9, " - ", 'CWW17'!$B$13, " - ", 'CWW17'!$E$6, " - ", 'CWW17'!$E$5),212)&amp;" [*** truncated]",_xlfn.CONCAT('CWW17'!$B$9, " - ", 'CWW17'!$B$13, " - ", 'CWW17'!$E$6, " - ", 'CWW17'!$E$5))</f>
        <v xml:space="preserve">EA/NRW environmental programme wastewater (WINEP/NEP) - Flow monitoring at sewage treatment works; (WINEP/NEP) wastewater capex - Foul - Wastewater network+ </v>
      </c>
      <c r="D2741" t="str">
        <f>'CWW17'!$C$13</f>
        <v>£m</v>
      </c>
      <c r="E2741" t="s">
        <v>8488</v>
      </c>
      <c r="F2741" s="1248">
        <f>IF(ISBLANK('CWW17'!$K$13),"##BLANK",'CWW17'!$K$13)</f>
        <v>0</v>
      </c>
    </row>
    <row r="2742" spans="2:6" x14ac:dyDescent="0.2">
      <c r="B2742" t="str">
        <f>UPPER('CWW17'!$BE$13)</f>
        <v>CWW17_004SWD_PR24</v>
      </c>
      <c r="C2742" t="str">
        <f>IF(LEN(_xlfn.CONCAT('CWW17'!$B$9, " - ", 'CWW17'!$B$13, " - ", 'CWW17'!$F$6, " - ", 'CWW17'!$E$5))&gt;230,LEFT(_xlfn.CONCAT('CWW17'!$B$9, " - ", 'CWW17'!$B$13, " - ", 'CWW17'!$F$6, " - ", 'CWW17'!$E$5),212)&amp;" [*** truncated]",_xlfn.CONCAT('CWW17'!$B$9, " - ", 'CWW17'!$B$13, " - ", 'CWW17'!$F$6, " - ", 'CWW17'!$E$5))</f>
        <v xml:space="preserve">EA/NRW environmental programme wastewater (WINEP/NEP) - Flow monitoring at sewage treatment works; (WINEP/NEP) wastewater capex - Surface water drainage - Wastewater network+ </v>
      </c>
      <c r="D2742" t="str">
        <f>'CWW17'!$C$13</f>
        <v>£m</v>
      </c>
      <c r="E2742" t="s">
        <v>8488</v>
      </c>
      <c r="F2742" s="1248">
        <f>IF(ISBLANK('CWW17'!$L$13),"##BLANK",'CWW17'!$L$13)</f>
        <v>0</v>
      </c>
    </row>
    <row r="2743" spans="2:6" x14ac:dyDescent="0.2">
      <c r="B2743" t="str">
        <f>UPPER('CWW17'!$BF$13)</f>
        <v>CWW17_004HD_PR24</v>
      </c>
      <c r="C2743" t="str">
        <f>IF(LEN(_xlfn.CONCAT('CWW17'!$B$9, " - ", 'CWW17'!$B$13, " - ", 'CWW17'!$G$6, " - ", 'CWW17'!$E$5))&gt;230,LEFT(_xlfn.CONCAT('CWW17'!$B$9, " - ", 'CWW17'!$B$13, " - ", 'CWW17'!$G$6, " - ", 'CWW17'!$E$5),212)&amp;" [*** truncated]",_xlfn.CONCAT('CWW17'!$B$9, " - ", 'CWW17'!$B$13, " - ", 'CWW17'!$G$6, " - ", 'CWW17'!$E$5))</f>
        <v xml:space="preserve">EA/NRW environmental programme wastewater (WINEP/NEP) - Flow monitoring at sewage treatment works; (WINEP/NEP) wastewater capex - Highway drainage - Wastewater network+ </v>
      </c>
      <c r="D2743" t="str">
        <f>'CWW17'!$C$13</f>
        <v>£m</v>
      </c>
      <c r="E2743" t="s">
        <v>8488</v>
      </c>
      <c r="F2743" s="1248">
        <f>IF(ISBLANK('CWW17'!$M$13),"##BLANK",'CWW17'!$M$13)</f>
        <v>0</v>
      </c>
    </row>
    <row r="2744" spans="2:6" x14ac:dyDescent="0.2">
      <c r="B2744" t="str">
        <f>UPPER('CWW17'!$BG$13)</f>
        <v>CWW17_004STD_PR24</v>
      </c>
      <c r="C2744" t="str">
        <f>IF(LEN(_xlfn.CONCAT('CWW17'!$B$9, " - ", 'CWW17'!$B$13, " - ", 'CWW17'!$H$6, " - ", 'CWW17'!$E$5))&gt;230,LEFT(_xlfn.CONCAT('CWW17'!$B$9, " - ", 'CWW17'!$B$13, " - ", 'CWW17'!$H$6, " - ", 'CWW17'!$E$5),212)&amp;" [*** truncated]",_xlfn.CONCAT('CWW17'!$B$9, " - ", 'CWW17'!$B$13, " - ", 'CWW17'!$H$6, " - ", 'CWW17'!$E$5))</f>
        <v xml:space="preserve">EA/NRW environmental programme wastewater (WINEP/NEP) - Flow monitoring at sewage treatment works; (WINEP/NEP) wastewater capex - Sewage treatment and disposal - Wastewater network+ </v>
      </c>
      <c r="D2744" t="str">
        <f>'CWW17'!$C$13</f>
        <v>£m</v>
      </c>
      <c r="E2744" t="s">
        <v>8488</v>
      </c>
      <c r="F2744" s="1248">
        <f>IF(ISBLANK('CWW17'!$N$13),"##BLANK",'CWW17'!$N$13)</f>
        <v>0</v>
      </c>
    </row>
    <row r="2745" spans="2:6" x14ac:dyDescent="0.2">
      <c r="B2745" t="str">
        <f>UPPER('CWW17'!$BH$13)</f>
        <v>CWW17_004SLT_PR24</v>
      </c>
      <c r="C2745" t="str">
        <f>IF(LEN(_xlfn.CONCAT('CWW17'!$B$9, " - ", 'CWW17'!$B$13, " - ", 'CWW17'!$I$6, " - ", 'CWW17'!$E$5))&gt;230,LEFT(_xlfn.CONCAT('CWW17'!$B$9, " - ", 'CWW17'!$B$13, " - ", 'CWW17'!$I$6, " - ", 'CWW17'!$E$5),212)&amp;" [*** truncated]",_xlfn.CONCAT('CWW17'!$B$9, " - ", 'CWW17'!$B$13, " - ", 'CWW17'!$I$6, " - ", 'CWW17'!$E$5))</f>
        <v xml:space="preserve">EA/NRW environmental programme wastewater (WINEP/NEP) - Flow monitoring at sewage treatment works; (WINEP/NEP) wastewater capex - Sludge liquor treatment - Wastewater network+ </v>
      </c>
      <c r="D2745" t="str">
        <f>'CWW17'!$C$13</f>
        <v>£m</v>
      </c>
      <c r="E2745" t="s">
        <v>8488</v>
      </c>
      <c r="F2745" s="1248">
        <f>IF(ISBLANK('CWW17'!$O$13),"##BLANK",'CWW17'!$O$13)</f>
        <v>0</v>
      </c>
    </row>
    <row r="2746" spans="2:6" x14ac:dyDescent="0.2">
      <c r="B2746" t="str">
        <f>UPPER('CWW17'!$BI$13)</f>
        <v>CWW17_004TOT_PR24</v>
      </c>
      <c r="C2746" t="str">
        <f>IF(LEN(_xlfn.CONCAT('CWW17'!$B$9, " - ", 'CWW17'!$B$13, " - ", 'CWW17'!$J$5))&gt;230,LEFT(_xlfn.CONCAT('CWW17'!$B$9, " - ", 'CWW17'!$B$13, " - ", 'CWW17'!$J$5),212)&amp;" [*** truncated]",_xlfn.CONCAT('CWW17'!$B$9, " - ", 'CWW17'!$B$13, " - ", 'CWW17'!$J$5))</f>
        <v>EA/NRW environmental programme wastewater (WINEP/NEP) - Flow monitoring at sewage treatment works; (WINEP/NEP) wastewater capex - Total</v>
      </c>
      <c r="D2746" t="str">
        <f>'CWW17'!$C$13</f>
        <v>£m</v>
      </c>
      <c r="E2746" t="s">
        <v>8488</v>
      </c>
      <c r="F2746" s="1248">
        <f>IF(ISBLANK('CWW17'!$P$13),"##BLANK",'CWW17'!$P$13)</f>
        <v>0</v>
      </c>
    </row>
    <row r="2747" spans="2:6" x14ac:dyDescent="0.2">
      <c r="B2747" t="str">
        <f>UPPER('CWW17'!$BD$14)</f>
        <v>CWW17_005FL_PR24</v>
      </c>
      <c r="C2747" t="str">
        <f>IF(LEN(_xlfn.CONCAT('CWW17'!$B$9, " - ", 'CWW17'!$B$14, " - ", 'CWW17'!$E$6, " - ", 'CWW17'!$E$5))&gt;230,LEFT(_xlfn.CONCAT('CWW17'!$B$9, " - ", 'CWW17'!$B$14, " - ", 'CWW17'!$E$6, " - ", 'CWW17'!$E$5),212)&amp;" [*** truncated]",_xlfn.CONCAT('CWW17'!$B$9, " - ", 'CWW17'!$B$14, " - ", 'CWW17'!$E$6, " - ", 'CWW17'!$E$5))</f>
        <v xml:space="preserve">EA/NRW environmental programme wastewater (WINEP/NEP) - Flow monitoring at sewage treatment works; (WINEP/NEP) wastewater opex - Foul - Wastewater network+ </v>
      </c>
      <c r="D2747" t="str">
        <f>'CWW17'!$C$14</f>
        <v>£m</v>
      </c>
      <c r="E2747" t="s">
        <v>8488</v>
      </c>
      <c r="F2747" s="1248">
        <f>IF(ISBLANK('CWW17'!$K$14),"##BLANK",'CWW17'!$K$14)</f>
        <v>0</v>
      </c>
    </row>
    <row r="2748" spans="2:6" x14ac:dyDescent="0.2">
      <c r="B2748" t="str">
        <f>UPPER('CWW17'!$BE$14)</f>
        <v>CWW17_005SWD_PR24</v>
      </c>
      <c r="C2748" t="str">
        <f>IF(LEN(_xlfn.CONCAT('CWW17'!$B$9, " - ", 'CWW17'!$B$14, " - ", 'CWW17'!$F$6, " - ", 'CWW17'!$E$5))&gt;230,LEFT(_xlfn.CONCAT('CWW17'!$B$9, " - ", 'CWW17'!$B$14, " - ", 'CWW17'!$F$6, " - ", 'CWW17'!$E$5),212)&amp;" [*** truncated]",_xlfn.CONCAT('CWW17'!$B$9, " - ", 'CWW17'!$B$14, " - ", 'CWW17'!$F$6, " - ", 'CWW17'!$E$5))</f>
        <v xml:space="preserve">EA/NRW environmental programme wastewater (WINEP/NEP) - Flow monitoring at sewage treatment works; (WINEP/NEP) wastewater opex - Surface water drainage - Wastewater network+ </v>
      </c>
      <c r="D2748" t="str">
        <f>'CWW17'!$C$14</f>
        <v>£m</v>
      </c>
      <c r="E2748" t="s">
        <v>8488</v>
      </c>
      <c r="F2748" s="1248">
        <f>IF(ISBLANK('CWW17'!$L$14),"##BLANK",'CWW17'!$L$14)</f>
        <v>0</v>
      </c>
    </row>
    <row r="2749" spans="2:6" x14ac:dyDescent="0.2">
      <c r="B2749" t="str">
        <f>UPPER('CWW17'!$BF$14)</f>
        <v>CWW17_005HD_PR24</v>
      </c>
      <c r="C2749" t="str">
        <f>IF(LEN(_xlfn.CONCAT('CWW17'!$B$9, " - ", 'CWW17'!$B$14, " - ", 'CWW17'!$G$6, " - ", 'CWW17'!$E$5))&gt;230,LEFT(_xlfn.CONCAT('CWW17'!$B$9, " - ", 'CWW17'!$B$14, " - ", 'CWW17'!$G$6, " - ", 'CWW17'!$E$5),212)&amp;" [*** truncated]",_xlfn.CONCAT('CWW17'!$B$9, " - ", 'CWW17'!$B$14, " - ", 'CWW17'!$G$6, " - ", 'CWW17'!$E$5))</f>
        <v xml:space="preserve">EA/NRW environmental programme wastewater (WINEP/NEP) - Flow monitoring at sewage treatment works; (WINEP/NEP) wastewater opex - Highway drainage - Wastewater network+ </v>
      </c>
      <c r="D2749" t="str">
        <f>'CWW17'!$C$14</f>
        <v>£m</v>
      </c>
      <c r="E2749" t="s">
        <v>8488</v>
      </c>
      <c r="F2749" s="1248">
        <f>IF(ISBLANK('CWW17'!$M$14),"##BLANK",'CWW17'!$M$14)</f>
        <v>0</v>
      </c>
    </row>
    <row r="2750" spans="2:6" x14ac:dyDescent="0.2">
      <c r="B2750" t="str">
        <f>UPPER('CWW17'!$BG$14)</f>
        <v>CWW17_005STD_PR24</v>
      </c>
      <c r="C2750" t="str">
        <f>IF(LEN(_xlfn.CONCAT('CWW17'!$B$9, " - ", 'CWW17'!$B$14, " - ", 'CWW17'!$H$6, " - ", 'CWW17'!$E$5))&gt;230,LEFT(_xlfn.CONCAT('CWW17'!$B$9, " - ", 'CWW17'!$B$14, " - ", 'CWW17'!$H$6, " - ", 'CWW17'!$E$5),212)&amp;" [*** truncated]",_xlfn.CONCAT('CWW17'!$B$9, " - ", 'CWW17'!$B$14, " - ", 'CWW17'!$H$6, " - ", 'CWW17'!$E$5))</f>
        <v xml:space="preserve">EA/NRW environmental programme wastewater (WINEP/NEP) - Flow monitoring at sewage treatment works; (WINEP/NEP) wastewater opex - Sewage treatment and disposal - Wastewater network+ </v>
      </c>
      <c r="D2750" t="str">
        <f>'CWW17'!$C$14</f>
        <v>£m</v>
      </c>
      <c r="E2750" t="s">
        <v>8488</v>
      </c>
      <c r="F2750" s="1248">
        <f>IF(ISBLANK('CWW17'!$N$14),"##BLANK",'CWW17'!$N$14)</f>
        <v>0</v>
      </c>
    </row>
    <row r="2751" spans="2:6" x14ac:dyDescent="0.2">
      <c r="B2751" t="str">
        <f>UPPER('CWW17'!$BH$14)</f>
        <v>CWW17_005SLT_PR24</v>
      </c>
      <c r="C2751" t="str">
        <f>IF(LEN(_xlfn.CONCAT('CWW17'!$B$9, " - ", 'CWW17'!$B$14, " - ", 'CWW17'!$I$6, " - ", 'CWW17'!$E$5))&gt;230,LEFT(_xlfn.CONCAT('CWW17'!$B$9, " - ", 'CWW17'!$B$14, " - ", 'CWW17'!$I$6, " - ", 'CWW17'!$E$5),212)&amp;" [*** truncated]",_xlfn.CONCAT('CWW17'!$B$9, " - ", 'CWW17'!$B$14, " - ", 'CWW17'!$I$6, " - ", 'CWW17'!$E$5))</f>
        <v xml:space="preserve">EA/NRW environmental programme wastewater (WINEP/NEP) - Flow monitoring at sewage treatment works; (WINEP/NEP) wastewater opex - Sludge liquor treatment - Wastewater network+ </v>
      </c>
      <c r="D2751" t="str">
        <f>'CWW17'!$C$14</f>
        <v>£m</v>
      </c>
      <c r="E2751" t="s">
        <v>8488</v>
      </c>
      <c r="F2751" s="1248">
        <f>IF(ISBLANK('CWW17'!$O$14),"##BLANK",'CWW17'!$O$14)</f>
        <v>0</v>
      </c>
    </row>
    <row r="2752" spans="2:6" x14ac:dyDescent="0.2">
      <c r="B2752" t="str">
        <f>UPPER('CWW17'!$BI$14)</f>
        <v>CWW17_005TOT_PR24</v>
      </c>
      <c r="C2752" t="str">
        <f>IF(LEN(_xlfn.CONCAT('CWW17'!$B$9, " - ", 'CWW17'!$B$14, " - ", 'CWW17'!$J$5))&gt;230,LEFT(_xlfn.CONCAT('CWW17'!$B$9, " - ", 'CWW17'!$B$14, " - ", 'CWW17'!$J$5),212)&amp;" [*** truncated]",_xlfn.CONCAT('CWW17'!$B$9, " - ", 'CWW17'!$B$14, " - ", 'CWW17'!$J$5))</f>
        <v>EA/NRW environmental programme wastewater (WINEP/NEP) - Flow monitoring at sewage treatment works; (WINEP/NEP) wastewater opex - Total</v>
      </c>
      <c r="D2752" t="str">
        <f>'CWW17'!$C$14</f>
        <v>£m</v>
      </c>
      <c r="E2752" t="s">
        <v>8488</v>
      </c>
      <c r="F2752" s="1248">
        <f>IF(ISBLANK('CWW17'!$P$14),"##BLANK",'CWW17'!$P$14)</f>
        <v>0</v>
      </c>
    </row>
    <row r="2753" spans="2:6" x14ac:dyDescent="0.2">
      <c r="B2753" t="str">
        <f>UPPER('CWW17'!$BD$15)</f>
        <v>CWW17_006FL_PR24</v>
      </c>
      <c r="C2753" t="str">
        <f>IF(LEN(_xlfn.CONCAT('CWW17'!$B$9, " - ", 'CWW17'!$B$15, " - ", 'CWW17'!$E$6, " - ", 'CWW17'!$E$5))&gt;230,LEFT(_xlfn.CONCAT('CWW17'!$B$9, " - ", 'CWW17'!$B$15, " - ", 'CWW17'!$E$6, " - ", 'CWW17'!$E$5),212)&amp;" [*** truncated]",_xlfn.CONCAT('CWW17'!$B$9, " - ", 'CWW17'!$B$15, " - ", 'CWW17'!$E$6, " - ", 'CWW17'!$E$5))</f>
        <v xml:space="preserve">EA/NRW environmental programme wastewater (WINEP/NEP) - Flow monitoring at sewage treatment works; (WINEP/NEP) wastewater totex - Foul - Wastewater network+ </v>
      </c>
      <c r="D2753" t="str">
        <f>'CWW17'!$C$15</f>
        <v>£m</v>
      </c>
      <c r="E2753" t="s">
        <v>8488</v>
      </c>
      <c r="F2753" s="1248">
        <f>IF(ISBLANK('CWW17'!$K$15),"##BLANK",'CWW17'!$K$15)</f>
        <v>0</v>
      </c>
    </row>
    <row r="2754" spans="2:6" x14ac:dyDescent="0.2">
      <c r="B2754" t="str">
        <f>UPPER('CWW17'!$BE$15)</f>
        <v>CWW17_006SWD_PR24</v>
      </c>
      <c r="C2754" t="str">
        <f>IF(LEN(_xlfn.CONCAT('CWW17'!$B$9, " - ", 'CWW17'!$B$15, " - ", 'CWW17'!$F$6, " - ", 'CWW17'!$E$5))&gt;230,LEFT(_xlfn.CONCAT('CWW17'!$B$9, " - ", 'CWW17'!$B$15, " - ", 'CWW17'!$F$6, " - ", 'CWW17'!$E$5),212)&amp;" [*** truncated]",_xlfn.CONCAT('CWW17'!$B$9, " - ", 'CWW17'!$B$15, " - ", 'CWW17'!$F$6, " - ", 'CWW17'!$E$5))</f>
        <v xml:space="preserve">EA/NRW environmental programme wastewater (WINEP/NEP) - Flow monitoring at sewage treatment works; (WINEP/NEP) wastewater totex - Surface water drainage - Wastewater network+ </v>
      </c>
      <c r="D2754" t="str">
        <f>'CWW17'!$C$15</f>
        <v>£m</v>
      </c>
      <c r="E2754" t="s">
        <v>8488</v>
      </c>
      <c r="F2754" s="1248">
        <f>IF(ISBLANK('CWW17'!$L$15),"##BLANK",'CWW17'!$L$15)</f>
        <v>0</v>
      </c>
    </row>
    <row r="2755" spans="2:6" x14ac:dyDescent="0.2">
      <c r="B2755" t="str">
        <f>UPPER('CWW17'!$BF$15)</f>
        <v>CWW17_006HD_PR24</v>
      </c>
      <c r="C2755" t="str">
        <f>IF(LEN(_xlfn.CONCAT('CWW17'!$B$9, " - ", 'CWW17'!$B$15, " - ", 'CWW17'!$G$6, " - ", 'CWW17'!$E$5))&gt;230,LEFT(_xlfn.CONCAT('CWW17'!$B$9, " - ", 'CWW17'!$B$15, " - ", 'CWW17'!$G$6, " - ", 'CWW17'!$E$5),212)&amp;" [*** truncated]",_xlfn.CONCAT('CWW17'!$B$9, " - ", 'CWW17'!$B$15, " - ", 'CWW17'!$G$6, " - ", 'CWW17'!$E$5))</f>
        <v xml:space="preserve">EA/NRW environmental programme wastewater (WINEP/NEP) - Flow monitoring at sewage treatment works; (WINEP/NEP) wastewater totex - Highway drainage - Wastewater network+ </v>
      </c>
      <c r="D2755" t="str">
        <f>'CWW17'!$C$15</f>
        <v>£m</v>
      </c>
      <c r="E2755" t="s">
        <v>8488</v>
      </c>
      <c r="F2755" s="1248">
        <f>IF(ISBLANK('CWW17'!$M$15),"##BLANK",'CWW17'!$M$15)</f>
        <v>0</v>
      </c>
    </row>
    <row r="2756" spans="2:6" x14ac:dyDescent="0.2">
      <c r="B2756" t="str">
        <f>UPPER('CWW17'!$BG$15)</f>
        <v>CWW17_006STD_PR24</v>
      </c>
      <c r="C2756" t="str">
        <f>IF(LEN(_xlfn.CONCAT('CWW17'!$B$9, " - ", 'CWW17'!$B$15, " - ", 'CWW17'!$H$6, " - ", 'CWW17'!$E$5))&gt;230,LEFT(_xlfn.CONCAT('CWW17'!$B$9, " - ", 'CWW17'!$B$15, " - ", 'CWW17'!$H$6, " - ", 'CWW17'!$E$5),212)&amp;" [*** truncated]",_xlfn.CONCAT('CWW17'!$B$9, " - ", 'CWW17'!$B$15, " - ", 'CWW17'!$H$6, " - ", 'CWW17'!$E$5))</f>
        <v xml:space="preserve">EA/NRW environmental programme wastewater (WINEP/NEP) - Flow monitoring at sewage treatment works; (WINEP/NEP) wastewater totex - Sewage treatment and disposal - Wastewater network+ </v>
      </c>
      <c r="D2756" t="str">
        <f>'CWW17'!$C$15</f>
        <v>£m</v>
      </c>
      <c r="E2756" t="s">
        <v>8488</v>
      </c>
      <c r="F2756" s="1248">
        <f>IF(ISBLANK('CWW17'!$N$15),"##BLANK",'CWW17'!$N$15)</f>
        <v>0</v>
      </c>
    </row>
    <row r="2757" spans="2:6" x14ac:dyDescent="0.2">
      <c r="B2757" t="str">
        <f>UPPER('CWW17'!$BH$15)</f>
        <v>CWW17_006SLT_PR24</v>
      </c>
      <c r="C2757" t="str">
        <f>IF(LEN(_xlfn.CONCAT('CWW17'!$B$9, " - ", 'CWW17'!$B$15, " - ", 'CWW17'!$I$6, " - ", 'CWW17'!$E$5))&gt;230,LEFT(_xlfn.CONCAT('CWW17'!$B$9, " - ", 'CWW17'!$B$15, " - ", 'CWW17'!$I$6, " - ", 'CWW17'!$E$5),212)&amp;" [*** truncated]",_xlfn.CONCAT('CWW17'!$B$9, " - ", 'CWW17'!$B$15, " - ", 'CWW17'!$I$6, " - ", 'CWW17'!$E$5))</f>
        <v xml:space="preserve">EA/NRW environmental programme wastewater (WINEP/NEP) - Flow monitoring at sewage treatment works; (WINEP/NEP) wastewater totex - Sludge liquor treatment - Wastewater network+ </v>
      </c>
      <c r="D2757" t="str">
        <f>'CWW17'!$C$15</f>
        <v>£m</v>
      </c>
      <c r="E2757" t="s">
        <v>8488</v>
      </c>
      <c r="F2757" s="1248">
        <f>IF(ISBLANK('CWW17'!$O$15),"##BLANK",'CWW17'!$O$15)</f>
        <v>0</v>
      </c>
    </row>
    <row r="2758" spans="2:6" x14ac:dyDescent="0.2">
      <c r="B2758" t="str">
        <f>UPPER('CWW17'!$BI$15)</f>
        <v>CWW17_006TOT_PR24</v>
      </c>
      <c r="C2758" t="str">
        <f>IF(LEN(_xlfn.CONCAT('CWW17'!$B$9, " - ", 'CWW17'!$B$15, " - ", 'CWW17'!$J$5))&gt;230,LEFT(_xlfn.CONCAT('CWW17'!$B$9, " - ", 'CWW17'!$B$15, " - ", 'CWW17'!$J$5),212)&amp;" [*** truncated]",_xlfn.CONCAT('CWW17'!$B$9, " - ", 'CWW17'!$B$15, " - ", 'CWW17'!$J$5))</f>
        <v>EA/NRW environmental programme wastewater (WINEP/NEP) - Flow monitoring at sewage treatment works; (WINEP/NEP) wastewater totex - Total</v>
      </c>
      <c r="D2758" t="str">
        <f>'CWW17'!$C$15</f>
        <v>£m</v>
      </c>
      <c r="E2758" t="s">
        <v>8488</v>
      </c>
      <c r="F2758" s="1248">
        <f>IF(ISBLANK('CWW17'!$P$15),"##BLANK",'CWW17'!$P$15)</f>
        <v>0</v>
      </c>
    </row>
    <row r="2759" spans="2:6" x14ac:dyDescent="0.2">
      <c r="B2759" t="str">
        <f>UPPER('CWW17'!$BD$16)</f>
        <v>CWW17_007FL_PR24</v>
      </c>
      <c r="C2759" t="str">
        <f>IF(LEN(_xlfn.CONCAT('CWW17'!$B$9, " - ", 'CWW17'!$B$16, " - ", 'CWW17'!$E$6, " - ", 'CWW17'!$E$5))&gt;230,LEFT(_xlfn.CONCAT('CWW17'!$B$9, " - ", 'CWW17'!$B$16, " - ", 'CWW17'!$E$6, " - ", 'CWW17'!$E$5),212)&amp;" [*** truncated]",_xlfn.CONCAT('CWW17'!$B$9, " - ", 'CWW17'!$B$16, " - ", 'CWW17'!$E$6, " - ", 'CWW17'!$E$5))</f>
        <v xml:space="preserve">EA/NRW environmental programme wastewater (WINEP/NEP) - Continuous river water quality monitoring (WINEP/NEP) wastewater capex - Foul - Wastewater network+ </v>
      </c>
      <c r="D2759" t="str">
        <f>'CWW17'!$C$16</f>
        <v>£m</v>
      </c>
      <c r="E2759" t="s">
        <v>8488</v>
      </c>
      <c r="F2759" s="1248">
        <f>IF(ISBLANK('CWW17'!$K$16),"##BLANK",'CWW17'!$K$16)</f>
        <v>0</v>
      </c>
    </row>
    <row r="2760" spans="2:6" x14ac:dyDescent="0.2">
      <c r="B2760" t="str">
        <f>UPPER('CWW17'!$BE$16)</f>
        <v>CWW17_007SWD_PR24</v>
      </c>
      <c r="C2760" t="str">
        <f>IF(LEN(_xlfn.CONCAT('CWW17'!$B$9, " - ", 'CWW17'!$B$16, " - ", 'CWW17'!$F$6, " - ", 'CWW17'!$E$5))&gt;230,LEFT(_xlfn.CONCAT('CWW17'!$B$9, " - ", 'CWW17'!$B$16, " - ", 'CWW17'!$F$6, " - ", 'CWW17'!$E$5),212)&amp;" [*** truncated]",_xlfn.CONCAT('CWW17'!$B$9, " - ", 'CWW17'!$B$16, " - ", 'CWW17'!$F$6, " - ", 'CWW17'!$E$5))</f>
        <v xml:space="preserve">EA/NRW environmental programme wastewater (WINEP/NEP) - Continuous river water quality monitoring (WINEP/NEP) wastewater capex - Surface water drainage - Wastewater network+ </v>
      </c>
      <c r="D2760" t="str">
        <f>'CWW17'!$C$16</f>
        <v>£m</v>
      </c>
      <c r="E2760" t="s">
        <v>8488</v>
      </c>
      <c r="F2760" s="1248">
        <f>IF(ISBLANK('CWW17'!$L$16),"##BLANK",'CWW17'!$L$16)</f>
        <v>0</v>
      </c>
    </row>
    <row r="2761" spans="2:6" x14ac:dyDescent="0.2">
      <c r="B2761" t="str">
        <f>UPPER('CWW17'!$BF$16)</f>
        <v>CWW17_007HD_PR24</v>
      </c>
      <c r="C2761" t="str">
        <f>IF(LEN(_xlfn.CONCAT('CWW17'!$B$9, " - ", 'CWW17'!$B$16, " - ", 'CWW17'!$G$6, " - ", 'CWW17'!$E$5))&gt;230,LEFT(_xlfn.CONCAT('CWW17'!$B$9, " - ", 'CWW17'!$B$16, " - ", 'CWW17'!$G$6, " - ", 'CWW17'!$E$5),212)&amp;" [*** truncated]",_xlfn.CONCAT('CWW17'!$B$9, " - ", 'CWW17'!$B$16, " - ", 'CWW17'!$G$6, " - ", 'CWW17'!$E$5))</f>
        <v xml:space="preserve">EA/NRW environmental programme wastewater (WINEP/NEP) - Continuous river water quality monitoring (WINEP/NEP) wastewater capex - Highway drainage - Wastewater network+ </v>
      </c>
      <c r="D2761" t="str">
        <f>'CWW17'!$C$16</f>
        <v>£m</v>
      </c>
      <c r="E2761" t="s">
        <v>8488</v>
      </c>
      <c r="F2761" s="1248">
        <f>IF(ISBLANK('CWW17'!$M$16),"##BLANK",'CWW17'!$M$16)</f>
        <v>0</v>
      </c>
    </row>
    <row r="2762" spans="2:6" x14ac:dyDescent="0.2">
      <c r="B2762" t="str">
        <f>UPPER('CWW17'!$BG$16)</f>
        <v>CWW17_007STD_PR24</v>
      </c>
      <c r="C2762" t="str">
        <f>IF(LEN(_xlfn.CONCAT('CWW17'!$B$9, " - ", 'CWW17'!$B$16, " - ", 'CWW17'!$H$6, " - ", 'CWW17'!$E$5))&gt;230,LEFT(_xlfn.CONCAT('CWW17'!$B$9, " - ", 'CWW17'!$B$16, " - ", 'CWW17'!$H$6, " - ", 'CWW17'!$E$5),212)&amp;" [*** truncated]",_xlfn.CONCAT('CWW17'!$B$9, " - ", 'CWW17'!$B$16, " - ", 'CWW17'!$H$6, " - ", 'CWW17'!$E$5))</f>
        <v xml:space="preserve">EA/NRW environmental programme wastewater (WINEP/NEP) - Continuous river water quality monitoring (WINEP/NEP) wastewater capex - Sewage treatment and disposal - Wastewater network+ </v>
      </c>
      <c r="D2762" t="str">
        <f>'CWW17'!$C$16</f>
        <v>£m</v>
      </c>
      <c r="E2762" t="s">
        <v>8488</v>
      </c>
      <c r="F2762" s="1248">
        <f>IF(ISBLANK('CWW17'!$N$16),"##BLANK",'CWW17'!$N$16)</f>
        <v>0</v>
      </c>
    </row>
    <row r="2763" spans="2:6" x14ac:dyDescent="0.2">
      <c r="B2763" t="str">
        <f>UPPER('CWW17'!$BH$16)</f>
        <v>CWW17_007SLT_PR24</v>
      </c>
      <c r="C2763" t="str">
        <f>IF(LEN(_xlfn.CONCAT('CWW17'!$B$9, " - ", 'CWW17'!$B$16, " - ", 'CWW17'!$I$6, " - ", 'CWW17'!$E$5))&gt;230,LEFT(_xlfn.CONCAT('CWW17'!$B$9, " - ", 'CWW17'!$B$16, " - ", 'CWW17'!$I$6, " - ", 'CWW17'!$E$5),212)&amp;" [*** truncated]",_xlfn.CONCAT('CWW17'!$B$9, " - ", 'CWW17'!$B$16, " - ", 'CWW17'!$I$6, " - ", 'CWW17'!$E$5))</f>
        <v xml:space="preserve">EA/NRW environmental programme wastewater (WINEP/NEP) - Continuous river water quality monitoring (WINEP/NEP) wastewater capex - Sludge liquor treatment - Wastewater network+ </v>
      </c>
      <c r="D2763" t="str">
        <f>'CWW17'!$C$16</f>
        <v>£m</v>
      </c>
      <c r="E2763" t="s">
        <v>8488</v>
      </c>
      <c r="F2763" s="1248">
        <f>IF(ISBLANK('CWW17'!$O$16),"##BLANK",'CWW17'!$O$16)</f>
        <v>0</v>
      </c>
    </row>
    <row r="2764" spans="2:6" x14ac:dyDescent="0.2">
      <c r="B2764" t="str">
        <f>UPPER('CWW17'!$BI$16)</f>
        <v>CWW17_007TOT_PR24</v>
      </c>
      <c r="C2764" t="str">
        <f>IF(LEN(_xlfn.CONCAT('CWW17'!$B$9, " - ", 'CWW17'!$B$16, " - ", 'CWW17'!$J$5))&gt;230,LEFT(_xlfn.CONCAT('CWW17'!$B$9, " - ", 'CWW17'!$B$16, " - ", 'CWW17'!$J$5),212)&amp;" [*** truncated]",_xlfn.CONCAT('CWW17'!$B$9, " - ", 'CWW17'!$B$16, " - ", 'CWW17'!$J$5))</f>
        <v>EA/NRW environmental programme wastewater (WINEP/NEP) - Continuous river water quality monitoring (WINEP/NEP) wastewater capex - Total</v>
      </c>
      <c r="D2764" t="str">
        <f>'CWW17'!$C$16</f>
        <v>£m</v>
      </c>
      <c r="E2764" t="s">
        <v>8488</v>
      </c>
      <c r="F2764" s="1248">
        <f>IF(ISBLANK('CWW17'!$P$16),"##BLANK",'CWW17'!$P$16)</f>
        <v>0</v>
      </c>
    </row>
    <row r="2765" spans="2:6" x14ac:dyDescent="0.2">
      <c r="B2765" t="str">
        <f>UPPER('CWW17'!$BD$17)</f>
        <v>CWW17_008FL_PR24</v>
      </c>
      <c r="C2765" t="str">
        <f>IF(LEN(_xlfn.CONCAT('CWW17'!$B$9, " - ", 'CWW17'!$B$17, " - ", 'CWW17'!$E$6, " - ", 'CWW17'!$E$5))&gt;230,LEFT(_xlfn.CONCAT('CWW17'!$B$9, " - ", 'CWW17'!$B$17, " - ", 'CWW17'!$E$6, " - ", 'CWW17'!$E$5),212)&amp;" [*** truncated]",_xlfn.CONCAT('CWW17'!$B$9, " - ", 'CWW17'!$B$17, " - ", 'CWW17'!$E$6, " - ", 'CWW17'!$E$5))</f>
        <v xml:space="preserve">EA/NRW environmental programme wastewater (WINEP/NEP) - Continuous river water quality monitoring (WINEP/NEP) wastewater opex - Foul - Wastewater network+ </v>
      </c>
      <c r="D2765" t="str">
        <f>'CWW17'!$C$17</f>
        <v>£m</v>
      </c>
      <c r="E2765" t="s">
        <v>8488</v>
      </c>
      <c r="F2765" s="1248">
        <f>IF(ISBLANK('CWW17'!$K$17),"##BLANK",'CWW17'!$K$17)</f>
        <v>0</v>
      </c>
    </row>
    <row r="2766" spans="2:6" x14ac:dyDescent="0.2">
      <c r="B2766" t="str">
        <f>UPPER('CWW17'!$BE$17)</f>
        <v>CWW17_008SWD_PR24</v>
      </c>
      <c r="C2766" t="str">
        <f>IF(LEN(_xlfn.CONCAT('CWW17'!$B$9, " - ", 'CWW17'!$B$17, " - ", 'CWW17'!$F$6, " - ", 'CWW17'!$E$5))&gt;230,LEFT(_xlfn.CONCAT('CWW17'!$B$9, " - ", 'CWW17'!$B$17, " - ", 'CWW17'!$F$6, " - ", 'CWW17'!$E$5),212)&amp;" [*** truncated]",_xlfn.CONCAT('CWW17'!$B$9, " - ", 'CWW17'!$B$17, " - ", 'CWW17'!$F$6, " - ", 'CWW17'!$E$5))</f>
        <v xml:space="preserve">EA/NRW environmental programme wastewater (WINEP/NEP) - Continuous river water quality monitoring (WINEP/NEP) wastewater opex - Surface water drainage - Wastewater network+ </v>
      </c>
      <c r="D2766" t="str">
        <f>'CWW17'!$C$17</f>
        <v>£m</v>
      </c>
      <c r="E2766" t="s">
        <v>8488</v>
      </c>
      <c r="F2766" s="1248">
        <f>IF(ISBLANK('CWW17'!$L$17),"##BLANK",'CWW17'!$L$17)</f>
        <v>0</v>
      </c>
    </row>
    <row r="2767" spans="2:6" x14ac:dyDescent="0.2">
      <c r="B2767" t="str">
        <f>UPPER('CWW17'!$BF$17)</f>
        <v>CWW17_008HD_PR24</v>
      </c>
      <c r="C2767" t="str">
        <f>IF(LEN(_xlfn.CONCAT('CWW17'!$B$9, " - ", 'CWW17'!$B$17, " - ", 'CWW17'!$G$6, " - ", 'CWW17'!$E$5))&gt;230,LEFT(_xlfn.CONCAT('CWW17'!$B$9, " - ", 'CWW17'!$B$17, " - ", 'CWW17'!$G$6, " - ", 'CWW17'!$E$5),212)&amp;" [*** truncated]",_xlfn.CONCAT('CWW17'!$B$9, " - ", 'CWW17'!$B$17, " - ", 'CWW17'!$G$6, " - ", 'CWW17'!$E$5))</f>
        <v xml:space="preserve">EA/NRW environmental programme wastewater (WINEP/NEP) - Continuous river water quality monitoring (WINEP/NEP) wastewater opex - Highway drainage - Wastewater network+ </v>
      </c>
      <c r="D2767" t="str">
        <f>'CWW17'!$C$17</f>
        <v>£m</v>
      </c>
      <c r="E2767" t="s">
        <v>8488</v>
      </c>
      <c r="F2767" s="1248">
        <f>IF(ISBLANK('CWW17'!$M$17),"##BLANK",'CWW17'!$M$17)</f>
        <v>0</v>
      </c>
    </row>
    <row r="2768" spans="2:6" x14ac:dyDescent="0.2">
      <c r="B2768" t="str">
        <f>UPPER('CWW17'!$BG$17)</f>
        <v>CWW17_008STD_PR24</v>
      </c>
      <c r="C2768" t="str">
        <f>IF(LEN(_xlfn.CONCAT('CWW17'!$B$9, " - ", 'CWW17'!$B$17, " - ", 'CWW17'!$H$6, " - ", 'CWW17'!$E$5))&gt;230,LEFT(_xlfn.CONCAT('CWW17'!$B$9, " - ", 'CWW17'!$B$17, " - ", 'CWW17'!$H$6, " - ", 'CWW17'!$E$5),212)&amp;" [*** truncated]",_xlfn.CONCAT('CWW17'!$B$9, " - ", 'CWW17'!$B$17, " - ", 'CWW17'!$H$6, " - ", 'CWW17'!$E$5))</f>
        <v xml:space="preserve">EA/NRW environmental programme wastewater (WINEP/NEP) - Continuous river water quality monitoring (WINEP/NEP) wastewater opex - Sewage treatment and disposal - Wastewater network+ </v>
      </c>
      <c r="D2768" t="str">
        <f>'CWW17'!$C$17</f>
        <v>£m</v>
      </c>
      <c r="E2768" t="s">
        <v>8488</v>
      </c>
      <c r="F2768" s="1248">
        <f>IF(ISBLANK('CWW17'!$N$17),"##BLANK",'CWW17'!$N$17)</f>
        <v>0</v>
      </c>
    </row>
    <row r="2769" spans="2:6" x14ac:dyDescent="0.2">
      <c r="B2769" t="str">
        <f>UPPER('CWW17'!$BH$17)</f>
        <v>CWW17_008SLT_PR24</v>
      </c>
      <c r="C2769" t="str">
        <f>IF(LEN(_xlfn.CONCAT('CWW17'!$B$9, " - ", 'CWW17'!$B$17, " - ", 'CWW17'!$I$6, " - ", 'CWW17'!$E$5))&gt;230,LEFT(_xlfn.CONCAT('CWW17'!$B$9, " - ", 'CWW17'!$B$17, " - ", 'CWW17'!$I$6, " - ", 'CWW17'!$E$5),212)&amp;" [*** truncated]",_xlfn.CONCAT('CWW17'!$B$9, " - ", 'CWW17'!$B$17, " - ", 'CWW17'!$I$6, " - ", 'CWW17'!$E$5))</f>
        <v xml:space="preserve">EA/NRW environmental programme wastewater (WINEP/NEP) - Continuous river water quality monitoring (WINEP/NEP) wastewater opex - Sludge liquor treatment - Wastewater network+ </v>
      </c>
      <c r="D2769" t="str">
        <f>'CWW17'!$C$17</f>
        <v>£m</v>
      </c>
      <c r="E2769" t="s">
        <v>8488</v>
      </c>
      <c r="F2769" s="1248">
        <f>IF(ISBLANK('CWW17'!$O$17),"##BLANK",'CWW17'!$O$17)</f>
        <v>0</v>
      </c>
    </row>
    <row r="2770" spans="2:6" x14ac:dyDescent="0.2">
      <c r="B2770" t="str">
        <f>UPPER('CWW17'!$BI$17)</f>
        <v>CWW17_008TOT_PR24</v>
      </c>
      <c r="C2770" t="str">
        <f>IF(LEN(_xlfn.CONCAT('CWW17'!$B$9, " - ", 'CWW17'!$B$17, " - ", 'CWW17'!$J$5))&gt;230,LEFT(_xlfn.CONCAT('CWW17'!$B$9, " - ", 'CWW17'!$B$17, " - ", 'CWW17'!$J$5),212)&amp;" [*** truncated]",_xlfn.CONCAT('CWW17'!$B$9, " - ", 'CWW17'!$B$17, " - ", 'CWW17'!$J$5))</f>
        <v>EA/NRW environmental programme wastewater (WINEP/NEP) - Continuous river water quality monitoring (WINEP/NEP) wastewater opex - Total</v>
      </c>
      <c r="D2770" t="str">
        <f>'CWW17'!$C$17</f>
        <v>£m</v>
      </c>
      <c r="E2770" t="s">
        <v>8488</v>
      </c>
      <c r="F2770" s="1248">
        <f>IF(ISBLANK('CWW17'!$P$17),"##BLANK",'CWW17'!$P$17)</f>
        <v>0</v>
      </c>
    </row>
    <row r="2771" spans="2:6" x14ac:dyDescent="0.2">
      <c r="B2771" t="str">
        <f>UPPER('CWW17'!$BD$18)</f>
        <v>CWW17_009FL_PR24</v>
      </c>
      <c r="C2771" t="str">
        <f>IF(LEN(_xlfn.CONCAT('CWW17'!$B$9, " - ", 'CWW17'!$B$18, " - ", 'CWW17'!$E$6, " - ", 'CWW17'!$E$5))&gt;230,LEFT(_xlfn.CONCAT('CWW17'!$B$9, " - ", 'CWW17'!$B$18, " - ", 'CWW17'!$E$6, " - ", 'CWW17'!$E$5),212)&amp;" [*** truncated]",_xlfn.CONCAT('CWW17'!$B$9, " - ", 'CWW17'!$B$18, " - ", 'CWW17'!$E$6, " - ", 'CWW17'!$E$5))</f>
        <v xml:space="preserve">EA/NRW environmental programme wastewater (WINEP/NEP) - Continuous river water quality monitoring (WINEP/NEP) wastewater totex - Foul - Wastewater network+ </v>
      </c>
      <c r="D2771" t="str">
        <f>'CWW17'!$C$18</f>
        <v>£m</v>
      </c>
      <c r="E2771" t="s">
        <v>8488</v>
      </c>
      <c r="F2771" s="1248">
        <f>IF(ISBLANK('CWW17'!$K$18),"##BLANK",'CWW17'!$K$18)</f>
        <v>0</v>
      </c>
    </row>
    <row r="2772" spans="2:6" x14ac:dyDescent="0.2">
      <c r="B2772" t="str">
        <f>UPPER('CWW17'!$BE$18)</f>
        <v>CWW17_009SWD_PR24</v>
      </c>
      <c r="C2772" t="str">
        <f>IF(LEN(_xlfn.CONCAT('CWW17'!$B$9, " - ", 'CWW17'!$B$18, " - ", 'CWW17'!$F$6, " - ", 'CWW17'!$E$5))&gt;230,LEFT(_xlfn.CONCAT('CWW17'!$B$9, " - ", 'CWW17'!$B$18, " - ", 'CWW17'!$F$6, " - ", 'CWW17'!$E$5),212)&amp;" [*** truncated]",_xlfn.CONCAT('CWW17'!$B$9, " - ", 'CWW17'!$B$18, " - ", 'CWW17'!$F$6, " - ", 'CWW17'!$E$5))</f>
        <v xml:space="preserve">EA/NRW environmental programme wastewater (WINEP/NEP) - Continuous river water quality monitoring (WINEP/NEP) wastewater totex - Surface water drainage - Wastewater network+ </v>
      </c>
      <c r="D2772" t="str">
        <f>'CWW17'!$C$18</f>
        <v>£m</v>
      </c>
      <c r="E2772" t="s">
        <v>8488</v>
      </c>
      <c r="F2772" s="1248">
        <f>IF(ISBLANK('CWW17'!$L$18),"##BLANK",'CWW17'!$L$18)</f>
        <v>0</v>
      </c>
    </row>
    <row r="2773" spans="2:6" x14ac:dyDescent="0.2">
      <c r="B2773" t="str">
        <f>UPPER('CWW17'!$BF$18)</f>
        <v>CWW17_009HD_PR24</v>
      </c>
      <c r="C2773" t="str">
        <f>IF(LEN(_xlfn.CONCAT('CWW17'!$B$9, " - ", 'CWW17'!$B$18, " - ", 'CWW17'!$G$6, " - ", 'CWW17'!$E$5))&gt;230,LEFT(_xlfn.CONCAT('CWW17'!$B$9, " - ", 'CWW17'!$B$18, " - ", 'CWW17'!$G$6, " - ", 'CWW17'!$E$5),212)&amp;" [*** truncated]",_xlfn.CONCAT('CWW17'!$B$9, " - ", 'CWW17'!$B$18, " - ", 'CWW17'!$G$6, " - ", 'CWW17'!$E$5))</f>
        <v xml:space="preserve">EA/NRW environmental programme wastewater (WINEP/NEP) - Continuous river water quality monitoring (WINEP/NEP) wastewater totex - Highway drainage - Wastewater network+ </v>
      </c>
      <c r="D2773" t="str">
        <f>'CWW17'!$C$18</f>
        <v>£m</v>
      </c>
      <c r="E2773" t="s">
        <v>8488</v>
      </c>
      <c r="F2773" s="1248">
        <f>IF(ISBLANK('CWW17'!$M$18),"##BLANK",'CWW17'!$M$18)</f>
        <v>0</v>
      </c>
    </row>
    <row r="2774" spans="2:6" x14ac:dyDescent="0.2">
      <c r="B2774" t="str">
        <f>UPPER('CWW17'!$BG$18)</f>
        <v>CWW17_009STD_PR24</v>
      </c>
      <c r="C2774" t="str">
        <f>IF(LEN(_xlfn.CONCAT('CWW17'!$B$9, " - ", 'CWW17'!$B$18, " - ", 'CWW17'!$H$6, " - ", 'CWW17'!$E$5))&gt;230,LEFT(_xlfn.CONCAT('CWW17'!$B$9, " - ", 'CWW17'!$B$18, " - ", 'CWW17'!$H$6, " - ", 'CWW17'!$E$5),212)&amp;" [*** truncated]",_xlfn.CONCAT('CWW17'!$B$9, " - ", 'CWW17'!$B$18, " - ", 'CWW17'!$H$6, " - ", 'CWW17'!$E$5))</f>
        <v xml:space="preserve">EA/NRW environmental programme wastewater (WINEP/NEP) - Continuous river water quality monitoring (WINEP/NEP) wastewater totex - Sewage treatment and disposal - Wastewater network+ </v>
      </c>
      <c r="D2774" t="str">
        <f>'CWW17'!$C$18</f>
        <v>£m</v>
      </c>
      <c r="E2774" t="s">
        <v>8488</v>
      </c>
      <c r="F2774" s="1248">
        <f>IF(ISBLANK('CWW17'!$N$18),"##BLANK",'CWW17'!$N$18)</f>
        <v>0</v>
      </c>
    </row>
    <row r="2775" spans="2:6" x14ac:dyDescent="0.2">
      <c r="B2775" t="str">
        <f>UPPER('CWW17'!$BH$18)</f>
        <v>CWW17_009SLT_PR24</v>
      </c>
      <c r="C2775" t="str">
        <f>IF(LEN(_xlfn.CONCAT('CWW17'!$B$9, " - ", 'CWW17'!$B$18, " - ", 'CWW17'!$I$6, " - ", 'CWW17'!$E$5))&gt;230,LEFT(_xlfn.CONCAT('CWW17'!$B$9, " - ", 'CWW17'!$B$18, " - ", 'CWW17'!$I$6, " - ", 'CWW17'!$E$5),212)&amp;" [*** truncated]",_xlfn.CONCAT('CWW17'!$B$9, " - ", 'CWW17'!$B$18, " - ", 'CWW17'!$I$6, " - ", 'CWW17'!$E$5))</f>
        <v xml:space="preserve">EA/NRW environmental programme wastewater (WINEP/NEP) - Continuous river water quality monitoring (WINEP/NEP) wastewater totex - Sludge liquor treatment - Wastewater network+ </v>
      </c>
      <c r="D2775" t="str">
        <f>'CWW17'!$C$18</f>
        <v>£m</v>
      </c>
      <c r="E2775" t="s">
        <v>8488</v>
      </c>
      <c r="F2775" s="1248">
        <f>IF(ISBLANK('CWW17'!$O$18),"##BLANK",'CWW17'!$O$18)</f>
        <v>0</v>
      </c>
    </row>
    <row r="2776" spans="2:6" x14ac:dyDescent="0.2">
      <c r="B2776" t="str">
        <f>UPPER('CWW17'!$BI$18)</f>
        <v>CWW17_009TOT_PR24</v>
      </c>
      <c r="C2776" t="str">
        <f>IF(LEN(_xlfn.CONCAT('CWW17'!$B$9, " - ", 'CWW17'!$B$18, " - ", 'CWW17'!$J$5))&gt;230,LEFT(_xlfn.CONCAT('CWW17'!$B$9, " - ", 'CWW17'!$B$18, " - ", 'CWW17'!$J$5),212)&amp;" [*** truncated]",_xlfn.CONCAT('CWW17'!$B$9, " - ", 'CWW17'!$B$18, " - ", 'CWW17'!$J$5))</f>
        <v>EA/NRW environmental programme wastewater (WINEP/NEP) - Continuous river water quality monitoring (WINEP/NEP) wastewater totex - Total</v>
      </c>
      <c r="D2776" t="str">
        <f>'CWW17'!$C$18</f>
        <v>£m</v>
      </c>
      <c r="E2776" t="s">
        <v>8488</v>
      </c>
      <c r="F2776" s="1248">
        <f>IF(ISBLANK('CWW17'!$P$18),"##BLANK",'CWW17'!$P$18)</f>
        <v>0</v>
      </c>
    </row>
    <row r="2777" spans="2:6" x14ac:dyDescent="0.2">
      <c r="B2777" t="str">
        <f>UPPER('CWW17'!$BD$19)</f>
        <v>CWW17_010FL_PR24</v>
      </c>
      <c r="C2777" t="str">
        <f>IF(LEN(_xlfn.CONCAT('CWW17'!$B$9, " - ", 'CWW17'!$B$19, " - ", 'CWW17'!$E$6, " - ", 'CWW17'!$E$5))&gt;230,LEFT(_xlfn.CONCAT('CWW17'!$B$9, " - ", 'CWW17'!$B$19, " - ", 'CWW17'!$E$6, " - ", 'CWW17'!$E$5),212)&amp;" [*** truncated]",_xlfn.CONCAT('CWW17'!$B$9, " - ", 'CWW17'!$B$19, " - ", 'CWW17'!$E$6, " - ", 'CWW17'!$E$5))</f>
        <v xml:space="preserve">EA/NRW environmental programme wastewater (WINEP/NEP) - MCERTs monitoring at emergency sewage pumping station overflows (WINEP/NEP) wastewater capex - Foul - Wastewater network+ </v>
      </c>
      <c r="D2777" t="str">
        <f>'CWW17'!$C$19</f>
        <v>£m</v>
      </c>
      <c r="E2777" t="s">
        <v>8488</v>
      </c>
      <c r="F2777" s="1248">
        <f>IF(ISBLANK('CWW17'!$K$19),"##BLANK",'CWW17'!$K$19)</f>
        <v>0</v>
      </c>
    </row>
    <row r="2778" spans="2:6" x14ac:dyDescent="0.2">
      <c r="B2778" t="str">
        <f>UPPER('CWW17'!$BE$19)</f>
        <v>CWW17_010SWD_PR24</v>
      </c>
      <c r="C2778" t="str">
        <f>IF(LEN(_xlfn.CONCAT('CWW17'!$B$9, " - ", 'CWW17'!$B$19, " - ", 'CWW17'!$F$6, " - ", 'CWW17'!$E$5))&gt;230,LEFT(_xlfn.CONCAT('CWW17'!$B$9, " - ", 'CWW17'!$B$19, " - ", 'CWW17'!$F$6, " - ", 'CWW17'!$E$5),212)&amp;" [*** truncated]",_xlfn.CONCAT('CWW17'!$B$9, " - ", 'CWW17'!$B$19, " - ", 'CWW17'!$F$6, " - ", 'CWW17'!$E$5))</f>
        <v xml:space="preserve">EA/NRW environmental programme wastewater (WINEP/NEP) - MCERTs monitoring at emergency sewage pumping station overflows (WINEP/NEP) wastewater capex - Surface water drainage - Wastewater network+ </v>
      </c>
      <c r="D2778" t="str">
        <f>'CWW17'!$C$19</f>
        <v>£m</v>
      </c>
      <c r="E2778" t="s">
        <v>8488</v>
      </c>
      <c r="F2778" s="1248">
        <f>IF(ISBLANK('CWW17'!$L$19),"##BLANK",'CWW17'!$L$19)</f>
        <v>0</v>
      </c>
    </row>
    <row r="2779" spans="2:6" x14ac:dyDescent="0.2">
      <c r="B2779" t="str">
        <f>UPPER('CWW17'!$BF$19)</f>
        <v>CWW17_010HD_PR24</v>
      </c>
      <c r="C2779" t="str">
        <f>IF(LEN(_xlfn.CONCAT('CWW17'!$B$9, " - ", 'CWW17'!$B$19, " - ", 'CWW17'!$G$6, " - ", 'CWW17'!$E$5))&gt;230,LEFT(_xlfn.CONCAT('CWW17'!$B$9, " - ", 'CWW17'!$B$19, " - ", 'CWW17'!$G$6, " - ", 'CWW17'!$E$5),212)&amp;" [*** truncated]",_xlfn.CONCAT('CWW17'!$B$9, " - ", 'CWW17'!$B$19, " - ", 'CWW17'!$G$6, " - ", 'CWW17'!$E$5))</f>
        <v xml:space="preserve">EA/NRW environmental programme wastewater (WINEP/NEP) - MCERTs monitoring at emergency sewage pumping station overflows (WINEP/NEP) wastewater capex - Highway drainage - Wastewater network+ </v>
      </c>
      <c r="D2779" t="str">
        <f>'CWW17'!$C$19</f>
        <v>£m</v>
      </c>
      <c r="E2779" t="s">
        <v>8488</v>
      </c>
      <c r="F2779" s="1248">
        <f>IF(ISBLANK('CWW17'!$M$19),"##BLANK",'CWW17'!$M$19)</f>
        <v>0</v>
      </c>
    </row>
    <row r="2780" spans="2:6" x14ac:dyDescent="0.2">
      <c r="B2780" t="str">
        <f>UPPER('CWW17'!$BG$19)</f>
        <v>CWW17_010STD_PR24</v>
      </c>
      <c r="C2780" t="str">
        <f>IF(LEN(_xlfn.CONCAT('CWW17'!$B$9, " - ", 'CWW17'!$B$19, " - ", 'CWW17'!$H$6, " - ", 'CWW17'!$E$5))&gt;230,LEFT(_xlfn.CONCAT('CWW17'!$B$9, " - ", 'CWW17'!$B$19, " - ", 'CWW17'!$H$6, " - ", 'CWW17'!$E$5),212)&amp;" [*** truncated]",_xlfn.CONCAT('CWW17'!$B$9, " - ", 'CWW17'!$B$19, " - ", 'CWW17'!$H$6, " - ", 'CWW17'!$E$5))</f>
        <v xml:space="preserve">EA/NRW environmental programme wastewater (WINEP/NEP) - MCERTs monitoring at emergency sewage pumping station overflows (WINEP/NEP) wastewater capex - Sewage treatment and disposal - Wastewater network+ </v>
      </c>
      <c r="D2780" t="str">
        <f>'CWW17'!$C$19</f>
        <v>£m</v>
      </c>
      <c r="E2780" t="s">
        <v>8488</v>
      </c>
      <c r="F2780" s="1248">
        <f>IF(ISBLANK('CWW17'!$N$19),"##BLANK",'CWW17'!$N$19)</f>
        <v>0</v>
      </c>
    </row>
    <row r="2781" spans="2:6" x14ac:dyDescent="0.2">
      <c r="B2781" t="str">
        <f>UPPER('CWW17'!$BH$19)</f>
        <v>CWW17_010SLT_PR24</v>
      </c>
      <c r="C2781" t="str">
        <f>IF(LEN(_xlfn.CONCAT('CWW17'!$B$9, " - ", 'CWW17'!$B$19, " - ", 'CWW17'!$I$6, " - ", 'CWW17'!$E$5))&gt;230,LEFT(_xlfn.CONCAT('CWW17'!$B$9, " - ", 'CWW17'!$B$19, " - ", 'CWW17'!$I$6, " - ", 'CWW17'!$E$5),212)&amp;" [*** truncated]",_xlfn.CONCAT('CWW17'!$B$9, " - ", 'CWW17'!$B$19, " - ", 'CWW17'!$I$6, " - ", 'CWW17'!$E$5))</f>
        <v xml:space="preserve">EA/NRW environmental programme wastewater (WINEP/NEP) - MCERTs monitoring at emergency sewage pumping station overflows (WINEP/NEP) wastewater capex - Sludge liquor treatment - Wastewater network+ </v>
      </c>
      <c r="D2781" t="str">
        <f>'CWW17'!$C$19</f>
        <v>£m</v>
      </c>
      <c r="E2781" t="s">
        <v>8488</v>
      </c>
      <c r="F2781" s="1248">
        <f>IF(ISBLANK('CWW17'!$O$19),"##BLANK",'CWW17'!$O$19)</f>
        <v>0</v>
      </c>
    </row>
    <row r="2782" spans="2:6" x14ac:dyDescent="0.2">
      <c r="B2782" t="str">
        <f>UPPER('CWW17'!$BI$19)</f>
        <v>CWW17_010TOT_PR24</v>
      </c>
      <c r="C2782" t="str">
        <f>IF(LEN(_xlfn.CONCAT('CWW17'!$B$9, " - ", 'CWW17'!$B$19, " - ", 'CWW17'!$J$5))&gt;230,LEFT(_xlfn.CONCAT('CWW17'!$B$9, " - ", 'CWW17'!$B$19, " - ", 'CWW17'!$J$5),212)&amp;" [*** truncated]",_xlfn.CONCAT('CWW17'!$B$9, " - ", 'CWW17'!$B$19, " - ", 'CWW17'!$J$5))</f>
        <v>EA/NRW environmental programme wastewater (WINEP/NEP) - MCERTs monitoring at emergency sewage pumping station overflows (WINEP/NEP) wastewater capex - Total</v>
      </c>
      <c r="D2782" t="str">
        <f>'CWW17'!$C$19</f>
        <v>£m</v>
      </c>
      <c r="E2782" t="s">
        <v>8488</v>
      </c>
      <c r="F2782" s="1248">
        <f>IF(ISBLANK('CWW17'!$P$19),"##BLANK",'CWW17'!$P$19)</f>
        <v>0</v>
      </c>
    </row>
    <row r="2783" spans="2:6" x14ac:dyDescent="0.2">
      <c r="B2783" t="str">
        <f>UPPER('CWW17'!$BD$20)</f>
        <v>CWW17_011FL_PR24</v>
      </c>
      <c r="C2783" t="str">
        <f>IF(LEN(_xlfn.CONCAT('CWW17'!$B$9, " - ", 'CWW17'!$B$20, " - ", 'CWW17'!$E$6, " - ", 'CWW17'!$E$5))&gt;230,LEFT(_xlfn.CONCAT('CWW17'!$B$9, " - ", 'CWW17'!$B$20, " - ", 'CWW17'!$E$6, " - ", 'CWW17'!$E$5),212)&amp;" [*** truncated]",_xlfn.CONCAT('CWW17'!$B$9, " - ", 'CWW17'!$B$20, " - ", 'CWW17'!$E$6, " - ", 'CWW17'!$E$5))</f>
        <v xml:space="preserve">EA/NRW environmental programme wastewater (WINEP/NEP) - MCERTs monitoring at emergency sewage pumping station overflows (WINEP/NEP) wastewater opex - Foul - Wastewater network+ </v>
      </c>
      <c r="D2783" t="str">
        <f>'CWW17'!$C$20</f>
        <v>£m</v>
      </c>
      <c r="E2783" t="s">
        <v>8488</v>
      </c>
      <c r="F2783" s="1248">
        <f>IF(ISBLANK('CWW17'!$K$20),"##BLANK",'CWW17'!$K$20)</f>
        <v>0</v>
      </c>
    </row>
    <row r="2784" spans="2:6" x14ac:dyDescent="0.2">
      <c r="B2784" t="str">
        <f>UPPER('CWW17'!$BE$20)</f>
        <v>CWW17_011SWD_PR24</v>
      </c>
      <c r="C2784" t="str">
        <f>IF(LEN(_xlfn.CONCAT('CWW17'!$B$9, " - ", 'CWW17'!$B$20, " - ", 'CWW17'!$F$6, " - ", 'CWW17'!$E$5))&gt;230,LEFT(_xlfn.CONCAT('CWW17'!$B$9, " - ", 'CWW17'!$B$20, " - ", 'CWW17'!$F$6, " - ", 'CWW17'!$E$5),212)&amp;" [*** truncated]",_xlfn.CONCAT('CWW17'!$B$9, " - ", 'CWW17'!$B$20, " - ", 'CWW17'!$F$6, " - ", 'CWW17'!$E$5))</f>
        <v xml:space="preserve">EA/NRW environmental programme wastewater (WINEP/NEP) - MCERTs monitoring at emergency sewage pumping station overflows (WINEP/NEP) wastewater opex - Surface water drainage - Wastewater network+ </v>
      </c>
      <c r="D2784" t="str">
        <f>'CWW17'!$C$20</f>
        <v>£m</v>
      </c>
      <c r="E2784" t="s">
        <v>8488</v>
      </c>
      <c r="F2784" s="1248">
        <f>IF(ISBLANK('CWW17'!$L$20),"##BLANK",'CWW17'!$L$20)</f>
        <v>0</v>
      </c>
    </row>
    <row r="2785" spans="2:6" x14ac:dyDescent="0.2">
      <c r="B2785" t="str">
        <f>UPPER('CWW17'!$BF$20)</f>
        <v>CWW17_011HD_PR24</v>
      </c>
      <c r="C2785" t="str">
        <f>IF(LEN(_xlfn.CONCAT('CWW17'!$B$9, " - ", 'CWW17'!$B$20, " - ", 'CWW17'!$G$6, " - ", 'CWW17'!$E$5))&gt;230,LEFT(_xlfn.CONCAT('CWW17'!$B$9, " - ", 'CWW17'!$B$20, " - ", 'CWW17'!$G$6, " - ", 'CWW17'!$E$5),212)&amp;" [*** truncated]",_xlfn.CONCAT('CWW17'!$B$9, " - ", 'CWW17'!$B$20, " - ", 'CWW17'!$G$6, " - ", 'CWW17'!$E$5))</f>
        <v xml:space="preserve">EA/NRW environmental programme wastewater (WINEP/NEP) - MCERTs monitoring at emergency sewage pumping station overflows (WINEP/NEP) wastewater opex - Highway drainage - Wastewater network+ </v>
      </c>
      <c r="D2785" t="str">
        <f>'CWW17'!$C$20</f>
        <v>£m</v>
      </c>
      <c r="E2785" t="s">
        <v>8488</v>
      </c>
      <c r="F2785" s="1248">
        <f>IF(ISBLANK('CWW17'!$M$20),"##BLANK",'CWW17'!$M$20)</f>
        <v>0</v>
      </c>
    </row>
    <row r="2786" spans="2:6" x14ac:dyDescent="0.2">
      <c r="B2786" t="str">
        <f>UPPER('CWW17'!$BG$20)</f>
        <v>CWW17_011STD_PR24</v>
      </c>
      <c r="C2786" t="str">
        <f>IF(LEN(_xlfn.CONCAT('CWW17'!$B$9, " - ", 'CWW17'!$B$20, " - ", 'CWW17'!$H$6, " - ", 'CWW17'!$E$5))&gt;230,LEFT(_xlfn.CONCAT('CWW17'!$B$9, " - ", 'CWW17'!$B$20, " - ", 'CWW17'!$H$6, " - ", 'CWW17'!$E$5),212)&amp;" [*** truncated]",_xlfn.CONCAT('CWW17'!$B$9, " - ", 'CWW17'!$B$20, " - ", 'CWW17'!$H$6, " - ", 'CWW17'!$E$5))</f>
        <v xml:space="preserve">EA/NRW environmental programme wastewater (WINEP/NEP) - MCERTs monitoring at emergency sewage pumping station overflows (WINEP/NEP) wastewater opex - Sewage treatment and disposal - Wastewater network+ </v>
      </c>
      <c r="D2786" t="str">
        <f>'CWW17'!$C$20</f>
        <v>£m</v>
      </c>
      <c r="E2786" t="s">
        <v>8488</v>
      </c>
      <c r="F2786" s="1248">
        <f>IF(ISBLANK('CWW17'!$N$20),"##BLANK",'CWW17'!$N$20)</f>
        <v>0</v>
      </c>
    </row>
    <row r="2787" spans="2:6" x14ac:dyDescent="0.2">
      <c r="B2787" t="str">
        <f>UPPER('CWW17'!$BH$20)</f>
        <v>CWW17_011SLT_PR24</v>
      </c>
      <c r="C2787" t="str">
        <f>IF(LEN(_xlfn.CONCAT('CWW17'!$B$9, " - ", 'CWW17'!$B$20, " - ", 'CWW17'!$I$6, " - ", 'CWW17'!$E$5))&gt;230,LEFT(_xlfn.CONCAT('CWW17'!$B$9, " - ", 'CWW17'!$B$20, " - ", 'CWW17'!$I$6, " - ", 'CWW17'!$E$5),212)&amp;" [*** truncated]",_xlfn.CONCAT('CWW17'!$B$9, " - ", 'CWW17'!$B$20, " - ", 'CWW17'!$I$6, " - ", 'CWW17'!$E$5))</f>
        <v xml:space="preserve">EA/NRW environmental programme wastewater (WINEP/NEP) - MCERTs monitoring at emergency sewage pumping station overflows (WINEP/NEP) wastewater opex - Sludge liquor treatment - Wastewater network+ </v>
      </c>
      <c r="D2787" t="str">
        <f>'CWW17'!$C$20</f>
        <v>£m</v>
      </c>
      <c r="E2787" t="s">
        <v>8488</v>
      </c>
      <c r="F2787" s="1248">
        <f>IF(ISBLANK('CWW17'!$O$20),"##BLANK",'CWW17'!$O$20)</f>
        <v>0</v>
      </c>
    </row>
    <row r="2788" spans="2:6" x14ac:dyDescent="0.2">
      <c r="B2788" t="str">
        <f>UPPER('CWW17'!$BI$20)</f>
        <v>CWW17_011TOT_PR24</v>
      </c>
      <c r="C2788" t="str">
        <f>IF(LEN(_xlfn.CONCAT('CWW17'!$B$9, " - ", 'CWW17'!$B$20, " - ", 'CWW17'!$J$5))&gt;230,LEFT(_xlfn.CONCAT('CWW17'!$B$9, " - ", 'CWW17'!$B$20, " - ", 'CWW17'!$J$5),212)&amp;" [*** truncated]",_xlfn.CONCAT('CWW17'!$B$9, " - ", 'CWW17'!$B$20, " - ", 'CWW17'!$J$5))</f>
        <v>EA/NRW environmental programme wastewater (WINEP/NEP) - MCERTs monitoring at emergency sewage pumping station overflows (WINEP/NEP) wastewater opex - Total</v>
      </c>
      <c r="D2788" t="str">
        <f>'CWW17'!$C$20</f>
        <v>£m</v>
      </c>
      <c r="E2788" t="s">
        <v>8488</v>
      </c>
      <c r="F2788" s="1248">
        <f>IF(ISBLANK('CWW17'!$P$20),"##BLANK",'CWW17'!$P$20)</f>
        <v>0</v>
      </c>
    </row>
    <row r="2789" spans="2:6" x14ac:dyDescent="0.2">
      <c r="B2789" t="str">
        <f>UPPER('CWW17'!$BD$21)</f>
        <v>CWW17_012FL_PR24</v>
      </c>
      <c r="C2789" t="str">
        <f>IF(LEN(_xlfn.CONCAT('CWW17'!$B$9, " - ", 'CWW17'!$B$21, " - ", 'CWW17'!$E$6, " - ", 'CWW17'!$E$5))&gt;230,LEFT(_xlfn.CONCAT('CWW17'!$B$9, " - ", 'CWW17'!$B$21, " - ", 'CWW17'!$E$6, " - ", 'CWW17'!$E$5),212)&amp;" [*** truncated]",_xlfn.CONCAT('CWW17'!$B$9, " - ", 'CWW17'!$B$21, " - ", 'CWW17'!$E$6, " - ", 'CWW17'!$E$5))</f>
        <v xml:space="preserve">EA/NRW environmental programme wastewater (WINEP/NEP) - MCERTs monitoring at emergency sewage pumping station overflows (WINEP/NEP) wastewater totex - Foul - Wastewater network+ </v>
      </c>
      <c r="D2789" t="str">
        <f>'CWW17'!$C$21</f>
        <v>£m</v>
      </c>
      <c r="E2789" t="s">
        <v>8488</v>
      </c>
      <c r="F2789" s="1248">
        <f>IF(ISBLANK('CWW17'!$K$21),"##BLANK",'CWW17'!$K$21)</f>
        <v>0</v>
      </c>
    </row>
    <row r="2790" spans="2:6" x14ac:dyDescent="0.2">
      <c r="B2790" t="str">
        <f>UPPER('CWW17'!$BE$21)</f>
        <v>CWW17_012SWD_PR24</v>
      </c>
      <c r="C2790" t="str">
        <f>IF(LEN(_xlfn.CONCAT('CWW17'!$B$9, " - ", 'CWW17'!$B$21, " - ", 'CWW17'!$F$6, " - ", 'CWW17'!$E$5))&gt;230,LEFT(_xlfn.CONCAT('CWW17'!$B$9, " - ", 'CWW17'!$B$21, " - ", 'CWW17'!$F$6, " - ", 'CWW17'!$E$5),212)&amp;" [*** truncated]",_xlfn.CONCAT('CWW17'!$B$9, " - ", 'CWW17'!$B$21, " - ", 'CWW17'!$F$6, " - ", 'CWW17'!$E$5))</f>
        <v xml:space="preserve">EA/NRW environmental programme wastewater (WINEP/NEP) - MCERTs monitoring at emergency sewage pumping station overflows (WINEP/NEP) wastewater totex - Surface water drainage - Wastewater network+ </v>
      </c>
      <c r="D2790" t="str">
        <f>'CWW17'!$C$21</f>
        <v>£m</v>
      </c>
      <c r="E2790" t="s">
        <v>8488</v>
      </c>
      <c r="F2790" s="1248">
        <f>IF(ISBLANK('CWW17'!$L$21),"##BLANK",'CWW17'!$L$21)</f>
        <v>0</v>
      </c>
    </row>
    <row r="2791" spans="2:6" x14ac:dyDescent="0.2">
      <c r="B2791" t="str">
        <f>UPPER('CWW17'!$BF$21)</f>
        <v>CWW17_012HD_PR24</v>
      </c>
      <c r="C2791" t="str">
        <f>IF(LEN(_xlfn.CONCAT('CWW17'!$B$9, " - ", 'CWW17'!$B$21, " - ", 'CWW17'!$G$6, " - ", 'CWW17'!$E$5))&gt;230,LEFT(_xlfn.CONCAT('CWW17'!$B$9, " - ", 'CWW17'!$B$21, " - ", 'CWW17'!$G$6, " - ", 'CWW17'!$E$5),212)&amp;" [*** truncated]",_xlfn.CONCAT('CWW17'!$B$9, " - ", 'CWW17'!$B$21, " - ", 'CWW17'!$G$6, " - ", 'CWW17'!$E$5))</f>
        <v xml:space="preserve">EA/NRW environmental programme wastewater (WINEP/NEP) - MCERTs monitoring at emergency sewage pumping station overflows (WINEP/NEP) wastewater totex - Highway drainage - Wastewater network+ </v>
      </c>
      <c r="D2791" t="str">
        <f>'CWW17'!$C$21</f>
        <v>£m</v>
      </c>
      <c r="E2791" t="s">
        <v>8488</v>
      </c>
      <c r="F2791" s="1248">
        <f>IF(ISBLANK('CWW17'!$M$21),"##BLANK",'CWW17'!$M$21)</f>
        <v>0</v>
      </c>
    </row>
    <row r="2792" spans="2:6" x14ac:dyDescent="0.2">
      <c r="B2792" t="str">
        <f>UPPER('CWW17'!$BG$21)</f>
        <v>CWW17_012STD_PR24</v>
      </c>
      <c r="C2792" t="str">
        <f>IF(LEN(_xlfn.CONCAT('CWW17'!$B$9, " - ", 'CWW17'!$B$21, " - ", 'CWW17'!$H$6, " - ", 'CWW17'!$E$5))&gt;230,LEFT(_xlfn.CONCAT('CWW17'!$B$9, " - ", 'CWW17'!$B$21, " - ", 'CWW17'!$H$6, " - ", 'CWW17'!$E$5),212)&amp;" [*** truncated]",_xlfn.CONCAT('CWW17'!$B$9, " - ", 'CWW17'!$B$21, " - ", 'CWW17'!$H$6, " - ", 'CWW17'!$E$5))</f>
        <v xml:space="preserve">EA/NRW environmental programme wastewater (WINEP/NEP) - MCERTs monitoring at emergency sewage pumping station overflows (WINEP/NEP) wastewater totex - Sewage treatment and disposal - Wastewater network+ </v>
      </c>
      <c r="D2792" t="str">
        <f>'CWW17'!$C$21</f>
        <v>£m</v>
      </c>
      <c r="E2792" t="s">
        <v>8488</v>
      </c>
      <c r="F2792" s="1248">
        <f>IF(ISBLANK('CWW17'!$N$21),"##BLANK",'CWW17'!$N$21)</f>
        <v>0</v>
      </c>
    </row>
    <row r="2793" spans="2:6" x14ac:dyDescent="0.2">
      <c r="B2793" t="str">
        <f>UPPER('CWW17'!$BH$21)</f>
        <v>CWW17_012SLT_PR24</v>
      </c>
      <c r="C2793" t="str">
        <f>IF(LEN(_xlfn.CONCAT('CWW17'!$B$9, " - ", 'CWW17'!$B$21, " - ", 'CWW17'!$I$6, " - ", 'CWW17'!$E$5))&gt;230,LEFT(_xlfn.CONCAT('CWW17'!$B$9, " - ", 'CWW17'!$B$21, " - ", 'CWW17'!$I$6, " - ", 'CWW17'!$E$5),212)&amp;" [*** truncated]",_xlfn.CONCAT('CWW17'!$B$9, " - ", 'CWW17'!$B$21, " - ", 'CWW17'!$I$6, " - ", 'CWW17'!$E$5))</f>
        <v xml:space="preserve">EA/NRW environmental programme wastewater (WINEP/NEP) - MCERTs monitoring at emergency sewage pumping station overflows (WINEP/NEP) wastewater totex - Sludge liquor treatment - Wastewater network+ </v>
      </c>
      <c r="D2793" t="str">
        <f>'CWW17'!$C$21</f>
        <v>£m</v>
      </c>
      <c r="E2793" t="s">
        <v>8488</v>
      </c>
      <c r="F2793" s="1248">
        <f>IF(ISBLANK('CWW17'!$O$21),"##BLANK",'CWW17'!$O$21)</f>
        <v>0</v>
      </c>
    </row>
    <row r="2794" spans="2:6" x14ac:dyDescent="0.2">
      <c r="B2794" t="str">
        <f>UPPER('CWW17'!$BI$21)</f>
        <v>CWW17_012TOT_PR24</v>
      </c>
      <c r="C2794" t="str">
        <f>IF(LEN(_xlfn.CONCAT('CWW17'!$B$9, " - ", 'CWW17'!$B$21, " - ", 'CWW17'!$J$5))&gt;230,LEFT(_xlfn.CONCAT('CWW17'!$B$9, " - ", 'CWW17'!$B$21, " - ", 'CWW17'!$J$5),212)&amp;" [*** truncated]",_xlfn.CONCAT('CWW17'!$B$9, " - ", 'CWW17'!$B$21, " - ", 'CWW17'!$J$5))</f>
        <v>EA/NRW environmental programme wastewater (WINEP/NEP) - MCERTs monitoring at emergency sewage pumping station overflows (WINEP/NEP) wastewater totex - Total</v>
      </c>
      <c r="D2794" t="str">
        <f>'CWW17'!$C$21</f>
        <v>£m</v>
      </c>
      <c r="E2794" t="s">
        <v>8488</v>
      </c>
      <c r="F2794" s="1248">
        <f>IF(ISBLANK('CWW17'!$P$21),"##BLANK",'CWW17'!$P$21)</f>
        <v>0</v>
      </c>
    </row>
    <row r="2795" spans="2:6" x14ac:dyDescent="0.2">
      <c r="B2795" t="str">
        <f>UPPER('CWW17'!$BD$22)</f>
        <v>CWW17_013FL_PR24</v>
      </c>
      <c r="C2795" t="str">
        <f>IF(LEN(_xlfn.CONCAT('CWW17'!$B$9, " - ", 'CWW17'!$B$22, " - ", 'CWW17'!$E$6, " - ", 'CWW17'!$E$5))&gt;230,LEFT(_xlfn.CONCAT('CWW17'!$B$9, " - ", 'CWW17'!$B$22, " - ", 'CWW17'!$E$6, " - ", 'CWW17'!$E$5),212)&amp;" [*** truncated]",_xlfn.CONCAT('CWW17'!$B$9, " - ", 'CWW17'!$B$22, " - ", 'CWW17'!$E$6, " - ", 'CWW17'!$E$5))</f>
        <v xml:space="preserve">EA/NRW environmental programme wastewater (WINEP/NEP) - Increase flow to full treatment; (WINEP/NEP) wastewater capex - Foul - Wastewater network+ </v>
      </c>
      <c r="D2795" t="str">
        <f>'CWW17'!$C$22</f>
        <v>£m</v>
      </c>
      <c r="E2795" t="s">
        <v>8488</v>
      </c>
      <c r="F2795" s="1248">
        <f>IF(ISBLANK('CWW17'!$K$22),"##BLANK",'CWW17'!$K$22)</f>
        <v>0</v>
      </c>
    </row>
    <row r="2796" spans="2:6" x14ac:dyDescent="0.2">
      <c r="B2796" t="str">
        <f>UPPER('CWW17'!$BE$22)</f>
        <v>CWW17_013SWD_PR24</v>
      </c>
      <c r="C2796" t="str">
        <f>IF(LEN(_xlfn.CONCAT('CWW17'!$B$9, " - ", 'CWW17'!$B$22, " - ", 'CWW17'!$F$6, " - ", 'CWW17'!$E$5))&gt;230,LEFT(_xlfn.CONCAT('CWW17'!$B$9, " - ", 'CWW17'!$B$22, " - ", 'CWW17'!$F$6, " - ", 'CWW17'!$E$5),212)&amp;" [*** truncated]",_xlfn.CONCAT('CWW17'!$B$9, " - ", 'CWW17'!$B$22, " - ", 'CWW17'!$F$6, " - ", 'CWW17'!$E$5))</f>
        <v xml:space="preserve">EA/NRW environmental programme wastewater (WINEP/NEP) - Increase flow to full treatment; (WINEP/NEP) wastewater capex - Surface water drainage - Wastewater network+ </v>
      </c>
      <c r="D2796" t="str">
        <f>'CWW17'!$C$22</f>
        <v>£m</v>
      </c>
      <c r="E2796" t="s">
        <v>8488</v>
      </c>
      <c r="F2796" s="1248">
        <f>IF(ISBLANK('CWW17'!$L$22),"##BLANK",'CWW17'!$L$22)</f>
        <v>0</v>
      </c>
    </row>
    <row r="2797" spans="2:6" x14ac:dyDescent="0.2">
      <c r="B2797" t="str">
        <f>UPPER('CWW17'!$BF$22)</f>
        <v>CWW17_013HD_PR24</v>
      </c>
      <c r="C2797" t="str">
        <f>IF(LEN(_xlfn.CONCAT('CWW17'!$B$9, " - ", 'CWW17'!$B$22, " - ", 'CWW17'!$G$6, " - ", 'CWW17'!$E$5))&gt;230,LEFT(_xlfn.CONCAT('CWW17'!$B$9, " - ", 'CWW17'!$B$22, " - ", 'CWW17'!$G$6, " - ", 'CWW17'!$E$5),212)&amp;" [*** truncated]",_xlfn.CONCAT('CWW17'!$B$9, " - ", 'CWW17'!$B$22, " - ", 'CWW17'!$G$6, " - ", 'CWW17'!$E$5))</f>
        <v xml:space="preserve">EA/NRW environmental programme wastewater (WINEP/NEP) - Increase flow to full treatment; (WINEP/NEP) wastewater capex - Highway drainage - Wastewater network+ </v>
      </c>
      <c r="D2797" t="str">
        <f>'CWW17'!$C$22</f>
        <v>£m</v>
      </c>
      <c r="E2797" t="s">
        <v>8488</v>
      </c>
      <c r="F2797" s="1248">
        <f>IF(ISBLANK('CWW17'!$M$22),"##BLANK",'CWW17'!$M$22)</f>
        <v>0</v>
      </c>
    </row>
    <row r="2798" spans="2:6" x14ac:dyDescent="0.2">
      <c r="B2798" t="str">
        <f>UPPER('CWW17'!$BG$22)</f>
        <v>CWW17_013STD_PR24</v>
      </c>
      <c r="C2798" t="str">
        <f>IF(LEN(_xlfn.CONCAT('CWW17'!$B$9, " - ", 'CWW17'!$B$22, " - ", 'CWW17'!$H$6, " - ", 'CWW17'!$E$5))&gt;230,LEFT(_xlfn.CONCAT('CWW17'!$B$9, " - ", 'CWW17'!$B$22, " - ", 'CWW17'!$H$6, " - ", 'CWW17'!$E$5),212)&amp;" [*** truncated]",_xlfn.CONCAT('CWW17'!$B$9, " - ", 'CWW17'!$B$22, " - ", 'CWW17'!$H$6, " - ", 'CWW17'!$E$5))</f>
        <v xml:space="preserve">EA/NRW environmental programme wastewater (WINEP/NEP) - Increase flow to full treatment; (WINEP/NEP) wastewater capex - Sewage treatment and disposal - Wastewater network+ </v>
      </c>
      <c r="D2798" t="str">
        <f>'CWW17'!$C$22</f>
        <v>£m</v>
      </c>
      <c r="E2798" t="s">
        <v>8488</v>
      </c>
      <c r="F2798" s="1248">
        <f>IF(ISBLANK('CWW17'!$N$22),"##BLANK",'CWW17'!$N$22)</f>
        <v>0</v>
      </c>
    </row>
    <row r="2799" spans="2:6" x14ac:dyDescent="0.2">
      <c r="B2799" t="str">
        <f>UPPER('CWW17'!$BH$22)</f>
        <v>CWW17_013SLT_PR24</v>
      </c>
      <c r="C2799" t="str">
        <f>IF(LEN(_xlfn.CONCAT('CWW17'!$B$9, " - ", 'CWW17'!$B$22, " - ", 'CWW17'!$I$6, " - ", 'CWW17'!$E$5))&gt;230,LEFT(_xlfn.CONCAT('CWW17'!$B$9, " - ", 'CWW17'!$B$22, " - ", 'CWW17'!$I$6, " - ", 'CWW17'!$E$5),212)&amp;" [*** truncated]",_xlfn.CONCAT('CWW17'!$B$9, " - ", 'CWW17'!$B$22, " - ", 'CWW17'!$I$6, " - ", 'CWW17'!$E$5))</f>
        <v xml:space="preserve">EA/NRW environmental programme wastewater (WINEP/NEP) - Increase flow to full treatment; (WINEP/NEP) wastewater capex - Sludge liquor treatment - Wastewater network+ </v>
      </c>
      <c r="D2799" t="str">
        <f>'CWW17'!$C$22</f>
        <v>£m</v>
      </c>
      <c r="E2799" t="s">
        <v>8488</v>
      </c>
      <c r="F2799" s="1248">
        <f>IF(ISBLANK('CWW17'!$O$22),"##BLANK",'CWW17'!$O$22)</f>
        <v>0</v>
      </c>
    </row>
    <row r="2800" spans="2:6" x14ac:dyDescent="0.2">
      <c r="B2800" t="str">
        <f>UPPER('CWW17'!$BI$22)</f>
        <v>CWW17_013TOT_PR24</v>
      </c>
      <c r="C2800" t="str">
        <f>IF(LEN(_xlfn.CONCAT('CWW17'!$B$9, " - ", 'CWW17'!$B$22, " - ", 'CWW17'!$J$5))&gt;230,LEFT(_xlfn.CONCAT('CWW17'!$B$9, " - ", 'CWW17'!$B$22, " - ", 'CWW17'!$J$5),212)&amp;" [*** truncated]",_xlfn.CONCAT('CWW17'!$B$9, " - ", 'CWW17'!$B$22, " - ", 'CWW17'!$J$5))</f>
        <v>EA/NRW environmental programme wastewater (WINEP/NEP) - Increase flow to full treatment; (WINEP/NEP) wastewater capex - Total</v>
      </c>
      <c r="D2800" t="str">
        <f>'CWW17'!$C$22</f>
        <v>£m</v>
      </c>
      <c r="E2800" t="s">
        <v>8488</v>
      </c>
      <c r="F2800" s="1248">
        <f>IF(ISBLANK('CWW17'!$P$22),"##BLANK",'CWW17'!$P$22)</f>
        <v>0</v>
      </c>
    </row>
    <row r="2801" spans="2:6" x14ac:dyDescent="0.2">
      <c r="B2801" t="str">
        <f>UPPER('CWW17'!$BD$23)</f>
        <v>CWW17_014FL_PR24</v>
      </c>
      <c r="C2801" t="str">
        <f>IF(LEN(_xlfn.CONCAT('CWW17'!$B$9, " - ", 'CWW17'!$B$23, " - ", 'CWW17'!$E$6, " - ", 'CWW17'!$E$5))&gt;230,LEFT(_xlfn.CONCAT('CWW17'!$B$9, " - ", 'CWW17'!$B$23, " - ", 'CWW17'!$E$6, " - ", 'CWW17'!$E$5),212)&amp;" [*** truncated]",_xlfn.CONCAT('CWW17'!$B$9, " - ", 'CWW17'!$B$23, " - ", 'CWW17'!$E$6, " - ", 'CWW17'!$E$5))</f>
        <v xml:space="preserve">EA/NRW environmental programme wastewater (WINEP/NEP) - Increase flow to full treatment; (WINEP/NEP) wastewater opex - Foul - Wastewater network+ </v>
      </c>
      <c r="D2801" t="str">
        <f>'CWW17'!$C$23</f>
        <v>£m</v>
      </c>
      <c r="E2801" t="s">
        <v>8488</v>
      </c>
      <c r="F2801" s="1248">
        <f>IF(ISBLANK('CWW17'!$K$23),"##BLANK",'CWW17'!$K$23)</f>
        <v>0</v>
      </c>
    </row>
    <row r="2802" spans="2:6" x14ac:dyDescent="0.2">
      <c r="B2802" t="str">
        <f>UPPER('CWW17'!$BE$23)</f>
        <v>CWW17_014SWD_PR24</v>
      </c>
      <c r="C2802" t="str">
        <f>IF(LEN(_xlfn.CONCAT('CWW17'!$B$9, " - ", 'CWW17'!$B$23, " - ", 'CWW17'!$F$6, " - ", 'CWW17'!$E$5))&gt;230,LEFT(_xlfn.CONCAT('CWW17'!$B$9, " - ", 'CWW17'!$B$23, " - ", 'CWW17'!$F$6, " - ", 'CWW17'!$E$5),212)&amp;" [*** truncated]",_xlfn.CONCAT('CWW17'!$B$9, " - ", 'CWW17'!$B$23, " - ", 'CWW17'!$F$6, " - ", 'CWW17'!$E$5))</f>
        <v xml:space="preserve">EA/NRW environmental programme wastewater (WINEP/NEP) - Increase flow to full treatment; (WINEP/NEP) wastewater opex - Surface water drainage - Wastewater network+ </v>
      </c>
      <c r="D2802" t="str">
        <f>'CWW17'!$C$23</f>
        <v>£m</v>
      </c>
      <c r="E2802" t="s">
        <v>8488</v>
      </c>
      <c r="F2802" s="1248">
        <f>IF(ISBLANK('CWW17'!$L$23),"##BLANK",'CWW17'!$L$23)</f>
        <v>0</v>
      </c>
    </row>
    <row r="2803" spans="2:6" x14ac:dyDescent="0.2">
      <c r="B2803" t="str">
        <f>UPPER('CWW17'!$BF$23)</f>
        <v>CWW17_014HD_PR24</v>
      </c>
      <c r="C2803" t="str">
        <f>IF(LEN(_xlfn.CONCAT('CWW17'!$B$9, " - ", 'CWW17'!$B$23, " - ", 'CWW17'!$G$6, " - ", 'CWW17'!$E$5))&gt;230,LEFT(_xlfn.CONCAT('CWW17'!$B$9, " - ", 'CWW17'!$B$23, " - ", 'CWW17'!$G$6, " - ", 'CWW17'!$E$5),212)&amp;" [*** truncated]",_xlfn.CONCAT('CWW17'!$B$9, " - ", 'CWW17'!$B$23, " - ", 'CWW17'!$G$6, " - ", 'CWW17'!$E$5))</f>
        <v xml:space="preserve">EA/NRW environmental programme wastewater (WINEP/NEP) - Increase flow to full treatment; (WINEP/NEP) wastewater opex - Highway drainage - Wastewater network+ </v>
      </c>
      <c r="D2803" t="str">
        <f>'CWW17'!$C$23</f>
        <v>£m</v>
      </c>
      <c r="E2803" t="s">
        <v>8488</v>
      </c>
      <c r="F2803" s="1248">
        <f>IF(ISBLANK('CWW17'!$M$23),"##BLANK",'CWW17'!$M$23)</f>
        <v>0</v>
      </c>
    </row>
    <row r="2804" spans="2:6" x14ac:dyDescent="0.2">
      <c r="B2804" t="str">
        <f>UPPER('CWW17'!$BG$23)</f>
        <v>CWW17_014STD_PR24</v>
      </c>
      <c r="C2804" t="str">
        <f>IF(LEN(_xlfn.CONCAT('CWW17'!$B$9, " - ", 'CWW17'!$B$23, " - ", 'CWW17'!$H$6, " - ", 'CWW17'!$E$5))&gt;230,LEFT(_xlfn.CONCAT('CWW17'!$B$9, " - ", 'CWW17'!$B$23, " - ", 'CWW17'!$H$6, " - ", 'CWW17'!$E$5),212)&amp;" [*** truncated]",_xlfn.CONCAT('CWW17'!$B$9, " - ", 'CWW17'!$B$23, " - ", 'CWW17'!$H$6, " - ", 'CWW17'!$E$5))</f>
        <v xml:space="preserve">EA/NRW environmental programme wastewater (WINEP/NEP) - Increase flow to full treatment; (WINEP/NEP) wastewater opex - Sewage treatment and disposal - Wastewater network+ </v>
      </c>
      <c r="D2804" t="str">
        <f>'CWW17'!$C$23</f>
        <v>£m</v>
      </c>
      <c r="E2804" t="s">
        <v>8488</v>
      </c>
      <c r="F2804" s="1248">
        <f>IF(ISBLANK('CWW17'!$N$23),"##BLANK",'CWW17'!$N$23)</f>
        <v>0</v>
      </c>
    </row>
    <row r="2805" spans="2:6" x14ac:dyDescent="0.2">
      <c r="B2805" t="str">
        <f>UPPER('CWW17'!$BH$23)</f>
        <v>CWW17_014SLT_PR24</v>
      </c>
      <c r="C2805" t="str">
        <f>IF(LEN(_xlfn.CONCAT('CWW17'!$B$9, " - ", 'CWW17'!$B$23, " - ", 'CWW17'!$I$6, " - ", 'CWW17'!$E$5))&gt;230,LEFT(_xlfn.CONCAT('CWW17'!$B$9, " - ", 'CWW17'!$B$23, " - ", 'CWW17'!$I$6, " - ", 'CWW17'!$E$5),212)&amp;" [*** truncated]",_xlfn.CONCAT('CWW17'!$B$9, " - ", 'CWW17'!$B$23, " - ", 'CWW17'!$I$6, " - ", 'CWW17'!$E$5))</f>
        <v xml:space="preserve">EA/NRW environmental programme wastewater (WINEP/NEP) - Increase flow to full treatment; (WINEP/NEP) wastewater opex - Sludge liquor treatment - Wastewater network+ </v>
      </c>
      <c r="D2805" t="str">
        <f>'CWW17'!$C$23</f>
        <v>£m</v>
      </c>
      <c r="E2805" t="s">
        <v>8488</v>
      </c>
      <c r="F2805" s="1248">
        <f>IF(ISBLANK('CWW17'!$O$23),"##BLANK",'CWW17'!$O$23)</f>
        <v>0</v>
      </c>
    </row>
    <row r="2806" spans="2:6" x14ac:dyDescent="0.2">
      <c r="B2806" t="str">
        <f>UPPER('CWW17'!$BI$23)</f>
        <v>CWW17_014TOT_PR24</v>
      </c>
      <c r="C2806" t="str">
        <f>IF(LEN(_xlfn.CONCAT('CWW17'!$B$9, " - ", 'CWW17'!$B$23, " - ", 'CWW17'!$J$5))&gt;230,LEFT(_xlfn.CONCAT('CWW17'!$B$9, " - ", 'CWW17'!$B$23, " - ", 'CWW17'!$J$5),212)&amp;" [*** truncated]",_xlfn.CONCAT('CWW17'!$B$9, " - ", 'CWW17'!$B$23, " - ", 'CWW17'!$J$5))</f>
        <v>EA/NRW environmental programme wastewater (WINEP/NEP) - Increase flow to full treatment; (WINEP/NEP) wastewater opex - Total</v>
      </c>
      <c r="D2806" t="str">
        <f>'CWW17'!$C$23</f>
        <v>£m</v>
      </c>
      <c r="E2806" t="s">
        <v>8488</v>
      </c>
      <c r="F2806" s="1248">
        <f>IF(ISBLANK('CWW17'!$P$23),"##BLANK",'CWW17'!$P$23)</f>
        <v>0</v>
      </c>
    </row>
    <row r="2807" spans="2:6" x14ac:dyDescent="0.2">
      <c r="B2807" t="str">
        <f>UPPER('CWW17'!$BD$24)</f>
        <v>CWW17_015FL_PR24</v>
      </c>
      <c r="C2807" t="str">
        <f>IF(LEN(_xlfn.CONCAT('CWW17'!$B$9, " - ", 'CWW17'!$B$24, " - ", 'CWW17'!$E$6, " - ", 'CWW17'!$E$5))&gt;230,LEFT(_xlfn.CONCAT('CWW17'!$B$9, " - ", 'CWW17'!$B$24, " - ", 'CWW17'!$E$6, " - ", 'CWW17'!$E$5),212)&amp;" [*** truncated]",_xlfn.CONCAT('CWW17'!$B$9, " - ", 'CWW17'!$B$24, " - ", 'CWW17'!$E$6, " - ", 'CWW17'!$E$5))</f>
        <v xml:space="preserve">EA/NRW environmental programme wastewater (WINEP/NEP) - Increase flow to full treatment; (WINEP/NEP) wastewater totex - Foul - Wastewater network+ </v>
      </c>
      <c r="D2807" t="str">
        <f>'CWW17'!$C$24</f>
        <v>£m</v>
      </c>
      <c r="E2807" t="s">
        <v>8488</v>
      </c>
      <c r="F2807" s="1248">
        <f>IF(ISBLANK('CWW17'!$K$24),"##BLANK",'CWW17'!$K$24)</f>
        <v>0</v>
      </c>
    </row>
    <row r="2808" spans="2:6" x14ac:dyDescent="0.2">
      <c r="B2808" t="str">
        <f>UPPER('CWW17'!$BE$24)</f>
        <v>CWW17_015SWD_PR24</v>
      </c>
      <c r="C2808" t="str">
        <f>IF(LEN(_xlfn.CONCAT('CWW17'!$B$9, " - ", 'CWW17'!$B$24, " - ", 'CWW17'!$F$6, " - ", 'CWW17'!$E$5))&gt;230,LEFT(_xlfn.CONCAT('CWW17'!$B$9, " - ", 'CWW17'!$B$24, " - ", 'CWW17'!$F$6, " - ", 'CWW17'!$E$5),212)&amp;" [*** truncated]",_xlfn.CONCAT('CWW17'!$B$9, " - ", 'CWW17'!$B$24, " - ", 'CWW17'!$F$6, " - ", 'CWW17'!$E$5))</f>
        <v xml:space="preserve">EA/NRW environmental programme wastewater (WINEP/NEP) - Increase flow to full treatment; (WINEP/NEP) wastewater totex - Surface water drainage - Wastewater network+ </v>
      </c>
      <c r="D2808" t="str">
        <f>'CWW17'!$C$24</f>
        <v>£m</v>
      </c>
      <c r="E2808" t="s">
        <v>8488</v>
      </c>
      <c r="F2808" s="1248">
        <f>IF(ISBLANK('CWW17'!$L$24),"##BLANK",'CWW17'!$L$24)</f>
        <v>0</v>
      </c>
    </row>
    <row r="2809" spans="2:6" x14ac:dyDescent="0.2">
      <c r="B2809" t="str">
        <f>UPPER('CWW17'!$BF$24)</f>
        <v>CWW17_015HD_PR24</v>
      </c>
      <c r="C2809" t="str">
        <f>IF(LEN(_xlfn.CONCAT('CWW17'!$B$9, " - ", 'CWW17'!$B$24, " - ", 'CWW17'!$G$6, " - ", 'CWW17'!$E$5))&gt;230,LEFT(_xlfn.CONCAT('CWW17'!$B$9, " - ", 'CWW17'!$B$24, " - ", 'CWW17'!$G$6, " - ", 'CWW17'!$E$5),212)&amp;" [*** truncated]",_xlfn.CONCAT('CWW17'!$B$9, " - ", 'CWW17'!$B$24, " - ", 'CWW17'!$G$6, " - ", 'CWW17'!$E$5))</f>
        <v xml:space="preserve">EA/NRW environmental programme wastewater (WINEP/NEP) - Increase flow to full treatment; (WINEP/NEP) wastewater totex - Highway drainage - Wastewater network+ </v>
      </c>
      <c r="D2809" t="str">
        <f>'CWW17'!$C$24</f>
        <v>£m</v>
      </c>
      <c r="E2809" t="s">
        <v>8488</v>
      </c>
      <c r="F2809" s="1248">
        <f>IF(ISBLANK('CWW17'!$M$24),"##BLANK",'CWW17'!$M$24)</f>
        <v>0</v>
      </c>
    </row>
    <row r="2810" spans="2:6" x14ac:dyDescent="0.2">
      <c r="B2810" t="str">
        <f>UPPER('CWW17'!$BG$24)</f>
        <v>CWW17_015STD_PR24</v>
      </c>
      <c r="C2810" t="str">
        <f>IF(LEN(_xlfn.CONCAT('CWW17'!$B$9, " - ", 'CWW17'!$B$24, " - ", 'CWW17'!$H$6, " - ", 'CWW17'!$E$5))&gt;230,LEFT(_xlfn.CONCAT('CWW17'!$B$9, " - ", 'CWW17'!$B$24, " - ", 'CWW17'!$H$6, " - ", 'CWW17'!$E$5),212)&amp;" [*** truncated]",_xlfn.CONCAT('CWW17'!$B$9, " - ", 'CWW17'!$B$24, " - ", 'CWW17'!$H$6, " - ", 'CWW17'!$E$5))</f>
        <v xml:space="preserve">EA/NRW environmental programme wastewater (WINEP/NEP) - Increase flow to full treatment; (WINEP/NEP) wastewater totex - Sewage treatment and disposal - Wastewater network+ </v>
      </c>
      <c r="D2810" t="str">
        <f>'CWW17'!$C$24</f>
        <v>£m</v>
      </c>
      <c r="E2810" t="s">
        <v>8488</v>
      </c>
      <c r="F2810" s="1248">
        <f>IF(ISBLANK('CWW17'!$N$24),"##BLANK",'CWW17'!$N$24)</f>
        <v>0</v>
      </c>
    </row>
    <row r="2811" spans="2:6" x14ac:dyDescent="0.2">
      <c r="B2811" t="str">
        <f>UPPER('CWW17'!$BH$24)</f>
        <v>CWW17_015SLT_PR24</v>
      </c>
      <c r="C2811" t="str">
        <f>IF(LEN(_xlfn.CONCAT('CWW17'!$B$9, " - ", 'CWW17'!$B$24, " - ", 'CWW17'!$I$6, " - ", 'CWW17'!$E$5))&gt;230,LEFT(_xlfn.CONCAT('CWW17'!$B$9, " - ", 'CWW17'!$B$24, " - ", 'CWW17'!$I$6, " - ", 'CWW17'!$E$5),212)&amp;" [*** truncated]",_xlfn.CONCAT('CWW17'!$B$9, " - ", 'CWW17'!$B$24, " - ", 'CWW17'!$I$6, " - ", 'CWW17'!$E$5))</f>
        <v xml:space="preserve">EA/NRW environmental programme wastewater (WINEP/NEP) - Increase flow to full treatment; (WINEP/NEP) wastewater totex - Sludge liquor treatment - Wastewater network+ </v>
      </c>
      <c r="D2811" t="str">
        <f>'CWW17'!$C$24</f>
        <v>£m</v>
      </c>
      <c r="E2811" t="s">
        <v>8488</v>
      </c>
      <c r="F2811" s="1248">
        <f>IF(ISBLANK('CWW17'!$O$24),"##BLANK",'CWW17'!$O$24)</f>
        <v>0</v>
      </c>
    </row>
    <row r="2812" spans="2:6" x14ac:dyDescent="0.2">
      <c r="B2812" t="str">
        <f>UPPER('CWW17'!$BI$24)</f>
        <v>CWW17_015TOT_PR24</v>
      </c>
      <c r="C2812" t="str">
        <f>IF(LEN(_xlfn.CONCAT('CWW17'!$B$9, " - ", 'CWW17'!$B$24, " - ", 'CWW17'!$J$5))&gt;230,LEFT(_xlfn.CONCAT('CWW17'!$B$9, " - ", 'CWW17'!$B$24, " - ", 'CWW17'!$J$5),212)&amp;" [*** truncated]",_xlfn.CONCAT('CWW17'!$B$9, " - ", 'CWW17'!$B$24, " - ", 'CWW17'!$J$5))</f>
        <v>EA/NRW environmental programme wastewater (WINEP/NEP) - Increase flow to full treatment; (WINEP/NEP) wastewater totex - Total</v>
      </c>
      <c r="D2812" t="str">
        <f>'CWW17'!$C$24</f>
        <v>£m</v>
      </c>
      <c r="E2812" t="s">
        <v>8488</v>
      </c>
      <c r="F2812" s="1248">
        <f>IF(ISBLANK('CWW17'!$P$24),"##BLANK",'CWW17'!$P$24)</f>
        <v>0</v>
      </c>
    </row>
    <row r="2813" spans="2:6" x14ac:dyDescent="0.2">
      <c r="B2813" t="str">
        <f>UPPER('CWW17'!$BD$25)</f>
        <v>CWW17_016FL_PR24</v>
      </c>
      <c r="C2813" t="str">
        <f>IF(LEN(_xlfn.CONCAT('CWW17'!$B$9, " - ", 'CWW17'!$B$25, " - ", 'CWW17'!$E$6, " - ", 'CWW17'!$E$5))&gt;230,LEFT(_xlfn.CONCAT('CWW17'!$B$9, " - ", 'CWW17'!$B$25, " - ", 'CWW17'!$E$6, " - ", 'CWW17'!$E$5),212)&amp;" [*** truncated]",_xlfn.CONCAT('CWW17'!$B$9, " - ", 'CWW17'!$B$25, " - ", 'CWW17'!$E$6, " - ", 'CWW17'!$E$5))</f>
        <v xml:space="preserve">EA/NRW environmental programme wastewater (WINEP/NEP) - Increase storm tank capacity at STWs - grey solution; (WINEP/NEP) wastewater capex - Foul - Wastewater network+ </v>
      </c>
      <c r="D2813" t="str">
        <f>'CWW17'!$C$25</f>
        <v>£m</v>
      </c>
      <c r="E2813" t="s">
        <v>8488</v>
      </c>
      <c r="F2813" s="1248">
        <f>IF(ISBLANK('CWW17'!$K$25),"##BLANK",'CWW17'!$K$25)</f>
        <v>0</v>
      </c>
    </row>
    <row r="2814" spans="2:6" x14ac:dyDescent="0.2">
      <c r="B2814" t="str">
        <f>UPPER('CWW17'!$BE$25)</f>
        <v>CWW17_016SWD_PR24</v>
      </c>
      <c r="C2814" t="str">
        <f>IF(LEN(_xlfn.CONCAT('CWW17'!$B$9, " - ", 'CWW17'!$B$25, " - ", 'CWW17'!$F$6, " - ", 'CWW17'!$E$5))&gt;230,LEFT(_xlfn.CONCAT('CWW17'!$B$9, " - ", 'CWW17'!$B$25, " - ", 'CWW17'!$F$6, " - ", 'CWW17'!$E$5),212)&amp;" [*** truncated]",_xlfn.CONCAT('CWW17'!$B$9, " - ", 'CWW17'!$B$25, " - ", 'CWW17'!$F$6, " - ", 'CWW17'!$E$5))</f>
        <v xml:space="preserve">EA/NRW environmental programme wastewater (WINEP/NEP) - Increase storm tank capacity at STWs - grey solution; (WINEP/NEP) wastewater capex - Surface water drainage - Wastewater network+ </v>
      </c>
      <c r="D2814" t="str">
        <f>'CWW17'!$C$25</f>
        <v>£m</v>
      </c>
      <c r="E2814" t="s">
        <v>8488</v>
      </c>
      <c r="F2814" s="1248">
        <f>IF(ISBLANK('CWW17'!$L$25),"##BLANK",'CWW17'!$L$25)</f>
        <v>0</v>
      </c>
    </row>
    <row r="2815" spans="2:6" x14ac:dyDescent="0.2">
      <c r="B2815" t="str">
        <f>UPPER('CWW17'!$BF$25)</f>
        <v>CWW17_016HD_PR24</v>
      </c>
      <c r="C2815" t="str">
        <f>IF(LEN(_xlfn.CONCAT('CWW17'!$B$9, " - ", 'CWW17'!$B$25, " - ", 'CWW17'!$G$6, " - ", 'CWW17'!$E$5))&gt;230,LEFT(_xlfn.CONCAT('CWW17'!$B$9, " - ", 'CWW17'!$B$25, " - ", 'CWW17'!$G$6, " - ", 'CWW17'!$E$5),212)&amp;" [*** truncated]",_xlfn.CONCAT('CWW17'!$B$9, " - ", 'CWW17'!$B$25, " - ", 'CWW17'!$G$6, " - ", 'CWW17'!$E$5))</f>
        <v xml:space="preserve">EA/NRW environmental programme wastewater (WINEP/NEP) - Increase storm tank capacity at STWs - grey solution; (WINEP/NEP) wastewater capex - Highway drainage - Wastewater network+ </v>
      </c>
      <c r="D2815" t="str">
        <f>'CWW17'!$C$25</f>
        <v>£m</v>
      </c>
      <c r="E2815" t="s">
        <v>8488</v>
      </c>
      <c r="F2815" s="1248">
        <f>IF(ISBLANK('CWW17'!$M$25),"##BLANK",'CWW17'!$M$25)</f>
        <v>0</v>
      </c>
    </row>
    <row r="2816" spans="2:6" x14ac:dyDescent="0.2">
      <c r="B2816" t="str">
        <f>UPPER('CWW17'!$BG$25)</f>
        <v>CWW17_016STD_PR24</v>
      </c>
      <c r="C2816" t="str">
        <f>IF(LEN(_xlfn.CONCAT('CWW17'!$B$9, " - ", 'CWW17'!$B$25, " - ", 'CWW17'!$H$6, " - ", 'CWW17'!$E$5))&gt;230,LEFT(_xlfn.CONCAT('CWW17'!$B$9, " - ", 'CWW17'!$B$25, " - ", 'CWW17'!$H$6, " - ", 'CWW17'!$E$5),212)&amp;" [*** truncated]",_xlfn.CONCAT('CWW17'!$B$9, " - ", 'CWW17'!$B$25, " - ", 'CWW17'!$H$6, " - ", 'CWW17'!$E$5))</f>
        <v xml:space="preserve">EA/NRW environmental programme wastewater (WINEP/NEP) - Increase storm tank capacity at STWs - grey solution; (WINEP/NEP) wastewater capex - Sewage treatment and disposal - Wastewater network+ </v>
      </c>
      <c r="D2816" t="str">
        <f>'CWW17'!$C$25</f>
        <v>£m</v>
      </c>
      <c r="E2816" t="s">
        <v>8488</v>
      </c>
      <c r="F2816" s="1248">
        <f>IF(ISBLANK('CWW17'!$N$25),"##BLANK",'CWW17'!$N$25)</f>
        <v>0.64714485545539324</v>
      </c>
    </row>
    <row r="2817" spans="2:6" x14ac:dyDescent="0.2">
      <c r="B2817" t="str">
        <f>UPPER('CWW17'!$BH$25)</f>
        <v>CWW17_016SLT_PR24</v>
      </c>
      <c r="C2817" t="str">
        <f>IF(LEN(_xlfn.CONCAT('CWW17'!$B$9, " - ", 'CWW17'!$B$25, " - ", 'CWW17'!$I$6, " - ", 'CWW17'!$E$5))&gt;230,LEFT(_xlfn.CONCAT('CWW17'!$B$9, " - ", 'CWW17'!$B$25, " - ", 'CWW17'!$I$6, " - ", 'CWW17'!$E$5),212)&amp;" [*** truncated]",_xlfn.CONCAT('CWW17'!$B$9, " - ", 'CWW17'!$B$25, " - ", 'CWW17'!$I$6, " - ", 'CWW17'!$E$5))</f>
        <v xml:space="preserve">EA/NRW environmental programme wastewater (WINEP/NEP) - Increase storm tank capacity at STWs - grey solution; (WINEP/NEP) wastewater capex - Sludge liquor treatment - Wastewater network+ </v>
      </c>
      <c r="D2817" t="str">
        <f>'CWW17'!$C$25</f>
        <v>£m</v>
      </c>
      <c r="E2817" t="s">
        <v>8488</v>
      </c>
      <c r="F2817" s="1248">
        <f>IF(ISBLANK('CWW17'!$O$25),"##BLANK",'CWW17'!$O$25)</f>
        <v>0</v>
      </c>
    </row>
    <row r="2818" spans="2:6" x14ac:dyDescent="0.2">
      <c r="B2818" t="str">
        <f>UPPER('CWW17'!$BI$25)</f>
        <v>CWW17_016TOT_PR24</v>
      </c>
      <c r="C2818" t="str">
        <f>IF(LEN(_xlfn.CONCAT('CWW17'!$B$9, " - ", 'CWW17'!$B$25, " - ", 'CWW17'!$J$5))&gt;230,LEFT(_xlfn.CONCAT('CWW17'!$B$9, " - ", 'CWW17'!$B$25, " - ", 'CWW17'!$J$5),212)&amp;" [*** truncated]",_xlfn.CONCAT('CWW17'!$B$9, " - ", 'CWW17'!$B$25, " - ", 'CWW17'!$J$5))</f>
        <v>EA/NRW environmental programme wastewater (WINEP/NEP) - Increase storm tank capacity at STWs - grey solution; (WINEP/NEP) wastewater capex - Total</v>
      </c>
      <c r="D2818" t="str">
        <f>'CWW17'!$C$25</f>
        <v>£m</v>
      </c>
      <c r="E2818" t="s">
        <v>8488</v>
      </c>
      <c r="F2818" s="1248">
        <f>IF(ISBLANK('CWW17'!$P$25),"##BLANK",'CWW17'!$P$25)</f>
        <v>0.64714485545539324</v>
      </c>
    </row>
    <row r="2819" spans="2:6" x14ac:dyDescent="0.2">
      <c r="B2819" t="str">
        <f>UPPER('CWW17'!$BD$26)</f>
        <v>CWW17_017FL_PR24</v>
      </c>
      <c r="C2819" t="str">
        <f>IF(LEN(_xlfn.CONCAT('CWW17'!$B$9, " - ", 'CWW17'!$B$26, " - ", 'CWW17'!$E$6, " - ", 'CWW17'!$E$5))&gt;230,LEFT(_xlfn.CONCAT('CWW17'!$B$9, " - ", 'CWW17'!$B$26, " - ", 'CWW17'!$E$6, " - ", 'CWW17'!$E$5),212)&amp;" [*** truncated]",_xlfn.CONCAT('CWW17'!$B$9, " - ", 'CWW17'!$B$26, " - ", 'CWW17'!$E$6, " - ", 'CWW17'!$E$5))</f>
        <v xml:space="preserve">EA/NRW environmental programme wastewater (WINEP/NEP) - Increase storm tank capacity at STWs - grey solution; (WINEP/NEP) wastewater opex - Foul - Wastewater network+ </v>
      </c>
      <c r="D2819" t="str">
        <f>'CWW17'!$C$26</f>
        <v>£m</v>
      </c>
      <c r="E2819" t="s">
        <v>8488</v>
      </c>
      <c r="F2819" s="1248">
        <f>IF(ISBLANK('CWW17'!$K$26),"##BLANK",'CWW17'!$K$26)</f>
        <v>0</v>
      </c>
    </row>
    <row r="2820" spans="2:6" x14ac:dyDescent="0.2">
      <c r="B2820" t="str">
        <f>UPPER('CWW17'!$BE$26)</f>
        <v>CWW17_017SWD_PR24</v>
      </c>
      <c r="C2820" t="str">
        <f>IF(LEN(_xlfn.CONCAT('CWW17'!$B$9, " - ", 'CWW17'!$B$26, " - ", 'CWW17'!$F$6, " - ", 'CWW17'!$E$5))&gt;230,LEFT(_xlfn.CONCAT('CWW17'!$B$9, " - ", 'CWW17'!$B$26, " - ", 'CWW17'!$F$6, " - ", 'CWW17'!$E$5),212)&amp;" [*** truncated]",_xlfn.CONCAT('CWW17'!$B$9, " - ", 'CWW17'!$B$26, " - ", 'CWW17'!$F$6, " - ", 'CWW17'!$E$5))</f>
        <v xml:space="preserve">EA/NRW environmental programme wastewater (WINEP/NEP) - Increase storm tank capacity at STWs - grey solution; (WINEP/NEP) wastewater opex - Surface water drainage - Wastewater network+ </v>
      </c>
      <c r="D2820" t="str">
        <f>'CWW17'!$C$26</f>
        <v>£m</v>
      </c>
      <c r="E2820" t="s">
        <v>8488</v>
      </c>
      <c r="F2820" s="1248">
        <f>IF(ISBLANK('CWW17'!$L$26),"##BLANK",'CWW17'!$L$26)</f>
        <v>0</v>
      </c>
    </row>
    <row r="2821" spans="2:6" x14ac:dyDescent="0.2">
      <c r="B2821" t="str">
        <f>UPPER('CWW17'!$BF$26)</f>
        <v>CWW17_017HD_PR24</v>
      </c>
      <c r="C2821" t="str">
        <f>IF(LEN(_xlfn.CONCAT('CWW17'!$B$9, " - ", 'CWW17'!$B$26, " - ", 'CWW17'!$G$6, " - ", 'CWW17'!$E$5))&gt;230,LEFT(_xlfn.CONCAT('CWW17'!$B$9, " - ", 'CWW17'!$B$26, " - ", 'CWW17'!$G$6, " - ", 'CWW17'!$E$5),212)&amp;" [*** truncated]",_xlfn.CONCAT('CWW17'!$B$9, " - ", 'CWW17'!$B$26, " - ", 'CWW17'!$G$6, " - ", 'CWW17'!$E$5))</f>
        <v xml:space="preserve">EA/NRW environmental programme wastewater (WINEP/NEP) - Increase storm tank capacity at STWs - grey solution; (WINEP/NEP) wastewater opex - Highway drainage - Wastewater network+ </v>
      </c>
      <c r="D2821" t="str">
        <f>'CWW17'!$C$26</f>
        <v>£m</v>
      </c>
      <c r="E2821" t="s">
        <v>8488</v>
      </c>
      <c r="F2821" s="1248">
        <f>IF(ISBLANK('CWW17'!$M$26),"##BLANK",'CWW17'!$M$26)</f>
        <v>0</v>
      </c>
    </row>
    <row r="2822" spans="2:6" x14ac:dyDescent="0.2">
      <c r="B2822" t="str">
        <f>UPPER('CWW17'!$BG$26)</f>
        <v>CWW17_017STD_PR24</v>
      </c>
      <c r="C2822" t="str">
        <f>IF(LEN(_xlfn.CONCAT('CWW17'!$B$9, " - ", 'CWW17'!$B$26, " - ", 'CWW17'!$H$6, " - ", 'CWW17'!$E$5))&gt;230,LEFT(_xlfn.CONCAT('CWW17'!$B$9, " - ", 'CWW17'!$B$26, " - ", 'CWW17'!$H$6, " - ", 'CWW17'!$E$5),212)&amp;" [*** truncated]",_xlfn.CONCAT('CWW17'!$B$9, " - ", 'CWW17'!$B$26, " - ", 'CWW17'!$H$6, " - ", 'CWW17'!$E$5))</f>
        <v xml:space="preserve">EA/NRW environmental programme wastewater (WINEP/NEP) - Increase storm tank capacity at STWs - grey solution; (WINEP/NEP) wastewater opex - Sewage treatment and disposal - Wastewater network+ </v>
      </c>
      <c r="D2822" t="str">
        <f>'CWW17'!$C$26</f>
        <v>£m</v>
      </c>
      <c r="E2822" t="s">
        <v>8488</v>
      </c>
      <c r="F2822" s="1248">
        <f>IF(ISBLANK('CWW17'!$N$26),"##BLANK",'CWW17'!$N$26)</f>
        <v>0</v>
      </c>
    </row>
    <row r="2823" spans="2:6" x14ac:dyDescent="0.2">
      <c r="B2823" t="str">
        <f>UPPER('CWW17'!$BH$26)</f>
        <v>CWW17_017SLT_PR24</v>
      </c>
      <c r="C2823" t="str">
        <f>IF(LEN(_xlfn.CONCAT('CWW17'!$B$9, " - ", 'CWW17'!$B$26, " - ", 'CWW17'!$I$6, " - ", 'CWW17'!$E$5))&gt;230,LEFT(_xlfn.CONCAT('CWW17'!$B$9, " - ", 'CWW17'!$B$26, " - ", 'CWW17'!$I$6, " - ", 'CWW17'!$E$5),212)&amp;" [*** truncated]",_xlfn.CONCAT('CWW17'!$B$9, " - ", 'CWW17'!$B$26, " - ", 'CWW17'!$I$6, " - ", 'CWW17'!$E$5))</f>
        <v xml:space="preserve">EA/NRW environmental programme wastewater (WINEP/NEP) - Increase storm tank capacity at STWs - grey solution; (WINEP/NEP) wastewater opex - Sludge liquor treatment - Wastewater network+ </v>
      </c>
      <c r="D2823" t="str">
        <f>'CWW17'!$C$26</f>
        <v>£m</v>
      </c>
      <c r="E2823" t="s">
        <v>8488</v>
      </c>
      <c r="F2823" s="1248">
        <f>IF(ISBLANK('CWW17'!$O$26),"##BLANK",'CWW17'!$O$26)</f>
        <v>0</v>
      </c>
    </row>
    <row r="2824" spans="2:6" x14ac:dyDescent="0.2">
      <c r="B2824" t="str">
        <f>UPPER('CWW17'!$BI$26)</f>
        <v>CWW17_017TOT_PR24</v>
      </c>
      <c r="C2824" t="str">
        <f>IF(LEN(_xlfn.CONCAT('CWW17'!$B$9, " - ", 'CWW17'!$B$26, " - ", 'CWW17'!$J$5))&gt;230,LEFT(_xlfn.CONCAT('CWW17'!$B$9, " - ", 'CWW17'!$B$26, " - ", 'CWW17'!$J$5),212)&amp;" [*** truncated]",_xlfn.CONCAT('CWW17'!$B$9, " - ", 'CWW17'!$B$26, " - ", 'CWW17'!$J$5))</f>
        <v>EA/NRW environmental programme wastewater (WINEP/NEP) - Increase storm tank capacity at STWs - grey solution; (WINEP/NEP) wastewater opex - Total</v>
      </c>
      <c r="D2824" t="str">
        <f>'CWW17'!$C$26</f>
        <v>£m</v>
      </c>
      <c r="E2824" t="s">
        <v>8488</v>
      </c>
      <c r="F2824" s="1248">
        <f>IF(ISBLANK('CWW17'!$P$26),"##BLANK",'CWW17'!$P$26)</f>
        <v>0</v>
      </c>
    </row>
    <row r="2825" spans="2:6" x14ac:dyDescent="0.2">
      <c r="B2825" t="str">
        <f>UPPER('CWW17'!$BD$27)</f>
        <v>CWW17_018FL_PR24</v>
      </c>
      <c r="C2825" t="str">
        <f>IF(LEN(_xlfn.CONCAT('CWW17'!$B$9, " - ", 'CWW17'!$B$27, " - ", 'CWW17'!$E$6, " - ", 'CWW17'!$E$5))&gt;230,LEFT(_xlfn.CONCAT('CWW17'!$B$9, " - ", 'CWW17'!$B$27, " - ", 'CWW17'!$E$6, " - ", 'CWW17'!$E$5),212)&amp;" [*** truncated]",_xlfn.CONCAT('CWW17'!$B$9, " - ", 'CWW17'!$B$27, " - ", 'CWW17'!$E$6, " - ", 'CWW17'!$E$5))</f>
        <v xml:space="preserve">EA/NRW environmental programme wastewater (WINEP/NEP) - Increase storm tank capacity at STWs - grey solution; (WINEP/NEP) wastewater totex - Foul - Wastewater network+ </v>
      </c>
      <c r="D2825" t="str">
        <f>'CWW17'!$C$27</f>
        <v>£m</v>
      </c>
      <c r="E2825" t="s">
        <v>8488</v>
      </c>
      <c r="F2825" s="1248">
        <f>IF(ISBLANK('CWW17'!$K$27),"##BLANK",'CWW17'!$K$27)</f>
        <v>0</v>
      </c>
    </row>
    <row r="2826" spans="2:6" x14ac:dyDescent="0.2">
      <c r="B2826" t="str">
        <f>UPPER('CWW17'!$BE$27)</f>
        <v>CWW17_018SWD_PR24</v>
      </c>
      <c r="C2826" t="str">
        <f>IF(LEN(_xlfn.CONCAT('CWW17'!$B$9, " - ", 'CWW17'!$B$27, " - ", 'CWW17'!$F$6, " - ", 'CWW17'!$E$5))&gt;230,LEFT(_xlfn.CONCAT('CWW17'!$B$9, " - ", 'CWW17'!$B$27, " - ", 'CWW17'!$F$6, " - ", 'CWW17'!$E$5),212)&amp;" [*** truncated]",_xlfn.CONCAT('CWW17'!$B$9, " - ", 'CWW17'!$B$27, " - ", 'CWW17'!$F$6, " - ", 'CWW17'!$E$5))</f>
        <v xml:space="preserve">EA/NRW environmental programme wastewater (WINEP/NEP) - Increase storm tank capacity at STWs - grey solution; (WINEP/NEP) wastewater totex - Surface water drainage - Wastewater network+ </v>
      </c>
      <c r="D2826" t="str">
        <f>'CWW17'!$C$27</f>
        <v>£m</v>
      </c>
      <c r="E2826" t="s">
        <v>8488</v>
      </c>
      <c r="F2826" s="1248">
        <f>IF(ISBLANK('CWW17'!$L$27),"##BLANK",'CWW17'!$L$27)</f>
        <v>0</v>
      </c>
    </row>
    <row r="2827" spans="2:6" x14ac:dyDescent="0.2">
      <c r="B2827" t="str">
        <f>UPPER('CWW17'!$BF$27)</f>
        <v>CWW17_018HD_PR24</v>
      </c>
      <c r="C2827" t="str">
        <f>IF(LEN(_xlfn.CONCAT('CWW17'!$B$9, " - ", 'CWW17'!$B$27, " - ", 'CWW17'!$G$6, " - ", 'CWW17'!$E$5))&gt;230,LEFT(_xlfn.CONCAT('CWW17'!$B$9, " - ", 'CWW17'!$B$27, " - ", 'CWW17'!$G$6, " - ", 'CWW17'!$E$5),212)&amp;" [*** truncated]",_xlfn.CONCAT('CWW17'!$B$9, " - ", 'CWW17'!$B$27, " - ", 'CWW17'!$G$6, " - ", 'CWW17'!$E$5))</f>
        <v xml:space="preserve">EA/NRW environmental programme wastewater (WINEP/NEP) - Increase storm tank capacity at STWs - grey solution; (WINEP/NEP) wastewater totex - Highway drainage - Wastewater network+ </v>
      </c>
      <c r="D2827" t="str">
        <f>'CWW17'!$C$27</f>
        <v>£m</v>
      </c>
      <c r="E2827" t="s">
        <v>8488</v>
      </c>
      <c r="F2827" s="1248">
        <f>IF(ISBLANK('CWW17'!$M$27),"##BLANK",'CWW17'!$M$27)</f>
        <v>0</v>
      </c>
    </row>
    <row r="2828" spans="2:6" x14ac:dyDescent="0.2">
      <c r="B2828" t="str">
        <f>UPPER('CWW17'!$BG$27)</f>
        <v>CWW17_018STD_PR24</v>
      </c>
      <c r="C2828" t="str">
        <f>IF(LEN(_xlfn.CONCAT('CWW17'!$B$9, " - ", 'CWW17'!$B$27, " - ", 'CWW17'!$H$6, " - ", 'CWW17'!$E$5))&gt;230,LEFT(_xlfn.CONCAT('CWW17'!$B$9, " - ", 'CWW17'!$B$27, " - ", 'CWW17'!$H$6, " - ", 'CWW17'!$E$5),212)&amp;" [*** truncated]",_xlfn.CONCAT('CWW17'!$B$9, " - ", 'CWW17'!$B$27, " - ", 'CWW17'!$H$6, " - ", 'CWW17'!$E$5))</f>
        <v xml:space="preserve">EA/NRW environmental programme wastewater (WINEP/NEP) - Increase storm tank capacity at STWs - grey solution; (WINEP/NEP) wastewater totex - Sewage treatment and disposal - Wastewater network+ </v>
      </c>
      <c r="D2828" t="str">
        <f>'CWW17'!$C$27</f>
        <v>£m</v>
      </c>
      <c r="E2828" t="s">
        <v>8488</v>
      </c>
      <c r="F2828" s="1248">
        <f>IF(ISBLANK('CWW17'!$N$27),"##BLANK",'CWW17'!$N$27)</f>
        <v>0.64714485545539324</v>
      </c>
    </row>
    <row r="2829" spans="2:6" x14ac:dyDescent="0.2">
      <c r="B2829" t="str">
        <f>UPPER('CWW17'!$BH$27)</f>
        <v>CWW17_018SLT_PR24</v>
      </c>
      <c r="C2829" t="str">
        <f>IF(LEN(_xlfn.CONCAT('CWW17'!$B$9, " - ", 'CWW17'!$B$27, " - ", 'CWW17'!$I$6, " - ", 'CWW17'!$E$5))&gt;230,LEFT(_xlfn.CONCAT('CWW17'!$B$9, " - ", 'CWW17'!$B$27, " - ", 'CWW17'!$I$6, " - ", 'CWW17'!$E$5),212)&amp;" [*** truncated]",_xlfn.CONCAT('CWW17'!$B$9, " - ", 'CWW17'!$B$27, " - ", 'CWW17'!$I$6, " - ", 'CWW17'!$E$5))</f>
        <v xml:space="preserve">EA/NRW environmental programme wastewater (WINEP/NEP) - Increase storm tank capacity at STWs - grey solution; (WINEP/NEP) wastewater totex - Sludge liquor treatment - Wastewater network+ </v>
      </c>
      <c r="D2829" t="str">
        <f>'CWW17'!$C$27</f>
        <v>£m</v>
      </c>
      <c r="E2829" t="s">
        <v>8488</v>
      </c>
      <c r="F2829" s="1248">
        <f>IF(ISBLANK('CWW17'!$O$27),"##BLANK",'CWW17'!$O$27)</f>
        <v>0</v>
      </c>
    </row>
    <row r="2830" spans="2:6" x14ac:dyDescent="0.2">
      <c r="B2830" t="str">
        <f>UPPER('CWW17'!$BI$27)</f>
        <v>CWW17_018TOT_PR24</v>
      </c>
      <c r="C2830" t="str">
        <f>IF(LEN(_xlfn.CONCAT('CWW17'!$B$9, " - ", 'CWW17'!$B$27, " - ", 'CWW17'!$J$5))&gt;230,LEFT(_xlfn.CONCAT('CWW17'!$B$9, " - ", 'CWW17'!$B$27, " - ", 'CWW17'!$J$5),212)&amp;" [*** truncated]",_xlfn.CONCAT('CWW17'!$B$9, " - ", 'CWW17'!$B$27, " - ", 'CWW17'!$J$5))</f>
        <v>EA/NRW environmental programme wastewater (WINEP/NEP) - Increase storm tank capacity at STWs - grey solution; (WINEP/NEP) wastewater totex - Total</v>
      </c>
      <c r="D2830" t="str">
        <f>'CWW17'!$C$27</f>
        <v>£m</v>
      </c>
      <c r="E2830" t="s">
        <v>8488</v>
      </c>
      <c r="F2830" s="1248">
        <f>IF(ISBLANK('CWW17'!$P$27),"##BLANK",'CWW17'!$P$27)</f>
        <v>0.64714485545539324</v>
      </c>
    </row>
    <row r="2831" spans="2:6" x14ac:dyDescent="0.2">
      <c r="B2831" t="str">
        <f>UPPER('CWW17'!$BD$28)</f>
        <v>CWW17_019FL_PR24</v>
      </c>
      <c r="C2831" t="str">
        <f>IF(LEN(_xlfn.CONCAT('CWW17'!$B$9, " - ", 'CWW17'!$B$28, " - ", 'CWW17'!$E$6, " - ", 'CWW17'!$E$5))&gt;230,LEFT(_xlfn.CONCAT('CWW17'!$B$9, " - ", 'CWW17'!$B$28, " - ", 'CWW17'!$E$6, " - ", 'CWW17'!$E$5),212)&amp;" [*** truncated]",_xlfn.CONCAT('CWW17'!$B$9, " - ", 'CWW17'!$B$28, " - ", 'CWW17'!$E$6, " - ", 'CWW17'!$E$5))</f>
        <v xml:space="preserve">EA/NRW environmental programme wastewater (WINEP/NEP) - Increase storm system attenuation / treatment on a STW - green solution; (WINEP/NEP) wastewater capex - Foul - Wastewater network+ </v>
      </c>
      <c r="D2831" t="str">
        <f>'CWW17'!$C$28</f>
        <v>£m</v>
      </c>
      <c r="E2831" t="s">
        <v>8488</v>
      </c>
      <c r="F2831" s="1248">
        <f>IF(ISBLANK('CWW17'!$K$28),"##BLANK",'CWW17'!$K$28)</f>
        <v>1.9668690420681801E-2</v>
      </c>
    </row>
    <row r="2832" spans="2:6" x14ac:dyDescent="0.2">
      <c r="B2832" t="str">
        <f>UPPER('CWW17'!$BE$28)</f>
        <v>CWW17_019SWD_PR24</v>
      </c>
      <c r="C2832" t="str">
        <f>IF(LEN(_xlfn.CONCAT('CWW17'!$B$9, " - ", 'CWW17'!$B$28, " - ", 'CWW17'!$F$6, " - ", 'CWW17'!$E$5))&gt;230,LEFT(_xlfn.CONCAT('CWW17'!$B$9, " - ", 'CWW17'!$B$28, " - ", 'CWW17'!$F$6, " - ", 'CWW17'!$E$5),212)&amp;" [*** truncated]",_xlfn.CONCAT('CWW17'!$B$9, " - ", 'CWW17'!$B$28, " - ", 'CWW17'!$F$6, " - ", 'CWW17'!$E$5))</f>
        <v xml:space="preserve">EA/NRW environmental programme wastewater (WINEP/NEP) - Increase storm system attenuation / treatment on a STW - green solution; (WINEP/NEP) wastewater capex - Surface water drainage - Wastewater network+ </v>
      </c>
      <c r="D2832" t="str">
        <f>'CWW17'!$C$28</f>
        <v>£m</v>
      </c>
      <c r="E2832" t="s">
        <v>8488</v>
      </c>
      <c r="F2832" s="1248">
        <f>IF(ISBLANK('CWW17'!$L$28),"##BLANK",'CWW17'!$L$28)</f>
        <v>5.4590098068421243E-3</v>
      </c>
    </row>
    <row r="2833" spans="2:6" x14ac:dyDescent="0.2">
      <c r="B2833" t="str">
        <f>UPPER('CWW17'!$BF$28)</f>
        <v>CWW17_019HD_PR24</v>
      </c>
      <c r="C2833" t="str">
        <f>IF(LEN(_xlfn.CONCAT('CWW17'!$B$9, " - ", 'CWW17'!$B$28, " - ", 'CWW17'!$G$6, " - ", 'CWW17'!$E$5))&gt;230,LEFT(_xlfn.CONCAT('CWW17'!$B$9, " - ", 'CWW17'!$B$28, " - ", 'CWW17'!$G$6, " - ", 'CWW17'!$E$5),212)&amp;" [*** truncated]",_xlfn.CONCAT('CWW17'!$B$9, " - ", 'CWW17'!$B$28, " - ", 'CWW17'!$G$6, " - ", 'CWW17'!$E$5))</f>
        <v xml:space="preserve">EA/NRW environmental programme wastewater (WINEP/NEP) - Increase storm system attenuation / treatment on a STW - green solution; (WINEP/NEP) wastewater capex - Highway drainage - Wastewater network+ </v>
      </c>
      <c r="D2833" t="str">
        <f>'CWW17'!$C$28</f>
        <v>£m</v>
      </c>
      <c r="E2833" t="s">
        <v>8488</v>
      </c>
      <c r="F2833" s="1248">
        <f>IF(ISBLANK('CWW17'!$M$28),"##BLANK",'CWW17'!$M$28)</f>
        <v>2.1808947367284916E-3</v>
      </c>
    </row>
    <row r="2834" spans="2:6" x14ac:dyDescent="0.2">
      <c r="B2834" t="str">
        <f>UPPER('CWW17'!$BG$28)</f>
        <v>CWW17_019STD_PR24</v>
      </c>
      <c r="C2834" t="str">
        <f>IF(LEN(_xlfn.CONCAT('CWW17'!$B$9, " - ", 'CWW17'!$B$28, " - ", 'CWW17'!$H$6, " - ", 'CWW17'!$E$5))&gt;230,LEFT(_xlfn.CONCAT('CWW17'!$B$9, " - ", 'CWW17'!$B$28, " - ", 'CWW17'!$H$6, " - ", 'CWW17'!$E$5),212)&amp;" [*** truncated]",_xlfn.CONCAT('CWW17'!$B$9, " - ", 'CWW17'!$B$28, " - ", 'CWW17'!$H$6, " - ", 'CWW17'!$E$5))</f>
        <v xml:space="preserve">EA/NRW environmental programme wastewater (WINEP/NEP) - Increase storm system attenuation / treatment on a STW - green solution; (WINEP/NEP) wastewater capex - Sewage treatment and disposal - Wastewater network+ </v>
      </c>
      <c r="D2834" t="str">
        <f>'CWW17'!$C$28</f>
        <v>£m</v>
      </c>
      <c r="E2834" t="s">
        <v>8488</v>
      </c>
      <c r="F2834" s="1248">
        <f>IF(ISBLANK('CWW17'!$N$28),"##BLANK",'CWW17'!$N$28)</f>
        <v>0.51886330432079575</v>
      </c>
    </row>
    <row r="2835" spans="2:6" x14ac:dyDescent="0.2">
      <c r="B2835" t="str">
        <f>UPPER('CWW17'!$BH$28)</f>
        <v>CWW17_019SLT_PR24</v>
      </c>
      <c r="C2835" t="str">
        <f>IF(LEN(_xlfn.CONCAT('CWW17'!$B$9, " - ", 'CWW17'!$B$28, " - ", 'CWW17'!$I$6, " - ", 'CWW17'!$E$5))&gt;230,LEFT(_xlfn.CONCAT('CWW17'!$B$9, " - ", 'CWW17'!$B$28, " - ", 'CWW17'!$I$6, " - ", 'CWW17'!$E$5),212)&amp;" [*** truncated]",_xlfn.CONCAT('CWW17'!$B$9, " - ", 'CWW17'!$B$28, " - ", 'CWW17'!$I$6, " - ", 'CWW17'!$E$5))</f>
        <v xml:space="preserve">EA/NRW environmental programme wastewater (WINEP/NEP) - Increase storm system attenuation / treatment on a STW - green solution; (WINEP/NEP) wastewater capex - Sludge liquor treatment - Wastewater network+ </v>
      </c>
      <c r="D2835" t="str">
        <f>'CWW17'!$C$28</f>
        <v>£m</v>
      </c>
      <c r="E2835" t="s">
        <v>8488</v>
      </c>
      <c r="F2835" s="1248">
        <f>IF(ISBLANK('CWW17'!$O$28),"##BLANK",'CWW17'!$O$28)</f>
        <v>0</v>
      </c>
    </row>
    <row r="2836" spans="2:6" x14ac:dyDescent="0.2">
      <c r="B2836" t="str">
        <f>UPPER('CWW17'!$BI$28)</f>
        <v>CWW17_019TOT_PR24</v>
      </c>
      <c r="C2836" t="str">
        <f>IF(LEN(_xlfn.CONCAT('CWW17'!$B$9, " - ", 'CWW17'!$B$28, " - ", 'CWW17'!$J$5))&gt;230,LEFT(_xlfn.CONCAT('CWW17'!$B$9, " - ", 'CWW17'!$B$28, " - ", 'CWW17'!$J$5),212)&amp;" [*** truncated]",_xlfn.CONCAT('CWW17'!$B$9, " - ", 'CWW17'!$B$28, " - ", 'CWW17'!$J$5))</f>
        <v>EA/NRW environmental programme wastewater (WINEP/NEP) - Increase storm system attenuation / treatment on a STW - green solution; (WINEP/NEP) wastewater capex - Total</v>
      </c>
      <c r="D2836" t="str">
        <f>'CWW17'!$C$28</f>
        <v>£m</v>
      </c>
      <c r="E2836" t="s">
        <v>8488</v>
      </c>
      <c r="F2836" s="1248">
        <f>IF(ISBLANK('CWW17'!$P$28),"##BLANK",'CWW17'!$P$28)</f>
        <v>0.54617189928504817</v>
      </c>
    </row>
    <row r="2837" spans="2:6" x14ac:dyDescent="0.2">
      <c r="B2837" t="str">
        <f>UPPER('CWW17'!$BD$29)</f>
        <v>CWW17_020FL_PR24</v>
      </c>
      <c r="C2837" t="str">
        <f>IF(LEN(_xlfn.CONCAT('CWW17'!$B$9, " - ", 'CWW17'!$B$29, " - ", 'CWW17'!$E$6, " - ", 'CWW17'!$E$5))&gt;230,LEFT(_xlfn.CONCAT('CWW17'!$B$9, " - ", 'CWW17'!$B$29, " - ", 'CWW17'!$E$6, " - ", 'CWW17'!$E$5),212)&amp;" [*** truncated]",_xlfn.CONCAT('CWW17'!$B$9, " - ", 'CWW17'!$B$29, " - ", 'CWW17'!$E$6, " - ", 'CWW17'!$E$5))</f>
        <v xml:space="preserve">EA/NRW environmental programme wastewater (WINEP/NEP) - Increase storm system attenuation / treatment on a STW - green solution; (WINEP/NEP) wastewater opex - Foul - Wastewater network+ </v>
      </c>
      <c r="D2837" t="str">
        <f>'CWW17'!$C$29</f>
        <v>£m</v>
      </c>
      <c r="E2837" t="s">
        <v>8488</v>
      </c>
      <c r="F2837" s="1248">
        <f>IF(ISBLANK('CWW17'!$K$29),"##BLANK",'CWW17'!$K$29)</f>
        <v>0</v>
      </c>
    </row>
    <row r="2838" spans="2:6" x14ac:dyDescent="0.2">
      <c r="B2838" t="str">
        <f>UPPER('CWW17'!$BE$29)</f>
        <v>CWW17_020SWD_PR24</v>
      </c>
      <c r="C2838" t="str">
        <f>IF(LEN(_xlfn.CONCAT('CWW17'!$B$9, " - ", 'CWW17'!$B$29, " - ", 'CWW17'!$F$6, " - ", 'CWW17'!$E$5))&gt;230,LEFT(_xlfn.CONCAT('CWW17'!$B$9, " - ", 'CWW17'!$B$29, " - ", 'CWW17'!$F$6, " - ", 'CWW17'!$E$5),212)&amp;" [*** truncated]",_xlfn.CONCAT('CWW17'!$B$9, " - ", 'CWW17'!$B$29, " - ", 'CWW17'!$F$6, " - ", 'CWW17'!$E$5))</f>
        <v xml:space="preserve">EA/NRW environmental programme wastewater (WINEP/NEP) - Increase storm system attenuation / treatment on a STW - green solution; (WINEP/NEP) wastewater opex - Surface water drainage - Wastewater network+ </v>
      </c>
      <c r="D2838" t="str">
        <f>'CWW17'!$C$29</f>
        <v>£m</v>
      </c>
      <c r="E2838" t="s">
        <v>8488</v>
      </c>
      <c r="F2838" s="1248">
        <f>IF(ISBLANK('CWW17'!$L$29),"##BLANK",'CWW17'!$L$29)</f>
        <v>0</v>
      </c>
    </row>
    <row r="2839" spans="2:6" x14ac:dyDescent="0.2">
      <c r="B2839" t="str">
        <f>UPPER('CWW17'!$BF$29)</f>
        <v>CWW17_020HD_PR24</v>
      </c>
      <c r="C2839" t="str">
        <f>IF(LEN(_xlfn.CONCAT('CWW17'!$B$9, " - ", 'CWW17'!$B$29, " - ", 'CWW17'!$G$6, " - ", 'CWW17'!$E$5))&gt;230,LEFT(_xlfn.CONCAT('CWW17'!$B$9, " - ", 'CWW17'!$B$29, " - ", 'CWW17'!$G$6, " - ", 'CWW17'!$E$5),212)&amp;" [*** truncated]",_xlfn.CONCAT('CWW17'!$B$9, " - ", 'CWW17'!$B$29, " - ", 'CWW17'!$G$6, " - ", 'CWW17'!$E$5))</f>
        <v xml:space="preserve">EA/NRW environmental programme wastewater (WINEP/NEP) - Increase storm system attenuation / treatment on a STW - green solution; (WINEP/NEP) wastewater opex - Highway drainage - Wastewater network+ </v>
      </c>
      <c r="D2839" t="str">
        <f>'CWW17'!$C$29</f>
        <v>£m</v>
      </c>
      <c r="E2839" t="s">
        <v>8488</v>
      </c>
      <c r="F2839" s="1248">
        <f>IF(ISBLANK('CWW17'!$M$29),"##BLANK",'CWW17'!$M$29)</f>
        <v>0</v>
      </c>
    </row>
    <row r="2840" spans="2:6" x14ac:dyDescent="0.2">
      <c r="B2840" t="str">
        <f>UPPER('CWW17'!$BG$29)</f>
        <v>CWW17_020STD_PR24</v>
      </c>
      <c r="C2840" t="str">
        <f>IF(LEN(_xlfn.CONCAT('CWW17'!$B$9, " - ", 'CWW17'!$B$29, " - ", 'CWW17'!$H$6, " - ", 'CWW17'!$E$5))&gt;230,LEFT(_xlfn.CONCAT('CWW17'!$B$9, " - ", 'CWW17'!$B$29, " - ", 'CWW17'!$H$6, " - ", 'CWW17'!$E$5),212)&amp;" [*** truncated]",_xlfn.CONCAT('CWW17'!$B$9, " - ", 'CWW17'!$B$29, " - ", 'CWW17'!$H$6, " - ", 'CWW17'!$E$5))</f>
        <v xml:space="preserve">EA/NRW environmental programme wastewater (WINEP/NEP) - Increase storm system attenuation / treatment on a STW - green solution; (WINEP/NEP) wastewater opex - Sewage treatment and disposal - Wastewater network+ </v>
      </c>
      <c r="D2840" t="str">
        <f>'CWW17'!$C$29</f>
        <v>£m</v>
      </c>
      <c r="E2840" t="s">
        <v>8488</v>
      </c>
      <c r="F2840" s="1248">
        <f>IF(ISBLANK('CWW17'!$N$29),"##BLANK",'CWW17'!$N$29)</f>
        <v>0</v>
      </c>
    </row>
    <row r="2841" spans="2:6" x14ac:dyDescent="0.2">
      <c r="B2841" t="str">
        <f>UPPER('CWW17'!$BH$29)</f>
        <v>CWW17_020SLT_PR24</v>
      </c>
      <c r="C2841" t="str">
        <f>IF(LEN(_xlfn.CONCAT('CWW17'!$B$9, " - ", 'CWW17'!$B$29, " - ", 'CWW17'!$I$6, " - ", 'CWW17'!$E$5))&gt;230,LEFT(_xlfn.CONCAT('CWW17'!$B$9, " - ", 'CWW17'!$B$29, " - ", 'CWW17'!$I$6, " - ", 'CWW17'!$E$5),212)&amp;" [*** truncated]",_xlfn.CONCAT('CWW17'!$B$9, " - ", 'CWW17'!$B$29, " - ", 'CWW17'!$I$6, " - ", 'CWW17'!$E$5))</f>
        <v xml:space="preserve">EA/NRW environmental programme wastewater (WINEP/NEP) - Increase storm system attenuation / treatment on a STW - green solution; (WINEP/NEP) wastewater opex - Sludge liquor treatment - Wastewater network+ </v>
      </c>
      <c r="D2841" t="str">
        <f>'CWW17'!$C$29</f>
        <v>£m</v>
      </c>
      <c r="E2841" t="s">
        <v>8488</v>
      </c>
      <c r="F2841" s="1248">
        <f>IF(ISBLANK('CWW17'!$O$29),"##BLANK",'CWW17'!$O$29)</f>
        <v>0</v>
      </c>
    </row>
    <row r="2842" spans="2:6" x14ac:dyDescent="0.2">
      <c r="B2842" t="str">
        <f>UPPER('CWW17'!$BI$29)</f>
        <v>CWW17_020TOT_PR24</v>
      </c>
      <c r="C2842" t="str">
        <f>IF(LEN(_xlfn.CONCAT('CWW17'!$B$9, " - ", 'CWW17'!$B$29, " - ", 'CWW17'!$J$5))&gt;230,LEFT(_xlfn.CONCAT('CWW17'!$B$9, " - ", 'CWW17'!$B$29, " - ", 'CWW17'!$J$5),212)&amp;" [*** truncated]",_xlfn.CONCAT('CWW17'!$B$9, " - ", 'CWW17'!$B$29, " - ", 'CWW17'!$J$5))</f>
        <v>EA/NRW environmental programme wastewater (WINEP/NEP) - Increase storm system attenuation / treatment on a STW - green solution; (WINEP/NEP) wastewater opex - Total</v>
      </c>
      <c r="D2842" t="str">
        <f>'CWW17'!$C$29</f>
        <v>£m</v>
      </c>
      <c r="E2842" t="s">
        <v>8488</v>
      </c>
      <c r="F2842" s="1248">
        <f>IF(ISBLANK('CWW17'!$P$29),"##BLANK",'CWW17'!$P$29)</f>
        <v>0</v>
      </c>
    </row>
    <row r="2843" spans="2:6" x14ac:dyDescent="0.2">
      <c r="B2843" t="str">
        <f>UPPER('CWW17'!$BD$30)</f>
        <v>CWW17_021FL_PR24</v>
      </c>
      <c r="C2843" t="str">
        <f>IF(LEN(_xlfn.CONCAT('CWW17'!$B$9, " - ", 'CWW17'!$B$30, " - ", 'CWW17'!$E$6, " - ", 'CWW17'!$E$5))&gt;230,LEFT(_xlfn.CONCAT('CWW17'!$B$9, " - ", 'CWW17'!$B$30, " - ", 'CWW17'!$E$6, " - ", 'CWW17'!$E$5),212)&amp;" [*** truncated]",_xlfn.CONCAT('CWW17'!$B$9, " - ", 'CWW17'!$B$30, " - ", 'CWW17'!$E$6, " - ", 'CWW17'!$E$5))</f>
        <v xml:space="preserve">EA/NRW environmental programme wastewater (WINEP/NEP) - Increase storm system attenuation / treatment on a STW - green solution; (WINEP/NEP) wastewater totex - Foul - Wastewater network+ </v>
      </c>
      <c r="D2843" t="str">
        <f>'CWW17'!$C$30</f>
        <v>£m</v>
      </c>
      <c r="E2843" t="s">
        <v>8488</v>
      </c>
      <c r="F2843" s="1248">
        <f>IF(ISBLANK('CWW17'!$K$30),"##BLANK",'CWW17'!$K$30)</f>
        <v>1.9668690420681801E-2</v>
      </c>
    </row>
    <row r="2844" spans="2:6" x14ac:dyDescent="0.2">
      <c r="B2844" t="str">
        <f>UPPER('CWW17'!$BE$30)</f>
        <v>CWW17_021SWD_PR24</v>
      </c>
      <c r="C2844" t="str">
        <f>IF(LEN(_xlfn.CONCAT('CWW17'!$B$9, " - ", 'CWW17'!$B$30, " - ", 'CWW17'!$F$6, " - ", 'CWW17'!$E$5))&gt;230,LEFT(_xlfn.CONCAT('CWW17'!$B$9, " - ", 'CWW17'!$B$30, " - ", 'CWW17'!$F$6, " - ", 'CWW17'!$E$5),212)&amp;" [*** truncated]",_xlfn.CONCAT('CWW17'!$B$9, " - ", 'CWW17'!$B$30, " - ", 'CWW17'!$F$6, " - ", 'CWW17'!$E$5))</f>
        <v xml:space="preserve">EA/NRW environmental programme wastewater (WINEP/NEP) - Increase storm system attenuation / treatment on a STW - green solution; (WINEP/NEP) wastewater totex - Surface water drainage - Wastewater network+ </v>
      </c>
      <c r="D2844" t="str">
        <f>'CWW17'!$C$30</f>
        <v>£m</v>
      </c>
      <c r="E2844" t="s">
        <v>8488</v>
      </c>
      <c r="F2844" s="1248">
        <f>IF(ISBLANK('CWW17'!$L$30),"##BLANK",'CWW17'!$L$30)</f>
        <v>5.4590098068421243E-3</v>
      </c>
    </row>
    <row r="2845" spans="2:6" x14ac:dyDescent="0.2">
      <c r="B2845" t="str">
        <f>UPPER('CWW17'!$BF$30)</f>
        <v>CWW17_021HD_PR24</v>
      </c>
      <c r="C2845" t="str">
        <f>IF(LEN(_xlfn.CONCAT('CWW17'!$B$9, " - ", 'CWW17'!$B$30, " - ", 'CWW17'!$G$6, " - ", 'CWW17'!$E$5))&gt;230,LEFT(_xlfn.CONCAT('CWW17'!$B$9, " - ", 'CWW17'!$B$30, " - ", 'CWW17'!$G$6, " - ", 'CWW17'!$E$5),212)&amp;" [*** truncated]",_xlfn.CONCAT('CWW17'!$B$9, " - ", 'CWW17'!$B$30, " - ", 'CWW17'!$G$6, " - ", 'CWW17'!$E$5))</f>
        <v xml:space="preserve">EA/NRW environmental programme wastewater (WINEP/NEP) - Increase storm system attenuation / treatment on a STW - green solution; (WINEP/NEP) wastewater totex - Highway drainage - Wastewater network+ </v>
      </c>
      <c r="D2845" t="str">
        <f>'CWW17'!$C$30</f>
        <v>£m</v>
      </c>
      <c r="E2845" t="s">
        <v>8488</v>
      </c>
      <c r="F2845" s="1248">
        <f>IF(ISBLANK('CWW17'!$M$30),"##BLANK",'CWW17'!$M$30)</f>
        <v>2.1808947367284916E-3</v>
      </c>
    </row>
    <row r="2846" spans="2:6" x14ac:dyDescent="0.2">
      <c r="B2846" t="str">
        <f>UPPER('CWW17'!$BG$30)</f>
        <v>CWW17_021STD_PR24</v>
      </c>
      <c r="C2846" t="str">
        <f>IF(LEN(_xlfn.CONCAT('CWW17'!$B$9, " - ", 'CWW17'!$B$30, " - ", 'CWW17'!$H$6, " - ", 'CWW17'!$E$5))&gt;230,LEFT(_xlfn.CONCAT('CWW17'!$B$9, " - ", 'CWW17'!$B$30, " - ", 'CWW17'!$H$6, " - ", 'CWW17'!$E$5),212)&amp;" [*** truncated]",_xlfn.CONCAT('CWW17'!$B$9, " - ", 'CWW17'!$B$30, " - ", 'CWW17'!$H$6, " - ", 'CWW17'!$E$5))</f>
        <v xml:space="preserve">EA/NRW environmental programme wastewater (WINEP/NEP) - Increase storm system attenuation / treatment on a STW - green solution; (WINEP/NEP) wastewater totex - Sewage treatment and disposal - Wastewater network+ </v>
      </c>
      <c r="D2846" t="str">
        <f>'CWW17'!$C$30</f>
        <v>£m</v>
      </c>
      <c r="E2846" t="s">
        <v>8488</v>
      </c>
      <c r="F2846" s="1248">
        <f>IF(ISBLANK('CWW17'!$N$30),"##BLANK",'CWW17'!$N$30)</f>
        <v>0.51886330432079575</v>
      </c>
    </row>
    <row r="2847" spans="2:6" x14ac:dyDescent="0.2">
      <c r="B2847" t="str">
        <f>UPPER('CWW17'!$BH$30)</f>
        <v>CWW17_021SLT_PR24</v>
      </c>
      <c r="C2847" t="str">
        <f>IF(LEN(_xlfn.CONCAT('CWW17'!$B$9, " - ", 'CWW17'!$B$30, " - ", 'CWW17'!$I$6, " - ", 'CWW17'!$E$5))&gt;230,LEFT(_xlfn.CONCAT('CWW17'!$B$9, " - ", 'CWW17'!$B$30, " - ", 'CWW17'!$I$6, " - ", 'CWW17'!$E$5),212)&amp;" [*** truncated]",_xlfn.CONCAT('CWW17'!$B$9, " - ", 'CWW17'!$B$30, " - ", 'CWW17'!$I$6, " - ", 'CWW17'!$E$5))</f>
        <v xml:space="preserve">EA/NRW environmental programme wastewater (WINEP/NEP) - Increase storm system attenuation / treatment on a STW - green solution; (WINEP/NEP) wastewater totex - Sludge liquor treatment - Wastewater network+ </v>
      </c>
      <c r="D2847" t="str">
        <f>'CWW17'!$C$30</f>
        <v>£m</v>
      </c>
      <c r="E2847" t="s">
        <v>8488</v>
      </c>
      <c r="F2847" s="1248">
        <f>IF(ISBLANK('CWW17'!$O$30),"##BLANK",'CWW17'!$O$30)</f>
        <v>0</v>
      </c>
    </row>
    <row r="2848" spans="2:6" x14ac:dyDescent="0.2">
      <c r="B2848" t="str">
        <f>UPPER('CWW17'!$BI$30)</f>
        <v>CWW17_021TOT_PR24</v>
      </c>
      <c r="C2848" t="str">
        <f>IF(LEN(_xlfn.CONCAT('CWW17'!$B$9, " - ", 'CWW17'!$B$30, " - ", 'CWW17'!$J$5))&gt;230,LEFT(_xlfn.CONCAT('CWW17'!$B$9, " - ", 'CWW17'!$B$30, " - ", 'CWW17'!$J$5),212)&amp;" [*** truncated]",_xlfn.CONCAT('CWW17'!$B$9, " - ", 'CWW17'!$B$30, " - ", 'CWW17'!$J$5))</f>
        <v>EA/NRW environmental programme wastewater (WINEP/NEP) - Increase storm system attenuation / treatment on a STW - green solution; (WINEP/NEP) wastewater totex - Total</v>
      </c>
      <c r="D2848" t="str">
        <f>'CWW17'!$C$30</f>
        <v>£m</v>
      </c>
      <c r="E2848" t="s">
        <v>8488</v>
      </c>
      <c r="F2848" s="1248">
        <f>IF(ISBLANK('CWW17'!$P$30),"##BLANK",'CWW17'!$P$30)</f>
        <v>0.54617189928504817</v>
      </c>
    </row>
    <row r="2849" spans="2:6" x14ac:dyDescent="0.2">
      <c r="B2849" t="str">
        <f>UPPER('CWW17'!$BD$31)</f>
        <v>CWW17_022FL_PR24</v>
      </c>
      <c r="C2849" t="str">
        <f>IF(LEN(_xlfn.CONCAT('CWW17'!$B$9, " - ", 'CWW17'!$B$31, " - ", 'CWW17'!$E$6, " - ", 'CWW17'!$E$5))&gt;230,LEFT(_xlfn.CONCAT('CWW17'!$B$9, " - ", 'CWW17'!$B$31, " - ", 'CWW17'!$E$6, " - ", 'CWW17'!$E$5),212)&amp;" [*** truncated]",_xlfn.CONCAT('CWW17'!$B$9, " - ", 'CWW17'!$B$31, " - ", 'CWW17'!$E$6, " - ", 'CWW17'!$E$5))</f>
        <v xml:space="preserve">EA/NRW environmental programme wastewater (WINEP/NEP) - Storage schemes to reduce spill frequency at CSOs etc - grey solution; (WINEP/NEP) wastewater capex - Foul - Wastewater network+ </v>
      </c>
      <c r="D2849" t="str">
        <f>'CWW17'!$C$31</f>
        <v>£m</v>
      </c>
      <c r="E2849" t="s">
        <v>8488</v>
      </c>
      <c r="F2849" s="1248">
        <f>IF(ISBLANK('CWW17'!$K$31),"##BLANK",'CWW17'!$K$31)</f>
        <v>0</v>
      </c>
    </row>
    <row r="2850" spans="2:6" x14ac:dyDescent="0.2">
      <c r="B2850" t="str">
        <f>UPPER('CWW17'!$BE$31)</f>
        <v>CWW17_022SWD_PR24</v>
      </c>
      <c r="C2850" t="str">
        <f>IF(LEN(_xlfn.CONCAT('CWW17'!$B$9, " - ", 'CWW17'!$B$31, " - ", 'CWW17'!$F$6, " - ", 'CWW17'!$E$5))&gt;230,LEFT(_xlfn.CONCAT('CWW17'!$B$9, " - ", 'CWW17'!$B$31, " - ", 'CWW17'!$F$6, " - ", 'CWW17'!$E$5),212)&amp;" [*** truncated]",_xlfn.CONCAT('CWW17'!$B$9, " - ", 'CWW17'!$B$31, " - ", 'CWW17'!$F$6, " - ", 'CWW17'!$E$5))</f>
        <v xml:space="preserve">EA/NRW environmental programme wastewater (WINEP/NEP) - Storage schemes to reduce spill frequency at CSOs etc - grey solution; (WINEP/NEP) wastewater capex - Surface water drainage - Wastewater network+ </v>
      </c>
      <c r="D2850" t="str">
        <f>'CWW17'!$C$31</f>
        <v>£m</v>
      </c>
      <c r="E2850" t="s">
        <v>8488</v>
      </c>
      <c r="F2850" s="1248">
        <f>IF(ISBLANK('CWW17'!$L$31),"##BLANK",'CWW17'!$L$31)</f>
        <v>0</v>
      </c>
    </row>
    <row r="2851" spans="2:6" x14ac:dyDescent="0.2">
      <c r="B2851" t="str">
        <f>UPPER('CWW17'!$BF$31)</f>
        <v>CWW17_022HD_PR24</v>
      </c>
      <c r="C2851" t="str">
        <f>IF(LEN(_xlfn.CONCAT('CWW17'!$B$9, " - ", 'CWW17'!$B$31, " - ", 'CWW17'!$G$6, " - ", 'CWW17'!$E$5))&gt;230,LEFT(_xlfn.CONCAT('CWW17'!$B$9, " - ", 'CWW17'!$B$31, " - ", 'CWW17'!$G$6, " - ", 'CWW17'!$E$5),212)&amp;" [*** truncated]",_xlfn.CONCAT('CWW17'!$B$9, " - ", 'CWW17'!$B$31, " - ", 'CWW17'!$G$6, " - ", 'CWW17'!$E$5))</f>
        <v xml:space="preserve">EA/NRW environmental programme wastewater (WINEP/NEP) - Storage schemes to reduce spill frequency at CSOs etc - grey solution; (WINEP/NEP) wastewater capex - Highway drainage - Wastewater network+ </v>
      </c>
      <c r="D2851" t="str">
        <f>'CWW17'!$C$31</f>
        <v>£m</v>
      </c>
      <c r="E2851" t="s">
        <v>8488</v>
      </c>
      <c r="F2851" s="1248">
        <f>IF(ISBLANK('CWW17'!$M$31),"##BLANK",'CWW17'!$M$31)</f>
        <v>0</v>
      </c>
    </row>
    <row r="2852" spans="2:6" x14ac:dyDescent="0.2">
      <c r="B2852" t="str">
        <f>UPPER('CWW17'!$BG$31)</f>
        <v>CWW17_022STD_PR24</v>
      </c>
      <c r="C2852" t="str">
        <f>IF(LEN(_xlfn.CONCAT('CWW17'!$B$9, " - ", 'CWW17'!$B$31, " - ", 'CWW17'!$H$6, " - ", 'CWW17'!$E$5))&gt;230,LEFT(_xlfn.CONCAT('CWW17'!$B$9, " - ", 'CWW17'!$B$31, " - ", 'CWW17'!$H$6, " - ", 'CWW17'!$E$5),212)&amp;" [*** truncated]",_xlfn.CONCAT('CWW17'!$B$9, " - ", 'CWW17'!$B$31, " - ", 'CWW17'!$H$6, " - ", 'CWW17'!$E$5))</f>
        <v xml:space="preserve">EA/NRW environmental programme wastewater (WINEP/NEP) - Storage schemes to reduce spill frequency at CSOs etc - grey solution; (WINEP/NEP) wastewater capex - Sewage treatment and disposal - Wastewater network+ </v>
      </c>
      <c r="D2852" t="str">
        <f>'CWW17'!$C$31</f>
        <v>£m</v>
      </c>
      <c r="E2852" t="s">
        <v>8488</v>
      </c>
      <c r="F2852" s="1248">
        <f>IF(ISBLANK('CWW17'!$N$31),"##BLANK",'CWW17'!$N$31)</f>
        <v>0</v>
      </c>
    </row>
    <row r="2853" spans="2:6" x14ac:dyDescent="0.2">
      <c r="B2853" t="str">
        <f>UPPER('CWW17'!$BH$31)</f>
        <v>CWW17_022SLT_PR24</v>
      </c>
      <c r="C2853" t="str">
        <f>IF(LEN(_xlfn.CONCAT('CWW17'!$B$9, " - ", 'CWW17'!$B$31, " - ", 'CWW17'!$I$6, " - ", 'CWW17'!$E$5))&gt;230,LEFT(_xlfn.CONCAT('CWW17'!$B$9, " - ", 'CWW17'!$B$31, " - ", 'CWW17'!$I$6, " - ", 'CWW17'!$E$5),212)&amp;" [*** truncated]",_xlfn.CONCAT('CWW17'!$B$9, " - ", 'CWW17'!$B$31, " - ", 'CWW17'!$I$6, " - ", 'CWW17'!$E$5))</f>
        <v xml:space="preserve">EA/NRW environmental programme wastewater (WINEP/NEP) - Storage schemes to reduce spill frequency at CSOs etc - grey solution; (WINEP/NEP) wastewater capex - Sludge liquor treatment - Wastewater network+ </v>
      </c>
      <c r="D2853" t="str">
        <f>'CWW17'!$C$31</f>
        <v>£m</v>
      </c>
      <c r="E2853" t="s">
        <v>8488</v>
      </c>
      <c r="F2853" s="1248">
        <f>IF(ISBLANK('CWW17'!$O$31),"##BLANK",'CWW17'!$O$31)</f>
        <v>0</v>
      </c>
    </row>
    <row r="2854" spans="2:6" x14ac:dyDescent="0.2">
      <c r="B2854" t="str">
        <f>UPPER('CWW17'!$BI$31)</f>
        <v>CWW17_022TOT_PR24</v>
      </c>
      <c r="C2854" t="str">
        <f>IF(LEN(_xlfn.CONCAT('CWW17'!$B$9, " - ", 'CWW17'!$B$31, " - ", 'CWW17'!$J$5))&gt;230,LEFT(_xlfn.CONCAT('CWW17'!$B$9, " - ", 'CWW17'!$B$31, " - ", 'CWW17'!$J$5),212)&amp;" [*** truncated]",_xlfn.CONCAT('CWW17'!$B$9, " - ", 'CWW17'!$B$31, " - ", 'CWW17'!$J$5))</f>
        <v>EA/NRW environmental programme wastewater (WINEP/NEP) - Storage schemes to reduce spill frequency at CSOs etc - grey solution; (WINEP/NEP) wastewater capex - Total</v>
      </c>
      <c r="D2854" t="str">
        <f>'CWW17'!$C$31</f>
        <v>£m</v>
      </c>
      <c r="E2854" t="s">
        <v>8488</v>
      </c>
      <c r="F2854" s="1248">
        <f>IF(ISBLANK('CWW17'!$P$31),"##BLANK",'CWW17'!$P$31)</f>
        <v>0</v>
      </c>
    </row>
    <row r="2855" spans="2:6" x14ac:dyDescent="0.2">
      <c r="B2855" t="str">
        <f>UPPER('CWW17'!$BD$32)</f>
        <v>CWW17_023FL_PR24</v>
      </c>
      <c r="C2855" t="str">
        <f>IF(LEN(_xlfn.CONCAT('CWW17'!$B$9, " - ", 'CWW17'!$B$32, " - ", 'CWW17'!$E$6, " - ", 'CWW17'!$E$5))&gt;230,LEFT(_xlfn.CONCAT('CWW17'!$B$9, " - ", 'CWW17'!$B$32, " - ", 'CWW17'!$E$6, " - ", 'CWW17'!$E$5),212)&amp;" [*** truncated]",_xlfn.CONCAT('CWW17'!$B$9, " - ", 'CWW17'!$B$32, " - ", 'CWW17'!$E$6, " - ", 'CWW17'!$E$5))</f>
        <v xml:space="preserve">EA/NRW environmental programme wastewater (WINEP/NEP) - Storage schemes to reduce spill frequency at CSOs etc - grey solution; (WINEP/NEP) wastewater opex - Foul - Wastewater network+ </v>
      </c>
      <c r="D2855" t="str">
        <f>'CWW17'!$C$32</f>
        <v>£m</v>
      </c>
      <c r="E2855" t="s">
        <v>8488</v>
      </c>
      <c r="F2855" s="1248">
        <f>IF(ISBLANK('CWW17'!$K$32),"##BLANK",'CWW17'!$K$32)</f>
        <v>0</v>
      </c>
    </row>
    <row r="2856" spans="2:6" x14ac:dyDescent="0.2">
      <c r="B2856" t="str">
        <f>UPPER('CWW17'!$BE$32)</f>
        <v>CWW17_023SWD_PR24</v>
      </c>
      <c r="C2856" t="str">
        <f>IF(LEN(_xlfn.CONCAT('CWW17'!$B$9, " - ", 'CWW17'!$B$32, " - ", 'CWW17'!$F$6, " - ", 'CWW17'!$E$5))&gt;230,LEFT(_xlfn.CONCAT('CWW17'!$B$9, " - ", 'CWW17'!$B$32, " - ", 'CWW17'!$F$6, " - ", 'CWW17'!$E$5),212)&amp;" [*** truncated]",_xlfn.CONCAT('CWW17'!$B$9, " - ", 'CWW17'!$B$32, " - ", 'CWW17'!$F$6, " - ", 'CWW17'!$E$5))</f>
        <v xml:space="preserve">EA/NRW environmental programme wastewater (WINEP/NEP) - Storage schemes to reduce spill frequency at CSOs etc - grey solution; (WINEP/NEP) wastewater opex - Surface water drainage - Wastewater network+ </v>
      </c>
      <c r="D2856" t="str">
        <f>'CWW17'!$C$32</f>
        <v>£m</v>
      </c>
      <c r="E2856" t="s">
        <v>8488</v>
      </c>
      <c r="F2856" s="1248">
        <f>IF(ISBLANK('CWW17'!$L$32),"##BLANK",'CWW17'!$L$32)</f>
        <v>0</v>
      </c>
    </row>
    <row r="2857" spans="2:6" x14ac:dyDescent="0.2">
      <c r="B2857" t="str">
        <f>UPPER('CWW17'!$BF$32)</f>
        <v>CWW17_023HD_PR24</v>
      </c>
      <c r="C2857" t="str">
        <f>IF(LEN(_xlfn.CONCAT('CWW17'!$B$9, " - ", 'CWW17'!$B$32, " - ", 'CWW17'!$G$6, " - ", 'CWW17'!$E$5))&gt;230,LEFT(_xlfn.CONCAT('CWW17'!$B$9, " - ", 'CWW17'!$B$32, " - ", 'CWW17'!$G$6, " - ", 'CWW17'!$E$5),212)&amp;" [*** truncated]",_xlfn.CONCAT('CWW17'!$B$9, " - ", 'CWW17'!$B$32, " - ", 'CWW17'!$G$6, " - ", 'CWW17'!$E$5))</f>
        <v xml:space="preserve">EA/NRW environmental programme wastewater (WINEP/NEP) - Storage schemes to reduce spill frequency at CSOs etc - grey solution; (WINEP/NEP) wastewater opex - Highway drainage - Wastewater network+ </v>
      </c>
      <c r="D2857" t="str">
        <f>'CWW17'!$C$32</f>
        <v>£m</v>
      </c>
      <c r="E2857" t="s">
        <v>8488</v>
      </c>
      <c r="F2857" s="1248">
        <f>IF(ISBLANK('CWW17'!$M$32),"##BLANK",'CWW17'!$M$32)</f>
        <v>0</v>
      </c>
    </row>
    <row r="2858" spans="2:6" x14ac:dyDescent="0.2">
      <c r="B2858" t="str">
        <f>UPPER('CWW17'!$BG$32)</f>
        <v>CWW17_023STD_PR24</v>
      </c>
      <c r="C2858" t="str">
        <f>IF(LEN(_xlfn.CONCAT('CWW17'!$B$9, " - ", 'CWW17'!$B$32, " - ", 'CWW17'!$H$6, " - ", 'CWW17'!$E$5))&gt;230,LEFT(_xlfn.CONCAT('CWW17'!$B$9, " - ", 'CWW17'!$B$32, " - ", 'CWW17'!$H$6, " - ", 'CWW17'!$E$5),212)&amp;" [*** truncated]",_xlfn.CONCAT('CWW17'!$B$9, " - ", 'CWW17'!$B$32, " - ", 'CWW17'!$H$6, " - ", 'CWW17'!$E$5))</f>
        <v xml:space="preserve">EA/NRW environmental programme wastewater (WINEP/NEP) - Storage schemes to reduce spill frequency at CSOs etc - grey solution; (WINEP/NEP) wastewater opex - Sewage treatment and disposal - Wastewater network+ </v>
      </c>
      <c r="D2858" t="str">
        <f>'CWW17'!$C$32</f>
        <v>£m</v>
      </c>
      <c r="E2858" t="s">
        <v>8488</v>
      </c>
      <c r="F2858" s="1248">
        <f>IF(ISBLANK('CWW17'!$N$32),"##BLANK",'CWW17'!$N$32)</f>
        <v>0</v>
      </c>
    </row>
    <row r="2859" spans="2:6" x14ac:dyDescent="0.2">
      <c r="B2859" t="str">
        <f>UPPER('CWW17'!$BH$32)</f>
        <v>CWW17_023SLT_PR24</v>
      </c>
      <c r="C2859" t="str">
        <f>IF(LEN(_xlfn.CONCAT('CWW17'!$B$9, " - ", 'CWW17'!$B$32, " - ", 'CWW17'!$I$6, " - ", 'CWW17'!$E$5))&gt;230,LEFT(_xlfn.CONCAT('CWW17'!$B$9, " - ", 'CWW17'!$B$32, " - ", 'CWW17'!$I$6, " - ", 'CWW17'!$E$5),212)&amp;" [*** truncated]",_xlfn.CONCAT('CWW17'!$B$9, " - ", 'CWW17'!$B$32, " - ", 'CWW17'!$I$6, " - ", 'CWW17'!$E$5))</f>
        <v xml:space="preserve">EA/NRW environmental programme wastewater (WINEP/NEP) - Storage schemes to reduce spill frequency at CSOs etc - grey solution; (WINEP/NEP) wastewater opex - Sludge liquor treatment - Wastewater network+ </v>
      </c>
      <c r="D2859" t="str">
        <f>'CWW17'!$C$32</f>
        <v>£m</v>
      </c>
      <c r="E2859" t="s">
        <v>8488</v>
      </c>
      <c r="F2859" s="1248">
        <f>IF(ISBLANK('CWW17'!$O$32),"##BLANK",'CWW17'!$O$32)</f>
        <v>0</v>
      </c>
    </row>
    <row r="2860" spans="2:6" x14ac:dyDescent="0.2">
      <c r="B2860" t="str">
        <f>UPPER('CWW17'!$BI$32)</f>
        <v>CWW17_023TOT_PR24</v>
      </c>
      <c r="C2860" t="str">
        <f>IF(LEN(_xlfn.CONCAT('CWW17'!$B$9, " - ", 'CWW17'!$B$32, " - ", 'CWW17'!$J$5))&gt;230,LEFT(_xlfn.CONCAT('CWW17'!$B$9, " - ", 'CWW17'!$B$32, " - ", 'CWW17'!$J$5),212)&amp;" [*** truncated]",_xlfn.CONCAT('CWW17'!$B$9, " - ", 'CWW17'!$B$32, " - ", 'CWW17'!$J$5))</f>
        <v>EA/NRW environmental programme wastewater (WINEP/NEP) - Storage schemes to reduce spill frequency at CSOs etc - grey solution; (WINEP/NEP) wastewater opex - Total</v>
      </c>
      <c r="D2860" t="str">
        <f>'CWW17'!$C$32</f>
        <v>£m</v>
      </c>
      <c r="E2860" t="s">
        <v>8488</v>
      </c>
      <c r="F2860" s="1248">
        <f>IF(ISBLANK('CWW17'!$P$32),"##BLANK",'CWW17'!$P$32)</f>
        <v>0</v>
      </c>
    </row>
    <row r="2861" spans="2:6" x14ac:dyDescent="0.2">
      <c r="B2861" t="str">
        <f>UPPER('CWW17'!$BD$33)</f>
        <v>CWW17_024FL_PR24</v>
      </c>
      <c r="C2861" t="str">
        <f>IF(LEN(_xlfn.CONCAT('CWW17'!$B$9, " - ", 'CWW17'!$B$33, " - ", 'CWW17'!$E$6, " - ", 'CWW17'!$E$5))&gt;230,LEFT(_xlfn.CONCAT('CWW17'!$B$9, " - ", 'CWW17'!$B$33, " - ", 'CWW17'!$E$6, " - ", 'CWW17'!$E$5),212)&amp;" [*** truncated]",_xlfn.CONCAT('CWW17'!$B$9, " - ", 'CWW17'!$B$33, " - ", 'CWW17'!$E$6, " - ", 'CWW17'!$E$5))</f>
        <v xml:space="preserve">EA/NRW environmental programme wastewater (WINEP/NEP) - Storage schemes to reduce spill frequency at CSOs etc - grey solution; (WINEP/NEP) wastewater totex - Foul - Wastewater network+ </v>
      </c>
      <c r="D2861" t="str">
        <f>'CWW17'!$C$33</f>
        <v>£m</v>
      </c>
      <c r="E2861" t="s">
        <v>8488</v>
      </c>
      <c r="F2861" s="1248">
        <f>IF(ISBLANK('CWW17'!$K$33),"##BLANK",'CWW17'!$K$33)</f>
        <v>0</v>
      </c>
    </row>
    <row r="2862" spans="2:6" x14ac:dyDescent="0.2">
      <c r="B2862" t="str">
        <f>UPPER('CWW17'!$BE$33)</f>
        <v>CWW17_024SWD_PR24</v>
      </c>
      <c r="C2862" t="str">
        <f>IF(LEN(_xlfn.CONCAT('CWW17'!$B$9, " - ", 'CWW17'!$B$33, " - ", 'CWW17'!$F$6, " - ", 'CWW17'!$E$5))&gt;230,LEFT(_xlfn.CONCAT('CWW17'!$B$9, " - ", 'CWW17'!$B$33, " - ", 'CWW17'!$F$6, " - ", 'CWW17'!$E$5),212)&amp;" [*** truncated]",_xlfn.CONCAT('CWW17'!$B$9, " - ", 'CWW17'!$B$33, " - ", 'CWW17'!$F$6, " - ", 'CWW17'!$E$5))</f>
        <v xml:space="preserve">EA/NRW environmental programme wastewater (WINEP/NEP) - Storage schemes to reduce spill frequency at CSOs etc - grey solution; (WINEP/NEP) wastewater totex - Surface water drainage - Wastewater network+ </v>
      </c>
      <c r="D2862" t="str">
        <f>'CWW17'!$C$33</f>
        <v>£m</v>
      </c>
      <c r="E2862" t="s">
        <v>8488</v>
      </c>
      <c r="F2862" s="1248">
        <f>IF(ISBLANK('CWW17'!$L$33),"##BLANK",'CWW17'!$L$33)</f>
        <v>0</v>
      </c>
    </row>
    <row r="2863" spans="2:6" x14ac:dyDescent="0.2">
      <c r="B2863" t="str">
        <f>UPPER('CWW17'!$BF$33)</f>
        <v>CWW17_024HD_PR24</v>
      </c>
      <c r="C2863" t="str">
        <f>IF(LEN(_xlfn.CONCAT('CWW17'!$B$9, " - ", 'CWW17'!$B$33, " - ", 'CWW17'!$G$6, " - ", 'CWW17'!$E$5))&gt;230,LEFT(_xlfn.CONCAT('CWW17'!$B$9, " - ", 'CWW17'!$B$33, " - ", 'CWW17'!$G$6, " - ", 'CWW17'!$E$5),212)&amp;" [*** truncated]",_xlfn.CONCAT('CWW17'!$B$9, " - ", 'CWW17'!$B$33, " - ", 'CWW17'!$G$6, " - ", 'CWW17'!$E$5))</f>
        <v xml:space="preserve">EA/NRW environmental programme wastewater (WINEP/NEP) - Storage schemes to reduce spill frequency at CSOs etc - grey solution; (WINEP/NEP) wastewater totex - Highway drainage - Wastewater network+ </v>
      </c>
      <c r="D2863" t="str">
        <f>'CWW17'!$C$33</f>
        <v>£m</v>
      </c>
      <c r="E2863" t="s">
        <v>8488</v>
      </c>
      <c r="F2863" s="1248">
        <f>IF(ISBLANK('CWW17'!$M$33),"##BLANK",'CWW17'!$M$33)</f>
        <v>0</v>
      </c>
    </row>
    <row r="2864" spans="2:6" x14ac:dyDescent="0.2">
      <c r="B2864" t="str">
        <f>UPPER('CWW17'!$BG$33)</f>
        <v>CWW17_024STD_PR24</v>
      </c>
      <c r="C2864" t="str">
        <f>IF(LEN(_xlfn.CONCAT('CWW17'!$B$9, " - ", 'CWW17'!$B$33, " - ", 'CWW17'!$H$6, " - ", 'CWW17'!$E$5))&gt;230,LEFT(_xlfn.CONCAT('CWW17'!$B$9, " - ", 'CWW17'!$B$33, " - ", 'CWW17'!$H$6, " - ", 'CWW17'!$E$5),212)&amp;" [*** truncated]",_xlfn.CONCAT('CWW17'!$B$9, " - ", 'CWW17'!$B$33, " - ", 'CWW17'!$H$6, " - ", 'CWW17'!$E$5))</f>
        <v xml:space="preserve">EA/NRW environmental programme wastewater (WINEP/NEP) - Storage schemes to reduce spill frequency at CSOs etc - grey solution; (WINEP/NEP) wastewater totex - Sewage treatment and disposal - Wastewater network+ </v>
      </c>
      <c r="D2864" t="str">
        <f>'CWW17'!$C$33</f>
        <v>£m</v>
      </c>
      <c r="E2864" t="s">
        <v>8488</v>
      </c>
      <c r="F2864" s="1248">
        <f>IF(ISBLANK('CWW17'!$N$33),"##BLANK",'CWW17'!$N$33)</f>
        <v>0</v>
      </c>
    </row>
    <row r="2865" spans="2:6" x14ac:dyDescent="0.2">
      <c r="B2865" t="str">
        <f>UPPER('CWW17'!$BH$33)</f>
        <v>CWW17_024SLT_PR24</v>
      </c>
      <c r="C2865" t="str">
        <f>IF(LEN(_xlfn.CONCAT('CWW17'!$B$9, " - ", 'CWW17'!$B$33, " - ", 'CWW17'!$I$6, " - ", 'CWW17'!$E$5))&gt;230,LEFT(_xlfn.CONCAT('CWW17'!$B$9, " - ", 'CWW17'!$B$33, " - ", 'CWW17'!$I$6, " - ", 'CWW17'!$E$5),212)&amp;" [*** truncated]",_xlfn.CONCAT('CWW17'!$B$9, " - ", 'CWW17'!$B$33, " - ", 'CWW17'!$I$6, " - ", 'CWW17'!$E$5))</f>
        <v xml:space="preserve">EA/NRW environmental programme wastewater (WINEP/NEP) - Storage schemes to reduce spill frequency at CSOs etc - grey solution; (WINEP/NEP) wastewater totex - Sludge liquor treatment - Wastewater network+ </v>
      </c>
      <c r="D2865" t="str">
        <f>'CWW17'!$C$33</f>
        <v>£m</v>
      </c>
      <c r="E2865" t="s">
        <v>8488</v>
      </c>
      <c r="F2865" s="1248">
        <f>IF(ISBLANK('CWW17'!$O$33),"##BLANK",'CWW17'!$O$33)</f>
        <v>0</v>
      </c>
    </row>
    <row r="2866" spans="2:6" x14ac:dyDescent="0.2">
      <c r="B2866" t="str">
        <f>UPPER('CWW17'!$BI$33)</f>
        <v>CWW17_024TOT_PR24</v>
      </c>
      <c r="C2866" t="str">
        <f>IF(LEN(_xlfn.CONCAT('CWW17'!$B$9, " - ", 'CWW17'!$B$33, " - ", 'CWW17'!$J$5))&gt;230,LEFT(_xlfn.CONCAT('CWW17'!$B$9, " - ", 'CWW17'!$B$33, " - ", 'CWW17'!$J$5),212)&amp;" [*** truncated]",_xlfn.CONCAT('CWW17'!$B$9, " - ", 'CWW17'!$B$33, " - ", 'CWW17'!$J$5))</f>
        <v>EA/NRW environmental programme wastewater (WINEP/NEP) - Storage schemes to reduce spill frequency at CSOs etc - grey solution; (WINEP/NEP) wastewater totex - Total</v>
      </c>
      <c r="D2866" t="str">
        <f>'CWW17'!$C$33</f>
        <v>£m</v>
      </c>
      <c r="E2866" t="s">
        <v>8488</v>
      </c>
      <c r="F2866" s="1248">
        <f>IF(ISBLANK('CWW17'!$P$33),"##BLANK",'CWW17'!$P$33)</f>
        <v>0</v>
      </c>
    </row>
    <row r="2867" spans="2:6" x14ac:dyDescent="0.2">
      <c r="B2867" t="str">
        <f>UPPER('CWW17'!$BD$34)</f>
        <v>CWW17_025FL_PR24</v>
      </c>
      <c r="C2867" t="str">
        <f>IF(LEN(_xlfn.CONCAT('CWW17'!$B$9, " - ", 'CWW17'!$B$34, " - ", 'CWW17'!$E$6, " - ", 'CWW17'!$E$5))&gt;230,LEFT(_xlfn.CONCAT('CWW17'!$B$9, " - ", 'CWW17'!$B$34, " - ", 'CWW17'!$E$6, " - ", 'CWW17'!$E$5),212)&amp;" [*** truncated]",_xlfn.CONCAT('CWW17'!$B$9, " - ", 'CWW17'!$B$34, " - ", 'CWW17'!$E$6, " - ", 'CWW17'!$E$5))</f>
        <v xml:space="preserve">EA/NRW environmental programme wastewater (WINEP/NEP) - Storage to reduce spill frequency at CSOs etc - green solution; (WINEP/NEP) wastewater capex - Foul - Wastewater network+ </v>
      </c>
      <c r="D2867" t="str">
        <f>'CWW17'!$C$34</f>
        <v>£m</v>
      </c>
      <c r="E2867" t="s">
        <v>8488</v>
      </c>
      <c r="F2867" s="1248">
        <f>IF(ISBLANK('CWW17'!$K$34),"##BLANK",'CWW17'!$K$34)</f>
        <v>0</v>
      </c>
    </row>
    <row r="2868" spans="2:6" x14ac:dyDescent="0.2">
      <c r="B2868" t="str">
        <f>UPPER('CWW17'!$BE$34)</f>
        <v>CWW17_025SWD_PR24</v>
      </c>
      <c r="C2868" t="str">
        <f>IF(LEN(_xlfn.CONCAT('CWW17'!$B$9, " - ", 'CWW17'!$B$34, " - ", 'CWW17'!$F$6, " - ", 'CWW17'!$E$5))&gt;230,LEFT(_xlfn.CONCAT('CWW17'!$B$9, " - ", 'CWW17'!$B$34, " - ", 'CWW17'!$F$6, " - ", 'CWW17'!$E$5),212)&amp;" [*** truncated]",_xlfn.CONCAT('CWW17'!$B$9, " - ", 'CWW17'!$B$34, " - ", 'CWW17'!$F$6, " - ", 'CWW17'!$E$5))</f>
        <v xml:space="preserve">EA/NRW environmental programme wastewater (WINEP/NEP) - Storage to reduce spill frequency at CSOs etc - green solution; (WINEP/NEP) wastewater capex - Surface water drainage - Wastewater network+ </v>
      </c>
      <c r="D2868" t="str">
        <f>'CWW17'!$C$34</f>
        <v>£m</v>
      </c>
      <c r="E2868" t="s">
        <v>8488</v>
      </c>
      <c r="F2868" s="1248">
        <f>IF(ISBLANK('CWW17'!$L$34),"##BLANK",'CWW17'!$L$34)</f>
        <v>0</v>
      </c>
    </row>
    <row r="2869" spans="2:6" x14ac:dyDescent="0.2">
      <c r="B2869" t="str">
        <f>UPPER('CWW17'!$BF$34)</f>
        <v>CWW17_025HD_PR24</v>
      </c>
      <c r="C2869" t="str">
        <f>IF(LEN(_xlfn.CONCAT('CWW17'!$B$9, " - ", 'CWW17'!$B$34, " - ", 'CWW17'!$G$6, " - ", 'CWW17'!$E$5))&gt;230,LEFT(_xlfn.CONCAT('CWW17'!$B$9, " - ", 'CWW17'!$B$34, " - ", 'CWW17'!$G$6, " - ", 'CWW17'!$E$5),212)&amp;" [*** truncated]",_xlfn.CONCAT('CWW17'!$B$9, " - ", 'CWW17'!$B$34, " - ", 'CWW17'!$G$6, " - ", 'CWW17'!$E$5))</f>
        <v xml:space="preserve">EA/NRW environmental programme wastewater (WINEP/NEP) - Storage to reduce spill frequency at CSOs etc - green solution; (WINEP/NEP) wastewater capex - Highway drainage - Wastewater network+ </v>
      </c>
      <c r="D2869" t="str">
        <f>'CWW17'!$C$34</f>
        <v>£m</v>
      </c>
      <c r="E2869" t="s">
        <v>8488</v>
      </c>
      <c r="F2869" s="1248">
        <f>IF(ISBLANK('CWW17'!$M$34),"##BLANK",'CWW17'!$M$34)</f>
        <v>0</v>
      </c>
    </row>
    <row r="2870" spans="2:6" x14ac:dyDescent="0.2">
      <c r="B2870" t="str">
        <f>UPPER('CWW17'!$BG$34)</f>
        <v>CWW17_025STD_PR24</v>
      </c>
      <c r="C2870" t="str">
        <f>IF(LEN(_xlfn.CONCAT('CWW17'!$B$9, " - ", 'CWW17'!$B$34, " - ", 'CWW17'!$H$6, " - ", 'CWW17'!$E$5))&gt;230,LEFT(_xlfn.CONCAT('CWW17'!$B$9, " - ", 'CWW17'!$B$34, " - ", 'CWW17'!$H$6, " - ", 'CWW17'!$E$5),212)&amp;" [*** truncated]",_xlfn.CONCAT('CWW17'!$B$9, " - ", 'CWW17'!$B$34, " - ", 'CWW17'!$H$6, " - ", 'CWW17'!$E$5))</f>
        <v xml:space="preserve">EA/NRW environmental programme wastewater (WINEP/NEP) - Storage to reduce spill frequency at CSOs etc - green solution; (WINEP/NEP) wastewater capex - Sewage treatment and disposal - Wastewater network+ </v>
      </c>
      <c r="D2870" t="str">
        <f>'CWW17'!$C$34</f>
        <v>£m</v>
      </c>
      <c r="E2870" t="s">
        <v>8488</v>
      </c>
      <c r="F2870" s="1248">
        <f>IF(ISBLANK('CWW17'!$N$34),"##BLANK",'CWW17'!$N$34)</f>
        <v>0</v>
      </c>
    </row>
    <row r="2871" spans="2:6" x14ac:dyDescent="0.2">
      <c r="B2871" t="str">
        <f>UPPER('CWW17'!$BH$34)</f>
        <v>CWW17_025SLT_PR24</v>
      </c>
      <c r="C2871" t="str">
        <f>IF(LEN(_xlfn.CONCAT('CWW17'!$B$9, " - ", 'CWW17'!$B$34, " - ", 'CWW17'!$I$6, " - ", 'CWW17'!$E$5))&gt;230,LEFT(_xlfn.CONCAT('CWW17'!$B$9, " - ", 'CWW17'!$B$34, " - ", 'CWW17'!$I$6, " - ", 'CWW17'!$E$5),212)&amp;" [*** truncated]",_xlfn.CONCAT('CWW17'!$B$9, " - ", 'CWW17'!$B$34, " - ", 'CWW17'!$I$6, " - ", 'CWW17'!$E$5))</f>
        <v xml:space="preserve">EA/NRW environmental programme wastewater (WINEP/NEP) - Storage to reduce spill frequency at CSOs etc - green solution; (WINEP/NEP) wastewater capex - Sludge liquor treatment - Wastewater network+ </v>
      </c>
      <c r="D2871" t="str">
        <f>'CWW17'!$C$34</f>
        <v>£m</v>
      </c>
      <c r="E2871" t="s">
        <v>8488</v>
      </c>
      <c r="F2871" s="1248">
        <f>IF(ISBLANK('CWW17'!$O$34),"##BLANK",'CWW17'!$O$34)</f>
        <v>0</v>
      </c>
    </row>
    <row r="2872" spans="2:6" x14ac:dyDescent="0.2">
      <c r="B2872" t="str">
        <f>UPPER('CWW17'!$BI$34)</f>
        <v>CWW17_025TOT_PR24</v>
      </c>
      <c r="C2872" t="str">
        <f>IF(LEN(_xlfn.CONCAT('CWW17'!$B$9, " - ", 'CWW17'!$B$34, " - ", 'CWW17'!$J$5))&gt;230,LEFT(_xlfn.CONCAT('CWW17'!$B$9, " - ", 'CWW17'!$B$34, " - ", 'CWW17'!$J$5),212)&amp;" [*** truncated]",_xlfn.CONCAT('CWW17'!$B$9, " - ", 'CWW17'!$B$34, " - ", 'CWW17'!$J$5))</f>
        <v>EA/NRW environmental programme wastewater (WINEP/NEP) - Storage to reduce spill frequency at CSOs etc - green solution; (WINEP/NEP) wastewater capex - Total</v>
      </c>
      <c r="D2872" t="str">
        <f>'CWW17'!$C$34</f>
        <v>£m</v>
      </c>
      <c r="E2872" t="s">
        <v>8488</v>
      </c>
      <c r="F2872" s="1248">
        <f>IF(ISBLANK('CWW17'!$P$34),"##BLANK",'CWW17'!$P$34)</f>
        <v>0</v>
      </c>
    </row>
    <row r="2873" spans="2:6" x14ac:dyDescent="0.2">
      <c r="B2873" t="str">
        <f>UPPER('CWW17'!$BD$35)</f>
        <v>CWW17_026FL_PR24</v>
      </c>
      <c r="C2873" t="str">
        <f>IF(LEN(_xlfn.CONCAT('CWW17'!$B$9, " - ", 'CWW17'!$B$35, " - ", 'CWW17'!$E$6, " - ", 'CWW17'!$E$5))&gt;230,LEFT(_xlfn.CONCAT('CWW17'!$B$9, " - ", 'CWW17'!$B$35, " - ", 'CWW17'!$E$6, " - ", 'CWW17'!$E$5),212)&amp;" [*** truncated]",_xlfn.CONCAT('CWW17'!$B$9, " - ", 'CWW17'!$B$35, " - ", 'CWW17'!$E$6, " - ", 'CWW17'!$E$5))</f>
        <v xml:space="preserve">EA/NRW environmental programme wastewater (WINEP/NEP) - Storage to reduce spill frequency at CSOs etc - green solution; (WINEP/NEP) wastewater opex - Foul - Wastewater network+ </v>
      </c>
      <c r="D2873" t="str">
        <f>'CWW17'!$C$35</f>
        <v>£m</v>
      </c>
      <c r="E2873" t="s">
        <v>8488</v>
      </c>
      <c r="F2873" s="1248">
        <f>IF(ISBLANK('CWW17'!$K$35),"##BLANK",'CWW17'!$K$35)</f>
        <v>0</v>
      </c>
    </row>
    <row r="2874" spans="2:6" x14ac:dyDescent="0.2">
      <c r="B2874" t="str">
        <f>UPPER('CWW17'!$BE$35)</f>
        <v>CWW17_026SWD_PR24</v>
      </c>
      <c r="C2874" t="str">
        <f>IF(LEN(_xlfn.CONCAT('CWW17'!$B$9, " - ", 'CWW17'!$B$35, " - ", 'CWW17'!$F$6, " - ", 'CWW17'!$E$5))&gt;230,LEFT(_xlfn.CONCAT('CWW17'!$B$9, " - ", 'CWW17'!$B$35, " - ", 'CWW17'!$F$6, " - ", 'CWW17'!$E$5),212)&amp;" [*** truncated]",_xlfn.CONCAT('CWW17'!$B$9, " - ", 'CWW17'!$B$35, " - ", 'CWW17'!$F$6, " - ", 'CWW17'!$E$5))</f>
        <v xml:space="preserve">EA/NRW environmental programme wastewater (WINEP/NEP) - Storage to reduce spill frequency at CSOs etc - green solution; (WINEP/NEP) wastewater opex - Surface water drainage - Wastewater network+ </v>
      </c>
      <c r="D2874" t="str">
        <f>'CWW17'!$C$35</f>
        <v>£m</v>
      </c>
      <c r="E2874" t="s">
        <v>8488</v>
      </c>
      <c r="F2874" s="1248">
        <f>IF(ISBLANK('CWW17'!$L$35),"##BLANK",'CWW17'!$L$35)</f>
        <v>0</v>
      </c>
    </row>
    <row r="2875" spans="2:6" x14ac:dyDescent="0.2">
      <c r="B2875" t="str">
        <f>UPPER('CWW17'!$BF$35)</f>
        <v>CWW17_026HD_PR24</v>
      </c>
      <c r="C2875" t="str">
        <f>IF(LEN(_xlfn.CONCAT('CWW17'!$B$9, " - ", 'CWW17'!$B$35, " - ", 'CWW17'!$G$6, " - ", 'CWW17'!$E$5))&gt;230,LEFT(_xlfn.CONCAT('CWW17'!$B$9, " - ", 'CWW17'!$B$35, " - ", 'CWW17'!$G$6, " - ", 'CWW17'!$E$5),212)&amp;" [*** truncated]",_xlfn.CONCAT('CWW17'!$B$9, " - ", 'CWW17'!$B$35, " - ", 'CWW17'!$G$6, " - ", 'CWW17'!$E$5))</f>
        <v xml:space="preserve">EA/NRW environmental programme wastewater (WINEP/NEP) - Storage to reduce spill frequency at CSOs etc - green solution; (WINEP/NEP) wastewater opex - Highway drainage - Wastewater network+ </v>
      </c>
      <c r="D2875" t="str">
        <f>'CWW17'!$C$35</f>
        <v>£m</v>
      </c>
      <c r="E2875" t="s">
        <v>8488</v>
      </c>
      <c r="F2875" s="1248">
        <f>IF(ISBLANK('CWW17'!$M$35),"##BLANK",'CWW17'!$M$35)</f>
        <v>0</v>
      </c>
    </row>
    <row r="2876" spans="2:6" x14ac:dyDescent="0.2">
      <c r="B2876" t="str">
        <f>UPPER('CWW17'!$BG$35)</f>
        <v>CWW17_026STD_PR24</v>
      </c>
      <c r="C2876" t="str">
        <f>IF(LEN(_xlfn.CONCAT('CWW17'!$B$9, " - ", 'CWW17'!$B$35, " - ", 'CWW17'!$H$6, " - ", 'CWW17'!$E$5))&gt;230,LEFT(_xlfn.CONCAT('CWW17'!$B$9, " - ", 'CWW17'!$B$35, " - ", 'CWW17'!$H$6, " - ", 'CWW17'!$E$5),212)&amp;" [*** truncated]",_xlfn.CONCAT('CWW17'!$B$9, " - ", 'CWW17'!$B$35, " - ", 'CWW17'!$H$6, " - ", 'CWW17'!$E$5))</f>
        <v xml:space="preserve">EA/NRW environmental programme wastewater (WINEP/NEP) - Storage to reduce spill frequency at CSOs etc - green solution; (WINEP/NEP) wastewater opex - Sewage treatment and disposal - Wastewater network+ </v>
      </c>
      <c r="D2876" t="str">
        <f>'CWW17'!$C$35</f>
        <v>£m</v>
      </c>
      <c r="E2876" t="s">
        <v>8488</v>
      </c>
      <c r="F2876" s="1248">
        <f>IF(ISBLANK('CWW17'!$N$35),"##BLANK",'CWW17'!$N$35)</f>
        <v>0</v>
      </c>
    </row>
    <row r="2877" spans="2:6" x14ac:dyDescent="0.2">
      <c r="B2877" t="str">
        <f>UPPER('CWW17'!$BH$35)</f>
        <v>CWW17_026SLT_PR24</v>
      </c>
      <c r="C2877" t="str">
        <f>IF(LEN(_xlfn.CONCAT('CWW17'!$B$9, " - ", 'CWW17'!$B$35, " - ", 'CWW17'!$I$6, " - ", 'CWW17'!$E$5))&gt;230,LEFT(_xlfn.CONCAT('CWW17'!$B$9, " - ", 'CWW17'!$B$35, " - ", 'CWW17'!$I$6, " - ", 'CWW17'!$E$5),212)&amp;" [*** truncated]",_xlfn.CONCAT('CWW17'!$B$9, " - ", 'CWW17'!$B$35, " - ", 'CWW17'!$I$6, " - ", 'CWW17'!$E$5))</f>
        <v xml:space="preserve">EA/NRW environmental programme wastewater (WINEP/NEP) - Storage to reduce spill frequency at CSOs etc - green solution; (WINEP/NEP) wastewater opex - Sludge liquor treatment - Wastewater network+ </v>
      </c>
      <c r="D2877" t="str">
        <f>'CWW17'!$C$35</f>
        <v>£m</v>
      </c>
      <c r="E2877" t="s">
        <v>8488</v>
      </c>
      <c r="F2877" s="1248">
        <f>IF(ISBLANK('CWW17'!$O$35),"##BLANK",'CWW17'!$O$35)</f>
        <v>0</v>
      </c>
    </row>
    <row r="2878" spans="2:6" x14ac:dyDescent="0.2">
      <c r="B2878" t="str">
        <f>UPPER('CWW17'!$BI$35)</f>
        <v>CWW17_026TOT_PR24</v>
      </c>
      <c r="C2878" t="str">
        <f>IF(LEN(_xlfn.CONCAT('CWW17'!$B$9, " - ", 'CWW17'!$B$35, " - ", 'CWW17'!$J$5))&gt;230,LEFT(_xlfn.CONCAT('CWW17'!$B$9, " - ", 'CWW17'!$B$35, " - ", 'CWW17'!$J$5),212)&amp;" [*** truncated]",_xlfn.CONCAT('CWW17'!$B$9, " - ", 'CWW17'!$B$35, " - ", 'CWW17'!$J$5))</f>
        <v>EA/NRW environmental programme wastewater (WINEP/NEP) - Storage to reduce spill frequency at CSOs etc - green solution; (WINEP/NEP) wastewater opex - Total</v>
      </c>
      <c r="D2878" t="str">
        <f>'CWW17'!$C$35</f>
        <v>£m</v>
      </c>
      <c r="E2878" t="s">
        <v>8488</v>
      </c>
      <c r="F2878" s="1248">
        <f>IF(ISBLANK('CWW17'!$P$35),"##BLANK",'CWW17'!$P$35)</f>
        <v>0</v>
      </c>
    </row>
    <row r="2879" spans="2:6" x14ac:dyDescent="0.2">
      <c r="B2879" t="str">
        <f>UPPER('CWW17'!$BD$36)</f>
        <v>CWW17_027FL_PR24</v>
      </c>
      <c r="C2879" t="str">
        <f>IF(LEN(_xlfn.CONCAT('CWW17'!$B$9, " - ", 'CWW17'!$B$36, " - ", 'CWW17'!$E$6, " - ", 'CWW17'!$E$5))&gt;230,LEFT(_xlfn.CONCAT('CWW17'!$B$9, " - ", 'CWW17'!$B$36, " - ", 'CWW17'!$E$6, " - ", 'CWW17'!$E$5),212)&amp;" [*** truncated]",_xlfn.CONCAT('CWW17'!$B$9, " - ", 'CWW17'!$B$36, " - ", 'CWW17'!$E$6, " - ", 'CWW17'!$E$5))</f>
        <v xml:space="preserve">EA/NRW environmental programme wastewater (WINEP/NEP) - Storage to reduce spill frequency at CSOs etc - green solution; (WINEP/NEP) wastewater totex - Foul - Wastewater network+ </v>
      </c>
      <c r="D2879" t="str">
        <f>'CWW17'!$C$36</f>
        <v>£m</v>
      </c>
      <c r="E2879" t="s">
        <v>8488</v>
      </c>
      <c r="F2879" s="1248">
        <f>IF(ISBLANK('CWW17'!$K$36),"##BLANK",'CWW17'!$K$36)</f>
        <v>0</v>
      </c>
    </row>
    <row r="2880" spans="2:6" x14ac:dyDescent="0.2">
      <c r="B2880" t="str">
        <f>UPPER('CWW17'!$BE$36)</f>
        <v>CWW17_027SWD_PR24</v>
      </c>
      <c r="C2880" t="str">
        <f>IF(LEN(_xlfn.CONCAT('CWW17'!$B$9, " - ", 'CWW17'!$B$36, " - ", 'CWW17'!$F$6, " - ", 'CWW17'!$E$5))&gt;230,LEFT(_xlfn.CONCAT('CWW17'!$B$9, " - ", 'CWW17'!$B$36, " - ", 'CWW17'!$F$6, " - ", 'CWW17'!$E$5),212)&amp;" [*** truncated]",_xlfn.CONCAT('CWW17'!$B$9, " - ", 'CWW17'!$B$36, " - ", 'CWW17'!$F$6, " - ", 'CWW17'!$E$5))</f>
        <v xml:space="preserve">EA/NRW environmental programme wastewater (WINEP/NEP) - Storage to reduce spill frequency at CSOs etc - green solution; (WINEP/NEP) wastewater totex - Surface water drainage - Wastewater network+ </v>
      </c>
      <c r="D2880" t="str">
        <f>'CWW17'!$C$36</f>
        <v>£m</v>
      </c>
      <c r="E2880" t="s">
        <v>8488</v>
      </c>
      <c r="F2880" s="1248">
        <f>IF(ISBLANK('CWW17'!$L$36),"##BLANK",'CWW17'!$L$36)</f>
        <v>0</v>
      </c>
    </row>
    <row r="2881" spans="2:6" x14ac:dyDescent="0.2">
      <c r="B2881" t="str">
        <f>UPPER('CWW17'!$BF$36)</f>
        <v>CWW17_027HD_PR24</v>
      </c>
      <c r="C2881" t="str">
        <f>IF(LEN(_xlfn.CONCAT('CWW17'!$B$9, " - ", 'CWW17'!$B$36, " - ", 'CWW17'!$G$6, " - ", 'CWW17'!$E$5))&gt;230,LEFT(_xlfn.CONCAT('CWW17'!$B$9, " - ", 'CWW17'!$B$36, " - ", 'CWW17'!$G$6, " - ", 'CWW17'!$E$5),212)&amp;" [*** truncated]",_xlfn.CONCAT('CWW17'!$B$9, " - ", 'CWW17'!$B$36, " - ", 'CWW17'!$G$6, " - ", 'CWW17'!$E$5))</f>
        <v xml:space="preserve">EA/NRW environmental programme wastewater (WINEP/NEP) - Storage to reduce spill frequency at CSOs etc - green solution; (WINEP/NEP) wastewater totex - Highway drainage - Wastewater network+ </v>
      </c>
      <c r="D2881" t="str">
        <f>'CWW17'!$C$36</f>
        <v>£m</v>
      </c>
      <c r="E2881" t="s">
        <v>8488</v>
      </c>
      <c r="F2881" s="1248">
        <f>IF(ISBLANK('CWW17'!$M$36),"##BLANK",'CWW17'!$M$36)</f>
        <v>0</v>
      </c>
    </row>
    <row r="2882" spans="2:6" x14ac:dyDescent="0.2">
      <c r="B2882" t="str">
        <f>UPPER('CWW17'!$BG$36)</f>
        <v>CWW17_027STD_PR24</v>
      </c>
      <c r="C2882" t="str">
        <f>IF(LEN(_xlfn.CONCAT('CWW17'!$B$9, " - ", 'CWW17'!$B$36, " - ", 'CWW17'!$H$6, " - ", 'CWW17'!$E$5))&gt;230,LEFT(_xlfn.CONCAT('CWW17'!$B$9, " - ", 'CWW17'!$B$36, " - ", 'CWW17'!$H$6, " - ", 'CWW17'!$E$5),212)&amp;" [*** truncated]",_xlfn.CONCAT('CWW17'!$B$9, " - ", 'CWW17'!$B$36, " - ", 'CWW17'!$H$6, " - ", 'CWW17'!$E$5))</f>
        <v xml:space="preserve">EA/NRW environmental programme wastewater (WINEP/NEP) - Storage to reduce spill frequency at CSOs etc - green solution; (WINEP/NEP) wastewater totex - Sewage treatment and disposal - Wastewater network+ </v>
      </c>
      <c r="D2882" t="str">
        <f>'CWW17'!$C$36</f>
        <v>£m</v>
      </c>
      <c r="E2882" t="s">
        <v>8488</v>
      </c>
      <c r="F2882" s="1248">
        <f>IF(ISBLANK('CWW17'!$N$36),"##BLANK",'CWW17'!$N$36)</f>
        <v>0</v>
      </c>
    </row>
    <row r="2883" spans="2:6" x14ac:dyDescent="0.2">
      <c r="B2883" t="str">
        <f>UPPER('CWW17'!$BH$36)</f>
        <v>CWW17_027SLT_PR24</v>
      </c>
      <c r="C2883" t="str">
        <f>IF(LEN(_xlfn.CONCAT('CWW17'!$B$9, " - ", 'CWW17'!$B$36, " - ", 'CWW17'!$I$6, " - ", 'CWW17'!$E$5))&gt;230,LEFT(_xlfn.CONCAT('CWW17'!$B$9, " - ", 'CWW17'!$B$36, " - ", 'CWW17'!$I$6, " - ", 'CWW17'!$E$5),212)&amp;" [*** truncated]",_xlfn.CONCAT('CWW17'!$B$9, " - ", 'CWW17'!$B$36, " - ", 'CWW17'!$I$6, " - ", 'CWW17'!$E$5))</f>
        <v xml:space="preserve">EA/NRW environmental programme wastewater (WINEP/NEP) - Storage to reduce spill frequency at CSOs etc - green solution; (WINEP/NEP) wastewater totex - Sludge liquor treatment - Wastewater network+ </v>
      </c>
      <c r="D2883" t="str">
        <f>'CWW17'!$C$36</f>
        <v>£m</v>
      </c>
      <c r="E2883" t="s">
        <v>8488</v>
      </c>
      <c r="F2883" s="1248">
        <f>IF(ISBLANK('CWW17'!$O$36),"##BLANK",'CWW17'!$O$36)</f>
        <v>0</v>
      </c>
    </row>
    <row r="2884" spans="2:6" x14ac:dyDescent="0.2">
      <c r="B2884" t="str">
        <f>UPPER('CWW17'!$BI$36)</f>
        <v>CWW17_027TOT_PR24</v>
      </c>
      <c r="C2884" t="str">
        <f>IF(LEN(_xlfn.CONCAT('CWW17'!$B$9, " - ", 'CWW17'!$B$36, " - ", 'CWW17'!$J$5))&gt;230,LEFT(_xlfn.CONCAT('CWW17'!$B$9, " - ", 'CWW17'!$B$36, " - ", 'CWW17'!$J$5),212)&amp;" [*** truncated]",_xlfn.CONCAT('CWW17'!$B$9, " - ", 'CWW17'!$B$36, " - ", 'CWW17'!$J$5))</f>
        <v>EA/NRW environmental programme wastewater (WINEP/NEP) - Storage to reduce spill frequency at CSOs etc - green solution; (WINEP/NEP) wastewater totex - Total</v>
      </c>
      <c r="D2884" t="str">
        <f>'CWW17'!$C$36</f>
        <v>£m</v>
      </c>
      <c r="E2884" t="s">
        <v>8488</v>
      </c>
      <c r="F2884" s="1248">
        <f>IF(ISBLANK('CWW17'!$P$36),"##BLANK",'CWW17'!$P$36)</f>
        <v>0</v>
      </c>
    </row>
    <row r="2885" spans="2:6" x14ac:dyDescent="0.2">
      <c r="B2885" t="str">
        <f>UPPER('CWW17'!$BD$37)</f>
        <v>CWW17_028FL_PR24</v>
      </c>
      <c r="C2885" t="str">
        <f>IF(LEN(_xlfn.CONCAT('CWW17'!$B$9, " - ", 'CWW17'!$B$37, " - ", 'CWW17'!$E$6, " - ", 'CWW17'!$E$5))&gt;230,LEFT(_xlfn.CONCAT('CWW17'!$B$9, " - ", 'CWW17'!$B$37, " - ", 'CWW17'!$E$6, " - ", 'CWW17'!$E$5),212)&amp;" [*** truncated]",_xlfn.CONCAT('CWW17'!$B$9, " - ", 'CWW17'!$B$37, " - ", 'CWW17'!$E$6, " - ", 'CWW17'!$E$5))</f>
        <v xml:space="preserve">EA/NRW environmental programme wastewater (WINEP/NEP) - Storm overflow - discharge relocation (WINEP/NEP) wastewater capex - Foul - Wastewater network+ </v>
      </c>
      <c r="D2885" t="str">
        <f>'CWW17'!$C$37</f>
        <v>£m</v>
      </c>
      <c r="E2885" t="s">
        <v>8488</v>
      </c>
      <c r="F2885" s="1248">
        <f>IF(ISBLANK('CWW17'!$K$37),"##BLANK",'CWW17'!$K$37)</f>
        <v>0</v>
      </c>
    </row>
    <row r="2886" spans="2:6" x14ac:dyDescent="0.2">
      <c r="B2886" t="str">
        <f>UPPER('CWW17'!$BE$37)</f>
        <v>CWW17_028SWD_PR24</v>
      </c>
      <c r="C2886" t="str">
        <f>IF(LEN(_xlfn.CONCAT('CWW17'!$B$9, " - ", 'CWW17'!$B$37, " - ", 'CWW17'!$F$6, " - ", 'CWW17'!$E$5))&gt;230,LEFT(_xlfn.CONCAT('CWW17'!$B$9, " - ", 'CWW17'!$B$37, " - ", 'CWW17'!$F$6, " - ", 'CWW17'!$E$5),212)&amp;" [*** truncated]",_xlfn.CONCAT('CWW17'!$B$9, " - ", 'CWW17'!$B$37, " - ", 'CWW17'!$F$6, " - ", 'CWW17'!$E$5))</f>
        <v xml:space="preserve">EA/NRW environmental programme wastewater (WINEP/NEP) - Storm overflow - discharge relocation (WINEP/NEP) wastewater capex - Surface water drainage - Wastewater network+ </v>
      </c>
      <c r="D2886" t="str">
        <f>'CWW17'!$C$37</f>
        <v>£m</v>
      </c>
      <c r="E2886" t="s">
        <v>8488</v>
      </c>
      <c r="F2886" s="1248">
        <f>IF(ISBLANK('CWW17'!$L$37),"##BLANK",'CWW17'!$L$37)</f>
        <v>0</v>
      </c>
    </row>
    <row r="2887" spans="2:6" x14ac:dyDescent="0.2">
      <c r="B2887" t="str">
        <f>UPPER('CWW17'!$BF$37)</f>
        <v>CWW17_028HD_PR24</v>
      </c>
      <c r="C2887" t="str">
        <f>IF(LEN(_xlfn.CONCAT('CWW17'!$B$9, " - ", 'CWW17'!$B$37, " - ", 'CWW17'!$G$6, " - ", 'CWW17'!$E$5))&gt;230,LEFT(_xlfn.CONCAT('CWW17'!$B$9, " - ", 'CWW17'!$B$37, " - ", 'CWW17'!$G$6, " - ", 'CWW17'!$E$5),212)&amp;" [*** truncated]",_xlfn.CONCAT('CWW17'!$B$9, " - ", 'CWW17'!$B$37, " - ", 'CWW17'!$G$6, " - ", 'CWW17'!$E$5))</f>
        <v xml:space="preserve">EA/NRW environmental programme wastewater (WINEP/NEP) - Storm overflow - discharge relocation (WINEP/NEP) wastewater capex - Highway drainage - Wastewater network+ </v>
      </c>
      <c r="D2887" t="str">
        <f>'CWW17'!$C$37</f>
        <v>£m</v>
      </c>
      <c r="E2887" t="s">
        <v>8488</v>
      </c>
      <c r="F2887" s="1248">
        <f>IF(ISBLANK('CWW17'!$M$37),"##BLANK",'CWW17'!$M$37)</f>
        <v>0</v>
      </c>
    </row>
    <row r="2888" spans="2:6" x14ac:dyDescent="0.2">
      <c r="B2888" t="str">
        <f>UPPER('CWW17'!$BG$37)</f>
        <v>CWW17_028STD_PR24</v>
      </c>
      <c r="C2888" t="str">
        <f>IF(LEN(_xlfn.CONCAT('CWW17'!$B$9, " - ", 'CWW17'!$B$37, " - ", 'CWW17'!$H$6, " - ", 'CWW17'!$E$5))&gt;230,LEFT(_xlfn.CONCAT('CWW17'!$B$9, " - ", 'CWW17'!$B$37, " - ", 'CWW17'!$H$6, " - ", 'CWW17'!$E$5),212)&amp;" [*** truncated]",_xlfn.CONCAT('CWW17'!$B$9, " - ", 'CWW17'!$B$37, " - ", 'CWW17'!$H$6, " - ", 'CWW17'!$E$5))</f>
        <v xml:space="preserve">EA/NRW environmental programme wastewater (WINEP/NEP) - Storm overflow - discharge relocation (WINEP/NEP) wastewater capex - Sewage treatment and disposal - Wastewater network+ </v>
      </c>
      <c r="D2888" t="str">
        <f>'CWW17'!$C$37</f>
        <v>£m</v>
      </c>
      <c r="E2888" t="s">
        <v>8488</v>
      </c>
      <c r="F2888" s="1248">
        <f>IF(ISBLANK('CWW17'!$N$37),"##BLANK",'CWW17'!$N$37)</f>
        <v>0</v>
      </c>
    </row>
    <row r="2889" spans="2:6" x14ac:dyDescent="0.2">
      <c r="B2889" t="str">
        <f>UPPER('CWW17'!$BH$37)</f>
        <v>CWW17_028SLT_PR24</v>
      </c>
      <c r="C2889" t="str">
        <f>IF(LEN(_xlfn.CONCAT('CWW17'!$B$9, " - ", 'CWW17'!$B$37, " - ", 'CWW17'!$I$6, " - ", 'CWW17'!$E$5))&gt;230,LEFT(_xlfn.CONCAT('CWW17'!$B$9, " - ", 'CWW17'!$B$37, " - ", 'CWW17'!$I$6, " - ", 'CWW17'!$E$5),212)&amp;" [*** truncated]",_xlfn.CONCAT('CWW17'!$B$9, " - ", 'CWW17'!$B$37, " - ", 'CWW17'!$I$6, " - ", 'CWW17'!$E$5))</f>
        <v xml:space="preserve">EA/NRW environmental programme wastewater (WINEP/NEP) - Storm overflow - discharge relocation (WINEP/NEP) wastewater capex - Sludge liquor treatment - Wastewater network+ </v>
      </c>
      <c r="D2889" t="str">
        <f>'CWW17'!$C$37</f>
        <v>£m</v>
      </c>
      <c r="E2889" t="s">
        <v>8488</v>
      </c>
      <c r="F2889" s="1248">
        <f>IF(ISBLANK('CWW17'!$O$37),"##BLANK",'CWW17'!$O$37)</f>
        <v>0</v>
      </c>
    </row>
    <row r="2890" spans="2:6" x14ac:dyDescent="0.2">
      <c r="B2890" t="str">
        <f>UPPER('CWW17'!$BI$37)</f>
        <v>CWW17_028TOT_PR24</v>
      </c>
      <c r="C2890" t="str">
        <f>IF(LEN(_xlfn.CONCAT('CWW17'!$B$9, " - ", 'CWW17'!$B$37, " - ", 'CWW17'!$J$5))&gt;230,LEFT(_xlfn.CONCAT('CWW17'!$B$9, " - ", 'CWW17'!$B$37, " - ", 'CWW17'!$J$5),212)&amp;" [*** truncated]",_xlfn.CONCAT('CWW17'!$B$9, " - ", 'CWW17'!$B$37, " - ", 'CWW17'!$J$5))</f>
        <v>EA/NRW environmental programme wastewater (WINEP/NEP) - Storm overflow - discharge relocation (WINEP/NEP) wastewater capex - Total</v>
      </c>
      <c r="D2890" t="str">
        <f>'CWW17'!$C$37</f>
        <v>£m</v>
      </c>
      <c r="E2890" t="s">
        <v>8488</v>
      </c>
      <c r="F2890" s="1248">
        <f>IF(ISBLANK('CWW17'!$P$37),"##BLANK",'CWW17'!$P$37)</f>
        <v>0</v>
      </c>
    </row>
    <row r="2891" spans="2:6" x14ac:dyDescent="0.2">
      <c r="B2891" t="str">
        <f>UPPER('CWW17'!$BD$38)</f>
        <v>CWW17_029FL_PR24</v>
      </c>
      <c r="C2891" t="str">
        <f>IF(LEN(_xlfn.CONCAT('CWW17'!$B$9, " - ", 'CWW17'!$B$38, " - ", 'CWW17'!$E$6, " - ", 'CWW17'!$E$5))&gt;230,LEFT(_xlfn.CONCAT('CWW17'!$B$9, " - ", 'CWW17'!$B$38, " - ", 'CWW17'!$E$6, " - ", 'CWW17'!$E$5),212)&amp;" [*** truncated]",_xlfn.CONCAT('CWW17'!$B$9, " - ", 'CWW17'!$B$38, " - ", 'CWW17'!$E$6, " - ", 'CWW17'!$E$5))</f>
        <v xml:space="preserve">EA/NRW environmental programme wastewater (WINEP/NEP) - Storm overflow - discharge relocation (WINEP/NEP) wastewater opex - Foul - Wastewater network+ </v>
      </c>
      <c r="D2891" t="str">
        <f>'CWW17'!$C$38</f>
        <v>£m</v>
      </c>
      <c r="E2891" t="s">
        <v>8488</v>
      </c>
      <c r="F2891" s="1248">
        <f>IF(ISBLANK('CWW17'!$K$38),"##BLANK",'CWW17'!$K$38)</f>
        <v>0</v>
      </c>
    </row>
    <row r="2892" spans="2:6" x14ac:dyDescent="0.2">
      <c r="B2892" t="str">
        <f>UPPER('CWW17'!$BE$38)</f>
        <v>CWW17_029SWD_PR24</v>
      </c>
      <c r="C2892" t="str">
        <f>IF(LEN(_xlfn.CONCAT('CWW17'!$B$9, " - ", 'CWW17'!$B$38, " - ", 'CWW17'!$F$6, " - ", 'CWW17'!$E$5))&gt;230,LEFT(_xlfn.CONCAT('CWW17'!$B$9, " - ", 'CWW17'!$B$38, " - ", 'CWW17'!$F$6, " - ", 'CWW17'!$E$5),212)&amp;" [*** truncated]",_xlfn.CONCAT('CWW17'!$B$9, " - ", 'CWW17'!$B$38, " - ", 'CWW17'!$F$6, " - ", 'CWW17'!$E$5))</f>
        <v xml:space="preserve">EA/NRW environmental programme wastewater (WINEP/NEP) - Storm overflow - discharge relocation (WINEP/NEP) wastewater opex - Surface water drainage - Wastewater network+ </v>
      </c>
      <c r="D2892" t="str">
        <f>'CWW17'!$C$38</f>
        <v>£m</v>
      </c>
      <c r="E2892" t="s">
        <v>8488</v>
      </c>
      <c r="F2892" s="1248">
        <f>IF(ISBLANK('CWW17'!$L$38),"##BLANK",'CWW17'!$L$38)</f>
        <v>0</v>
      </c>
    </row>
    <row r="2893" spans="2:6" x14ac:dyDescent="0.2">
      <c r="B2893" t="str">
        <f>UPPER('CWW17'!$BF$38)</f>
        <v>CWW17_029HD_PR24</v>
      </c>
      <c r="C2893" t="str">
        <f>IF(LEN(_xlfn.CONCAT('CWW17'!$B$9, " - ", 'CWW17'!$B$38, " - ", 'CWW17'!$G$6, " - ", 'CWW17'!$E$5))&gt;230,LEFT(_xlfn.CONCAT('CWW17'!$B$9, " - ", 'CWW17'!$B$38, " - ", 'CWW17'!$G$6, " - ", 'CWW17'!$E$5),212)&amp;" [*** truncated]",_xlfn.CONCAT('CWW17'!$B$9, " - ", 'CWW17'!$B$38, " - ", 'CWW17'!$G$6, " - ", 'CWW17'!$E$5))</f>
        <v xml:space="preserve">EA/NRW environmental programme wastewater (WINEP/NEP) - Storm overflow - discharge relocation (WINEP/NEP) wastewater opex - Highway drainage - Wastewater network+ </v>
      </c>
      <c r="D2893" t="str">
        <f>'CWW17'!$C$38</f>
        <v>£m</v>
      </c>
      <c r="E2893" t="s">
        <v>8488</v>
      </c>
      <c r="F2893" s="1248">
        <f>IF(ISBLANK('CWW17'!$M$38),"##BLANK",'CWW17'!$M$38)</f>
        <v>0</v>
      </c>
    </row>
    <row r="2894" spans="2:6" x14ac:dyDescent="0.2">
      <c r="B2894" t="str">
        <f>UPPER('CWW17'!$BG$38)</f>
        <v>CWW17_029STD_PR24</v>
      </c>
      <c r="C2894" t="str">
        <f>IF(LEN(_xlfn.CONCAT('CWW17'!$B$9, " - ", 'CWW17'!$B$38, " - ", 'CWW17'!$H$6, " - ", 'CWW17'!$E$5))&gt;230,LEFT(_xlfn.CONCAT('CWW17'!$B$9, " - ", 'CWW17'!$B$38, " - ", 'CWW17'!$H$6, " - ", 'CWW17'!$E$5),212)&amp;" [*** truncated]",_xlfn.CONCAT('CWW17'!$B$9, " - ", 'CWW17'!$B$38, " - ", 'CWW17'!$H$6, " - ", 'CWW17'!$E$5))</f>
        <v xml:space="preserve">EA/NRW environmental programme wastewater (WINEP/NEP) - Storm overflow - discharge relocation (WINEP/NEP) wastewater opex - Sewage treatment and disposal - Wastewater network+ </v>
      </c>
      <c r="D2894" t="str">
        <f>'CWW17'!$C$38</f>
        <v>£m</v>
      </c>
      <c r="E2894" t="s">
        <v>8488</v>
      </c>
      <c r="F2894" s="1248">
        <f>IF(ISBLANK('CWW17'!$N$38),"##BLANK",'CWW17'!$N$38)</f>
        <v>0</v>
      </c>
    </row>
    <row r="2895" spans="2:6" x14ac:dyDescent="0.2">
      <c r="B2895" t="str">
        <f>UPPER('CWW17'!$BH$38)</f>
        <v>CWW17_029SLT_PR24</v>
      </c>
      <c r="C2895" t="str">
        <f>IF(LEN(_xlfn.CONCAT('CWW17'!$B$9, " - ", 'CWW17'!$B$38, " - ", 'CWW17'!$I$6, " - ", 'CWW17'!$E$5))&gt;230,LEFT(_xlfn.CONCAT('CWW17'!$B$9, " - ", 'CWW17'!$B$38, " - ", 'CWW17'!$I$6, " - ", 'CWW17'!$E$5),212)&amp;" [*** truncated]",_xlfn.CONCAT('CWW17'!$B$9, " - ", 'CWW17'!$B$38, " - ", 'CWW17'!$I$6, " - ", 'CWW17'!$E$5))</f>
        <v xml:space="preserve">EA/NRW environmental programme wastewater (WINEP/NEP) - Storm overflow - discharge relocation (WINEP/NEP) wastewater opex - Sludge liquor treatment - Wastewater network+ </v>
      </c>
      <c r="D2895" t="str">
        <f>'CWW17'!$C$38</f>
        <v>£m</v>
      </c>
      <c r="E2895" t="s">
        <v>8488</v>
      </c>
      <c r="F2895" s="1248">
        <f>IF(ISBLANK('CWW17'!$O$38),"##BLANK",'CWW17'!$O$38)</f>
        <v>0</v>
      </c>
    </row>
    <row r="2896" spans="2:6" x14ac:dyDescent="0.2">
      <c r="B2896" t="str">
        <f>UPPER('CWW17'!$BI$38)</f>
        <v>CWW17_029TOT_PR24</v>
      </c>
      <c r="C2896" t="str">
        <f>IF(LEN(_xlfn.CONCAT('CWW17'!$B$9, " - ", 'CWW17'!$B$38, " - ", 'CWW17'!$J$5))&gt;230,LEFT(_xlfn.CONCAT('CWW17'!$B$9, " - ", 'CWW17'!$B$38, " - ", 'CWW17'!$J$5),212)&amp;" [*** truncated]",_xlfn.CONCAT('CWW17'!$B$9, " - ", 'CWW17'!$B$38, " - ", 'CWW17'!$J$5))</f>
        <v>EA/NRW environmental programme wastewater (WINEP/NEP) - Storm overflow - discharge relocation (WINEP/NEP) wastewater opex - Total</v>
      </c>
      <c r="D2896" t="str">
        <f>'CWW17'!$C$38</f>
        <v>£m</v>
      </c>
      <c r="E2896" t="s">
        <v>8488</v>
      </c>
      <c r="F2896" s="1248">
        <f>IF(ISBLANK('CWW17'!$P$38),"##BLANK",'CWW17'!$P$38)</f>
        <v>0</v>
      </c>
    </row>
    <row r="2897" spans="2:6" x14ac:dyDescent="0.2">
      <c r="B2897" t="str">
        <f>UPPER('CWW17'!$BD$39)</f>
        <v>CWW17_030FL_PR24</v>
      </c>
      <c r="C2897" t="str">
        <f>IF(LEN(_xlfn.CONCAT('CWW17'!$B$9, " - ", 'CWW17'!$B$39, " - ", 'CWW17'!$E$6, " - ", 'CWW17'!$E$5))&gt;230,LEFT(_xlfn.CONCAT('CWW17'!$B$9, " - ", 'CWW17'!$B$39, " - ", 'CWW17'!$E$6, " - ", 'CWW17'!$E$5),212)&amp;" [*** truncated]",_xlfn.CONCAT('CWW17'!$B$9, " - ", 'CWW17'!$B$39, " - ", 'CWW17'!$E$6, " - ", 'CWW17'!$E$5))</f>
        <v xml:space="preserve">EA/NRW environmental programme wastewater (WINEP/NEP) - Storm overflow - discharge relocation (WINEP/NEP) wastewater totex - Foul - Wastewater network+ </v>
      </c>
      <c r="D2897" t="str">
        <f>'CWW17'!$C$39</f>
        <v>£m</v>
      </c>
      <c r="E2897" t="s">
        <v>8488</v>
      </c>
      <c r="F2897" s="1248">
        <f>IF(ISBLANK('CWW17'!$K$39),"##BLANK",'CWW17'!$K$39)</f>
        <v>0</v>
      </c>
    </row>
    <row r="2898" spans="2:6" x14ac:dyDescent="0.2">
      <c r="B2898" t="str">
        <f>UPPER('CWW17'!$BE$39)</f>
        <v>CWW17_030SWD_PR24</v>
      </c>
      <c r="C2898" t="str">
        <f>IF(LEN(_xlfn.CONCAT('CWW17'!$B$9, " - ", 'CWW17'!$B$39, " - ", 'CWW17'!$F$6, " - ", 'CWW17'!$E$5))&gt;230,LEFT(_xlfn.CONCAT('CWW17'!$B$9, " - ", 'CWW17'!$B$39, " - ", 'CWW17'!$F$6, " - ", 'CWW17'!$E$5),212)&amp;" [*** truncated]",_xlfn.CONCAT('CWW17'!$B$9, " - ", 'CWW17'!$B$39, " - ", 'CWW17'!$F$6, " - ", 'CWW17'!$E$5))</f>
        <v xml:space="preserve">EA/NRW environmental programme wastewater (WINEP/NEP) - Storm overflow - discharge relocation (WINEP/NEP) wastewater totex - Surface water drainage - Wastewater network+ </v>
      </c>
      <c r="D2898" t="str">
        <f>'CWW17'!$C$39</f>
        <v>£m</v>
      </c>
      <c r="E2898" t="s">
        <v>8488</v>
      </c>
      <c r="F2898" s="1248">
        <f>IF(ISBLANK('CWW17'!$L$39),"##BLANK",'CWW17'!$L$39)</f>
        <v>0</v>
      </c>
    </row>
    <row r="2899" spans="2:6" x14ac:dyDescent="0.2">
      <c r="B2899" t="str">
        <f>UPPER('CWW17'!$BF$39)</f>
        <v>CWW17_030HD_PR24</v>
      </c>
      <c r="C2899" t="str">
        <f>IF(LEN(_xlfn.CONCAT('CWW17'!$B$9, " - ", 'CWW17'!$B$39, " - ", 'CWW17'!$G$6, " - ", 'CWW17'!$E$5))&gt;230,LEFT(_xlfn.CONCAT('CWW17'!$B$9, " - ", 'CWW17'!$B$39, " - ", 'CWW17'!$G$6, " - ", 'CWW17'!$E$5),212)&amp;" [*** truncated]",_xlfn.CONCAT('CWW17'!$B$9, " - ", 'CWW17'!$B$39, " - ", 'CWW17'!$G$6, " - ", 'CWW17'!$E$5))</f>
        <v xml:space="preserve">EA/NRW environmental programme wastewater (WINEP/NEP) - Storm overflow - discharge relocation (WINEP/NEP) wastewater totex - Highway drainage - Wastewater network+ </v>
      </c>
      <c r="D2899" t="str">
        <f>'CWW17'!$C$39</f>
        <v>£m</v>
      </c>
      <c r="E2899" t="s">
        <v>8488</v>
      </c>
      <c r="F2899" s="1248">
        <f>IF(ISBLANK('CWW17'!$M$39),"##BLANK",'CWW17'!$M$39)</f>
        <v>0</v>
      </c>
    </row>
    <row r="2900" spans="2:6" x14ac:dyDescent="0.2">
      <c r="B2900" t="str">
        <f>UPPER('CWW17'!$BG$39)</f>
        <v>CWW17_030STD_PR24</v>
      </c>
      <c r="C2900" t="str">
        <f>IF(LEN(_xlfn.CONCAT('CWW17'!$B$9, " - ", 'CWW17'!$B$39, " - ", 'CWW17'!$H$6, " - ", 'CWW17'!$E$5))&gt;230,LEFT(_xlfn.CONCAT('CWW17'!$B$9, " - ", 'CWW17'!$B$39, " - ", 'CWW17'!$H$6, " - ", 'CWW17'!$E$5),212)&amp;" [*** truncated]",_xlfn.CONCAT('CWW17'!$B$9, " - ", 'CWW17'!$B$39, " - ", 'CWW17'!$H$6, " - ", 'CWW17'!$E$5))</f>
        <v xml:space="preserve">EA/NRW environmental programme wastewater (WINEP/NEP) - Storm overflow - discharge relocation (WINEP/NEP) wastewater totex - Sewage treatment and disposal - Wastewater network+ </v>
      </c>
      <c r="D2900" t="str">
        <f>'CWW17'!$C$39</f>
        <v>£m</v>
      </c>
      <c r="E2900" t="s">
        <v>8488</v>
      </c>
      <c r="F2900" s="1248">
        <f>IF(ISBLANK('CWW17'!$N$39),"##BLANK",'CWW17'!$N$39)</f>
        <v>0</v>
      </c>
    </row>
    <row r="2901" spans="2:6" x14ac:dyDescent="0.2">
      <c r="B2901" t="str">
        <f>UPPER('CWW17'!$BH$39)</f>
        <v>CWW17_030SLT_PR24</v>
      </c>
      <c r="C2901" t="str">
        <f>IF(LEN(_xlfn.CONCAT('CWW17'!$B$9, " - ", 'CWW17'!$B$39, " - ", 'CWW17'!$I$6, " - ", 'CWW17'!$E$5))&gt;230,LEFT(_xlfn.CONCAT('CWW17'!$B$9, " - ", 'CWW17'!$B$39, " - ", 'CWW17'!$I$6, " - ", 'CWW17'!$E$5),212)&amp;" [*** truncated]",_xlfn.CONCAT('CWW17'!$B$9, " - ", 'CWW17'!$B$39, " - ", 'CWW17'!$I$6, " - ", 'CWW17'!$E$5))</f>
        <v xml:space="preserve">EA/NRW environmental programme wastewater (WINEP/NEP) - Storm overflow - discharge relocation (WINEP/NEP) wastewater totex - Sludge liquor treatment - Wastewater network+ </v>
      </c>
      <c r="D2901" t="str">
        <f>'CWW17'!$C$39</f>
        <v>£m</v>
      </c>
      <c r="E2901" t="s">
        <v>8488</v>
      </c>
      <c r="F2901" s="1248">
        <f>IF(ISBLANK('CWW17'!$O$39),"##BLANK",'CWW17'!$O$39)</f>
        <v>0</v>
      </c>
    </row>
    <row r="2902" spans="2:6" x14ac:dyDescent="0.2">
      <c r="B2902" t="str">
        <f>UPPER('CWW17'!$BI$39)</f>
        <v>CWW17_030TOT_PR24</v>
      </c>
      <c r="C2902" t="str">
        <f>IF(LEN(_xlfn.CONCAT('CWW17'!$B$9, " - ", 'CWW17'!$B$39, " - ", 'CWW17'!$J$5))&gt;230,LEFT(_xlfn.CONCAT('CWW17'!$B$9, " - ", 'CWW17'!$B$39, " - ", 'CWW17'!$J$5),212)&amp;" [*** truncated]",_xlfn.CONCAT('CWW17'!$B$9, " - ", 'CWW17'!$B$39, " - ", 'CWW17'!$J$5))</f>
        <v>EA/NRW environmental programme wastewater (WINEP/NEP) - Storm overflow - discharge relocation (WINEP/NEP) wastewater totex - Total</v>
      </c>
      <c r="D2902" t="str">
        <f>'CWW17'!$C$39</f>
        <v>£m</v>
      </c>
      <c r="E2902" t="s">
        <v>8488</v>
      </c>
      <c r="F2902" s="1248">
        <f>IF(ISBLANK('CWW17'!$P$39),"##BLANK",'CWW17'!$P$39)</f>
        <v>0</v>
      </c>
    </row>
    <row r="2903" spans="2:6" x14ac:dyDescent="0.2">
      <c r="B2903" t="str">
        <f>UPPER('CWW17'!$BD$40)</f>
        <v>CWW17_031FL_PR24</v>
      </c>
      <c r="C2903" t="str">
        <f>IF(LEN(_xlfn.CONCAT('CWW17'!$B$9, " - ", 'CWW17'!$B$40, " - ", 'CWW17'!$E$6, " - ", 'CWW17'!$E$5))&gt;230,LEFT(_xlfn.CONCAT('CWW17'!$B$9, " - ", 'CWW17'!$B$40, " - ", 'CWW17'!$E$6, " - ", 'CWW17'!$E$5),212)&amp;" [*** truncated]",_xlfn.CONCAT('CWW17'!$B$9, " - ", 'CWW17'!$B$40, " - ", 'CWW17'!$E$6, " - ", 'CWW17'!$E$5))</f>
        <v xml:space="preserve">EA/NRW environmental programme wastewater (WINEP/NEP) - Storm overflow - increase in combined sewer / trunk sewer capacity; (WINEP/NEP) wastewater capex  - Foul - Wastewater network+ </v>
      </c>
      <c r="D2903" t="str">
        <f>'CWW17'!$C$40</f>
        <v>£m</v>
      </c>
      <c r="E2903" t="s">
        <v>8488</v>
      </c>
      <c r="F2903" s="1248">
        <f>IF(ISBLANK('CWW17'!$K$40),"##BLANK",'CWW17'!$K$40)</f>
        <v>0.46696889909730838</v>
      </c>
    </row>
    <row r="2904" spans="2:6" x14ac:dyDescent="0.2">
      <c r="B2904" t="str">
        <f>UPPER('CWW17'!$BE$40)</f>
        <v>CWW17_031SWD_PR24</v>
      </c>
      <c r="C2904" t="str">
        <f>IF(LEN(_xlfn.CONCAT('CWW17'!$B$9, " - ", 'CWW17'!$B$40, " - ", 'CWW17'!$F$6, " - ", 'CWW17'!$E$5))&gt;230,LEFT(_xlfn.CONCAT('CWW17'!$B$9, " - ", 'CWW17'!$B$40, " - ", 'CWW17'!$F$6, " - ", 'CWW17'!$E$5),212)&amp;" [*** truncated]",_xlfn.CONCAT('CWW17'!$B$9, " - ", 'CWW17'!$B$40, " - ", 'CWW17'!$F$6, " - ", 'CWW17'!$E$5))</f>
        <v xml:space="preserve">EA/NRW environmental programme wastewater (WINEP/NEP) - Storm overflow - increase in combined sewer / trunk sewer capacity; (WINEP/NEP) wastewater capex  - Surface water drainage - Wastewater network+ </v>
      </c>
      <c r="D2904" t="str">
        <f>'CWW17'!$C$40</f>
        <v>£m</v>
      </c>
      <c r="E2904" t="s">
        <v>8488</v>
      </c>
      <c r="F2904" s="1248">
        <f>IF(ISBLANK('CWW17'!$L$40),"##BLANK",'CWW17'!$L$40)</f>
        <v>0.19367173688899872</v>
      </c>
    </row>
    <row r="2905" spans="2:6" x14ac:dyDescent="0.2">
      <c r="B2905" t="str">
        <f>UPPER('CWW17'!$BF$40)</f>
        <v>CWW17_031HD_PR24</v>
      </c>
      <c r="C2905" t="str">
        <f>IF(LEN(_xlfn.CONCAT('CWW17'!$B$9, " - ", 'CWW17'!$B$40, " - ", 'CWW17'!$G$6, " - ", 'CWW17'!$E$5))&gt;230,LEFT(_xlfn.CONCAT('CWW17'!$B$9, " - ", 'CWW17'!$B$40, " - ", 'CWW17'!$G$6, " - ", 'CWW17'!$E$5),212)&amp;" [*** truncated]",_xlfn.CONCAT('CWW17'!$B$9, " - ", 'CWW17'!$B$40, " - ", 'CWW17'!$G$6, " - ", 'CWW17'!$E$5))</f>
        <v xml:space="preserve">EA/NRW environmental programme wastewater (WINEP/NEP) - Storm overflow - increase in combined sewer / trunk sewer capacity; (WINEP/NEP) wastewater capex  - Highway drainage - Wastewater network+ </v>
      </c>
      <c r="D2905" t="str">
        <f>'CWW17'!$C$40</f>
        <v>£m</v>
      </c>
      <c r="E2905" t="s">
        <v>8488</v>
      </c>
      <c r="F2905" s="1248">
        <f>IF(ISBLANK('CWW17'!$M$40),"##BLANK",'CWW17'!$M$40)</f>
        <v>8.676928880166776E-2</v>
      </c>
    </row>
    <row r="2906" spans="2:6" x14ac:dyDescent="0.2">
      <c r="B2906" t="str">
        <f>UPPER('CWW17'!$BG$40)</f>
        <v>CWW17_031STD_PR24</v>
      </c>
      <c r="C2906" t="str">
        <f>IF(LEN(_xlfn.CONCAT('CWW17'!$B$9, " - ", 'CWW17'!$B$40, " - ", 'CWW17'!$H$6, " - ", 'CWW17'!$E$5))&gt;230,LEFT(_xlfn.CONCAT('CWW17'!$B$9, " - ", 'CWW17'!$B$40, " - ", 'CWW17'!$H$6, " - ", 'CWW17'!$E$5),212)&amp;" [*** truncated]",_xlfn.CONCAT('CWW17'!$B$9, " - ", 'CWW17'!$B$40, " - ", 'CWW17'!$H$6, " - ", 'CWW17'!$E$5))</f>
        <v xml:space="preserve">EA/NRW environmental programme wastewater (WINEP/NEP) - Storm overflow - increase in combined sewer / trunk sewer capacity; (WINEP/NEP) wastewater capex  - Sewage treatment and disposal - Wastewater network+ </v>
      </c>
      <c r="D2906" t="str">
        <f>'CWW17'!$C$40</f>
        <v>£m</v>
      </c>
      <c r="E2906" t="s">
        <v>8488</v>
      </c>
      <c r="F2906" s="1248">
        <f>IF(ISBLANK('CWW17'!$N$40),"##BLANK",'CWW17'!$N$40)</f>
        <v>3.742532544516166E-2</v>
      </c>
    </row>
    <row r="2907" spans="2:6" x14ac:dyDescent="0.2">
      <c r="B2907" t="str">
        <f>UPPER('CWW17'!$BH$40)</f>
        <v>CWW17_031SLT_PR24</v>
      </c>
      <c r="C2907" t="str">
        <f>IF(LEN(_xlfn.CONCAT('CWW17'!$B$9, " - ", 'CWW17'!$B$40, " - ", 'CWW17'!$I$6, " - ", 'CWW17'!$E$5))&gt;230,LEFT(_xlfn.CONCAT('CWW17'!$B$9, " - ", 'CWW17'!$B$40, " - ", 'CWW17'!$I$6, " - ", 'CWW17'!$E$5),212)&amp;" [*** truncated]",_xlfn.CONCAT('CWW17'!$B$9, " - ", 'CWW17'!$B$40, " - ", 'CWW17'!$I$6, " - ", 'CWW17'!$E$5))</f>
        <v xml:space="preserve">EA/NRW environmental programme wastewater (WINEP/NEP) - Storm overflow - increase in combined sewer / trunk sewer capacity; (WINEP/NEP) wastewater capex  - Sludge liquor treatment - Wastewater network+ </v>
      </c>
      <c r="D2907" t="str">
        <f>'CWW17'!$C$40</f>
        <v>£m</v>
      </c>
      <c r="E2907" t="s">
        <v>8488</v>
      </c>
      <c r="F2907" s="1248">
        <f>IF(ISBLANK('CWW17'!$O$40),"##BLANK",'CWW17'!$O$40)</f>
        <v>0</v>
      </c>
    </row>
    <row r="2908" spans="2:6" x14ac:dyDescent="0.2">
      <c r="B2908" t="str">
        <f>UPPER('CWW17'!$BI$40)</f>
        <v>CWW17_031TOT_PR24</v>
      </c>
      <c r="C2908" t="str">
        <f>IF(LEN(_xlfn.CONCAT('CWW17'!$B$9, " - ", 'CWW17'!$B$40, " - ", 'CWW17'!$J$5))&gt;230,LEFT(_xlfn.CONCAT('CWW17'!$B$9, " - ", 'CWW17'!$B$40, " - ", 'CWW17'!$J$5),212)&amp;" [*** truncated]",_xlfn.CONCAT('CWW17'!$B$9, " - ", 'CWW17'!$B$40, " - ", 'CWW17'!$J$5))</f>
        <v>EA/NRW environmental programme wastewater (WINEP/NEP) - Storm overflow - increase in combined sewer / trunk sewer capacity; (WINEP/NEP) wastewater capex  - Total</v>
      </c>
      <c r="D2908" t="str">
        <f>'CWW17'!$C$40</f>
        <v>£m</v>
      </c>
      <c r="E2908" t="s">
        <v>8488</v>
      </c>
      <c r="F2908" s="1248">
        <f>IF(ISBLANK('CWW17'!$P$40),"##BLANK",'CWW17'!$P$40)</f>
        <v>0.78483525023313649</v>
      </c>
    </row>
    <row r="2909" spans="2:6" x14ac:dyDescent="0.2">
      <c r="B2909" t="str">
        <f>UPPER('CWW17'!$BD$41)</f>
        <v>CWW17_032FL_PR24</v>
      </c>
      <c r="C2909" t="str">
        <f>IF(LEN(_xlfn.CONCAT('CWW17'!$B$9, " - ", 'CWW17'!$B$41, " - ", 'CWW17'!$E$6, " - ", 'CWW17'!$E$5))&gt;230,LEFT(_xlfn.CONCAT('CWW17'!$B$9, " - ", 'CWW17'!$B$41, " - ", 'CWW17'!$E$6, " - ", 'CWW17'!$E$5),212)&amp;" [*** truncated]",_xlfn.CONCAT('CWW17'!$B$9, " - ", 'CWW17'!$B$41, " - ", 'CWW17'!$E$6, " - ", 'CWW17'!$E$5))</f>
        <v xml:space="preserve">EA/NRW environmental programme wastewater (WINEP/NEP) - Storm overflow - increase in combined sewer / trunk sewer capacity; (WINEP/NEP) wastewater opex  - Foul - Wastewater network+ </v>
      </c>
      <c r="D2909" t="str">
        <f>'CWW17'!$C$41</f>
        <v>£m</v>
      </c>
      <c r="E2909" t="s">
        <v>8488</v>
      </c>
      <c r="F2909" s="1248">
        <f>IF(ISBLANK('CWW17'!$K$41),"##BLANK",'CWW17'!$K$41)</f>
        <v>0</v>
      </c>
    </row>
    <row r="2910" spans="2:6" x14ac:dyDescent="0.2">
      <c r="B2910" t="str">
        <f>UPPER('CWW17'!$BE$41)</f>
        <v>CWW17_032SWD_PR24</v>
      </c>
      <c r="C2910" t="str">
        <f>IF(LEN(_xlfn.CONCAT('CWW17'!$B$9, " - ", 'CWW17'!$B$41, " - ", 'CWW17'!$F$6, " - ", 'CWW17'!$E$5))&gt;230,LEFT(_xlfn.CONCAT('CWW17'!$B$9, " - ", 'CWW17'!$B$41, " - ", 'CWW17'!$F$6, " - ", 'CWW17'!$E$5),212)&amp;" [*** truncated]",_xlfn.CONCAT('CWW17'!$B$9, " - ", 'CWW17'!$B$41, " - ", 'CWW17'!$F$6, " - ", 'CWW17'!$E$5))</f>
        <v xml:space="preserve">EA/NRW environmental programme wastewater (WINEP/NEP) - Storm overflow - increase in combined sewer / trunk sewer capacity; (WINEP/NEP) wastewater opex  - Surface water drainage - Wastewater network+ </v>
      </c>
      <c r="D2910" t="str">
        <f>'CWW17'!$C$41</f>
        <v>£m</v>
      </c>
      <c r="E2910" t="s">
        <v>8488</v>
      </c>
      <c r="F2910" s="1248">
        <f>IF(ISBLANK('CWW17'!$L$41),"##BLANK",'CWW17'!$L$41)</f>
        <v>0</v>
      </c>
    </row>
    <row r="2911" spans="2:6" x14ac:dyDescent="0.2">
      <c r="B2911" t="str">
        <f>UPPER('CWW17'!$BF$41)</f>
        <v>CWW17_032HD_PR24</v>
      </c>
      <c r="C2911" t="str">
        <f>IF(LEN(_xlfn.CONCAT('CWW17'!$B$9, " - ", 'CWW17'!$B$41, " - ", 'CWW17'!$G$6, " - ", 'CWW17'!$E$5))&gt;230,LEFT(_xlfn.CONCAT('CWW17'!$B$9, " - ", 'CWW17'!$B$41, " - ", 'CWW17'!$G$6, " - ", 'CWW17'!$E$5),212)&amp;" [*** truncated]",_xlfn.CONCAT('CWW17'!$B$9, " - ", 'CWW17'!$B$41, " - ", 'CWW17'!$G$6, " - ", 'CWW17'!$E$5))</f>
        <v xml:space="preserve">EA/NRW environmental programme wastewater (WINEP/NEP) - Storm overflow - increase in combined sewer / trunk sewer capacity; (WINEP/NEP) wastewater opex  - Highway drainage - Wastewater network+ </v>
      </c>
      <c r="D2911" t="str">
        <f>'CWW17'!$C$41</f>
        <v>£m</v>
      </c>
      <c r="E2911" t="s">
        <v>8488</v>
      </c>
      <c r="F2911" s="1248">
        <f>IF(ISBLANK('CWW17'!$M$41),"##BLANK",'CWW17'!$M$41)</f>
        <v>0</v>
      </c>
    </row>
    <row r="2912" spans="2:6" x14ac:dyDescent="0.2">
      <c r="B2912" t="str">
        <f>UPPER('CWW17'!$BG$41)</f>
        <v>CWW17_032STD_PR24</v>
      </c>
      <c r="C2912" t="str">
        <f>IF(LEN(_xlfn.CONCAT('CWW17'!$B$9, " - ", 'CWW17'!$B$41, " - ", 'CWW17'!$H$6, " - ", 'CWW17'!$E$5))&gt;230,LEFT(_xlfn.CONCAT('CWW17'!$B$9, " - ", 'CWW17'!$B$41, " - ", 'CWW17'!$H$6, " - ", 'CWW17'!$E$5),212)&amp;" [*** truncated]",_xlfn.CONCAT('CWW17'!$B$9, " - ", 'CWW17'!$B$41, " - ", 'CWW17'!$H$6, " - ", 'CWW17'!$E$5))</f>
        <v xml:space="preserve">EA/NRW environmental programme wastewater (WINEP/NEP) - Storm overflow - increase in combined sewer / trunk sewer capacity; (WINEP/NEP) wastewater opex  - Sewage treatment and disposal - Wastewater network+ </v>
      </c>
      <c r="D2912" t="str">
        <f>'CWW17'!$C$41</f>
        <v>£m</v>
      </c>
      <c r="E2912" t="s">
        <v>8488</v>
      </c>
      <c r="F2912" s="1248">
        <f>IF(ISBLANK('CWW17'!$N$41),"##BLANK",'CWW17'!$N$41)</f>
        <v>0</v>
      </c>
    </row>
    <row r="2913" spans="2:6" x14ac:dyDescent="0.2">
      <c r="B2913" t="str">
        <f>UPPER('CWW17'!$BH$41)</f>
        <v>CWW17_032SLT_PR24</v>
      </c>
      <c r="C2913" t="str">
        <f>IF(LEN(_xlfn.CONCAT('CWW17'!$B$9, " - ", 'CWW17'!$B$41, " - ", 'CWW17'!$I$6, " - ", 'CWW17'!$E$5))&gt;230,LEFT(_xlfn.CONCAT('CWW17'!$B$9, " - ", 'CWW17'!$B$41, " - ", 'CWW17'!$I$6, " - ", 'CWW17'!$E$5),212)&amp;" [*** truncated]",_xlfn.CONCAT('CWW17'!$B$9, " - ", 'CWW17'!$B$41, " - ", 'CWW17'!$I$6, " - ", 'CWW17'!$E$5))</f>
        <v xml:space="preserve">EA/NRW environmental programme wastewater (WINEP/NEP) - Storm overflow - increase in combined sewer / trunk sewer capacity; (WINEP/NEP) wastewater opex  - Sludge liquor treatment - Wastewater network+ </v>
      </c>
      <c r="D2913" t="str">
        <f>'CWW17'!$C$41</f>
        <v>£m</v>
      </c>
      <c r="E2913" t="s">
        <v>8488</v>
      </c>
      <c r="F2913" s="1248">
        <f>IF(ISBLANK('CWW17'!$O$41),"##BLANK",'CWW17'!$O$41)</f>
        <v>0</v>
      </c>
    </row>
    <row r="2914" spans="2:6" x14ac:dyDescent="0.2">
      <c r="B2914" t="str">
        <f>UPPER('CWW17'!$BI$41)</f>
        <v>CWW17_032TOT_PR24</v>
      </c>
      <c r="C2914" t="str">
        <f>IF(LEN(_xlfn.CONCAT('CWW17'!$B$9, " - ", 'CWW17'!$B$41, " - ", 'CWW17'!$J$5))&gt;230,LEFT(_xlfn.CONCAT('CWW17'!$B$9, " - ", 'CWW17'!$B$41, " - ", 'CWW17'!$J$5),212)&amp;" [*** truncated]",_xlfn.CONCAT('CWW17'!$B$9, " - ", 'CWW17'!$B$41, " - ", 'CWW17'!$J$5))</f>
        <v>EA/NRW environmental programme wastewater (WINEP/NEP) - Storm overflow - increase in combined sewer / trunk sewer capacity; (WINEP/NEP) wastewater opex  - Total</v>
      </c>
      <c r="D2914" t="str">
        <f>'CWW17'!$C$41</f>
        <v>£m</v>
      </c>
      <c r="E2914" t="s">
        <v>8488</v>
      </c>
      <c r="F2914" s="1248">
        <f>IF(ISBLANK('CWW17'!$P$41),"##BLANK",'CWW17'!$P$41)</f>
        <v>0</v>
      </c>
    </row>
    <row r="2915" spans="2:6" x14ac:dyDescent="0.2">
      <c r="B2915" t="str">
        <f>UPPER('CWW17'!$BD$42)</f>
        <v>CWW17_033FL_PR24</v>
      </c>
      <c r="C2915" t="str">
        <f>IF(LEN(_xlfn.CONCAT('CWW17'!$B$9, " - ", 'CWW17'!$B$42, " - ", 'CWW17'!$E$6, " - ", 'CWW17'!$E$5))&gt;230,LEFT(_xlfn.CONCAT('CWW17'!$B$9, " - ", 'CWW17'!$B$42, " - ", 'CWW17'!$E$6, " - ", 'CWW17'!$E$5),212)&amp;" [*** truncated]",_xlfn.CONCAT('CWW17'!$B$9, " - ", 'CWW17'!$B$42, " - ", 'CWW17'!$E$6, " - ", 'CWW17'!$E$5))</f>
        <v xml:space="preserve">EA/NRW environmental programme wastewater (WINEP/NEP) - Storm overflow - increase in combined sewer / trunk sewer capacity; (WINEP/NEP) wastewater totex  - Foul - Wastewater network+ </v>
      </c>
      <c r="D2915" t="str">
        <f>'CWW17'!$C$42</f>
        <v>£m</v>
      </c>
      <c r="E2915" t="s">
        <v>8488</v>
      </c>
      <c r="F2915" s="1248">
        <f>IF(ISBLANK('CWW17'!$K$42),"##BLANK",'CWW17'!$K$42)</f>
        <v>0.46696889909730838</v>
      </c>
    </row>
    <row r="2916" spans="2:6" x14ac:dyDescent="0.2">
      <c r="B2916" t="str">
        <f>UPPER('CWW17'!$BE$42)</f>
        <v>CWW17_033SWD_PR24</v>
      </c>
      <c r="C2916" t="str">
        <f>IF(LEN(_xlfn.CONCAT('CWW17'!$B$9, " - ", 'CWW17'!$B$42, " - ", 'CWW17'!$F$6, " - ", 'CWW17'!$E$5))&gt;230,LEFT(_xlfn.CONCAT('CWW17'!$B$9, " - ", 'CWW17'!$B$42, " - ", 'CWW17'!$F$6, " - ", 'CWW17'!$E$5),212)&amp;" [*** truncated]",_xlfn.CONCAT('CWW17'!$B$9, " - ", 'CWW17'!$B$42, " - ", 'CWW17'!$F$6, " - ", 'CWW17'!$E$5))</f>
        <v xml:space="preserve">EA/NRW environmental programme wastewater (WINEP/NEP) - Storm overflow - increase in combined sewer / trunk sewer capacity; (WINEP/NEP) wastewater totex  - Surface water drainage - Wastewater network+ </v>
      </c>
      <c r="D2916" t="str">
        <f>'CWW17'!$C$42</f>
        <v>£m</v>
      </c>
      <c r="E2916" t="s">
        <v>8488</v>
      </c>
      <c r="F2916" s="1248">
        <f>IF(ISBLANK('CWW17'!$L$42),"##BLANK",'CWW17'!$L$42)</f>
        <v>0.19367173688899872</v>
      </c>
    </row>
    <row r="2917" spans="2:6" x14ac:dyDescent="0.2">
      <c r="B2917" t="str">
        <f>UPPER('CWW17'!$BF$42)</f>
        <v>CWW17_033HD_PR24</v>
      </c>
      <c r="C2917" t="str">
        <f>IF(LEN(_xlfn.CONCAT('CWW17'!$B$9, " - ", 'CWW17'!$B$42, " - ", 'CWW17'!$G$6, " - ", 'CWW17'!$E$5))&gt;230,LEFT(_xlfn.CONCAT('CWW17'!$B$9, " - ", 'CWW17'!$B$42, " - ", 'CWW17'!$G$6, " - ", 'CWW17'!$E$5),212)&amp;" [*** truncated]",_xlfn.CONCAT('CWW17'!$B$9, " - ", 'CWW17'!$B$42, " - ", 'CWW17'!$G$6, " - ", 'CWW17'!$E$5))</f>
        <v xml:space="preserve">EA/NRW environmental programme wastewater (WINEP/NEP) - Storm overflow - increase in combined sewer / trunk sewer capacity; (WINEP/NEP) wastewater totex  - Highway drainage - Wastewater network+ </v>
      </c>
      <c r="D2917" t="str">
        <f>'CWW17'!$C$42</f>
        <v>£m</v>
      </c>
      <c r="E2917" t="s">
        <v>8488</v>
      </c>
      <c r="F2917" s="1248">
        <f>IF(ISBLANK('CWW17'!$M$42),"##BLANK",'CWW17'!$M$42)</f>
        <v>8.676928880166776E-2</v>
      </c>
    </row>
    <row r="2918" spans="2:6" x14ac:dyDescent="0.2">
      <c r="B2918" t="str">
        <f>UPPER('CWW17'!$BG$42)</f>
        <v>CWW17_033STD_PR24</v>
      </c>
      <c r="C2918" t="str">
        <f>IF(LEN(_xlfn.CONCAT('CWW17'!$B$9, " - ", 'CWW17'!$B$42, " - ", 'CWW17'!$H$6, " - ", 'CWW17'!$E$5))&gt;230,LEFT(_xlfn.CONCAT('CWW17'!$B$9, " - ", 'CWW17'!$B$42, " - ", 'CWW17'!$H$6, " - ", 'CWW17'!$E$5),212)&amp;" [*** truncated]",_xlfn.CONCAT('CWW17'!$B$9, " - ", 'CWW17'!$B$42, " - ", 'CWW17'!$H$6, " - ", 'CWW17'!$E$5))</f>
        <v xml:space="preserve">EA/NRW environmental programme wastewater (WINEP/NEP) - Storm overflow - increase in combined sewer / trunk sewer capacity; (WINEP/NEP) wastewater totex  - Sewage treatment and disposal - Wastewater network+ </v>
      </c>
      <c r="D2918" t="str">
        <f>'CWW17'!$C$42</f>
        <v>£m</v>
      </c>
      <c r="E2918" t="s">
        <v>8488</v>
      </c>
      <c r="F2918" s="1248">
        <f>IF(ISBLANK('CWW17'!$N$42),"##BLANK",'CWW17'!$N$42)</f>
        <v>3.742532544516166E-2</v>
      </c>
    </row>
    <row r="2919" spans="2:6" x14ac:dyDescent="0.2">
      <c r="B2919" t="str">
        <f>UPPER('CWW17'!$BH$42)</f>
        <v>CWW17_033SLT_PR24</v>
      </c>
      <c r="C2919" t="str">
        <f>IF(LEN(_xlfn.CONCAT('CWW17'!$B$9, " - ", 'CWW17'!$B$42, " - ", 'CWW17'!$I$6, " - ", 'CWW17'!$E$5))&gt;230,LEFT(_xlfn.CONCAT('CWW17'!$B$9, " - ", 'CWW17'!$B$42, " - ", 'CWW17'!$I$6, " - ", 'CWW17'!$E$5),212)&amp;" [*** truncated]",_xlfn.CONCAT('CWW17'!$B$9, " - ", 'CWW17'!$B$42, " - ", 'CWW17'!$I$6, " - ", 'CWW17'!$E$5))</f>
        <v xml:space="preserve">EA/NRW environmental programme wastewater (WINEP/NEP) - Storm overflow - increase in combined sewer / trunk sewer capacity; (WINEP/NEP) wastewater totex  - Sludge liquor treatment - Wastewater network+ </v>
      </c>
      <c r="D2919" t="str">
        <f>'CWW17'!$C$42</f>
        <v>£m</v>
      </c>
      <c r="E2919" t="s">
        <v>8488</v>
      </c>
      <c r="F2919" s="1248">
        <f>IF(ISBLANK('CWW17'!$O$42),"##BLANK",'CWW17'!$O$42)</f>
        <v>0</v>
      </c>
    </row>
    <row r="2920" spans="2:6" x14ac:dyDescent="0.2">
      <c r="B2920" t="str">
        <f>UPPER('CWW17'!$BI$42)</f>
        <v>CWW17_033TOT_PR24</v>
      </c>
      <c r="C2920" t="str">
        <f>IF(LEN(_xlfn.CONCAT('CWW17'!$B$9, " - ", 'CWW17'!$B$42, " - ", 'CWW17'!$J$5))&gt;230,LEFT(_xlfn.CONCAT('CWW17'!$B$9, " - ", 'CWW17'!$B$42, " - ", 'CWW17'!$J$5),212)&amp;" [*** truncated]",_xlfn.CONCAT('CWW17'!$B$9, " - ", 'CWW17'!$B$42, " - ", 'CWW17'!$J$5))</f>
        <v>EA/NRW environmental programme wastewater (WINEP/NEP) - Storm overflow - increase in combined sewer / trunk sewer capacity; (WINEP/NEP) wastewater totex  - Total</v>
      </c>
      <c r="D2920" t="str">
        <f>'CWW17'!$C$42</f>
        <v>£m</v>
      </c>
      <c r="E2920" t="s">
        <v>8488</v>
      </c>
      <c r="F2920" s="1248">
        <f>IF(ISBLANK('CWW17'!$P$42),"##BLANK",'CWW17'!$P$42)</f>
        <v>0.78483525023313649</v>
      </c>
    </row>
    <row r="2921" spans="2:6" x14ac:dyDescent="0.2">
      <c r="B2921" t="str">
        <f>UPPER('CWW17'!$BD$43)</f>
        <v>CWW17_034FL_PR24</v>
      </c>
      <c r="C2921" t="str">
        <f>IF(LEN(_xlfn.CONCAT('CWW17'!$B$9, " - ", 'CWW17'!$B$43, " - ", 'CWW17'!$E$6, " - ", 'CWW17'!$E$5))&gt;230,LEFT(_xlfn.CONCAT('CWW17'!$B$9, " - ", 'CWW17'!$B$43, " - ", 'CWW17'!$E$6, " - ", 'CWW17'!$E$5),212)&amp;" [*** truncated]",_xlfn.CONCAT('CWW17'!$B$9, " - ", 'CWW17'!$B$43, " - ", 'CWW17'!$E$6, " - ", 'CWW17'!$E$5))</f>
        <v xml:space="preserve">EA/NRW environmental programme wastewater (WINEP/NEP) - Storm overflow - sustainable drainage / attenuation in the network; (WINEP/NEP) wastewater capex - Foul - Wastewater network+ </v>
      </c>
      <c r="D2921" t="str">
        <f>'CWW17'!$C$43</f>
        <v>£m</v>
      </c>
      <c r="E2921" t="s">
        <v>8488</v>
      </c>
      <c r="F2921" s="1248">
        <f>IF(ISBLANK('CWW17'!$K$43),"##BLANK",'CWW17'!$K$43)</f>
        <v>2.9492772574566842E-2</v>
      </c>
    </row>
    <row r="2922" spans="2:6" x14ac:dyDescent="0.2">
      <c r="B2922" t="str">
        <f>UPPER('CWW17'!$BE$43)</f>
        <v>CWW17_034SWD_PR24</v>
      </c>
      <c r="C2922" t="str">
        <f>IF(LEN(_xlfn.CONCAT('CWW17'!$B$9, " - ", 'CWW17'!$B$43, " - ", 'CWW17'!$F$6, " - ", 'CWW17'!$E$5))&gt;230,LEFT(_xlfn.CONCAT('CWW17'!$B$9, " - ", 'CWW17'!$B$43, " - ", 'CWW17'!$F$6, " - ", 'CWW17'!$E$5),212)&amp;" [*** truncated]",_xlfn.CONCAT('CWW17'!$B$9, " - ", 'CWW17'!$B$43, " - ", 'CWW17'!$F$6, " - ", 'CWW17'!$E$5))</f>
        <v xml:space="preserve">EA/NRW environmental programme wastewater (WINEP/NEP) - Storm overflow - sustainable drainage / attenuation in the network; (WINEP/NEP) wastewater capex - Surface water drainage - Wastewater network+ </v>
      </c>
      <c r="D2922" t="str">
        <f>'CWW17'!$C$43</f>
        <v>£m</v>
      </c>
      <c r="E2922" t="s">
        <v>8488</v>
      </c>
      <c r="F2922" s="1248">
        <f>IF(ISBLANK('CWW17'!$L$43),"##BLANK",'CWW17'!$L$43)</f>
        <v>1.2231899171936763E-2</v>
      </c>
    </row>
    <row r="2923" spans="2:6" x14ac:dyDescent="0.2">
      <c r="B2923" t="str">
        <f>UPPER('CWW17'!$BF$43)</f>
        <v>CWW17_034HD_PR24</v>
      </c>
      <c r="C2923" t="str">
        <f>IF(LEN(_xlfn.CONCAT('CWW17'!$B$9, " - ", 'CWW17'!$B$43, " - ", 'CWW17'!$G$6, " - ", 'CWW17'!$E$5))&gt;230,LEFT(_xlfn.CONCAT('CWW17'!$B$9, " - ", 'CWW17'!$B$43, " - ", 'CWW17'!$G$6, " - ", 'CWW17'!$E$5),212)&amp;" [*** truncated]",_xlfn.CONCAT('CWW17'!$B$9, " - ", 'CWW17'!$B$43, " - ", 'CWW17'!$G$6, " - ", 'CWW17'!$E$5))</f>
        <v xml:space="preserve">EA/NRW environmental programme wastewater (WINEP/NEP) - Storm overflow - sustainable drainage / attenuation in the network; (WINEP/NEP) wastewater capex - Highway drainage - Wastewater network+ </v>
      </c>
      <c r="D2923" t="str">
        <f>'CWW17'!$C$43</f>
        <v>£m</v>
      </c>
      <c r="E2923" t="s">
        <v>8488</v>
      </c>
      <c r="F2923" s="1248">
        <f>IF(ISBLANK('CWW17'!$M$43),"##BLANK",'CWW17'!$M$43)</f>
        <v>5.4801656085263842E-3</v>
      </c>
    </row>
    <row r="2924" spans="2:6" x14ac:dyDescent="0.2">
      <c r="B2924" t="str">
        <f>UPPER('CWW17'!$BG$43)</f>
        <v>CWW17_034STD_PR24</v>
      </c>
      <c r="C2924" t="str">
        <f>IF(LEN(_xlfn.CONCAT('CWW17'!$B$9, " - ", 'CWW17'!$B$43, " - ", 'CWW17'!$H$6, " - ", 'CWW17'!$E$5))&gt;230,LEFT(_xlfn.CONCAT('CWW17'!$B$9, " - ", 'CWW17'!$B$43, " - ", 'CWW17'!$H$6, " - ", 'CWW17'!$E$5),212)&amp;" [*** truncated]",_xlfn.CONCAT('CWW17'!$B$9, " - ", 'CWW17'!$B$43, " - ", 'CWW17'!$H$6, " - ", 'CWW17'!$E$5))</f>
        <v xml:space="preserve">EA/NRW environmental programme wastewater (WINEP/NEP) - Storm overflow - sustainable drainage / attenuation in the network; (WINEP/NEP) wastewater capex - Sewage treatment and disposal - Wastewater network+ </v>
      </c>
      <c r="D2924" t="str">
        <f>'CWW17'!$C$43</f>
        <v>£m</v>
      </c>
      <c r="E2924" t="s">
        <v>8488</v>
      </c>
      <c r="F2924" s="1248">
        <f>IF(ISBLANK('CWW17'!$N$43),"##BLANK",'CWW17'!$N$43)</f>
        <v>2.3637047649575785E-3</v>
      </c>
    </row>
    <row r="2925" spans="2:6" x14ac:dyDescent="0.2">
      <c r="B2925" t="str">
        <f>UPPER('CWW17'!$BH$43)</f>
        <v>CWW17_034SLT_PR24</v>
      </c>
      <c r="C2925" t="str">
        <f>IF(LEN(_xlfn.CONCAT('CWW17'!$B$9, " - ", 'CWW17'!$B$43, " - ", 'CWW17'!$I$6, " - ", 'CWW17'!$E$5))&gt;230,LEFT(_xlfn.CONCAT('CWW17'!$B$9, " - ", 'CWW17'!$B$43, " - ", 'CWW17'!$I$6, " - ", 'CWW17'!$E$5),212)&amp;" [*** truncated]",_xlfn.CONCAT('CWW17'!$B$9, " - ", 'CWW17'!$B$43, " - ", 'CWW17'!$I$6, " - ", 'CWW17'!$E$5))</f>
        <v xml:space="preserve">EA/NRW environmental programme wastewater (WINEP/NEP) - Storm overflow - sustainable drainage / attenuation in the network; (WINEP/NEP) wastewater capex - Sludge liquor treatment - Wastewater network+ </v>
      </c>
      <c r="D2925" t="str">
        <f>'CWW17'!$C$43</f>
        <v>£m</v>
      </c>
      <c r="E2925" t="s">
        <v>8488</v>
      </c>
      <c r="F2925" s="1248">
        <f>IF(ISBLANK('CWW17'!$O$43),"##BLANK",'CWW17'!$O$43)</f>
        <v>0</v>
      </c>
    </row>
    <row r="2926" spans="2:6" x14ac:dyDescent="0.2">
      <c r="B2926" t="str">
        <f>UPPER('CWW17'!$BI$43)</f>
        <v>CWW17_034TOT_PR24</v>
      </c>
      <c r="C2926" t="str">
        <f>IF(LEN(_xlfn.CONCAT('CWW17'!$B$9, " - ", 'CWW17'!$B$43, " - ", 'CWW17'!$J$5))&gt;230,LEFT(_xlfn.CONCAT('CWW17'!$B$9, " - ", 'CWW17'!$B$43, " - ", 'CWW17'!$J$5),212)&amp;" [*** truncated]",_xlfn.CONCAT('CWW17'!$B$9, " - ", 'CWW17'!$B$43, " - ", 'CWW17'!$J$5))</f>
        <v>EA/NRW environmental programme wastewater (WINEP/NEP) - Storm overflow - sustainable drainage / attenuation in the network; (WINEP/NEP) wastewater capex - Total</v>
      </c>
      <c r="D2926" t="str">
        <f>'CWW17'!$C$43</f>
        <v>£m</v>
      </c>
      <c r="E2926" t="s">
        <v>8488</v>
      </c>
      <c r="F2926" s="1248">
        <f>IF(ISBLANK('CWW17'!$P$43),"##BLANK",'CWW17'!$P$43)</f>
        <v>4.9568542119987569E-2</v>
      </c>
    </row>
    <row r="2927" spans="2:6" x14ac:dyDescent="0.2">
      <c r="B2927" t="str">
        <f>UPPER('CWW17'!$BD$44)</f>
        <v>CWW17_035FL_PR24</v>
      </c>
      <c r="C2927" t="str">
        <f>IF(LEN(_xlfn.CONCAT('CWW17'!$B$9, " - ", 'CWW17'!$B$44, " - ", 'CWW17'!$E$6, " - ", 'CWW17'!$E$5))&gt;230,LEFT(_xlfn.CONCAT('CWW17'!$B$9, " - ", 'CWW17'!$B$44, " - ", 'CWW17'!$E$6, " - ", 'CWW17'!$E$5),212)&amp;" [*** truncated]",_xlfn.CONCAT('CWW17'!$B$9, " - ", 'CWW17'!$B$44, " - ", 'CWW17'!$E$6, " - ", 'CWW17'!$E$5))</f>
        <v xml:space="preserve">EA/NRW environmental programme wastewater (WINEP/NEP) - Storm overflow - sustainable drainage / attenuation in the network; (WINEP/NEP) wastewater opex - Foul - Wastewater network+ </v>
      </c>
      <c r="D2927" t="str">
        <f>'CWW17'!$C$44</f>
        <v>£m</v>
      </c>
      <c r="E2927" t="s">
        <v>8488</v>
      </c>
      <c r="F2927" s="1248">
        <f>IF(ISBLANK('CWW17'!$K$44),"##BLANK",'CWW17'!$K$44)</f>
        <v>0</v>
      </c>
    </row>
    <row r="2928" spans="2:6" x14ac:dyDescent="0.2">
      <c r="B2928" t="str">
        <f>UPPER('CWW17'!$BE$44)</f>
        <v>CWW17_035SWD_PR24</v>
      </c>
      <c r="C2928" t="str">
        <f>IF(LEN(_xlfn.CONCAT('CWW17'!$B$9, " - ", 'CWW17'!$B$44, " - ", 'CWW17'!$F$6, " - ", 'CWW17'!$E$5))&gt;230,LEFT(_xlfn.CONCAT('CWW17'!$B$9, " - ", 'CWW17'!$B$44, " - ", 'CWW17'!$F$6, " - ", 'CWW17'!$E$5),212)&amp;" [*** truncated]",_xlfn.CONCAT('CWW17'!$B$9, " - ", 'CWW17'!$B$44, " - ", 'CWW17'!$F$6, " - ", 'CWW17'!$E$5))</f>
        <v xml:space="preserve">EA/NRW environmental programme wastewater (WINEP/NEP) - Storm overflow - sustainable drainage / attenuation in the network; (WINEP/NEP) wastewater opex - Surface water drainage - Wastewater network+ </v>
      </c>
      <c r="D2928" t="str">
        <f>'CWW17'!$C$44</f>
        <v>£m</v>
      </c>
      <c r="E2928" t="s">
        <v>8488</v>
      </c>
      <c r="F2928" s="1248">
        <f>IF(ISBLANK('CWW17'!$L$44),"##BLANK",'CWW17'!$L$44)</f>
        <v>0</v>
      </c>
    </row>
    <row r="2929" spans="2:6" x14ac:dyDescent="0.2">
      <c r="B2929" t="str">
        <f>UPPER('CWW17'!$BF$44)</f>
        <v>CWW17_035HD_PR24</v>
      </c>
      <c r="C2929" t="str">
        <f>IF(LEN(_xlfn.CONCAT('CWW17'!$B$9, " - ", 'CWW17'!$B$44, " - ", 'CWW17'!$G$6, " - ", 'CWW17'!$E$5))&gt;230,LEFT(_xlfn.CONCAT('CWW17'!$B$9, " - ", 'CWW17'!$B$44, " - ", 'CWW17'!$G$6, " - ", 'CWW17'!$E$5),212)&amp;" [*** truncated]",_xlfn.CONCAT('CWW17'!$B$9, " - ", 'CWW17'!$B$44, " - ", 'CWW17'!$G$6, " - ", 'CWW17'!$E$5))</f>
        <v xml:space="preserve">EA/NRW environmental programme wastewater (WINEP/NEP) - Storm overflow - sustainable drainage / attenuation in the network; (WINEP/NEP) wastewater opex - Highway drainage - Wastewater network+ </v>
      </c>
      <c r="D2929" t="str">
        <f>'CWW17'!$C$44</f>
        <v>£m</v>
      </c>
      <c r="E2929" t="s">
        <v>8488</v>
      </c>
      <c r="F2929" s="1248">
        <f>IF(ISBLANK('CWW17'!$M$44),"##BLANK",'CWW17'!$M$44)</f>
        <v>0</v>
      </c>
    </row>
    <row r="2930" spans="2:6" x14ac:dyDescent="0.2">
      <c r="B2930" t="str">
        <f>UPPER('CWW17'!$BG$44)</f>
        <v>CWW17_035STD_PR24</v>
      </c>
      <c r="C2930" t="str">
        <f>IF(LEN(_xlfn.CONCAT('CWW17'!$B$9, " - ", 'CWW17'!$B$44, " - ", 'CWW17'!$H$6, " - ", 'CWW17'!$E$5))&gt;230,LEFT(_xlfn.CONCAT('CWW17'!$B$9, " - ", 'CWW17'!$B$44, " - ", 'CWW17'!$H$6, " - ", 'CWW17'!$E$5),212)&amp;" [*** truncated]",_xlfn.CONCAT('CWW17'!$B$9, " - ", 'CWW17'!$B$44, " - ", 'CWW17'!$H$6, " - ", 'CWW17'!$E$5))</f>
        <v xml:space="preserve">EA/NRW environmental programme wastewater (WINEP/NEP) - Storm overflow - sustainable drainage / attenuation in the network; (WINEP/NEP) wastewater opex - Sewage treatment and disposal - Wastewater network+ </v>
      </c>
      <c r="D2930" t="str">
        <f>'CWW17'!$C$44</f>
        <v>£m</v>
      </c>
      <c r="E2930" t="s">
        <v>8488</v>
      </c>
      <c r="F2930" s="1248">
        <f>IF(ISBLANK('CWW17'!$N$44),"##BLANK",'CWW17'!$N$44)</f>
        <v>0</v>
      </c>
    </row>
    <row r="2931" spans="2:6" x14ac:dyDescent="0.2">
      <c r="B2931" t="str">
        <f>UPPER('CWW17'!$BH$44)</f>
        <v>CWW17_035SLT_PR24</v>
      </c>
      <c r="C2931" t="str">
        <f>IF(LEN(_xlfn.CONCAT('CWW17'!$B$9, " - ", 'CWW17'!$B$44, " - ", 'CWW17'!$I$6, " - ", 'CWW17'!$E$5))&gt;230,LEFT(_xlfn.CONCAT('CWW17'!$B$9, " - ", 'CWW17'!$B$44, " - ", 'CWW17'!$I$6, " - ", 'CWW17'!$E$5),212)&amp;" [*** truncated]",_xlfn.CONCAT('CWW17'!$B$9, " - ", 'CWW17'!$B$44, " - ", 'CWW17'!$I$6, " - ", 'CWW17'!$E$5))</f>
        <v xml:space="preserve">EA/NRW environmental programme wastewater (WINEP/NEP) - Storm overflow - sustainable drainage / attenuation in the network; (WINEP/NEP) wastewater opex - Sludge liquor treatment - Wastewater network+ </v>
      </c>
      <c r="D2931" t="str">
        <f>'CWW17'!$C$44</f>
        <v>£m</v>
      </c>
      <c r="E2931" t="s">
        <v>8488</v>
      </c>
      <c r="F2931" s="1248">
        <f>IF(ISBLANK('CWW17'!$O$44),"##BLANK",'CWW17'!$O$44)</f>
        <v>0</v>
      </c>
    </row>
    <row r="2932" spans="2:6" x14ac:dyDescent="0.2">
      <c r="B2932" t="str">
        <f>UPPER('CWW17'!$BI$44)</f>
        <v>CWW17_035TOT_PR24</v>
      </c>
      <c r="C2932" t="str">
        <f>IF(LEN(_xlfn.CONCAT('CWW17'!$B$9, " - ", 'CWW17'!$B$44, " - ", 'CWW17'!$J$5))&gt;230,LEFT(_xlfn.CONCAT('CWW17'!$B$9, " - ", 'CWW17'!$B$44, " - ", 'CWW17'!$J$5),212)&amp;" [*** truncated]",_xlfn.CONCAT('CWW17'!$B$9, " - ", 'CWW17'!$B$44, " - ", 'CWW17'!$J$5))</f>
        <v>EA/NRW environmental programme wastewater (WINEP/NEP) - Storm overflow - sustainable drainage / attenuation in the network; (WINEP/NEP) wastewater opex - Total</v>
      </c>
      <c r="D2932" t="str">
        <f>'CWW17'!$C$44</f>
        <v>£m</v>
      </c>
      <c r="E2932" t="s">
        <v>8488</v>
      </c>
      <c r="F2932" s="1248">
        <f>IF(ISBLANK('CWW17'!$P$44),"##BLANK",'CWW17'!$P$44)</f>
        <v>0</v>
      </c>
    </row>
    <row r="2933" spans="2:6" x14ac:dyDescent="0.2">
      <c r="B2933" t="str">
        <f>UPPER('CWW17'!$BD$45)</f>
        <v>CWW17_036FL_PR24</v>
      </c>
      <c r="C2933" t="str">
        <f>IF(LEN(_xlfn.CONCAT('CWW17'!$B$9, " - ", 'CWW17'!$B$45, " - ", 'CWW17'!$E$6, " - ", 'CWW17'!$E$5))&gt;230,LEFT(_xlfn.CONCAT('CWW17'!$B$9, " - ", 'CWW17'!$B$45, " - ", 'CWW17'!$E$6, " - ", 'CWW17'!$E$5),212)&amp;" [*** truncated]",_xlfn.CONCAT('CWW17'!$B$9, " - ", 'CWW17'!$B$45, " - ", 'CWW17'!$E$6, " - ", 'CWW17'!$E$5))</f>
        <v xml:space="preserve">EA/NRW environmental programme wastewater (WINEP/NEP) - Storm overflow - sustainable drainage / attenuation in the network; (WINEP/NEP) wastewater totex - Foul - Wastewater network+ </v>
      </c>
      <c r="D2933" t="str">
        <f>'CWW17'!$C$45</f>
        <v>£m</v>
      </c>
      <c r="E2933" t="s">
        <v>8488</v>
      </c>
      <c r="F2933" s="1248">
        <f>IF(ISBLANK('CWW17'!$K$45),"##BLANK",'CWW17'!$K$45)</f>
        <v>2.9492772574566842E-2</v>
      </c>
    </row>
    <row r="2934" spans="2:6" x14ac:dyDescent="0.2">
      <c r="B2934" t="str">
        <f>UPPER('CWW17'!$BE$45)</f>
        <v>CWW17_036SWD_PR24</v>
      </c>
      <c r="C2934" t="str">
        <f>IF(LEN(_xlfn.CONCAT('CWW17'!$B$9, " - ", 'CWW17'!$B$45, " - ", 'CWW17'!$F$6, " - ", 'CWW17'!$E$5))&gt;230,LEFT(_xlfn.CONCAT('CWW17'!$B$9, " - ", 'CWW17'!$B$45, " - ", 'CWW17'!$F$6, " - ", 'CWW17'!$E$5),212)&amp;" [*** truncated]",_xlfn.CONCAT('CWW17'!$B$9, " - ", 'CWW17'!$B$45, " - ", 'CWW17'!$F$6, " - ", 'CWW17'!$E$5))</f>
        <v xml:space="preserve">EA/NRW environmental programme wastewater (WINEP/NEP) - Storm overflow - sustainable drainage / attenuation in the network; (WINEP/NEP) wastewater totex - Surface water drainage - Wastewater network+ </v>
      </c>
      <c r="D2934" t="str">
        <f>'CWW17'!$C$45</f>
        <v>£m</v>
      </c>
      <c r="E2934" t="s">
        <v>8488</v>
      </c>
      <c r="F2934" s="1248">
        <f>IF(ISBLANK('CWW17'!$L$45),"##BLANK",'CWW17'!$L$45)</f>
        <v>1.2231899171936763E-2</v>
      </c>
    </row>
    <row r="2935" spans="2:6" x14ac:dyDescent="0.2">
      <c r="B2935" t="str">
        <f>UPPER('CWW17'!$BF$45)</f>
        <v>CWW17_036HD_PR24</v>
      </c>
      <c r="C2935" t="str">
        <f>IF(LEN(_xlfn.CONCAT('CWW17'!$B$9, " - ", 'CWW17'!$B$45, " - ", 'CWW17'!$G$6, " - ", 'CWW17'!$E$5))&gt;230,LEFT(_xlfn.CONCAT('CWW17'!$B$9, " - ", 'CWW17'!$B$45, " - ", 'CWW17'!$G$6, " - ", 'CWW17'!$E$5),212)&amp;" [*** truncated]",_xlfn.CONCAT('CWW17'!$B$9, " - ", 'CWW17'!$B$45, " - ", 'CWW17'!$G$6, " - ", 'CWW17'!$E$5))</f>
        <v xml:space="preserve">EA/NRW environmental programme wastewater (WINEP/NEP) - Storm overflow - sustainable drainage / attenuation in the network; (WINEP/NEP) wastewater totex - Highway drainage - Wastewater network+ </v>
      </c>
      <c r="D2935" t="str">
        <f>'CWW17'!$C$45</f>
        <v>£m</v>
      </c>
      <c r="E2935" t="s">
        <v>8488</v>
      </c>
      <c r="F2935" s="1248">
        <f>IF(ISBLANK('CWW17'!$M$45),"##BLANK",'CWW17'!$M$45)</f>
        <v>5.4801656085263842E-3</v>
      </c>
    </row>
    <row r="2936" spans="2:6" x14ac:dyDescent="0.2">
      <c r="B2936" t="str">
        <f>UPPER('CWW17'!$BG$45)</f>
        <v>CWW17_036STD_PR24</v>
      </c>
      <c r="C2936" t="str">
        <f>IF(LEN(_xlfn.CONCAT('CWW17'!$B$9, " - ", 'CWW17'!$B$45, " - ", 'CWW17'!$H$6, " - ", 'CWW17'!$E$5))&gt;230,LEFT(_xlfn.CONCAT('CWW17'!$B$9, " - ", 'CWW17'!$B$45, " - ", 'CWW17'!$H$6, " - ", 'CWW17'!$E$5),212)&amp;" [*** truncated]",_xlfn.CONCAT('CWW17'!$B$9, " - ", 'CWW17'!$B$45, " - ", 'CWW17'!$H$6, " - ", 'CWW17'!$E$5))</f>
        <v xml:space="preserve">EA/NRW environmental programme wastewater (WINEP/NEP) - Storm overflow - sustainable drainage / attenuation in the network; (WINEP/NEP) wastewater totex - Sewage treatment and disposal - Wastewater network+ </v>
      </c>
      <c r="D2936" t="str">
        <f>'CWW17'!$C$45</f>
        <v>£m</v>
      </c>
      <c r="E2936" t="s">
        <v>8488</v>
      </c>
      <c r="F2936" s="1248">
        <f>IF(ISBLANK('CWW17'!$N$45),"##BLANK",'CWW17'!$N$45)</f>
        <v>2.3637047649575785E-3</v>
      </c>
    </row>
    <row r="2937" spans="2:6" x14ac:dyDescent="0.2">
      <c r="B2937" t="str">
        <f>UPPER('CWW17'!$BH$45)</f>
        <v>CWW17_036SLT_PR24</v>
      </c>
      <c r="C2937" t="str">
        <f>IF(LEN(_xlfn.CONCAT('CWW17'!$B$9, " - ", 'CWW17'!$B$45, " - ", 'CWW17'!$I$6, " - ", 'CWW17'!$E$5))&gt;230,LEFT(_xlfn.CONCAT('CWW17'!$B$9, " - ", 'CWW17'!$B$45, " - ", 'CWW17'!$I$6, " - ", 'CWW17'!$E$5),212)&amp;" [*** truncated]",_xlfn.CONCAT('CWW17'!$B$9, " - ", 'CWW17'!$B$45, " - ", 'CWW17'!$I$6, " - ", 'CWW17'!$E$5))</f>
        <v xml:space="preserve">EA/NRW environmental programme wastewater (WINEP/NEP) - Storm overflow - sustainable drainage / attenuation in the network; (WINEP/NEP) wastewater totex - Sludge liquor treatment - Wastewater network+ </v>
      </c>
      <c r="D2937" t="str">
        <f>'CWW17'!$C$45</f>
        <v>£m</v>
      </c>
      <c r="E2937" t="s">
        <v>8488</v>
      </c>
      <c r="F2937" s="1248">
        <f>IF(ISBLANK('CWW17'!$O$45),"##BLANK",'CWW17'!$O$45)</f>
        <v>0</v>
      </c>
    </row>
    <row r="2938" spans="2:6" x14ac:dyDescent="0.2">
      <c r="B2938" t="str">
        <f>UPPER('CWW17'!$BI$45)</f>
        <v>CWW17_036TOT_PR24</v>
      </c>
      <c r="C2938" t="str">
        <f>IF(LEN(_xlfn.CONCAT('CWW17'!$B$9, " - ", 'CWW17'!$B$45, " - ", 'CWW17'!$J$5))&gt;230,LEFT(_xlfn.CONCAT('CWW17'!$B$9, " - ", 'CWW17'!$B$45, " - ", 'CWW17'!$J$5),212)&amp;" [*** truncated]",_xlfn.CONCAT('CWW17'!$B$9, " - ", 'CWW17'!$B$45, " - ", 'CWW17'!$J$5))</f>
        <v>EA/NRW environmental programme wastewater (WINEP/NEP) - Storm overflow - sustainable drainage / attenuation in the network; (WINEP/NEP) wastewater totex - Total</v>
      </c>
      <c r="D2938" t="str">
        <f>'CWW17'!$C$45</f>
        <v>£m</v>
      </c>
      <c r="E2938" t="s">
        <v>8488</v>
      </c>
      <c r="F2938" s="1248">
        <f>IF(ISBLANK('CWW17'!$P$45),"##BLANK",'CWW17'!$P$45)</f>
        <v>4.9568542119987569E-2</v>
      </c>
    </row>
    <row r="2939" spans="2:6" x14ac:dyDescent="0.2">
      <c r="B2939" t="str">
        <f>UPPER('CWW17'!$BD$46)</f>
        <v>CWW17_037FL_PR24</v>
      </c>
      <c r="C2939" t="str">
        <f>IF(LEN(_xlfn.CONCAT('CWW17'!$B$9, " - ", 'CWW17'!$B$46, " - ", 'CWW17'!$E$6, " - ", 'CWW17'!$E$5))&gt;230,LEFT(_xlfn.CONCAT('CWW17'!$B$9, " - ", 'CWW17'!$B$46, " - ", 'CWW17'!$E$6, " - ", 'CWW17'!$E$5),212)&amp;" [*** truncated]",_xlfn.CONCAT('CWW17'!$B$9, " - ", 'CWW17'!$B$46, " - ", 'CWW17'!$E$6, " - ", 'CWW17'!$E$5))</f>
        <v xml:space="preserve">EA/NRW environmental programme wastewater (WINEP/NEP) - Storm overflow - source surface water separation; (WINEP/NEP) wastewater capex - Foul - Wastewater network+ </v>
      </c>
      <c r="D2939" t="str">
        <f>'CWW17'!$C$46</f>
        <v>£m</v>
      </c>
      <c r="E2939" t="s">
        <v>8488</v>
      </c>
      <c r="F2939" s="1248">
        <f>IF(ISBLANK('CWW17'!$K$46),"##BLANK",'CWW17'!$K$46)</f>
        <v>0</v>
      </c>
    </row>
    <row r="2940" spans="2:6" x14ac:dyDescent="0.2">
      <c r="B2940" t="str">
        <f>UPPER('CWW17'!$BE$46)</f>
        <v>CWW17_037SWD_PR24</v>
      </c>
      <c r="C2940" t="str">
        <f>IF(LEN(_xlfn.CONCAT('CWW17'!$B$9, " - ", 'CWW17'!$B$46, " - ", 'CWW17'!$F$6, " - ", 'CWW17'!$E$5))&gt;230,LEFT(_xlfn.CONCAT('CWW17'!$B$9, " - ", 'CWW17'!$B$46, " - ", 'CWW17'!$F$6, " - ", 'CWW17'!$E$5),212)&amp;" [*** truncated]",_xlfn.CONCAT('CWW17'!$B$9, " - ", 'CWW17'!$B$46, " - ", 'CWW17'!$F$6, " - ", 'CWW17'!$E$5))</f>
        <v xml:space="preserve">EA/NRW environmental programme wastewater (WINEP/NEP) - Storm overflow - source surface water separation; (WINEP/NEP) wastewater capex - Surface water drainage - Wastewater network+ </v>
      </c>
      <c r="D2940" t="str">
        <f>'CWW17'!$C$46</f>
        <v>£m</v>
      </c>
      <c r="E2940" t="s">
        <v>8488</v>
      </c>
      <c r="F2940" s="1248">
        <f>IF(ISBLANK('CWW17'!$L$46),"##BLANK",'CWW17'!$L$46)</f>
        <v>0</v>
      </c>
    </row>
    <row r="2941" spans="2:6" x14ac:dyDescent="0.2">
      <c r="B2941" t="str">
        <f>UPPER('CWW17'!$BF$46)</f>
        <v>CWW17_037HD_PR24</v>
      </c>
      <c r="C2941" t="str">
        <f>IF(LEN(_xlfn.CONCAT('CWW17'!$B$9, " - ", 'CWW17'!$B$46, " - ", 'CWW17'!$G$6, " - ", 'CWW17'!$E$5))&gt;230,LEFT(_xlfn.CONCAT('CWW17'!$B$9, " - ", 'CWW17'!$B$46, " - ", 'CWW17'!$G$6, " - ", 'CWW17'!$E$5),212)&amp;" [*** truncated]",_xlfn.CONCAT('CWW17'!$B$9, " - ", 'CWW17'!$B$46, " - ", 'CWW17'!$G$6, " - ", 'CWW17'!$E$5))</f>
        <v xml:space="preserve">EA/NRW environmental programme wastewater (WINEP/NEP) - Storm overflow - source surface water separation; (WINEP/NEP) wastewater capex - Highway drainage - Wastewater network+ </v>
      </c>
      <c r="D2941" t="str">
        <f>'CWW17'!$C$46</f>
        <v>£m</v>
      </c>
      <c r="E2941" t="s">
        <v>8488</v>
      </c>
      <c r="F2941" s="1248">
        <f>IF(ISBLANK('CWW17'!$M$46),"##BLANK",'CWW17'!$M$46)</f>
        <v>0</v>
      </c>
    </row>
    <row r="2942" spans="2:6" x14ac:dyDescent="0.2">
      <c r="B2942" t="str">
        <f>UPPER('CWW17'!$BG$46)</f>
        <v>CWW17_037STD_PR24</v>
      </c>
      <c r="C2942" t="str">
        <f>IF(LEN(_xlfn.CONCAT('CWW17'!$B$9, " - ", 'CWW17'!$B$46, " - ", 'CWW17'!$H$6, " - ", 'CWW17'!$E$5))&gt;230,LEFT(_xlfn.CONCAT('CWW17'!$B$9, " - ", 'CWW17'!$B$46, " - ", 'CWW17'!$H$6, " - ", 'CWW17'!$E$5),212)&amp;" [*** truncated]",_xlfn.CONCAT('CWW17'!$B$9, " - ", 'CWW17'!$B$46, " - ", 'CWW17'!$H$6, " - ", 'CWW17'!$E$5))</f>
        <v xml:space="preserve">EA/NRW environmental programme wastewater (WINEP/NEP) - Storm overflow - source surface water separation; (WINEP/NEP) wastewater capex - Sewage treatment and disposal - Wastewater network+ </v>
      </c>
      <c r="D2942" t="str">
        <f>'CWW17'!$C$46</f>
        <v>£m</v>
      </c>
      <c r="E2942" t="s">
        <v>8488</v>
      </c>
      <c r="F2942" s="1248">
        <f>IF(ISBLANK('CWW17'!$N$46),"##BLANK",'CWW17'!$N$46)</f>
        <v>0</v>
      </c>
    </row>
    <row r="2943" spans="2:6" x14ac:dyDescent="0.2">
      <c r="B2943" t="str">
        <f>UPPER('CWW17'!$BH$46)</f>
        <v>CWW17_037SLT_PR24</v>
      </c>
      <c r="C2943" t="str">
        <f>IF(LEN(_xlfn.CONCAT('CWW17'!$B$9, " - ", 'CWW17'!$B$46, " - ", 'CWW17'!$I$6, " - ", 'CWW17'!$E$5))&gt;230,LEFT(_xlfn.CONCAT('CWW17'!$B$9, " - ", 'CWW17'!$B$46, " - ", 'CWW17'!$I$6, " - ", 'CWW17'!$E$5),212)&amp;" [*** truncated]",_xlfn.CONCAT('CWW17'!$B$9, " - ", 'CWW17'!$B$46, " - ", 'CWW17'!$I$6, " - ", 'CWW17'!$E$5))</f>
        <v xml:space="preserve">EA/NRW environmental programme wastewater (WINEP/NEP) - Storm overflow - source surface water separation; (WINEP/NEP) wastewater capex - Sludge liquor treatment - Wastewater network+ </v>
      </c>
      <c r="D2943" t="str">
        <f>'CWW17'!$C$46</f>
        <v>£m</v>
      </c>
      <c r="E2943" t="s">
        <v>8488</v>
      </c>
      <c r="F2943" s="1248">
        <f>IF(ISBLANK('CWW17'!$O$46),"##BLANK",'CWW17'!$O$46)</f>
        <v>0</v>
      </c>
    </row>
    <row r="2944" spans="2:6" x14ac:dyDescent="0.2">
      <c r="B2944" t="str">
        <f>UPPER('CWW17'!$BI$46)</f>
        <v>CWW17_037TOT_PR24</v>
      </c>
      <c r="C2944" t="str">
        <f>IF(LEN(_xlfn.CONCAT('CWW17'!$B$9, " - ", 'CWW17'!$B$46, " - ", 'CWW17'!$J$5))&gt;230,LEFT(_xlfn.CONCAT('CWW17'!$B$9, " - ", 'CWW17'!$B$46, " - ", 'CWW17'!$J$5),212)&amp;" [*** truncated]",_xlfn.CONCAT('CWW17'!$B$9, " - ", 'CWW17'!$B$46, " - ", 'CWW17'!$J$5))</f>
        <v>EA/NRW environmental programme wastewater (WINEP/NEP) - Storm overflow - source surface water separation; (WINEP/NEP) wastewater capex - Total</v>
      </c>
      <c r="D2944" t="str">
        <f>'CWW17'!$C$46</f>
        <v>£m</v>
      </c>
      <c r="E2944" t="s">
        <v>8488</v>
      </c>
      <c r="F2944" s="1248">
        <f>IF(ISBLANK('CWW17'!$P$46),"##BLANK",'CWW17'!$P$46)</f>
        <v>0</v>
      </c>
    </row>
    <row r="2945" spans="2:6" x14ac:dyDescent="0.2">
      <c r="B2945" t="str">
        <f>UPPER('CWW17'!$BD$47)</f>
        <v>CWW17_038FL_PR24</v>
      </c>
      <c r="C2945" t="str">
        <f>IF(LEN(_xlfn.CONCAT('CWW17'!$B$9, " - ", 'CWW17'!$B$47, " - ", 'CWW17'!$E$6, " - ", 'CWW17'!$E$5))&gt;230,LEFT(_xlfn.CONCAT('CWW17'!$B$9, " - ", 'CWW17'!$B$47, " - ", 'CWW17'!$E$6, " - ", 'CWW17'!$E$5),212)&amp;" [*** truncated]",_xlfn.CONCAT('CWW17'!$B$9, " - ", 'CWW17'!$B$47, " - ", 'CWW17'!$E$6, " - ", 'CWW17'!$E$5))</f>
        <v xml:space="preserve">EA/NRW environmental programme wastewater (WINEP/NEP) - Storm overflow - source surface water separation; (WINEP/NEP) wastewater opex - Foul - Wastewater network+ </v>
      </c>
      <c r="D2945" t="str">
        <f>'CWW17'!$C$47</f>
        <v>£m</v>
      </c>
      <c r="E2945" t="s">
        <v>8488</v>
      </c>
      <c r="F2945" s="1248">
        <f>IF(ISBLANK('CWW17'!$K$47),"##BLANK",'CWW17'!$K$47)</f>
        <v>0</v>
      </c>
    </row>
    <row r="2946" spans="2:6" x14ac:dyDescent="0.2">
      <c r="B2946" t="str">
        <f>UPPER('CWW17'!$BE$47)</f>
        <v>CWW17_038SWD_PR24</v>
      </c>
      <c r="C2946" t="str">
        <f>IF(LEN(_xlfn.CONCAT('CWW17'!$B$9, " - ", 'CWW17'!$B$47, " - ", 'CWW17'!$F$6, " - ", 'CWW17'!$E$5))&gt;230,LEFT(_xlfn.CONCAT('CWW17'!$B$9, " - ", 'CWW17'!$B$47, " - ", 'CWW17'!$F$6, " - ", 'CWW17'!$E$5),212)&amp;" [*** truncated]",_xlfn.CONCAT('CWW17'!$B$9, " - ", 'CWW17'!$B$47, " - ", 'CWW17'!$F$6, " - ", 'CWW17'!$E$5))</f>
        <v xml:space="preserve">EA/NRW environmental programme wastewater (WINEP/NEP) - Storm overflow - source surface water separation; (WINEP/NEP) wastewater opex - Surface water drainage - Wastewater network+ </v>
      </c>
      <c r="D2946" t="str">
        <f>'CWW17'!$C$47</f>
        <v>£m</v>
      </c>
      <c r="E2946" t="s">
        <v>8488</v>
      </c>
      <c r="F2946" s="1248">
        <f>IF(ISBLANK('CWW17'!$L$47),"##BLANK",'CWW17'!$L$47)</f>
        <v>0</v>
      </c>
    </row>
    <row r="2947" spans="2:6" x14ac:dyDescent="0.2">
      <c r="B2947" t="str">
        <f>UPPER('CWW17'!$BF$47)</f>
        <v>CWW17_038HD_PR24</v>
      </c>
      <c r="C2947" t="str">
        <f>IF(LEN(_xlfn.CONCAT('CWW17'!$B$9, " - ", 'CWW17'!$B$47, " - ", 'CWW17'!$G$6, " - ", 'CWW17'!$E$5))&gt;230,LEFT(_xlfn.CONCAT('CWW17'!$B$9, " - ", 'CWW17'!$B$47, " - ", 'CWW17'!$G$6, " - ", 'CWW17'!$E$5),212)&amp;" [*** truncated]",_xlfn.CONCAT('CWW17'!$B$9, " - ", 'CWW17'!$B$47, " - ", 'CWW17'!$G$6, " - ", 'CWW17'!$E$5))</f>
        <v xml:space="preserve">EA/NRW environmental programme wastewater (WINEP/NEP) - Storm overflow - source surface water separation; (WINEP/NEP) wastewater opex - Highway drainage - Wastewater network+ </v>
      </c>
      <c r="D2947" t="str">
        <f>'CWW17'!$C$47</f>
        <v>£m</v>
      </c>
      <c r="E2947" t="s">
        <v>8488</v>
      </c>
      <c r="F2947" s="1248">
        <f>IF(ISBLANK('CWW17'!$M$47),"##BLANK",'CWW17'!$M$47)</f>
        <v>0</v>
      </c>
    </row>
    <row r="2948" spans="2:6" x14ac:dyDescent="0.2">
      <c r="B2948" t="str">
        <f>UPPER('CWW17'!$BG$47)</f>
        <v>CWW17_038STD_PR24</v>
      </c>
      <c r="C2948" t="str">
        <f>IF(LEN(_xlfn.CONCAT('CWW17'!$B$9, " - ", 'CWW17'!$B$47, " - ", 'CWW17'!$H$6, " - ", 'CWW17'!$E$5))&gt;230,LEFT(_xlfn.CONCAT('CWW17'!$B$9, " - ", 'CWW17'!$B$47, " - ", 'CWW17'!$H$6, " - ", 'CWW17'!$E$5),212)&amp;" [*** truncated]",_xlfn.CONCAT('CWW17'!$B$9, " - ", 'CWW17'!$B$47, " - ", 'CWW17'!$H$6, " - ", 'CWW17'!$E$5))</f>
        <v xml:space="preserve">EA/NRW environmental programme wastewater (WINEP/NEP) - Storm overflow - source surface water separation; (WINEP/NEP) wastewater opex - Sewage treatment and disposal - Wastewater network+ </v>
      </c>
      <c r="D2948" t="str">
        <f>'CWW17'!$C$47</f>
        <v>£m</v>
      </c>
      <c r="E2948" t="s">
        <v>8488</v>
      </c>
      <c r="F2948" s="1248">
        <f>IF(ISBLANK('CWW17'!$N$47),"##BLANK",'CWW17'!$N$47)</f>
        <v>0</v>
      </c>
    </row>
    <row r="2949" spans="2:6" x14ac:dyDescent="0.2">
      <c r="B2949" t="str">
        <f>UPPER('CWW17'!$BH$47)</f>
        <v>CWW17_038SLT_PR24</v>
      </c>
      <c r="C2949" t="str">
        <f>IF(LEN(_xlfn.CONCAT('CWW17'!$B$9, " - ", 'CWW17'!$B$47, " - ", 'CWW17'!$I$6, " - ", 'CWW17'!$E$5))&gt;230,LEFT(_xlfn.CONCAT('CWW17'!$B$9, " - ", 'CWW17'!$B$47, " - ", 'CWW17'!$I$6, " - ", 'CWW17'!$E$5),212)&amp;" [*** truncated]",_xlfn.CONCAT('CWW17'!$B$9, " - ", 'CWW17'!$B$47, " - ", 'CWW17'!$I$6, " - ", 'CWW17'!$E$5))</f>
        <v xml:space="preserve">EA/NRW environmental programme wastewater (WINEP/NEP) - Storm overflow - source surface water separation; (WINEP/NEP) wastewater opex - Sludge liquor treatment - Wastewater network+ </v>
      </c>
      <c r="D2949" t="str">
        <f>'CWW17'!$C$47</f>
        <v>£m</v>
      </c>
      <c r="E2949" t="s">
        <v>8488</v>
      </c>
      <c r="F2949" s="1248">
        <f>IF(ISBLANK('CWW17'!$O$47),"##BLANK",'CWW17'!$O$47)</f>
        <v>0</v>
      </c>
    </row>
    <row r="2950" spans="2:6" x14ac:dyDescent="0.2">
      <c r="B2950" t="str">
        <f>UPPER('CWW17'!$BI$47)</f>
        <v>CWW17_038TOT_PR24</v>
      </c>
      <c r="C2950" t="str">
        <f>IF(LEN(_xlfn.CONCAT('CWW17'!$B$9, " - ", 'CWW17'!$B$47, " - ", 'CWW17'!$J$5))&gt;230,LEFT(_xlfn.CONCAT('CWW17'!$B$9, " - ", 'CWW17'!$B$47, " - ", 'CWW17'!$J$5),212)&amp;" [*** truncated]",_xlfn.CONCAT('CWW17'!$B$9, " - ", 'CWW17'!$B$47, " - ", 'CWW17'!$J$5))</f>
        <v>EA/NRW environmental programme wastewater (WINEP/NEP) - Storm overflow - source surface water separation; (WINEP/NEP) wastewater opex - Total</v>
      </c>
      <c r="D2950" t="str">
        <f>'CWW17'!$C$47</f>
        <v>£m</v>
      </c>
      <c r="E2950" t="s">
        <v>8488</v>
      </c>
      <c r="F2950" s="1248">
        <f>IF(ISBLANK('CWW17'!$P$47),"##BLANK",'CWW17'!$P$47)</f>
        <v>0</v>
      </c>
    </row>
    <row r="2951" spans="2:6" x14ac:dyDescent="0.2">
      <c r="B2951" t="str">
        <f>UPPER('CWW17'!$BD$48)</f>
        <v>CWW17_039FL_PR24</v>
      </c>
      <c r="C2951" t="str">
        <f>IF(LEN(_xlfn.CONCAT('CWW17'!$B$9, " - ", 'CWW17'!$B$48, " - ", 'CWW17'!$E$6, " - ", 'CWW17'!$E$5))&gt;230,LEFT(_xlfn.CONCAT('CWW17'!$B$9, " - ", 'CWW17'!$B$48, " - ", 'CWW17'!$E$6, " - ", 'CWW17'!$E$5),212)&amp;" [*** truncated]",_xlfn.CONCAT('CWW17'!$B$9, " - ", 'CWW17'!$B$48, " - ", 'CWW17'!$E$6, " - ", 'CWW17'!$E$5))</f>
        <v xml:space="preserve">EA/NRW environmental programme wastewater (WINEP/NEP) - Storm overflow - source surface water separation; (WINEP/NEP) wastewater totex - Foul - Wastewater network+ </v>
      </c>
      <c r="D2951" t="str">
        <f>'CWW17'!$C$48</f>
        <v>£m</v>
      </c>
      <c r="E2951" t="s">
        <v>8488</v>
      </c>
      <c r="F2951" s="1248">
        <f>IF(ISBLANK('CWW17'!$K$48),"##BLANK",'CWW17'!$K$48)</f>
        <v>0</v>
      </c>
    </row>
    <row r="2952" spans="2:6" x14ac:dyDescent="0.2">
      <c r="B2952" t="str">
        <f>UPPER('CWW17'!$BE$48)</f>
        <v>CWW17_039SWD_PR24</v>
      </c>
      <c r="C2952" t="str">
        <f>IF(LEN(_xlfn.CONCAT('CWW17'!$B$9, " - ", 'CWW17'!$B$48, " - ", 'CWW17'!$F$6, " - ", 'CWW17'!$E$5))&gt;230,LEFT(_xlfn.CONCAT('CWW17'!$B$9, " - ", 'CWW17'!$B$48, " - ", 'CWW17'!$F$6, " - ", 'CWW17'!$E$5),212)&amp;" [*** truncated]",_xlfn.CONCAT('CWW17'!$B$9, " - ", 'CWW17'!$B$48, " - ", 'CWW17'!$F$6, " - ", 'CWW17'!$E$5))</f>
        <v xml:space="preserve">EA/NRW environmental programme wastewater (WINEP/NEP) - Storm overflow - source surface water separation; (WINEP/NEP) wastewater totex - Surface water drainage - Wastewater network+ </v>
      </c>
      <c r="D2952" t="str">
        <f>'CWW17'!$C$48</f>
        <v>£m</v>
      </c>
      <c r="E2952" t="s">
        <v>8488</v>
      </c>
      <c r="F2952" s="1248">
        <f>IF(ISBLANK('CWW17'!$L$48),"##BLANK",'CWW17'!$L$48)</f>
        <v>0</v>
      </c>
    </row>
    <row r="2953" spans="2:6" x14ac:dyDescent="0.2">
      <c r="B2953" t="str">
        <f>UPPER('CWW17'!$BF$48)</f>
        <v>CWW17_039HD_PR24</v>
      </c>
      <c r="C2953" t="str">
        <f>IF(LEN(_xlfn.CONCAT('CWW17'!$B$9, " - ", 'CWW17'!$B$48, " - ", 'CWW17'!$G$6, " - ", 'CWW17'!$E$5))&gt;230,LEFT(_xlfn.CONCAT('CWW17'!$B$9, " - ", 'CWW17'!$B$48, " - ", 'CWW17'!$G$6, " - ", 'CWW17'!$E$5),212)&amp;" [*** truncated]",_xlfn.CONCAT('CWW17'!$B$9, " - ", 'CWW17'!$B$48, " - ", 'CWW17'!$G$6, " - ", 'CWW17'!$E$5))</f>
        <v xml:space="preserve">EA/NRW environmental programme wastewater (WINEP/NEP) - Storm overflow - source surface water separation; (WINEP/NEP) wastewater totex - Highway drainage - Wastewater network+ </v>
      </c>
      <c r="D2953" t="str">
        <f>'CWW17'!$C$48</f>
        <v>£m</v>
      </c>
      <c r="E2953" t="s">
        <v>8488</v>
      </c>
      <c r="F2953" s="1248">
        <f>IF(ISBLANK('CWW17'!$M$48),"##BLANK",'CWW17'!$M$48)</f>
        <v>0</v>
      </c>
    </row>
    <row r="2954" spans="2:6" x14ac:dyDescent="0.2">
      <c r="B2954" t="str">
        <f>UPPER('CWW17'!$BG$48)</f>
        <v>CWW17_039STD_PR24</v>
      </c>
      <c r="C2954" t="str">
        <f>IF(LEN(_xlfn.CONCAT('CWW17'!$B$9, " - ", 'CWW17'!$B$48, " - ", 'CWW17'!$H$6, " - ", 'CWW17'!$E$5))&gt;230,LEFT(_xlfn.CONCAT('CWW17'!$B$9, " - ", 'CWW17'!$B$48, " - ", 'CWW17'!$H$6, " - ", 'CWW17'!$E$5),212)&amp;" [*** truncated]",_xlfn.CONCAT('CWW17'!$B$9, " - ", 'CWW17'!$B$48, " - ", 'CWW17'!$H$6, " - ", 'CWW17'!$E$5))</f>
        <v xml:space="preserve">EA/NRW environmental programme wastewater (WINEP/NEP) - Storm overflow - source surface water separation; (WINEP/NEP) wastewater totex - Sewage treatment and disposal - Wastewater network+ </v>
      </c>
      <c r="D2954" t="str">
        <f>'CWW17'!$C$48</f>
        <v>£m</v>
      </c>
      <c r="E2954" t="s">
        <v>8488</v>
      </c>
      <c r="F2954" s="1248">
        <f>IF(ISBLANK('CWW17'!$N$48),"##BLANK",'CWW17'!$N$48)</f>
        <v>0</v>
      </c>
    </row>
    <row r="2955" spans="2:6" x14ac:dyDescent="0.2">
      <c r="B2955" t="str">
        <f>UPPER('CWW17'!$BH$48)</f>
        <v>CWW17_039SLT_PR24</v>
      </c>
      <c r="C2955" t="str">
        <f>IF(LEN(_xlfn.CONCAT('CWW17'!$B$9, " - ", 'CWW17'!$B$48, " - ", 'CWW17'!$I$6, " - ", 'CWW17'!$E$5))&gt;230,LEFT(_xlfn.CONCAT('CWW17'!$B$9, " - ", 'CWW17'!$B$48, " - ", 'CWW17'!$I$6, " - ", 'CWW17'!$E$5),212)&amp;" [*** truncated]",_xlfn.CONCAT('CWW17'!$B$9, " - ", 'CWW17'!$B$48, " - ", 'CWW17'!$I$6, " - ", 'CWW17'!$E$5))</f>
        <v xml:space="preserve">EA/NRW environmental programme wastewater (WINEP/NEP) - Storm overflow - source surface water separation; (WINEP/NEP) wastewater totex - Sludge liquor treatment - Wastewater network+ </v>
      </c>
      <c r="D2955" t="str">
        <f>'CWW17'!$C$48</f>
        <v>£m</v>
      </c>
      <c r="E2955" t="s">
        <v>8488</v>
      </c>
      <c r="F2955" s="1248">
        <f>IF(ISBLANK('CWW17'!$O$48),"##BLANK",'CWW17'!$O$48)</f>
        <v>0</v>
      </c>
    </row>
    <row r="2956" spans="2:6" x14ac:dyDescent="0.2">
      <c r="B2956" t="str">
        <f>UPPER('CWW17'!$BI$48)</f>
        <v>CWW17_039TOT_PR24</v>
      </c>
      <c r="C2956" t="str">
        <f>IF(LEN(_xlfn.CONCAT('CWW17'!$B$9, " - ", 'CWW17'!$B$48, " - ", 'CWW17'!$J$5))&gt;230,LEFT(_xlfn.CONCAT('CWW17'!$B$9, " - ", 'CWW17'!$B$48, " - ", 'CWW17'!$J$5),212)&amp;" [*** truncated]",_xlfn.CONCAT('CWW17'!$B$9, " - ", 'CWW17'!$B$48, " - ", 'CWW17'!$J$5))</f>
        <v>EA/NRW environmental programme wastewater (WINEP/NEP) - Storm overflow - source surface water separation; (WINEP/NEP) wastewater totex - Total</v>
      </c>
      <c r="D2956" t="str">
        <f>'CWW17'!$C$48</f>
        <v>£m</v>
      </c>
      <c r="E2956" t="s">
        <v>8488</v>
      </c>
      <c r="F2956" s="1248">
        <f>IF(ISBLANK('CWW17'!$P$48),"##BLANK",'CWW17'!$P$48)</f>
        <v>0</v>
      </c>
    </row>
    <row r="2957" spans="2:6" x14ac:dyDescent="0.2">
      <c r="B2957" t="str">
        <f>UPPER('CWW17'!$BD$49)</f>
        <v>CWW17_040FL_PR24</v>
      </c>
      <c r="C2957" t="str">
        <f>IF(LEN(_xlfn.CONCAT('CWW17'!$B$9, " - ", 'CWW17'!$B$49, " - ", 'CWW17'!$E$6, " - ", 'CWW17'!$E$5))&gt;230,LEFT(_xlfn.CONCAT('CWW17'!$B$9, " - ", 'CWW17'!$B$49, " - ", 'CWW17'!$E$6, " - ", 'CWW17'!$E$5),212)&amp;" [*** truncated]",_xlfn.CONCAT('CWW17'!$B$9, " - ", 'CWW17'!$B$49, " - ", 'CWW17'!$E$6, " - ", 'CWW17'!$E$5))</f>
        <v xml:space="preserve">EA/NRW environmental programme wastewater (WINEP/NEP) - Storm overflow - infiltration management: wastewater capex - Foul - Wastewater network+ </v>
      </c>
      <c r="D2957" t="str">
        <f>'CWW17'!$C$49</f>
        <v>£m</v>
      </c>
      <c r="E2957" t="s">
        <v>8488</v>
      </c>
      <c r="F2957" s="1248">
        <f>IF(ISBLANK('CWW17'!$K$49),"##BLANK",'CWW17'!$K$49)</f>
        <v>0</v>
      </c>
    </row>
    <row r="2958" spans="2:6" x14ac:dyDescent="0.2">
      <c r="B2958" t="str">
        <f>UPPER('CWW17'!$BE$49)</f>
        <v>CWW17_040SWD_PR24</v>
      </c>
      <c r="C2958" t="str">
        <f>IF(LEN(_xlfn.CONCAT('CWW17'!$B$9, " - ", 'CWW17'!$B$49, " - ", 'CWW17'!$F$6, " - ", 'CWW17'!$E$5))&gt;230,LEFT(_xlfn.CONCAT('CWW17'!$B$9, " - ", 'CWW17'!$B$49, " - ", 'CWW17'!$F$6, " - ", 'CWW17'!$E$5),212)&amp;" [*** truncated]",_xlfn.CONCAT('CWW17'!$B$9, " - ", 'CWW17'!$B$49, " - ", 'CWW17'!$F$6, " - ", 'CWW17'!$E$5))</f>
        <v xml:space="preserve">EA/NRW environmental programme wastewater (WINEP/NEP) - Storm overflow - infiltration management: wastewater capex - Surface water drainage - Wastewater network+ </v>
      </c>
      <c r="D2958" t="str">
        <f>'CWW17'!$C$49</f>
        <v>£m</v>
      </c>
      <c r="E2958" t="s">
        <v>8488</v>
      </c>
      <c r="F2958" s="1248">
        <f>IF(ISBLANK('CWW17'!$L$49),"##BLANK",'CWW17'!$L$49)</f>
        <v>0</v>
      </c>
    </row>
    <row r="2959" spans="2:6" x14ac:dyDescent="0.2">
      <c r="B2959" t="str">
        <f>UPPER('CWW17'!$BF$49)</f>
        <v>CWW17_040HD_PR24</v>
      </c>
      <c r="C2959" t="str">
        <f>IF(LEN(_xlfn.CONCAT('CWW17'!$B$9, " - ", 'CWW17'!$B$49, " - ", 'CWW17'!$G$6, " - ", 'CWW17'!$E$5))&gt;230,LEFT(_xlfn.CONCAT('CWW17'!$B$9, " - ", 'CWW17'!$B$49, " - ", 'CWW17'!$G$6, " - ", 'CWW17'!$E$5),212)&amp;" [*** truncated]",_xlfn.CONCAT('CWW17'!$B$9, " - ", 'CWW17'!$B$49, " - ", 'CWW17'!$G$6, " - ", 'CWW17'!$E$5))</f>
        <v xml:space="preserve">EA/NRW environmental programme wastewater (WINEP/NEP) - Storm overflow - infiltration management: wastewater capex - Highway drainage - Wastewater network+ </v>
      </c>
      <c r="D2959" t="str">
        <f>'CWW17'!$C$49</f>
        <v>£m</v>
      </c>
      <c r="E2959" t="s">
        <v>8488</v>
      </c>
      <c r="F2959" s="1248">
        <f>IF(ISBLANK('CWW17'!$M$49),"##BLANK",'CWW17'!$M$49)</f>
        <v>0</v>
      </c>
    </row>
    <row r="2960" spans="2:6" x14ac:dyDescent="0.2">
      <c r="B2960" t="str">
        <f>UPPER('CWW17'!$BG$49)</f>
        <v>CWW17_040STD_PR24</v>
      </c>
      <c r="C2960" t="str">
        <f>IF(LEN(_xlfn.CONCAT('CWW17'!$B$9, " - ", 'CWW17'!$B$49, " - ", 'CWW17'!$H$6, " - ", 'CWW17'!$E$5))&gt;230,LEFT(_xlfn.CONCAT('CWW17'!$B$9, " - ", 'CWW17'!$B$49, " - ", 'CWW17'!$H$6, " - ", 'CWW17'!$E$5),212)&amp;" [*** truncated]",_xlfn.CONCAT('CWW17'!$B$9, " - ", 'CWW17'!$B$49, " - ", 'CWW17'!$H$6, " - ", 'CWW17'!$E$5))</f>
        <v xml:space="preserve">EA/NRW environmental programme wastewater (WINEP/NEP) - Storm overflow - infiltration management: wastewater capex - Sewage treatment and disposal - Wastewater network+ </v>
      </c>
      <c r="D2960" t="str">
        <f>'CWW17'!$C$49</f>
        <v>£m</v>
      </c>
      <c r="E2960" t="s">
        <v>8488</v>
      </c>
      <c r="F2960" s="1248">
        <f>IF(ISBLANK('CWW17'!$N$49),"##BLANK",'CWW17'!$N$49)</f>
        <v>0</v>
      </c>
    </row>
    <row r="2961" spans="2:6" x14ac:dyDescent="0.2">
      <c r="B2961" t="str">
        <f>UPPER('CWW17'!$BH$49)</f>
        <v>CWW17_040SLT_PR24</v>
      </c>
      <c r="C2961" t="str">
        <f>IF(LEN(_xlfn.CONCAT('CWW17'!$B$9, " - ", 'CWW17'!$B$49, " - ", 'CWW17'!$I$6, " - ", 'CWW17'!$E$5))&gt;230,LEFT(_xlfn.CONCAT('CWW17'!$B$9, " - ", 'CWW17'!$B$49, " - ", 'CWW17'!$I$6, " - ", 'CWW17'!$E$5),212)&amp;" [*** truncated]",_xlfn.CONCAT('CWW17'!$B$9, " - ", 'CWW17'!$B$49, " - ", 'CWW17'!$I$6, " - ", 'CWW17'!$E$5))</f>
        <v xml:space="preserve">EA/NRW environmental programme wastewater (WINEP/NEP) - Storm overflow - infiltration management: wastewater capex - Sludge liquor treatment - Wastewater network+ </v>
      </c>
      <c r="D2961" t="str">
        <f>'CWW17'!$C$49</f>
        <v>£m</v>
      </c>
      <c r="E2961" t="s">
        <v>8488</v>
      </c>
      <c r="F2961" s="1248">
        <f>IF(ISBLANK('CWW17'!$O$49),"##BLANK",'CWW17'!$O$49)</f>
        <v>0</v>
      </c>
    </row>
    <row r="2962" spans="2:6" x14ac:dyDescent="0.2">
      <c r="B2962" t="str">
        <f>UPPER('CWW17'!$BI$49)</f>
        <v>CWW17_040TOT_PR24</v>
      </c>
      <c r="C2962" t="str">
        <f>IF(LEN(_xlfn.CONCAT('CWW17'!$B$9, " - ", 'CWW17'!$B$49, " - ", 'CWW17'!$J$5))&gt;230,LEFT(_xlfn.CONCAT('CWW17'!$B$9, " - ", 'CWW17'!$B$49, " - ", 'CWW17'!$J$5),212)&amp;" [*** truncated]",_xlfn.CONCAT('CWW17'!$B$9, " - ", 'CWW17'!$B$49, " - ", 'CWW17'!$J$5))</f>
        <v>EA/NRW environmental programme wastewater (WINEP/NEP) - Storm overflow - infiltration management: wastewater capex - Total</v>
      </c>
      <c r="D2962" t="str">
        <f>'CWW17'!$C$49</f>
        <v>£m</v>
      </c>
      <c r="E2962" t="s">
        <v>8488</v>
      </c>
      <c r="F2962" s="1248">
        <f>IF(ISBLANK('CWW17'!$P$49),"##BLANK",'CWW17'!$P$49)</f>
        <v>0</v>
      </c>
    </row>
    <row r="2963" spans="2:6" x14ac:dyDescent="0.2">
      <c r="B2963" t="str">
        <f>UPPER('CWW17'!$BD$50)</f>
        <v>CWW17_041FL_PR24</v>
      </c>
      <c r="C2963" t="str">
        <f>IF(LEN(_xlfn.CONCAT('CWW17'!$B$9, " - ", 'CWW17'!$B$50, " - ", 'CWW17'!$E$6, " - ", 'CWW17'!$E$5))&gt;230,LEFT(_xlfn.CONCAT('CWW17'!$B$9, " - ", 'CWW17'!$B$50, " - ", 'CWW17'!$E$6, " - ", 'CWW17'!$E$5),212)&amp;" [*** truncated]",_xlfn.CONCAT('CWW17'!$B$9, " - ", 'CWW17'!$B$50, " - ", 'CWW17'!$E$6, " - ", 'CWW17'!$E$5))</f>
        <v xml:space="preserve">EA/NRW environmental programme wastewater (WINEP/NEP) - Storm overflow - infiltration management: wastewater opex - Foul - Wastewater network+ </v>
      </c>
      <c r="D2963" t="str">
        <f>'CWW17'!$C$50</f>
        <v>£m</v>
      </c>
      <c r="E2963" t="s">
        <v>8488</v>
      </c>
      <c r="F2963" s="1248">
        <f>IF(ISBLANK('CWW17'!$K$50),"##BLANK",'CWW17'!$K$50)</f>
        <v>0</v>
      </c>
    </row>
    <row r="2964" spans="2:6" x14ac:dyDescent="0.2">
      <c r="B2964" t="str">
        <f>UPPER('CWW17'!$BE$50)</f>
        <v>CWW17_041SWD_PR24</v>
      </c>
      <c r="C2964" t="str">
        <f>IF(LEN(_xlfn.CONCAT('CWW17'!$B$9, " - ", 'CWW17'!$B$50, " - ", 'CWW17'!$F$6, " - ", 'CWW17'!$E$5))&gt;230,LEFT(_xlfn.CONCAT('CWW17'!$B$9, " - ", 'CWW17'!$B$50, " - ", 'CWW17'!$F$6, " - ", 'CWW17'!$E$5),212)&amp;" [*** truncated]",_xlfn.CONCAT('CWW17'!$B$9, " - ", 'CWW17'!$B$50, " - ", 'CWW17'!$F$6, " - ", 'CWW17'!$E$5))</f>
        <v xml:space="preserve">EA/NRW environmental programme wastewater (WINEP/NEP) - Storm overflow - infiltration management: wastewater opex - Surface water drainage - Wastewater network+ </v>
      </c>
      <c r="D2964" t="str">
        <f>'CWW17'!$C$50</f>
        <v>£m</v>
      </c>
      <c r="E2964" t="s">
        <v>8488</v>
      </c>
      <c r="F2964" s="1248">
        <f>IF(ISBLANK('CWW17'!$L$50),"##BLANK",'CWW17'!$L$50)</f>
        <v>0</v>
      </c>
    </row>
    <row r="2965" spans="2:6" x14ac:dyDescent="0.2">
      <c r="B2965" t="str">
        <f>UPPER('CWW17'!$BF$50)</f>
        <v>CWW17_041HD_PR24</v>
      </c>
      <c r="C2965" t="str">
        <f>IF(LEN(_xlfn.CONCAT('CWW17'!$B$9, " - ", 'CWW17'!$B$50, " - ", 'CWW17'!$G$6, " - ", 'CWW17'!$E$5))&gt;230,LEFT(_xlfn.CONCAT('CWW17'!$B$9, " - ", 'CWW17'!$B$50, " - ", 'CWW17'!$G$6, " - ", 'CWW17'!$E$5),212)&amp;" [*** truncated]",_xlfn.CONCAT('CWW17'!$B$9, " - ", 'CWW17'!$B$50, " - ", 'CWW17'!$G$6, " - ", 'CWW17'!$E$5))</f>
        <v xml:space="preserve">EA/NRW environmental programme wastewater (WINEP/NEP) - Storm overflow - infiltration management: wastewater opex - Highway drainage - Wastewater network+ </v>
      </c>
      <c r="D2965" t="str">
        <f>'CWW17'!$C$50</f>
        <v>£m</v>
      </c>
      <c r="E2965" t="s">
        <v>8488</v>
      </c>
      <c r="F2965" s="1248">
        <f>IF(ISBLANK('CWW17'!$M$50),"##BLANK",'CWW17'!$M$50)</f>
        <v>0</v>
      </c>
    </row>
    <row r="2966" spans="2:6" x14ac:dyDescent="0.2">
      <c r="B2966" t="str">
        <f>UPPER('CWW17'!$BG$50)</f>
        <v>CWW17_041STD_PR24</v>
      </c>
      <c r="C2966" t="str">
        <f>IF(LEN(_xlfn.CONCAT('CWW17'!$B$9, " - ", 'CWW17'!$B$50, " - ", 'CWW17'!$H$6, " - ", 'CWW17'!$E$5))&gt;230,LEFT(_xlfn.CONCAT('CWW17'!$B$9, " - ", 'CWW17'!$B$50, " - ", 'CWW17'!$H$6, " - ", 'CWW17'!$E$5),212)&amp;" [*** truncated]",_xlfn.CONCAT('CWW17'!$B$9, " - ", 'CWW17'!$B$50, " - ", 'CWW17'!$H$6, " - ", 'CWW17'!$E$5))</f>
        <v xml:space="preserve">EA/NRW environmental programme wastewater (WINEP/NEP) - Storm overflow - infiltration management: wastewater opex - Sewage treatment and disposal - Wastewater network+ </v>
      </c>
      <c r="D2966" t="str">
        <f>'CWW17'!$C$50</f>
        <v>£m</v>
      </c>
      <c r="E2966" t="s">
        <v>8488</v>
      </c>
      <c r="F2966" s="1248">
        <f>IF(ISBLANK('CWW17'!$N$50),"##BLANK",'CWW17'!$N$50)</f>
        <v>0</v>
      </c>
    </row>
    <row r="2967" spans="2:6" x14ac:dyDescent="0.2">
      <c r="B2967" t="str">
        <f>UPPER('CWW17'!$BH$50)</f>
        <v>CWW17_041SLT_PR24</v>
      </c>
      <c r="C2967" t="str">
        <f>IF(LEN(_xlfn.CONCAT('CWW17'!$B$9, " - ", 'CWW17'!$B$50, " - ", 'CWW17'!$I$6, " - ", 'CWW17'!$E$5))&gt;230,LEFT(_xlfn.CONCAT('CWW17'!$B$9, " - ", 'CWW17'!$B$50, " - ", 'CWW17'!$I$6, " - ", 'CWW17'!$E$5),212)&amp;" [*** truncated]",_xlfn.CONCAT('CWW17'!$B$9, " - ", 'CWW17'!$B$50, " - ", 'CWW17'!$I$6, " - ", 'CWW17'!$E$5))</f>
        <v xml:space="preserve">EA/NRW environmental programme wastewater (WINEP/NEP) - Storm overflow - infiltration management: wastewater opex - Sludge liquor treatment - Wastewater network+ </v>
      </c>
      <c r="D2967" t="str">
        <f>'CWW17'!$C$50</f>
        <v>£m</v>
      </c>
      <c r="E2967" t="s">
        <v>8488</v>
      </c>
      <c r="F2967" s="1248">
        <f>IF(ISBLANK('CWW17'!$O$50),"##BLANK",'CWW17'!$O$50)</f>
        <v>0</v>
      </c>
    </row>
    <row r="2968" spans="2:6" x14ac:dyDescent="0.2">
      <c r="B2968" t="str">
        <f>UPPER('CWW17'!$BI$50)</f>
        <v>CWW17_041TOT_PR24</v>
      </c>
      <c r="C2968" t="str">
        <f>IF(LEN(_xlfn.CONCAT('CWW17'!$B$9, " - ", 'CWW17'!$B$50, " - ", 'CWW17'!$J$5))&gt;230,LEFT(_xlfn.CONCAT('CWW17'!$B$9, " - ", 'CWW17'!$B$50, " - ", 'CWW17'!$J$5),212)&amp;" [*** truncated]",_xlfn.CONCAT('CWW17'!$B$9, " - ", 'CWW17'!$B$50, " - ", 'CWW17'!$J$5))</f>
        <v>EA/NRW environmental programme wastewater (WINEP/NEP) - Storm overflow - infiltration management: wastewater opex - Total</v>
      </c>
      <c r="D2968" t="str">
        <f>'CWW17'!$C$50</f>
        <v>£m</v>
      </c>
      <c r="E2968" t="s">
        <v>8488</v>
      </c>
      <c r="F2968" s="1248">
        <f>IF(ISBLANK('CWW17'!$P$50),"##BLANK",'CWW17'!$P$50)</f>
        <v>0</v>
      </c>
    </row>
    <row r="2969" spans="2:6" x14ac:dyDescent="0.2">
      <c r="B2969" t="str">
        <f>UPPER('CWW17'!$BD$51)</f>
        <v>CWW17_042FL_PR24</v>
      </c>
      <c r="C2969" t="str">
        <f>IF(LEN(_xlfn.CONCAT('CWW17'!$B$9, " - ", 'CWW17'!$B$51, " - ", 'CWW17'!$E$6, " - ", 'CWW17'!$E$5))&gt;230,LEFT(_xlfn.CONCAT('CWW17'!$B$9, " - ", 'CWW17'!$B$51, " - ", 'CWW17'!$E$6, " - ", 'CWW17'!$E$5),212)&amp;" [*** truncated]",_xlfn.CONCAT('CWW17'!$B$9, " - ", 'CWW17'!$B$51, " - ", 'CWW17'!$E$6, " - ", 'CWW17'!$E$5))</f>
        <v xml:space="preserve">EA/NRW environmental programme wastewater (WINEP/NEP) - Storm overflow - infiltration management: wastewater totex - Foul - Wastewater network+ </v>
      </c>
      <c r="D2969" t="str">
        <f>'CWW17'!$C$51</f>
        <v>£m</v>
      </c>
      <c r="E2969" t="s">
        <v>8488</v>
      </c>
      <c r="F2969" s="1248">
        <f>IF(ISBLANK('CWW17'!$K$51),"##BLANK",'CWW17'!$K$51)</f>
        <v>0</v>
      </c>
    </row>
    <row r="2970" spans="2:6" x14ac:dyDescent="0.2">
      <c r="B2970" t="str">
        <f>UPPER('CWW17'!$BE$51)</f>
        <v>CWW17_042SWD_PR24</v>
      </c>
      <c r="C2970" t="str">
        <f>IF(LEN(_xlfn.CONCAT('CWW17'!$B$9, " - ", 'CWW17'!$B$51, " - ", 'CWW17'!$F$6, " - ", 'CWW17'!$E$5))&gt;230,LEFT(_xlfn.CONCAT('CWW17'!$B$9, " - ", 'CWW17'!$B$51, " - ", 'CWW17'!$F$6, " - ", 'CWW17'!$E$5),212)&amp;" [*** truncated]",_xlfn.CONCAT('CWW17'!$B$9, " - ", 'CWW17'!$B$51, " - ", 'CWW17'!$F$6, " - ", 'CWW17'!$E$5))</f>
        <v xml:space="preserve">EA/NRW environmental programme wastewater (WINEP/NEP) - Storm overflow - infiltration management: wastewater totex - Surface water drainage - Wastewater network+ </v>
      </c>
      <c r="D2970" t="str">
        <f>'CWW17'!$C$51</f>
        <v>£m</v>
      </c>
      <c r="E2970" t="s">
        <v>8488</v>
      </c>
      <c r="F2970" s="1248">
        <f>IF(ISBLANK('CWW17'!$L$51),"##BLANK",'CWW17'!$L$51)</f>
        <v>0</v>
      </c>
    </row>
    <row r="2971" spans="2:6" x14ac:dyDescent="0.2">
      <c r="B2971" t="str">
        <f>UPPER('CWW17'!$BF$51)</f>
        <v>CWW17_042HD_PR24</v>
      </c>
      <c r="C2971" t="str">
        <f>IF(LEN(_xlfn.CONCAT('CWW17'!$B$9, " - ", 'CWW17'!$B$51, " - ", 'CWW17'!$G$6, " - ", 'CWW17'!$E$5))&gt;230,LEFT(_xlfn.CONCAT('CWW17'!$B$9, " - ", 'CWW17'!$B$51, " - ", 'CWW17'!$G$6, " - ", 'CWW17'!$E$5),212)&amp;" [*** truncated]",_xlfn.CONCAT('CWW17'!$B$9, " - ", 'CWW17'!$B$51, " - ", 'CWW17'!$G$6, " - ", 'CWW17'!$E$5))</f>
        <v xml:space="preserve">EA/NRW environmental programme wastewater (WINEP/NEP) - Storm overflow - infiltration management: wastewater totex - Highway drainage - Wastewater network+ </v>
      </c>
      <c r="D2971" t="str">
        <f>'CWW17'!$C$51</f>
        <v>£m</v>
      </c>
      <c r="E2971" t="s">
        <v>8488</v>
      </c>
      <c r="F2971" s="1248">
        <f>IF(ISBLANK('CWW17'!$M$51),"##BLANK",'CWW17'!$M$51)</f>
        <v>0</v>
      </c>
    </row>
    <row r="2972" spans="2:6" x14ac:dyDescent="0.2">
      <c r="B2972" t="str">
        <f>UPPER('CWW17'!$BG$51)</f>
        <v>CWW17_042STD_PR24</v>
      </c>
      <c r="C2972" t="str">
        <f>IF(LEN(_xlfn.CONCAT('CWW17'!$B$9, " - ", 'CWW17'!$B$51, " - ", 'CWW17'!$H$6, " - ", 'CWW17'!$E$5))&gt;230,LEFT(_xlfn.CONCAT('CWW17'!$B$9, " - ", 'CWW17'!$B$51, " - ", 'CWW17'!$H$6, " - ", 'CWW17'!$E$5),212)&amp;" [*** truncated]",_xlfn.CONCAT('CWW17'!$B$9, " - ", 'CWW17'!$B$51, " - ", 'CWW17'!$H$6, " - ", 'CWW17'!$E$5))</f>
        <v xml:space="preserve">EA/NRW environmental programme wastewater (WINEP/NEP) - Storm overflow - infiltration management: wastewater totex - Sewage treatment and disposal - Wastewater network+ </v>
      </c>
      <c r="D2972" t="str">
        <f>'CWW17'!$C$51</f>
        <v>£m</v>
      </c>
      <c r="E2972" t="s">
        <v>8488</v>
      </c>
      <c r="F2972" s="1248">
        <f>IF(ISBLANK('CWW17'!$N$51),"##BLANK",'CWW17'!$N$51)</f>
        <v>0</v>
      </c>
    </row>
    <row r="2973" spans="2:6" x14ac:dyDescent="0.2">
      <c r="B2973" t="str">
        <f>UPPER('CWW17'!$BH$51)</f>
        <v>CWW17_042SLT_PR24</v>
      </c>
      <c r="C2973" t="str">
        <f>IF(LEN(_xlfn.CONCAT('CWW17'!$B$9, " - ", 'CWW17'!$B$51, " - ", 'CWW17'!$I$6, " - ", 'CWW17'!$E$5))&gt;230,LEFT(_xlfn.CONCAT('CWW17'!$B$9, " - ", 'CWW17'!$B$51, " - ", 'CWW17'!$I$6, " - ", 'CWW17'!$E$5),212)&amp;" [*** truncated]",_xlfn.CONCAT('CWW17'!$B$9, " - ", 'CWW17'!$B$51, " - ", 'CWW17'!$I$6, " - ", 'CWW17'!$E$5))</f>
        <v xml:space="preserve">EA/NRW environmental programme wastewater (WINEP/NEP) - Storm overflow - infiltration management: wastewater totex - Sludge liquor treatment - Wastewater network+ </v>
      </c>
      <c r="D2973" t="str">
        <f>'CWW17'!$C$51</f>
        <v>£m</v>
      </c>
      <c r="E2973" t="s">
        <v>8488</v>
      </c>
      <c r="F2973" s="1248">
        <f>IF(ISBLANK('CWW17'!$O$51),"##BLANK",'CWW17'!$O$51)</f>
        <v>0</v>
      </c>
    </row>
    <row r="2974" spans="2:6" x14ac:dyDescent="0.2">
      <c r="B2974" t="str">
        <f>UPPER('CWW17'!$BI$51)</f>
        <v>CWW17_042TOT_PR24</v>
      </c>
      <c r="C2974" t="str">
        <f>IF(LEN(_xlfn.CONCAT('CWW17'!$B$9, " - ", 'CWW17'!$B$51, " - ", 'CWW17'!$J$5))&gt;230,LEFT(_xlfn.CONCAT('CWW17'!$B$9, " - ", 'CWW17'!$B$51, " - ", 'CWW17'!$J$5),212)&amp;" [*** truncated]",_xlfn.CONCAT('CWW17'!$B$9, " - ", 'CWW17'!$B$51, " - ", 'CWW17'!$J$5))</f>
        <v>EA/NRW environmental programme wastewater (WINEP/NEP) - Storm overflow - infiltration management: wastewater totex - Total</v>
      </c>
      <c r="D2974" t="str">
        <f>'CWW17'!$C$51</f>
        <v>£m</v>
      </c>
      <c r="E2974" t="s">
        <v>8488</v>
      </c>
      <c r="F2974" s="1248">
        <f>IF(ISBLANK('CWW17'!$P$51),"##BLANK",'CWW17'!$P$51)</f>
        <v>0</v>
      </c>
    </row>
    <row r="2975" spans="2:6" x14ac:dyDescent="0.2">
      <c r="B2975" t="str">
        <f>UPPER('CWW17'!$BD$52)</f>
        <v>CWW17_043FL_PR24</v>
      </c>
      <c r="C2975" t="str">
        <f>IF(LEN(_xlfn.CONCAT('CWW17'!$B$9, " - ", 'CWW17'!$B$52, " - ", 'CWW17'!$E$6, " - ", 'CWW17'!$E$5))&gt;230,LEFT(_xlfn.CONCAT('CWW17'!$B$9, " - ", 'CWW17'!$B$52, " - ", 'CWW17'!$E$6, " - ", 'CWW17'!$E$5),212)&amp;" [*** truncated]",_xlfn.CONCAT('CWW17'!$B$9, " - ", 'CWW17'!$B$52, " - ", 'CWW17'!$E$6, " - ", 'CWW17'!$E$5))</f>
        <v xml:space="preserve">EA/NRW environmental programme wastewater (WINEP/NEP) - Storm overflow - sewer flow management and control; (WINEP/NEP) wastewater capex - Foul - Wastewater network+ </v>
      </c>
      <c r="D2975" t="str">
        <f>'CWW17'!$C$52</f>
        <v>£m</v>
      </c>
      <c r="E2975" t="s">
        <v>8488</v>
      </c>
      <c r="F2975" s="1248">
        <f>IF(ISBLANK('CWW17'!$K$52),"##BLANK",'CWW17'!$K$52)</f>
        <v>0.44465727166255314</v>
      </c>
    </row>
    <row r="2976" spans="2:6" x14ac:dyDescent="0.2">
      <c r="B2976" t="str">
        <f>UPPER('CWW17'!$BE$52)</f>
        <v>CWW17_043SWD_PR24</v>
      </c>
      <c r="C2976" t="str">
        <f>IF(LEN(_xlfn.CONCAT('CWW17'!$B$9, " - ", 'CWW17'!$B$52, " - ", 'CWW17'!$F$6, " - ", 'CWW17'!$E$5))&gt;230,LEFT(_xlfn.CONCAT('CWW17'!$B$9, " - ", 'CWW17'!$B$52, " - ", 'CWW17'!$F$6, " - ", 'CWW17'!$E$5),212)&amp;" [*** truncated]",_xlfn.CONCAT('CWW17'!$B$9, " - ", 'CWW17'!$B$52, " - ", 'CWW17'!$F$6, " - ", 'CWW17'!$E$5))</f>
        <v xml:space="preserve">EA/NRW environmental programme wastewater (WINEP/NEP) - Storm overflow - sewer flow management and control; (WINEP/NEP) wastewater capex - Surface water drainage - Wastewater network+ </v>
      </c>
      <c r="D2976" t="str">
        <f>'CWW17'!$C$52</f>
        <v>£m</v>
      </c>
      <c r="E2976" t="s">
        <v>8488</v>
      </c>
      <c r="F2976" s="1248">
        <f>IF(ISBLANK('CWW17'!$L$52),"##BLANK",'CWW17'!$L$52)</f>
        <v>0.12352568449034916</v>
      </c>
    </row>
    <row r="2977" spans="2:6" x14ac:dyDescent="0.2">
      <c r="B2977" t="str">
        <f>UPPER('CWW17'!$BF$52)</f>
        <v>CWW17_043HD_PR24</v>
      </c>
      <c r="C2977" t="str">
        <f>IF(LEN(_xlfn.CONCAT('CWW17'!$B$9, " - ", 'CWW17'!$B$52, " - ", 'CWW17'!$G$6, " - ", 'CWW17'!$E$5))&gt;230,LEFT(_xlfn.CONCAT('CWW17'!$B$9, " - ", 'CWW17'!$B$52, " - ", 'CWW17'!$G$6, " - ", 'CWW17'!$E$5),212)&amp;" [*** truncated]",_xlfn.CONCAT('CWW17'!$B$9, " - ", 'CWW17'!$B$52, " - ", 'CWW17'!$G$6, " - ", 'CWW17'!$E$5))</f>
        <v xml:space="preserve">EA/NRW environmental programme wastewater (WINEP/NEP) - Storm overflow - sewer flow management and control; (WINEP/NEP) wastewater capex - Highway drainage - Wastewater network+ </v>
      </c>
      <c r="D2977" t="str">
        <f>'CWW17'!$C$52</f>
        <v>£m</v>
      </c>
      <c r="E2977" t="s">
        <v>8488</v>
      </c>
      <c r="F2977" s="1248">
        <f>IF(ISBLANK('CWW17'!$M$52),"##BLANK",'CWW17'!$M$52)</f>
        <v>4.9407760045946533E-2</v>
      </c>
    </row>
    <row r="2978" spans="2:6" x14ac:dyDescent="0.2">
      <c r="B2978" t="str">
        <f>UPPER('CWW17'!$BG$52)</f>
        <v>CWW17_043STD_PR24</v>
      </c>
      <c r="C2978" t="str">
        <f>IF(LEN(_xlfn.CONCAT('CWW17'!$B$9, " - ", 'CWW17'!$B$52, " - ", 'CWW17'!$H$6, " - ", 'CWW17'!$E$5))&gt;230,LEFT(_xlfn.CONCAT('CWW17'!$B$9, " - ", 'CWW17'!$B$52, " - ", 'CWW17'!$H$6, " - ", 'CWW17'!$E$5),212)&amp;" [*** truncated]",_xlfn.CONCAT('CWW17'!$B$9, " - ", 'CWW17'!$B$52, " - ", 'CWW17'!$H$6, " - ", 'CWW17'!$E$5))</f>
        <v xml:space="preserve">EA/NRW environmental programme wastewater (WINEP/NEP) - Storm overflow - sewer flow management and control; (WINEP/NEP) wastewater capex - Sewage treatment and disposal - Wastewater network+ </v>
      </c>
      <c r="D2978" t="str">
        <f>'CWW17'!$C$52</f>
        <v>£m</v>
      </c>
      <c r="E2978" t="s">
        <v>8488</v>
      </c>
      <c r="F2978" s="1248">
        <f>IF(ISBLANK('CWW17'!$N$52),"##BLANK",'CWW17'!$N$52)</f>
        <v>1.8538907674324888E-2</v>
      </c>
    </row>
    <row r="2979" spans="2:6" x14ac:dyDescent="0.2">
      <c r="B2979" t="str">
        <f>UPPER('CWW17'!$BH$52)</f>
        <v>CWW17_043SLT_PR24</v>
      </c>
      <c r="C2979" t="str">
        <f>IF(LEN(_xlfn.CONCAT('CWW17'!$B$9, " - ", 'CWW17'!$B$52, " - ", 'CWW17'!$I$6, " - ", 'CWW17'!$E$5))&gt;230,LEFT(_xlfn.CONCAT('CWW17'!$B$9, " - ", 'CWW17'!$B$52, " - ", 'CWW17'!$I$6, " - ", 'CWW17'!$E$5),212)&amp;" [*** truncated]",_xlfn.CONCAT('CWW17'!$B$9, " - ", 'CWW17'!$B$52, " - ", 'CWW17'!$I$6, " - ", 'CWW17'!$E$5))</f>
        <v xml:space="preserve">EA/NRW environmental programme wastewater (WINEP/NEP) - Storm overflow - sewer flow management and control; (WINEP/NEP) wastewater capex - Sludge liquor treatment - Wastewater network+ </v>
      </c>
      <c r="D2979" t="str">
        <f>'CWW17'!$C$52</f>
        <v>£m</v>
      </c>
      <c r="E2979" t="s">
        <v>8488</v>
      </c>
      <c r="F2979" s="1248">
        <f>IF(ISBLANK('CWW17'!$O$52),"##BLANK",'CWW17'!$O$52)</f>
        <v>0</v>
      </c>
    </row>
    <row r="2980" spans="2:6" x14ac:dyDescent="0.2">
      <c r="B2980" t="str">
        <f>UPPER('CWW17'!$BI$52)</f>
        <v>CWW17_043TOT_PR24</v>
      </c>
      <c r="C2980" t="str">
        <f>IF(LEN(_xlfn.CONCAT('CWW17'!$B$9, " - ", 'CWW17'!$B$52, " - ", 'CWW17'!$J$5))&gt;230,LEFT(_xlfn.CONCAT('CWW17'!$B$9, " - ", 'CWW17'!$B$52, " - ", 'CWW17'!$J$5),212)&amp;" [*** truncated]",_xlfn.CONCAT('CWW17'!$B$9, " - ", 'CWW17'!$B$52, " - ", 'CWW17'!$J$5))</f>
        <v>EA/NRW environmental programme wastewater (WINEP/NEP) - Storm overflow - sewer flow management and control; (WINEP/NEP) wastewater capex - Total</v>
      </c>
      <c r="D2980" t="str">
        <f>'CWW17'!$C$52</f>
        <v>£m</v>
      </c>
      <c r="E2980" t="s">
        <v>8488</v>
      </c>
      <c r="F2980" s="1248">
        <f>IF(ISBLANK('CWW17'!$P$52),"##BLANK",'CWW17'!$P$52)</f>
        <v>0.63612962387317362</v>
      </c>
    </row>
    <row r="2981" spans="2:6" x14ac:dyDescent="0.2">
      <c r="B2981" t="str">
        <f>UPPER('CWW17'!$BD$53)</f>
        <v>CWW17_044FL_PR24</v>
      </c>
      <c r="C2981" t="str">
        <f>IF(LEN(_xlfn.CONCAT('CWW17'!$B$9, " - ", 'CWW17'!$B$53, " - ", 'CWW17'!$E$6, " - ", 'CWW17'!$E$5))&gt;230,LEFT(_xlfn.CONCAT('CWW17'!$B$9, " - ", 'CWW17'!$B$53, " - ", 'CWW17'!$E$6, " - ", 'CWW17'!$E$5),212)&amp;" [*** truncated]",_xlfn.CONCAT('CWW17'!$B$9, " - ", 'CWW17'!$B$53, " - ", 'CWW17'!$E$6, " - ", 'CWW17'!$E$5))</f>
        <v xml:space="preserve">EA/NRW environmental programme wastewater (WINEP/NEP) - Storm overflow - sewer flow management and control; (WINEP/NEP) wastewater opex - Foul - Wastewater network+ </v>
      </c>
      <c r="D2981" t="str">
        <f>'CWW17'!$C$53</f>
        <v>£m</v>
      </c>
      <c r="E2981" t="s">
        <v>8488</v>
      </c>
      <c r="F2981" s="1248">
        <f>IF(ISBLANK('CWW17'!$K$53),"##BLANK",'CWW17'!$K$53)</f>
        <v>0</v>
      </c>
    </row>
    <row r="2982" spans="2:6" x14ac:dyDescent="0.2">
      <c r="B2982" t="str">
        <f>UPPER('CWW17'!$BE$53)</f>
        <v>CWW17_044SWD_PR24</v>
      </c>
      <c r="C2982" t="str">
        <f>IF(LEN(_xlfn.CONCAT('CWW17'!$B$9, " - ", 'CWW17'!$B$53, " - ", 'CWW17'!$F$6, " - ", 'CWW17'!$E$5))&gt;230,LEFT(_xlfn.CONCAT('CWW17'!$B$9, " - ", 'CWW17'!$B$53, " - ", 'CWW17'!$F$6, " - ", 'CWW17'!$E$5),212)&amp;" [*** truncated]",_xlfn.CONCAT('CWW17'!$B$9, " - ", 'CWW17'!$B$53, " - ", 'CWW17'!$F$6, " - ", 'CWW17'!$E$5))</f>
        <v xml:space="preserve">EA/NRW environmental programme wastewater (WINEP/NEP) - Storm overflow - sewer flow management and control; (WINEP/NEP) wastewater opex - Surface water drainage - Wastewater network+ </v>
      </c>
      <c r="D2982" t="str">
        <f>'CWW17'!$C$53</f>
        <v>£m</v>
      </c>
      <c r="E2982" t="s">
        <v>8488</v>
      </c>
      <c r="F2982" s="1248">
        <f>IF(ISBLANK('CWW17'!$L$53),"##BLANK",'CWW17'!$L$53)</f>
        <v>0</v>
      </c>
    </row>
    <row r="2983" spans="2:6" x14ac:dyDescent="0.2">
      <c r="B2983" t="str">
        <f>UPPER('CWW17'!$BF$53)</f>
        <v>CWW17_044HD_PR24</v>
      </c>
      <c r="C2983" t="str">
        <f>IF(LEN(_xlfn.CONCAT('CWW17'!$B$9, " - ", 'CWW17'!$B$53, " - ", 'CWW17'!$G$6, " - ", 'CWW17'!$E$5))&gt;230,LEFT(_xlfn.CONCAT('CWW17'!$B$9, " - ", 'CWW17'!$B$53, " - ", 'CWW17'!$G$6, " - ", 'CWW17'!$E$5),212)&amp;" [*** truncated]",_xlfn.CONCAT('CWW17'!$B$9, " - ", 'CWW17'!$B$53, " - ", 'CWW17'!$G$6, " - ", 'CWW17'!$E$5))</f>
        <v xml:space="preserve">EA/NRW environmental programme wastewater (WINEP/NEP) - Storm overflow - sewer flow management and control; (WINEP/NEP) wastewater opex - Highway drainage - Wastewater network+ </v>
      </c>
      <c r="D2983" t="str">
        <f>'CWW17'!$C$53</f>
        <v>£m</v>
      </c>
      <c r="E2983" t="s">
        <v>8488</v>
      </c>
      <c r="F2983" s="1248">
        <f>IF(ISBLANK('CWW17'!$M$53),"##BLANK",'CWW17'!$M$53)</f>
        <v>0</v>
      </c>
    </row>
    <row r="2984" spans="2:6" x14ac:dyDescent="0.2">
      <c r="B2984" t="str">
        <f>UPPER('CWW17'!$BG$53)</f>
        <v>CWW17_044STD_PR24</v>
      </c>
      <c r="C2984" t="str">
        <f>IF(LEN(_xlfn.CONCAT('CWW17'!$B$9, " - ", 'CWW17'!$B$53, " - ", 'CWW17'!$H$6, " - ", 'CWW17'!$E$5))&gt;230,LEFT(_xlfn.CONCAT('CWW17'!$B$9, " - ", 'CWW17'!$B$53, " - ", 'CWW17'!$H$6, " - ", 'CWW17'!$E$5),212)&amp;" [*** truncated]",_xlfn.CONCAT('CWW17'!$B$9, " - ", 'CWW17'!$B$53, " - ", 'CWW17'!$H$6, " - ", 'CWW17'!$E$5))</f>
        <v xml:space="preserve">EA/NRW environmental programme wastewater (WINEP/NEP) - Storm overflow - sewer flow management and control; (WINEP/NEP) wastewater opex - Sewage treatment and disposal - Wastewater network+ </v>
      </c>
      <c r="D2984" t="str">
        <f>'CWW17'!$C$53</f>
        <v>£m</v>
      </c>
      <c r="E2984" t="s">
        <v>8488</v>
      </c>
      <c r="F2984" s="1248">
        <f>IF(ISBLANK('CWW17'!$N$53),"##BLANK",'CWW17'!$N$53)</f>
        <v>0</v>
      </c>
    </row>
    <row r="2985" spans="2:6" x14ac:dyDescent="0.2">
      <c r="B2985" t="str">
        <f>UPPER('CWW17'!$BH$53)</f>
        <v>CWW17_044SLT_PR24</v>
      </c>
      <c r="C2985" t="str">
        <f>IF(LEN(_xlfn.CONCAT('CWW17'!$B$9, " - ", 'CWW17'!$B$53, " - ", 'CWW17'!$I$6, " - ", 'CWW17'!$E$5))&gt;230,LEFT(_xlfn.CONCAT('CWW17'!$B$9, " - ", 'CWW17'!$B$53, " - ", 'CWW17'!$I$6, " - ", 'CWW17'!$E$5),212)&amp;" [*** truncated]",_xlfn.CONCAT('CWW17'!$B$9, " - ", 'CWW17'!$B$53, " - ", 'CWW17'!$I$6, " - ", 'CWW17'!$E$5))</f>
        <v xml:space="preserve">EA/NRW environmental programme wastewater (WINEP/NEP) - Storm overflow - sewer flow management and control; (WINEP/NEP) wastewater opex - Sludge liquor treatment - Wastewater network+ </v>
      </c>
      <c r="D2985" t="str">
        <f>'CWW17'!$C$53</f>
        <v>£m</v>
      </c>
      <c r="E2985" t="s">
        <v>8488</v>
      </c>
      <c r="F2985" s="1248">
        <f>IF(ISBLANK('CWW17'!$O$53),"##BLANK",'CWW17'!$O$53)</f>
        <v>0</v>
      </c>
    </row>
    <row r="2986" spans="2:6" x14ac:dyDescent="0.2">
      <c r="B2986" t="str">
        <f>UPPER('CWW17'!$BI$53)</f>
        <v>CWW17_044TOT_PR24</v>
      </c>
      <c r="C2986" t="str">
        <f>IF(LEN(_xlfn.CONCAT('CWW17'!$B$9, " - ", 'CWW17'!$B$53, " - ", 'CWW17'!$J$5))&gt;230,LEFT(_xlfn.CONCAT('CWW17'!$B$9, " - ", 'CWW17'!$B$53, " - ", 'CWW17'!$J$5),212)&amp;" [*** truncated]",_xlfn.CONCAT('CWW17'!$B$9, " - ", 'CWW17'!$B$53, " - ", 'CWW17'!$J$5))</f>
        <v>EA/NRW environmental programme wastewater (WINEP/NEP) - Storm overflow - sewer flow management and control; (WINEP/NEP) wastewater opex - Total</v>
      </c>
      <c r="D2986" t="str">
        <f>'CWW17'!$C$53</f>
        <v>£m</v>
      </c>
      <c r="E2986" t="s">
        <v>8488</v>
      </c>
      <c r="F2986" s="1248">
        <f>IF(ISBLANK('CWW17'!$P$53),"##BLANK",'CWW17'!$P$53)</f>
        <v>0</v>
      </c>
    </row>
    <row r="2987" spans="2:6" x14ac:dyDescent="0.2">
      <c r="B2987" t="str">
        <f>UPPER('CWW17'!$BD$54)</f>
        <v>CWW17_045FL_PR24</v>
      </c>
      <c r="C2987" t="str">
        <f>IF(LEN(_xlfn.CONCAT('CWW17'!$B$9, " - ", 'CWW17'!$B$54, " - ", 'CWW17'!$E$6, " - ", 'CWW17'!$E$5))&gt;230,LEFT(_xlfn.CONCAT('CWW17'!$B$9, " - ", 'CWW17'!$B$54, " - ", 'CWW17'!$E$6, " - ", 'CWW17'!$E$5),212)&amp;" [*** truncated]",_xlfn.CONCAT('CWW17'!$B$9, " - ", 'CWW17'!$B$54, " - ", 'CWW17'!$E$6, " - ", 'CWW17'!$E$5))</f>
        <v xml:space="preserve">EA/NRW environmental programme wastewater (WINEP/NEP) - Storm overflow - sewer flow management and control; (WINEP/NEP) wastewater totex - Foul - Wastewater network+ </v>
      </c>
      <c r="D2987" t="str">
        <f>'CWW17'!$C$54</f>
        <v>£m</v>
      </c>
      <c r="E2987" t="s">
        <v>8488</v>
      </c>
      <c r="F2987" s="1248">
        <f>IF(ISBLANK('CWW17'!$K$54),"##BLANK",'CWW17'!$K$54)</f>
        <v>0.44465727166255314</v>
      </c>
    </row>
    <row r="2988" spans="2:6" x14ac:dyDescent="0.2">
      <c r="B2988" t="str">
        <f>UPPER('CWW17'!$BE$54)</f>
        <v>CWW17_045SWD_PR24</v>
      </c>
      <c r="C2988" t="str">
        <f>IF(LEN(_xlfn.CONCAT('CWW17'!$B$9, " - ", 'CWW17'!$B$54, " - ", 'CWW17'!$F$6, " - ", 'CWW17'!$E$5))&gt;230,LEFT(_xlfn.CONCAT('CWW17'!$B$9, " - ", 'CWW17'!$B$54, " - ", 'CWW17'!$F$6, " - ", 'CWW17'!$E$5),212)&amp;" [*** truncated]",_xlfn.CONCAT('CWW17'!$B$9, " - ", 'CWW17'!$B$54, " - ", 'CWW17'!$F$6, " - ", 'CWW17'!$E$5))</f>
        <v xml:space="preserve">EA/NRW environmental programme wastewater (WINEP/NEP) - Storm overflow - sewer flow management and control; (WINEP/NEP) wastewater totex - Surface water drainage - Wastewater network+ </v>
      </c>
      <c r="D2988" t="str">
        <f>'CWW17'!$C$54</f>
        <v>£m</v>
      </c>
      <c r="E2988" t="s">
        <v>8488</v>
      </c>
      <c r="F2988" s="1248">
        <f>IF(ISBLANK('CWW17'!$L$54),"##BLANK",'CWW17'!$L$54)</f>
        <v>0.12352568449034916</v>
      </c>
    </row>
    <row r="2989" spans="2:6" x14ac:dyDescent="0.2">
      <c r="B2989" t="str">
        <f>UPPER('CWW17'!$BF$54)</f>
        <v>CWW17_045HD_PR24</v>
      </c>
      <c r="C2989" t="str">
        <f>IF(LEN(_xlfn.CONCAT('CWW17'!$B$9, " - ", 'CWW17'!$B$54, " - ", 'CWW17'!$G$6, " - ", 'CWW17'!$E$5))&gt;230,LEFT(_xlfn.CONCAT('CWW17'!$B$9, " - ", 'CWW17'!$B$54, " - ", 'CWW17'!$G$6, " - ", 'CWW17'!$E$5),212)&amp;" [*** truncated]",_xlfn.CONCAT('CWW17'!$B$9, " - ", 'CWW17'!$B$54, " - ", 'CWW17'!$G$6, " - ", 'CWW17'!$E$5))</f>
        <v xml:space="preserve">EA/NRW environmental programme wastewater (WINEP/NEP) - Storm overflow - sewer flow management and control; (WINEP/NEP) wastewater totex - Highway drainage - Wastewater network+ </v>
      </c>
      <c r="D2989" t="str">
        <f>'CWW17'!$C$54</f>
        <v>£m</v>
      </c>
      <c r="E2989" t="s">
        <v>8488</v>
      </c>
      <c r="F2989" s="1248">
        <f>IF(ISBLANK('CWW17'!$M$54),"##BLANK",'CWW17'!$M$54)</f>
        <v>4.9407760045946533E-2</v>
      </c>
    </row>
    <row r="2990" spans="2:6" x14ac:dyDescent="0.2">
      <c r="B2990" t="str">
        <f>UPPER('CWW17'!$BG$54)</f>
        <v>CWW17_045STD_PR24</v>
      </c>
      <c r="C2990" t="str">
        <f>IF(LEN(_xlfn.CONCAT('CWW17'!$B$9, " - ", 'CWW17'!$B$54, " - ", 'CWW17'!$H$6, " - ", 'CWW17'!$E$5))&gt;230,LEFT(_xlfn.CONCAT('CWW17'!$B$9, " - ", 'CWW17'!$B$54, " - ", 'CWW17'!$H$6, " - ", 'CWW17'!$E$5),212)&amp;" [*** truncated]",_xlfn.CONCAT('CWW17'!$B$9, " - ", 'CWW17'!$B$54, " - ", 'CWW17'!$H$6, " - ", 'CWW17'!$E$5))</f>
        <v xml:space="preserve">EA/NRW environmental programme wastewater (WINEP/NEP) - Storm overflow - sewer flow management and control; (WINEP/NEP) wastewater totex - Sewage treatment and disposal - Wastewater network+ </v>
      </c>
      <c r="D2990" t="str">
        <f>'CWW17'!$C$54</f>
        <v>£m</v>
      </c>
      <c r="E2990" t="s">
        <v>8488</v>
      </c>
      <c r="F2990" s="1248">
        <f>IF(ISBLANK('CWW17'!$N$54),"##BLANK",'CWW17'!$N$54)</f>
        <v>1.8538907674324888E-2</v>
      </c>
    </row>
    <row r="2991" spans="2:6" x14ac:dyDescent="0.2">
      <c r="B2991" t="str">
        <f>UPPER('CWW17'!$BH$54)</f>
        <v>CWW17_045SLT_PR24</v>
      </c>
      <c r="C2991" t="str">
        <f>IF(LEN(_xlfn.CONCAT('CWW17'!$B$9, " - ", 'CWW17'!$B$54, " - ", 'CWW17'!$I$6, " - ", 'CWW17'!$E$5))&gt;230,LEFT(_xlfn.CONCAT('CWW17'!$B$9, " - ", 'CWW17'!$B$54, " - ", 'CWW17'!$I$6, " - ", 'CWW17'!$E$5),212)&amp;" [*** truncated]",_xlfn.CONCAT('CWW17'!$B$9, " - ", 'CWW17'!$B$54, " - ", 'CWW17'!$I$6, " - ", 'CWW17'!$E$5))</f>
        <v xml:space="preserve">EA/NRW environmental programme wastewater (WINEP/NEP) - Storm overflow - sewer flow management and control; (WINEP/NEP) wastewater totex - Sludge liquor treatment - Wastewater network+ </v>
      </c>
      <c r="D2991" t="str">
        <f>'CWW17'!$C$54</f>
        <v>£m</v>
      </c>
      <c r="E2991" t="s">
        <v>8488</v>
      </c>
      <c r="F2991" s="1248">
        <f>IF(ISBLANK('CWW17'!$O$54),"##BLANK",'CWW17'!$O$54)</f>
        <v>0</v>
      </c>
    </row>
    <row r="2992" spans="2:6" x14ac:dyDescent="0.2">
      <c r="B2992" t="str">
        <f>UPPER('CWW17'!$BI$54)</f>
        <v>CWW17_045TOT_PR24</v>
      </c>
      <c r="C2992" t="str">
        <f>IF(LEN(_xlfn.CONCAT('CWW17'!$B$9, " - ", 'CWW17'!$B$54, " - ", 'CWW17'!$J$5))&gt;230,LEFT(_xlfn.CONCAT('CWW17'!$B$9, " - ", 'CWW17'!$B$54, " - ", 'CWW17'!$J$5),212)&amp;" [*** truncated]",_xlfn.CONCAT('CWW17'!$B$9, " - ", 'CWW17'!$B$54, " - ", 'CWW17'!$J$5))</f>
        <v>EA/NRW environmental programme wastewater (WINEP/NEP) - Storm overflow - sewer flow management and control; (WINEP/NEP) wastewater totex - Total</v>
      </c>
      <c r="D2992" t="str">
        <f>'CWW17'!$C$54</f>
        <v>£m</v>
      </c>
      <c r="E2992" t="s">
        <v>8488</v>
      </c>
      <c r="F2992" s="1248">
        <f>IF(ISBLANK('CWW17'!$P$54),"##BLANK",'CWW17'!$P$54)</f>
        <v>0.63612962387317362</v>
      </c>
    </row>
    <row r="2993" spans="2:6" x14ac:dyDescent="0.2">
      <c r="B2993" t="str">
        <f>UPPER('CWW17'!$BD$55)</f>
        <v>CWW17_046FL_PR24</v>
      </c>
      <c r="C2993" t="str">
        <f>IF(LEN(_xlfn.CONCAT('CWW17'!$B$9, " - ", 'CWW17'!$B$55, " - ", 'CWW17'!$E$6, " - ", 'CWW17'!$E$5))&gt;230,LEFT(_xlfn.CONCAT('CWW17'!$B$9, " - ", 'CWW17'!$B$55, " - ", 'CWW17'!$E$6, " - ", 'CWW17'!$E$5),212)&amp;" [*** truncated]",_xlfn.CONCAT('CWW17'!$B$9, " - ", 'CWW17'!$B$55, " - ", 'CWW17'!$E$6, " - ", 'CWW17'!$E$5))</f>
        <v xml:space="preserve">EA/NRW environmental programme wastewater (WINEP/NEP) - Storm overflow - new / upgraded screens (WINEP/NEP) wastewater capex - Foul - Wastewater network+ </v>
      </c>
      <c r="D2993" t="str">
        <f>'CWW17'!$C$55</f>
        <v>£m</v>
      </c>
      <c r="E2993" t="s">
        <v>8488</v>
      </c>
      <c r="F2993" s="1248">
        <f>IF(ISBLANK('CWW17'!$K$55),"##BLANK",'CWW17'!$K$55)</f>
        <v>0</v>
      </c>
    </row>
    <row r="2994" spans="2:6" x14ac:dyDescent="0.2">
      <c r="B2994" t="str">
        <f>UPPER('CWW17'!$BE$55)</f>
        <v>CWW17_046SWD_PR24</v>
      </c>
      <c r="C2994" t="str">
        <f>IF(LEN(_xlfn.CONCAT('CWW17'!$B$9, " - ", 'CWW17'!$B$55, " - ", 'CWW17'!$F$6, " - ", 'CWW17'!$E$5))&gt;230,LEFT(_xlfn.CONCAT('CWW17'!$B$9, " - ", 'CWW17'!$B$55, " - ", 'CWW17'!$F$6, " - ", 'CWW17'!$E$5),212)&amp;" [*** truncated]",_xlfn.CONCAT('CWW17'!$B$9, " - ", 'CWW17'!$B$55, " - ", 'CWW17'!$F$6, " - ", 'CWW17'!$E$5))</f>
        <v xml:space="preserve">EA/NRW environmental programme wastewater (WINEP/NEP) - Storm overflow - new / upgraded screens (WINEP/NEP) wastewater capex - Surface water drainage - Wastewater network+ </v>
      </c>
      <c r="D2994" t="str">
        <f>'CWW17'!$C$55</f>
        <v>£m</v>
      </c>
      <c r="E2994" t="s">
        <v>8488</v>
      </c>
      <c r="F2994" s="1248">
        <f>IF(ISBLANK('CWW17'!$L$55),"##BLANK",'CWW17'!$L$55)</f>
        <v>0</v>
      </c>
    </row>
    <row r="2995" spans="2:6" x14ac:dyDescent="0.2">
      <c r="B2995" t="str">
        <f>UPPER('CWW17'!$BF$55)</f>
        <v>CWW17_046HD_PR24</v>
      </c>
      <c r="C2995" t="str">
        <f>IF(LEN(_xlfn.CONCAT('CWW17'!$B$9, " - ", 'CWW17'!$B$55, " - ", 'CWW17'!$G$6, " - ", 'CWW17'!$E$5))&gt;230,LEFT(_xlfn.CONCAT('CWW17'!$B$9, " - ", 'CWW17'!$B$55, " - ", 'CWW17'!$G$6, " - ", 'CWW17'!$E$5),212)&amp;" [*** truncated]",_xlfn.CONCAT('CWW17'!$B$9, " - ", 'CWW17'!$B$55, " - ", 'CWW17'!$G$6, " - ", 'CWW17'!$E$5))</f>
        <v xml:space="preserve">EA/NRW environmental programme wastewater (WINEP/NEP) - Storm overflow - new / upgraded screens (WINEP/NEP) wastewater capex - Highway drainage - Wastewater network+ </v>
      </c>
      <c r="D2995" t="str">
        <f>'CWW17'!$C$55</f>
        <v>£m</v>
      </c>
      <c r="E2995" t="s">
        <v>8488</v>
      </c>
      <c r="F2995" s="1248">
        <f>IF(ISBLANK('CWW17'!$M$55),"##BLANK",'CWW17'!$M$55)</f>
        <v>0</v>
      </c>
    </row>
    <row r="2996" spans="2:6" x14ac:dyDescent="0.2">
      <c r="B2996" t="str">
        <f>UPPER('CWW17'!$BG$55)</f>
        <v>CWW17_046STD_PR24</v>
      </c>
      <c r="C2996" t="str">
        <f>IF(LEN(_xlfn.CONCAT('CWW17'!$B$9, " - ", 'CWW17'!$B$55, " - ", 'CWW17'!$H$6, " - ", 'CWW17'!$E$5))&gt;230,LEFT(_xlfn.CONCAT('CWW17'!$B$9, " - ", 'CWW17'!$B$55, " - ", 'CWW17'!$H$6, " - ", 'CWW17'!$E$5),212)&amp;" [*** truncated]",_xlfn.CONCAT('CWW17'!$B$9, " - ", 'CWW17'!$B$55, " - ", 'CWW17'!$H$6, " - ", 'CWW17'!$E$5))</f>
        <v xml:space="preserve">EA/NRW environmental programme wastewater (WINEP/NEP) - Storm overflow - new / upgraded screens (WINEP/NEP) wastewater capex - Sewage treatment and disposal - Wastewater network+ </v>
      </c>
      <c r="D2996" t="str">
        <f>'CWW17'!$C$55</f>
        <v>£m</v>
      </c>
      <c r="E2996" t="s">
        <v>8488</v>
      </c>
      <c r="F2996" s="1248">
        <f>IF(ISBLANK('CWW17'!$N$55),"##BLANK",'CWW17'!$N$55)</f>
        <v>0</v>
      </c>
    </row>
    <row r="2997" spans="2:6" x14ac:dyDescent="0.2">
      <c r="B2997" t="str">
        <f>UPPER('CWW17'!$BH$55)</f>
        <v>CWW17_046SLT_PR24</v>
      </c>
      <c r="C2997" t="str">
        <f>IF(LEN(_xlfn.CONCAT('CWW17'!$B$9, " - ", 'CWW17'!$B$55, " - ", 'CWW17'!$I$6, " - ", 'CWW17'!$E$5))&gt;230,LEFT(_xlfn.CONCAT('CWW17'!$B$9, " - ", 'CWW17'!$B$55, " - ", 'CWW17'!$I$6, " - ", 'CWW17'!$E$5),212)&amp;" [*** truncated]",_xlfn.CONCAT('CWW17'!$B$9, " - ", 'CWW17'!$B$55, " - ", 'CWW17'!$I$6, " - ", 'CWW17'!$E$5))</f>
        <v xml:space="preserve">EA/NRW environmental programme wastewater (WINEP/NEP) - Storm overflow - new / upgraded screens (WINEP/NEP) wastewater capex - Sludge liquor treatment - Wastewater network+ </v>
      </c>
      <c r="D2997" t="str">
        <f>'CWW17'!$C$55</f>
        <v>£m</v>
      </c>
      <c r="E2997" t="s">
        <v>8488</v>
      </c>
      <c r="F2997" s="1248">
        <f>IF(ISBLANK('CWW17'!$O$55),"##BLANK",'CWW17'!$O$55)</f>
        <v>0</v>
      </c>
    </row>
    <row r="2998" spans="2:6" x14ac:dyDescent="0.2">
      <c r="B2998" t="str">
        <f>UPPER('CWW17'!$BI$55)</f>
        <v>CWW17_046TOT_PR24</v>
      </c>
      <c r="C2998" t="str">
        <f>IF(LEN(_xlfn.CONCAT('CWW17'!$B$9, " - ", 'CWW17'!$B$55, " - ", 'CWW17'!$J$5))&gt;230,LEFT(_xlfn.CONCAT('CWW17'!$B$9, " - ", 'CWW17'!$B$55, " - ", 'CWW17'!$J$5),212)&amp;" [*** truncated]",_xlfn.CONCAT('CWW17'!$B$9, " - ", 'CWW17'!$B$55, " - ", 'CWW17'!$J$5))</f>
        <v>EA/NRW environmental programme wastewater (WINEP/NEP) - Storm overflow - new / upgraded screens (WINEP/NEP) wastewater capex - Total</v>
      </c>
      <c r="D2998" t="str">
        <f>'CWW17'!$C$55</f>
        <v>£m</v>
      </c>
      <c r="E2998" t="s">
        <v>8488</v>
      </c>
      <c r="F2998" s="1248">
        <f>IF(ISBLANK('CWW17'!$P$55),"##BLANK",'CWW17'!$P$55)</f>
        <v>0</v>
      </c>
    </row>
    <row r="2999" spans="2:6" x14ac:dyDescent="0.2">
      <c r="B2999" t="str">
        <f>UPPER('CWW17'!$BD$56)</f>
        <v>CWW17_047FL_PR24</v>
      </c>
      <c r="C2999" t="str">
        <f>IF(LEN(_xlfn.CONCAT('CWW17'!$B$9, " - ", 'CWW17'!$B$56, " - ", 'CWW17'!$E$6, " - ", 'CWW17'!$E$5))&gt;230,LEFT(_xlfn.CONCAT('CWW17'!$B$9, " - ", 'CWW17'!$B$56, " - ", 'CWW17'!$E$6, " - ", 'CWW17'!$E$5),212)&amp;" [*** truncated]",_xlfn.CONCAT('CWW17'!$B$9, " - ", 'CWW17'!$B$56, " - ", 'CWW17'!$E$6, " - ", 'CWW17'!$E$5))</f>
        <v xml:space="preserve">EA/NRW environmental programme wastewater (WINEP/NEP) - Storm overflow - new / upgraded screens (WINEP/NEP) wastewater opex - Foul - Wastewater network+ </v>
      </c>
      <c r="D2999" t="str">
        <f>'CWW17'!$C$56</f>
        <v>£m</v>
      </c>
      <c r="E2999" t="s">
        <v>8488</v>
      </c>
      <c r="F2999" s="1248">
        <f>IF(ISBLANK('CWW17'!$K$56),"##BLANK",'CWW17'!$K$56)</f>
        <v>0</v>
      </c>
    </row>
    <row r="3000" spans="2:6" x14ac:dyDescent="0.2">
      <c r="B3000" t="str">
        <f>UPPER('CWW17'!$BE$56)</f>
        <v>CWW17_047SWD_PR24</v>
      </c>
      <c r="C3000" t="str">
        <f>IF(LEN(_xlfn.CONCAT('CWW17'!$B$9, " - ", 'CWW17'!$B$56, " - ", 'CWW17'!$F$6, " - ", 'CWW17'!$E$5))&gt;230,LEFT(_xlfn.CONCAT('CWW17'!$B$9, " - ", 'CWW17'!$B$56, " - ", 'CWW17'!$F$6, " - ", 'CWW17'!$E$5),212)&amp;" [*** truncated]",_xlfn.CONCAT('CWW17'!$B$9, " - ", 'CWW17'!$B$56, " - ", 'CWW17'!$F$6, " - ", 'CWW17'!$E$5))</f>
        <v xml:space="preserve">EA/NRW environmental programme wastewater (WINEP/NEP) - Storm overflow - new / upgraded screens (WINEP/NEP) wastewater opex - Surface water drainage - Wastewater network+ </v>
      </c>
      <c r="D3000" t="str">
        <f>'CWW17'!$C$56</f>
        <v>£m</v>
      </c>
      <c r="E3000" t="s">
        <v>8488</v>
      </c>
      <c r="F3000" s="1248">
        <f>IF(ISBLANK('CWW17'!$L$56),"##BLANK",'CWW17'!$L$56)</f>
        <v>0</v>
      </c>
    </row>
    <row r="3001" spans="2:6" x14ac:dyDescent="0.2">
      <c r="B3001" t="str">
        <f>UPPER('CWW17'!$BF$56)</f>
        <v>CWW17_047HD_PR24</v>
      </c>
      <c r="C3001" t="str">
        <f>IF(LEN(_xlfn.CONCAT('CWW17'!$B$9, " - ", 'CWW17'!$B$56, " - ", 'CWW17'!$G$6, " - ", 'CWW17'!$E$5))&gt;230,LEFT(_xlfn.CONCAT('CWW17'!$B$9, " - ", 'CWW17'!$B$56, " - ", 'CWW17'!$G$6, " - ", 'CWW17'!$E$5),212)&amp;" [*** truncated]",_xlfn.CONCAT('CWW17'!$B$9, " - ", 'CWW17'!$B$56, " - ", 'CWW17'!$G$6, " - ", 'CWW17'!$E$5))</f>
        <v xml:space="preserve">EA/NRW environmental programme wastewater (WINEP/NEP) - Storm overflow - new / upgraded screens (WINEP/NEP) wastewater opex - Highway drainage - Wastewater network+ </v>
      </c>
      <c r="D3001" t="str">
        <f>'CWW17'!$C$56</f>
        <v>£m</v>
      </c>
      <c r="E3001" t="s">
        <v>8488</v>
      </c>
      <c r="F3001" s="1248">
        <f>IF(ISBLANK('CWW17'!$M$56),"##BLANK",'CWW17'!$M$56)</f>
        <v>0</v>
      </c>
    </row>
    <row r="3002" spans="2:6" x14ac:dyDescent="0.2">
      <c r="B3002" t="str">
        <f>UPPER('CWW17'!$BG$56)</f>
        <v>CWW17_047STD_PR24</v>
      </c>
      <c r="C3002" t="str">
        <f>IF(LEN(_xlfn.CONCAT('CWW17'!$B$9, " - ", 'CWW17'!$B$56, " - ", 'CWW17'!$H$6, " - ", 'CWW17'!$E$5))&gt;230,LEFT(_xlfn.CONCAT('CWW17'!$B$9, " - ", 'CWW17'!$B$56, " - ", 'CWW17'!$H$6, " - ", 'CWW17'!$E$5),212)&amp;" [*** truncated]",_xlfn.CONCAT('CWW17'!$B$9, " - ", 'CWW17'!$B$56, " - ", 'CWW17'!$H$6, " - ", 'CWW17'!$E$5))</f>
        <v xml:space="preserve">EA/NRW environmental programme wastewater (WINEP/NEP) - Storm overflow - new / upgraded screens (WINEP/NEP) wastewater opex - Sewage treatment and disposal - Wastewater network+ </v>
      </c>
      <c r="D3002" t="str">
        <f>'CWW17'!$C$56</f>
        <v>£m</v>
      </c>
      <c r="E3002" t="s">
        <v>8488</v>
      </c>
      <c r="F3002" s="1248">
        <f>IF(ISBLANK('CWW17'!$N$56),"##BLANK",'CWW17'!$N$56)</f>
        <v>0</v>
      </c>
    </row>
    <row r="3003" spans="2:6" x14ac:dyDescent="0.2">
      <c r="B3003" t="str">
        <f>UPPER('CWW17'!$BH$56)</f>
        <v>CWW17_047SLT_PR24</v>
      </c>
      <c r="C3003" t="str">
        <f>IF(LEN(_xlfn.CONCAT('CWW17'!$B$9, " - ", 'CWW17'!$B$56, " - ", 'CWW17'!$I$6, " - ", 'CWW17'!$E$5))&gt;230,LEFT(_xlfn.CONCAT('CWW17'!$B$9, " - ", 'CWW17'!$B$56, " - ", 'CWW17'!$I$6, " - ", 'CWW17'!$E$5),212)&amp;" [*** truncated]",_xlfn.CONCAT('CWW17'!$B$9, " - ", 'CWW17'!$B$56, " - ", 'CWW17'!$I$6, " - ", 'CWW17'!$E$5))</f>
        <v xml:space="preserve">EA/NRW environmental programme wastewater (WINEP/NEP) - Storm overflow - new / upgraded screens (WINEP/NEP) wastewater opex - Sludge liquor treatment - Wastewater network+ </v>
      </c>
      <c r="D3003" t="str">
        <f>'CWW17'!$C$56</f>
        <v>£m</v>
      </c>
      <c r="E3003" t="s">
        <v>8488</v>
      </c>
      <c r="F3003" s="1248">
        <f>IF(ISBLANK('CWW17'!$O$56),"##BLANK",'CWW17'!$O$56)</f>
        <v>0</v>
      </c>
    </row>
    <row r="3004" spans="2:6" x14ac:dyDescent="0.2">
      <c r="B3004" t="str">
        <f>UPPER('CWW17'!$BI$56)</f>
        <v>CWW17_047TOT_PR24</v>
      </c>
      <c r="C3004" t="str">
        <f>IF(LEN(_xlfn.CONCAT('CWW17'!$B$9, " - ", 'CWW17'!$B$56, " - ", 'CWW17'!$J$5))&gt;230,LEFT(_xlfn.CONCAT('CWW17'!$B$9, " - ", 'CWW17'!$B$56, " - ", 'CWW17'!$J$5),212)&amp;" [*** truncated]",_xlfn.CONCAT('CWW17'!$B$9, " - ", 'CWW17'!$B$56, " - ", 'CWW17'!$J$5))</f>
        <v>EA/NRW environmental programme wastewater (WINEP/NEP) - Storm overflow - new / upgraded screens (WINEP/NEP) wastewater opex - Total</v>
      </c>
      <c r="D3004" t="str">
        <f>'CWW17'!$C$56</f>
        <v>£m</v>
      </c>
      <c r="E3004" t="s">
        <v>8488</v>
      </c>
      <c r="F3004" s="1248">
        <f>IF(ISBLANK('CWW17'!$P$56),"##BLANK",'CWW17'!$P$56)</f>
        <v>0</v>
      </c>
    </row>
    <row r="3005" spans="2:6" x14ac:dyDescent="0.2">
      <c r="B3005" t="str">
        <f>UPPER('CWW17'!$BD$57)</f>
        <v>CWW17_048FL_PR24</v>
      </c>
      <c r="C3005" t="str">
        <f>IF(LEN(_xlfn.CONCAT('CWW17'!$B$9, " - ", 'CWW17'!$B$57, " - ", 'CWW17'!$E$6, " - ", 'CWW17'!$E$5))&gt;230,LEFT(_xlfn.CONCAT('CWW17'!$B$9, " - ", 'CWW17'!$B$57, " - ", 'CWW17'!$E$6, " - ", 'CWW17'!$E$5),212)&amp;" [*** truncated]",_xlfn.CONCAT('CWW17'!$B$9, " - ", 'CWW17'!$B$57, " - ", 'CWW17'!$E$6, " - ", 'CWW17'!$E$5))</f>
        <v xml:space="preserve">EA/NRW environmental programme wastewater (WINEP/NEP) - Storm overflow - new / upgraded screens (WINEP/NEP) wastewater totex - Foul - Wastewater network+ </v>
      </c>
      <c r="D3005" t="str">
        <f>'CWW17'!$C$57</f>
        <v>£m</v>
      </c>
      <c r="E3005" t="s">
        <v>8488</v>
      </c>
      <c r="F3005" s="1248">
        <f>IF(ISBLANK('CWW17'!$K$57),"##BLANK",'CWW17'!$K$57)</f>
        <v>0</v>
      </c>
    </row>
    <row r="3006" spans="2:6" x14ac:dyDescent="0.2">
      <c r="B3006" t="str">
        <f>UPPER('CWW17'!$BE$57)</f>
        <v>CWW17_048SWD_PR24</v>
      </c>
      <c r="C3006" t="str">
        <f>IF(LEN(_xlfn.CONCAT('CWW17'!$B$9, " - ", 'CWW17'!$B$57, " - ", 'CWW17'!$F$6, " - ", 'CWW17'!$E$5))&gt;230,LEFT(_xlfn.CONCAT('CWW17'!$B$9, " - ", 'CWW17'!$B$57, " - ", 'CWW17'!$F$6, " - ", 'CWW17'!$E$5),212)&amp;" [*** truncated]",_xlfn.CONCAT('CWW17'!$B$9, " - ", 'CWW17'!$B$57, " - ", 'CWW17'!$F$6, " - ", 'CWW17'!$E$5))</f>
        <v xml:space="preserve">EA/NRW environmental programme wastewater (WINEP/NEP) - Storm overflow - new / upgraded screens (WINEP/NEP) wastewater totex - Surface water drainage - Wastewater network+ </v>
      </c>
      <c r="D3006" t="str">
        <f>'CWW17'!$C$57</f>
        <v>£m</v>
      </c>
      <c r="E3006" t="s">
        <v>8488</v>
      </c>
      <c r="F3006" s="1248">
        <f>IF(ISBLANK('CWW17'!$L$57),"##BLANK",'CWW17'!$L$57)</f>
        <v>0</v>
      </c>
    </row>
    <row r="3007" spans="2:6" x14ac:dyDescent="0.2">
      <c r="B3007" t="str">
        <f>UPPER('CWW17'!$BF$57)</f>
        <v>CWW17_048HD_PR24</v>
      </c>
      <c r="C3007" t="str">
        <f>IF(LEN(_xlfn.CONCAT('CWW17'!$B$9, " - ", 'CWW17'!$B$57, " - ", 'CWW17'!$G$6, " - ", 'CWW17'!$E$5))&gt;230,LEFT(_xlfn.CONCAT('CWW17'!$B$9, " - ", 'CWW17'!$B$57, " - ", 'CWW17'!$G$6, " - ", 'CWW17'!$E$5),212)&amp;" [*** truncated]",_xlfn.CONCAT('CWW17'!$B$9, " - ", 'CWW17'!$B$57, " - ", 'CWW17'!$G$6, " - ", 'CWW17'!$E$5))</f>
        <v xml:space="preserve">EA/NRW environmental programme wastewater (WINEP/NEP) - Storm overflow - new / upgraded screens (WINEP/NEP) wastewater totex - Highway drainage - Wastewater network+ </v>
      </c>
      <c r="D3007" t="str">
        <f>'CWW17'!$C$57</f>
        <v>£m</v>
      </c>
      <c r="E3007" t="s">
        <v>8488</v>
      </c>
      <c r="F3007" s="1248">
        <f>IF(ISBLANK('CWW17'!$M$57),"##BLANK",'CWW17'!$M$57)</f>
        <v>0</v>
      </c>
    </row>
    <row r="3008" spans="2:6" x14ac:dyDescent="0.2">
      <c r="B3008" t="str">
        <f>UPPER('CWW17'!$BG$57)</f>
        <v>CWW17_048STD_PR24</v>
      </c>
      <c r="C3008" t="str">
        <f>IF(LEN(_xlfn.CONCAT('CWW17'!$B$9, " - ", 'CWW17'!$B$57, " - ", 'CWW17'!$H$6, " - ", 'CWW17'!$E$5))&gt;230,LEFT(_xlfn.CONCAT('CWW17'!$B$9, " - ", 'CWW17'!$B$57, " - ", 'CWW17'!$H$6, " - ", 'CWW17'!$E$5),212)&amp;" [*** truncated]",_xlfn.CONCAT('CWW17'!$B$9, " - ", 'CWW17'!$B$57, " - ", 'CWW17'!$H$6, " - ", 'CWW17'!$E$5))</f>
        <v xml:space="preserve">EA/NRW environmental programme wastewater (WINEP/NEP) - Storm overflow - new / upgraded screens (WINEP/NEP) wastewater totex - Sewage treatment and disposal - Wastewater network+ </v>
      </c>
      <c r="D3008" t="str">
        <f>'CWW17'!$C$57</f>
        <v>£m</v>
      </c>
      <c r="E3008" t="s">
        <v>8488</v>
      </c>
      <c r="F3008" s="1248">
        <f>IF(ISBLANK('CWW17'!$N$57),"##BLANK",'CWW17'!$N$57)</f>
        <v>0</v>
      </c>
    </row>
    <row r="3009" spans="2:6" x14ac:dyDescent="0.2">
      <c r="B3009" t="str">
        <f>UPPER('CWW17'!$BH$57)</f>
        <v>CWW17_048SLT_PR24</v>
      </c>
      <c r="C3009" t="str">
        <f>IF(LEN(_xlfn.CONCAT('CWW17'!$B$9, " - ", 'CWW17'!$B$57, " - ", 'CWW17'!$I$6, " - ", 'CWW17'!$E$5))&gt;230,LEFT(_xlfn.CONCAT('CWW17'!$B$9, " - ", 'CWW17'!$B$57, " - ", 'CWW17'!$I$6, " - ", 'CWW17'!$E$5),212)&amp;" [*** truncated]",_xlfn.CONCAT('CWW17'!$B$9, " - ", 'CWW17'!$B$57, " - ", 'CWW17'!$I$6, " - ", 'CWW17'!$E$5))</f>
        <v xml:space="preserve">EA/NRW environmental programme wastewater (WINEP/NEP) - Storm overflow - new / upgraded screens (WINEP/NEP) wastewater totex - Sludge liquor treatment - Wastewater network+ </v>
      </c>
      <c r="D3009" t="str">
        <f>'CWW17'!$C$57</f>
        <v>£m</v>
      </c>
      <c r="E3009" t="s">
        <v>8488</v>
      </c>
      <c r="F3009" s="1248">
        <f>IF(ISBLANK('CWW17'!$O$57),"##BLANK",'CWW17'!$O$57)</f>
        <v>0</v>
      </c>
    </row>
    <row r="3010" spans="2:6" x14ac:dyDescent="0.2">
      <c r="B3010" t="str">
        <f>UPPER('CWW17'!$BI$57)</f>
        <v>CWW17_048TOT_PR24</v>
      </c>
      <c r="C3010" t="str">
        <f>IF(LEN(_xlfn.CONCAT('CWW17'!$B$9, " - ", 'CWW17'!$B$57, " - ", 'CWW17'!$J$5))&gt;230,LEFT(_xlfn.CONCAT('CWW17'!$B$9, " - ", 'CWW17'!$B$57, " - ", 'CWW17'!$J$5),212)&amp;" [*** truncated]",_xlfn.CONCAT('CWW17'!$B$9, " - ", 'CWW17'!$B$57, " - ", 'CWW17'!$J$5))</f>
        <v>EA/NRW environmental programme wastewater (WINEP/NEP) - Storm overflow - new / upgraded screens (WINEP/NEP) wastewater totex - Total</v>
      </c>
      <c r="D3010" t="str">
        <f>'CWW17'!$C$57</f>
        <v>£m</v>
      </c>
      <c r="E3010" t="s">
        <v>8488</v>
      </c>
      <c r="F3010" s="1248">
        <f>IF(ISBLANK('CWW17'!$P$57),"##BLANK",'CWW17'!$P$57)</f>
        <v>0</v>
      </c>
    </row>
    <row r="3011" spans="2:6" x14ac:dyDescent="0.2">
      <c r="B3011" t="str">
        <f>UPPER('CWW17'!$BD$58)</f>
        <v>CWW17_049FL_PR24</v>
      </c>
      <c r="C3011" t="str">
        <f>IF(LEN(_xlfn.CONCAT('CWW17'!$B$9, " - ", 'CWW17'!$B$58, " - ", 'CWW17'!$E$6, " - ", 'CWW17'!$E$5))&gt;230,LEFT(_xlfn.CONCAT('CWW17'!$B$9, " - ", 'CWW17'!$B$58, " - ", 'CWW17'!$E$6, " - ", 'CWW17'!$E$5),212)&amp;" [*** truncated]",_xlfn.CONCAT('CWW17'!$B$9, " - ", 'CWW17'!$B$58, " - ", 'CWW17'!$E$6, " - ", 'CWW17'!$E$5))</f>
        <v xml:space="preserve">EA/NRW environmental programme wastewater (WINEP/NEP) - Treatment for chemical removal (WINEP/NEP) wastewater capex - Foul - Wastewater network+ </v>
      </c>
      <c r="D3011" t="str">
        <f>'CWW17'!$C$58</f>
        <v>£m</v>
      </c>
      <c r="E3011" t="s">
        <v>8488</v>
      </c>
      <c r="F3011" s="1248">
        <f>IF(ISBLANK('CWW17'!$K$58),"##BLANK",'CWW17'!$K$58)</f>
        <v>0</v>
      </c>
    </row>
    <row r="3012" spans="2:6" x14ac:dyDescent="0.2">
      <c r="B3012" t="str">
        <f>UPPER('CWW17'!$BE$58)</f>
        <v>CWW17_049SWD_PR24</v>
      </c>
      <c r="C3012" t="str">
        <f>IF(LEN(_xlfn.CONCAT('CWW17'!$B$9, " - ", 'CWW17'!$B$58, " - ", 'CWW17'!$F$6, " - ", 'CWW17'!$E$5))&gt;230,LEFT(_xlfn.CONCAT('CWW17'!$B$9, " - ", 'CWW17'!$B$58, " - ", 'CWW17'!$F$6, " - ", 'CWW17'!$E$5),212)&amp;" [*** truncated]",_xlfn.CONCAT('CWW17'!$B$9, " - ", 'CWW17'!$B$58, " - ", 'CWW17'!$F$6, " - ", 'CWW17'!$E$5))</f>
        <v xml:space="preserve">EA/NRW environmental programme wastewater (WINEP/NEP) - Treatment for chemical removal (WINEP/NEP) wastewater capex - Surface water drainage - Wastewater network+ </v>
      </c>
      <c r="D3012" t="str">
        <f>'CWW17'!$C$58</f>
        <v>£m</v>
      </c>
      <c r="E3012" t="s">
        <v>8488</v>
      </c>
      <c r="F3012" s="1248">
        <f>IF(ISBLANK('CWW17'!$L$58),"##BLANK",'CWW17'!$L$58)</f>
        <v>0</v>
      </c>
    </row>
    <row r="3013" spans="2:6" x14ac:dyDescent="0.2">
      <c r="B3013" t="str">
        <f>UPPER('CWW17'!$BF$58)</f>
        <v>CWW17_049HD_PR24</v>
      </c>
      <c r="C3013" t="str">
        <f>IF(LEN(_xlfn.CONCAT('CWW17'!$B$9, " - ", 'CWW17'!$B$58, " - ", 'CWW17'!$G$6, " - ", 'CWW17'!$E$5))&gt;230,LEFT(_xlfn.CONCAT('CWW17'!$B$9, " - ", 'CWW17'!$B$58, " - ", 'CWW17'!$G$6, " - ", 'CWW17'!$E$5),212)&amp;" [*** truncated]",_xlfn.CONCAT('CWW17'!$B$9, " - ", 'CWW17'!$B$58, " - ", 'CWW17'!$G$6, " - ", 'CWW17'!$E$5))</f>
        <v xml:space="preserve">EA/NRW environmental programme wastewater (WINEP/NEP) - Treatment for chemical removal (WINEP/NEP) wastewater capex - Highway drainage - Wastewater network+ </v>
      </c>
      <c r="D3013" t="str">
        <f>'CWW17'!$C$58</f>
        <v>£m</v>
      </c>
      <c r="E3013" t="s">
        <v>8488</v>
      </c>
      <c r="F3013" s="1248">
        <f>IF(ISBLANK('CWW17'!$M$58),"##BLANK",'CWW17'!$M$58)</f>
        <v>0</v>
      </c>
    </row>
    <row r="3014" spans="2:6" x14ac:dyDescent="0.2">
      <c r="B3014" t="str">
        <f>UPPER('CWW17'!$BG$58)</f>
        <v>CWW17_049STD_PR24</v>
      </c>
      <c r="C3014" t="str">
        <f>IF(LEN(_xlfn.CONCAT('CWW17'!$B$9, " - ", 'CWW17'!$B$58, " - ", 'CWW17'!$H$6, " - ", 'CWW17'!$E$5))&gt;230,LEFT(_xlfn.CONCAT('CWW17'!$B$9, " - ", 'CWW17'!$B$58, " - ", 'CWW17'!$H$6, " - ", 'CWW17'!$E$5),212)&amp;" [*** truncated]",_xlfn.CONCAT('CWW17'!$B$9, " - ", 'CWW17'!$B$58, " - ", 'CWW17'!$H$6, " - ", 'CWW17'!$E$5))</f>
        <v xml:space="preserve">EA/NRW environmental programme wastewater (WINEP/NEP) - Treatment for chemical removal (WINEP/NEP) wastewater capex - Sewage treatment and disposal - Wastewater network+ </v>
      </c>
      <c r="D3014" t="str">
        <f>'CWW17'!$C$58</f>
        <v>£m</v>
      </c>
      <c r="E3014" t="s">
        <v>8488</v>
      </c>
      <c r="F3014" s="1248">
        <f>IF(ISBLANK('CWW17'!$N$58),"##BLANK",'CWW17'!$N$58)</f>
        <v>0</v>
      </c>
    </row>
    <row r="3015" spans="2:6" x14ac:dyDescent="0.2">
      <c r="B3015" t="str">
        <f>UPPER('CWW17'!$BH$58)</f>
        <v>CWW17_049SLT_PR24</v>
      </c>
      <c r="C3015" t="str">
        <f>IF(LEN(_xlfn.CONCAT('CWW17'!$B$9, " - ", 'CWW17'!$B$58, " - ", 'CWW17'!$I$6, " - ", 'CWW17'!$E$5))&gt;230,LEFT(_xlfn.CONCAT('CWW17'!$B$9, " - ", 'CWW17'!$B$58, " - ", 'CWW17'!$I$6, " - ", 'CWW17'!$E$5),212)&amp;" [*** truncated]",_xlfn.CONCAT('CWW17'!$B$9, " - ", 'CWW17'!$B$58, " - ", 'CWW17'!$I$6, " - ", 'CWW17'!$E$5))</f>
        <v xml:space="preserve">EA/NRW environmental programme wastewater (WINEP/NEP) - Treatment for chemical removal (WINEP/NEP) wastewater capex - Sludge liquor treatment - Wastewater network+ </v>
      </c>
      <c r="D3015" t="str">
        <f>'CWW17'!$C$58</f>
        <v>£m</v>
      </c>
      <c r="E3015" t="s">
        <v>8488</v>
      </c>
      <c r="F3015" s="1248">
        <f>IF(ISBLANK('CWW17'!$O$58),"##BLANK",'CWW17'!$O$58)</f>
        <v>0</v>
      </c>
    </row>
    <row r="3016" spans="2:6" x14ac:dyDescent="0.2">
      <c r="B3016" t="str">
        <f>UPPER('CWW17'!$BI$58)</f>
        <v>CWW17_049TOT_PR24</v>
      </c>
      <c r="C3016" t="str">
        <f>IF(LEN(_xlfn.CONCAT('CWW17'!$B$9, " - ", 'CWW17'!$B$58, " - ", 'CWW17'!$J$5))&gt;230,LEFT(_xlfn.CONCAT('CWW17'!$B$9, " - ", 'CWW17'!$B$58, " - ", 'CWW17'!$J$5),212)&amp;" [*** truncated]",_xlfn.CONCAT('CWW17'!$B$9, " - ", 'CWW17'!$B$58, " - ", 'CWW17'!$J$5))</f>
        <v>EA/NRW environmental programme wastewater (WINEP/NEP) - Treatment for chemical removal (WINEP/NEP) wastewater capex - Total</v>
      </c>
      <c r="D3016" t="str">
        <f>'CWW17'!$C$58</f>
        <v>£m</v>
      </c>
      <c r="E3016" t="s">
        <v>8488</v>
      </c>
      <c r="F3016" s="1248">
        <f>IF(ISBLANK('CWW17'!$P$58),"##BLANK",'CWW17'!$P$58)</f>
        <v>0</v>
      </c>
    </row>
    <row r="3017" spans="2:6" x14ac:dyDescent="0.2">
      <c r="B3017" t="str">
        <f>UPPER('CWW17'!$BD$59)</f>
        <v>CWW17_050FL_PR24</v>
      </c>
      <c r="C3017" t="str">
        <f>IF(LEN(_xlfn.CONCAT('CWW17'!$B$9, " - ", 'CWW17'!$B$59, " - ", 'CWW17'!$E$6, " - ", 'CWW17'!$E$5))&gt;230,LEFT(_xlfn.CONCAT('CWW17'!$B$9, " - ", 'CWW17'!$B$59, " - ", 'CWW17'!$E$6, " - ", 'CWW17'!$E$5),212)&amp;" [*** truncated]",_xlfn.CONCAT('CWW17'!$B$9, " - ", 'CWW17'!$B$59, " - ", 'CWW17'!$E$6, " - ", 'CWW17'!$E$5))</f>
        <v xml:space="preserve">EA/NRW environmental programme wastewater (WINEP/NEP) - Treatment for chemical removal (WINEP/NEP) wastewater opex - Foul - Wastewater network+ </v>
      </c>
      <c r="D3017" t="str">
        <f>'CWW17'!$C$59</f>
        <v>£m</v>
      </c>
      <c r="E3017" t="s">
        <v>8488</v>
      </c>
      <c r="F3017" s="1248">
        <f>IF(ISBLANK('CWW17'!$K$59),"##BLANK",'CWW17'!$K$59)</f>
        <v>0</v>
      </c>
    </row>
    <row r="3018" spans="2:6" x14ac:dyDescent="0.2">
      <c r="B3018" t="str">
        <f>UPPER('CWW17'!$BE$59)</f>
        <v>CWW17_050SWD_PR24</v>
      </c>
      <c r="C3018" t="str">
        <f>IF(LEN(_xlfn.CONCAT('CWW17'!$B$9, " - ", 'CWW17'!$B$59, " - ", 'CWW17'!$F$6, " - ", 'CWW17'!$E$5))&gt;230,LEFT(_xlfn.CONCAT('CWW17'!$B$9, " - ", 'CWW17'!$B$59, " - ", 'CWW17'!$F$6, " - ", 'CWW17'!$E$5),212)&amp;" [*** truncated]",_xlfn.CONCAT('CWW17'!$B$9, " - ", 'CWW17'!$B$59, " - ", 'CWW17'!$F$6, " - ", 'CWW17'!$E$5))</f>
        <v xml:space="preserve">EA/NRW environmental programme wastewater (WINEP/NEP) - Treatment for chemical removal (WINEP/NEP) wastewater opex - Surface water drainage - Wastewater network+ </v>
      </c>
      <c r="D3018" t="str">
        <f>'CWW17'!$C$59</f>
        <v>£m</v>
      </c>
      <c r="E3018" t="s">
        <v>8488</v>
      </c>
      <c r="F3018" s="1248">
        <f>IF(ISBLANK('CWW17'!$L$59),"##BLANK",'CWW17'!$L$59)</f>
        <v>0</v>
      </c>
    </row>
    <row r="3019" spans="2:6" x14ac:dyDescent="0.2">
      <c r="B3019" t="str">
        <f>UPPER('CWW17'!$BF$59)</f>
        <v>CWW17_050HD_PR24</v>
      </c>
      <c r="C3019" t="str">
        <f>IF(LEN(_xlfn.CONCAT('CWW17'!$B$9, " - ", 'CWW17'!$B$59, " - ", 'CWW17'!$G$6, " - ", 'CWW17'!$E$5))&gt;230,LEFT(_xlfn.CONCAT('CWW17'!$B$9, " - ", 'CWW17'!$B$59, " - ", 'CWW17'!$G$6, " - ", 'CWW17'!$E$5),212)&amp;" [*** truncated]",_xlfn.CONCAT('CWW17'!$B$9, " - ", 'CWW17'!$B$59, " - ", 'CWW17'!$G$6, " - ", 'CWW17'!$E$5))</f>
        <v xml:space="preserve">EA/NRW environmental programme wastewater (WINEP/NEP) - Treatment for chemical removal (WINEP/NEP) wastewater opex - Highway drainage - Wastewater network+ </v>
      </c>
      <c r="D3019" t="str">
        <f>'CWW17'!$C$59</f>
        <v>£m</v>
      </c>
      <c r="E3019" t="s">
        <v>8488</v>
      </c>
      <c r="F3019" s="1248">
        <f>IF(ISBLANK('CWW17'!$M$59),"##BLANK",'CWW17'!$M$59)</f>
        <v>0</v>
      </c>
    </row>
    <row r="3020" spans="2:6" x14ac:dyDescent="0.2">
      <c r="B3020" t="str">
        <f>UPPER('CWW17'!$BG$59)</f>
        <v>CWW17_050STD_PR24</v>
      </c>
      <c r="C3020" t="str">
        <f>IF(LEN(_xlfn.CONCAT('CWW17'!$B$9, " - ", 'CWW17'!$B$59, " - ", 'CWW17'!$H$6, " - ", 'CWW17'!$E$5))&gt;230,LEFT(_xlfn.CONCAT('CWW17'!$B$9, " - ", 'CWW17'!$B$59, " - ", 'CWW17'!$H$6, " - ", 'CWW17'!$E$5),212)&amp;" [*** truncated]",_xlfn.CONCAT('CWW17'!$B$9, " - ", 'CWW17'!$B$59, " - ", 'CWW17'!$H$6, " - ", 'CWW17'!$E$5))</f>
        <v xml:space="preserve">EA/NRW environmental programme wastewater (WINEP/NEP) - Treatment for chemical removal (WINEP/NEP) wastewater opex - Sewage treatment and disposal - Wastewater network+ </v>
      </c>
      <c r="D3020" t="str">
        <f>'CWW17'!$C$59</f>
        <v>£m</v>
      </c>
      <c r="E3020" t="s">
        <v>8488</v>
      </c>
      <c r="F3020" s="1248">
        <f>IF(ISBLANK('CWW17'!$N$59),"##BLANK",'CWW17'!$N$59)</f>
        <v>0</v>
      </c>
    </row>
    <row r="3021" spans="2:6" x14ac:dyDescent="0.2">
      <c r="B3021" t="str">
        <f>UPPER('CWW17'!$BH$59)</f>
        <v>CWW17_050SLT_PR24</v>
      </c>
      <c r="C3021" t="str">
        <f>IF(LEN(_xlfn.CONCAT('CWW17'!$B$9, " - ", 'CWW17'!$B$59, " - ", 'CWW17'!$I$6, " - ", 'CWW17'!$E$5))&gt;230,LEFT(_xlfn.CONCAT('CWW17'!$B$9, " - ", 'CWW17'!$B$59, " - ", 'CWW17'!$I$6, " - ", 'CWW17'!$E$5),212)&amp;" [*** truncated]",_xlfn.CONCAT('CWW17'!$B$9, " - ", 'CWW17'!$B$59, " - ", 'CWW17'!$I$6, " - ", 'CWW17'!$E$5))</f>
        <v xml:space="preserve">EA/NRW environmental programme wastewater (WINEP/NEP) - Treatment for chemical removal (WINEP/NEP) wastewater opex - Sludge liquor treatment - Wastewater network+ </v>
      </c>
      <c r="D3021" t="str">
        <f>'CWW17'!$C$59</f>
        <v>£m</v>
      </c>
      <c r="E3021" t="s">
        <v>8488</v>
      </c>
      <c r="F3021" s="1248">
        <f>IF(ISBLANK('CWW17'!$O$59),"##BLANK",'CWW17'!$O$59)</f>
        <v>0</v>
      </c>
    </row>
    <row r="3022" spans="2:6" x14ac:dyDescent="0.2">
      <c r="B3022" t="str">
        <f>UPPER('CWW17'!$BI$59)</f>
        <v>CWW17_050TOT_PR24</v>
      </c>
      <c r="C3022" t="str">
        <f>IF(LEN(_xlfn.CONCAT('CWW17'!$B$9, " - ", 'CWW17'!$B$59, " - ", 'CWW17'!$J$5))&gt;230,LEFT(_xlfn.CONCAT('CWW17'!$B$9, " - ", 'CWW17'!$B$59, " - ", 'CWW17'!$J$5),212)&amp;" [*** truncated]",_xlfn.CONCAT('CWW17'!$B$9, " - ", 'CWW17'!$B$59, " - ", 'CWW17'!$J$5))</f>
        <v>EA/NRW environmental programme wastewater (WINEP/NEP) - Treatment for chemical removal (WINEP/NEP) wastewater opex - Total</v>
      </c>
      <c r="D3022" t="str">
        <f>'CWW17'!$C$59</f>
        <v>£m</v>
      </c>
      <c r="E3022" t="s">
        <v>8488</v>
      </c>
      <c r="F3022" s="1248">
        <f>IF(ISBLANK('CWW17'!$P$59),"##BLANK",'CWW17'!$P$59)</f>
        <v>0</v>
      </c>
    </row>
    <row r="3023" spans="2:6" x14ac:dyDescent="0.2">
      <c r="B3023" t="str">
        <f>UPPER('CWW17'!$BD$60)</f>
        <v>CWW17_051FL_PR24</v>
      </c>
      <c r="C3023" t="str">
        <f>IF(LEN(_xlfn.CONCAT('CWW17'!$B$9, " - ", 'CWW17'!$B$60, " - ", 'CWW17'!$E$6, " - ", 'CWW17'!$E$5))&gt;230,LEFT(_xlfn.CONCAT('CWW17'!$B$9, " - ", 'CWW17'!$B$60, " - ", 'CWW17'!$E$6, " - ", 'CWW17'!$E$5),212)&amp;" [*** truncated]",_xlfn.CONCAT('CWW17'!$B$9, " - ", 'CWW17'!$B$60, " - ", 'CWW17'!$E$6, " - ", 'CWW17'!$E$5))</f>
        <v xml:space="preserve">EA/NRW environmental programme wastewater (WINEP/NEP) - Treatment for chemical removal (WINEP/NEP) wastewater totex - Foul - Wastewater network+ </v>
      </c>
      <c r="D3023" t="str">
        <f>'CWW17'!$C$60</f>
        <v>£m</v>
      </c>
      <c r="E3023" t="s">
        <v>8488</v>
      </c>
      <c r="F3023" s="1248">
        <f>IF(ISBLANK('CWW17'!$K$60),"##BLANK",'CWW17'!$K$60)</f>
        <v>0</v>
      </c>
    </row>
    <row r="3024" spans="2:6" x14ac:dyDescent="0.2">
      <c r="B3024" t="str">
        <f>UPPER('CWW17'!$BE$60)</f>
        <v>CWW17_051SWD_PR24</v>
      </c>
      <c r="C3024" t="str">
        <f>IF(LEN(_xlfn.CONCAT('CWW17'!$B$9, " - ", 'CWW17'!$B$60, " - ", 'CWW17'!$F$6, " - ", 'CWW17'!$E$5))&gt;230,LEFT(_xlfn.CONCAT('CWW17'!$B$9, " - ", 'CWW17'!$B$60, " - ", 'CWW17'!$F$6, " - ", 'CWW17'!$E$5),212)&amp;" [*** truncated]",_xlfn.CONCAT('CWW17'!$B$9, " - ", 'CWW17'!$B$60, " - ", 'CWW17'!$F$6, " - ", 'CWW17'!$E$5))</f>
        <v xml:space="preserve">EA/NRW environmental programme wastewater (WINEP/NEP) - Treatment for chemical removal (WINEP/NEP) wastewater totex - Surface water drainage - Wastewater network+ </v>
      </c>
      <c r="D3024" t="str">
        <f>'CWW17'!$C$60</f>
        <v>£m</v>
      </c>
      <c r="E3024" t="s">
        <v>8488</v>
      </c>
      <c r="F3024" s="1248">
        <f>IF(ISBLANK('CWW17'!$L$60),"##BLANK",'CWW17'!$L$60)</f>
        <v>0</v>
      </c>
    </row>
    <row r="3025" spans="2:6" x14ac:dyDescent="0.2">
      <c r="B3025" t="str">
        <f>UPPER('CWW17'!$BF$60)</f>
        <v>CWW17_051HD_PR24</v>
      </c>
      <c r="C3025" t="str">
        <f>IF(LEN(_xlfn.CONCAT('CWW17'!$B$9, " - ", 'CWW17'!$B$60, " - ", 'CWW17'!$G$6, " - ", 'CWW17'!$E$5))&gt;230,LEFT(_xlfn.CONCAT('CWW17'!$B$9, " - ", 'CWW17'!$B$60, " - ", 'CWW17'!$G$6, " - ", 'CWW17'!$E$5),212)&amp;" [*** truncated]",_xlfn.CONCAT('CWW17'!$B$9, " - ", 'CWW17'!$B$60, " - ", 'CWW17'!$G$6, " - ", 'CWW17'!$E$5))</f>
        <v xml:space="preserve">EA/NRW environmental programme wastewater (WINEP/NEP) - Treatment for chemical removal (WINEP/NEP) wastewater totex - Highway drainage - Wastewater network+ </v>
      </c>
      <c r="D3025" t="str">
        <f>'CWW17'!$C$60</f>
        <v>£m</v>
      </c>
      <c r="E3025" t="s">
        <v>8488</v>
      </c>
      <c r="F3025" s="1248">
        <f>IF(ISBLANK('CWW17'!$M$60),"##BLANK",'CWW17'!$M$60)</f>
        <v>0</v>
      </c>
    </row>
    <row r="3026" spans="2:6" x14ac:dyDescent="0.2">
      <c r="B3026" t="str">
        <f>UPPER('CWW17'!$BG$60)</f>
        <v>CWW17_051STD_PR24</v>
      </c>
      <c r="C3026" t="str">
        <f>IF(LEN(_xlfn.CONCAT('CWW17'!$B$9, " - ", 'CWW17'!$B$60, " - ", 'CWW17'!$H$6, " - ", 'CWW17'!$E$5))&gt;230,LEFT(_xlfn.CONCAT('CWW17'!$B$9, " - ", 'CWW17'!$B$60, " - ", 'CWW17'!$H$6, " - ", 'CWW17'!$E$5),212)&amp;" [*** truncated]",_xlfn.CONCAT('CWW17'!$B$9, " - ", 'CWW17'!$B$60, " - ", 'CWW17'!$H$6, " - ", 'CWW17'!$E$5))</f>
        <v xml:space="preserve">EA/NRW environmental programme wastewater (WINEP/NEP) - Treatment for chemical removal (WINEP/NEP) wastewater totex - Sewage treatment and disposal - Wastewater network+ </v>
      </c>
      <c r="D3026" t="str">
        <f>'CWW17'!$C$60</f>
        <v>£m</v>
      </c>
      <c r="E3026" t="s">
        <v>8488</v>
      </c>
      <c r="F3026" s="1248">
        <f>IF(ISBLANK('CWW17'!$N$60),"##BLANK",'CWW17'!$N$60)</f>
        <v>0</v>
      </c>
    </row>
    <row r="3027" spans="2:6" x14ac:dyDescent="0.2">
      <c r="B3027" t="str">
        <f>UPPER('CWW17'!$BH$60)</f>
        <v>CWW17_051SLT_PR24</v>
      </c>
      <c r="C3027" t="str">
        <f>IF(LEN(_xlfn.CONCAT('CWW17'!$B$9, " - ", 'CWW17'!$B$60, " - ", 'CWW17'!$I$6, " - ", 'CWW17'!$E$5))&gt;230,LEFT(_xlfn.CONCAT('CWW17'!$B$9, " - ", 'CWW17'!$B$60, " - ", 'CWW17'!$I$6, " - ", 'CWW17'!$E$5),212)&amp;" [*** truncated]",_xlfn.CONCAT('CWW17'!$B$9, " - ", 'CWW17'!$B$60, " - ", 'CWW17'!$I$6, " - ", 'CWW17'!$E$5))</f>
        <v xml:space="preserve">EA/NRW environmental programme wastewater (WINEP/NEP) - Treatment for chemical removal (WINEP/NEP) wastewater totex - Sludge liquor treatment - Wastewater network+ </v>
      </c>
      <c r="D3027" t="str">
        <f>'CWW17'!$C$60</f>
        <v>£m</v>
      </c>
      <c r="E3027" t="s">
        <v>8488</v>
      </c>
      <c r="F3027" s="1248">
        <f>IF(ISBLANK('CWW17'!$O$60),"##BLANK",'CWW17'!$O$60)</f>
        <v>0</v>
      </c>
    </row>
    <row r="3028" spans="2:6" x14ac:dyDescent="0.2">
      <c r="B3028" t="str">
        <f>UPPER('CWW17'!$BI$60)</f>
        <v>CWW17_051TOT_PR24</v>
      </c>
      <c r="C3028" t="str">
        <f>IF(LEN(_xlfn.CONCAT('CWW17'!$B$9, " - ", 'CWW17'!$B$60, " - ", 'CWW17'!$J$5))&gt;230,LEFT(_xlfn.CONCAT('CWW17'!$B$9, " - ", 'CWW17'!$B$60, " - ", 'CWW17'!$J$5),212)&amp;" [*** truncated]",_xlfn.CONCAT('CWW17'!$B$9, " - ", 'CWW17'!$B$60, " - ", 'CWW17'!$J$5))</f>
        <v>EA/NRW environmental programme wastewater (WINEP/NEP) - Treatment for chemical removal (WINEP/NEP) wastewater totex - Total</v>
      </c>
      <c r="D3028" t="str">
        <f>'CWW17'!$C$60</f>
        <v>£m</v>
      </c>
      <c r="E3028" t="s">
        <v>8488</v>
      </c>
      <c r="F3028" s="1248">
        <f>IF(ISBLANK('CWW17'!$P$60),"##BLANK",'CWW17'!$P$60)</f>
        <v>0</v>
      </c>
    </row>
    <row r="3029" spans="2:6" x14ac:dyDescent="0.2">
      <c r="B3029" t="str">
        <f>UPPER('CWW17'!$BD$61)</f>
        <v>CWW17_052FL_PR24</v>
      </c>
      <c r="C3029" t="str">
        <f>IF(LEN(_xlfn.CONCAT('CWW17'!$B$9, " - ", 'CWW17'!$B$61, " - ", 'CWW17'!$E$6, " - ", 'CWW17'!$E$5))&gt;230,LEFT(_xlfn.CONCAT('CWW17'!$B$9, " - ", 'CWW17'!$B$61, " - ", 'CWW17'!$E$6, " - ", 'CWW17'!$E$5),212)&amp;" [*** truncated]",_xlfn.CONCAT('CWW17'!$B$9, " - ", 'CWW17'!$B$61, " - ", 'CWW17'!$E$6, " - ", 'CWW17'!$E$5))</f>
        <v xml:space="preserve">EA/NRW environmental programme wastewater (WINEP/NEP) - Chemicals and emerging contaminants monitoring, investigations, options appraisals; (WINEP/NEP) wastewater capex - Foul - Wastewater network+ </v>
      </c>
      <c r="D3029" t="str">
        <f>'CWW17'!$C$61</f>
        <v>£m</v>
      </c>
      <c r="E3029" t="s">
        <v>8488</v>
      </c>
      <c r="F3029" s="1248">
        <f>IF(ISBLANK('CWW17'!$K$61),"##BLANK",'CWW17'!$K$61)</f>
        <v>0</v>
      </c>
    </row>
    <row r="3030" spans="2:6" x14ac:dyDescent="0.2">
      <c r="B3030" t="str">
        <f>UPPER('CWW17'!$BE$61)</f>
        <v>CWW17_052SWD_PR24</v>
      </c>
      <c r="C3030" t="str">
        <f>IF(LEN(_xlfn.CONCAT('CWW17'!$B$9, " - ", 'CWW17'!$B$61, " - ", 'CWW17'!$F$6, " - ", 'CWW17'!$E$5))&gt;230,LEFT(_xlfn.CONCAT('CWW17'!$B$9, " - ", 'CWW17'!$B$61, " - ", 'CWW17'!$F$6, " - ", 'CWW17'!$E$5),212)&amp;" [*** truncated]",_xlfn.CONCAT('CWW17'!$B$9, " - ", 'CWW17'!$B$61, " - ", 'CWW17'!$F$6, " - ", 'CWW17'!$E$5))</f>
        <v xml:space="preserve">EA/NRW environmental programme wastewater (WINEP/NEP) - Chemicals and emerging contaminants monitoring, investigations, options appraisals; (WINEP/NEP) wastewater capex - Surface water drainage - Wastewater network+ </v>
      </c>
      <c r="D3030" t="str">
        <f>'CWW17'!$C$61</f>
        <v>£m</v>
      </c>
      <c r="E3030" t="s">
        <v>8488</v>
      </c>
      <c r="F3030" s="1248">
        <f>IF(ISBLANK('CWW17'!$L$61),"##BLANK",'CWW17'!$L$61)</f>
        <v>0</v>
      </c>
    </row>
    <row r="3031" spans="2:6" x14ac:dyDescent="0.2">
      <c r="B3031" t="str">
        <f>UPPER('CWW17'!$BF$61)</f>
        <v>CWW17_052HD_PR24</v>
      </c>
      <c r="C3031" t="str">
        <f>IF(LEN(_xlfn.CONCAT('CWW17'!$B$9, " - ", 'CWW17'!$B$61, " - ", 'CWW17'!$G$6, " - ", 'CWW17'!$E$5))&gt;230,LEFT(_xlfn.CONCAT('CWW17'!$B$9, " - ", 'CWW17'!$B$61, " - ", 'CWW17'!$G$6, " - ", 'CWW17'!$E$5),212)&amp;" [*** truncated]",_xlfn.CONCAT('CWW17'!$B$9, " - ", 'CWW17'!$B$61, " - ", 'CWW17'!$G$6, " - ", 'CWW17'!$E$5))</f>
        <v xml:space="preserve">EA/NRW environmental programme wastewater (WINEP/NEP) - Chemicals and emerging contaminants monitoring, investigations, options appraisals; (WINEP/NEP) wastewater capex - Highway drainage - Wastewater network+ </v>
      </c>
      <c r="D3031" t="str">
        <f>'CWW17'!$C$61</f>
        <v>£m</v>
      </c>
      <c r="E3031" t="s">
        <v>8488</v>
      </c>
      <c r="F3031" s="1248">
        <f>IF(ISBLANK('CWW17'!$M$61),"##BLANK",'CWW17'!$M$61)</f>
        <v>0</v>
      </c>
    </row>
    <row r="3032" spans="2:6" x14ac:dyDescent="0.2">
      <c r="B3032" t="str">
        <f>UPPER('CWW17'!$BG$61)</f>
        <v>CWW17_052STD_PR24</v>
      </c>
      <c r="C3032" t="str">
        <f>IF(LEN(_xlfn.CONCAT('CWW17'!$B$9, " - ", 'CWW17'!$B$61, " - ", 'CWW17'!$H$6, " - ", 'CWW17'!$E$5))&gt;230,LEFT(_xlfn.CONCAT('CWW17'!$B$9, " - ", 'CWW17'!$B$61, " - ", 'CWW17'!$H$6, " - ", 'CWW17'!$E$5),212)&amp;" [*** truncated]",_xlfn.CONCAT('CWW17'!$B$9, " - ", 'CWW17'!$B$61, " - ", 'CWW17'!$H$6, " - ", 'CWW17'!$E$5))</f>
        <v xml:space="preserve">EA/NRW environmental programme wastewater (WINEP/NEP) - Chemicals and emerging contaminants monitoring, investigations, options appraisals; (WINEP/NEP) wastewater capex - Sewage treatment and disposal - Wastewater network+ </v>
      </c>
      <c r="D3032" t="str">
        <f>'CWW17'!$C$61</f>
        <v>£m</v>
      </c>
      <c r="E3032" t="s">
        <v>8488</v>
      </c>
      <c r="F3032" s="1248">
        <f>IF(ISBLANK('CWW17'!$N$61),"##BLANK",'CWW17'!$N$61)</f>
        <v>0</v>
      </c>
    </row>
    <row r="3033" spans="2:6" x14ac:dyDescent="0.2">
      <c r="B3033" t="str">
        <f>UPPER('CWW17'!$BH$61)</f>
        <v>CWW17_052SLT_PR24</v>
      </c>
      <c r="C3033" t="str">
        <f>IF(LEN(_xlfn.CONCAT('CWW17'!$B$9, " - ", 'CWW17'!$B$61, " - ", 'CWW17'!$I$6, " - ", 'CWW17'!$E$5))&gt;230,LEFT(_xlfn.CONCAT('CWW17'!$B$9, " - ", 'CWW17'!$B$61, " - ", 'CWW17'!$I$6, " - ", 'CWW17'!$E$5),212)&amp;" [*** truncated]",_xlfn.CONCAT('CWW17'!$B$9, " - ", 'CWW17'!$B$61, " - ", 'CWW17'!$I$6, " - ", 'CWW17'!$E$5))</f>
        <v xml:space="preserve">EA/NRW environmental programme wastewater (WINEP/NEP) - Chemicals and emerging contaminants monitoring, investigations, options appraisals; (WINEP/NEP) wastewater capex - Sludge liquor treatment - Wastewater network+ </v>
      </c>
      <c r="D3033" t="str">
        <f>'CWW17'!$C$61</f>
        <v>£m</v>
      </c>
      <c r="E3033" t="s">
        <v>8488</v>
      </c>
      <c r="F3033" s="1248">
        <f>IF(ISBLANK('CWW17'!$O$61),"##BLANK",'CWW17'!$O$61)</f>
        <v>0</v>
      </c>
    </row>
    <row r="3034" spans="2:6" x14ac:dyDescent="0.2">
      <c r="B3034" t="str">
        <f>UPPER('CWW17'!$BI$61)</f>
        <v>CWW17_052TOT_PR24</v>
      </c>
      <c r="C3034" t="str">
        <f>IF(LEN(_xlfn.CONCAT('CWW17'!$B$9, " - ", 'CWW17'!$B$61, " - ", 'CWW17'!$J$5))&gt;230,LEFT(_xlfn.CONCAT('CWW17'!$B$9, " - ", 'CWW17'!$B$61, " - ", 'CWW17'!$J$5),212)&amp;" [*** truncated]",_xlfn.CONCAT('CWW17'!$B$9, " - ", 'CWW17'!$B$61, " - ", 'CWW17'!$J$5))</f>
        <v>EA/NRW environmental programme wastewater (WINEP/NEP) - Chemicals and emerging contaminants monitoring, investigations, options appraisals; (WINEP/NEP) wastewater capex - Total</v>
      </c>
      <c r="D3034" t="str">
        <f>'CWW17'!$C$61</f>
        <v>£m</v>
      </c>
      <c r="E3034" t="s">
        <v>8488</v>
      </c>
      <c r="F3034" s="1248">
        <f>IF(ISBLANK('CWW17'!$P$61),"##BLANK",'CWW17'!$P$61)</f>
        <v>0</v>
      </c>
    </row>
    <row r="3035" spans="2:6" x14ac:dyDescent="0.2">
      <c r="B3035" t="str">
        <f>UPPER('CWW17'!$BD$62)</f>
        <v>CWW17_053FL_PR24</v>
      </c>
      <c r="C3035" t="str">
        <f>IF(LEN(_xlfn.CONCAT('CWW17'!$B$9, " - ", 'CWW17'!$B$62, " - ", 'CWW17'!$E$6, " - ", 'CWW17'!$E$5))&gt;230,LEFT(_xlfn.CONCAT('CWW17'!$B$9, " - ", 'CWW17'!$B$62, " - ", 'CWW17'!$E$6, " - ", 'CWW17'!$E$5),212)&amp;" [*** truncated]",_xlfn.CONCAT('CWW17'!$B$9, " - ", 'CWW17'!$B$62, " - ", 'CWW17'!$E$6, " - ", 'CWW17'!$E$5))</f>
        <v xml:space="preserve">EA/NRW environmental programme wastewater (WINEP/NEP) - Chemicals and emerging contaminants monitoring, investigations, options appraisals; (WINEP/NEP) wastewater opex - Foul - Wastewater network+ </v>
      </c>
      <c r="D3035" t="str">
        <f>'CWW17'!$C$62</f>
        <v>£m</v>
      </c>
      <c r="E3035" t="s">
        <v>8488</v>
      </c>
      <c r="F3035" s="1248">
        <f>IF(ISBLANK('CWW17'!$K$62),"##BLANK",'CWW17'!$K$62)</f>
        <v>0</v>
      </c>
    </row>
    <row r="3036" spans="2:6" x14ac:dyDescent="0.2">
      <c r="B3036" t="str">
        <f>UPPER('CWW17'!$BE$62)</f>
        <v>CWW17_053SWD_PR24</v>
      </c>
      <c r="C3036" t="str">
        <f>IF(LEN(_xlfn.CONCAT('CWW17'!$B$9, " - ", 'CWW17'!$B$62, " - ", 'CWW17'!$F$6, " - ", 'CWW17'!$E$5))&gt;230,LEFT(_xlfn.CONCAT('CWW17'!$B$9, " - ", 'CWW17'!$B$62, " - ", 'CWW17'!$F$6, " - ", 'CWW17'!$E$5),212)&amp;" [*** truncated]",_xlfn.CONCAT('CWW17'!$B$9, " - ", 'CWW17'!$B$62, " - ", 'CWW17'!$F$6, " - ", 'CWW17'!$E$5))</f>
        <v xml:space="preserve">EA/NRW environmental programme wastewater (WINEP/NEP) - Chemicals and emerging contaminants monitoring, investigations, options appraisals; (WINEP/NEP) wastewater opex - Surface water drainage - Wastewater network+ </v>
      </c>
      <c r="D3036" t="str">
        <f>'CWW17'!$C$62</f>
        <v>£m</v>
      </c>
      <c r="E3036" t="s">
        <v>8488</v>
      </c>
      <c r="F3036" s="1248">
        <f>IF(ISBLANK('CWW17'!$L$62),"##BLANK",'CWW17'!$L$62)</f>
        <v>0</v>
      </c>
    </row>
    <row r="3037" spans="2:6" x14ac:dyDescent="0.2">
      <c r="B3037" t="str">
        <f>UPPER('CWW17'!$BF$62)</f>
        <v>CWW17_053HD_PR24</v>
      </c>
      <c r="C3037" t="str">
        <f>IF(LEN(_xlfn.CONCAT('CWW17'!$B$9, " - ", 'CWW17'!$B$62, " - ", 'CWW17'!$G$6, " - ", 'CWW17'!$E$5))&gt;230,LEFT(_xlfn.CONCAT('CWW17'!$B$9, " - ", 'CWW17'!$B$62, " - ", 'CWW17'!$G$6, " - ", 'CWW17'!$E$5),212)&amp;" [*** truncated]",_xlfn.CONCAT('CWW17'!$B$9, " - ", 'CWW17'!$B$62, " - ", 'CWW17'!$G$6, " - ", 'CWW17'!$E$5))</f>
        <v xml:space="preserve">EA/NRW environmental programme wastewater (WINEP/NEP) - Chemicals and emerging contaminants monitoring, investigations, options appraisals; (WINEP/NEP) wastewater opex - Highway drainage - Wastewater network+ </v>
      </c>
      <c r="D3037" t="str">
        <f>'CWW17'!$C$62</f>
        <v>£m</v>
      </c>
      <c r="E3037" t="s">
        <v>8488</v>
      </c>
      <c r="F3037" s="1248">
        <f>IF(ISBLANK('CWW17'!$M$62),"##BLANK",'CWW17'!$M$62)</f>
        <v>0</v>
      </c>
    </row>
    <row r="3038" spans="2:6" x14ac:dyDescent="0.2">
      <c r="B3038" t="str">
        <f>UPPER('CWW17'!$BG$62)</f>
        <v>CWW17_053STD_PR24</v>
      </c>
      <c r="C3038" t="str">
        <f>IF(LEN(_xlfn.CONCAT('CWW17'!$B$9, " - ", 'CWW17'!$B$62, " - ", 'CWW17'!$H$6, " - ", 'CWW17'!$E$5))&gt;230,LEFT(_xlfn.CONCAT('CWW17'!$B$9, " - ", 'CWW17'!$B$62, " - ", 'CWW17'!$H$6, " - ", 'CWW17'!$E$5),212)&amp;" [*** truncated]",_xlfn.CONCAT('CWW17'!$B$9, " - ", 'CWW17'!$B$62, " - ", 'CWW17'!$H$6, " - ", 'CWW17'!$E$5))</f>
        <v xml:space="preserve">EA/NRW environmental programme wastewater (WINEP/NEP) - Chemicals and emerging contaminants monitoring, investigations, options appraisals; (WINEP/NEP) wastewater opex - Sewage treatment and disposal - Wastewater network+ </v>
      </c>
      <c r="D3038" t="str">
        <f>'CWW17'!$C$62</f>
        <v>£m</v>
      </c>
      <c r="E3038" t="s">
        <v>8488</v>
      </c>
      <c r="F3038" s="1248">
        <f>IF(ISBLANK('CWW17'!$N$62),"##BLANK",'CWW17'!$N$62)</f>
        <v>0</v>
      </c>
    </row>
    <row r="3039" spans="2:6" x14ac:dyDescent="0.2">
      <c r="B3039" t="str">
        <f>UPPER('CWW17'!$BH$62)</f>
        <v>CWW17_053SLT_PR24</v>
      </c>
      <c r="C3039" t="str">
        <f>IF(LEN(_xlfn.CONCAT('CWW17'!$B$9, " - ", 'CWW17'!$B$62, " - ", 'CWW17'!$I$6, " - ", 'CWW17'!$E$5))&gt;230,LEFT(_xlfn.CONCAT('CWW17'!$B$9, " - ", 'CWW17'!$B$62, " - ", 'CWW17'!$I$6, " - ", 'CWW17'!$E$5),212)&amp;" [*** truncated]",_xlfn.CONCAT('CWW17'!$B$9, " - ", 'CWW17'!$B$62, " - ", 'CWW17'!$I$6, " - ", 'CWW17'!$E$5))</f>
        <v xml:space="preserve">EA/NRW environmental programme wastewater (WINEP/NEP) - Chemicals and emerging contaminants monitoring, investigations, options appraisals; (WINEP/NEP) wastewater opex - Sludge liquor treatment - Wastewater network+ </v>
      </c>
      <c r="D3039" t="str">
        <f>'CWW17'!$C$62</f>
        <v>£m</v>
      </c>
      <c r="E3039" t="s">
        <v>8488</v>
      </c>
      <c r="F3039" s="1248">
        <f>IF(ISBLANK('CWW17'!$O$62),"##BLANK",'CWW17'!$O$62)</f>
        <v>0</v>
      </c>
    </row>
    <row r="3040" spans="2:6" x14ac:dyDescent="0.2">
      <c r="B3040" t="str">
        <f>UPPER('CWW17'!$BI$62)</f>
        <v>CWW17_053TOT_PR24</v>
      </c>
      <c r="C3040" t="str">
        <f>IF(LEN(_xlfn.CONCAT('CWW17'!$B$9, " - ", 'CWW17'!$B$62, " - ", 'CWW17'!$J$5))&gt;230,LEFT(_xlfn.CONCAT('CWW17'!$B$9, " - ", 'CWW17'!$B$62, " - ", 'CWW17'!$J$5),212)&amp;" [*** truncated]",_xlfn.CONCAT('CWW17'!$B$9, " - ", 'CWW17'!$B$62, " - ", 'CWW17'!$J$5))</f>
        <v>EA/NRW environmental programme wastewater (WINEP/NEP) - Chemicals and emerging contaminants monitoring, investigations, options appraisals; (WINEP/NEP) wastewater opex - Total</v>
      </c>
      <c r="D3040" t="str">
        <f>'CWW17'!$C$62</f>
        <v>£m</v>
      </c>
      <c r="E3040" t="s">
        <v>8488</v>
      </c>
      <c r="F3040" s="1248">
        <f>IF(ISBLANK('CWW17'!$P$62),"##BLANK",'CWW17'!$P$62)</f>
        <v>0</v>
      </c>
    </row>
    <row r="3041" spans="2:6" x14ac:dyDescent="0.2">
      <c r="B3041" t="str">
        <f>UPPER('CWW17'!$BD$63)</f>
        <v>CWW17_054FL_PR24</v>
      </c>
      <c r="C3041" t="str">
        <f>IF(LEN(_xlfn.CONCAT('CWW17'!$B$9, " - ", 'CWW17'!$B$63, " - ", 'CWW17'!$E$6, " - ", 'CWW17'!$E$5))&gt;230,LEFT(_xlfn.CONCAT('CWW17'!$B$9, " - ", 'CWW17'!$B$63, " - ", 'CWW17'!$E$6, " - ", 'CWW17'!$E$5),212)&amp;" [*** truncated]",_xlfn.CONCAT('CWW17'!$B$9, " - ", 'CWW17'!$B$63, " - ", 'CWW17'!$E$6, " - ", 'CWW17'!$E$5))</f>
        <v xml:space="preserve">EA/NRW environmental programme wastewater (WINEP/NEP) - Chemicals and emerging contaminants monitoring, investigations, options appraisals; (WINEP/NEP) wastewater totex - Foul - Wastewater network+ </v>
      </c>
      <c r="D3041" t="str">
        <f>'CWW17'!$C$63</f>
        <v>£m</v>
      </c>
      <c r="E3041" t="s">
        <v>8488</v>
      </c>
      <c r="F3041" s="1248">
        <f>IF(ISBLANK('CWW17'!$K$63),"##BLANK",'CWW17'!$K$63)</f>
        <v>0</v>
      </c>
    </row>
    <row r="3042" spans="2:6" x14ac:dyDescent="0.2">
      <c r="B3042" t="str">
        <f>UPPER('CWW17'!$BE$63)</f>
        <v>CWW17_054SWD_PR24</v>
      </c>
      <c r="C3042" t="str">
        <f>IF(LEN(_xlfn.CONCAT('CWW17'!$B$9, " - ", 'CWW17'!$B$63, " - ", 'CWW17'!$F$6, " - ", 'CWW17'!$E$5))&gt;230,LEFT(_xlfn.CONCAT('CWW17'!$B$9, " - ", 'CWW17'!$B$63, " - ", 'CWW17'!$F$6, " - ", 'CWW17'!$E$5),212)&amp;" [*** truncated]",_xlfn.CONCAT('CWW17'!$B$9, " - ", 'CWW17'!$B$63, " - ", 'CWW17'!$F$6, " - ", 'CWW17'!$E$5))</f>
        <v xml:space="preserve">EA/NRW environmental programme wastewater (WINEP/NEP) - Chemicals and emerging contaminants monitoring, investigations, options appraisals; (WINEP/NEP) wastewater totex - Surface water drainage - Wastewater network+ </v>
      </c>
      <c r="D3042" t="str">
        <f>'CWW17'!$C$63</f>
        <v>£m</v>
      </c>
      <c r="E3042" t="s">
        <v>8488</v>
      </c>
      <c r="F3042" s="1248">
        <f>IF(ISBLANK('CWW17'!$L$63),"##BLANK",'CWW17'!$L$63)</f>
        <v>0</v>
      </c>
    </row>
    <row r="3043" spans="2:6" x14ac:dyDescent="0.2">
      <c r="B3043" t="str">
        <f>UPPER('CWW17'!$BF$63)</f>
        <v>CWW17_054HD_PR24</v>
      </c>
      <c r="C3043" t="str">
        <f>IF(LEN(_xlfn.CONCAT('CWW17'!$B$9, " - ", 'CWW17'!$B$63, " - ", 'CWW17'!$G$6, " - ", 'CWW17'!$E$5))&gt;230,LEFT(_xlfn.CONCAT('CWW17'!$B$9, " - ", 'CWW17'!$B$63, " - ", 'CWW17'!$G$6, " - ", 'CWW17'!$E$5),212)&amp;" [*** truncated]",_xlfn.CONCAT('CWW17'!$B$9, " - ", 'CWW17'!$B$63, " - ", 'CWW17'!$G$6, " - ", 'CWW17'!$E$5))</f>
        <v xml:space="preserve">EA/NRW environmental programme wastewater (WINEP/NEP) - Chemicals and emerging contaminants monitoring, investigations, options appraisals; (WINEP/NEP) wastewater totex - Highway drainage - Wastewater network+ </v>
      </c>
      <c r="D3043" t="str">
        <f>'CWW17'!$C$63</f>
        <v>£m</v>
      </c>
      <c r="E3043" t="s">
        <v>8488</v>
      </c>
      <c r="F3043" s="1248">
        <f>IF(ISBLANK('CWW17'!$M$63),"##BLANK",'CWW17'!$M$63)</f>
        <v>0</v>
      </c>
    </row>
    <row r="3044" spans="2:6" x14ac:dyDescent="0.2">
      <c r="B3044" t="str">
        <f>UPPER('CWW17'!$BG$63)</f>
        <v>CWW17_054STD_PR24</v>
      </c>
      <c r="C3044" t="str">
        <f>IF(LEN(_xlfn.CONCAT('CWW17'!$B$9, " - ", 'CWW17'!$B$63, " - ", 'CWW17'!$H$6, " - ", 'CWW17'!$E$5))&gt;230,LEFT(_xlfn.CONCAT('CWW17'!$B$9, " - ", 'CWW17'!$B$63, " - ", 'CWW17'!$H$6, " - ", 'CWW17'!$E$5),212)&amp;" [*** truncated]",_xlfn.CONCAT('CWW17'!$B$9, " - ", 'CWW17'!$B$63, " - ", 'CWW17'!$H$6, " - ", 'CWW17'!$E$5))</f>
        <v xml:space="preserve">EA/NRW environmental programme wastewater (WINEP/NEP) - Chemicals and emerging contaminants monitoring, investigations, options appraisals; (WINEP/NEP) wastewater totex - Sewage treatment and disposal - Wastewater network+ </v>
      </c>
      <c r="D3044" t="str">
        <f>'CWW17'!$C$63</f>
        <v>£m</v>
      </c>
      <c r="E3044" t="s">
        <v>8488</v>
      </c>
      <c r="F3044" s="1248">
        <f>IF(ISBLANK('CWW17'!$N$63),"##BLANK",'CWW17'!$N$63)</f>
        <v>0</v>
      </c>
    </row>
    <row r="3045" spans="2:6" x14ac:dyDescent="0.2">
      <c r="B3045" t="str">
        <f>UPPER('CWW17'!$BH$63)</f>
        <v>CWW17_054SLT_PR24</v>
      </c>
      <c r="C3045" t="str">
        <f>IF(LEN(_xlfn.CONCAT('CWW17'!$B$9, " - ", 'CWW17'!$B$63, " - ", 'CWW17'!$I$6, " - ", 'CWW17'!$E$5))&gt;230,LEFT(_xlfn.CONCAT('CWW17'!$B$9, " - ", 'CWW17'!$B$63, " - ", 'CWW17'!$I$6, " - ", 'CWW17'!$E$5),212)&amp;" [*** truncated]",_xlfn.CONCAT('CWW17'!$B$9, " - ", 'CWW17'!$B$63, " - ", 'CWW17'!$I$6, " - ", 'CWW17'!$E$5))</f>
        <v xml:space="preserve">EA/NRW environmental programme wastewater (WINEP/NEP) - Chemicals and emerging contaminants monitoring, investigations, options appraisals; (WINEP/NEP) wastewater totex - Sludge liquor treatment - Wastewater network+ </v>
      </c>
      <c r="D3045" t="str">
        <f>'CWW17'!$C$63</f>
        <v>£m</v>
      </c>
      <c r="E3045" t="s">
        <v>8488</v>
      </c>
      <c r="F3045" s="1248">
        <f>IF(ISBLANK('CWW17'!$O$63),"##BLANK",'CWW17'!$O$63)</f>
        <v>0</v>
      </c>
    </row>
    <row r="3046" spans="2:6" x14ac:dyDescent="0.2">
      <c r="B3046" t="str">
        <f>UPPER('CWW17'!$BI$63)</f>
        <v>CWW17_054TOT_PR24</v>
      </c>
      <c r="C3046" t="str">
        <f>IF(LEN(_xlfn.CONCAT('CWW17'!$B$9, " - ", 'CWW17'!$B$63, " - ", 'CWW17'!$J$5))&gt;230,LEFT(_xlfn.CONCAT('CWW17'!$B$9, " - ", 'CWW17'!$B$63, " - ", 'CWW17'!$J$5),212)&amp;" [*** truncated]",_xlfn.CONCAT('CWW17'!$B$9, " - ", 'CWW17'!$B$63, " - ", 'CWW17'!$J$5))</f>
        <v>EA/NRW environmental programme wastewater (WINEP/NEP) - Chemicals and emerging contaminants monitoring, investigations, options appraisals; (WINEP/NEP) wastewater totex - Total</v>
      </c>
      <c r="D3046" t="str">
        <f>'CWW17'!$C$63</f>
        <v>£m</v>
      </c>
      <c r="E3046" t="s">
        <v>8488</v>
      </c>
      <c r="F3046" s="1248">
        <f>IF(ISBLANK('CWW17'!$P$63),"##BLANK",'CWW17'!$P$63)</f>
        <v>0</v>
      </c>
    </row>
    <row r="3047" spans="2:6" x14ac:dyDescent="0.2">
      <c r="B3047" t="str">
        <f>UPPER('CWW17'!$BD$64)</f>
        <v>CWW17_055FL_PR24</v>
      </c>
      <c r="C3047" t="str">
        <f>IF(LEN(_xlfn.CONCAT('CWW17'!$B$9, " - ", 'CWW17'!$B$64, " - ", 'CWW17'!$E$6, " - ", 'CWW17'!$E$5))&gt;230,LEFT(_xlfn.CONCAT('CWW17'!$B$9, " - ", 'CWW17'!$B$64, " - ", 'CWW17'!$E$6, " - ", 'CWW17'!$E$5),212)&amp;" [*** truncated]",_xlfn.CONCAT('CWW17'!$B$9, " - ", 'CWW17'!$B$64, " - ", 'CWW17'!$E$6, " - ", 'CWW17'!$E$5))</f>
        <v xml:space="preserve">EA/NRW environmental programme wastewater (WINEP/NEP) - Treatment for total nitrogen removal (chemical) (WINEP/NEP) wastewater capex - Foul - Wastewater network+ </v>
      </c>
      <c r="D3047" t="str">
        <f>'CWW17'!$C$64</f>
        <v>£m</v>
      </c>
      <c r="E3047" t="s">
        <v>8488</v>
      </c>
      <c r="F3047" s="1248">
        <f>IF(ISBLANK('CWW17'!$K$64),"##BLANK",'CWW17'!$K$64)</f>
        <v>0</v>
      </c>
    </row>
    <row r="3048" spans="2:6" x14ac:dyDescent="0.2">
      <c r="B3048" t="str">
        <f>UPPER('CWW17'!$BE$64)</f>
        <v>CWW17_055SWD_PR24</v>
      </c>
      <c r="C3048" t="str">
        <f>IF(LEN(_xlfn.CONCAT('CWW17'!$B$9, " - ", 'CWW17'!$B$64, " - ", 'CWW17'!$F$6, " - ", 'CWW17'!$E$5))&gt;230,LEFT(_xlfn.CONCAT('CWW17'!$B$9, " - ", 'CWW17'!$B$64, " - ", 'CWW17'!$F$6, " - ", 'CWW17'!$E$5),212)&amp;" [*** truncated]",_xlfn.CONCAT('CWW17'!$B$9, " - ", 'CWW17'!$B$64, " - ", 'CWW17'!$F$6, " - ", 'CWW17'!$E$5))</f>
        <v xml:space="preserve">EA/NRW environmental programme wastewater (WINEP/NEP) - Treatment for total nitrogen removal (chemical) (WINEP/NEP) wastewater capex - Surface water drainage - Wastewater network+ </v>
      </c>
      <c r="D3048" t="str">
        <f>'CWW17'!$C$64</f>
        <v>£m</v>
      </c>
      <c r="E3048" t="s">
        <v>8488</v>
      </c>
      <c r="F3048" s="1248">
        <f>IF(ISBLANK('CWW17'!$L$64),"##BLANK",'CWW17'!$L$64)</f>
        <v>0</v>
      </c>
    </row>
    <row r="3049" spans="2:6" x14ac:dyDescent="0.2">
      <c r="B3049" t="str">
        <f>UPPER('CWW17'!$BF$64)</f>
        <v>CWW17_055HD_PR24</v>
      </c>
      <c r="C3049" t="str">
        <f>IF(LEN(_xlfn.CONCAT('CWW17'!$B$9, " - ", 'CWW17'!$B$64, " - ", 'CWW17'!$G$6, " - ", 'CWW17'!$E$5))&gt;230,LEFT(_xlfn.CONCAT('CWW17'!$B$9, " - ", 'CWW17'!$B$64, " - ", 'CWW17'!$G$6, " - ", 'CWW17'!$E$5),212)&amp;" [*** truncated]",_xlfn.CONCAT('CWW17'!$B$9, " - ", 'CWW17'!$B$64, " - ", 'CWW17'!$G$6, " - ", 'CWW17'!$E$5))</f>
        <v xml:space="preserve">EA/NRW environmental programme wastewater (WINEP/NEP) - Treatment for total nitrogen removal (chemical) (WINEP/NEP) wastewater capex - Highway drainage - Wastewater network+ </v>
      </c>
      <c r="D3049" t="str">
        <f>'CWW17'!$C$64</f>
        <v>£m</v>
      </c>
      <c r="E3049" t="s">
        <v>8488</v>
      </c>
      <c r="F3049" s="1248">
        <f>IF(ISBLANK('CWW17'!$M$64),"##BLANK",'CWW17'!$M$64)</f>
        <v>0</v>
      </c>
    </row>
    <row r="3050" spans="2:6" x14ac:dyDescent="0.2">
      <c r="B3050" t="str">
        <f>UPPER('CWW17'!$BG$64)</f>
        <v>CWW17_055STD_PR24</v>
      </c>
      <c r="C3050" t="str">
        <f>IF(LEN(_xlfn.CONCAT('CWW17'!$B$9, " - ", 'CWW17'!$B$64, " - ", 'CWW17'!$H$6, " - ", 'CWW17'!$E$5))&gt;230,LEFT(_xlfn.CONCAT('CWW17'!$B$9, " - ", 'CWW17'!$B$64, " - ", 'CWW17'!$H$6, " - ", 'CWW17'!$E$5),212)&amp;" [*** truncated]",_xlfn.CONCAT('CWW17'!$B$9, " - ", 'CWW17'!$B$64, " - ", 'CWW17'!$H$6, " - ", 'CWW17'!$E$5))</f>
        <v xml:space="preserve">EA/NRW environmental programme wastewater (WINEP/NEP) - Treatment for total nitrogen removal (chemical) (WINEP/NEP) wastewater capex - Sewage treatment and disposal - Wastewater network+ </v>
      </c>
      <c r="D3050" t="str">
        <f>'CWW17'!$C$64</f>
        <v>£m</v>
      </c>
      <c r="E3050" t="s">
        <v>8488</v>
      </c>
      <c r="F3050" s="1248">
        <f>IF(ISBLANK('CWW17'!$N$64),"##BLANK",'CWW17'!$N$64)</f>
        <v>0</v>
      </c>
    </row>
    <row r="3051" spans="2:6" x14ac:dyDescent="0.2">
      <c r="B3051" t="str">
        <f>UPPER('CWW17'!$BH$64)</f>
        <v>CWW17_055SLT_PR24</v>
      </c>
      <c r="C3051" t="str">
        <f>IF(LEN(_xlfn.CONCAT('CWW17'!$B$9, " - ", 'CWW17'!$B$64, " - ", 'CWW17'!$I$6, " - ", 'CWW17'!$E$5))&gt;230,LEFT(_xlfn.CONCAT('CWW17'!$B$9, " - ", 'CWW17'!$B$64, " - ", 'CWW17'!$I$6, " - ", 'CWW17'!$E$5),212)&amp;" [*** truncated]",_xlfn.CONCAT('CWW17'!$B$9, " - ", 'CWW17'!$B$64, " - ", 'CWW17'!$I$6, " - ", 'CWW17'!$E$5))</f>
        <v xml:space="preserve">EA/NRW environmental programme wastewater (WINEP/NEP) - Treatment for total nitrogen removal (chemical) (WINEP/NEP) wastewater capex - Sludge liquor treatment - Wastewater network+ </v>
      </c>
      <c r="D3051" t="str">
        <f>'CWW17'!$C$64</f>
        <v>£m</v>
      </c>
      <c r="E3051" t="s">
        <v>8488</v>
      </c>
      <c r="F3051" s="1248">
        <f>IF(ISBLANK('CWW17'!$O$64),"##BLANK",'CWW17'!$O$64)</f>
        <v>0</v>
      </c>
    </row>
    <row r="3052" spans="2:6" x14ac:dyDescent="0.2">
      <c r="B3052" t="str">
        <f>UPPER('CWW17'!$BI$64)</f>
        <v>CWW17_055TOT_PR24</v>
      </c>
      <c r="C3052" t="str">
        <f>IF(LEN(_xlfn.CONCAT('CWW17'!$B$9, " - ", 'CWW17'!$B$64, " - ", 'CWW17'!$J$5))&gt;230,LEFT(_xlfn.CONCAT('CWW17'!$B$9, " - ", 'CWW17'!$B$64, " - ", 'CWW17'!$J$5),212)&amp;" [*** truncated]",_xlfn.CONCAT('CWW17'!$B$9, " - ", 'CWW17'!$B$64, " - ", 'CWW17'!$J$5))</f>
        <v>EA/NRW environmental programme wastewater (WINEP/NEP) - Treatment for total nitrogen removal (chemical) (WINEP/NEP) wastewater capex - Total</v>
      </c>
      <c r="D3052" t="str">
        <f>'CWW17'!$C$64</f>
        <v>£m</v>
      </c>
      <c r="E3052" t="s">
        <v>8488</v>
      </c>
      <c r="F3052" s="1248">
        <f>IF(ISBLANK('CWW17'!$P$64),"##BLANK",'CWW17'!$P$64)</f>
        <v>0</v>
      </c>
    </row>
    <row r="3053" spans="2:6" x14ac:dyDescent="0.2">
      <c r="B3053" t="str">
        <f>UPPER('CWW17'!$BD$65)</f>
        <v>CWW17_056FL_PR24</v>
      </c>
      <c r="C3053" t="str">
        <f>IF(LEN(_xlfn.CONCAT('CWW17'!$B$9, " - ", 'CWW17'!$B$65, " - ", 'CWW17'!$E$6, " - ", 'CWW17'!$E$5))&gt;230,LEFT(_xlfn.CONCAT('CWW17'!$B$9, " - ", 'CWW17'!$B$65, " - ", 'CWW17'!$E$6, " - ", 'CWW17'!$E$5),212)&amp;" [*** truncated]",_xlfn.CONCAT('CWW17'!$B$9, " - ", 'CWW17'!$B$65, " - ", 'CWW17'!$E$6, " - ", 'CWW17'!$E$5))</f>
        <v xml:space="preserve">EA/NRW environmental programme wastewater (WINEP/NEP) - Treatment for total nitrogen removal (chemical) (WINEP/NEP) wastewater opex - Foul - Wastewater network+ </v>
      </c>
      <c r="D3053" t="str">
        <f>'CWW17'!$C$65</f>
        <v>£m</v>
      </c>
      <c r="E3053" t="s">
        <v>8488</v>
      </c>
      <c r="F3053" s="1248">
        <f>IF(ISBLANK('CWW17'!$K$65),"##BLANK",'CWW17'!$K$65)</f>
        <v>0</v>
      </c>
    </row>
    <row r="3054" spans="2:6" x14ac:dyDescent="0.2">
      <c r="B3054" t="str">
        <f>UPPER('CWW17'!$BE$65)</f>
        <v>CWW17_056SWD_PR24</v>
      </c>
      <c r="C3054" t="str">
        <f>IF(LEN(_xlfn.CONCAT('CWW17'!$B$9, " - ", 'CWW17'!$B$65, " - ", 'CWW17'!$F$6, " - ", 'CWW17'!$E$5))&gt;230,LEFT(_xlfn.CONCAT('CWW17'!$B$9, " - ", 'CWW17'!$B$65, " - ", 'CWW17'!$F$6, " - ", 'CWW17'!$E$5),212)&amp;" [*** truncated]",_xlfn.CONCAT('CWW17'!$B$9, " - ", 'CWW17'!$B$65, " - ", 'CWW17'!$F$6, " - ", 'CWW17'!$E$5))</f>
        <v xml:space="preserve">EA/NRW environmental programme wastewater (WINEP/NEP) - Treatment for total nitrogen removal (chemical) (WINEP/NEP) wastewater opex - Surface water drainage - Wastewater network+ </v>
      </c>
      <c r="D3054" t="str">
        <f>'CWW17'!$C$65</f>
        <v>£m</v>
      </c>
      <c r="E3054" t="s">
        <v>8488</v>
      </c>
      <c r="F3054" s="1248">
        <f>IF(ISBLANK('CWW17'!$L$65),"##BLANK",'CWW17'!$L$65)</f>
        <v>0</v>
      </c>
    </row>
    <row r="3055" spans="2:6" x14ac:dyDescent="0.2">
      <c r="B3055" t="str">
        <f>UPPER('CWW17'!$BF$65)</f>
        <v>CWW17_056HD_PR24</v>
      </c>
      <c r="C3055" t="str">
        <f>IF(LEN(_xlfn.CONCAT('CWW17'!$B$9, " - ", 'CWW17'!$B$65, " - ", 'CWW17'!$G$6, " - ", 'CWW17'!$E$5))&gt;230,LEFT(_xlfn.CONCAT('CWW17'!$B$9, " - ", 'CWW17'!$B$65, " - ", 'CWW17'!$G$6, " - ", 'CWW17'!$E$5),212)&amp;" [*** truncated]",_xlfn.CONCAT('CWW17'!$B$9, " - ", 'CWW17'!$B$65, " - ", 'CWW17'!$G$6, " - ", 'CWW17'!$E$5))</f>
        <v xml:space="preserve">EA/NRW environmental programme wastewater (WINEP/NEP) - Treatment for total nitrogen removal (chemical) (WINEP/NEP) wastewater opex - Highway drainage - Wastewater network+ </v>
      </c>
      <c r="D3055" t="str">
        <f>'CWW17'!$C$65</f>
        <v>£m</v>
      </c>
      <c r="E3055" t="s">
        <v>8488</v>
      </c>
      <c r="F3055" s="1248">
        <f>IF(ISBLANK('CWW17'!$M$65),"##BLANK",'CWW17'!$M$65)</f>
        <v>0</v>
      </c>
    </row>
    <row r="3056" spans="2:6" x14ac:dyDescent="0.2">
      <c r="B3056" t="str">
        <f>UPPER('CWW17'!$BG$65)</f>
        <v>CWW17_056STD_PR24</v>
      </c>
      <c r="C3056" t="str">
        <f>IF(LEN(_xlfn.CONCAT('CWW17'!$B$9, " - ", 'CWW17'!$B$65, " - ", 'CWW17'!$H$6, " - ", 'CWW17'!$E$5))&gt;230,LEFT(_xlfn.CONCAT('CWW17'!$B$9, " - ", 'CWW17'!$B$65, " - ", 'CWW17'!$H$6, " - ", 'CWW17'!$E$5),212)&amp;" [*** truncated]",_xlfn.CONCAT('CWW17'!$B$9, " - ", 'CWW17'!$B$65, " - ", 'CWW17'!$H$6, " - ", 'CWW17'!$E$5))</f>
        <v xml:space="preserve">EA/NRW environmental programme wastewater (WINEP/NEP) - Treatment for total nitrogen removal (chemical) (WINEP/NEP) wastewater opex - Sewage treatment and disposal - Wastewater network+ </v>
      </c>
      <c r="D3056" t="str">
        <f>'CWW17'!$C$65</f>
        <v>£m</v>
      </c>
      <c r="E3056" t="s">
        <v>8488</v>
      </c>
      <c r="F3056" s="1248">
        <f>IF(ISBLANK('CWW17'!$N$65),"##BLANK",'CWW17'!$N$65)</f>
        <v>0</v>
      </c>
    </row>
    <row r="3057" spans="2:6" x14ac:dyDescent="0.2">
      <c r="B3057" t="str">
        <f>UPPER('CWW17'!$BH$65)</f>
        <v>CWW17_056SLT_PR24</v>
      </c>
      <c r="C3057" t="str">
        <f>IF(LEN(_xlfn.CONCAT('CWW17'!$B$9, " - ", 'CWW17'!$B$65, " - ", 'CWW17'!$I$6, " - ", 'CWW17'!$E$5))&gt;230,LEFT(_xlfn.CONCAT('CWW17'!$B$9, " - ", 'CWW17'!$B$65, " - ", 'CWW17'!$I$6, " - ", 'CWW17'!$E$5),212)&amp;" [*** truncated]",_xlfn.CONCAT('CWW17'!$B$9, " - ", 'CWW17'!$B$65, " - ", 'CWW17'!$I$6, " - ", 'CWW17'!$E$5))</f>
        <v xml:space="preserve">EA/NRW environmental programme wastewater (WINEP/NEP) - Treatment for total nitrogen removal (chemical) (WINEP/NEP) wastewater opex - Sludge liquor treatment - Wastewater network+ </v>
      </c>
      <c r="D3057" t="str">
        <f>'CWW17'!$C$65</f>
        <v>£m</v>
      </c>
      <c r="E3057" t="s">
        <v>8488</v>
      </c>
      <c r="F3057" s="1248">
        <f>IF(ISBLANK('CWW17'!$O$65),"##BLANK",'CWW17'!$O$65)</f>
        <v>0</v>
      </c>
    </row>
    <row r="3058" spans="2:6" x14ac:dyDescent="0.2">
      <c r="B3058" t="str">
        <f>UPPER('CWW17'!$BI$65)</f>
        <v>CWW17_056TOT_PR24</v>
      </c>
      <c r="C3058" t="str">
        <f>IF(LEN(_xlfn.CONCAT('CWW17'!$B$9, " - ", 'CWW17'!$B$65, " - ", 'CWW17'!$J$5))&gt;230,LEFT(_xlfn.CONCAT('CWW17'!$B$9, " - ", 'CWW17'!$B$65, " - ", 'CWW17'!$J$5),212)&amp;" [*** truncated]",_xlfn.CONCAT('CWW17'!$B$9, " - ", 'CWW17'!$B$65, " - ", 'CWW17'!$J$5))</f>
        <v>EA/NRW environmental programme wastewater (WINEP/NEP) - Treatment for total nitrogen removal (chemical) (WINEP/NEP) wastewater opex - Total</v>
      </c>
      <c r="D3058" t="str">
        <f>'CWW17'!$C$65</f>
        <v>£m</v>
      </c>
      <c r="E3058" t="s">
        <v>8488</v>
      </c>
      <c r="F3058" s="1248">
        <f>IF(ISBLANK('CWW17'!$P$65),"##BLANK",'CWW17'!$P$65)</f>
        <v>0</v>
      </c>
    </row>
    <row r="3059" spans="2:6" x14ac:dyDescent="0.2">
      <c r="B3059" t="str">
        <f>UPPER('CWW17'!$BD$66)</f>
        <v>CWW17_057FL_PR24</v>
      </c>
      <c r="C3059" t="str">
        <f>IF(LEN(_xlfn.CONCAT('CWW17'!$B$9, " - ", 'CWW17'!$B$66, " - ", 'CWW17'!$E$6, " - ", 'CWW17'!$E$5))&gt;230,LEFT(_xlfn.CONCAT('CWW17'!$B$9, " - ", 'CWW17'!$B$66, " - ", 'CWW17'!$E$6, " - ", 'CWW17'!$E$5),212)&amp;" [*** truncated]",_xlfn.CONCAT('CWW17'!$B$9, " - ", 'CWW17'!$B$66, " - ", 'CWW17'!$E$6, " - ", 'CWW17'!$E$5))</f>
        <v xml:space="preserve">EA/NRW environmental programme wastewater (WINEP/NEP) - Treatment for total nitrogen removal (chemical) (WINEP/NEP) wastewater totex - Foul - Wastewater network+ </v>
      </c>
      <c r="D3059" t="str">
        <f>'CWW17'!$C$66</f>
        <v>£m</v>
      </c>
      <c r="E3059" t="s">
        <v>8488</v>
      </c>
      <c r="F3059" s="1248">
        <f>IF(ISBLANK('CWW17'!$K$66),"##BLANK",'CWW17'!$K$66)</f>
        <v>0</v>
      </c>
    </row>
    <row r="3060" spans="2:6" x14ac:dyDescent="0.2">
      <c r="B3060" t="str">
        <f>UPPER('CWW17'!$BE$66)</f>
        <v>CWW17_057SWD_PR24</v>
      </c>
      <c r="C3060" t="str">
        <f>IF(LEN(_xlfn.CONCAT('CWW17'!$B$9, " - ", 'CWW17'!$B$66, " - ", 'CWW17'!$F$6, " - ", 'CWW17'!$E$5))&gt;230,LEFT(_xlfn.CONCAT('CWW17'!$B$9, " - ", 'CWW17'!$B$66, " - ", 'CWW17'!$F$6, " - ", 'CWW17'!$E$5),212)&amp;" [*** truncated]",_xlfn.CONCAT('CWW17'!$B$9, " - ", 'CWW17'!$B$66, " - ", 'CWW17'!$F$6, " - ", 'CWW17'!$E$5))</f>
        <v xml:space="preserve">EA/NRW environmental programme wastewater (WINEP/NEP) - Treatment for total nitrogen removal (chemical) (WINEP/NEP) wastewater totex - Surface water drainage - Wastewater network+ </v>
      </c>
      <c r="D3060" t="str">
        <f>'CWW17'!$C$66</f>
        <v>£m</v>
      </c>
      <c r="E3060" t="s">
        <v>8488</v>
      </c>
      <c r="F3060" s="1248">
        <f>IF(ISBLANK('CWW17'!$L$66),"##BLANK",'CWW17'!$L$66)</f>
        <v>0</v>
      </c>
    </row>
    <row r="3061" spans="2:6" x14ac:dyDescent="0.2">
      <c r="B3061" t="str">
        <f>UPPER('CWW17'!$BF$66)</f>
        <v>CWW17_057HD_PR24</v>
      </c>
      <c r="C3061" t="str">
        <f>IF(LEN(_xlfn.CONCAT('CWW17'!$B$9, " - ", 'CWW17'!$B$66, " - ", 'CWW17'!$G$6, " - ", 'CWW17'!$E$5))&gt;230,LEFT(_xlfn.CONCAT('CWW17'!$B$9, " - ", 'CWW17'!$B$66, " - ", 'CWW17'!$G$6, " - ", 'CWW17'!$E$5),212)&amp;" [*** truncated]",_xlfn.CONCAT('CWW17'!$B$9, " - ", 'CWW17'!$B$66, " - ", 'CWW17'!$G$6, " - ", 'CWW17'!$E$5))</f>
        <v xml:space="preserve">EA/NRW environmental programme wastewater (WINEP/NEP) - Treatment for total nitrogen removal (chemical) (WINEP/NEP) wastewater totex - Highway drainage - Wastewater network+ </v>
      </c>
      <c r="D3061" t="str">
        <f>'CWW17'!$C$66</f>
        <v>£m</v>
      </c>
      <c r="E3061" t="s">
        <v>8488</v>
      </c>
      <c r="F3061" s="1248">
        <f>IF(ISBLANK('CWW17'!$M$66),"##BLANK",'CWW17'!$M$66)</f>
        <v>0</v>
      </c>
    </row>
    <row r="3062" spans="2:6" x14ac:dyDescent="0.2">
      <c r="B3062" t="str">
        <f>UPPER('CWW17'!$BG$66)</f>
        <v>CWW17_057STD_PR24</v>
      </c>
      <c r="C3062" t="str">
        <f>IF(LEN(_xlfn.CONCAT('CWW17'!$B$9, " - ", 'CWW17'!$B$66, " - ", 'CWW17'!$H$6, " - ", 'CWW17'!$E$5))&gt;230,LEFT(_xlfn.CONCAT('CWW17'!$B$9, " - ", 'CWW17'!$B$66, " - ", 'CWW17'!$H$6, " - ", 'CWW17'!$E$5),212)&amp;" [*** truncated]",_xlfn.CONCAT('CWW17'!$B$9, " - ", 'CWW17'!$B$66, " - ", 'CWW17'!$H$6, " - ", 'CWW17'!$E$5))</f>
        <v xml:space="preserve">EA/NRW environmental programme wastewater (WINEP/NEP) - Treatment for total nitrogen removal (chemical) (WINEP/NEP) wastewater totex - Sewage treatment and disposal - Wastewater network+ </v>
      </c>
      <c r="D3062" t="str">
        <f>'CWW17'!$C$66</f>
        <v>£m</v>
      </c>
      <c r="E3062" t="s">
        <v>8488</v>
      </c>
      <c r="F3062" s="1248">
        <f>IF(ISBLANK('CWW17'!$N$66),"##BLANK",'CWW17'!$N$66)</f>
        <v>0</v>
      </c>
    </row>
    <row r="3063" spans="2:6" x14ac:dyDescent="0.2">
      <c r="B3063" t="str">
        <f>UPPER('CWW17'!$BH$66)</f>
        <v>CWW17_057SLT_PR24</v>
      </c>
      <c r="C3063" t="str">
        <f>IF(LEN(_xlfn.CONCAT('CWW17'!$B$9, " - ", 'CWW17'!$B$66, " - ", 'CWW17'!$I$6, " - ", 'CWW17'!$E$5))&gt;230,LEFT(_xlfn.CONCAT('CWW17'!$B$9, " - ", 'CWW17'!$B$66, " - ", 'CWW17'!$I$6, " - ", 'CWW17'!$E$5),212)&amp;" [*** truncated]",_xlfn.CONCAT('CWW17'!$B$9, " - ", 'CWW17'!$B$66, " - ", 'CWW17'!$I$6, " - ", 'CWW17'!$E$5))</f>
        <v xml:space="preserve">EA/NRW environmental programme wastewater (WINEP/NEP) - Treatment for total nitrogen removal (chemical) (WINEP/NEP) wastewater totex - Sludge liquor treatment - Wastewater network+ </v>
      </c>
      <c r="D3063" t="str">
        <f>'CWW17'!$C$66</f>
        <v>£m</v>
      </c>
      <c r="E3063" t="s">
        <v>8488</v>
      </c>
      <c r="F3063" s="1248">
        <f>IF(ISBLANK('CWW17'!$O$66),"##BLANK",'CWW17'!$O$66)</f>
        <v>0</v>
      </c>
    </row>
    <row r="3064" spans="2:6" x14ac:dyDescent="0.2">
      <c r="B3064" t="str">
        <f>UPPER('CWW17'!$BI$66)</f>
        <v>CWW17_057TOT_PR24</v>
      </c>
      <c r="C3064" t="str">
        <f>IF(LEN(_xlfn.CONCAT('CWW17'!$B$9, " - ", 'CWW17'!$B$66, " - ", 'CWW17'!$J$5))&gt;230,LEFT(_xlfn.CONCAT('CWW17'!$B$9, " - ", 'CWW17'!$B$66, " - ", 'CWW17'!$J$5),212)&amp;" [*** truncated]",_xlfn.CONCAT('CWW17'!$B$9, " - ", 'CWW17'!$B$66, " - ", 'CWW17'!$J$5))</f>
        <v>EA/NRW environmental programme wastewater (WINEP/NEP) - Treatment for total nitrogen removal (chemical) (WINEP/NEP) wastewater totex - Total</v>
      </c>
      <c r="D3064" t="str">
        <f>'CWW17'!$C$66</f>
        <v>£m</v>
      </c>
      <c r="E3064" t="s">
        <v>8488</v>
      </c>
      <c r="F3064" s="1248">
        <f>IF(ISBLANK('CWW17'!$P$66),"##BLANK",'CWW17'!$P$66)</f>
        <v>0</v>
      </c>
    </row>
    <row r="3065" spans="2:6" x14ac:dyDescent="0.2">
      <c r="B3065" t="str">
        <f>UPPER('CWW17'!$BD$67)</f>
        <v>CWW17_058FL_PR24</v>
      </c>
      <c r="C3065" t="str">
        <f>IF(LEN(_xlfn.CONCAT('CWW17'!$B$9, " - ", 'CWW17'!$B$67, " - ", 'CWW17'!$E$6, " - ", 'CWW17'!$E$5))&gt;230,LEFT(_xlfn.CONCAT('CWW17'!$B$9, " - ", 'CWW17'!$B$67, " - ", 'CWW17'!$E$6, " - ", 'CWW17'!$E$5),212)&amp;" [*** truncated]",_xlfn.CONCAT('CWW17'!$B$9, " - ", 'CWW17'!$B$67, " - ", 'CWW17'!$E$6, " - ", 'CWW17'!$E$5))</f>
        <v xml:space="preserve">EA/NRW environmental programme wastewater (WINEP/NEP) - Treatment for total nitrogen removal (biological) (WINEP/NEP) wastewater capex - Foul - Wastewater network+ </v>
      </c>
      <c r="D3065" t="str">
        <f>'CWW17'!$C$67</f>
        <v>£m</v>
      </c>
      <c r="E3065" t="s">
        <v>8488</v>
      </c>
      <c r="F3065" s="1248">
        <f>IF(ISBLANK('CWW17'!$K$67),"##BLANK",'CWW17'!$K$67)</f>
        <v>0</v>
      </c>
    </row>
    <row r="3066" spans="2:6" x14ac:dyDescent="0.2">
      <c r="B3066" t="str">
        <f>UPPER('CWW17'!$BE$67)</f>
        <v>CWW17_058SWD_PR24</v>
      </c>
      <c r="C3066" t="str">
        <f>IF(LEN(_xlfn.CONCAT('CWW17'!$B$9, " - ", 'CWW17'!$B$67, " - ", 'CWW17'!$F$6, " - ", 'CWW17'!$E$5))&gt;230,LEFT(_xlfn.CONCAT('CWW17'!$B$9, " - ", 'CWW17'!$B$67, " - ", 'CWW17'!$F$6, " - ", 'CWW17'!$E$5),212)&amp;" [*** truncated]",_xlfn.CONCAT('CWW17'!$B$9, " - ", 'CWW17'!$B$67, " - ", 'CWW17'!$F$6, " - ", 'CWW17'!$E$5))</f>
        <v xml:space="preserve">EA/NRW environmental programme wastewater (WINEP/NEP) - Treatment for total nitrogen removal (biological) (WINEP/NEP) wastewater capex - Surface water drainage - Wastewater network+ </v>
      </c>
      <c r="D3066" t="str">
        <f>'CWW17'!$C$67</f>
        <v>£m</v>
      </c>
      <c r="E3066" t="s">
        <v>8488</v>
      </c>
      <c r="F3066" s="1248">
        <f>IF(ISBLANK('CWW17'!$L$67),"##BLANK",'CWW17'!$L$67)</f>
        <v>0</v>
      </c>
    </row>
    <row r="3067" spans="2:6" x14ac:dyDescent="0.2">
      <c r="B3067" t="str">
        <f>UPPER('CWW17'!$BF$67)</f>
        <v>CWW17_058HD_PR24</v>
      </c>
      <c r="C3067" t="str">
        <f>IF(LEN(_xlfn.CONCAT('CWW17'!$B$9, " - ", 'CWW17'!$B$67, " - ", 'CWW17'!$G$6, " - ", 'CWW17'!$E$5))&gt;230,LEFT(_xlfn.CONCAT('CWW17'!$B$9, " - ", 'CWW17'!$B$67, " - ", 'CWW17'!$G$6, " - ", 'CWW17'!$E$5),212)&amp;" [*** truncated]",_xlfn.CONCAT('CWW17'!$B$9, " - ", 'CWW17'!$B$67, " - ", 'CWW17'!$G$6, " - ", 'CWW17'!$E$5))</f>
        <v xml:space="preserve">EA/NRW environmental programme wastewater (WINEP/NEP) - Treatment for total nitrogen removal (biological) (WINEP/NEP) wastewater capex - Highway drainage - Wastewater network+ </v>
      </c>
      <c r="D3067" t="str">
        <f>'CWW17'!$C$67</f>
        <v>£m</v>
      </c>
      <c r="E3067" t="s">
        <v>8488</v>
      </c>
      <c r="F3067" s="1248">
        <f>IF(ISBLANK('CWW17'!$M$67),"##BLANK",'CWW17'!$M$67)</f>
        <v>0</v>
      </c>
    </row>
    <row r="3068" spans="2:6" x14ac:dyDescent="0.2">
      <c r="B3068" t="str">
        <f>UPPER('CWW17'!$BG$67)</f>
        <v>CWW17_058STD_PR24</v>
      </c>
      <c r="C3068" t="str">
        <f>IF(LEN(_xlfn.CONCAT('CWW17'!$B$9, " - ", 'CWW17'!$B$67, " - ", 'CWW17'!$H$6, " - ", 'CWW17'!$E$5))&gt;230,LEFT(_xlfn.CONCAT('CWW17'!$B$9, " - ", 'CWW17'!$B$67, " - ", 'CWW17'!$H$6, " - ", 'CWW17'!$E$5),212)&amp;" [*** truncated]",_xlfn.CONCAT('CWW17'!$B$9, " - ", 'CWW17'!$B$67, " - ", 'CWW17'!$H$6, " - ", 'CWW17'!$E$5))</f>
        <v xml:space="preserve">EA/NRW environmental programme wastewater (WINEP/NEP) - Treatment for total nitrogen removal (biological) (WINEP/NEP) wastewater capex - Sewage treatment and disposal - Wastewater network+ </v>
      </c>
      <c r="D3068" t="str">
        <f>'CWW17'!$C$67</f>
        <v>£m</v>
      </c>
      <c r="E3068" t="s">
        <v>8488</v>
      </c>
      <c r="F3068" s="1248">
        <f>IF(ISBLANK('CWW17'!$N$67),"##BLANK",'CWW17'!$N$67)</f>
        <v>0</v>
      </c>
    </row>
    <row r="3069" spans="2:6" x14ac:dyDescent="0.2">
      <c r="B3069" t="str">
        <f>UPPER('CWW17'!$BH$67)</f>
        <v>CWW17_058SLT_PR24</v>
      </c>
      <c r="C3069" t="str">
        <f>IF(LEN(_xlfn.CONCAT('CWW17'!$B$9, " - ", 'CWW17'!$B$67, " - ", 'CWW17'!$I$6, " - ", 'CWW17'!$E$5))&gt;230,LEFT(_xlfn.CONCAT('CWW17'!$B$9, " - ", 'CWW17'!$B$67, " - ", 'CWW17'!$I$6, " - ", 'CWW17'!$E$5),212)&amp;" [*** truncated]",_xlfn.CONCAT('CWW17'!$B$9, " - ", 'CWW17'!$B$67, " - ", 'CWW17'!$I$6, " - ", 'CWW17'!$E$5))</f>
        <v xml:space="preserve">EA/NRW environmental programme wastewater (WINEP/NEP) - Treatment for total nitrogen removal (biological) (WINEP/NEP) wastewater capex - Sludge liquor treatment - Wastewater network+ </v>
      </c>
      <c r="D3069" t="str">
        <f>'CWW17'!$C$67</f>
        <v>£m</v>
      </c>
      <c r="E3069" t="s">
        <v>8488</v>
      </c>
      <c r="F3069" s="1248">
        <f>IF(ISBLANK('CWW17'!$O$67),"##BLANK",'CWW17'!$O$67)</f>
        <v>0</v>
      </c>
    </row>
    <row r="3070" spans="2:6" x14ac:dyDescent="0.2">
      <c r="B3070" t="str">
        <f>UPPER('CWW17'!$BI$67)</f>
        <v>CWW17_058TOT_PR24</v>
      </c>
      <c r="C3070" t="str">
        <f>IF(LEN(_xlfn.CONCAT('CWW17'!$B$9, " - ", 'CWW17'!$B$67, " - ", 'CWW17'!$J$5))&gt;230,LEFT(_xlfn.CONCAT('CWW17'!$B$9, " - ", 'CWW17'!$B$67, " - ", 'CWW17'!$J$5),212)&amp;" [*** truncated]",_xlfn.CONCAT('CWW17'!$B$9, " - ", 'CWW17'!$B$67, " - ", 'CWW17'!$J$5))</f>
        <v>EA/NRW environmental programme wastewater (WINEP/NEP) - Treatment for total nitrogen removal (biological) (WINEP/NEP) wastewater capex - Total</v>
      </c>
      <c r="D3070" t="str">
        <f>'CWW17'!$C$67</f>
        <v>£m</v>
      </c>
      <c r="E3070" t="s">
        <v>8488</v>
      </c>
      <c r="F3070" s="1248">
        <f>IF(ISBLANK('CWW17'!$P$67),"##BLANK",'CWW17'!$P$67)</f>
        <v>0</v>
      </c>
    </row>
    <row r="3071" spans="2:6" x14ac:dyDescent="0.2">
      <c r="B3071" t="str">
        <f>UPPER('CWW17'!$BD$68)</f>
        <v>CWW17_059FL_PR24</v>
      </c>
      <c r="C3071" t="str">
        <f>IF(LEN(_xlfn.CONCAT('CWW17'!$B$9, " - ", 'CWW17'!$B$68, " - ", 'CWW17'!$E$6, " - ", 'CWW17'!$E$5))&gt;230,LEFT(_xlfn.CONCAT('CWW17'!$B$9, " - ", 'CWW17'!$B$68, " - ", 'CWW17'!$E$6, " - ", 'CWW17'!$E$5),212)&amp;" [*** truncated]",_xlfn.CONCAT('CWW17'!$B$9, " - ", 'CWW17'!$B$68, " - ", 'CWW17'!$E$6, " - ", 'CWW17'!$E$5))</f>
        <v xml:space="preserve">EA/NRW environmental programme wastewater (WINEP/NEP) - Treatment for total nitrogen removal (biological) (WINEP/NEP) wastewater opex - Foul - Wastewater network+ </v>
      </c>
      <c r="D3071" t="str">
        <f>'CWW17'!$C$68</f>
        <v>£m</v>
      </c>
      <c r="E3071" t="s">
        <v>8488</v>
      </c>
      <c r="F3071" s="1248">
        <f>IF(ISBLANK('CWW17'!$K$68),"##BLANK",'CWW17'!$K$68)</f>
        <v>0</v>
      </c>
    </row>
    <row r="3072" spans="2:6" x14ac:dyDescent="0.2">
      <c r="B3072" t="str">
        <f>UPPER('CWW17'!$BE$68)</f>
        <v>CWW17_059SWD_PR24</v>
      </c>
      <c r="C3072" t="str">
        <f>IF(LEN(_xlfn.CONCAT('CWW17'!$B$9, " - ", 'CWW17'!$B$68, " - ", 'CWW17'!$F$6, " - ", 'CWW17'!$E$5))&gt;230,LEFT(_xlfn.CONCAT('CWW17'!$B$9, " - ", 'CWW17'!$B$68, " - ", 'CWW17'!$F$6, " - ", 'CWW17'!$E$5),212)&amp;" [*** truncated]",_xlfn.CONCAT('CWW17'!$B$9, " - ", 'CWW17'!$B$68, " - ", 'CWW17'!$F$6, " - ", 'CWW17'!$E$5))</f>
        <v xml:space="preserve">EA/NRW environmental programme wastewater (WINEP/NEP) - Treatment for total nitrogen removal (biological) (WINEP/NEP) wastewater opex - Surface water drainage - Wastewater network+ </v>
      </c>
      <c r="D3072" t="str">
        <f>'CWW17'!$C$68</f>
        <v>£m</v>
      </c>
      <c r="E3072" t="s">
        <v>8488</v>
      </c>
      <c r="F3072" s="1248">
        <f>IF(ISBLANK('CWW17'!$L$68),"##BLANK",'CWW17'!$L$68)</f>
        <v>0</v>
      </c>
    </row>
    <row r="3073" spans="2:6" x14ac:dyDescent="0.2">
      <c r="B3073" t="str">
        <f>UPPER('CWW17'!$BF$68)</f>
        <v>CWW17_059HD_PR24</v>
      </c>
      <c r="C3073" t="str">
        <f>IF(LEN(_xlfn.CONCAT('CWW17'!$B$9, " - ", 'CWW17'!$B$68, " - ", 'CWW17'!$G$6, " - ", 'CWW17'!$E$5))&gt;230,LEFT(_xlfn.CONCAT('CWW17'!$B$9, " - ", 'CWW17'!$B$68, " - ", 'CWW17'!$G$6, " - ", 'CWW17'!$E$5),212)&amp;" [*** truncated]",_xlfn.CONCAT('CWW17'!$B$9, " - ", 'CWW17'!$B$68, " - ", 'CWW17'!$G$6, " - ", 'CWW17'!$E$5))</f>
        <v xml:space="preserve">EA/NRW environmental programme wastewater (WINEP/NEP) - Treatment for total nitrogen removal (biological) (WINEP/NEP) wastewater opex - Highway drainage - Wastewater network+ </v>
      </c>
      <c r="D3073" t="str">
        <f>'CWW17'!$C$68</f>
        <v>£m</v>
      </c>
      <c r="E3073" t="s">
        <v>8488</v>
      </c>
      <c r="F3073" s="1248">
        <f>IF(ISBLANK('CWW17'!$M$68),"##BLANK",'CWW17'!$M$68)</f>
        <v>0</v>
      </c>
    </row>
    <row r="3074" spans="2:6" x14ac:dyDescent="0.2">
      <c r="B3074" t="str">
        <f>UPPER('CWW17'!$BG$68)</f>
        <v>CWW17_059STD_PR24</v>
      </c>
      <c r="C3074" t="str">
        <f>IF(LEN(_xlfn.CONCAT('CWW17'!$B$9, " - ", 'CWW17'!$B$68, " - ", 'CWW17'!$H$6, " - ", 'CWW17'!$E$5))&gt;230,LEFT(_xlfn.CONCAT('CWW17'!$B$9, " - ", 'CWW17'!$B$68, " - ", 'CWW17'!$H$6, " - ", 'CWW17'!$E$5),212)&amp;" [*** truncated]",_xlfn.CONCAT('CWW17'!$B$9, " - ", 'CWW17'!$B$68, " - ", 'CWW17'!$H$6, " - ", 'CWW17'!$E$5))</f>
        <v xml:space="preserve">EA/NRW environmental programme wastewater (WINEP/NEP) - Treatment for total nitrogen removal (biological) (WINEP/NEP) wastewater opex - Sewage treatment and disposal - Wastewater network+ </v>
      </c>
      <c r="D3074" t="str">
        <f>'CWW17'!$C$68</f>
        <v>£m</v>
      </c>
      <c r="E3074" t="s">
        <v>8488</v>
      </c>
      <c r="F3074" s="1248">
        <f>IF(ISBLANK('CWW17'!$N$68),"##BLANK",'CWW17'!$N$68)</f>
        <v>0</v>
      </c>
    </row>
    <row r="3075" spans="2:6" x14ac:dyDescent="0.2">
      <c r="B3075" t="str">
        <f>UPPER('CWW17'!$BH$68)</f>
        <v>CWW17_059SLT_PR24</v>
      </c>
      <c r="C3075" t="str">
        <f>IF(LEN(_xlfn.CONCAT('CWW17'!$B$9, " - ", 'CWW17'!$B$68, " - ", 'CWW17'!$I$6, " - ", 'CWW17'!$E$5))&gt;230,LEFT(_xlfn.CONCAT('CWW17'!$B$9, " - ", 'CWW17'!$B$68, " - ", 'CWW17'!$I$6, " - ", 'CWW17'!$E$5),212)&amp;" [*** truncated]",_xlfn.CONCAT('CWW17'!$B$9, " - ", 'CWW17'!$B$68, " - ", 'CWW17'!$I$6, " - ", 'CWW17'!$E$5))</f>
        <v xml:space="preserve">EA/NRW environmental programme wastewater (WINEP/NEP) - Treatment for total nitrogen removal (biological) (WINEP/NEP) wastewater opex - Sludge liquor treatment - Wastewater network+ </v>
      </c>
      <c r="D3075" t="str">
        <f>'CWW17'!$C$68</f>
        <v>£m</v>
      </c>
      <c r="E3075" t="s">
        <v>8488</v>
      </c>
      <c r="F3075" s="1248">
        <f>IF(ISBLANK('CWW17'!$O$68),"##BLANK",'CWW17'!$O$68)</f>
        <v>0</v>
      </c>
    </row>
    <row r="3076" spans="2:6" x14ac:dyDescent="0.2">
      <c r="B3076" t="str">
        <f>UPPER('CWW17'!$BI$68)</f>
        <v>CWW17_059TOT_PR24</v>
      </c>
      <c r="C3076" t="str">
        <f>IF(LEN(_xlfn.CONCAT('CWW17'!$B$9, " - ", 'CWW17'!$B$68, " - ", 'CWW17'!$J$5))&gt;230,LEFT(_xlfn.CONCAT('CWW17'!$B$9, " - ", 'CWW17'!$B$68, " - ", 'CWW17'!$J$5),212)&amp;" [*** truncated]",_xlfn.CONCAT('CWW17'!$B$9, " - ", 'CWW17'!$B$68, " - ", 'CWW17'!$J$5))</f>
        <v>EA/NRW environmental programme wastewater (WINEP/NEP) - Treatment for total nitrogen removal (biological) (WINEP/NEP) wastewater opex - Total</v>
      </c>
      <c r="D3076" t="str">
        <f>'CWW17'!$C$68</f>
        <v>£m</v>
      </c>
      <c r="E3076" t="s">
        <v>8488</v>
      </c>
      <c r="F3076" s="1248">
        <f>IF(ISBLANK('CWW17'!$P$68),"##BLANK",'CWW17'!$P$68)</f>
        <v>0</v>
      </c>
    </row>
    <row r="3077" spans="2:6" x14ac:dyDescent="0.2">
      <c r="B3077" t="str">
        <f>UPPER('CWW17'!$BD$69)</f>
        <v>CWW17_060FL_PR24</v>
      </c>
      <c r="C3077" t="str">
        <f>IF(LEN(_xlfn.CONCAT('CWW17'!$B$9, " - ", 'CWW17'!$B$69, " - ", 'CWW17'!$E$6, " - ", 'CWW17'!$E$5))&gt;230,LEFT(_xlfn.CONCAT('CWW17'!$B$9, " - ", 'CWW17'!$B$69, " - ", 'CWW17'!$E$6, " - ", 'CWW17'!$E$5),212)&amp;" [*** truncated]",_xlfn.CONCAT('CWW17'!$B$9, " - ", 'CWW17'!$B$69, " - ", 'CWW17'!$E$6, " - ", 'CWW17'!$E$5))</f>
        <v xml:space="preserve">EA/NRW environmental programme wastewater (WINEP/NEP) - Treatment for total nitrogen removal (biological) (WINEP/NEP) wastewater totex - Foul - Wastewater network+ </v>
      </c>
      <c r="D3077" t="str">
        <f>'CWW17'!$C$69</f>
        <v>£m</v>
      </c>
      <c r="E3077" t="s">
        <v>8488</v>
      </c>
      <c r="F3077" s="1248">
        <f>IF(ISBLANK('CWW17'!$K$69),"##BLANK",'CWW17'!$K$69)</f>
        <v>0</v>
      </c>
    </row>
    <row r="3078" spans="2:6" x14ac:dyDescent="0.2">
      <c r="B3078" t="str">
        <f>UPPER('CWW17'!$BE$69)</f>
        <v>CWW17_060SWD_PR24</v>
      </c>
      <c r="C3078" t="str">
        <f>IF(LEN(_xlfn.CONCAT('CWW17'!$B$9, " - ", 'CWW17'!$B$69, " - ", 'CWW17'!$F$6, " - ", 'CWW17'!$E$5))&gt;230,LEFT(_xlfn.CONCAT('CWW17'!$B$9, " - ", 'CWW17'!$B$69, " - ", 'CWW17'!$F$6, " - ", 'CWW17'!$E$5),212)&amp;" [*** truncated]",_xlfn.CONCAT('CWW17'!$B$9, " - ", 'CWW17'!$B$69, " - ", 'CWW17'!$F$6, " - ", 'CWW17'!$E$5))</f>
        <v xml:space="preserve">EA/NRW environmental programme wastewater (WINEP/NEP) - Treatment for total nitrogen removal (biological) (WINEP/NEP) wastewater totex - Surface water drainage - Wastewater network+ </v>
      </c>
      <c r="D3078" t="str">
        <f>'CWW17'!$C$69</f>
        <v>£m</v>
      </c>
      <c r="E3078" t="s">
        <v>8488</v>
      </c>
      <c r="F3078" s="1248">
        <f>IF(ISBLANK('CWW17'!$L$69),"##BLANK",'CWW17'!$L$69)</f>
        <v>0</v>
      </c>
    </row>
    <row r="3079" spans="2:6" x14ac:dyDescent="0.2">
      <c r="B3079" t="str">
        <f>UPPER('CWW17'!$BF$69)</f>
        <v>CWW17_060HD_PR24</v>
      </c>
      <c r="C3079" t="str">
        <f>IF(LEN(_xlfn.CONCAT('CWW17'!$B$9, " - ", 'CWW17'!$B$69, " - ", 'CWW17'!$G$6, " - ", 'CWW17'!$E$5))&gt;230,LEFT(_xlfn.CONCAT('CWW17'!$B$9, " - ", 'CWW17'!$B$69, " - ", 'CWW17'!$G$6, " - ", 'CWW17'!$E$5),212)&amp;" [*** truncated]",_xlfn.CONCAT('CWW17'!$B$9, " - ", 'CWW17'!$B$69, " - ", 'CWW17'!$G$6, " - ", 'CWW17'!$E$5))</f>
        <v xml:space="preserve">EA/NRW environmental programme wastewater (WINEP/NEP) - Treatment for total nitrogen removal (biological) (WINEP/NEP) wastewater totex - Highway drainage - Wastewater network+ </v>
      </c>
      <c r="D3079" t="str">
        <f>'CWW17'!$C$69</f>
        <v>£m</v>
      </c>
      <c r="E3079" t="s">
        <v>8488</v>
      </c>
      <c r="F3079" s="1248">
        <f>IF(ISBLANK('CWW17'!$M$69),"##BLANK",'CWW17'!$M$69)</f>
        <v>0</v>
      </c>
    </row>
    <row r="3080" spans="2:6" x14ac:dyDescent="0.2">
      <c r="B3080" t="str">
        <f>UPPER('CWW17'!$BG$69)</f>
        <v>CWW17_060STD_PR24</v>
      </c>
      <c r="C3080" t="str">
        <f>IF(LEN(_xlfn.CONCAT('CWW17'!$B$9, " - ", 'CWW17'!$B$69, " - ", 'CWW17'!$H$6, " - ", 'CWW17'!$E$5))&gt;230,LEFT(_xlfn.CONCAT('CWW17'!$B$9, " - ", 'CWW17'!$B$69, " - ", 'CWW17'!$H$6, " - ", 'CWW17'!$E$5),212)&amp;" [*** truncated]",_xlfn.CONCAT('CWW17'!$B$9, " - ", 'CWW17'!$B$69, " - ", 'CWW17'!$H$6, " - ", 'CWW17'!$E$5))</f>
        <v xml:space="preserve">EA/NRW environmental programme wastewater (WINEP/NEP) - Treatment for total nitrogen removal (biological) (WINEP/NEP) wastewater totex - Sewage treatment and disposal - Wastewater network+ </v>
      </c>
      <c r="D3080" t="str">
        <f>'CWW17'!$C$69</f>
        <v>£m</v>
      </c>
      <c r="E3080" t="s">
        <v>8488</v>
      </c>
      <c r="F3080" s="1248">
        <f>IF(ISBLANK('CWW17'!$N$69),"##BLANK",'CWW17'!$N$69)</f>
        <v>0</v>
      </c>
    </row>
    <row r="3081" spans="2:6" x14ac:dyDescent="0.2">
      <c r="B3081" t="str">
        <f>UPPER('CWW17'!$BH$69)</f>
        <v>CWW17_060SLT_PR24</v>
      </c>
      <c r="C3081" t="str">
        <f>IF(LEN(_xlfn.CONCAT('CWW17'!$B$9, " - ", 'CWW17'!$B$69, " - ", 'CWW17'!$I$6, " - ", 'CWW17'!$E$5))&gt;230,LEFT(_xlfn.CONCAT('CWW17'!$B$9, " - ", 'CWW17'!$B$69, " - ", 'CWW17'!$I$6, " - ", 'CWW17'!$E$5),212)&amp;" [*** truncated]",_xlfn.CONCAT('CWW17'!$B$9, " - ", 'CWW17'!$B$69, " - ", 'CWW17'!$I$6, " - ", 'CWW17'!$E$5))</f>
        <v xml:space="preserve">EA/NRW environmental programme wastewater (WINEP/NEP) - Treatment for total nitrogen removal (biological) (WINEP/NEP) wastewater totex - Sludge liquor treatment - Wastewater network+ </v>
      </c>
      <c r="D3081" t="str">
        <f>'CWW17'!$C$69</f>
        <v>£m</v>
      </c>
      <c r="E3081" t="s">
        <v>8488</v>
      </c>
      <c r="F3081" s="1248">
        <f>IF(ISBLANK('CWW17'!$O$69),"##BLANK",'CWW17'!$O$69)</f>
        <v>0</v>
      </c>
    </row>
    <row r="3082" spans="2:6" x14ac:dyDescent="0.2">
      <c r="B3082" t="str">
        <f>UPPER('CWW17'!$BI$69)</f>
        <v>CWW17_060TOT_PR24</v>
      </c>
      <c r="C3082" t="str">
        <f>IF(LEN(_xlfn.CONCAT('CWW17'!$B$9, " - ", 'CWW17'!$B$69, " - ", 'CWW17'!$J$5))&gt;230,LEFT(_xlfn.CONCAT('CWW17'!$B$9, " - ", 'CWW17'!$B$69, " - ", 'CWW17'!$J$5),212)&amp;" [*** truncated]",_xlfn.CONCAT('CWW17'!$B$9, " - ", 'CWW17'!$B$69, " - ", 'CWW17'!$J$5))</f>
        <v>EA/NRW environmental programme wastewater (WINEP/NEP) - Treatment for total nitrogen removal (biological) (WINEP/NEP) wastewater totex - Total</v>
      </c>
      <c r="D3082" t="str">
        <f>'CWW17'!$C$69</f>
        <v>£m</v>
      </c>
      <c r="E3082" t="s">
        <v>8488</v>
      </c>
      <c r="F3082" s="1248">
        <f>IF(ISBLANK('CWW17'!$P$69),"##BLANK",'CWW17'!$P$69)</f>
        <v>0</v>
      </c>
    </row>
    <row r="3083" spans="2:6" x14ac:dyDescent="0.2">
      <c r="B3083" t="str">
        <f>UPPER('CWW17'!$BD$70)</f>
        <v>CWW17_061FL_PR24</v>
      </c>
      <c r="C3083" t="str">
        <f>IF(LEN(_xlfn.CONCAT('CWW17'!$B$9, " - ", 'CWW17'!$B$70, " - ", 'CWW17'!$E$6, " - ", 'CWW17'!$E$5))&gt;230,LEFT(_xlfn.CONCAT('CWW17'!$B$9, " - ", 'CWW17'!$B$70, " - ", 'CWW17'!$E$6, " - ", 'CWW17'!$E$5),212)&amp;" [*** truncated]",_xlfn.CONCAT('CWW17'!$B$9, " - ", 'CWW17'!$B$70, " - ", 'CWW17'!$E$6, " - ", 'CWW17'!$E$5))</f>
        <v xml:space="preserve">EA/NRW environmental programme wastewater (WINEP/NEP) - Nitrogen technically achievable limit monitoring, investigation or options appraisal; (WINEP/NEP) wastewater capex - Foul - Wastewater network+ </v>
      </c>
      <c r="D3083" t="str">
        <f>'CWW17'!$C$70</f>
        <v>£m</v>
      </c>
      <c r="E3083" t="s">
        <v>8488</v>
      </c>
      <c r="F3083" s="1248">
        <f>IF(ISBLANK('CWW17'!$K$70),"##BLANK",'CWW17'!$K$70)</f>
        <v>0</v>
      </c>
    </row>
    <row r="3084" spans="2:6" x14ac:dyDescent="0.2">
      <c r="B3084" t="str">
        <f>UPPER('CWW17'!$BE$70)</f>
        <v>CWW17_061SWD_PR24</v>
      </c>
      <c r="C3084" t="str">
        <f>IF(LEN(_xlfn.CONCAT('CWW17'!$B$9, " - ", 'CWW17'!$B$70, " - ", 'CWW17'!$F$6, " - ", 'CWW17'!$E$5))&gt;230,LEFT(_xlfn.CONCAT('CWW17'!$B$9, " - ", 'CWW17'!$B$70, " - ", 'CWW17'!$F$6, " - ", 'CWW17'!$E$5),212)&amp;" [*** truncated]",_xlfn.CONCAT('CWW17'!$B$9, " - ", 'CWW17'!$B$70, " - ", 'CWW17'!$F$6, " - ", 'CWW17'!$E$5))</f>
        <v xml:space="preserve">EA/NRW environmental programme wastewater (WINEP/NEP) - Nitrogen technically achievable limit monitoring, investigation or options appraisal; (WINEP/NEP) wastewater capex - Surface water drainage - Wastewater network+ </v>
      </c>
      <c r="D3084" t="str">
        <f>'CWW17'!$C$70</f>
        <v>£m</v>
      </c>
      <c r="E3084" t="s">
        <v>8488</v>
      </c>
      <c r="F3084" s="1248">
        <f>IF(ISBLANK('CWW17'!$L$70),"##BLANK",'CWW17'!$L$70)</f>
        <v>0</v>
      </c>
    </row>
    <row r="3085" spans="2:6" x14ac:dyDescent="0.2">
      <c r="B3085" t="str">
        <f>UPPER('CWW17'!$BF$70)</f>
        <v>CWW17_061HD_PR24</v>
      </c>
      <c r="C3085" t="str">
        <f>IF(LEN(_xlfn.CONCAT('CWW17'!$B$9, " - ", 'CWW17'!$B$70, " - ", 'CWW17'!$G$6, " - ", 'CWW17'!$E$5))&gt;230,LEFT(_xlfn.CONCAT('CWW17'!$B$9, " - ", 'CWW17'!$B$70, " - ", 'CWW17'!$G$6, " - ", 'CWW17'!$E$5),212)&amp;" [*** truncated]",_xlfn.CONCAT('CWW17'!$B$9, " - ", 'CWW17'!$B$70, " - ", 'CWW17'!$G$6, " - ", 'CWW17'!$E$5))</f>
        <v xml:space="preserve">EA/NRW environmental programme wastewater (WINEP/NEP) - Nitrogen technically achievable limit monitoring, investigation or options appraisal; (WINEP/NEP) wastewater capex - Highway drainage - Wastewater network+ </v>
      </c>
      <c r="D3085" t="str">
        <f>'CWW17'!$C$70</f>
        <v>£m</v>
      </c>
      <c r="E3085" t="s">
        <v>8488</v>
      </c>
      <c r="F3085" s="1248">
        <f>IF(ISBLANK('CWW17'!$M$70),"##BLANK",'CWW17'!$M$70)</f>
        <v>0</v>
      </c>
    </row>
    <row r="3086" spans="2:6" x14ac:dyDescent="0.2">
      <c r="B3086" t="str">
        <f>UPPER('CWW17'!$BG$70)</f>
        <v>CWW17_061STD_PR24</v>
      </c>
      <c r="C3086" t="str">
        <f>IF(LEN(_xlfn.CONCAT('CWW17'!$B$9, " - ", 'CWW17'!$B$70, " - ", 'CWW17'!$H$6, " - ", 'CWW17'!$E$5))&gt;230,LEFT(_xlfn.CONCAT('CWW17'!$B$9, " - ", 'CWW17'!$B$70, " - ", 'CWW17'!$H$6, " - ", 'CWW17'!$E$5),212)&amp;" [*** truncated]",_xlfn.CONCAT('CWW17'!$B$9, " - ", 'CWW17'!$B$70, " - ", 'CWW17'!$H$6, " - ", 'CWW17'!$E$5))</f>
        <v xml:space="preserve">EA/NRW environmental programme wastewater (WINEP/NEP) - Nitrogen technically achievable limit monitoring, investigation or options appraisal; (WINEP/NEP) wastewater capex - Sewage treatment and disposal - Wastewater network+ </v>
      </c>
      <c r="D3086" t="str">
        <f>'CWW17'!$C$70</f>
        <v>£m</v>
      </c>
      <c r="E3086" t="s">
        <v>8488</v>
      </c>
      <c r="F3086" s="1248">
        <f>IF(ISBLANK('CWW17'!$N$70),"##BLANK",'CWW17'!$N$70)</f>
        <v>0</v>
      </c>
    </row>
    <row r="3087" spans="2:6" x14ac:dyDescent="0.2">
      <c r="B3087" t="str">
        <f>UPPER('CWW17'!$BH$70)</f>
        <v>CWW17_061SLT_PR24</v>
      </c>
      <c r="C3087" t="str">
        <f>IF(LEN(_xlfn.CONCAT('CWW17'!$B$9, " - ", 'CWW17'!$B$70, " - ", 'CWW17'!$I$6, " - ", 'CWW17'!$E$5))&gt;230,LEFT(_xlfn.CONCAT('CWW17'!$B$9, " - ", 'CWW17'!$B$70, " - ", 'CWW17'!$I$6, " - ", 'CWW17'!$E$5),212)&amp;" [*** truncated]",_xlfn.CONCAT('CWW17'!$B$9, " - ", 'CWW17'!$B$70, " - ", 'CWW17'!$I$6, " - ", 'CWW17'!$E$5))</f>
        <v xml:space="preserve">EA/NRW environmental programme wastewater (WINEP/NEP) - Nitrogen technically achievable limit monitoring, investigation or options appraisal; (WINEP/NEP) wastewater capex - Sludge liquor treatment - Wastewater network+ </v>
      </c>
      <c r="D3087" t="str">
        <f>'CWW17'!$C$70</f>
        <v>£m</v>
      </c>
      <c r="E3087" t="s">
        <v>8488</v>
      </c>
      <c r="F3087" s="1248">
        <f>IF(ISBLANK('CWW17'!$O$70),"##BLANK",'CWW17'!$O$70)</f>
        <v>0</v>
      </c>
    </row>
    <row r="3088" spans="2:6" x14ac:dyDescent="0.2">
      <c r="B3088" t="str">
        <f>UPPER('CWW17'!$BI$70)</f>
        <v>CWW17_061TOT_PR24</v>
      </c>
      <c r="C3088" t="str">
        <f>IF(LEN(_xlfn.CONCAT('CWW17'!$B$9, " - ", 'CWW17'!$B$70, " - ", 'CWW17'!$J$5))&gt;230,LEFT(_xlfn.CONCAT('CWW17'!$B$9, " - ", 'CWW17'!$B$70, " - ", 'CWW17'!$J$5),212)&amp;" [*** truncated]",_xlfn.CONCAT('CWW17'!$B$9, " - ", 'CWW17'!$B$70, " - ", 'CWW17'!$J$5))</f>
        <v>EA/NRW environmental programme wastewater (WINEP/NEP) - Nitrogen technically achievable limit monitoring, investigation or options appraisal; (WINEP/NEP) wastewater capex - Total</v>
      </c>
      <c r="D3088" t="str">
        <f>'CWW17'!$C$70</f>
        <v>£m</v>
      </c>
      <c r="E3088" t="s">
        <v>8488</v>
      </c>
      <c r="F3088" s="1248">
        <f>IF(ISBLANK('CWW17'!$P$70),"##BLANK",'CWW17'!$P$70)</f>
        <v>0</v>
      </c>
    </row>
    <row r="3089" spans="2:6" x14ac:dyDescent="0.2">
      <c r="B3089" t="str">
        <f>UPPER('CWW17'!$BD$71)</f>
        <v>CWW17_062FL_PR24</v>
      </c>
      <c r="C3089" t="str">
        <f>IF(LEN(_xlfn.CONCAT('CWW17'!$B$9, " - ", 'CWW17'!$B$71, " - ", 'CWW17'!$E$6, " - ", 'CWW17'!$E$5))&gt;230,LEFT(_xlfn.CONCAT('CWW17'!$B$9, " - ", 'CWW17'!$B$71, " - ", 'CWW17'!$E$6, " - ", 'CWW17'!$E$5),212)&amp;" [*** truncated]",_xlfn.CONCAT('CWW17'!$B$9, " - ", 'CWW17'!$B$71, " - ", 'CWW17'!$E$6, " - ", 'CWW17'!$E$5))</f>
        <v xml:space="preserve">EA/NRW environmental programme wastewater (WINEP/NEP) - Nitrogen technically achievable limit monitoring, investigation or options appraisal; (WINEP/NEP) wastewater opex - Foul - Wastewater network+ </v>
      </c>
      <c r="D3089" t="str">
        <f>'CWW17'!$C$71</f>
        <v>£m</v>
      </c>
      <c r="E3089" t="s">
        <v>8488</v>
      </c>
      <c r="F3089" s="1248">
        <f>IF(ISBLANK('CWW17'!$K$71),"##BLANK",'CWW17'!$K$71)</f>
        <v>0</v>
      </c>
    </row>
    <row r="3090" spans="2:6" x14ac:dyDescent="0.2">
      <c r="B3090" t="str">
        <f>UPPER('CWW17'!$BE$71)</f>
        <v>CWW17_062SWD_PR24</v>
      </c>
      <c r="C3090" t="str">
        <f>IF(LEN(_xlfn.CONCAT('CWW17'!$B$9, " - ", 'CWW17'!$B$71, " - ", 'CWW17'!$F$6, " - ", 'CWW17'!$E$5))&gt;230,LEFT(_xlfn.CONCAT('CWW17'!$B$9, " - ", 'CWW17'!$B$71, " - ", 'CWW17'!$F$6, " - ", 'CWW17'!$E$5),212)&amp;" [*** truncated]",_xlfn.CONCAT('CWW17'!$B$9, " - ", 'CWW17'!$B$71, " - ", 'CWW17'!$F$6, " - ", 'CWW17'!$E$5))</f>
        <v xml:space="preserve">EA/NRW environmental programme wastewater (WINEP/NEP) - Nitrogen technically achievable limit monitoring, investigation or options appraisal; (WINEP/NEP) wastewater opex - Surface water drainage - Wastewater network+ </v>
      </c>
      <c r="D3090" t="str">
        <f>'CWW17'!$C$71</f>
        <v>£m</v>
      </c>
      <c r="E3090" t="s">
        <v>8488</v>
      </c>
      <c r="F3090" s="1248">
        <f>IF(ISBLANK('CWW17'!$L$71),"##BLANK",'CWW17'!$L$71)</f>
        <v>0</v>
      </c>
    </row>
    <row r="3091" spans="2:6" x14ac:dyDescent="0.2">
      <c r="B3091" t="str">
        <f>UPPER('CWW17'!$BF$71)</f>
        <v>CWW17_062HD_PR24</v>
      </c>
      <c r="C3091" t="str">
        <f>IF(LEN(_xlfn.CONCAT('CWW17'!$B$9, " - ", 'CWW17'!$B$71, " - ", 'CWW17'!$G$6, " - ", 'CWW17'!$E$5))&gt;230,LEFT(_xlfn.CONCAT('CWW17'!$B$9, " - ", 'CWW17'!$B$71, " - ", 'CWW17'!$G$6, " - ", 'CWW17'!$E$5),212)&amp;" [*** truncated]",_xlfn.CONCAT('CWW17'!$B$9, " - ", 'CWW17'!$B$71, " - ", 'CWW17'!$G$6, " - ", 'CWW17'!$E$5))</f>
        <v xml:space="preserve">EA/NRW environmental programme wastewater (WINEP/NEP) - Nitrogen technically achievable limit monitoring, investigation or options appraisal; (WINEP/NEP) wastewater opex - Highway drainage - Wastewater network+ </v>
      </c>
      <c r="D3091" t="str">
        <f>'CWW17'!$C$71</f>
        <v>£m</v>
      </c>
      <c r="E3091" t="s">
        <v>8488</v>
      </c>
      <c r="F3091" s="1248">
        <f>IF(ISBLANK('CWW17'!$M$71),"##BLANK",'CWW17'!$M$71)</f>
        <v>0</v>
      </c>
    </row>
    <row r="3092" spans="2:6" x14ac:dyDescent="0.2">
      <c r="B3092" t="str">
        <f>UPPER('CWW17'!$BG$71)</f>
        <v>CWW17_062STD_PR24</v>
      </c>
      <c r="C3092" t="str">
        <f>IF(LEN(_xlfn.CONCAT('CWW17'!$B$9, " - ", 'CWW17'!$B$71, " - ", 'CWW17'!$H$6, " - ", 'CWW17'!$E$5))&gt;230,LEFT(_xlfn.CONCAT('CWW17'!$B$9, " - ", 'CWW17'!$B$71, " - ", 'CWW17'!$H$6, " - ", 'CWW17'!$E$5),212)&amp;" [*** truncated]",_xlfn.CONCAT('CWW17'!$B$9, " - ", 'CWW17'!$B$71, " - ", 'CWW17'!$H$6, " - ", 'CWW17'!$E$5))</f>
        <v xml:space="preserve">EA/NRW environmental programme wastewater (WINEP/NEP) - Nitrogen technically achievable limit monitoring, investigation or options appraisal; (WINEP/NEP) wastewater opex - Sewage treatment and disposal - Wastewater network+ </v>
      </c>
      <c r="D3092" t="str">
        <f>'CWW17'!$C$71</f>
        <v>£m</v>
      </c>
      <c r="E3092" t="s">
        <v>8488</v>
      </c>
      <c r="F3092" s="1248">
        <f>IF(ISBLANK('CWW17'!$N$71),"##BLANK",'CWW17'!$N$71)</f>
        <v>0</v>
      </c>
    </row>
    <row r="3093" spans="2:6" x14ac:dyDescent="0.2">
      <c r="B3093" t="str">
        <f>UPPER('CWW17'!$BH$71)</f>
        <v>CWW17_062SLT_PR24</v>
      </c>
      <c r="C3093" t="str">
        <f>IF(LEN(_xlfn.CONCAT('CWW17'!$B$9, " - ", 'CWW17'!$B$71, " - ", 'CWW17'!$I$6, " - ", 'CWW17'!$E$5))&gt;230,LEFT(_xlfn.CONCAT('CWW17'!$B$9, " - ", 'CWW17'!$B$71, " - ", 'CWW17'!$I$6, " - ", 'CWW17'!$E$5),212)&amp;" [*** truncated]",_xlfn.CONCAT('CWW17'!$B$9, " - ", 'CWW17'!$B$71, " - ", 'CWW17'!$I$6, " - ", 'CWW17'!$E$5))</f>
        <v xml:space="preserve">EA/NRW environmental programme wastewater (WINEP/NEP) - Nitrogen technically achievable limit monitoring, investigation or options appraisal; (WINEP/NEP) wastewater opex - Sludge liquor treatment - Wastewater network+ </v>
      </c>
      <c r="D3093" t="str">
        <f>'CWW17'!$C$71</f>
        <v>£m</v>
      </c>
      <c r="E3093" t="s">
        <v>8488</v>
      </c>
      <c r="F3093" s="1248">
        <f>IF(ISBLANK('CWW17'!$O$71),"##BLANK",'CWW17'!$O$71)</f>
        <v>0</v>
      </c>
    </row>
    <row r="3094" spans="2:6" x14ac:dyDescent="0.2">
      <c r="B3094" t="str">
        <f>UPPER('CWW17'!$BI$71)</f>
        <v>CWW17_062TOT_PR24</v>
      </c>
      <c r="C3094" t="str">
        <f>IF(LEN(_xlfn.CONCAT('CWW17'!$B$9, " - ", 'CWW17'!$B$71, " - ", 'CWW17'!$J$5))&gt;230,LEFT(_xlfn.CONCAT('CWW17'!$B$9, " - ", 'CWW17'!$B$71, " - ", 'CWW17'!$J$5),212)&amp;" [*** truncated]",_xlfn.CONCAT('CWW17'!$B$9, " - ", 'CWW17'!$B$71, " - ", 'CWW17'!$J$5))</f>
        <v>EA/NRW environmental programme wastewater (WINEP/NEP) - Nitrogen technically achievable limit monitoring, investigation or options appraisal; (WINEP/NEP) wastewater opex - Total</v>
      </c>
      <c r="D3094" t="str">
        <f>'CWW17'!$C$71</f>
        <v>£m</v>
      </c>
      <c r="E3094" t="s">
        <v>8488</v>
      </c>
      <c r="F3094" s="1248">
        <f>IF(ISBLANK('CWW17'!$P$71),"##BLANK",'CWW17'!$P$71)</f>
        <v>0</v>
      </c>
    </row>
    <row r="3095" spans="2:6" x14ac:dyDescent="0.2">
      <c r="B3095" t="str">
        <f>UPPER('CWW17'!$BD$72)</f>
        <v>CWW17_063FL_PR24</v>
      </c>
      <c r="C3095" t="str">
        <f>IF(LEN(_xlfn.CONCAT('CWW17'!$B$9, " - ", 'CWW17'!$B$72, " - ", 'CWW17'!$E$6, " - ", 'CWW17'!$E$5))&gt;230,LEFT(_xlfn.CONCAT('CWW17'!$B$9, " - ", 'CWW17'!$B$72, " - ", 'CWW17'!$E$6, " - ", 'CWW17'!$E$5),212)&amp;" [*** truncated]",_xlfn.CONCAT('CWW17'!$B$9, " - ", 'CWW17'!$B$72, " - ", 'CWW17'!$E$6, " - ", 'CWW17'!$E$5))</f>
        <v xml:space="preserve">EA/NRW environmental programme wastewater (WINEP/NEP) - Nitrogen technically achievable limit monitoring, investigation or options appraisal; (WINEP/NEP) wastewater totex - Foul - Wastewater network+ </v>
      </c>
      <c r="D3095" t="str">
        <f>'CWW17'!$C$72</f>
        <v>£m</v>
      </c>
      <c r="E3095" t="s">
        <v>8488</v>
      </c>
      <c r="F3095" s="1248">
        <f>IF(ISBLANK('CWW17'!$K$72),"##BLANK",'CWW17'!$K$72)</f>
        <v>0</v>
      </c>
    </row>
    <row r="3096" spans="2:6" x14ac:dyDescent="0.2">
      <c r="B3096" t="str">
        <f>UPPER('CWW17'!$BE$72)</f>
        <v>CWW17_063SWD_PR24</v>
      </c>
      <c r="C3096" t="str">
        <f>IF(LEN(_xlfn.CONCAT('CWW17'!$B$9, " - ", 'CWW17'!$B$72, " - ", 'CWW17'!$F$6, " - ", 'CWW17'!$E$5))&gt;230,LEFT(_xlfn.CONCAT('CWW17'!$B$9, " - ", 'CWW17'!$B$72, " - ", 'CWW17'!$F$6, " - ", 'CWW17'!$E$5),212)&amp;" [*** truncated]",_xlfn.CONCAT('CWW17'!$B$9, " - ", 'CWW17'!$B$72, " - ", 'CWW17'!$F$6, " - ", 'CWW17'!$E$5))</f>
        <v xml:space="preserve">EA/NRW environmental programme wastewater (WINEP/NEP) - Nitrogen technically achievable limit monitoring, investigation or options appraisal; (WINEP/NEP) wastewater totex - Surface water drainage - Wastewater network+ </v>
      </c>
      <c r="D3096" t="str">
        <f>'CWW17'!$C$72</f>
        <v>£m</v>
      </c>
      <c r="E3096" t="s">
        <v>8488</v>
      </c>
      <c r="F3096" s="1248">
        <f>IF(ISBLANK('CWW17'!$L$72),"##BLANK",'CWW17'!$L$72)</f>
        <v>0</v>
      </c>
    </row>
    <row r="3097" spans="2:6" x14ac:dyDescent="0.2">
      <c r="B3097" t="str">
        <f>UPPER('CWW17'!$BF$72)</f>
        <v>CWW17_063HD_PR24</v>
      </c>
      <c r="C3097" t="str">
        <f>IF(LEN(_xlfn.CONCAT('CWW17'!$B$9, " - ", 'CWW17'!$B$72, " - ", 'CWW17'!$G$6, " - ", 'CWW17'!$E$5))&gt;230,LEFT(_xlfn.CONCAT('CWW17'!$B$9, " - ", 'CWW17'!$B$72, " - ", 'CWW17'!$G$6, " - ", 'CWW17'!$E$5),212)&amp;" [*** truncated]",_xlfn.CONCAT('CWW17'!$B$9, " - ", 'CWW17'!$B$72, " - ", 'CWW17'!$G$6, " - ", 'CWW17'!$E$5))</f>
        <v xml:space="preserve">EA/NRW environmental programme wastewater (WINEP/NEP) - Nitrogen technically achievable limit monitoring, investigation or options appraisal; (WINEP/NEP) wastewater totex - Highway drainage - Wastewater network+ </v>
      </c>
      <c r="D3097" t="str">
        <f>'CWW17'!$C$72</f>
        <v>£m</v>
      </c>
      <c r="E3097" t="s">
        <v>8488</v>
      </c>
      <c r="F3097" s="1248">
        <f>IF(ISBLANK('CWW17'!$M$72),"##BLANK",'CWW17'!$M$72)</f>
        <v>0</v>
      </c>
    </row>
    <row r="3098" spans="2:6" x14ac:dyDescent="0.2">
      <c r="B3098" t="str">
        <f>UPPER('CWW17'!$BG$72)</f>
        <v>CWW17_063STD_PR24</v>
      </c>
      <c r="C3098" t="str">
        <f>IF(LEN(_xlfn.CONCAT('CWW17'!$B$9, " - ", 'CWW17'!$B$72, " - ", 'CWW17'!$H$6, " - ", 'CWW17'!$E$5))&gt;230,LEFT(_xlfn.CONCAT('CWW17'!$B$9, " - ", 'CWW17'!$B$72, " - ", 'CWW17'!$H$6, " - ", 'CWW17'!$E$5),212)&amp;" [*** truncated]",_xlfn.CONCAT('CWW17'!$B$9, " - ", 'CWW17'!$B$72, " - ", 'CWW17'!$H$6, " - ", 'CWW17'!$E$5))</f>
        <v xml:space="preserve">EA/NRW environmental programme wastewater (WINEP/NEP) - Nitrogen technically achievable limit monitoring, investigation or options appraisal; (WINEP/NEP) wastewater totex - Sewage treatment and disposal - Wastewater network+ </v>
      </c>
      <c r="D3098" t="str">
        <f>'CWW17'!$C$72</f>
        <v>£m</v>
      </c>
      <c r="E3098" t="s">
        <v>8488</v>
      </c>
      <c r="F3098" s="1248">
        <f>IF(ISBLANK('CWW17'!$N$72),"##BLANK",'CWW17'!$N$72)</f>
        <v>0</v>
      </c>
    </row>
    <row r="3099" spans="2:6" x14ac:dyDescent="0.2">
      <c r="B3099" t="str">
        <f>UPPER('CWW17'!$BH$72)</f>
        <v>CWW17_063SLT_PR24</v>
      </c>
      <c r="C3099" t="str">
        <f>IF(LEN(_xlfn.CONCAT('CWW17'!$B$9, " - ", 'CWW17'!$B$72, " - ", 'CWW17'!$I$6, " - ", 'CWW17'!$E$5))&gt;230,LEFT(_xlfn.CONCAT('CWW17'!$B$9, " - ", 'CWW17'!$B$72, " - ", 'CWW17'!$I$6, " - ", 'CWW17'!$E$5),212)&amp;" [*** truncated]",_xlfn.CONCAT('CWW17'!$B$9, " - ", 'CWW17'!$B$72, " - ", 'CWW17'!$I$6, " - ", 'CWW17'!$E$5))</f>
        <v xml:space="preserve">EA/NRW environmental programme wastewater (WINEP/NEP) - Nitrogen technically achievable limit monitoring, investigation or options appraisal; (WINEP/NEP) wastewater totex - Sludge liquor treatment - Wastewater network+ </v>
      </c>
      <c r="D3099" t="str">
        <f>'CWW17'!$C$72</f>
        <v>£m</v>
      </c>
      <c r="E3099" t="s">
        <v>8488</v>
      </c>
      <c r="F3099" s="1248">
        <f>IF(ISBLANK('CWW17'!$O$72),"##BLANK",'CWW17'!$O$72)</f>
        <v>0</v>
      </c>
    </row>
    <row r="3100" spans="2:6" x14ac:dyDescent="0.2">
      <c r="B3100" t="str">
        <f>UPPER('CWW17'!$BI$72)</f>
        <v>CWW17_063TOT_PR24</v>
      </c>
      <c r="C3100" t="str">
        <f>IF(LEN(_xlfn.CONCAT('CWW17'!$B$9, " - ", 'CWW17'!$B$72, " - ", 'CWW17'!$J$5))&gt;230,LEFT(_xlfn.CONCAT('CWW17'!$B$9, " - ", 'CWW17'!$B$72, " - ", 'CWW17'!$J$5),212)&amp;" [*** truncated]",_xlfn.CONCAT('CWW17'!$B$9, " - ", 'CWW17'!$B$72, " - ", 'CWW17'!$J$5))</f>
        <v>EA/NRW environmental programme wastewater (WINEP/NEP) - Nitrogen technically achievable limit monitoring, investigation or options appraisal; (WINEP/NEP) wastewater totex - Total</v>
      </c>
      <c r="D3100" t="str">
        <f>'CWW17'!$C$72</f>
        <v>£m</v>
      </c>
      <c r="E3100" t="s">
        <v>8488</v>
      </c>
      <c r="F3100" s="1248">
        <f>IF(ISBLANK('CWW17'!$P$72),"##BLANK",'CWW17'!$P$72)</f>
        <v>0</v>
      </c>
    </row>
    <row r="3101" spans="2:6" x14ac:dyDescent="0.2">
      <c r="B3101" t="str">
        <f>UPPER('CWW17'!$BD$73)</f>
        <v>CWW17_064FL_PR24</v>
      </c>
      <c r="C3101" t="str">
        <f>IF(LEN(_xlfn.CONCAT('CWW17'!$B$9, " - ", 'CWW17'!$B$73, " - ", 'CWW17'!$E$6, " - ", 'CWW17'!$E$5))&gt;230,LEFT(_xlfn.CONCAT('CWW17'!$B$9, " - ", 'CWW17'!$B$73, " - ", 'CWW17'!$E$6, " - ", 'CWW17'!$E$5),212)&amp;" [*** truncated]",_xlfn.CONCAT('CWW17'!$B$9, " - ", 'CWW17'!$B$73, " - ", 'CWW17'!$E$6, " - ", 'CWW17'!$E$5))</f>
        <v xml:space="preserve">EA/NRW environmental programme wastewater (WINEP/NEP) - Treatment for phosphorus removal (chemical) (WINEP/NEP) wastewater capex - Foul - Wastewater network+ </v>
      </c>
      <c r="D3101" t="str">
        <f>'CWW17'!$C$73</f>
        <v>£m</v>
      </c>
      <c r="E3101" t="s">
        <v>8488</v>
      </c>
      <c r="F3101" s="1248">
        <f>IF(ISBLANK('CWW17'!$K$73),"##BLANK",'CWW17'!$K$73)</f>
        <v>0</v>
      </c>
    </row>
    <row r="3102" spans="2:6" x14ac:dyDescent="0.2">
      <c r="B3102" t="str">
        <f>UPPER('CWW17'!$BE$73)</f>
        <v>CWW17_064SWD_PR24</v>
      </c>
      <c r="C3102" t="str">
        <f>IF(LEN(_xlfn.CONCAT('CWW17'!$B$9, " - ", 'CWW17'!$B$73, " - ", 'CWW17'!$F$6, " - ", 'CWW17'!$E$5))&gt;230,LEFT(_xlfn.CONCAT('CWW17'!$B$9, " - ", 'CWW17'!$B$73, " - ", 'CWW17'!$F$6, " - ", 'CWW17'!$E$5),212)&amp;" [*** truncated]",_xlfn.CONCAT('CWW17'!$B$9, " - ", 'CWW17'!$B$73, " - ", 'CWW17'!$F$6, " - ", 'CWW17'!$E$5))</f>
        <v xml:space="preserve">EA/NRW environmental programme wastewater (WINEP/NEP) - Treatment for phosphorus removal (chemical) (WINEP/NEP) wastewater capex - Surface water drainage - Wastewater network+ </v>
      </c>
      <c r="D3102" t="str">
        <f>'CWW17'!$C$73</f>
        <v>£m</v>
      </c>
      <c r="E3102" t="s">
        <v>8488</v>
      </c>
      <c r="F3102" s="1248">
        <f>IF(ISBLANK('CWW17'!$L$73),"##BLANK",'CWW17'!$L$73)</f>
        <v>0</v>
      </c>
    </row>
    <row r="3103" spans="2:6" x14ac:dyDescent="0.2">
      <c r="B3103" t="str">
        <f>UPPER('CWW17'!$BF$73)</f>
        <v>CWW17_064HD_PR24</v>
      </c>
      <c r="C3103" t="str">
        <f>IF(LEN(_xlfn.CONCAT('CWW17'!$B$9, " - ", 'CWW17'!$B$73, " - ", 'CWW17'!$G$6, " - ", 'CWW17'!$E$5))&gt;230,LEFT(_xlfn.CONCAT('CWW17'!$B$9, " - ", 'CWW17'!$B$73, " - ", 'CWW17'!$G$6, " - ", 'CWW17'!$E$5),212)&amp;" [*** truncated]",_xlfn.CONCAT('CWW17'!$B$9, " - ", 'CWW17'!$B$73, " - ", 'CWW17'!$G$6, " - ", 'CWW17'!$E$5))</f>
        <v xml:space="preserve">EA/NRW environmental programme wastewater (WINEP/NEP) - Treatment for phosphorus removal (chemical) (WINEP/NEP) wastewater capex - Highway drainage - Wastewater network+ </v>
      </c>
      <c r="D3103" t="str">
        <f>'CWW17'!$C$73</f>
        <v>£m</v>
      </c>
      <c r="E3103" t="s">
        <v>8488</v>
      </c>
      <c r="F3103" s="1248">
        <f>IF(ISBLANK('CWW17'!$M$73),"##BLANK",'CWW17'!$M$73)</f>
        <v>0</v>
      </c>
    </row>
    <row r="3104" spans="2:6" x14ac:dyDescent="0.2">
      <c r="B3104" t="str">
        <f>UPPER('CWW17'!$BG$73)</f>
        <v>CWW17_064STD_PR24</v>
      </c>
      <c r="C3104" t="str">
        <f>IF(LEN(_xlfn.CONCAT('CWW17'!$B$9, " - ", 'CWW17'!$B$73, " - ", 'CWW17'!$H$6, " - ", 'CWW17'!$E$5))&gt;230,LEFT(_xlfn.CONCAT('CWW17'!$B$9, " - ", 'CWW17'!$B$73, " - ", 'CWW17'!$H$6, " - ", 'CWW17'!$E$5),212)&amp;" [*** truncated]",_xlfn.CONCAT('CWW17'!$B$9, " - ", 'CWW17'!$B$73, " - ", 'CWW17'!$H$6, " - ", 'CWW17'!$E$5))</f>
        <v xml:space="preserve">EA/NRW environmental programme wastewater (WINEP/NEP) - Treatment for phosphorus removal (chemical) (WINEP/NEP) wastewater capex - Sewage treatment and disposal - Wastewater network+ </v>
      </c>
      <c r="D3104" t="str">
        <f>'CWW17'!$C$73</f>
        <v>£m</v>
      </c>
      <c r="E3104" t="s">
        <v>8488</v>
      </c>
      <c r="F3104" s="1248">
        <f>IF(ISBLANK('CWW17'!$N$73),"##BLANK",'CWW17'!$N$73)</f>
        <v>5.1762409076779612</v>
      </c>
    </row>
    <row r="3105" spans="2:6" x14ac:dyDescent="0.2">
      <c r="B3105" t="str">
        <f>UPPER('CWW17'!$BH$73)</f>
        <v>CWW17_064SLT_PR24</v>
      </c>
      <c r="C3105" t="str">
        <f>IF(LEN(_xlfn.CONCAT('CWW17'!$B$9, " - ", 'CWW17'!$B$73, " - ", 'CWW17'!$I$6, " - ", 'CWW17'!$E$5))&gt;230,LEFT(_xlfn.CONCAT('CWW17'!$B$9, " - ", 'CWW17'!$B$73, " - ", 'CWW17'!$I$6, " - ", 'CWW17'!$E$5),212)&amp;" [*** truncated]",_xlfn.CONCAT('CWW17'!$B$9, " - ", 'CWW17'!$B$73, " - ", 'CWW17'!$I$6, " - ", 'CWW17'!$E$5))</f>
        <v xml:space="preserve">EA/NRW environmental programme wastewater (WINEP/NEP) - Treatment for phosphorus removal (chemical) (WINEP/NEP) wastewater capex - Sludge liquor treatment - Wastewater network+ </v>
      </c>
      <c r="D3105" t="str">
        <f>'CWW17'!$C$73</f>
        <v>£m</v>
      </c>
      <c r="E3105" t="s">
        <v>8488</v>
      </c>
      <c r="F3105" s="1248">
        <f>IF(ISBLANK('CWW17'!$O$73),"##BLANK",'CWW17'!$O$73)</f>
        <v>0</v>
      </c>
    </row>
    <row r="3106" spans="2:6" x14ac:dyDescent="0.2">
      <c r="B3106" t="str">
        <f>UPPER('CWW17'!$BI$73)</f>
        <v>CWW17_064TOT_PR24</v>
      </c>
      <c r="C3106" t="str">
        <f>IF(LEN(_xlfn.CONCAT('CWW17'!$B$9, " - ", 'CWW17'!$B$73, " - ", 'CWW17'!$J$5))&gt;230,LEFT(_xlfn.CONCAT('CWW17'!$B$9, " - ", 'CWW17'!$B$73, " - ", 'CWW17'!$J$5),212)&amp;" [*** truncated]",_xlfn.CONCAT('CWW17'!$B$9, " - ", 'CWW17'!$B$73, " - ", 'CWW17'!$J$5))</f>
        <v>EA/NRW environmental programme wastewater (WINEP/NEP) - Treatment for phosphorus removal (chemical) (WINEP/NEP) wastewater capex - Total</v>
      </c>
      <c r="D3106" t="str">
        <f>'CWW17'!$C$73</f>
        <v>£m</v>
      </c>
      <c r="E3106" t="s">
        <v>8488</v>
      </c>
      <c r="F3106" s="1248">
        <f>IF(ISBLANK('CWW17'!$P$73),"##BLANK",'CWW17'!$P$73)</f>
        <v>5.1762409076779612</v>
      </c>
    </row>
    <row r="3107" spans="2:6" x14ac:dyDescent="0.2">
      <c r="B3107" t="str">
        <f>UPPER('CWW17'!$BD$74)</f>
        <v>CWW17_065FL_PR24</v>
      </c>
      <c r="C3107" t="str">
        <f>IF(LEN(_xlfn.CONCAT('CWW17'!$B$9, " - ", 'CWW17'!$B$74, " - ", 'CWW17'!$E$6, " - ", 'CWW17'!$E$5))&gt;230,LEFT(_xlfn.CONCAT('CWW17'!$B$9, " - ", 'CWW17'!$B$74, " - ", 'CWW17'!$E$6, " - ", 'CWW17'!$E$5),212)&amp;" [*** truncated]",_xlfn.CONCAT('CWW17'!$B$9, " - ", 'CWW17'!$B$74, " - ", 'CWW17'!$E$6, " - ", 'CWW17'!$E$5))</f>
        <v xml:space="preserve">EA/NRW environmental programme wastewater (WINEP/NEP) - Treatment for phosphorus removal (chemical) (WINEP/NEP) wastewater opex - Foul - Wastewater network+ </v>
      </c>
      <c r="D3107" t="str">
        <f>'CWW17'!$C$74</f>
        <v>£m</v>
      </c>
      <c r="E3107" t="s">
        <v>8488</v>
      </c>
      <c r="F3107" s="1248">
        <f>IF(ISBLANK('CWW17'!$K$74),"##BLANK",'CWW17'!$K$74)</f>
        <v>0</v>
      </c>
    </row>
    <row r="3108" spans="2:6" x14ac:dyDescent="0.2">
      <c r="B3108" t="str">
        <f>UPPER('CWW17'!$BE$74)</f>
        <v>CWW17_065SWD_PR24</v>
      </c>
      <c r="C3108" t="str">
        <f>IF(LEN(_xlfn.CONCAT('CWW17'!$B$9, " - ", 'CWW17'!$B$74, " - ", 'CWW17'!$F$6, " - ", 'CWW17'!$E$5))&gt;230,LEFT(_xlfn.CONCAT('CWW17'!$B$9, " - ", 'CWW17'!$B$74, " - ", 'CWW17'!$F$6, " - ", 'CWW17'!$E$5),212)&amp;" [*** truncated]",_xlfn.CONCAT('CWW17'!$B$9, " - ", 'CWW17'!$B$74, " - ", 'CWW17'!$F$6, " - ", 'CWW17'!$E$5))</f>
        <v xml:space="preserve">EA/NRW environmental programme wastewater (WINEP/NEP) - Treatment for phosphorus removal (chemical) (WINEP/NEP) wastewater opex - Surface water drainage - Wastewater network+ </v>
      </c>
      <c r="D3108" t="str">
        <f>'CWW17'!$C$74</f>
        <v>£m</v>
      </c>
      <c r="E3108" t="s">
        <v>8488</v>
      </c>
      <c r="F3108" s="1248">
        <f>IF(ISBLANK('CWW17'!$L$74),"##BLANK",'CWW17'!$L$74)</f>
        <v>0</v>
      </c>
    </row>
    <row r="3109" spans="2:6" x14ac:dyDescent="0.2">
      <c r="B3109" t="str">
        <f>UPPER('CWW17'!$BF$74)</f>
        <v>CWW17_065HD_PR24</v>
      </c>
      <c r="C3109" t="str">
        <f>IF(LEN(_xlfn.CONCAT('CWW17'!$B$9, " - ", 'CWW17'!$B$74, " - ", 'CWW17'!$G$6, " - ", 'CWW17'!$E$5))&gt;230,LEFT(_xlfn.CONCAT('CWW17'!$B$9, " - ", 'CWW17'!$B$74, " - ", 'CWW17'!$G$6, " - ", 'CWW17'!$E$5),212)&amp;" [*** truncated]",_xlfn.CONCAT('CWW17'!$B$9, " - ", 'CWW17'!$B$74, " - ", 'CWW17'!$G$6, " - ", 'CWW17'!$E$5))</f>
        <v xml:space="preserve">EA/NRW environmental programme wastewater (WINEP/NEP) - Treatment for phosphorus removal (chemical) (WINEP/NEP) wastewater opex - Highway drainage - Wastewater network+ </v>
      </c>
      <c r="D3109" t="str">
        <f>'CWW17'!$C$74</f>
        <v>£m</v>
      </c>
      <c r="E3109" t="s">
        <v>8488</v>
      </c>
      <c r="F3109" s="1248">
        <f>IF(ISBLANK('CWW17'!$M$74),"##BLANK",'CWW17'!$M$74)</f>
        <v>0</v>
      </c>
    </row>
    <row r="3110" spans="2:6" x14ac:dyDescent="0.2">
      <c r="B3110" t="str">
        <f>UPPER('CWW17'!$BG$74)</f>
        <v>CWW17_065STD_PR24</v>
      </c>
      <c r="C3110" t="str">
        <f>IF(LEN(_xlfn.CONCAT('CWW17'!$B$9, " - ", 'CWW17'!$B$74, " - ", 'CWW17'!$H$6, " - ", 'CWW17'!$E$5))&gt;230,LEFT(_xlfn.CONCAT('CWW17'!$B$9, " - ", 'CWW17'!$B$74, " - ", 'CWW17'!$H$6, " - ", 'CWW17'!$E$5),212)&amp;" [*** truncated]",_xlfn.CONCAT('CWW17'!$B$9, " - ", 'CWW17'!$B$74, " - ", 'CWW17'!$H$6, " - ", 'CWW17'!$E$5))</f>
        <v xml:space="preserve">EA/NRW environmental programme wastewater (WINEP/NEP) - Treatment for phosphorus removal (chemical) (WINEP/NEP) wastewater opex - Sewage treatment and disposal - Wastewater network+ </v>
      </c>
      <c r="D3110" t="str">
        <f>'CWW17'!$C$74</f>
        <v>£m</v>
      </c>
      <c r="E3110" t="s">
        <v>8488</v>
      </c>
      <c r="F3110" s="1248">
        <f>IF(ISBLANK('CWW17'!$N$74),"##BLANK",'CWW17'!$N$74)</f>
        <v>0</v>
      </c>
    </row>
    <row r="3111" spans="2:6" x14ac:dyDescent="0.2">
      <c r="B3111" t="str">
        <f>UPPER('CWW17'!$BH$74)</f>
        <v>CWW17_065SLT_PR24</v>
      </c>
      <c r="C3111" t="str">
        <f>IF(LEN(_xlfn.CONCAT('CWW17'!$B$9, " - ", 'CWW17'!$B$74, " - ", 'CWW17'!$I$6, " - ", 'CWW17'!$E$5))&gt;230,LEFT(_xlfn.CONCAT('CWW17'!$B$9, " - ", 'CWW17'!$B$74, " - ", 'CWW17'!$I$6, " - ", 'CWW17'!$E$5),212)&amp;" [*** truncated]",_xlfn.CONCAT('CWW17'!$B$9, " - ", 'CWW17'!$B$74, " - ", 'CWW17'!$I$6, " - ", 'CWW17'!$E$5))</f>
        <v xml:space="preserve">EA/NRW environmental programme wastewater (WINEP/NEP) - Treatment for phosphorus removal (chemical) (WINEP/NEP) wastewater opex - Sludge liquor treatment - Wastewater network+ </v>
      </c>
      <c r="D3111" t="str">
        <f>'CWW17'!$C$74</f>
        <v>£m</v>
      </c>
      <c r="E3111" t="s">
        <v>8488</v>
      </c>
      <c r="F3111" s="1248">
        <f>IF(ISBLANK('CWW17'!$O$74),"##BLANK",'CWW17'!$O$74)</f>
        <v>0</v>
      </c>
    </row>
    <row r="3112" spans="2:6" x14ac:dyDescent="0.2">
      <c r="B3112" t="str">
        <f>UPPER('CWW17'!$BI$74)</f>
        <v>CWW17_065TOT_PR24</v>
      </c>
      <c r="C3112" t="str">
        <f>IF(LEN(_xlfn.CONCAT('CWW17'!$B$9, " - ", 'CWW17'!$B$74, " - ", 'CWW17'!$J$5))&gt;230,LEFT(_xlfn.CONCAT('CWW17'!$B$9, " - ", 'CWW17'!$B$74, " - ", 'CWW17'!$J$5),212)&amp;" [*** truncated]",_xlfn.CONCAT('CWW17'!$B$9, " - ", 'CWW17'!$B$74, " - ", 'CWW17'!$J$5))</f>
        <v>EA/NRW environmental programme wastewater (WINEP/NEP) - Treatment for phosphorus removal (chemical) (WINEP/NEP) wastewater opex - Total</v>
      </c>
      <c r="D3112" t="str">
        <f>'CWW17'!$C$74</f>
        <v>£m</v>
      </c>
      <c r="E3112" t="s">
        <v>8488</v>
      </c>
      <c r="F3112" s="1248">
        <f>IF(ISBLANK('CWW17'!$P$74),"##BLANK",'CWW17'!$P$74)</f>
        <v>0</v>
      </c>
    </row>
    <row r="3113" spans="2:6" x14ac:dyDescent="0.2">
      <c r="B3113" t="str">
        <f>UPPER('CWW17'!$BD$75)</f>
        <v>CWW17_066FL_PR24</v>
      </c>
      <c r="C3113" t="str">
        <f>IF(LEN(_xlfn.CONCAT('CWW17'!$B$9, " - ", 'CWW17'!$B$75, " - ", 'CWW17'!$E$6, " - ", 'CWW17'!$E$5))&gt;230,LEFT(_xlfn.CONCAT('CWW17'!$B$9, " - ", 'CWW17'!$B$75, " - ", 'CWW17'!$E$6, " - ", 'CWW17'!$E$5),212)&amp;" [*** truncated]",_xlfn.CONCAT('CWW17'!$B$9, " - ", 'CWW17'!$B$75, " - ", 'CWW17'!$E$6, " - ", 'CWW17'!$E$5))</f>
        <v xml:space="preserve">EA/NRW environmental programme wastewater (WINEP/NEP) - Treatment for phosphorus removal (chemical) (WINEP/NEP) wastewater totex - Foul - Wastewater network+ </v>
      </c>
      <c r="D3113" t="str">
        <f>'CWW17'!$C$75</f>
        <v>£m</v>
      </c>
      <c r="E3113" t="s">
        <v>8488</v>
      </c>
      <c r="F3113" s="1248">
        <f>IF(ISBLANK('CWW17'!$K$75),"##BLANK",'CWW17'!$K$75)</f>
        <v>0</v>
      </c>
    </row>
    <row r="3114" spans="2:6" x14ac:dyDescent="0.2">
      <c r="B3114" t="str">
        <f>UPPER('CWW17'!$BE$75)</f>
        <v>CWW17_066SWD_PR24</v>
      </c>
      <c r="C3114" t="str">
        <f>IF(LEN(_xlfn.CONCAT('CWW17'!$B$9, " - ", 'CWW17'!$B$75, " - ", 'CWW17'!$F$6, " - ", 'CWW17'!$E$5))&gt;230,LEFT(_xlfn.CONCAT('CWW17'!$B$9, " - ", 'CWW17'!$B$75, " - ", 'CWW17'!$F$6, " - ", 'CWW17'!$E$5),212)&amp;" [*** truncated]",_xlfn.CONCAT('CWW17'!$B$9, " - ", 'CWW17'!$B$75, " - ", 'CWW17'!$F$6, " - ", 'CWW17'!$E$5))</f>
        <v xml:space="preserve">EA/NRW environmental programme wastewater (WINEP/NEP) - Treatment for phosphorus removal (chemical) (WINEP/NEP) wastewater totex - Surface water drainage - Wastewater network+ </v>
      </c>
      <c r="D3114" t="str">
        <f>'CWW17'!$C$75</f>
        <v>£m</v>
      </c>
      <c r="E3114" t="s">
        <v>8488</v>
      </c>
      <c r="F3114" s="1248">
        <f>IF(ISBLANK('CWW17'!$L$75),"##BLANK",'CWW17'!$L$75)</f>
        <v>0</v>
      </c>
    </row>
    <row r="3115" spans="2:6" x14ac:dyDescent="0.2">
      <c r="B3115" t="str">
        <f>UPPER('CWW17'!$BF$75)</f>
        <v>CWW17_066HD_PR24</v>
      </c>
      <c r="C3115" t="str">
        <f>IF(LEN(_xlfn.CONCAT('CWW17'!$B$9, " - ", 'CWW17'!$B$75, " - ", 'CWW17'!$G$6, " - ", 'CWW17'!$E$5))&gt;230,LEFT(_xlfn.CONCAT('CWW17'!$B$9, " - ", 'CWW17'!$B$75, " - ", 'CWW17'!$G$6, " - ", 'CWW17'!$E$5),212)&amp;" [*** truncated]",_xlfn.CONCAT('CWW17'!$B$9, " - ", 'CWW17'!$B$75, " - ", 'CWW17'!$G$6, " - ", 'CWW17'!$E$5))</f>
        <v xml:space="preserve">EA/NRW environmental programme wastewater (WINEP/NEP) - Treatment for phosphorus removal (chemical) (WINEP/NEP) wastewater totex - Highway drainage - Wastewater network+ </v>
      </c>
      <c r="D3115" t="str">
        <f>'CWW17'!$C$75</f>
        <v>£m</v>
      </c>
      <c r="E3115" t="s">
        <v>8488</v>
      </c>
      <c r="F3115" s="1248">
        <f>IF(ISBLANK('CWW17'!$M$75),"##BLANK",'CWW17'!$M$75)</f>
        <v>0</v>
      </c>
    </row>
    <row r="3116" spans="2:6" x14ac:dyDescent="0.2">
      <c r="B3116" t="str">
        <f>UPPER('CWW17'!$BG$75)</f>
        <v>CWW17_066STD_PR24</v>
      </c>
      <c r="C3116" t="str">
        <f>IF(LEN(_xlfn.CONCAT('CWW17'!$B$9, " - ", 'CWW17'!$B$75, " - ", 'CWW17'!$H$6, " - ", 'CWW17'!$E$5))&gt;230,LEFT(_xlfn.CONCAT('CWW17'!$B$9, " - ", 'CWW17'!$B$75, " - ", 'CWW17'!$H$6, " - ", 'CWW17'!$E$5),212)&amp;" [*** truncated]",_xlfn.CONCAT('CWW17'!$B$9, " - ", 'CWW17'!$B$75, " - ", 'CWW17'!$H$6, " - ", 'CWW17'!$E$5))</f>
        <v xml:space="preserve">EA/NRW environmental programme wastewater (WINEP/NEP) - Treatment for phosphorus removal (chemical) (WINEP/NEP) wastewater totex - Sewage treatment and disposal - Wastewater network+ </v>
      </c>
      <c r="D3116" t="str">
        <f>'CWW17'!$C$75</f>
        <v>£m</v>
      </c>
      <c r="E3116" t="s">
        <v>8488</v>
      </c>
      <c r="F3116" s="1248">
        <f>IF(ISBLANK('CWW17'!$N$75),"##BLANK",'CWW17'!$N$75)</f>
        <v>5.1762409076779612</v>
      </c>
    </row>
    <row r="3117" spans="2:6" x14ac:dyDescent="0.2">
      <c r="B3117" t="str">
        <f>UPPER('CWW17'!$BH$75)</f>
        <v>CWW17_066SLT_PR24</v>
      </c>
      <c r="C3117" t="str">
        <f>IF(LEN(_xlfn.CONCAT('CWW17'!$B$9, " - ", 'CWW17'!$B$75, " - ", 'CWW17'!$I$6, " - ", 'CWW17'!$E$5))&gt;230,LEFT(_xlfn.CONCAT('CWW17'!$B$9, " - ", 'CWW17'!$B$75, " - ", 'CWW17'!$I$6, " - ", 'CWW17'!$E$5),212)&amp;" [*** truncated]",_xlfn.CONCAT('CWW17'!$B$9, " - ", 'CWW17'!$B$75, " - ", 'CWW17'!$I$6, " - ", 'CWW17'!$E$5))</f>
        <v xml:space="preserve">EA/NRW environmental programme wastewater (WINEP/NEP) - Treatment for phosphorus removal (chemical) (WINEP/NEP) wastewater totex - Sludge liquor treatment - Wastewater network+ </v>
      </c>
      <c r="D3117" t="str">
        <f>'CWW17'!$C$75</f>
        <v>£m</v>
      </c>
      <c r="E3117" t="s">
        <v>8488</v>
      </c>
      <c r="F3117" s="1248">
        <f>IF(ISBLANK('CWW17'!$O$75),"##BLANK",'CWW17'!$O$75)</f>
        <v>0</v>
      </c>
    </row>
    <row r="3118" spans="2:6" x14ac:dyDescent="0.2">
      <c r="B3118" t="str">
        <f>UPPER('CWW17'!$BI$75)</f>
        <v>CWW17_066TOT_PR24</v>
      </c>
      <c r="C3118" t="str">
        <f>IF(LEN(_xlfn.CONCAT('CWW17'!$B$9, " - ", 'CWW17'!$B$75, " - ", 'CWW17'!$J$5))&gt;230,LEFT(_xlfn.CONCAT('CWW17'!$B$9, " - ", 'CWW17'!$B$75, " - ", 'CWW17'!$J$5),212)&amp;" [*** truncated]",_xlfn.CONCAT('CWW17'!$B$9, " - ", 'CWW17'!$B$75, " - ", 'CWW17'!$J$5))</f>
        <v>EA/NRW environmental programme wastewater (WINEP/NEP) - Treatment for phosphorus removal (chemical) (WINEP/NEP) wastewater totex - Total</v>
      </c>
      <c r="D3118" t="str">
        <f>'CWW17'!$C$75</f>
        <v>£m</v>
      </c>
      <c r="E3118" t="s">
        <v>8488</v>
      </c>
      <c r="F3118" s="1248">
        <f>IF(ISBLANK('CWW17'!$P$75),"##BLANK",'CWW17'!$P$75)</f>
        <v>5.1762409076779612</v>
      </c>
    </row>
    <row r="3119" spans="2:6" x14ac:dyDescent="0.2">
      <c r="B3119" t="str">
        <f>UPPER('CWW17'!$BD$76)</f>
        <v>CWW17_067FL_PR24</v>
      </c>
      <c r="C3119" t="str">
        <f>IF(LEN(_xlfn.CONCAT('CWW17'!$B$9, " - ", 'CWW17'!$B$76, " - ", 'CWW17'!$E$6, " - ", 'CWW17'!$E$5))&gt;230,LEFT(_xlfn.CONCAT('CWW17'!$B$9, " - ", 'CWW17'!$B$76, " - ", 'CWW17'!$E$6, " - ", 'CWW17'!$E$5),212)&amp;" [*** truncated]",_xlfn.CONCAT('CWW17'!$B$9, " - ", 'CWW17'!$B$76, " - ", 'CWW17'!$E$6, " - ", 'CWW17'!$E$5))</f>
        <v xml:space="preserve">EA/NRW environmental programme wastewater (WINEP/NEP) - Treatment for phosphorus removal (biological) (WINEP/NEP) wastewater capex - Foul - Wastewater network+ </v>
      </c>
      <c r="D3119" t="str">
        <f>'CWW17'!$C$76</f>
        <v>£m</v>
      </c>
      <c r="E3119" t="s">
        <v>8488</v>
      </c>
      <c r="F3119" s="1248">
        <f>IF(ISBLANK('CWW17'!$K$76),"##BLANK",'CWW17'!$K$76)</f>
        <v>0</v>
      </c>
    </row>
    <row r="3120" spans="2:6" x14ac:dyDescent="0.2">
      <c r="B3120" t="str">
        <f>UPPER('CWW17'!$BE$76)</f>
        <v>CWW17_067SWD_PR24</v>
      </c>
      <c r="C3120" t="str">
        <f>IF(LEN(_xlfn.CONCAT('CWW17'!$B$9, " - ", 'CWW17'!$B$76, " - ", 'CWW17'!$F$6, " - ", 'CWW17'!$E$5))&gt;230,LEFT(_xlfn.CONCAT('CWW17'!$B$9, " - ", 'CWW17'!$B$76, " - ", 'CWW17'!$F$6, " - ", 'CWW17'!$E$5),212)&amp;" [*** truncated]",_xlfn.CONCAT('CWW17'!$B$9, " - ", 'CWW17'!$B$76, " - ", 'CWW17'!$F$6, " - ", 'CWW17'!$E$5))</f>
        <v xml:space="preserve">EA/NRW environmental programme wastewater (WINEP/NEP) - Treatment for phosphorus removal (biological) (WINEP/NEP) wastewater capex - Surface water drainage - Wastewater network+ </v>
      </c>
      <c r="D3120" t="str">
        <f>'CWW17'!$C$76</f>
        <v>£m</v>
      </c>
      <c r="E3120" t="s">
        <v>8488</v>
      </c>
      <c r="F3120" s="1248">
        <f>IF(ISBLANK('CWW17'!$L$76),"##BLANK",'CWW17'!$L$76)</f>
        <v>0</v>
      </c>
    </row>
    <row r="3121" spans="2:6" x14ac:dyDescent="0.2">
      <c r="B3121" t="str">
        <f>UPPER('CWW17'!$BF$76)</f>
        <v>CWW17_067HD_PR24</v>
      </c>
      <c r="C3121" t="str">
        <f>IF(LEN(_xlfn.CONCAT('CWW17'!$B$9, " - ", 'CWW17'!$B$76, " - ", 'CWW17'!$G$6, " - ", 'CWW17'!$E$5))&gt;230,LEFT(_xlfn.CONCAT('CWW17'!$B$9, " - ", 'CWW17'!$B$76, " - ", 'CWW17'!$G$6, " - ", 'CWW17'!$E$5),212)&amp;" [*** truncated]",_xlfn.CONCAT('CWW17'!$B$9, " - ", 'CWW17'!$B$76, " - ", 'CWW17'!$G$6, " - ", 'CWW17'!$E$5))</f>
        <v xml:space="preserve">EA/NRW environmental programme wastewater (WINEP/NEP) - Treatment for phosphorus removal (biological) (WINEP/NEP) wastewater capex - Highway drainage - Wastewater network+ </v>
      </c>
      <c r="D3121" t="str">
        <f>'CWW17'!$C$76</f>
        <v>£m</v>
      </c>
      <c r="E3121" t="s">
        <v>8488</v>
      </c>
      <c r="F3121" s="1248">
        <f>IF(ISBLANK('CWW17'!$M$76),"##BLANK",'CWW17'!$M$76)</f>
        <v>0</v>
      </c>
    </row>
    <row r="3122" spans="2:6" x14ac:dyDescent="0.2">
      <c r="B3122" t="str">
        <f>UPPER('CWW17'!$BG$76)</f>
        <v>CWW17_067STD_PR24</v>
      </c>
      <c r="C3122" t="str">
        <f>IF(LEN(_xlfn.CONCAT('CWW17'!$B$9, " - ", 'CWW17'!$B$76, " - ", 'CWW17'!$H$6, " - ", 'CWW17'!$E$5))&gt;230,LEFT(_xlfn.CONCAT('CWW17'!$B$9, " - ", 'CWW17'!$B$76, " - ", 'CWW17'!$H$6, " - ", 'CWW17'!$E$5),212)&amp;" [*** truncated]",_xlfn.CONCAT('CWW17'!$B$9, " - ", 'CWW17'!$B$76, " - ", 'CWW17'!$H$6, " - ", 'CWW17'!$E$5))</f>
        <v xml:space="preserve">EA/NRW environmental programme wastewater (WINEP/NEP) - Treatment for phosphorus removal (biological) (WINEP/NEP) wastewater capex - Sewage treatment and disposal - Wastewater network+ </v>
      </c>
      <c r="D3122" t="str">
        <f>'CWW17'!$C$76</f>
        <v>£m</v>
      </c>
      <c r="E3122" t="s">
        <v>8488</v>
      </c>
      <c r="F3122" s="1248">
        <f>IF(ISBLANK('CWW17'!$N$76),"##BLANK",'CWW17'!$N$76)</f>
        <v>0</v>
      </c>
    </row>
    <row r="3123" spans="2:6" x14ac:dyDescent="0.2">
      <c r="B3123" t="str">
        <f>UPPER('CWW17'!$BH$76)</f>
        <v>CWW17_067SLT_PR24</v>
      </c>
      <c r="C3123" t="str">
        <f>IF(LEN(_xlfn.CONCAT('CWW17'!$B$9, " - ", 'CWW17'!$B$76, " - ", 'CWW17'!$I$6, " - ", 'CWW17'!$E$5))&gt;230,LEFT(_xlfn.CONCAT('CWW17'!$B$9, " - ", 'CWW17'!$B$76, " - ", 'CWW17'!$I$6, " - ", 'CWW17'!$E$5),212)&amp;" [*** truncated]",_xlfn.CONCAT('CWW17'!$B$9, " - ", 'CWW17'!$B$76, " - ", 'CWW17'!$I$6, " - ", 'CWW17'!$E$5))</f>
        <v xml:space="preserve">EA/NRW environmental programme wastewater (WINEP/NEP) - Treatment for phosphorus removal (biological) (WINEP/NEP) wastewater capex - Sludge liquor treatment - Wastewater network+ </v>
      </c>
      <c r="D3123" t="str">
        <f>'CWW17'!$C$76</f>
        <v>£m</v>
      </c>
      <c r="E3123" t="s">
        <v>8488</v>
      </c>
      <c r="F3123" s="1248">
        <f>IF(ISBLANK('CWW17'!$O$76),"##BLANK",'CWW17'!$O$76)</f>
        <v>0</v>
      </c>
    </row>
    <row r="3124" spans="2:6" x14ac:dyDescent="0.2">
      <c r="B3124" t="str">
        <f>UPPER('CWW17'!$BI$76)</f>
        <v>CWW17_067TOT_PR24</v>
      </c>
      <c r="C3124" t="str">
        <f>IF(LEN(_xlfn.CONCAT('CWW17'!$B$9, " - ", 'CWW17'!$B$76, " - ", 'CWW17'!$J$5))&gt;230,LEFT(_xlfn.CONCAT('CWW17'!$B$9, " - ", 'CWW17'!$B$76, " - ", 'CWW17'!$J$5),212)&amp;" [*** truncated]",_xlfn.CONCAT('CWW17'!$B$9, " - ", 'CWW17'!$B$76, " - ", 'CWW17'!$J$5))</f>
        <v>EA/NRW environmental programme wastewater (WINEP/NEP) - Treatment for phosphorus removal (biological) (WINEP/NEP) wastewater capex - Total</v>
      </c>
      <c r="D3124" t="str">
        <f>'CWW17'!$C$76</f>
        <v>£m</v>
      </c>
      <c r="E3124" t="s">
        <v>8488</v>
      </c>
      <c r="F3124" s="1248">
        <f>IF(ISBLANK('CWW17'!$P$76),"##BLANK",'CWW17'!$P$76)</f>
        <v>0</v>
      </c>
    </row>
    <row r="3125" spans="2:6" x14ac:dyDescent="0.2">
      <c r="B3125" t="str">
        <f>UPPER('CWW17'!$BD$77)</f>
        <v>CWW17_068FL_PR24</v>
      </c>
      <c r="C3125" t="str">
        <f>IF(LEN(_xlfn.CONCAT('CWW17'!$B$9, " - ", 'CWW17'!$B$77, " - ", 'CWW17'!$E$6, " - ", 'CWW17'!$E$5))&gt;230,LEFT(_xlfn.CONCAT('CWW17'!$B$9, " - ", 'CWW17'!$B$77, " - ", 'CWW17'!$E$6, " - ", 'CWW17'!$E$5),212)&amp;" [*** truncated]",_xlfn.CONCAT('CWW17'!$B$9, " - ", 'CWW17'!$B$77, " - ", 'CWW17'!$E$6, " - ", 'CWW17'!$E$5))</f>
        <v xml:space="preserve">EA/NRW environmental programme wastewater (WINEP/NEP) - Treatment for phosphorus removal (biological) (WINEP/NEP) wastewater opex - Foul - Wastewater network+ </v>
      </c>
      <c r="D3125" t="str">
        <f>'CWW17'!$C$77</f>
        <v>£m</v>
      </c>
      <c r="E3125" t="s">
        <v>8488</v>
      </c>
      <c r="F3125" s="1248">
        <f>IF(ISBLANK('CWW17'!$K$77),"##BLANK",'CWW17'!$K$77)</f>
        <v>0</v>
      </c>
    </row>
    <row r="3126" spans="2:6" x14ac:dyDescent="0.2">
      <c r="B3126" t="str">
        <f>UPPER('CWW17'!$BE$77)</f>
        <v>CWW17_068SWD_PR24</v>
      </c>
      <c r="C3126" t="str">
        <f>IF(LEN(_xlfn.CONCAT('CWW17'!$B$9, " - ", 'CWW17'!$B$77, " - ", 'CWW17'!$F$6, " - ", 'CWW17'!$E$5))&gt;230,LEFT(_xlfn.CONCAT('CWW17'!$B$9, " - ", 'CWW17'!$B$77, " - ", 'CWW17'!$F$6, " - ", 'CWW17'!$E$5),212)&amp;" [*** truncated]",_xlfn.CONCAT('CWW17'!$B$9, " - ", 'CWW17'!$B$77, " - ", 'CWW17'!$F$6, " - ", 'CWW17'!$E$5))</f>
        <v xml:space="preserve">EA/NRW environmental programme wastewater (WINEP/NEP) - Treatment for phosphorus removal (biological) (WINEP/NEP) wastewater opex - Surface water drainage - Wastewater network+ </v>
      </c>
      <c r="D3126" t="str">
        <f>'CWW17'!$C$77</f>
        <v>£m</v>
      </c>
      <c r="E3126" t="s">
        <v>8488</v>
      </c>
      <c r="F3126" s="1248">
        <f>IF(ISBLANK('CWW17'!$L$77),"##BLANK",'CWW17'!$L$77)</f>
        <v>0</v>
      </c>
    </row>
    <row r="3127" spans="2:6" x14ac:dyDescent="0.2">
      <c r="B3127" t="str">
        <f>UPPER('CWW17'!$BF$77)</f>
        <v>CWW17_068HD_PR24</v>
      </c>
      <c r="C3127" t="str">
        <f>IF(LEN(_xlfn.CONCAT('CWW17'!$B$9, " - ", 'CWW17'!$B$77, " - ", 'CWW17'!$G$6, " - ", 'CWW17'!$E$5))&gt;230,LEFT(_xlfn.CONCAT('CWW17'!$B$9, " - ", 'CWW17'!$B$77, " - ", 'CWW17'!$G$6, " - ", 'CWW17'!$E$5),212)&amp;" [*** truncated]",_xlfn.CONCAT('CWW17'!$B$9, " - ", 'CWW17'!$B$77, " - ", 'CWW17'!$G$6, " - ", 'CWW17'!$E$5))</f>
        <v xml:space="preserve">EA/NRW environmental programme wastewater (WINEP/NEP) - Treatment for phosphorus removal (biological) (WINEP/NEP) wastewater opex - Highway drainage - Wastewater network+ </v>
      </c>
      <c r="D3127" t="str">
        <f>'CWW17'!$C$77</f>
        <v>£m</v>
      </c>
      <c r="E3127" t="s">
        <v>8488</v>
      </c>
      <c r="F3127" s="1248">
        <f>IF(ISBLANK('CWW17'!$M$77),"##BLANK",'CWW17'!$M$77)</f>
        <v>0</v>
      </c>
    </row>
    <row r="3128" spans="2:6" x14ac:dyDescent="0.2">
      <c r="B3128" t="str">
        <f>UPPER('CWW17'!$BG$77)</f>
        <v>CWW17_068STD_PR24</v>
      </c>
      <c r="C3128" t="str">
        <f>IF(LEN(_xlfn.CONCAT('CWW17'!$B$9, " - ", 'CWW17'!$B$77, " - ", 'CWW17'!$H$6, " - ", 'CWW17'!$E$5))&gt;230,LEFT(_xlfn.CONCAT('CWW17'!$B$9, " - ", 'CWW17'!$B$77, " - ", 'CWW17'!$H$6, " - ", 'CWW17'!$E$5),212)&amp;" [*** truncated]",_xlfn.CONCAT('CWW17'!$B$9, " - ", 'CWW17'!$B$77, " - ", 'CWW17'!$H$6, " - ", 'CWW17'!$E$5))</f>
        <v xml:space="preserve">EA/NRW environmental programme wastewater (WINEP/NEP) - Treatment for phosphorus removal (biological) (WINEP/NEP) wastewater opex - Sewage treatment and disposal - Wastewater network+ </v>
      </c>
      <c r="D3128" t="str">
        <f>'CWW17'!$C$77</f>
        <v>£m</v>
      </c>
      <c r="E3128" t="s">
        <v>8488</v>
      </c>
      <c r="F3128" s="1248">
        <f>IF(ISBLANK('CWW17'!$N$77),"##BLANK",'CWW17'!$N$77)</f>
        <v>0</v>
      </c>
    </row>
    <row r="3129" spans="2:6" x14ac:dyDescent="0.2">
      <c r="B3129" t="str">
        <f>UPPER('CWW17'!$BH$77)</f>
        <v>CWW17_068SLT_PR24</v>
      </c>
      <c r="C3129" t="str">
        <f>IF(LEN(_xlfn.CONCAT('CWW17'!$B$9, " - ", 'CWW17'!$B$77, " - ", 'CWW17'!$I$6, " - ", 'CWW17'!$E$5))&gt;230,LEFT(_xlfn.CONCAT('CWW17'!$B$9, " - ", 'CWW17'!$B$77, " - ", 'CWW17'!$I$6, " - ", 'CWW17'!$E$5),212)&amp;" [*** truncated]",_xlfn.CONCAT('CWW17'!$B$9, " - ", 'CWW17'!$B$77, " - ", 'CWW17'!$I$6, " - ", 'CWW17'!$E$5))</f>
        <v xml:space="preserve">EA/NRW environmental programme wastewater (WINEP/NEP) - Treatment for phosphorus removal (biological) (WINEP/NEP) wastewater opex - Sludge liquor treatment - Wastewater network+ </v>
      </c>
      <c r="D3129" t="str">
        <f>'CWW17'!$C$77</f>
        <v>£m</v>
      </c>
      <c r="E3129" t="s">
        <v>8488</v>
      </c>
      <c r="F3129" s="1248">
        <f>IF(ISBLANK('CWW17'!$O$77),"##BLANK",'CWW17'!$O$77)</f>
        <v>0</v>
      </c>
    </row>
    <row r="3130" spans="2:6" x14ac:dyDescent="0.2">
      <c r="B3130" t="str">
        <f>UPPER('CWW17'!$BI$77)</f>
        <v>CWW17_068TOT_PR24</v>
      </c>
      <c r="C3130" t="str">
        <f>IF(LEN(_xlfn.CONCAT('CWW17'!$B$9, " - ", 'CWW17'!$B$77, " - ", 'CWW17'!$J$5))&gt;230,LEFT(_xlfn.CONCAT('CWW17'!$B$9, " - ", 'CWW17'!$B$77, " - ", 'CWW17'!$J$5),212)&amp;" [*** truncated]",_xlfn.CONCAT('CWW17'!$B$9, " - ", 'CWW17'!$B$77, " - ", 'CWW17'!$J$5))</f>
        <v>EA/NRW environmental programme wastewater (WINEP/NEP) - Treatment for phosphorus removal (biological) (WINEP/NEP) wastewater opex - Total</v>
      </c>
      <c r="D3130" t="str">
        <f>'CWW17'!$C$77</f>
        <v>£m</v>
      </c>
      <c r="E3130" t="s">
        <v>8488</v>
      </c>
      <c r="F3130" s="1248">
        <f>IF(ISBLANK('CWW17'!$P$77),"##BLANK",'CWW17'!$P$77)</f>
        <v>0</v>
      </c>
    </row>
    <row r="3131" spans="2:6" x14ac:dyDescent="0.2">
      <c r="B3131" t="str">
        <f>UPPER('CWW17'!$BD$78)</f>
        <v>CWW17_069FL_PR24</v>
      </c>
      <c r="C3131" t="str">
        <f>IF(LEN(_xlfn.CONCAT('CWW17'!$B$9, " - ", 'CWW17'!$B$78, " - ", 'CWW17'!$E$6, " - ", 'CWW17'!$E$5))&gt;230,LEFT(_xlfn.CONCAT('CWW17'!$B$9, " - ", 'CWW17'!$B$78, " - ", 'CWW17'!$E$6, " - ", 'CWW17'!$E$5),212)&amp;" [*** truncated]",_xlfn.CONCAT('CWW17'!$B$9, " - ", 'CWW17'!$B$78, " - ", 'CWW17'!$E$6, " - ", 'CWW17'!$E$5))</f>
        <v xml:space="preserve">EA/NRW environmental programme wastewater (WINEP/NEP) - Treatment for phosphorus removal (biological) (WINEP/NEP) wastewater totex - Foul - Wastewater network+ </v>
      </c>
      <c r="D3131" t="str">
        <f>'CWW17'!$C$78</f>
        <v>£m</v>
      </c>
      <c r="E3131" t="s">
        <v>8488</v>
      </c>
      <c r="F3131" s="1248">
        <f>IF(ISBLANK('CWW17'!$K$78),"##BLANK",'CWW17'!$K$78)</f>
        <v>0</v>
      </c>
    </row>
    <row r="3132" spans="2:6" x14ac:dyDescent="0.2">
      <c r="B3132" t="str">
        <f>UPPER('CWW17'!$BE$78)</f>
        <v>CWW17_069SWD_PR24</v>
      </c>
      <c r="C3132" t="str">
        <f>IF(LEN(_xlfn.CONCAT('CWW17'!$B$9, " - ", 'CWW17'!$B$78, " - ", 'CWW17'!$F$6, " - ", 'CWW17'!$E$5))&gt;230,LEFT(_xlfn.CONCAT('CWW17'!$B$9, " - ", 'CWW17'!$B$78, " - ", 'CWW17'!$F$6, " - ", 'CWW17'!$E$5),212)&amp;" [*** truncated]",_xlfn.CONCAT('CWW17'!$B$9, " - ", 'CWW17'!$B$78, " - ", 'CWW17'!$F$6, " - ", 'CWW17'!$E$5))</f>
        <v xml:space="preserve">EA/NRW environmental programme wastewater (WINEP/NEP) - Treatment for phosphorus removal (biological) (WINEP/NEP) wastewater totex - Surface water drainage - Wastewater network+ </v>
      </c>
      <c r="D3132" t="str">
        <f>'CWW17'!$C$78</f>
        <v>£m</v>
      </c>
      <c r="E3132" t="s">
        <v>8488</v>
      </c>
      <c r="F3132" s="1248">
        <f>IF(ISBLANK('CWW17'!$L$78),"##BLANK",'CWW17'!$L$78)</f>
        <v>0</v>
      </c>
    </row>
    <row r="3133" spans="2:6" x14ac:dyDescent="0.2">
      <c r="B3133" t="str">
        <f>UPPER('CWW17'!$BF$78)</f>
        <v>CWW17_069HD_PR24</v>
      </c>
      <c r="C3133" t="str">
        <f>IF(LEN(_xlfn.CONCAT('CWW17'!$B$9, " - ", 'CWW17'!$B$78, " - ", 'CWW17'!$G$6, " - ", 'CWW17'!$E$5))&gt;230,LEFT(_xlfn.CONCAT('CWW17'!$B$9, " - ", 'CWW17'!$B$78, " - ", 'CWW17'!$G$6, " - ", 'CWW17'!$E$5),212)&amp;" [*** truncated]",_xlfn.CONCAT('CWW17'!$B$9, " - ", 'CWW17'!$B$78, " - ", 'CWW17'!$G$6, " - ", 'CWW17'!$E$5))</f>
        <v xml:space="preserve">EA/NRW environmental programme wastewater (WINEP/NEP) - Treatment for phosphorus removal (biological) (WINEP/NEP) wastewater totex - Highway drainage - Wastewater network+ </v>
      </c>
      <c r="D3133" t="str">
        <f>'CWW17'!$C$78</f>
        <v>£m</v>
      </c>
      <c r="E3133" t="s">
        <v>8488</v>
      </c>
      <c r="F3133" s="1248">
        <f>IF(ISBLANK('CWW17'!$M$78),"##BLANK",'CWW17'!$M$78)</f>
        <v>0</v>
      </c>
    </row>
    <row r="3134" spans="2:6" x14ac:dyDescent="0.2">
      <c r="B3134" t="str">
        <f>UPPER('CWW17'!$BG$78)</f>
        <v>CWW17_069STD_PR24</v>
      </c>
      <c r="C3134" t="str">
        <f>IF(LEN(_xlfn.CONCAT('CWW17'!$B$9, " - ", 'CWW17'!$B$78, " - ", 'CWW17'!$H$6, " - ", 'CWW17'!$E$5))&gt;230,LEFT(_xlfn.CONCAT('CWW17'!$B$9, " - ", 'CWW17'!$B$78, " - ", 'CWW17'!$H$6, " - ", 'CWW17'!$E$5),212)&amp;" [*** truncated]",_xlfn.CONCAT('CWW17'!$B$9, " - ", 'CWW17'!$B$78, " - ", 'CWW17'!$H$6, " - ", 'CWW17'!$E$5))</f>
        <v xml:space="preserve">EA/NRW environmental programme wastewater (WINEP/NEP) - Treatment for phosphorus removal (biological) (WINEP/NEP) wastewater totex - Sewage treatment and disposal - Wastewater network+ </v>
      </c>
      <c r="D3134" t="str">
        <f>'CWW17'!$C$78</f>
        <v>£m</v>
      </c>
      <c r="E3134" t="s">
        <v>8488</v>
      </c>
      <c r="F3134" s="1248">
        <f>IF(ISBLANK('CWW17'!$N$78),"##BLANK",'CWW17'!$N$78)</f>
        <v>0</v>
      </c>
    </row>
    <row r="3135" spans="2:6" x14ac:dyDescent="0.2">
      <c r="B3135" t="str">
        <f>UPPER('CWW17'!$BH$78)</f>
        <v>CWW17_069SLT_PR24</v>
      </c>
      <c r="C3135" t="str">
        <f>IF(LEN(_xlfn.CONCAT('CWW17'!$B$9, " - ", 'CWW17'!$B$78, " - ", 'CWW17'!$I$6, " - ", 'CWW17'!$E$5))&gt;230,LEFT(_xlfn.CONCAT('CWW17'!$B$9, " - ", 'CWW17'!$B$78, " - ", 'CWW17'!$I$6, " - ", 'CWW17'!$E$5),212)&amp;" [*** truncated]",_xlfn.CONCAT('CWW17'!$B$9, " - ", 'CWW17'!$B$78, " - ", 'CWW17'!$I$6, " - ", 'CWW17'!$E$5))</f>
        <v xml:space="preserve">EA/NRW environmental programme wastewater (WINEP/NEP) - Treatment for phosphorus removal (biological) (WINEP/NEP) wastewater totex - Sludge liquor treatment - Wastewater network+ </v>
      </c>
      <c r="D3135" t="str">
        <f>'CWW17'!$C$78</f>
        <v>£m</v>
      </c>
      <c r="E3135" t="s">
        <v>8488</v>
      </c>
      <c r="F3135" s="1248">
        <f>IF(ISBLANK('CWW17'!$O$78),"##BLANK",'CWW17'!$O$78)</f>
        <v>0</v>
      </c>
    </row>
    <row r="3136" spans="2:6" x14ac:dyDescent="0.2">
      <c r="B3136" t="str">
        <f>UPPER('CWW17'!$BI$78)</f>
        <v>CWW17_069TOT_PR24</v>
      </c>
      <c r="C3136" t="str">
        <f>IF(LEN(_xlfn.CONCAT('CWW17'!$B$9, " - ", 'CWW17'!$B$78, " - ", 'CWW17'!$J$5))&gt;230,LEFT(_xlfn.CONCAT('CWW17'!$B$9, " - ", 'CWW17'!$B$78, " - ", 'CWW17'!$J$5),212)&amp;" [*** truncated]",_xlfn.CONCAT('CWW17'!$B$9, " - ", 'CWW17'!$B$78, " - ", 'CWW17'!$J$5))</f>
        <v>EA/NRW environmental programme wastewater (WINEP/NEP) - Treatment for phosphorus removal (biological) (WINEP/NEP) wastewater totex - Total</v>
      </c>
      <c r="D3136" t="str">
        <f>'CWW17'!$C$78</f>
        <v>£m</v>
      </c>
      <c r="E3136" t="s">
        <v>8488</v>
      </c>
      <c r="F3136" s="1248">
        <f>IF(ISBLANK('CWW17'!$P$78),"##BLANK",'CWW17'!$P$78)</f>
        <v>0</v>
      </c>
    </row>
    <row r="3137" spans="2:6" x14ac:dyDescent="0.2">
      <c r="B3137" t="str">
        <f>UPPER('CWW17'!$BD$79)</f>
        <v>CWW17_070FL_PR24</v>
      </c>
      <c r="C3137" t="str">
        <f>IF(LEN(_xlfn.CONCAT('CWW17'!$B$9, " - ", 'CWW17'!$B$79, " - ", 'CWW17'!$E$6, " - ", 'CWW17'!$E$5))&gt;230,LEFT(_xlfn.CONCAT('CWW17'!$B$9, " - ", 'CWW17'!$B$79, " - ", 'CWW17'!$E$6, " - ", 'CWW17'!$E$5),212)&amp;" [*** truncated]",_xlfn.CONCAT('CWW17'!$B$9, " - ", 'CWW17'!$B$79, " - ", 'CWW17'!$E$6, " - ", 'CWW17'!$E$5))</f>
        <v xml:space="preserve">EA/NRW environmental programme wastewater (WINEP/NEP) - Treatment for nutrients (N or P) and / or sanitary determinands, nature based solution (WINEP/NEP) wastewater capex - Foul - Wastewater network+ </v>
      </c>
      <c r="D3137" t="str">
        <f>'CWW17'!$C$79</f>
        <v>£m</v>
      </c>
      <c r="E3137" t="s">
        <v>8488</v>
      </c>
      <c r="F3137" s="1248">
        <f>IF(ISBLANK('CWW17'!$K$79),"##BLANK",'CWW17'!$K$79)</f>
        <v>0</v>
      </c>
    </row>
    <row r="3138" spans="2:6" x14ac:dyDescent="0.2">
      <c r="B3138" t="str">
        <f>UPPER('CWW17'!$BE$79)</f>
        <v>CWW17_070SWD_PR24</v>
      </c>
      <c r="C3138" t="str">
        <f>IF(LEN(_xlfn.CONCAT('CWW17'!$B$9, " - ", 'CWW17'!$B$79, " - ", 'CWW17'!$F$6, " - ", 'CWW17'!$E$5))&gt;230,LEFT(_xlfn.CONCAT('CWW17'!$B$9, " - ", 'CWW17'!$B$79, " - ", 'CWW17'!$F$6, " - ", 'CWW17'!$E$5),212)&amp;" [*** truncated]",_xlfn.CONCAT('CWW17'!$B$9, " - ", 'CWW17'!$B$79, " - ", 'CWW17'!$F$6, " - ", 'CWW17'!$E$5))</f>
        <v xml:space="preserve">EA/NRW environmental programme wastewater (WINEP/NEP) - Treatment for nutrients (N or P) and / or sanitary determinands, nature based solution (WINEP/NEP) wastewater capex - Surface water drainage - Wastewater network+ </v>
      </c>
      <c r="D3138" t="str">
        <f>'CWW17'!$C$79</f>
        <v>£m</v>
      </c>
      <c r="E3138" t="s">
        <v>8488</v>
      </c>
      <c r="F3138" s="1248">
        <f>IF(ISBLANK('CWW17'!$L$79),"##BLANK",'CWW17'!$L$79)</f>
        <v>0</v>
      </c>
    </row>
    <row r="3139" spans="2:6" x14ac:dyDescent="0.2">
      <c r="B3139" t="str">
        <f>UPPER('CWW17'!$BF$79)</f>
        <v>CWW17_070HD_PR24</v>
      </c>
      <c r="C3139" t="str">
        <f>IF(LEN(_xlfn.CONCAT('CWW17'!$B$9, " - ", 'CWW17'!$B$79, " - ", 'CWW17'!$G$6, " - ", 'CWW17'!$E$5))&gt;230,LEFT(_xlfn.CONCAT('CWW17'!$B$9, " - ", 'CWW17'!$B$79, " - ", 'CWW17'!$G$6, " - ", 'CWW17'!$E$5),212)&amp;" [*** truncated]",_xlfn.CONCAT('CWW17'!$B$9, " - ", 'CWW17'!$B$79, " - ", 'CWW17'!$G$6, " - ", 'CWW17'!$E$5))</f>
        <v xml:space="preserve">EA/NRW environmental programme wastewater (WINEP/NEP) - Treatment for nutrients (N or P) and / or sanitary determinands, nature based solution (WINEP/NEP) wastewater capex - Highway drainage - Wastewater network+ </v>
      </c>
      <c r="D3139" t="str">
        <f>'CWW17'!$C$79</f>
        <v>£m</v>
      </c>
      <c r="E3139" t="s">
        <v>8488</v>
      </c>
      <c r="F3139" s="1248">
        <f>IF(ISBLANK('CWW17'!$M$79),"##BLANK",'CWW17'!$M$79)</f>
        <v>0</v>
      </c>
    </row>
    <row r="3140" spans="2:6" x14ac:dyDescent="0.2">
      <c r="B3140" t="str">
        <f>UPPER('CWW17'!$BG$79)</f>
        <v>CWW17_070STD_PR24</v>
      </c>
      <c r="C3140" t="str">
        <f>IF(LEN(_xlfn.CONCAT('CWW17'!$B$9, " - ", 'CWW17'!$B$79, " - ", 'CWW17'!$H$6, " - ", 'CWW17'!$E$5))&gt;230,LEFT(_xlfn.CONCAT('CWW17'!$B$9, " - ", 'CWW17'!$B$79, " - ", 'CWW17'!$H$6, " - ", 'CWW17'!$E$5),212)&amp;" [*** truncated]",_xlfn.CONCAT('CWW17'!$B$9, " - ", 'CWW17'!$B$79, " - ", 'CWW17'!$H$6, " - ", 'CWW17'!$E$5))</f>
        <v xml:space="preserve">EA/NRW environmental programme wastewater (WINEP/NEP) - Treatment for nutrients (N or P) and / or sanitary determinands, nature based solution (WINEP/NEP) wastewater capex - Sewage treatment and disposal - Wastewater network+ </v>
      </c>
      <c r="D3140" t="str">
        <f>'CWW17'!$C$79</f>
        <v>£m</v>
      </c>
      <c r="E3140" t="s">
        <v>8488</v>
      </c>
      <c r="F3140" s="1248">
        <f>IF(ISBLANK('CWW17'!$N$79),"##BLANK",'CWW17'!$N$79)</f>
        <v>0</v>
      </c>
    </row>
    <row r="3141" spans="2:6" x14ac:dyDescent="0.2">
      <c r="B3141" t="str">
        <f>UPPER('CWW17'!$BH$79)</f>
        <v>CWW17_070SLT_PR24</v>
      </c>
      <c r="C3141" t="str">
        <f>IF(LEN(_xlfn.CONCAT('CWW17'!$B$9, " - ", 'CWW17'!$B$79, " - ", 'CWW17'!$I$6, " - ", 'CWW17'!$E$5))&gt;230,LEFT(_xlfn.CONCAT('CWW17'!$B$9, " - ", 'CWW17'!$B$79, " - ", 'CWW17'!$I$6, " - ", 'CWW17'!$E$5),212)&amp;" [*** truncated]",_xlfn.CONCAT('CWW17'!$B$9, " - ", 'CWW17'!$B$79, " - ", 'CWW17'!$I$6, " - ", 'CWW17'!$E$5))</f>
        <v xml:space="preserve">EA/NRW environmental programme wastewater (WINEP/NEP) - Treatment for nutrients (N or P) and / or sanitary determinands, nature based solution (WINEP/NEP) wastewater capex - Sludge liquor treatment - Wastewater network+ </v>
      </c>
      <c r="D3141" t="str">
        <f>'CWW17'!$C$79</f>
        <v>£m</v>
      </c>
      <c r="E3141" t="s">
        <v>8488</v>
      </c>
      <c r="F3141" s="1248">
        <f>IF(ISBLANK('CWW17'!$O$79),"##BLANK",'CWW17'!$O$79)</f>
        <v>0</v>
      </c>
    </row>
    <row r="3142" spans="2:6" x14ac:dyDescent="0.2">
      <c r="B3142" t="str">
        <f>UPPER('CWW17'!$BI$79)</f>
        <v>CWW17_070TOT_PR24</v>
      </c>
      <c r="C3142" t="str">
        <f>IF(LEN(_xlfn.CONCAT('CWW17'!$B$9, " - ", 'CWW17'!$B$79, " - ", 'CWW17'!$J$5))&gt;230,LEFT(_xlfn.CONCAT('CWW17'!$B$9, " - ", 'CWW17'!$B$79, " - ", 'CWW17'!$J$5),212)&amp;" [*** truncated]",_xlfn.CONCAT('CWW17'!$B$9, " - ", 'CWW17'!$B$79, " - ", 'CWW17'!$J$5))</f>
        <v>EA/NRW environmental programme wastewater (WINEP/NEP) - Treatment for nutrients (N or P) and / or sanitary determinands, nature based solution (WINEP/NEP) wastewater capex - Total</v>
      </c>
      <c r="D3142" t="str">
        <f>'CWW17'!$C$79</f>
        <v>£m</v>
      </c>
      <c r="E3142" t="s">
        <v>8488</v>
      </c>
      <c r="F3142" s="1248">
        <f>IF(ISBLANK('CWW17'!$P$79),"##BLANK",'CWW17'!$P$79)</f>
        <v>0</v>
      </c>
    </row>
    <row r="3143" spans="2:6" x14ac:dyDescent="0.2">
      <c r="B3143" t="str">
        <f>UPPER('CWW17'!$BD$80)</f>
        <v>CWW17_071FL_PR24</v>
      </c>
      <c r="C3143" t="str">
        <f>IF(LEN(_xlfn.CONCAT('CWW17'!$B$9, " - ", 'CWW17'!$B$80, " - ", 'CWW17'!$E$6, " - ", 'CWW17'!$E$5))&gt;230,LEFT(_xlfn.CONCAT('CWW17'!$B$9, " - ", 'CWW17'!$B$80, " - ", 'CWW17'!$E$6, " - ", 'CWW17'!$E$5),212)&amp;" [*** truncated]",_xlfn.CONCAT('CWW17'!$B$9, " - ", 'CWW17'!$B$80, " - ", 'CWW17'!$E$6, " - ", 'CWW17'!$E$5))</f>
        <v xml:space="preserve">EA/NRW environmental programme wastewater (WINEP/NEP) - Treatment for nutrients (N or P) and / or sanitary determinands, nature based solution (WINEP/NEP) wastewater opex - Foul - Wastewater network+ </v>
      </c>
      <c r="D3143" t="str">
        <f>'CWW17'!$C$80</f>
        <v>£m</v>
      </c>
      <c r="E3143" t="s">
        <v>8488</v>
      </c>
      <c r="F3143" s="1248">
        <f>IF(ISBLANK('CWW17'!$K$80),"##BLANK",'CWW17'!$K$80)</f>
        <v>0</v>
      </c>
    </row>
    <row r="3144" spans="2:6" x14ac:dyDescent="0.2">
      <c r="B3144" t="str">
        <f>UPPER('CWW17'!$BE$80)</f>
        <v>CWW17_071SWD_PR24</v>
      </c>
      <c r="C3144" t="str">
        <f>IF(LEN(_xlfn.CONCAT('CWW17'!$B$9, " - ", 'CWW17'!$B$80, " - ", 'CWW17'!$F$6, " - ", 'CWW17'!$E$5))&gt;230,LEFT(_xlfn.CONCAT('CWW17'!$B$9, " - ", 'CWW17'!$B$80, " - ", 'CWW17'!$F$6, " - ", 'CWW17'!$E$5),212)&amp;" [*** truncated]",_xlfn.CONCAT('CWW17'!$B$9, " - ", 'CWW17'!$B$80, " - ", 'CWW17'!$F$6, " - ", 'CWW17'!$E$5))</f>
        <v xml:space="preserve">EA/NRW environmental programme wastewater (WINEP/NEP) - Treatment for nutrients (N or P) and / or sanitary determinands, nature based solution (WINEP/NEP) wastewater opex - Surface water drainage - Wastewater network+ </v>
      </c>
      <c r="D3144" t="str">
        <f>'CWW17'!$C$80</f>
        <v>£m</v>
      </c>
      <c r="E3144" t="s">
        <v>8488</v>
      </c>
      <c r="F3144" s="1248">
        <f>IF(ISBLANK('CWW17'!$L$80),"##BLANK",'CWW17'!$L$80)</f>
        <v>0</v>
      </c>
    </row>
    <row r="3145" spans="2:6" x14ac:dyDescent="0.2">
      <c r="B3145" t="str">
        <f>UPPER('CWW17'!$BF$80)</f>
        <v>CWW17_071HD_PR24</v>
      </c>
      <c r="C3145" t="str">
        <f>IF(LEN(_xlfn.CONCAT('CWW17'!$B$9, " - ", 'CWW17'!$B$80, " - ", 'CWW17'!$G$6, " - ", 'CWW17'!$E$5))&gt;230,LEFT(_xlfn.CONCAT('CWW17'!$B$9, " - ", 'CWW17'!$B$80, " - ", 'CWW17'!$G$6, " - ", 'CWW17'!$E$5),212)&amp;" [*** truncated]",_xlfn.CONCAT('CWW17'!$B$9, " - ", 'CWW17'!$B$80, " - ", 'CWW17'!$G$6, " - ", 'CWW17'!$E$5))</f>
        <v xml:space="preserve">EA/NRW environmental programme wastewater (WINEP/NEP) - Treatment for nutrients (N or P) and / or sanitary determinands, nature based solution (WINEP/NEP) wastewater opex - Highway drainage - Wastewater network+ </v>
      </c>
      <c r="D3145" t="str">
        <f>'CWW17'!$C$80</f>
        <v>£m</v>
      </c>
      <c r="E3145" t="s">
        <v>8488</v>
      </c>
      <c r="F3145" s="1248">
        <f>IF(ISBLANK('CWW17'!$M$80),"##BLANK",'CWW17'!$M$80)</f>
        <v>0</v>
      </c>
    </row>
    <row r="3146" spans="2:6" x14ac:dyDescent="0.2">
      <c r="B3146" t="str">
        <f>UPPER('CWW17'!$BG$80)</f>
        <v>CWW17_071STD_PR24</v>
      </c>
      <c r="C3146" t="str">
        <f>IF(LEN(_xlfn.CONCAT('CWW17'!$B$9, " - ", 'CWW17'!$B$80, " - ", 'CWW17'!$H$6, " - ", 'CWW17'!$E$5))&gt;230,LEFT(_xlfn.CONCAT('CWW17'!$B$9, " - ", 'CWW17'!$B$80, " - ", 'CWW17'!$H$6, " - ", 'CWW17'!$E$5),212)&amp;" [*** truncated]",_xlfn.CONCAT('CWW17'!$B$9, " - ", 'CWW17'!$B$80, " - ", 'CWW17'!$H$6, " - ", 'CWW17'!$E$5))</f>
        <v xml:space="preserve">EA/NRW environmental programme wastewater (WINEP/NEP) - Treatment for nutrients (N or P) and / or sanitary determinands, nature based solution (WINEP/NEP) wastewater opex - Sewage treatment and disposal - Wastewater network+ </v>
      </c>
      <c r="D3146" t="str">
        <f>'CWW17'!$C$80</f>
        <v>£m</v>
      </c>
      <c r="E3146" t="s">
        <v>8488</v>
      </c>
      <c r="F3146" s="1248">
        <f>IF(ISBLANK('CWW17'!$N$80),"##BLANK",'CWW17'!$N$80)</f>
        <v>0</v>
      </c>
    </row>
    <row r="3147" spans="2:6" x14ac:dyDescent="0.2">
      <c r="B3147" t="str">
        <f>UPPER('CWW17'!$BH$80)</f>
        <v>CWW17_071SLT_PR24</v>
      </c>
      <c r="C3147" t="str">
        <f>IF(LEN(_xlfn.CONCAT('CWW17'!$B$9, " - ", 'CWW17'!$B$80, " - ", 'CWW17'!$I$6, " - ", 'CWW17'!$E$5))&gt;230,LEFT(_xlfn.CONCAT('CWW17'!$B$9, " - ", 'CWW17'!$B$80, " - ", 'CWW17'!$I$6, " - ", 'CWW17'!$E$5),212)&amp;" [*** truncated]",_xlfn.CONCAT('CWW17'!$B$9, " - ", 'CWW17'!$B$80, " - ", 'CWW17'!$I$6, " - ", 'CWW17'!$E$5))</f>
        <v xml:space="preserve">EA/NRW environmental programme wastewater (WINEP/NEP) - Treatment for nutrients (N or P) and / or sanitary determinands, nature based solution (WINEP/NEP) wastewater opex - Sludge liquor treatment - Wastewater network+ </v>
      </c>
      <c r="D3147" t="str">
        <f>'CWW17'!$C$80</f>
        <v>£m</v>
      </c>
      <c r="E3147" t="s">
        <v>8488</v>
      </c>
      <c r="F3147" s="1248">
        <f>IF(ISBLANK('CWW17'!$O$80),"##BLANK",'CWW17'!$O$80)</f>
        <v>0</v>
      </c>
    </row>
    <row r="3148" spans="2:6" x14ac:dyDescent="0.2">
      <c r="B3148" t="str">
        <f>UPPER('CWW17'!$BI$80)</f>
        <v>CWW17_071TOT_PR24</v>
      </c>
      <c r="C3148" t="str">
        <f>IF(LEN(_xlfn.CONCAT('CWW17'!$B$9, " - ", 'CWW17'!$B$80, " - ", 'CWW17'!$J$5))&gt;230,LEFT(_xlfn.CONCAT('CWW17'!$B$9, " - ", 'CWW17'!$B$80, " - ", 'CWW17'!$J$5),212)&amp;" [*** truncated]",_xlfn.CONCAT('CWW17'!$B$9, " - ", 'CWW17'!$B$80, " - ", 'CWW17'!$J$5))</f>
        <v>EA/NRW environmental programme wastewater (WINEP/NEP) - Treatment for nutrients (N or P) and / or sanitary determinands, nature based solution (WINEP/NEP) wastewater opex - Total</v>
      </c>
      <c r="D3148" t="str">
        <f>'CWW17'!$C$80</f>
        <v>£m</v>
      </c>
      <c r="E3148" t="s">
        <v>8488</v>
      </c>
      <c r="F3148" s="1248">
        <f>IF(ISBLANK('CWW17'!$P$80),"##BLANK",'CWW17'!$P$80)</f>
        <v>0</v>
      </c>
    </row>
    <row r="3149" spans="2:6" x14ac:dyDescent="0.2">
      <c r="B3149" t="str">
        <f>UPPER('CWW17'!$BD$81)</f>
        <v>CWW17_072FL_PR24</v>
      </c>
      <c r="C3149" t="str">
        <f>IF(LEN(_xlfn.CONCAT('CWW17'!$B$9, " - ", 'CWW17'!$B$81, " - ", 'CWW17'!$E$6, " - ", 'CWW17'!$E$5))&gt;230,LEFT(_xlfn.CONCAT('CWW17'!$B$9, " - ", 'CWW17'!$B$81, " - ", 'CWW17'!$E$6, " - ", 'CWW17'!$E$5),212)&amp;" [*** truncated]",_xlfn.CONCAT('CWW17'!$B$9, " - ", 'CWW17'!$B$81, " - ", 'CWW17'!$E$6, " - ", 'CWW17'!$E$5))</f>
        <v xml:space="preserve">EA/NRW environmental programme wastewater (WINEP/NEP) - Treatment for nutrients (N or P) and / or sanitary determinands, nature based solution (WINEP/NEP) wastewater totex - Foul - Wastewater network+ </v>
      </c>
      <c r="D3149" t="str">
        <f>'CWW17'!$C$81</f>
        <v>£m</v>
      </c>
      <c r="E3149" t="s">
        <v>8488</v>
      </c>
      <c r="F3149" s="1248">
        <f>IF(ISBLANK('CWW17'!$K$81),"##BLANK",'CWW17'!$K$81)</f>
        <v>0</v>
      </c>
    </row>
    <row r="3150" spans="2:6" x14ac:dyDescent="0.2">
      <c r="B3150" t="str">
        <f>UPPER('CWW17'!$BE$81)</f>
        <v>CWW17_072SWD_PR24</v>
      </c>
      <c r="C3150" t="str">
        <f>IF(LEN(_xlfn.CONCAT('CWW17'!$B$9, " - ", 'CWW17'!$B$81, " - ", 'CWW17'!$F$6, " - ", 'CWW17'!$E$5))&gt;230,LEFT(_xlfn.CONCAT('CWW17'!$B$9, " - ", 'CWW17'!$B$81, " - ", 'CWW17'!$F$6, " - ", 'CWW17'!$E$5),212)&amp;" [*** truncated]",_xlfn.CONCAT('CWW17'!$B$9, " - ", 'CWW17'!$B$81, " - ", 'CWW17'!$F$6, " - ", 'CWW17'!$E$5))</f>
        <v xml:space="preserve">EA/NRW environmental programme wastewater (WINEP/NEP) - Treatment for nutrients (N or P) and / or sanitary determinands, nature based solution (WINEP/NEP) wastewater totex - Surface water drainage - Wastewater network+ </v>
      </c>
      <c r="D3150" t="str">
        <f>'CWW17'!$C$81</f>
        <v>£m</v>
      </c>
      <c r="E3150" t="s">
        <v>8488</v>
      </c>
      <c r="F3150" s="1248">
        <f>IF(ISBLANK('CWW17'!$L$81),"##BLANK",'CWW17'!$L$81)</f>
        <v>0</v>
      </c>
    </row>
    <row r="3151" spans="2:6" x14ac:dyDescent="0.2">
      <c r="B3151" t="str">
        <f>UPPER('CWW17'!$BF$81)</f>
        <v>CWW17_072HD_PR24</v>
      </c>
      <c r="C3151" t="str">
        <f>IF(LEN(_xlfn.CONCAT('CWW17'!$B$9, " - ", 'CWW17'!$B$81, " - ", 'CWW17'!$G$6, " - ", 'CWW17'!$E$5))&gt;230,LEFT(_xlfn.CONCAT('CWW17'!$B$9, " - ", 'CWW17'!$B$81, " - ", 'CWW17'!$G$6, " - ", 'CWW17'!$E$5),212)&amp;" [*** truncated]",_xlfn.CONCAT('CWW17'!$B$9, " - ", 'CWW17'!$B$81, " - ", 'CWW17'!$G$6, " - ", 'CWW17'!$E$5))</f>
        <v xml:space="preserve">EA/NRW environmental programme wastewater (WINEP/NEP) - Treatment for nutrients (N or P) and / or sanitary determinands, nature based solution (WINEP/NEP) wastewater totex - Highway drainage - Wastewater network+ </v>
      </c>
      <c r="D3151" t="str">
        <f>'CWW17'!$C$81</f>
        <v>£m</v>
      </c>
      <c r="E3151" t="s">
        <v>8488</v>
      </c>
      <c r="F3151" s="1248">
        <f>IF(ISBLANK('CWW17'!$M$81),"##BLANK",'CWW17'!$M$81)</f>
        <v>0</v>
      </c>
    </row>
    <row r="3152" spans="2:6" x14ac:dyDescent="0.2">
      <c r="B3152" t="str">
        <f>UPPER('CWW17'!$BG$81)</f>
        <v>CWW17_072STD_PR24</v>
      </c>
      <c r="C3152" t="str">
        <f>IF(LEN(_xlfn.CONCAT('CWW17'!$B$9, " - ", 'CWW17'!$B$81, " - ", 'CWW17'!$H$6, " - ", 'CWW17'!$E$5))&gt;230,LEFT(_xlfn.CONCAT('CWW17'!$B$9, " - ", 'CWW17'!$B$81, " - ", 'CWW17'!$H$6, " - ", 'CWW17'!$E$5),212)&amp;" [*** truncated]",_xlfn.CONCAT('CWW17'!$B$9, " - ", 'CWW17'!$B$81, " - ", 'CWW17'!$H$6, " - ", 'CWW17'!$E$5))</f>
        <v xml:space="preserve">EA/NRW environmental programme wastewater (WINEP/NEP) - Treatment for nutrients (N or P) and / or sanitary determinands, nature based solution (WINEP/NEP) wastewater totex - Sewage treatment and disposal - Wastewater network+ </v>
      </c>
      <c r="D3152" t="str">
        <f>'CWW17'!$C$81</f>
        <v>£m</v>
      </c>
      <c r="E3152" t="s">
        <v>8488</v>
      </c>
      <c r="F3152" s="1248">
        <f>IF(ISBLANK('CWW17'!$N$81),"##BLANK",'CWW17'!$N$81)</f>
        <v>0</v>
      </c>
    </row>
    <row r="3153" spans="2:6" x14ac:dyDescent="0.2">
      <c r="B3153" t="str">
        <f>UPPER('CWW17'!$BH$81)</f>
        <v>CWW17_072SLT_PR24</v>
      </c>
      <c r="C3153" t="str">
        <f>IF(LEN(_xlfn.CONCAT('CWW17'!$B$9, " - ", 'CWW17'!$B$81, " - ", 'CWW17'!$I$6, " - ", 'CWW17'!$E$5))&gt;230,LEFT(_xlfn.CONCAT('CWW17'!$B$9, " - ", 'CWW17'!$B$81, " - ", 'CWW17'!$I$6, " - ", 'CWW17'!$E$5),212)&amp;" [*** truncated]",_xlfn.CONCAT('CWW17'!$B$9, " - ", 'CWW17'!$B$81, " - ", 'CWW17'!$I$6, " - ", 'CWW17'!$E$5))</f>
        <v xml:space="preserve">EA/NRW environmental programme wastewater (WINEP/NEP) - Treatment for nutrients (N or P) and / or sanitary determinands, nature based solution (WINEP/NEP) wastewater totex - Sludge liquor treatment - Wastewater network+ </v>
      </c>
      <c r="D3153" t="str">
        <f>'CWW17'!$C$81</f>
        <v>£m</v>
      </c>
      <c r="E3153" t="s">
        <v>8488</v>
      </c>
      <c r="F3153" s="1248">
        <f>IF(ISBLANK('CWW17'!$O$81),"##BLANK",'CWW17'!$O$81)</f>
        <v>0</v>
      </c>
    </row>
    <row r="3154" spans="2:6" x14ac:dyDescent="0.2">
      <c r="B3154" t="str">
        <f>UPPER('CWW17'!$BI$81)</f>
        <v>CWW17_072TOT_PR24</v>
      </c>
      <c r="C3154" t="str">
        <f>IF(LEN(_xlfn.CONCAT('CWW17'!$B$9, " - ", 'CWW17'!$B$81, " - ", 'CWW17'!$J$5))&gt;230,LEFT(_xlfn.CONCAT('CWW17'!$B$9, " - ", 'CWW17'!$B$81, " - ", 'CWW17'!$J$5),212)&amp;" [*** truncated]",_xlfn.CONCAT('CWW17'!$B$9, " - ", 'CWW17'!$B$81, " - ", 'CWW17'!$J$5))</f>
        <v>EA/NRW environmental programme wastewater (WINEP/NEP) - Treatment for nutrients (N or P) and / or sanitary determinands, nature based solution (WINEP/NEP) wastewater totex - Total</v>
      </c>
      <c r="D3154" t="str">
        <f>'CWW17'!$C$81</f>
        <v>£m</v>
      </c>
      <c r="E3154" t="s">
        <v>8488</v>
      </c>
      <c r="F3154" s="1248">
        <f>IF(ISBLANK('CWW17'!$P$81),"##BLANK",'CWW17'!$P$81)</f>
        <v>0</v>
      </c>
    </row>
    <row r="3155" spans="2:6" x14ac:dyDescent="0.2">
      <c r="B3155" t="str">
        <f>UPPER('CWW17'!$BD$82)</f>
        <v>CWW17_073FL_PR24</v>
      </c>
      <c r="C3155" t="str">
        <f>IF(LEN(_xlfn.CONCAT('CWW17'!$B$9, " - ", 'CWW17'!$B$82, " - ", 'CWW17'!$E$6, " - ", 'CWW17'!$E$5))&gt;230,LEFT(_xlfn.CONCAT('CWW17'!$B$9, " - ", 'CWW17'!$B$82, " - ", 'CWW17'!$E$6, " - ", 'CWW17'!$E$5),212)&amp;" [*** truncated]",_xlfn.CONCAT('CWW17'!$B$9, " - ", 'CWW17'!$B$82, " - ", 'CWW17'!$E$6, " - ", 'CWW17'!$E$5))</f>
        <v xml:space="preserve">EA/NRW environmental programme wastewater (WINEP/NEP) - Treatment for tightening of sanitary parameters (WINEP/NEP) wastewater capex - Foul - Wastewater network+ </v>
      </c>
      <c r="D3155" t="str">
        <f>'CWW17'!$C$82</f>
        <v>£m</v>
      </c>
      <c r="E3155" t="s">
        <v>8488</v>
      </c>
      <c r="F3155" s="1248">
        <f>IF(ISBLANK('CWW17'!$K$82),"##BLANK",'CWW17'!$K$82)</f>
        <v>0</v>
      </c>
    </row>
    <row r="3156" spans="2:6" x14ac:dyDescent="0.2">
      <c r="B3156" t="str">
        <f>UPPER('CWW17'!$BE$82)</f>
        <v>CWW17_073SWD_PR24</v>
      </c>
      <c r="C3156" t="str">
        <f>IF(LEN(_xlfn.CONCAT('CWW17'!$B$9, " - ", 'CWW17'!$B$82, " - ", 'CWW17'!$F$6, " - ", 'CWW17'!$E$5))&gt;230,LEFT(_xlfn.CONCAT('CWW17'!$B$9, " - ", 'CWW17'!$B$82, " - ", 'CWW17'!$F$6, " - ", 'CWW17'!$E$5),212)&amp;" [*** truncated]",_xlfn.CONCAT('CWW17'!$B$9, " - ", 'CWW17'!$B$82, " - ", 'CWW17'!$F$6, " - ", 'CWW17'!$E$5))</f>
        <v xml:space="preserve">EA/NRW environmental programme wastewater (WINEP/NEP) - Treatment for tightening of sanitary parameters (WINEP/NEP) wastewater capex - Surface water drainage - Wastewater network+ </v>
      </c>
      <c r="D3156" t="str">
        <f>'CWW17'!$C$82</f>
        <v>£m</v>
      </c>
      <c r="E3156" t="s">
        <v>8488</v>
      </c>
      <c r="F3156" s="1248">
        <f>IF(ISBLANK('CWW17'!$L$82),"##BLANK",'CWW17'!$L$82)</f>
        <v>0</v>
      </c>
    </row>
    <row r="3157" spans="2:6" x14ac:dyDescent="0.2">
      <c r="B3157" t="str">
        <f>UPPER('CWW17'!$BF$82)</f>
        <v>CWW17_073HD_PR24</v>
      </c>
      <c r="C3157" t="str">
        <f>IF(LEN(_xlfn.CONCAT('CWW17'!$B$9, " - ", 'CWW17'!$B$82, " - ", 'CWW17'!$G$6, " - ", 'CWW17'!$E$5))&gt;230,LEFT(_xlfn.CONCAT('CWW17'!$B$9, " - ", 'CWW17'!$B$82, " - ", 'CWW17'!$G$6, " - ", 'CWW17'!$E$5),212)&amp;" [*** truncated]",_xlfn.CONCAT('CWW17'!$B$9, " - ", 'CWW17'!$B$82, " - ", 'CWW17'!$G$6, " - ", 'CWW17'!$E$5))</f>
        <v xml:space="preserve">EA/NRW environmental programme wastewater (WINEP/NEP) - Treatment for tightening of sanitary parameters (WINEP/NEP) wastewater capex - Highway drainage - Wastewater network+ </v>
      </c>
      <c r="D3157" t="str">
        <f>'CWW17'!$C$82</f>
        <v>£m</v>
      </c>
      <c r="E3157" t="s">
        <v>8488</v>
      </c>
      <c r="F3157" s="1248">
        <f>IF(ISBLANK('CWW17'!$M$82),"##BLANK",'CWW17'!$M$82)</f>
        <v>0</v>
      </c>
    </row>
    <row r="3158" spans="2:6" x14ac:dyDescent="0.2">
      <c r="B3158" t="str">
        <f>UPPER('CWW17'!$BG$82)</f>
        <v>CWW17_073STD_PR24</v>
      </c>
      <c r="C3158" t="str">
        <f>IF(LEN(_xlfn.CONCAT('CWW17'!$B$9, " - ", 'CWW17'!$B$82, " - ", 'CWW17'!$H$6, " - ", 'CWW17'!$E$5))&gt;230,LEFT(_xlfn.CONCAT('CWW17'!$B$9, " - ", 'CWW17'!$B$82, " - ", 'CWW17'!$H$6, " - ", 'CWW17'!$E$5),212)&amp;" [*** truncated]",_xlfn.CONCAT('CWW17'!$B$9, " - ", 'CWW17'!$B$82, " - ", 'CWW17'!$H$6, " - ", 'CWW17'!$E$5))</f>
        <v xml:space="preserve">EA/NRW environmental programme wastewater (WINEP/NEP) - Treatment for tightening of sanitary parameters (WINEP/NEP) wastewater capex - Sewage treatment and disposal - Wastewater network+ </v>
      </c>
      <c r="D3158" t="str">
        <f>'CWW17'!$C$82</f>
        <v>£m</v>
      </c>
      <c r="E3158" t="s">
        <v>8488</v>
      </c>
      <c r="F3158" s="1248">
        <f>IF(ISBLANK('CWW17'!$N$82),"##BLANK",'CWW17'!$N$82)</f>
        <v>0</v>
      </c>
    </row>
    <row r="3159" spans="2:6" x14ac:dyDescent="0.2">
      <c r="B3159" t="str">
        <f>UPPER('CWW17'!$BH$82)</f>
        <v>CWW17_073SLT_PR24</v>
      </c>
      <c r="C3159" t="str">
        <f>IF(LEN(_xlfn.CONCAT('CWW17'!$B$9, " - ", 'CWW17'!$B$82, " - ", 'CWW17'!$I$6, " - ", 'CWW17'!$E$5))&gt;230,LEFT(_xlfn.CONCAT('CWW17'!$B$9, " - ", 'CWW17'!$B$82, " - ", 'CWW17'!$I$6, " - ", 'CWW17'!$E$5),212)&amp;" [*** truncated]",_xlfn.CONCAT('CWW17'!$B$9, " - ", 'CWW17'!$B$82, " - ", 'CWW17'!$I$6, " - ", 'CWW17'!$E$5))</f>
        <v xml:space="preserve">EA/NRW environmental programme wastewater (WINEP/NEP) - Treatment for tightening of sanitary parameters (WINEP/NEP) wastewater capex - Sludge liquor treatment - Wastewater network+ </v>
      </c>
      <c r="D3159" t="str">
        <f>'CWW17'!$C$82</f>
        <v>£m</v>
      </c>
      <c r="E3159" t="s">
        <v>8488</v>
      </c>
      <c r="F3159" s="1248">
        <f>IF(ISBLANK('CWW17'!$O$82),"##BLANK",'CWW17'!$O$82)</f>
        <v>0</v>
      </c>
    </row>
    <row r="3160" spans="2:6" x14ac:dyDescent="0.2">
      <c r="B3160" t="str">
        <f>UPPER('CWW17'!$BI$82)</f>
        <v>CWW17_073TOT_PR24</v>
      </c>
      <c r="C3160" t="str">
        <f>IF(LEN(_xlfn.CONCAT('CWW17'!$B$9, " - ", 'CWW17'!$B$82, " - ", 'CWW17'!$J$5))&gt;230,LEFT(_xlfn.CONCAT('CWW17'!$B$9, " - ", 'CWW17'!$B$82, " - ", 'CWW17'!$J$5),212)&amp;" [*** truncated]",_xlfn.CONCAT('CWW17'!$B$9, " - ", 'CWW17'!$B$82, " - ", 'CWW17'!$J$5))</f>
        <v>EA/NRW environmental programme wastewater (WINEP/NEP) - Treatment for tightening of sanitary parameters (WINEP/NEP) wastewater capex - Total</v>
      </c>
      <c r="D3160" t="str">
        <f>'CWW17'!$C$82</f>
        <v>£m</v>
      </c>
      <c r="E3160" t="s">
        <v>8488</v>
      </c>
      <c r="F3160" s="1248">
        <f>IF(ISBLANK('CWW17'!$P$82),"##BLANK",'CWW17'!$P$82)</f>
        <v>0</v>
      </c>
    </row>
    <row r="3161" spans="2:6" x14ac:dyDescent="0.2">
      <c r="B3161" t="str">
        <f>UPPER('CWW17'!$BD$83)</f>
        <v>CWW17_074FL_PR24</v>
      </c>
      <c r="C3161" t="str">
        <f>IF(LEN(_xlfn.CONCAT('CWW17'!$B$9, " - ", 'CWW17'!$B$83, " - ", 'CWW17'!$E$6, " - ", 'CWW17'!$E$5))&gt;230,LEFT(_xlfn.CONCAT('CWW17'!$B$9, " - ", 'CWW17'!$B$83, " - ", 'CWW17'!$E$6, " - ", 'CWW17'!$E$5),212)&amp;" [*** truncated]",_xlfn.CONCAT('CWW17'!$B$9, " - ", 'CWW17'!$B$83, " - ", 'CWW17'!$E$6, " - ", 'CWW17'!$E$5))</f>
        <v xml:space="preserve">EA/NRW environmental programme wastewater (WINEP/NEP) - Treatment for tightening of sanitary parameters (WINEP/NEP) wastewater opex - Foul - Wastewater network+ </v>
      </c>
      <c r="D3161" t="str">
        <f>'CWW17'!$C$83</f>
        <v>£m</v>
      </c>
      <c r="E3161" t="s">
        <v>8488</v>
      </c>
      <c r="F3161" s="1248">
        <f>IF(ISBLANK('CWW17'!$K$83),"##BLANK",'CWW17'!$K$83)</f>
        <v>0</v>
      </c>
    </row>
    <row r="3162" spans="2:6" x14ac:dyDescent="0.2">
      <c r="B3162" t="str">
        <f>UPPER('CWW17'!$BE$83)</f>
        <v>CWW17_074SWD_PR24</v>
      </c>
      <c r="C3162" t="str">
        <f>IF(LEN(_xlfn.CONCAT('CWW17'!$B$9, " - ", 'CWW17'!$B$83, " - ", 'CWW17'!$F$6, " - ", 'CWW17'!$E$5))&gt;230,LEFT(_xlfn.CONCAT('CWW17'!$B$9, " - ", 'CWW17'!$B$83, " - ", 'CWW17'!$F$6, " - ", 'CWW17'!$E$5),212)&amp;" [*** truncated]",_xlfn.CONCAT('CWW17'!$B$9, " - ", 'CWW17'!$B$83, " - ", 'CWW17'!$F$6, " - ", 'CWW17'!$E$5))</f>
        <v xml:space="preserve">EA/NRW environmental programme wastewater (WINEP/NEP) - Treatment for tightening of sanitary parameters (WINEP/NEP) wastewater opex - Surface water drainage - Wastewater network+ </v>
      </c>
      <c r="D3162" t="str">
        <f>'CWW17'!$C$83</f>
        <v>£m</v>
      </c>
      <c r="E3162" t="s">
        <v>8488</v>
      </c>
      <c r="F3162" s="1248">
        <f>IF(ISBLANK('CWW17'!$L$83),"##BLANK",'CWW17'!$L$83)</f>
        <v>0</v>
      </c>
    </row>
    <row r="3163" spans="2:6" x14ac:dyDescent="0.2">
      <c r="B3163" t="str">
        <f>UPPER('CWW17'!$BF$83)</f>
        <v>CWW17_074HD_PR24</v>
      </c>
      <c r="C3163" t="str">
        <f>IF(LEN(_xlfn.CONCAT('CWW17'!$B$9, " - ", 'CWW17'!$B$83, " - ", 'CWW17'!$G$6, " - ", 'CWW17'!$E$5))&gt;230,LEFT(_xlfn.CONCAT('CWW17'!$B$9, " - ", 'CWW17'!$B$83, " - ", 'CWW17'!$G$6, " - ", 'CWW17'!$E$5),212)&amp;" [*** truncated]",_xlfn.CONCAT('CWW17'!$B$9, " - ", 'CWW17'!$B$83, " - ", 'CWW17'!$G$6, " - ", 'CWW17'!$E$5))</f>
        <v xml:space="preserve">EA/NRW environmental programme wastewater (WINEP/NEP) - Treatment for tightening of sanitary parameters (WINEP/NEP) wastewater opex - Highway drainage - Wastewater network+ </v>
      </c>
      <c r="D3163" t="str">
        <f>'CWW17'!$C$83</f>
        <v>£m</v>
      </c>
      <c r="E3163" t="s">
        <v>8488</v>
      </c>
      <c r="F3163" s="1248">
        <f>IF(ISBLANK('CWW17'!$M$83),"##BLANK",'CWW17'!$M$83)</f>
        <v>0</v>
      </c>
    </row>
    <row r="3164" spans="2:6" x14ac:dyDescent="0.2">
      <c r="B3164" t="str">
        <f>UPPER('CWW17'!$BG$83)</f>
        <v>CWW17_074STD_PR24</v>
      </c>
      <c r="C3164" t="str">
        <f>IF(LEN(_xlfn.CONCAT('CWW17'!$B$9, " - ", 'CWW17'!$B$83, " - ", 'CWW17'!$H$6, " - ", 'CWW17'!$E$5))&gt;230,LEFT(_xlfn.CONCAT('CWW17'!$B$9, " - ", 'CWW17'!$B$83, " - ", 'CWW17'!$H$6, " - ", 'CWW17'!$E$5),212)&amp;" [*** truncated]",_xlfn.CONCAT('CWW17'!$B$9, " - ", 'CWW17'!$B$83, " - ", 'CWW17'!$H$6, " - ", 'CWW17'!$E$5))</f>
        <v xml:space="preserve">EA/NRW environmental programme wastewater (WINEP/NEP) - Treatment for tightening of sanitary parameters (WINEP/NEP) wastewater opex - Sewage treatment and disposal - Wastewater network+ </v>
      </c>
      <c r="D3164" t="str">
        <f>'CWW17'!$C$83</f>
        <v>£m</v>
      </c>
      <c r="E3164" t="s">
        <v>8488</v>
      </c>
      <c r="F3164" s="1248">
        <f>IF(ISBLANK('CWW17'!$N$83),"##BLANK",'CWW17'!$N$83)</f>
        <v>0</v>
      </c>
    </row>
    <row r="3165" spans="2:6" x14ac:dyDescent="0.2">
      <c r="B3165" t="str">
        <f>UPPER('CWW17'!$BH$83)</f>
        <v>CWW17_074SLT_PR24</v>
      </c>
      <c r="C3165" t="str">
        <f>IF(LEN(_xlfn.CONCAT('CWW17'!$B$9, " - ", 'CWW17'!$B$83, " - ", 'CWW17'!$I$6, " - ", 'CWW17'!$E$5))&gt;230,LEFT(_xlfn.CONCAT('CWW17'!$B$9, " - ", 'CWW17'!$B$83, " - ", 'CWW17'!$I$6, " - ", 'CWW17'!$E$5),212)&amp;" [*** truncated]",_xlfn.CONCAT('CWW17'!$B$9, " - ", 'CWW17'!$B$83, " - ", 'CWW17'!$I$6, " - ", 'CWW17'!$E$5))</f>
        <v xml:space="preserve">EA/NRW environmental programme wastewater (WINEP/NEP) - Treatment for tightening of sanitary parameters (WINEP/NEP) wastewater opex - Sludge liquor treatment - Wastewater network+ </v>
      </c>
      <c r="D3165" t="str">
        <f>'CWW17'!$C$83</f>
        <v>£m</v>
      </c>
      <c r="E3165" t="s">
        <v>8488</v>
      </c>
      <c r="F3165" s="1248">
        <f>IF(ISBLANK('CWW17'!$O$83),"##BLANK",'CWW17'!$O$83)</f>
        <v>0</v>
      </c>
    </row>
    <row r="3166" spans="2:6" x14ac:dyDescent="0.2">
      <c r="B3166" t="str">
        <f>UPPER('CWW17'!$BI$83)</f>
        <v>CWW17_074TOT_PR24</v>
      </c>
      <c r="C3166" t="str">
        <f>IF(LEN(_xlfn.CONCAT('CWW17'!$B$9, " - ", 'CWW17'!$B$83, " - ", 'CWW17'!$J$5))&gt;230,LEFT(_xlfn.CONCAT('CWW17'!$B$9, " - ", 'CWW17'!$B$83, " - ", 'CWW17'!$J$5),212)&amp;" [*** truncated]",_xlfn.CONCAT('CWW17'!$B$9, " - ", 'CWW17'!$B$83, " - ", 'CWW17'!$J$5))</f>
        <v>EA/NRW environmental programme wastewater (WINEP/NEP) - Treatment for tightening of sanitary parameters (WINEP/NEP) wastewater opex - Total</v>
      </c>
      <c r="D3166" t="str">
        <f>'CWW17'!$C$83</f>
        <v>£m</v>
      </c>
      <c r="E3166" t="s">
        <v>8488</v>
      </c>
      <c r="F3166" s="1248">
        <f>IF(ISBLANK('CWW17'!$P$83),"##BLANK",'CWW17'!$P$83)</f>
        <v>0</v>
      </c>
    </row>
    <row r="3167" spans="2:6" x14ac:dyDescent="0.2">
      <c r="B3167" t="str">
        <f>UPPER('CWW17'!$BD$84)</f>
        <v>CWW17_075FL_PR24</v>
      </c>
      <c r="C3167" t="str">
        <f>IF(LEN(_xlfn.CONCAT('CWW17'!$B$9, " - ", 'CWW17'!$B$84, " - ", 'CWW17'!$E$6, " - ", 'CWW17'!$E$5))&gt;230,LEFT(_xlfn.CONCAT('CWW17'!$B$9, " - ", 'CWW17'!$B$84, " - ", 'CWW17'!$E$6, " - ", 'CWW17'!$E$5),212)&amp;" [*** truncated]",_xlfn.CONCAT('CWW17'!$B$9, " - ", 'CWW17'!$B$84, " - ", 'CWW17'!$E$6, " - ", 'CWW17'!$E$5))</f>
        <v xml:space="preserve">EA/NRW environmental programme wastewater (WINEP/NEP) - Treatment for tightening of sanitary parameters (WINEP/NEP) wastewater totex - Foul - Wastewater network+ </v>
      </c>
      <c r="D3167" t="str">
        <f>'CWW17'!$C$84</f>
        <v>£m</v>
      </c>
      <c r="E3167" t="s">
        <v>8488</v>
      </c>
      <c r="F3167" s="1248">
        <f>IF(ISBLANK('CWW17'!$K$84),"##BLANK",'CWW17'!$K$84)</f>
        <v>0</v>
      </c>
    </row>
    <row r="3168" spans="2:6" x14ac:dyDescent="0.2">
      <c r="B3168" t="str">
        <f>UPPER('CWW17'!$BE$84)</f>
        <v>CWW17_075SWD_PR24</v>
      </c>
      <c r="C3168" t="str">
        <f>IF(LEN(_xlfn.CONCAT('CWW17'!$B$9, " - ", 'CWW17'!$B$84, " - ", 'CWW17'!$F$6, " - ", 'CWW17'!$E$5))&gt;230,LEFT(_xlfn.CONCAT('CWW17'!$B$9, " - ", 'CWW17'!$B$84, " - ", 'CWW17'!$F$6, " - ", 'CWW17'!$E$5),212)&amp;" [*** truncated]",_xlfn.CONCAT('CWW17'!$B$9, " - ", 'CWW17'!$B$84, " - ", 'CWW17'!$F$6, " - ", 'CWW17'!$E$5))</f>
        <v xml:space="preserve">EA/NRW environmental programme wastewater (WINEP/NEP) - Treatment for tightening of sanitary parameters (WINEP/NEP) wastewater totex - Surface water drainage - Wastewater network+ </v>
      </c>
      <c r="D3168" t="str">
        <f>'CWW17'!$C$84</f>
        <v>£m</v>
      </c>
      <c r="E3168" t="s">
        <v>8488</v>
      </c>
      <c r="F3168" s="1248">
        <f>IF(ISBLANK('CWW17'!$L$84),"##BLANK",'CWW17'!$L$84)</f>
        <v>0</v>
      </c>
    </row>
    <row r="3169" spans="2:6" x14ac:dyDescent="0.2">
      <c r="B3169" t="str">
        <f>UPPER('CWW17'!$BF$84)</f>
        <v>CWW17_075HD_PR24</v>
      </c>
      <c r="C3169" t="str">
        <f>IF(LEN(_xlfn.CONCAT('CWW17'!$B$9, " - ", 'CWW17'!$B$84, " - ", 'CWW17'!$G$6, " - ", 'CWW17'!$E$5))&gt;230,LEFT(_xlfn.CONCAT('CWW17'!$B$9, " - ", 'CWW17'!$B$84, " - ", 'CWW17'!$G$6, " - ", 'CWW17'!$E$5),212)&amp;" [*** truncated]",_xlfn.CONCAT('CWW17'!$B$9, " - ", 'CWW17'!$B$84, " - ", 'CWW17'!$G$6, " - ", 'CWW17'!$E$5))</f>
        <v xml:space="preserve">EA/NRW environmental programme wastewater (WINEP/NEP) - Treatment for tightening of sanitary parameters (WINEP/NEP) wastewater totex - Highway drainage - Wastewater network+ </v>
      </c>
      <c r="D3169" t="str">
        <f>'CWW17'!$C$84</f>
        <v>£m</v>
      </c>
      <c r="E3169" t="s">
        <v>8488</v>
      </c>
      <c r="F3169" s="1248">
        <f>IF(ISBLANK('CWW17'!$M$84),"##BLANK",'CWW17'!$M$84)</f>
        <v>0</v>
      </c>
    </row>
    <row r="3170" spans="2:6" x14ac:dyDescent="0.2">
      <c r="B3170" t="str">
        <f>UPPER('CWW17'!$BG$84)</f>
        <v>CWW17_075STD_PR24</v>
      </c>
      <c r="C3170" t="str">
        <f>IF(LEN(_xlfn.CONCAT('CWW17'!$B$9, " - ", 'CWW17'!$B$84, " - ", 'CWW17'!$H$6, " - ", 'CWW17'!$E$5))&gt;230,LEFT(_xlfn.CONCAT('CWW17'!$B$9, " - ", 'CWW17'!$B$84, " - ", 'CWW17'!$H$6, " - ", 'CWW17'!$E$5),212)&amp;" [*** truncated]",_xlfn.CONCAT('CWW17'!$B$9, " - ", 'CWW17'!$B$84, " - ", 'CWW17'!$H$6, " - ", 'CWW17'!$E$5))</f>
        <v xml:space="preserve">EA/NRW environmental programme wastewater (WINEP/NEP) - Treatment for tightening of sanitary parameters (WINEP/NEP) wastewater totex - Sewage treatment and disposal - Wastewater network+ </v>
      </c>
      <c r="D3170" t="str">
        <f>'CWW17'!$C$84</f>
        <v>£m</v>
      </c>
      <c r="E3170" t="s">
        <v>8488</v>
      </c>
      <c r="F3170" s="1248">
        <f>IF(ISBLANK('CWW17'!$N$84),"##BLANK",'CWW17'!$N$84)</f>
        <v>0</v>
      </c>
    </row>
    <row r="3171" spans="2:6" x14ac:dyDescent="0.2">
      <c r="B3171" t="str">
        <f>UPPER('CWW17'!$BH$84)</f>
        <v>CWW17_075SLT_PR24</v>
      </c>
      <c r="C3171" t="str">
        <f>IF(LEN(_xlfn.CONCAT('CWW17'!$B$9, " - ", 'CWW17'!$B$84, " - ", 'CWW17'!$I$6, " - ", 'CWW17'!$E$5))&gt;230,LEFT(_xlfn.CONCAT('CWW17'!$B$9, " - ", 'CWW17'!$B$84, " - ", 'CWW17'!$I$6, " - ", 'CWW17'!$E$5),212)&amp;" [*** truncated]",_xlfn.CONCAT('CWW17'!$B$9, " - ", 'CWW17'!$B$84, " - ", 'CWW17'!$I$6, " - ", 'CWW17'!$E$5))</f>
        <v xml:space="preserve">EA/NRW environmental programme wastewater (WINEP/NEP) - Treatment for tightening of sanitary parameters (WINEP/NEP) wastewater totex - Sludge liquor treatment - Wastewater network+ </v>
      </c>
      <c r="D3171" t="str">
        <f>'CWW17'!$C$84</f>
        <v>£m</v>
      </c>
      <c r="E3171" t="s">
        <v>8488</v>
      </c>
      <c r="F3171" s="1248">
        <f>IF(ISBLANK('CWW17'!$O$84),"##BLANK",'CWW17'!$O$84)</f>
        <v>0</v>
      </c>
    </row>
    <row r="3172" spans="2:6" x14ac:dyDescent="0.2">
      <c r="B3172" t="str">
        <f>UPPER('CWW17'!$BI$84)</f>
        <v>CWW17_075TOT_PR24</v>
      </c>
      <c r="C3172" t="str">
        <f>IF(LEN(_xlfn.CONCAT('CWW17'!$B$9, " - ", 'CWW17'!$B$84, " - ", 'CWW17'!$J$5))&gt;230,LEFT(_xlfn.CONCAT('CWW17'!$B$9, " - ", 'CWW17'!$B$84, " - ", 'CWW17'!$J$5),212)&amp;" [*** truncated]",_xlfn.CONCAT('CWW17'!$B$9, " - ", 'CWW17'!$B$84, " - ", 'CWW17'!$J$5))</f>
        <v>EA/NRW environmental programme wastewater (WINEP/NEP) - Treatment for tightening of sanitary parameters (WINEP/NEP) wastewater totex - Total</v>
      </c>
      <c r="D3172" t="str">
        <f>'CWW17'!$C$84</f>
        <v>£m</v>
      </c>
      <c r="E3172" t="s">
        <v>8488</v>
      </c>
      <c r="F3172" s="1248">
        <f>IF(ISBLANK('CWW17'!$P$84),"##BLANK",'CWW17'!$P$84)</f>
        <v>0</v>
      </c>
    </row>
    <row r="3173" spans="2:6" x14ac:dyDescent="0.2">
      <c r="B3173" t="str">
        <f>UPPER('CWW17'!$BD$85)</f>
        <v>CWW17_076FL_PR24</v>
      </c>
      <c r="C3173" t="str">
        <f>IF(LEN(_xlfn.CONCAT('CWW17'!$B$9, " - ", 'CWW17'!$B$85, " - ", 'CWW17'!$E$6, " - ", 'CWW17'!$E$5))&gt;230,LEFT(_xlfn.CONCAT('CWW17'!$B$9, " - ", 'CWW17'!$B$85, " - ", 'CWW17'!$E$6, " - ", 'CWW17'!$E$5),212)&amp;" [*** truncated]",_xlfn.CONCAT('CWW17'!$B$9, " - ", 'CWW17'!$B$85, " - ", 'CWW17'!$E$6, " - ", 'CWW17'!$E$5))</f>
        <v xml:space="preserve">EA/NRW environmental programme wastewater (WINEP/NEP) - Catchment management - chemicals source control; (WINEP/NEP) wastewater capex - Foul - Wastewater network+ </v>
      </c>
      <c r="D3173" t="str">
        <f>'CWW17'!$C$85</f>
        <v>£m</v>
      </c>
      <c r="E3173" t="s">
        <v>8488</v>
      </c>
      <c r="F3173" s="1248">
        <f>IF(ISBLANK('CWW17'!$K$85),"##BLANK",'CWW17'!$K$85)</f>
        <v>0</v>
      </c>
    </row>
    <row r="3174" spans="2:6" x14ac:dyDescent="0.2">
      <c r="B3174" t="str">
        <f>UPPER('CWW17'!$BE$85)</f>
        <v>CWW17_076SWD_PR24</v>
      </c>
      <c r="C3174" t="str">
        <f>IF(LEN(_xlfn.CONCAT('CWW17'!$B$9, " - ", 'CWW17'!$B$85, " - ", 'CWW17'!$F$6, " - ", 'CWW17'!$E$5))&gt;230,LEFT(_xlfn.CONCAT('CWW17'!$B$9, " - ", 'CWW17'!$B$85, " - ", 'CWW17'!$F$6, " - ", 'CWW17'!$E$5),212)&amp;" [*** truncated]",_xlfn.CONCAT('CWW17'!$B$9, " - ", 'CWW17'!$B$85, " - ", 'CWW17'!$F$6, " - ", 'CWW17'!$E$5))</f>
        <v xml:space="preserve">EA/NRW environmental programme wastewater (WINEP/NEP) - Catchment management - chemicals source control; (WINEP/NEP) wastewater capex - Surface water drainage - Wastewater network+ </v>
      </c>
      <c r="D3174" t="str">
        <f>'CWW17'!$C$85</f>
        <v>£m</v>
      </c>
      <c r="E3174" t="s">
        <v>8488</v>
      </c>
      <c r="F3174" s="1248">
        <f>IF(ISBLANK('CWW17'!$L$85),"##BLANK",'CWW17'!$L$85)</f>
        <v>0</v>
      </c>
    </row>
    <row r="3175" spans="2:6" x14ac:dyDescent="0.2">
      <c r="B3175" t="str">
        <f>UPPER('CWW17'!$BF$85)</f>
        <v>CWW17_076HD_PR24</v>
      </c>
      <c r="C3175" t="str">
        <f>IF(LEN(_xlfn.CONCAT('CWW17'!$B$9, " - ", 'CWW17'!$B$85, " - ", 'CWW17'!$G$6, " - ", 'CWW17'!$E$5))&gt;230,LEFT(_xlfn.CONCAT('CWW17'!$B$9, " - ", 'CWW17'!$B$85, " - ", 'CWW17'!$G$6, " - ", 'CWW17'!$E$5),212)&amp;" [*** truncated]",_xlfn.CONCAT('CWW17'!$B$9, " - ", 'CWW17'!$B$85, " - ", 'CWW17'!$G$6, " - ", 'CWW17'!$E$5))</f>
        <v xml:space="preserve">EA/NRW environmental programme wastewater (WINEP/NEP) - Catchment management - chemicals source control; (WINEP/NEP) wastewater capex - Highway drainage - Wastewater network+ </v>
      </c>
      <c r="D3175" t="str">
        <f>'CWW17'!$C$85</f>
        <v>£m</v>
      </c>
      <c r="E3175" t="s">
        <v>8488</v>
      </c>
      <c r="F3175" s="1248">
        <f>IF(ISBLANK('CWW17'!$M$85),"##BLANK",'CWW17'!$M$85)</f>
        <v>0</v>
      </c>
    </row>
    <row r="3176" spans="2:6" x14ac:dyDescent="0.2">
      <c r="B3176" t="str">
        <f>UPPER('CWW17'!$BG$85)</f>
        <v>CWW17_076STD_PR24</v>
      </c>
      <c r="C3176" t="str">
        <f>IF(LEN(_xlfn.CONCAT('CWW17'!$B$9, " - ", 'CWW17'!$B$85, " - ", 'CWW17'!$H$6, " - ", 'CWW17'!$E$5))&gt;230,LEFT(_xlfn.CONCAT('CWW17'!$B$9, " - ", 'CWW17'!$B$85, " - ", 'CWW17'!$H$6, " - ", 'CWW17'!$E$5),212)&amp;" [*** truncated]",_xlfn.CONCAT('CWW17'!$B$9, " - ", 'CWW17'!$B$85, " - ", 'CWW17'!$H$6, " - ", 'CWW17'!$E$5))</f>
        <v xml:space="preserve">EA/NRW environmental programme wastewater (WINEP/NEP) - Catchment management - chemicals source control; (WINEP/NEP) wastewater capex - Sewage treatment and disposal - Wastewater network+ </v>
      </c>
      <c r="D3176" t="str">
        <f>'CWW17'!$C$85</f>
        <v>£m</v>
      </c>
      <c r="E3176" t="s">
        <v>8488</v>
      </c>
      <c r="F3176" s="1248">
        <f>IF(ISBLANK('CWW17'!$N$85),"##BLANK",'CWW17'!$N$85)</f>
        <v>0</v>
      </c>
    </row>
    <row r="3177" spans="2:6" x14ac:dyDescent="0.2">
      <c r="B3177" t="str">
        <f>UPPER('CWW17'!$BH$85)</f>
        <v>CWW17_076SLT_PR24</v>
      </c>
      <c r="C3177" t="str">
        <f>IF(LEN(_xlfn.CONCAT('CWW17'!$B$9, " - ", 'CWW17'!$B$85, " - ", 'CWW17'!$I$6, " - ", 'CWW17'!$E$5))&gt;230,LEFT(_xlfn.CONCAT('CWW17'!$B$9, " - ", 'CWW17'!$B$85, " - ", 'CWW17'!$I$6, " - ", 'CWW17'!$E$5),212)&amp;" [*** truncated]",_xlfn.CONCAT('CWW17'!$B$9, " - ", 'CWW17'!$B$85, " - ", 'CWW17'!$I$6, " - ", 'CWW17'!$E$5))</f>
        <v xml:space="preserve">EA/NRW environmental programme wastewater (WINEP/NEP) - Catchment management - chemicals source control; (WINEP/NEP) wastewater capex - Sludge liquor treatment - Wastewater network+ </v>
      </c>
      <c r="D3177" t="str">
        <f>'CWW17'!$C$85</f>
        <v>£m</v>
      </c>
      <c r="E3177" t="s">
        <v>8488</v>
      </c>
      <c r="F3177" s="1248">
        <f>IF(ISBLANK('CWW17'!$O$85),"##BLANK",'CWW17'!$O$85)</f>
        <v>0</v>
      </c>
    </row>
    <row r="3178" spans="2:6" x14ac:dyDescent="0.2">
      <c r="B3178" t="str">
        <f>UPPER('CWW17'!$BI$85)</f>
        <v>CWW17_076TOT_PR24</v>
      </c>
      <c r="C3178" t="str">
        <f>IF(LEN(_xlfn.CONCAT('CWW17'!$B$9, " - ", 'CWW17'!$B$85, " - ", 'CWW17'!$J$5))&gt;230,LEFT(_xlfn.CONCAT('CWW17'!$B$9, " - ", 'CWW17'!$B$85, " - ", 'CWW17'!$J$5),212)&amp;" [*** truncated]",_xlfn.CONCAT('CWW17'!$B$9, " - ", 'CWW17'!$B$85, " - ", 'CWW17'!$J$5))</f>
        <v>EA/NRW environmental programme wastewater (WINEP/NEP) - Catchment management - chemicals source control; (WINEP/NEP) wastewater capex - Total</v>
      </c>
      <c r="D3178" t="str">
        <f>'CWW17'!$C$85</f>
        <v>£m</v>
      </c>
      <c r="E3178" t="s">
        <v>8488</v>
      </c>
      <c r="F3178" s="1248">
        <f>IF(ISBLANK('CWW17'!$P$85),"##BLANK",'CWW17'!$P$85)</f>
        <v>0</v>
      </c>
    </row>
    <row r="3179" spans="2:6" x14ac:dyDescent="0.2">
      <c r="B3179" t="str">
        <f>UPPER('CWW17'!$BD$86)</f>
        <v>CWW17_077FL_PR24</v>
      </c>
      <c r="C3179" t="str">
        <f>IF(LEN(_xlfn.CONCAT('CWW17'!$B$9, " - ", 'CWW17'!$B$86, " - ", 'CWW17'!$E$6, " - ", 'CWW17'!$E$5))&gt;230,LEFT(_xlfn.CONCAT('CWW17'!$B$9, " - ", 'CWW17'!$B$86, " - ", 'CWW17'!$E$6, " - ", 'CWW17'!$E$5),212)&amp;" [*** truncated]",_xlfn.CONCAT('CWW17'!$B$9, " - ", 'CWW17'!$B$86, " - ", 'CWW17'!$E$6, " - ", 'CWW17'!$E$5))</f>
        <v xml:space="preserve">EA/NRW environmental programme wastewater (WINEP/NEP) - Catchment management - chemicals source control; (WINEP/NEP) wastewater opex - Foul - Wastewater network+ </v>
      </c>
      <c r="D3179" t="str">
        <f>'CWW17'!$C$86</f>
        <v>£m</v>
      </c>
      <c r="E3179" t="s">
        <v>8488</v>
      </c>
      <c r="F3179" s="1248">
        <f>IF(ISBLANK('CWW17'!$K$86),"##BLANK",'CWW17'!$K$86)</f>
        <v>0</v>
      </c>
    </row>
    <row r="3180" spans="2:6" x14ac:dyDescent="0.2">
      <c r="B3180" t="str">
        <f>UPPER('CWW17'!$BE$86)</f>
        <v>CWW17_077SWD_PR24</v>
      </c>
      <c r="C3180" t="str">
        <f>IF(LEN(_xlfn.CONCAT('CWW17'!$B$9, " - ", 'CWW17'!$B$86, " - ", 'CWW17'!$F$6, " - ", 'CWW17'!$E$5))&gt;230,LEFT(_xlfn.CONCAT('CWW17'!$B$9, " - ", 'CWW17'!$B$86, " - ", 'CWW17'!$F$6, " - ", 'CWW17'!$E$5),212)&amp;" [*** truncated]",_xlfn.CONCAT('CWW17'!$B$9, " - ", 'CWW17'!$B$86, " - ", 'CWW17'!$F$6, " - ", 'CWW17'!$E$5))</f>
        <v xml:space="preserve">EA/NRW environmental programme wastewater (WINEP/NEP) - Catchment management - chemicals source control; (WINEP/NEP) wastewater opex - Surface water drainage - Wastewater network+ </v>
      </c>
      <c r="D3180" t="str">
        <f>'CWW17'!$C$86</f>
        <v>£m</v>
      </c>
      <c r="E3180" t="s">
        <v>8488</v>
      </c>
      <c r="F3180" s="1248">
        <f>IF(ISBLANK('CWW17'!$L$86),"##BLANK",'CWW17'!$L$86)</f>
        <v>0</v>
      </c>
    </row>
    <row r="3181" spans="2:6" x14ac:dyDescent="0.2">
      <c r="B3181" t="str">
        <f>UPPER('CWW17'!$BF$86)</f>
        <v>CWW17_077HD_PR24</v>
      </c>
      <c r="C3181" t="str">
        <f>IF(LEN(_xlfn.CONCAT('CWW17'!$B$9, " - ", 'CWW17'!$B$86, " - ", 'CWW17'!$G$6, " - ", 'CWW17'!$E$5))&gt;230,LEFT(_xlfn.CONCAT('CWW17'!$B$9, " - ", 'CWW17'!$B$86, " - ", 'CWW17'!$G$6, " - ", 'CWW17'!$E$5),212)&amp;" [*** truncated]",_xlfn.CONCAT('CWW17'!$B$9, " - ", 'CWW17'!$B$86, " - ", 'CWW17'!$G$6, " - ", 'CWW17'!$E$5))</f>
        <v xml:space="preserve">EA/NRW environmental programme wastewater (WINEP/NEP) - Catchment management - chemicals source control; (WINEP/NEP) wastewater opex - Highway drainage - Wastewater network+ </v>
      </c>
      <c r="D3181" t="str">
        <f>'CWW17'!$C$86</f>
        <v>£m</v>
      </c>
      <c r="E3181" t="s">
        <v>8488</v>
      </c>
      <c r="F3181" s="1248">
        <f>IF(ISBLANK('CWW17'!$M$86),"##BLANK",'CWW17'!$M$86)</f>
        <v>0</v>
      </c>
    </row>
    <row r="3182" spans="2:6" x14ac:dyDescent="0.2">
      <c r="B3182" t="str">
        <f>UPPER('CWW17'!$BG$86)</f>
        <v>CWW17_077STD_PR24</v>
      </c>
      <c r="C3182" t="str">
        <f>IF(LEN(_xlfn.CONCAT('CWW17'!$B$9, " - ", 'CWW17'!$B$86, " - ", 'CWW17'!$H$6, " - ", 'CWW17'!$E$5))&gt;230,LEFT(_xlfn.CONCAT('CWW17'!$B$9, " - ", 'CWW17'!$B$86, " - ", 'CWW17'!$H$6, " - ", 'CWW17'!$E$5),212)&amp;" [*** truncated]",_xlfn.CONCAT('CWW17'!$B$9, " - ", 'CWW17'!$B$86, " - ", 'CWW17'!$H$6, " - ", 'CWW17'!$E$5))</f>
        <v xml:space="preserve">EA/NRW environmental programme wastewater (WINEP/NEP) - Catchment management - chemicals source control; (WINEP/NEP) wastewater opex - Sewage treatment and disposal - Wastewater network+ </v>
      </c>
      <c r="D3182" t="str">
        <f>'CWW17'!$C$86</f>
        <v>£m</v>
      </c>
      <c r="E3182" t="s">
        <v>8488</v>
      </c>
      <c r="F3182" s="1248">
        <f>IF(ISBLANK('CWW17'!$N$86),"##BLANK",'CWW17'!$N$86)</f>
        <v>0</v>
      </c>
    </row>
    <row r="3183" spans="2:6" x14ac:dyDescent="0.2">
      <c r="B3183" t="str">
        <f>UPPER('CWW17'!$BH$86)</f>
        <v>CWW17_077SLT_PR24</v>
      </c>
      <c r="C3183" t="str">
        <f>IF(LEN(_xlfn.CONCAT('CWW17'!$B$9, " - ", 'CWW17'!$B$86, " - ", 'CWW17'!$I$6, " - ", 'CWW17'!$E$5))&gt;230,LEFT(_xlfn.CONCAT('CWW17'!$B$9, " - ", 'CWW17'!$B$86, " - ", 'CWW17'!$I$6, " - ", 'CWW17'!$E$5),212)&amp;" [*** truncated]",_xlfn.CONCAT('CWW17'!$B$9, " - ", 'CWW17'!$B$86, " - ", 'CWW17'!$I$6, " - ", 'CWW17'!$E$5))</f>
        <v xml:space="preserve">EA/NRW environmental programme wastewater (WINEP/NEP) - Catchment management - chemicals source control; (WINEP/NEP) wastewater opex - Sludge liquor treatment - Wastewater network+ </v>
      </c>
      <c r="D3183" t="str">
        <f>'CWW17'!$C$86</f>
        <v>£m</v>
      </c>
      <c r="E3183" t="s">
        <v>8488</v>
      </c>
      <c r="F3183" s="1248">
        <f>IF(ISBLANK('CWW17'!$O$86),"##BLANK",'CWW17'!$O$86)</f>
        <v>0</v>
      </c>
    </row>
    <row r="3184" spans="2:6" x14ac:dyDescent="0.2">
      <c r="B3184" t="str">
        <f>UPPER('CWW17'!$BI$86)</f>
        <v>CWW17_077TOT_PR24</v>
      </c>
      <c r="C3184" t="str">
        <f>IF(LEN(_xlfn.CONCAT('CWW17'!$B$9, " - ", 'CWW17'!$B$86, " - ", 'CWW17'!$J$5))&gt;230,LEFT(_xlfn.CONCAT('CWW17'!$B$9, " - ", 'CWW17'!$B$86, " - ", 'CWW17'!$J$5),212)&amp;" [*** truncated]",_xlfn.CONCAT('CWW17'!$B$9, " - ", 'CWW17'!$B$86, " - ", 'CWW17'!$J$5))</f>
        <v>EA/NRW environmental programme wastewater (WINEP/NEP) - Catchment management - chemicals source control; (WINEP/NEP) wastewater opex - Total</v>
      </c>
      <c r="D3184" t="str">
        <f>'CWW17'!$C$86</f>
        <v>£m</v>
      </c>
      <c r="E3184" t="s">
        <v>8488</v>
      </c>
      <c r="F3184" s="1248">
        <f>IF(ISBLANK('CWW17'!$P$86),"##BLANK",'CWW17'!$P$86)</f>
        <v>0</v>
      </c>
    </row>
    <row r="3185" spans="2:6" x14ac:dyDescent="0.2">
      <c r="B3185" t="str">
        <f>UPPER('CWW17'!$BD$87)</f>
        <v>CWW17_078FL_PR24</v>
      </c>
      <c r="C3185" t="str">
        <f>IF(LEN(_xlfn.CONCAT('CWW17'!$B$9, " - ", 'CWW17'!$B$87, " - ", 'CWW17'!$E$6, " - ", 'CWW17'!$E$5))&gt;230,LEFT(_xlfn.CONCAT('CWW17'!$B$9, " - ", 'CWW17'!$B$87, " - ", 'CWW17'!$E$6, " - ", 'CWW17'!$E$5),212)&amp;" [*** truncated]",_xlfn.CONCAT('CWW17'!$B$9, " - ", 'CWW17'!$B$87, " - ", 'CWW17'!$E$6, " - ", 'CWW17'!$E$5))</f>
        <v xml:space="preserve">EA/NRW environmental programme wastewater (WINEP/NEP) - Catchment management - chemicals source control; (WINEP/NEP) wastewater totex - Foul - Wastewater network+ </v>
      </c>
      <c r="D3185" t="str">
        <f>'CWW17'!$C$87</f>
        <v>£m</v>
      </c>
      <c r="E3185" t="s">
        <v>8488</v>
      </c>
      <c r="F3185" s="1248">
        <f>IF(ISBLANK('CWW17'!$K$87),"##BLANK",'CWW17'!$K$87)</f>
        <v>0</v>
      </c>
    </row>
    <row r="3186" spans="2:6" x14ac:dyDescent="0.2">
      <c r="B3186" t="str">
        <f>UPPER('CWW17'!$BE$87)</f>
        <v>CWW17_078SWD_PR24</v>
      </c>
      <c r="C3186" t="str">
        <f>IF(LEN(_xlfn.CONCAT('CWW17'!$B$9, " - ", 'CWW17'!$B$87, " - ", 'CWW17'!$F$6, " - ", 'CWW17'!$E$5))&gt;230,LEFT(_xlfn.CONCAT('CWW17'!$B$9, " - ", 'CWW17'!$B$87, " - ", 'CWW17'!$F$6, " - ", 'CWW17'!$E$5),212)&amp;" [*** truncated]",_xlfn.CONCAT('CWW17'!$B$9, " - ", 'CWW17'!$B$87, " - ", 'CWW17'!$F$6, " - ", 'CWW17'!$E$5))</f>
        <v xml:space="preserve">EA/NRW environmental programme wastewater (WINEP/NEP) - Catchment management - chemicals source control; (WINEP/NEP) wastewater totex - Surface water drainage - Wastewater network+ </v>
      </c>
      <c r="D3186" t="str">
        <f>'CWW17'!$C$87</f>
        <v>£m</v>
      </c>
      <c r="E3186" t="s">
        <v>8488</v>
      </c>
      <c r="F3186" s="1248">
        <f>IF(ISBLANK('CWW17'!$L$87),"##BLANK",'CWW17'!$L$87)</f>
        <v>0</v>
      </c>
    </row>
    <row r="3187" spans="2:6" x14ac:dyDescent="0.2">
      <c r="B3187" t="str">
        <f>UPPER('CWW17'!$BF$87)</f>
        <v>CWW17_078HD_PR24</v>
      </c>
      <c r="C3187" t="str">
        <f>IF(LEN(_xlfn.CONCAT('CWW17'!$B$9, " - ", 'CWW17'!$B$87, " - ", 'CWW17'!$G$6, " - ", 'CWW17'!$E$5))&gt;230,LEFT(_xlfn.CONCAT('CWW17'!$B$9, " - ", 'CWW17'!$B$87, " - ", 'CWW17'!$G$6, " - ", 'CWW17'!$E$5),212)&amp;" [*** truncated]",_xlfn.CONCAT('CWW17'!$B$9, " - ", 'CWW17'!$B$87, " - ", 'CWW17'!$G$6, " - ", 'CWW17'!$E$5))</f>
        <v xml:space="preserve">EA/NRW environmental programme wastewater (WINEP/NEP) - Catchment management - chemicals source control; (WINEP/NEP) wastewater totex - Highway drainage - Wastewater network+ </v>
      </c>
      <c r="D3187" t="str">
        <f>'CWW17'!$C$87</f>
        <v>£m</v>
      </c>
      <c r="E3187" t="s">
        <v>8488</v>
      </c>
      <c r="F3187" s="1248">
        <f>IF(ISBLANK('CWW17'!$M$87),"##BLANK",'CWW17'!$M$87)</f>
        <v>0</v>
      </c>
    </row>
    <row r="3188" spans="2:6" x14ac:dyDescent="0.2">
      <c r="B3188" t="str">
        <f>UPPER('CWW17'!$BG$87)</f>
        <v>CWW17_078STD_PR24</v>
      </c>
      <c r="C3188" t="str">
        <f>IF(LEN(_xlfn.CONCAT('CWW17'!$B$9, " - ", 'CWW17'!$B$87, " - ", 'CWW17'!$H$6, " - ", 'CWW17'!$E$5))&gt;230,LEFT(_xlfn.CONCAT('CWW17'!$B$9, " - ", 'CWW17'!$B$87, " - ", 'CWW17'!$H$6, " - ", 'CWW17'!$E$5),212)&amp;" [*** truncated]",_xlfn.CONCAT('CWW17'!$B$9, " - ", 'CWW17'!$B$87, " - ", 'CWW17'!$H$6, " - ", 'CWW17'!$E$5))</f>
        <v xml:space="preserve">EA/NRW environmental programme wastewater (WINEP/NEP) - Catchment management - chemicals source control; (WINEP/NEP) wastewater totex - Sewage treatment and disposal - Wastewater network+ </v>
      </c>
      <c r="D3188" t="str">
        <f>'CWW17'!$C$87</f>
        <v>£m</v>
      </c>
      <c r="E3188" t="s">
        <v>8488</v>
      </c>
      <c r="F3188" s="1248">
        <f>IF(ISBLANK('CWW17'!$N$87),"##BLANK",'CWW17'!$N$87)</f>
        <v>0</v>
      </c>
    </row>
    <row r="3189" spans="2:6" x14ac:dyDescent="0.2">
      <c r="B3189" t="str">
        <f>UPPER('CWW17'!$BH$87)</f>
        <v>CWW17_078SLT_PR24</v>
      </c>
      <c r="C3189" t="str">
        <f>IF(LEN(_xlfn.CONCAT('CWW17'!$B$9, " - ", 'CWW17'!$B$87, " - ", 'CWW17'!$I$6, " - ", 'CWW17'!$E$5))&gt;230,LEFT(_xlfn.CONCAT('CWW17'!$B$9, " - ", 'CWW17'!$B$87, " - ", 'CWW17'!$I$6, " - ", 'CWW17'!$E$5),212)&amp;" [*** truncated]",_xlfn.CONCAT('CWW17'!$B$9, " - ", 'CWW17'!$B$87, " - ", 'CWW17'!$I$6, " - ", 'CWW17'!$E$5))</f>
        <v xml:space="preserve">EA/NRW environmental programme wastewater (WINEP/NEP) - Catchment management - chemicals source control; (WINEP/NEP) wastewater totex - Sludge liquor treatment - Wastewater network+ </v>
      </c>
      <c r="D3189" t="str">
        <f>'CWW17'!$C$87</f>
        <v>£m</v>
      </c>
      <c r="E3189" t="s">
        <v>8488</v>
      </c>
      <c r="F3189" s="1248">
        <f>IF(ISBLANK('CWW17'!$O$87),"##BLANK",'CWW17'!$O$87)</f>
        <v>0</v>
      </c>
    </row>
    <row r="3190" spans="2:6" x14ac:dyDescent="0.2">
      <c r="B3190" t="str">
        <f>UPPER('CWW17'!$BI$87)</f>
        <v>CWW17_078TOT_PR24</v>
      </c>
      <c r="C3190" t="str">
        <f>IF(LEN(_xlfn.CONCAT('CWW17'!$B$9, " - ", 'CWW17'!$B$87, " - ", 'CWW17'!$J$5))&gt;230,LEFT(_xlfn.CONCAT('CWW17'!$B$9, " - ", 'CWW17'!$B$87, " - ", 'CWW17'!$J$5),212)&amp;" [*** truncated]",_xlfn.CONCAT('CWW17'!$B$9, " - ", 'CWW17'!$B$87, " - ", 'CWW17'!$J$5))</f>
        <v>EA/NRW environmental programme wastewater (WINEP/NEP) - Catchment management - chemicals source control; (WINEP/NEP) wastewater totex - Total</v>
      </c>
      <c r="D3190" t="str">
        <f>'CWW17'!$C$87</f>
        <v>£m</v>
      </c>
      <c r="E3190" t="s">
        <v>8488</v>
      </c>
      <c r="F3190" s="1248">
        <f>IF(ISBLANK('CWW17'!$P$87),"##BLANK",'CWW17'!$P$87)</f>
        <v>0</v>
      </c>
    </row>
    <row r="3191" spans="2:6" x14ac:dyDescent="0.2">
      <c r="B3191" t="str">
        <f>UPPER('CWW17'!$BD$88)</f>
        <v>CWW17_079FL_PR24</v>
      </c>
      <c r="C3191" t="str">
        <f>IF(LEN(_xlfn.CONCAT('CWW17'!$B$9, " - ", 'CWW17'!$B$88, " - ", 'CWW17'!$E$6, " - ", 'CWW17'!$E$5))&gt;230,LEFT(_xlfn.CONCAT('CWW17'!$B$9, " - ", 'CWW17'!$B$88, " - ", 'CWW17'!$E$6, " - ", 'CWW17'!$E$5),212)&amp;" [*** truncated]",_xlfn.CONCAT('CWW17'!$B$9, " - ", 'CWW17'!$B$88, " - ", 'CWW17'!$E$6, " - ", 'CWW17'!$E$5))</f>
        <v xml:space="preserve">EA/NRW environmental programme wastewater (WINEP/NEP) - Catchment management - nutrient balancing; (WINEP/NEP) wastewater capex - Foul - Wastewater network+ </v>
      </c>
      <c r="D3191" t="str">
        <f>'CWW17'!$C$88</f>
        <v>£m</v>
      </c>
      <c r="E3191" t="s">
        <v>8488</v>
      </c>
      <c r="F3191" s="1248">
        <f>IF(ISBLANK('CWW17'!$K$88),"##BLANK",'CWW17'!$K$88)</f>
        <v>0</v>
      </c>
    </row>
    <row r="3192" spans="2:6" x14ac:dyDescent="0.2">
      <c r="B3192" t="str">
        <f>UPPER('CWW17'!$BE$88)</f>
        <v>CWW17_079SWD_PR24</v>
      </c>
      <c r="C3192" t="str">
        <f>IF(LEN(_xlfn.CONCAT('CWW17'!$B$9, " - ", 'CWW17'!$B$88, " - ", 'CWW17'!$F$6, " - ", 'CWW17'!$E$5))&gt;230,LEFT(_xlfn.CONCAT('CWW17'!$B$9, " - ", 'CWW17'!$B$88, " - ", 'CWW17'!$F$6, " - ", 'CWW17'!$E$5),212)&amp;" [*** truncated]",_xlfn.CONCAT('CWW17'!$B$9, " - ", 'CWW17'!$B$88, " - ", 'CWW17'!$F$6, " - ", 'CWW17'!$E$5))</f>
        <v xml:space="preserve">EA/NRW environmental programme wastewater (WINEP/NEP) - Catchment management - nutrient balancing; (WINEP/NEP) wastewater capex - Surface water drainage - Wastewater network+ </v>
      </c>
      <c r="D3192" t="str">
        <f>'CWW17'!$C$88</f>
        <v>£m</v>
      </c>
      <c r="E3192" t="s">
        <v>8488</v>
      </c>
      <c r="F3192" s="1248">
        <f>IF(ISBLANK('CWW17'!$L$88),"##BLANK",'CWW17'!$L$88)</f>
        <v>0</v>
      </c>
    </row>
    <row r="3193" spans="2:6" x14ac:dyDescent="0.2">
      <c r="B3193" t="str">
        <f>UPPER('CWW17'!$BF$88)</f>
        <v>CWW17_079HD_PR24</v>
      </c>
      <c r="C3193" t="str">
        <f>IF(LEN(_xlfn.CONCAT('CWW17'!$B$9, " - ", 'CWW17'!$B$88, " - ", 'CWW17'!$G$6, " - ", 'CWW17'!$E$5))&gt;230,LEFT(_xlfn.CONCAT('CWW17'!$B$9, " - ", 'CWW17'!$B$88, " - ", 'CWW17'!$G$6, " - ", 'CWW17'!$E$5),212)&amp;" [*** truncated]",_xlfn.CONCAT('CWW17'!$B$9, " - ", 'CWW17'!$B$88, " - ", 'CWW17'!$G$6, " - ", 'CWW17'!$E$5))</f>
        <v xml:space="preserve">EA/NRW environmental programme wastewater (WINEP/NEP) - Catchment management - nutrient balancing; (WINEP/NEP) wastewater capex - Highway drainage - Wastewater network+ </v>
      </c>
      <c r="D3193" t="str">
        <f>'CWW17'!$C$88</f>
        <v>£m</v>
      </c>
      <c r="E3193" t="s">
        <v>8488</v>
      </c>
      <c r="F3193" s="1248">
        <f>IF(ISBLANK('CWW17'!$M$88),"##BLANK",'CWW17'!$M$88)</f>
        <v>0</v>
      </c>
    </row>
    <row r="3194" spans="2:6" x14ac:dyDescent="0.2">
      <c r="B3194" t="str">
        <f>UPPER('CWW17'!$BG$88)</f>
        <v>CWW17_079STD_PR24</v>
      </c>
      <c r="C3194" t="str">
        <f>IF(LEN(_xlfn.CONCAT('CWW17'!$B$9, " - ", 'CWW17'!$B$88, " - ", 'CWW17'!$H$6, " - ", 'CWW17'!$E$5))&gt;230,LEFT(_xlfn.CONCAT('CWW17'!$B$9, " - ", 'CWW17'!$B$88, " - ", 'CWW17'!$H$6, " - ", 'CWW17'!$E$5),212)&amp;" [*** truncated]",_xlfn.CONCAT('CWW17'!$B$9, " - ", 'CWW17'!$B$88, " - ", 'CWW17'!$H$6, " - ", 'CWW17'!$E$5))</f>
        <v xml:space="preserve">EA/NRW environmental programme wastewater (WINEP/NEP) - Catchment management - nutrient balancing; (WINEP/NEP) wastewater capex - Sewage treatment and disposal - Wastewater network+ </v>
      </c>
      <c r="D3194" t="str">
        <f>'CWW17'!$C$88</f>
        <v>£m</v>
      </c>
      <c r="E3194" t="s">
        <v>8488</v>
      </c>
      <c r="F3194" s="1248">
        <f>IF(ISBLANK('CWW17'!$N$88),"##BLANK",'CWW17'!$N$88)</f>
        <v>0</v>
      </c>
    </row>
    <row r="3195" spans="2:6" x14ac:dyDescent="0.2">
      <c r="B3195" t="str">
        <f>UPPER('CWW17'!$BH$88)</f>
        <v>CWW17_079SLT_PR24</v>
      </c>
      <c r="C3195" t="str">
        <f>IF(LEN(_xlfn.CONCAT('CWW17'!$B$9, " - ", 'CWW17'!$B$88, " - ", 'CWW17'!$I$6, " - ", 'CWW17'!$E$5))&gt;230,LEFT(_xlfn.CONCAT('CWW17'!$B$9, " - ", 'CWW17'!$B$88, " - ", 'CWW17'!$I$6, " - ", 'CWW17'!$E$5),212)&amp;" [*** truncated]",_xlfn.CONCAT('CWW17'!$B$9, " - ", 'CWW17'!$B$88, " - ", 'CWW17'!$I$6, " - ", 'CWW17'!$E$5))</f>
        <v xml:space="preserve">EA/NRW environmental programme wastewater (WINEP/NEP) - Catchment management - nutrient balancing; (WINEP/NEP) wastewater capex - Sludge liquor treatment - Wastewater network+ </v>
      </c>
      <c r="D3195" t="str">
        <f>'CWW17'!$C$88</f>
        <v>£m</v>
      </c>
      <c r="E3195" t="s">
        <v>8488</v>
      </c>
      <c r="F3195" s="1248">
        <f>IF(ISBLANK('CWW17'!$O$88),"##BLANK",'CWW17'!$O$88)</f>
        <v>0</v>
      </c>
    </row>
    <row r="3196" spans="2:6" x14ac:dyDescent="0.2">
      <c r="B3196" t="str">
        <f>UPPER('CWW17'!$BI$88)</f>
        <v>CWW17_079TOT_PR24</v>
      </c>
      <c r="C3196" t="str">
        <f>IF(LEN(_xlfn.CONCAT('CWW17'!$B$9, " - ", 'CWW17'!$B$88, " - ", 'CWW17'!$J$5))&gt;230,LEFT(_xlfn.CONCAT('CWW17'!$B$9, " - ", 'CWW17'!$B$88, " - ", 'CWW17'!$J$5),212)&amp;" [*** truncated]",_xlfn.CONCAT('CWW17'!$B$9, " - ", 'CWW17'!$B$88, " - ", 'CWW17'!$J$5))</f>
        <v>EA/NRW environmental programme wastewater (WINEP/NEP) - Catchment management - nutrient balancing; (WINEP/NEP) wastewater capex - Total</v>
      </c>
      <c r="D3196" t="str">
        <f>'CWW17'!$C$88</f>
        <v>£m</v>
      </c>
      <c r="E3196" t="s">
        <v>8488</v>
      </c>
      <c r="F3196" s="1248">
        <f>IF(ISBLANK('CWW17'!$P$88),"##BLANK",'CWW17'!$P$88)</f>
        <v>0</v>
      </c>
    </row>
    <row r="3197" spans="2:6" x14ac:dyDescent="0.2">
      <c r="B3197" t="str">
        <f>UPPER('CWW17'!$BD$89)</f>
        <v>CWW17_080FL_PR24</v>
      </c>
      <c r="C3197" t="str">
        <f>IF(LEN(_xlfn.CONCAT('CWW17'!$B$9, " - ", 'CWW17'!$B$89, " - ", 'CWW17'!$E$6, " - ", 'CWW17'!$E$5))&gt;230,LEFT(_xlfn.CONCAT('CWW17'!$B$9, " - ", 'CWW17'!$B$89, " - ", 'CWW17'!$E$6, " - ", 'CWW17'!$E$5),212)&amp;" [*** truncated]",_xlfn.CONCAT('CWW17'!$B$9, " - ", 'CWW17'!$B$89, " - ", 'CWW17'!$E$6, " - ", 'CWW17'!$E$5))</f>
        <v xml:space="preserve">EA/NRW environmental programme wastewater (WINEP/NEP) - Catchment management - nutrient balancing; (WINEP/NEP) wastewater opex - Foul - Wastewater network+ </v>
      </c>
      <c r="D3197" t="str">
        <f>'CWW17'!$C$89</f>
        <v>£m</v>
      </c>
      <c r="E3197" t="s">
        <v>8488</v>
      </c>
      <c r="F3197" s="1248">
        <f>IF(ISBLANK('CWW17'!$K$89),"##BLANK",'CWW17'!$K$89)</f>
        <v>0</v>
      </c>
    </row>
    <row r="3198" spans="2:6" x14ac:dyDescent="0.2">
      <c r="B3198" t="str">
        <f>UPPER('CWW17'!$BE$89)</f>
        <v>CWW17_080SWD_PR24</v>
      </c>
      <c r="C3198" t="str">
        <f>IF(LEN(_xlfn.CONCAT('CWW17'!$B$9, " - ", 'CWW17'!$B$89, " - ", 'CWW17'!$F$6, " - ", 'CWW17'!$E$5))&gt;230,LEFT(_xlfn.CONCAT('CWW17'!$B$9, " - ", 'CWW17'!$B$89, " - ", 'CWW17'!$F$6, " - ", 'CWW17'!$E$5),212)&amp;" [*** truncated]",_xlfn.CONCAT('CWW17'!$B$9, " - ", 'CWW17'!$B$89, " - ", 'CWW17'!$F$6, " - ", 'CWW17'!$E$5))</f>
        <v xml:space="preserve">EA/NRW environmental programme wastewater (WINEP/NEP) - Catchment management - nutrient balancing; (WINEP/NEP) wastewater opex - Surface water drainage - Wastewater network+ </v>
      </c>
      <c r="D3198" t="str">
        <f>'CWW17'!$C$89</f>
        <v>£m</v>
      </c>
      <c r="E3198" t="s">
        <v>8488</v>
      </c>
      <c r="F3198" s="1248">
        <f>IF(ISBLANK('CWW17'!$L$89),"##BLANK",'CWW17'!$L$89)</f>
        <v>0</v>
      </c>
    </row>
    <row r="3199" spans="2:6" x14ac:dyDescent="0.2">
      <c r="B3199" t="str">
        <f>UPPER('CWW17'!$BF$89)</f>
        <v>CWW17_080HD_PR24</v>
      </c>
      <c r="C3199" t="str">
        <f>IF(LEN(_xlfn.CONCAT('CWW17'!$B$9, " - ", 'CWW17'!$B$89, " - ", 'CWW17'!$G$6, " - ", 'CWW17'!$E$5))&gt;230,LEFT(_xlfn.CONCAT('CWW17'!$B$9, " - ", 'CWW17'!$B$89, " - ", 'CWW17'!$G$6, " - ", 'CWW17'!$E$5),212)&amp;" [*** truncated]",_xlfn.CONCAT('CWW17'!$B$9, " - ", 'CWW17'!$B$89, " - ", 'CWW17'!$G$6, " - ", 'CWW17'!$E$5))</f>
        <v xml:space="preserve">EA/NRW environmental programme wastewater (WINEP/NEP) - Catchment management - nutrient balancing; (WINEP/NEP) wastewater opex - Highway drainage - Wastewater network+ </v>
      </c>
      <c r="D3199" t="str">
        <f>'CWW17'!$C$89</f>
        <v>£m</v>
      </c>
      <c r="E3199" t="s">
        <v>8488</v>
      </c>
      <c r="F3199" s="1248">
        <f>IF(ISBLANK('CWW17'!$M$89),"##BLANK",'CWW17'!$M$89)</f>
        <v>0</v>
      </c>
    </row>
    <row r="3200" spans="2:6" x14ac:dyDescent="0.2">
      <c r="B3200" t="str">
        <f>UPPER('CWW17'!$BG$89)</f>
        <v>CWW17_080STD_PR24</v>
      </c>
      <c r="C3200" t="str">
        <f>IF(LEN(_xlfn.CONCAT('CWW17'!$B$9, " - ", 'CWW17'!$B$89, " - ", 'CWW17'!$H$6, " - ", 'CWW17'!$E$5))&gt;230,LEFT(_xlfn.CONCAT('CWW17'!$B$9, " - ", 'CWW17'!$B$89, " - ", 'CWW17'!$H$6, " - ", 'CWW17'!$E$5),212)&amp;" [*** truncated]",_xlfn.CONCAT('CWW17'!$B$9, " - ", 'CWW17'!$B$89, " - ", 'CWW17'!$H$6, " - ", 'CWW17'!$E$5))</f>
        <v xml:space="preserve">EA/NRW environmental programme wastewater (WINEP/NEP) - Catchment management - nutrient balancing; (WINEP/NEP) wastewater opex - Sewage treatment and disposal - Wastewater network+ </v>
      </c>
      <c r="D3200" t="str">
        <f>'CWW17'!$C$89</f>
        <v>£m</v>
      </c>
      <c r="E3200" t="s">
        <v>8488</v>
      </c>
      <c r="F3200" s="1248">
        <f>IF(ISBLANK('CWW17'!$N$89),"##BLANK",'CWW17'!$N$89)</f>
        <v>0</v>
      </c>
    </row>
    <row r="3201" spans="2:6" x14ac:dyDescent="0.2">
      <c r="B3201" t="str">
        <f>UPPER('CWW17'!$BH$89)</f>
        <v>CWW17_080SLT_PR24</v>
      </c>
      <c r="C3201" t="str">
        <f>IF(LEN(_xlfn.CONCAT('CWW17'!$B$9, " - ", 'CWW17'!$B$89, " - ", 'CWW17'!$I$6, " - ", 'CWW17'!$E$5))&gt;230,LEFT(_xlfn.CONCAT('CWW17'!$B$9, " - ", 'CWW17'!$B$89, " - ", 'CWW17'!$I$6, " - ", 'CWW17'!$E$5),212)&amp;" [*** truncated]",_xlfn.CONCAT('CWW17'!$B$9, " - ", 'CWW17'!$B$89, " - ", 'CWW17'!$I$6, " - ", 'CWW17'!$E$5))</f>
        <v xml:space="preserve">EA/NRW environmental programme wastewater (WINEP/NEP) - Catchment management - nutrient balancing; (WINEP/NEP) wastewater opex - Sludge liquor treatment - Wastewater network+ </v>
      </c>
      <c r="D3201" t="str">
        <f>'CWW17'!$C$89</f>
        <v>£m</v>
      </c>
      <c r="E3201" t="s">
        <v>8488</v>
      </c>
      <c r="F3201" s="1248">
        <f>IF(ISBLANK('CWW17'!$O$89),"##BLANK",'CWW17'!$O$89)</f>
        <v>0</v>
      </c>
    </row>
    <row r="3202" spans="2:6" x14ac:dyDescent="0.2">
      <c r="B3202" t="str">
        <f>UPPER('CWW17'!$BI$89)</f>
        <v>CWW17_080TOT_PR24</v>
      </c>
      <c r="C3202" t="str">
        <f>IF(LEN(_xlfn.CONCAT('CWW17'!$B$9, " - ", 'CWW17'!$B$89, " - ", 'CWW17'!$J$5))&gt;230,LEFT(_xlfn.CONCAT('CWW17'!$B$9, " - ", 'CWW17'!$B$89, " - ", 'CWW17'!$J$5),212)&amp;" [*** truncated]",_xlfn.CONCAT('CWW17'!$B$9, " - ", 'CWW17'!$B$89, " - ", 'CWW17'!$J$5))</f>
        <v>EA/NRW environmental programme wastewater (WINEP/NEP) - Catchment management - nutrient balancing; (WINEP/NEP) wastewater opex - Total</v>
      </c>
      <c r="D3202" t="str">
        <f>'CWW17'!$C$89</f>
        <v>£m</v>
      </c>
      <c r="E3202" t="s">
        <v>8488</v>
      </c>
      <c r="F3202" s="1248">
        <f>IF(ISBLANK('CWW17'!$P$89),"##BLANK",'CWW17'!$P$89)</f>
        <v>0</v>
      </c>
    </row>
    <row r="3203" spans="2:6" x14ac:dyDescent="0.2">
      <c r="B3203" t="str">
        <f>UPPER('CWW17'!$BD$90)</f>
        <v>CWW17_081FL_PR24</v>
      </c>
      <c r="C3203" t="str">
        <f>IF(LEN(_xlfn.CONCAT('CWW17'!$B$9, " - ", 'CWW17'!$B$90, " - ", 'CWW17'!$E$6, " - ", 'CWW17'!$E$5))&gt;230,LEFT(_xlfn.CONCAT('CWW17'!$B$9, " - ", 'CWW17'!$B$90, " - ", 'CWW17'!$E$6, " - ", 'CWW17'!$E$5),212)&amp;" [*** truncated]",_xlfn.CONCAT('CWW17'!$B$9, " - ", 'CWW17'!$B$90, " - ", 'CWW17'!$E$6, " - ", 'CWW17'!$E$5))</f>
        <v xml:space="preserve">EA/NRW environmental programme wastewater (WINEP/NEP) - Catchment management - nutrient balancing; (WINEP/NEP) wastewater totex - Foul - Wastewater network+ </v>
      </c>
      <c r="D3203" t="str">
        <f>'CWW17'!$C$90</f>
        <v>£m</v>
      </c>
      <c r="E3203" t="s">
        <v>8488</v>
      </c>
      <c r="F3203" s="1248">
        <f>IF(ISBLANK('CWW17'!$K$90),"##BLANK",'CWW17'!$K$90)</f>
        <v>0</v>
      </c>
    </row>
    <row r="3204" spans="2:6" x14ac:dyDescent="0.2">
      <c r="B3204" t="str">
        <f>UPPER('CWW17'!$BE$90)</f>
        <v>CWW17_081SWD_PR24</v>
      </c>
      <c r="C3204" t="str">
        <f>IF(LEN(_xlfn.CONCAT('CWW17'!$B$9, " - ", 'CWW17'!$B$90, " - ", 'CWW17'!$F$6, " - ", 'CWW17'!$E$5))&gt;230,LEFT(_xlfn.CONCAT('CWW17'!$B$9, " - ", 'CWW17'!$B$90, " - ", 'CWW17'!$F$6, " - ", 'CWW17'!$E$5),212)&amp;" [*** truncated]",_xlfn.CONCAT('CWW17'!$B$9, " - ", 'CWW17'!$B$90, " - ", 'CWW17'!$F$6, " - ", 'CWW17'!$E$5))</f>
        <v xml:space="preserve">EA/NRW environmental programme wastewater (WINEP/NEP) - Catchment management - nutrient balancing; (WINEP/NEP) wastewater totex - Surface water drainage - Wastewater network+ </v>
      </c>
      <c r="D3204" t="str">
        <f>'CWW17'!$C$90</f>
        <v>£m</v>
      </c>
      <c r="E3204" t="s">
        <v>8488</v>
      </c>
      <c r="F3204" s="1248">
        <f>IF(ISBLANK('CWW17'!$L$90),"##BLANK",'CWW17'!$L$90)</f>
        <v>0</v>
      </c>
    </row>
    <row r="3205" spans="2:6" x14ac:dyDescent="0.2">
      <c r="B3205" t="str">
        <f>UPPER('CWW17'!$BF$90)</f>
        <v>CWW17_081HD_PR24</v>
      </c>
      <c r="C3205" t="str">
        <f>IF(LEN(_xlfn.CONCAT('CWW17'!$B$9, " - ", 'CWW17'!$B$90, " - ", 'CWW17'!$G$6, " - ", 'CWW17'!$E$5))&gt;230,LEFT(_xlfn.CONCAT('CWW17'!$B$9, " - ", 'CWW17'!$B$90, " - ", 'CWW17'!$G$6, " - ", 'CWW17'!$E$5),212)&amp;" [*** truncated]",_xlfn.CONCAT('CWW17'!$B$9, " - ", 'CWW17'!$B$90, " - ", 'CWW17'!$G$6, " - ", 'CWW17'!$E$5))</f>
        <v xml:space="preserve">EA/NRW environmental programme wastewater (WINEP/NEP) - Catchment management - nutrient balancing; (WINEP/NEP) wastewater totex - Highway drainage - Wastewater network+ </v>
      </c>
      <c r="D3205" t="str">
        <f>'CWW17'!$C$90</f>
        <v>£m</v>
      </c>
      <c r="E3205" t="s">
        <v>8488</v>
      </c>
      <c r="F3205" s="1248">
        <f>IF(ISBLANK('CWW17'!$M$90),"##BLANK",'CWW17'!$M$90)</f>
        <v>0</v>
      </c>
    </row>
    <row r="3206" spans="2:6" x14ac:dyDescent="0.2">
      <c r="B3206" t="str">
        <f>UPPER('CWW17'!$BG$90)</f>
        <v>CWW17_081STD_PR24</v>
      </c>
      <c r="C3206" t="str">
        <f>IF(LEN(_xlfn.CONCAT('CWW17'!$B$9, " - ", 'CWW17'!$B$90, " - ", 'CWW17'!$H$6, " - ", 'CWW17'!$E$5))&gt;230,LEFT(_xlfn.CONCAT('CWW17'!$B$9, " - ", 'CWW17'!$B$90, " - ", 'CWW17'!$H$6, " - ", 'CWW17'!$E$5),212)&amp;" [*** truncated]",_xlfn.CONCAT('CWW17'!$B$9, " - ", 'CWW17'!$B$90, " - ", 'CWW17'!$H$6, " - ", 'CWW17'!$E$5))</f>
        <v xml:space="preserve">EA/NRW environmental programme wastewater (WINEP/NEP) - Catchment management - nutrient balancing; (WINEP/NEP) wastewater totex - Sewage treatment and disposal - Wastewater network+ </v>
      </c>
      <c r="D3206" t="str">
        <f>'CWW17'!$C$90</f>
        <v>£m</v>
      </c>
      <c r="E3206" t="s">
        <v>8488</v>
      </c>
      <c r="F3206" s="1248">
        <f>IF(ISBLANK('CWW17'!$N$90),"##BLANK",'CWW17'!$N$90)</f>
        <v>0</v>
      </c>
    </row>
    <row r="3207" spans="2:6" x14ac:dyDescent="0.2">
      <c r="B3207" t="str">
        <f>UPPER('CWW17'!$BH$90)</f>
        <v>CWW17_081SLT_PR24</v>
      </c>
      <c r="C3207" t="str">
        <f>IF(LEN(_xlfn.CONCAT('CWW17'!$B$9, " - ", 'CWW17'!$B$90, " - ", 'CWW17'!$I$6, " - ", 'CWW17'!$E$5))&gt;230,LEFT(_xlfn.CONCAT('CWW17'!$B$9, " - ", 'CWW17'!$B$90, " - ", 'CWW17'!$I$6, " - ", 'CWW17'!$E$5),212)&amp;" [*** truncated]",_xlfn.CONCAT('CWW17'!$B$9, " - ", 'CWW17'!$B$90, " - ", 'CWW17'!$I$6, " - ", 'CWW17'!$E$5))</f>
        <v xml:space="preserve">EA/NRW environmental programme wastewater (WINEP/NEP) - Catchment management - nutrient balancing; (WINEP/NEP) wastewater totex - Sludge liquor treatment - Wastewater network+ </v>
      </c>
      <c r="D3207" t="str">
        <f>'CWW17'!$C$90</f>
        <v>£m</v>
      </c>
      <c r="E3207" t="s">
        <v>8488</v>
      </c>
      <c r="F3207" s="1248">
        <f>IF(ISBLANK('CWW17'!$O$90),"##BLANK",'CWW17'!$O$90)</f>
        <v>0</v>
      </c>
    </row>
    <row r="3208" spans="2:6" x14ac:dyDescent="0.2">
      <c r="B3208" t="str">
        <f>UPPER('CWW17'!$BI$90)</f>
        <v>CWW17_081TOT_PR24</v>
      </c>
      <c r="C3208" t="str">
        <f>IF(LEN(_xlfn.CONCAT('CWW17'!$B$9, " - ", 'CWW17'!$B$90, " - ", 'CWW17'!$J$5))&gt;230,LEFT(_xlfn.CONCAT('CWW17'!$B$9, " - ", 'CWW17'!$B$90, " - ", 'CWW17'!$J$5),212)&amp;" [*** truncated]",_xlfn.CONCAT('CWW17'!$B$9, " - ", 'CWW17'!$B$90, " - ", 'CWW17'!$J$5))</f>
        <v>EA/NRW environmental programme wastewater (WINEP/NEP) - Catchment management - nutrient balancing; (WINEP/NEP) wastewater totex - Total</v>
      </c>
      <c r="D3208" t="str">
        <f>'CWW17'!$C$90</f>
        <v>£m</v>
      </c>
      <c r="E3208" t="s">
        <v>8488</v>
      </c>
      <c r="F3208" s="1248">
        <f>IF(ISBLANK('CWW17'!$P$90),"##BLANK",'CWW17'!$P$90)</f>
        <v>0</v>
      </c>
    </row>
    <row r="3209" spans="2:6" x14ac:dyDescent="0.2">
      <c r="B3209" t="str">
        <f>UPPER('CWW17'!$BD$91)</f>
        <v>CWW17_082FL_PR24</v>
      </c>
      <c r="C3209" t="str">
        <f>IF(LEN(_xlfn.CONCAT('CWW17'!$B$9, " - ", 'CWW17'!$B$91, " - ", 'CWW17'!$E$6, " - ", 'CWW17'!$E$5))&gt;230,LEFT(_xlfn.CONCAT('CWW17'!$B$9, " - ", 'CWW17'!$B$91, " - ", 'CWW17'!$E$6, " - ", 'CWW17'!$E$5),212)&amp;" [*** truncated]",_xlfn.CONCAT('CWW17'!$B$9, " - ", 'CWW17'!$B$91, " - ", 'CWW17'!$E$6, " - ", 'CWW17'!$E$5))</f>
        <v xml:space="preserve">EA/NRW environmental programme wastewater (WINEP/NEP) - Catchment management - catchment permitting; (WINEP/NEP) wastewater capex - Foul - Wastewater network+ </v>
      </c>
      <c r="D3209" t="str">
        <f>'CWW17'!$C$91</f>
        <v>£m</v>
      </c>
      <c r="E3209" t="s">
        <v>8488</v>
      </c>
      <c r="F3209" s="1248">
        <f>IF(ISBLANK('CWW17'!$K$91),"##BLANK",'CWW17'!$K$91)</f>
        <v>0</v>
      </c>
    </row>
    <row r="3210" spans="2:6" x14ac:dyDescent="0.2">
      <c r="B3210" t="str">
        <f>UPPER('CWW17'!$BE$91)</f>
        <v>CWW17_082SWD_PR24</v>
      </c>
      <c r="C3210" t="str">
        <f>IF(LEN(_xlfn.CONCAT('CWW17'!$B$9, " - ", 'CWW17'!$B$91, " - ", 'CWW17'!$F$6, " - ", 'CWW17'!$E$5))&gt;230,LEFT(_xlfn.CONCAT('CWW17'!$B$9, " - ", 'CWW17'!$B$91, " - ", 'CWW17'!$F$6, " - ", 'CWW17'!$E$5),212)&amp;" [*** truncated]",_xlfn.CONCAT('CWW17'!$B$9, " - ", 'CWW17'!$B$91, " - ", 'CWW17'!$F$6, " - ", 'CWW17'!$E$5))</f>
        <v xml:space="preserve">EA/NRW environmental programme wastewater (WINEP/NEP) - Catchment management - catchment permitting; (WINEP/NEP) wastewater capex - Surface water drainage - Wastewater network+ </v>
      </c>
      <c r="D3210" t="str">
        <f>'CWW17'!$C$91</f>
        <v>£m</v>
      </c>
      <c r="E3210" t="s">
        <v>8488</v>
      </c>
      <c r="F3210" s="1248">
        <f>IF(ISBLANK('CWW17'!$L$91),"##BLANK",'CWW17'!$L$91)</f>
        <v>0</v>
      </c>
    </row>
    <row r="3211" spans="2:6" x14ac:dyDescent="0.2">
      <c r="B3211" t="str">
        <f>UPPER('CWW17'!$BF$91)</f>
        <v>CWW17_082HD_PR24</v>
      </c>
      <c r="C3211" t="str">
        <f>IF(LEN(_xlfn.CONCAT('CWW17'!$B$9, " - ", 'CWW17'!$B$91, " - ", 'CWW17'!$G$6, " - ", 'CWW17'!$E$5))&gt;230,LEFT(_xlfn.CONCAT('CWW17'!$B$9, " - ", 'CWW17'!$B$91, " - ", 'CWW17'!$G$6, " - ", 'CWW17'!$E$5),212)&amp;" [*** truncated]",_xlfn.CONCAT('CWW17'!$B$9, " - ", 'CWW17'!$B$91, " - ", 'CWW17'!$G$6, " - ", 'CWW17'!$E$5))</f>
        <v xml:space="preserve">EA/NRW environmental programme wastewater (WINEP/NEP) - Catchment management - catchment permitting; (WINEP/NEP) wastewater capex - Highway drainage - Wastewater network+ </v>
      </c>
      <c r="D3211" t="str">
        <f>'CWW17'!$C$91</f>
        <v>£m</v>
      </c>
      <c r="E3211" t="s">
        <v>8488</v>
      </c>
      <c r="F3211" s="1248">
        <f>IF(ISBLANK('CWW17'!$M$91),"##BLANK",'CWW17'!$M$91)</f>
        <v>0</v>
      </c>
    </row>
    <row r="3212" spans="2:6" x14ac:dyDescent="0.2">
      <c r="B3212" t="str">
        <f>UPPER('CWW17'!$BG$91)</f>
        <v>CWW17_082STD_PR24</v>
      </c>
      <c r="C3212" t="str">
        <f>IF(LEN(_xlfn.CONCAT('CWW17'!$B$9, " - ", 'CWW17'!$B$91, " - ", 'CWW17'!$H$6, " - ", 'CWW17'!$E$5))&gt;230,LEFT(_xlfn.CONCAT('CWW17'!$B$9, " - ", 'CWW17'!$B$91, " - ", 'CWW17'!$H$6, " - ", 'CWW17'!$E$5),212)&amp;" [*** truncated]",_xlfn.CONCAT('CWW17'!$B$9, " - ", 'CWW17'!$B$91, " - ", 'CWW17'!$H$6, " - ", 'CWW17'!$E$5))</f>
        <v xml:space="preserve">EA/NRW environmental programme wastewater (WINEP/NEP) - Catchment management - catchment permitting; (WINEP/NEP) wastewater capex - Sewage treatment and disposal - Wastewater network+ </v>
      </c>
      <c r="D3212" t="str">
        <f>'CWW17'!$C$91</f>
        <v>£m</v>
      </c>
      <c r="E3212" t="s">
        <v>8488</v>
      </c>
      <c r="F3212" s="1248">
        <f>IF(ISBLANK('CWW17'!$N$91),"##BLANK",'CWW17'!$N$91)</f>
        <v>0</v>
      </c>
    </row>
    <row r="3213" spans="2:6" x14ac:dyDescent="0.2">
      <c r="B3213" t="str">
        <f>UPPER('CWW17'!$BH$91)</f>
        <v>CWW17_082SLT_PR24</v>
      </c>
      <c r="C3213" t="str">
        <f>IF(LEN(_xlfn.CONCAT('CWW17'!$B$9, " - ", 'CWW17'!$B$91, " - ", 'CWW17'!$I$6, " - ", 'CWW17'!$E$5))&gt;230,LEFT(_xlfn.CONCAT('CWW17'!$B$9, " - ", 'CWW17'!$B$91, " - ", 'CWW17'!$I$6, " - ", 'CWW17'!$E$5),212)&amp;" [*** truncated]",_xlfn.CONCAT('CWW17'!$B$9, " - ", 'CWW17'!$B$91, " - ", 'CWW17'!$I$6, " - ", 'CWW17'!$E$5))</f>
        <v xml:space="preserve">EA/NRW environmental programme wastewater (WINEP/NEP) - Catchment management - catchment permitting; (WINEP/NEP) wastewater capex - Sludge liquor treatment - Wastewater network+ </v>
      </c>
      <c r="D3213" t="str">
        <f>'CWW17'!$C$91</f>
        <v>£m</v>
      </c>
      <c r="E3213" t="s">
        <v>8488</v>
      </c>
      <c r="F3213" s="1248">
        <f>IF(ISBLANK('CWW17'!$O$91),"##BLANK",'CWW17'!$O$91)</f>
        <v>0</v>
      </c>
    </row>
    <row r="3214" spans="2:6" x14ac:dyDescent="0.2">
      <c r="B3214" t="str">
        <f>UPPER('CWW17'!$BI$91)</f>
        <v>CWW17_082TOT_PR24</v>
      </c>
      <c r="C3214" t="str">
        <f>IF(LEN(_xlfn.CONCAT('CWW17'!$B$9, " - ", 'CWW17'!$B$91, " - ", 'CWW17'!$J$5))&gt;230,LEFT(_xlfn.CONCAT('CWW17'!$B$9, " - ", 'CWW17'!$B$91, " - ", 'CWW17'!$J$5),212)&amp;" [*** truncated]",_xlfn.CONCAT('CWW17'!$B$9, " - ", 'CWW17'!$B$91, " - ", 'CWW17'!$J$5))</f>
        <v>EA/NRW environmental programme wastewater (WINEP/NEP) - Catchment management - catchment permitting; (WINEP/NEP) wastewater capex - Total</v>
      </c>
      <c r="D3214" t="str">
        <f>'CWW17'!$C$91</f>
        <v>£m</v>
      </c>
      <c r="E3214" t="s">
        <v>8488</v>
      </c>
      <c r="F3214" s="1248">
        <f>IF(ISBLANK('CWW17'!$P$91),"##BLANK",'CWW17'!$P$91)</f>
        <v>0</v>
      </c>
    </row>
    <row r="3215" spans="2:6" x14ac:dyDescent="0.2">
      <c r="B3215" t="str">
        <f>UPPER('CWW17'!$BD$92)</f>
        <v>CWW17_083FL_PR24</v>
      </c>
      <c r="C3215" t="str">
        <f>IF(LEN(_xlfn.CONCAT('CWW17'!$B$9, " - ", 'CWW17'!$B$92, " - ", 'CWW17'!$E$6, " - ", 'CWW17'!$E$5))&gt;230,LEFT(_xlfn.CONCAT('CWW17'!$B$9, " - ", 'CWW17'!$B$92, " - ", 'CWW17'!$E$6, " - ", 'CWW17'!$E$5),212)&amp;" [*** truncated]",_xlfn.CONCAT('CWW17'!$B$9, " - ", 'CWW17'!$B$92, " - ", 'CWW17'!$E$6, " - ", 'CWW17'!$E$5))</f>
        <v xml:space="preserve">EA/NRW environmental programme wastewater (WINEP/NEP) - Catchment management - catchment permitting; (WINEP/NEP) wastewater opex - Foul - Wastewater network+ </v>
      </c>
      <c r="D3215" t="str">
        <f>'CWW17'!$C$92</f>
        <v>£m</v>
      </c>
      <c r="E3215" t="s">
        <v>8488</v>
      </c>
      <c r="F3215" s="1248">
        <f>IF(ISBLANK('CWW17'!$K$92),"##BLANK",'CWW17'!$K$92)</f>
        <v>0</v>
      </c>
    </row>
    <row r="3216" spans="2:6" x14ac:dyDescent="0.2">
      <c r="B3216" t="str">
        <f>UPPER('CWW17'!$BE$92)</f>
        <v>CWW17_083SWD_PR24</v>
      </c>
      <c r="C3216" t="str">
        <f>IF(LEN(_xlfn.CONCAT('CWW17'!$B$9, " - ", 'CWW17'!$B$92, " - ", 'CWW17'!$F$6, " - ", 'CWW17'!$E$5))&gt;230,LEFT(_xlfn.CONCAT('CWW17'!$B$9, " - ", 'CWW17'!$B$92, " - ", 'CWW17'!$F$6, " - ", 'CWW17'!$E$5),212)&amp;" [*** truncated]",_xlfn.CONCAT('CWW17'!$B$9, " - ", 'CWW17'!$B$92, " - ", 'CWW17'!$F$6, " - ", 'CWW17'!$E$5))</f>
        <v xml:space="preserve">EA/NRW environmental programme wastewater (WINEP/NEP) - Catchment management - catchment permitting; (WINEP/NEP) wastewater opex - Surface water drainage - Wastewater network+ </v>
      </c>
      <c r="D3216" t="str">
        <f>'CWW17'!$C$92</f>
        <v>£m</v>
      </c>
      <c r="E3216" t="s">
        <v>8488</v>
      </c>
      <c r="F3216" s="1248">
        <f>IF(ISBLANK('CWW17'!$L$92),"##BLANK",'CWW17'!$L$92)</f>
        <v>0</v>
      </c>
    </row>
    <row r="3217" spans="2:6" x14ac:dyDescent="0.2">
      <c r="B3217" t="str">
        <f>UPPER('CWW17'!$BF$92)</f>
        <v>CWW17_083HD_PR24</v>
      </c>
      <c r="C3217" t="str">
        <f>IF(LEN(_xlfn.CONCAT('CWW17'!$B$9, " - ", 'CWW17'!$B$92, " - ", 'CWW17'!$G$6, " - ", 'CWW17'!$E$5))&gt;230,LEFT(_xlfn.CONCAT('CWW17'!$B$9, " - ", 'CWW17'!$B$92, " - ", 'CWW17'!$G$6, " - ", 'CWW17'!$E$5),212)&amp;" [*** truncated]",_xlfn.CONCAT('CWW17'!$B$9, " - ", 'CWW17'!$B$92, " - ", 'CWW17'!$G$6, " - ", 'CWW17'!$E$5))</f>
        <v xml:space="preserve">EA/NRW environmental programme wastewater (WINEP/NEP) - Catchment management - catchment permitting; (WINEP/NEP) wastewater opex - Highway drainage - Wastewater network+ </v>
      </c>
      <c r="D3217" t="str">
        <f>'CWW17'!$C$92</f>
        <v>£m</v>
      </c>
      <c r="E3217" t="s">
        <v>8488</v>
      </c>
      <c r="F3217" s="1248">
        <f>IF(ISBLANK('CWW17'!$M$92),"##BLANK",'CWW17'!$M$92)</f>
        <v>0</v>
      </c>
    </row>
    <row r="3218" spans="2:6" x14ac:dyDescent="0.2">
      <c r="B3218" t="str">
        <f>UPPER('CWW17'!$BG$92)</f>
        <v>CWW17_083STD_PR24</v>
      </c>
      <c r="C3218" t="str">
        <f>IF(LEN(_xlfn.CONCAT('CWW17'!$B$9, " - ", 'CWW17'!$B$92, " - ", 'CWW17'!$H$6, " - ", 'CWW17'!$E$5))&gt;230,LEFT(_xlfn.CONCAT('CWW17'!$B$9, " - ", 'CWW17'!$B$92, " - ", 'CWW17'!$H$6, " - ", 'CWW17'!$E$5),212)&amp;" [*** truncated]",_xlfn.CONCAT('CWW17'!$B$9, " - ", 'CWW17'!$B$92, " - ", 'CWW17'!$H$6, " - ", 'CWW17'!$E$5))</f>
        <v xml:space="preserve">EA/NRW environmental programme wastewater (WINEP/NEP) - Catchment management - catchment permitting; (WINEP/NEP) wastewater opex - Sewage treatment and disposal - Wastewater network+ </v>
      </c>
      <c r="D3218" t="str">
        <f>'CWW17'!$C$92</f>
        <v>£m</v>
      </c>
      <c r="E3218" t="s">
        <v>8488</v>
      </c>
      <c r="F3218" s="1248">
        <f>IF(ISBLANK('CWW17'!$N$92),"##BLANK",'CWW17'!$N$92)</f>
        <v>0</v>
      </c>
    </row>
    <row r="3219" spans="2:6" x14ac:dyDescent="0.2">
      <c r="B3219" t="str">
        <f>UPPER('CWW17'!$BH$92)</f>
        <v>CWW17_083SLT_PR24</v>
      </c>
      <c r="C3219" t="str">
        <f>IF(LEN(_xlfn.CONCAT('CWW17'!$B$9, " - ", 'CWW17'!$B$92, " - ", 'CWW17'!$I$6, " - ", 'CWW17'!$E$5))&gt;230,LEFT(_xlfn.CONCAT('CWW17'!$B$9, " - ", 'CWW17'!$B$92, " - ", 'CWW17'!$I$6, " - ", 'CWW17'!$E$5),212)&amp;" [*** truncated]",_xlfn.CONCAT('CWW17'!$B$9, " - ", 'CWW17'!$B$92, " - ", 'CWW17'!$I$6, " - ", 'CWW17'!$E$5))</f>
        <v xml:space="preserve">EA/NRW environmental programme wastewater (WINEP/NEP) - Catchment management - catchment permitting; (WINEP/NEP) wastewater opex - Sludge liquor treatment - Wastewater network+ </v>
      </c>
      <c r="D3219" t="str">
        <f>'CWW17'!$C$92</f>
        <v>£m</v>
      </c>
      <c r="E3219" t="s">
        <v>8488</v>
      </c>
      <c r="F3219" s="1248">
        <f>IF(ISBLANK('CWW17'!$O$92),"##BLANK",'CWW17'!$O$92)</f>
        <v>0</v>
      </c>
    </row>
    <row r="3220" spans="2:6" x14ac:dyDescent="0.2">
      <c r="B3220" t="str">
        <f>UPPER('CWW17'!$BI$92)</f>
        <v>CWW17_083TOT_PR24</v>
      </c>
      <c r="C3220" t="str">
        <f>IF(LEN(_xlfn.CONCAT('CWW17'!$B$9, " - ", 'CWW17'!$B$92, " - ", 'CWW17'!$J$5))&gt;230,LEFT(_xlfn.CONCAT('CWW17'!$B$9, " - ", 'CWW17'!$B$92, " - ", 'CWW17'!$J$5),212)&amp;" [*** truncated]",_xlfn.CONCAT('CWW17'!$B$9, " - ", 'CWW17'!$B$92, " - ", 'CWW17'!$J$5))</f>
        <v>EA/NRW environmental programme wastewater (WINEP/NEP) - Catchment management - catchment permitting; (WINEP/NEP) wastewater opex - Total</v>
      </c>
      <c r="D3220" t="str">
        <f>'CWW17'!$C$92</f>
        <v>£m</v>
      </c>
      <c r="E3220" t="s">
        <v>8488</v>
      </c>
      <c r="F3220" s="1248">
        <f>IF(ISBLANK('CWW17'!$P$92),"##BLANK",'CWW17'!$P$92)</f>
        <v>0</v>
      </c>
    </row>
    <row r="3221" spans="2:6" x14ac:dyDescent="0.2">
      <c r="B3221" t="str">
        <f>UPPER('CWW17'!$BD$93)</f>
        <v>CWW17_084FL_PR24</v>
      </c>
      <c r="C3221" t="str">
        <f>IF(LEN(_xlfn.CONCAT('CWW17'!$B$9, " - ", 'CWW17'!$B$93, " - ", 'CWW17'!$E$6, " - ", 'CWW17'!$E$5))&gt;230,LEFT(_xlfn.CONCAT('CWW17'!$B$9, " - ", 'CWW17'!$B$93, " - ", 'CWW17'!$E$6, " - ", 'CWW17'!$E$5),212)&amp;" [*** truncated]",_xlfn.CONCAT('CWW17'!$B$9, " - ", 'CWW17'!$B$93, " - ", 'CWW17'!$E$6, " - ", 'CWW17'!$E$5))</f>
        <v xml:space="preserve">EA/NRW environmental programme wastewater (WINEP/NEP) - Catchment management - catchment permitting; (WINEP/NEP) wastewater totex - Foul - Wastewater network+ </v>
      </c>
      <c r="D3221" t="str">
        <f>'CWW17'!$C$93</f>
        <v>£m</v>
      </c>
      <c r="E3221" t="s">
        <v>8488</v>
      </c>
      <c r="F3221" s="1248">
        <f>IF(ISBLANK('CWW17'!$K$93),"##BLANK",'CWW17'!$K$93)</f>
        <v>0</v>
      </c>
    </row>
    <row r="3222" spans="2:6" x14ac:dyDescent="0.2">
      <c r="B3222" t="str">
        <f>UPPER('CWW17'!$BE$93)</f>
        <v>CWW17_084SWD_PR24</v>
      </c>
      <c r="C3222" t="str">
        <f>IF(LEN(_xlfn.CONCAT('CWW17'!$B$9, " - ", 'CWW17'!$B$93, " - ", 'CWW17'!$F$6, " - ", 'CWW17'!$E$5))&gt;230,LEFT(_xlfn.CONCAT('CWW17'!$B$9, " - ", 'CWW17'!$B$93, " - ", 'CWW17'!$F$6, " - ", 'CWW17'!$E$5),212)&amp;" [*** truncated]",_xlfn.CONCAT('CWW17'!$B$9, " - ", 'CWW17'!$B$93, " - ", 'CWW17'!$F$6, " - ", 'CWW17'!$E$5))</f>
        <v xml:space="preserve">EA/NRW environmental programme wastewater (WINEP/NEP) - Catchment management - catchment permitting; (WINEP/NEP) wastewater totex - Surface water drainage - Wastewater network+ </v>
      </c>
      <c r="D3222" t="str">
        <f>'CWW17'!$C$93</f>
        <v>£m</v>
      </c>
      <c r="E3222" t="s">
        <v>8488</v>
      </c>
      <c r="F3222" s="1248">
        <f>IF(ISBLANK('CWW17'!$L$93),"##BLANK",'CWW17'!$L$93)</f>
        <v>0</v>
      </c>
    </row>
    <row r="3223" spans="2:6" x14ac:dyDescent="0.2">
      <c r="B3223" t="str">
        <f>UPPER('CWW17'!$BF$93)</f>
        <v>CWW17_084HD_PR24</v>
      </c>
      <c r="C3223" t="str">
        <f>IF(LEN(_xlfn.CONCAT('CWW17'!$B$9, " - ", 'CWW17'!$B$93, " - ", 'CWW17'!$G$6, " - ", 'CWW17'!$E$5))&gt;230,LEFT(_xlfn.CONCAT('CWW17'!$B$9, " - ", 'CWW17'!$B$93, " - ", 'CWW17'!$G$6, " - ", 'CWW17'!$E$5),212)&amp;" [*** truncated]",_xlfn.CONCAT('CWW17'!$B$9, " - ", 'CWW17'!$B$93, " - ", 'CWW17'!$G$6, " - ", 'CWW17'!$E$5))</f>
        <v xml:space="preserve">EA/NRW environmental programme wastewater (WINEP/NEP) - Catchment management - catchment permitting; (WINEP/NEP) wastewater totex - Highway drainage - Wastewater network+ </v>
      </c>
      <c r="D3223" t="str">
        <f>'CWW17'!$C$93</f>
        <v>£m</v>
      </c>
      <c r="E3223" t="s">
        <v>8488</v>
      </c>
      <c r="F3223" s="1248">
        <f>IF(ISBLANK('CWW17'!$M$93),"##BLANK",'CWW17'!$M$93)</f>
        <v>0</v>
      </c>
    </row>
    <row r="3224" spans="2:6" x14ac:dyDescent="0.2">
      <c r="B3224" t="str">
        <f>UPPER('CWW17'!$BG$93)</f>
        <v>CWW17_084STD_PR24</v>
      </c>
      <c r="C3224" t="str">
        <f>IF(LEN(_xlfn.CONCAT('CWW17'!$B$9, " - ", 'CWW17'!$B$93, " - ", 'CWW17'!$H$6, " - ", 'CWW17'!$E$5))&gt;230,LEFT(_xlfn.CONCAT('CWW17'!$B$9, " - ", 'CWW17'!$B$93, " - ", 'CWW17'!$H$6, " - ", 'CWW17'!$E$5),212)&amp;" [*** truncated]",_xlfn.CONCAT('CWW17'!$B$9, " - ", 'CWW17'!$B$93, " - ", 'CWW17'!$H$6, " - ", 'CWW17'!$E$5))</f>
        <v xml:space="preserve">EA/NRW environmental programme wastewater (WINEP/NEP) - Catchment management - catchment permitting; (WINEP/NEP) wastewater totex - Sewage treatment and disposal - Wastewater network+ </v>
      </c>
      <c r="D3224" t="str">
        <f>'CWW17'!$C$93</f>
        <v>£m</v>
      </c>
      <c r="E3224" t="s">
        <v>8488</v>
      </c>
      <c r="F3224" s="1248">
        <f>IF(ISBLANK('CWW17'!$N$93),"##BLANK",'CWW17'!$N$93)</f>
        <v>0</v>
      </c>
    </row>
    <row r="3225" spans="2:6" x14ac:dyDescent="0.2">
      <c r="B3225" t="str">
        <f>UPPER('CWW17'!$BH$93)</f>
        <v>CWW17_084SLT_PR24</v>
      </c>
      <c r="C3225" t="str">
        <f>IF(LEN(_xlfn.CONCAT('CWW17'!$B$9, " - ", 'CWW17'!$B$93, " - ", 'CWW17'!$I$6, " - ", 'CWW17'!$E$5))&gt;230,LEFT(_xlfn.CONCAT('CWW17'!$B$9, " - ", 'CWW17'!$B$93, " - ", 'CWW17'!$I$6, " - ", 'CWW17'!$E$5),212)&amp;" [*** truncated]",_xlfn.CONCAT('CWW17'!$B$9, " - ", 'CWW17'!$B$93, " - ", 'CWW17'!$I$6, " - ", 'CWW17'!$E$5))</f>
        <v xml:space="preserve">EA/NRW environmental programme wastewater (WINEP/NEP) - Catchment management - catchment permitting; (WINEP/NEP) wastewater totex - Sludge liquor treatment - Wastewater network+ </v>
      </c>
      <c r="D3225" t="str">
        <f>'CWW17'!$C$93</f>
        <v>£m</v>
      </c>
      <c r="E3225" t="s">
        <v>8488</v>
      </c>
      <c r="F3225" s="1248">
        <f>IF(ISBLANK('CWW17'!$O$93),"##BLANK",'CWW17'!$O$93)</f>
        <v>0</v>
      </c>
    </row>
    <row r="3226" spans="2:6" x14ac:dyDescent="0.2">
      <c r="B3226" t="str">
        <f>UPPER('CWW17'!$BI$93)</f>
        <v>CWW17_084TOT_PR24</v>
      </c>
      <c r="C3226" t="str">
        <f>IF(LEN(_xlfn.CONCAT('CWW17'!$B$9, " - ", 'CWW17'!$B$93, " - ", 'CWW17'!$J$5))&gt;230,LEFT(_xlfn.CONCAT('CWW17'!$B$9, " - ", 'CWW17'!$B$93, " - ", 'CWW17'!$J$5),212)&amp;" [*** truncated]",_xlfn.CONCAT('CWW17'!$B$9, " - ", 'CWW17'!$B$93, " - ", 'CWW17'!$J$5))</f>
        <v>EA/NRW environmental programme wastewater (WINEP/NEP) - Catchment management - catchment permitting; (WINEP/NEP) wastewater totex - Total</v>
      </c>
      <c r="D3226" t="str">
        <f>'CWW17'!$C$93</f>
        <v>£m</v>
      </c>
      <c r="E3226" t="s">
        <v>8488</v>
      </c>
      <c r="F3226" s="1248">
        <f>IF(ISBLANK('CWW17'!$P$93),"##BLANK",'CWW17'!$P$93)</f>
        <v>0</v>
      </c>
    </row>
    <row r="3227" spans="2:6" x14ac:dyDescent="0.2">
      <c r="B3227" t="str">
        <f>UPPER('CWW17'!$BD$94)</f>
        <v>CWW17_085FL_PR24</v>
      </c>
      <c r="C3227" t="str">
        <f>IF(LEN(_xlfn.CONCAT('CWW17'!$B$9, " - ", 'CWW17'!$B$94, " - ", 'CWW17'!$E$6, " - ", 'CWW17'!$E$5))&gt;230,LEFT(_xlfn.CONCAT('CWW17'!$B$9, " - ", 'CWW17'!$B$94, " - ", 'CWW17'!$E$6, " - ", 'CWW17'!$E$5),212)&amp;" [*** truncated]",_xlfn.CONCAT('CWW17'!$B$9, " - ", 'CWW17'!$B$94, " - ", 'CWW17'!$E$6, " - ", 'CWW17'!$E$5))</f>
        <v xml:space="preserve">EA/NRW environmental programme wastewater (WINEP/NEP) - Catchment management - habitat restoration; (WINEP/NEP) wastewater capex - Foul - Wastewater network+ </v>
      </c>
      <c r="D3227" t="str">
        <f>'CWW17'!$C$94</f>
        <v>£m</v>
      </c>
      <c r="E3227" t="s">
        <v>8488</v>
      </c>
      <c r="F3227" s="1248">
        <f>IF(ISBLANK('CWW17'!$K$94),"##BLANK",'CWW17'!$K$94)</f>
        <v>0</v>
      </c>
    </row>
    <row r="3228" spans="2:6" x14ac:dyDescent="0.2">
      <c r="B3228" t="str">
        <f>UPPER('CWW17'!$BE$94)</f>
        <v>CWW17_085SWD_PR24</v>
      </c>
      <c r="C3228" t="str">
        <f>IF(LEN(_xlfn.CONCAT('CWW17'!$B$9, " - ", 'CWW17'!$B$94, " - ", 'CWW17'!$F$6, " - ", 'CWW17'!$E$5))&gt;230,LEFT(_xlfn.CONCAT('CWW17'!$B$9, " - ", 'CWW17'!$B$94, " - ", 'CWW17'!$F$6, " - ", 'CWW17'!$E$5),212)&amp;" [*** truncated]",_xlfn.CONCAT('CWW17'!$B$9, " - ", 'CWW17'!$B$94, " - ", 'CWW17'!$F$6, " - ", 'CWW17'!$E$5))</f>
        <v xml:space="preserve">EA/NRW environmental programme wastewater (WINEP/NEP) - Catchment management - habitat restoration; (WINEP/NEP) wastewater capex - Surface water drainage - Wastewater network+ </v>
      </c>
      <c r="D3228" t="str">
        <f>'CWW17'!$C$94</f>
        <v>£m</v>
      </c>
      <c r="E3228" t="s">
        <v>8488</v>
      </c>
      <c r="F3228" s="1248">
        <f>IF(ISBLANK('CWW17'!$L$94),"##BLANK",'CWW17'!$L$94)</f>
        <v>0</v>
      </c>
    </row>
    <row r="3229" spans="2:6" x14ac:dyDescent="0.2">
      <c r="B3229" t="str">
        <f>UPPER('CWW17'!$BF$94)</f>
        <v>CWW17_085HD_PR24</v>
      </c>
      <c r="C3229" t="str">
        <f>IF(LEN(_xlfn.CONCAT('CWW17'!$B$9, " - ", 'CWW17'!$B$94, " - ", 'CWW17'!$G$6, " - ", 'CWW17'!$E$5))&gt;230,LEFT(_xlfn.CONCAT('CWW17'!$B$9, " - ", 'CWW17'!$B$94, " - ", 'CWW17'!$G$6, " - ", 'CWW17'!$E$5),212)&amp;" [*** truncated]",_xlfn.CONCAT('CWW17'!$B$9, " - ", 'CWW17'!$B$94, " - ", 'CWW17'!$G$6, " - ", 'CWW17'!$E$5))</f>
        <v xml:space="preserve">EA/NRW environmental programme wastewater (WINEP/NEP) - Catchment management - habitat restoration; (WINEP/NEP) wastewater capex - Highway drainage - Wastewater network+ </v>
      </c>
      <c r="D3229" t="str">
        <f>'CWW17'!$C$94</f>
        <v>£m</v>
      </c>
      <c r="E3229" t="s">
        <v>8488</v>
      </c>
      <c r="F3229" s="1248">
        <f>IF(ISBLANK('CWW17'!$M$94),"##BLANK",'CWW17'!$M$94)</f>
        <v>0</v>
      </c>
    </row>
    <row r="3230" spans="2:6" x14ac:dyDescent="0.2">
      <c r="B3230" t="str">
        <f>UPPER('CWW17'!$BG$94)</f>
        <v>CWW17_085STD_PR24</v>
      </c>
      <c r="C3230" t="str">
        <f>IF(LEN(_xlfn.CONCAT('CWW17'!$B$9, " - ", 'CWW17'!$B$94, " - ", 'CWW17'!$H$6, " - ", 'CWW17'!$E$5))&gt;230,LEFT(_xlfn.CONCAT('CWW17'!$B$9, " - ", 'CWW17'!$B$94, " - ", 'CWW17'!$H$6, " - ", 'CWW17'!$E$5),212)&amp;" [*** truncated]",_xlfn.CONCAT('CWW17'!$B$9, " - ", 'CWW17'!$B$94, " - ", 'CWW17'!$H$6, " - ", 'CWW17'!$E$5))</f>
        <v xml:space="preserve">EA/NRW environmental programme wastewater (WINEP/NEP) - Catchment management - habitat restoration; (WINEP/NEP) wastewater capex - Sewage treatment and disposal - Wastewater network+ </v>
      </c>
      <c r="D3230" t="str">
        <f>'CWW17'!$C$94</f>
        <v>£m</v>
      </c>
      <c r="E3230" t="s">
        <v>8488</v>
      </c>
      <c r="F3230" s="1248">
        <f>IF(ISBLANK('CWW17'!$N$94),"##BLANK",'CWW17'!$N$94)</f>
        <v>0</v>
      </c>
    </row>
    <row r="3231" spans="2:6" x14ac:dyDescent="0.2">
      <c r="B3231" t="str">
        <f>UPPER('CWW17'!$BH$94)</f>
        <v>CWW17_085SLT_PR24</v>
      </c>
      <c r="C3231" t="str">
        <f>IF(LEN(_xlfn.CONCAT('CWW17'!$B$9, " - ", 'CWW17'!$B$94, " - ", 'CWW17'!$I$6, " - ", 'CWW17'!$E$5))&gt;230,LEFT(_xlfn.CONCAT('CWW17'!$B$9, " - ", 'CWW17'!$B$94, " - ", 'CWW17'!$I$6, " - ", 'CWW17'!$E$5),212)&amp;" [*** truncated]",_xlfn.CONCAT('CWW17'!$B$9, " - ", 'CWW17'!$B$94, " - ", 'CWW17'!$I$6, " - ", 'CWW17'!$E$5))</f>
        <v xml:space="preserve">EA/NRW environmental programme wastewater (WINEP/NEP) - Catchment management - habitat restoration; (WINEP/NEP) wastewater capex - Sludge liquor treatment - Wastewater network+ </v>
      </c>
      <c r="D3231" t="str">
        <f>'CWW17'!$C$94</f>
        <v>£m</v>
      </c>
      <c r="E3231" t="s">
        <v>8488</v>
      </c>
      <c r="F3231" s="1248">
        <f>IF(ISBLANK('CWW17'!$O$94),"##BLANK",'CWW17'!$O$94)</f>
        <v>0</v>
      </c>
    </row>
    <row r="3232" spans="2:6" x14ac:dyDescent="0.2">
      <c r="B3232" t="str">
        <f>UPPER('CWW17'!$BI$94)</f>
        <v>CWW17_085TOT_PR24</v>
      </c>
      <c r="C3232" t="str">
        <f>IF(LEN(_xlfn.CONCAT('CWW17'!$B$9, " - ", 'CWW17'!$B$94, " - ", 'CWW17'!$J$5))&gt;230,LEFT(_xlfn.CONCAT('CWW17'!$B$9, " - ", 'CWW17'!$B$94, " - ", 'CWW17'!$J$5),212)&amp;" [*** truncated]",_xlfn.CONCAT('CWW17'!$B$9, " - ", 'CWW17'!$B$94, " - ", 'CWW17'!$J$5))</f>
        <v>EA/NRW environmental programme wastewater (WINEP/NEP) - Catchment management - habitat restoration; (WINEP/NEP) wastewater capex - Total</v>
      </c>
      <c r="D3232" t="str">
        <f>'CWW17'!$C$94</f>
        <v>£m</v>
      </c>
      <c r="E3232" t="s">
        <v>8488</v>
      </c>
      <c r="F3232" s="1248">
        <f>IF(ISBLANK('CWW17'!$P$94),"##BLANK",'CWW17'!$P$94)</f>
        <v>0</v>
      </c>
    </row>
    <row r="3233" spans="2:6" x14ac:dyDescent="0.2">
      <c r="B3233" t="str">
        <f>UPPER('CWW17'!$BD$95)</f>
        <v>CWW17_086FL_PR24</v>
      </c>
      <c r="C3233" t="str">
        <f>IF(LEN(_xlfn.CONCAT('CWW17'!$B$9, " - ", 'CWW17'!$B$95, " - ", 'CWW17'!$E$6, " - ", 'CWW17'!$E$5))&gt;230,LEFT(_xlfn.CONCAT('CWW17'!$B$9, " - ", 'CWW17'!$B$95, " - ", 'CWW17'!$E$6, " - ", 'CWW17'!$E$5),212)&amp;" [*** truncated]",_xlfn.CONCAT('CWW17'!$B$9, " - ", 'CWW17'!$B$95, " - ", 'CWW17'!$E$6, " - ", 'CWW17'!$E$5))</f>
        <v xml:space="preserve">EA/NRW environmental programme wastewater (WINEP/NEP) - Catchment management - habitat restoration; (WINEP/NEP) wastewater opex - Foul - Wastewater network+ </v>
      </c>
      <c r="D3233" t="str">
        <f>'CWW17'!$C$95</f>
        <v>£m</v>
      </c>
      <c r="E3233" t="s">
        <v>8488</v>
      </c>
      <c r="F3233" s="1248">
        <f>IF(ISBLANK('CWW17'!$K$95),"##BLANK",'CWW17'!$K$95)</f>
        <v>0</v>
      </c>
    </row>
    <row r="3234" spans="2:6" x14ac:dyDescent="0.2">
      <c r="B3234" t="str">
        <f>UPPER('CWW17'!$BE$95)</f>
        <v>CWW17_086SWD_PR24</v>
      </c>
      <c r="C3234" t="str">
        <f>IF(LEN(_xlfn.CONCAT('CWW17'!$B$9, " - ", 'CWW17'!$B$95, " - ", 'CWW17'!$F$6, " - ", 'CWW17'!$E$5))&gt;230,LEFT(_xlfn.CONCAT('CWW17'!$B$9, " - ", 'CWW17'!$B$95, " - ", 'CWW17'!$F$6, " - ", 'CWW17'!$E$5),212)&amp;" [*** truncated]",_xlfn.CONCAT('CWW17'!$B$9, " - ", 'CWW17'!$B$95, " - ", 'CWW17'!$F$6, " - ", 'CWW17'!$E$5))</f>
        <v xml:space="preserve">EA/NRW environmental programme wastewater (WINEP/NEP) - Catchment management - habitat restoration; (WINEP/NEP) wastewater opex - Surface water drainage - Wastewater network+ </v>
      </c>
      <c r="D3234" t="str">
        <f>'CWW17'!$C$95</f>
        <v>£m</v>
      </c>
      <c r="E3234" t="s">
        <v>8488</v>
      </c>
      <c r="F3234" s="1248">
        <f>IF(ISBLANK('CWW17'!$L$95),"##BLANK",'CWW17'!$L$95)</f>
        <v>0</v>
      </c>
    </row>
    <row r="3235" spans="2:6" x14ac:dyDescent="0.2">
      <c r="B3235" t="str">
        <f>UPPER('CWW17'!$BF$95)</f>
        <v>CWW17_086HD_PR24</v>
      </c>
      <c r="C3235" t="str">
        <f>IF(LEN(_xlfn.CONCAT('CWW17'!$B$9, " - ", 'CWW17'!$B$95, " - ", 'CWW17'!$G$6, " - ", 'CWW17'!$E$5))&gt;230,LEFT(_xlfn.CONCAT('CWW17'!$B$9, " - ", 'CWW17'!$B$95, " - ", 'CWW17'!$G$6, " - ", 'CWW17'!$E$5),212)&amp;" [*** truncated]",_xlfn.CONCAT('CWW17'!$B$9, " - ", 'CWW17'!$B$95, " - ", 'CWW17'!$G$6, " - ", 'CWW17'!$E$5))</f>
        <v xml:space="preserve">EA/NRW environmental programme wastewater (WINEP/NEP) - Catchment management - habitat restoration; (WINEP/NEP) wastewater opex - Highway drainage - Wastewater network+ </v>
      </c>
      <c r="D3235" t="str">
        <f>'CWW17'!$C$95</f>
        <v>£m</v>
      </c>
      <c r="E3235" t="s">
        <v>8488</v>
      </c>
      <c r="F3235" s="1248">
        <f>IF(ISBLANK('CWW17'!$M$95),"##BLANK",'CWW17'!$M$95)</f>
        <v>0</v>
      </c>
    </row>
    <row r="3236" spans="2:6" x14ac:dyDescent="0.2">
      <c r="B3236" t="str">
        <f>UPPER('CWW17'!$BG$95)</f>
        <v>CWW17_086STD_PR24</v>
      </c>
      <c r="C3236" t="str">
        <f>IF(LEN(_xlfn.CONCAT('CWW17'!$B$9, " - ", 'CWW17'!$B$95, " - ", 'CWW17'!$H$6, " - ", 'CWW17'!$E$5))&gt;230,LEFT(_xlfn.CONCAT('CWW17'!$B$9, " - ", 'CWW17'!$B$95, " - ", 'CWW17'!$H$6, " - ", 'CWW17'!$E$5),212)&amp;" [*** truncated]",_xlfn.CONCAT('CWW17'!$B$9, " - ", 'CWW17'!$B$95, " - ", 'CWW17'!$H$6, " - ", 'CWW17'!$E$5))</f>
        <v xml:space="preserve">EA/NRW environmental programme wastewater (WINEP/NEP) - Catchment management - habitat restoration; (WINEP/NEP) wastewater opex - Sewage treatment and disposal - Wastewater network+ </v>
      </c>
      <c r="D3236" t="str">
        <f>'CWW17'!$C$95</f>
        <v>£m</v>
      </c>
      <c r="E3236" t="s">
        <v>8488</v>
      </c>
      <c r="F3236" s="1248">
        <f>IF(ISBLANK('CWW17'!$N$95),"##BLANK",'CWW17'!$N$95)</f>
        <v>0</v>
      </c>
    </row>
    <row r="3237" spans="2:6" x14ac:dyDescent="0.2">
      <c r="B3237" t="str">
        <f>UPPER('CWW17'!$BH$95)</f>
        <v>CWW17_086SLT_PR24</v>
      </c>
      <c r="C3237" t="str">
        <f>IF(LEN(_xlfn.CONCAT('CWW17'!$B$9, " - ", 'CWW17'!$B$95, " - ", 'CWW17'!$I$6, " - ", 'CWW17'!$E$5))&gt;230,LEFT(_xlfn.CONCAT('CWW17'!$B$9, " - ", 'CWW17'!$B$95, " - ", 'CWW17'!$I$6, " - ", 'CWW17'!$E$5),212)&amp;" [*** truncated]",_xlfn.CONCAT('CWW17'!$B$9, " - ", 'CWW17'!$B$95, " - ", 'CWW17'!$I$6, " - ", 'CWW17'!$E$5))</f>
        <v xml:space="preserve">EA/NRW environmental programme wastewater (WINEP/NEP) - Catchment management - habitat restoration; (WINEP/NEP) wastewater opex - Sludge liquor treatment - Wastewater network+ </v>
      </c>
      <c r="D3237" t="str">
        <f>'CWW17'!$C$95</f>
        <v>£m</v>
      </c>
      <c r="E3237" t="s">
        <v>8488</v>
      </c>
      <c r="F3237" s="1248">
        <f>IF(ISBLANK('CWW17'!$O$95),"##BLANK",'CWW17'!$O$95)</f>
        <v>0</v>
      </c>
    </row>
    <row r="3238" spans="2:6" x14ac:dyDescent="0.2">
      <c r="B3238" t="str">
        <f>UPPER('CWW17'!$BI$95)</f>
        <v>CWW17_086TOT_PR24</v>
      </c>
      <c r="C3238" t="str">
        <f>IF(LEN(_xlfn.CONCAT('CWW17'!$B$9, " - ", 'CWW17'!$B$95, " - ", 'CWW17'!$J$5))&gt;230,LEFT(_xlfn.CONCAT('CWW17'!$B$9, " - ", 'CWW17'!$B$95, " - ", 'CWW17'!$J$5),212)&amp;" [*** truncated]",_xlfn.CONCAT('CWW17'!$B$9, " - ", 'CWW17'!$B$95, " - ", 'CWW17'!$J$5))</f>
        <v>EA/NRW environmental programme wastewater (WINEP/NEP) - Catchment management - habitat restoration; (WINEP/NEP) wastewater opex - Total</v>
      </c>
      <c r="D3238" t="str">
        <f>'CWW17'!$C$95</f>
        <v>£m</v>
      </c>
      <c r="E3238" t="s">
        <v>8488</v>
      </c>
      <c r="F3238" s="1248">
        <f>IF(ISBLANK('CWW17'!$P$95),"##BLANK",'CWW17'!$P$95)</f>
        <v>0</v>
      </c>
    </row>
    <row r="3239" spans="2:6" x14ac:dyDescent="0.2">
      <c r="B3239" t="str">
        <f>UPPER('CWW17'!$BD$96)</f>
        <v>CWW17_087FL_PR24</v>
      </c>
      <c r="C3239" t="str">
        <f>IF(LEN(_xlfn.CONCAT('CWW17'!$B$9, " - ", 'CWW17'!$B$96, " - ", 'CWW17'!$E$6, " - ", 'CWW17'!$E$5))&gt;230,LEFT(_xlfn.CONCAT('CWW17'!$B$9, " - ", 'CWW17'!$B$96, " - ", 'CWW17'!$E$6, " - ", 'CWW17'!$E$5),212)&amp;" [*** truncated]",_xlfn.CONCAT('CWW17'!$B$9, " - ", 'CWW17'!$B$96, " - ", 'CWW17'!$E$6, " - ", 'CWW17'!$E$5))</f>
        <v xml:space="preserve">EA/NRW environmental programme wastewater (WINEP/NEP) - Catchment management - habitat restoration; (WINEP/NEP) wastewater totex - Foul - Wastewater network+ </v>
      </c>
      <c r="D3239" t="str">
        <f>'CWW17'!$C$96</f>
        <v>£m</v>
      </c>
      <c r="E3239" t="s">
        <v>8488</v>
      </c>
      <c r="F3239" s="1248">
        <f>IF(ISBLANK('CWW17'!$K$96),"##BLANK",'CWW17'!$K$96)</f>
        <v>0</v>
      </c>
    </row>
    <row r="3240" spans="2:6" x14ac:dyDescent="0.2">
      <c r="B3240" t="str">
        <f>UPPER('CWW17'!$BE$96)</f>
        <v>CWW17_087SWD_PR24</v>
      </c>
      <c r="C3240" t="str">
        <f>IF(LEN(_xlfn.CONCAT('CWW17'!$B$9, " - ", 'CWW17'!$B$96, " - ", 'CWW17'!$F$6, " - ", 'CWW17'!$E$5))&gt;230,LEFT(_xlfn.CONCAT('CWW17'!$B$9, " - ", 'CWW17'!$B$96, " - ", 'CWW17'!$F$6, " - ", 'CWW17'!$E$5),212)&amp;" [*** truncated]",_xlfn.CONCAT('CWW17'!$B$9, " - ", 'CWW17'!$B$96, " - ", 'CWW17'!$F$6, " - ", 'CWW17'!$E$5))</f>
        <v xml:space="preserve">EA/NRW environmental programme wastewater (WINEP/NEP) - Catchment management - habitat restoration; (WINEP/NEP) wastewater totex - Surface water drainage - Wastewater network+ </v>
      </c>
      <c r="D3240" t="str">
        <f>'CWW17'!$C$96</f>
        <v>£m</v>
      </c>
      <c r="E3240" t="s">
        <v>8488</v>
      </c>
      <c r="F3240" s="1248">
        <f>IF(ISBLANK('CWW17'!$L$96),"##BLANK",'CWW17'!$L$96)</f>
        <v>0</v>
      </c>
    </row>
    <row r="3241" spans="2:6" x14ac:dyDescent="0.2">
      <c r="B3241" t="str">
        <f>UPPER('CWW17'!$BF$96)</f>
        <v>CWW17_087HD_PR24</v>
      </c>
      <c r="C3241" t="str">
        <f>IF(LEN(_xlfn.CONCAT('CWW17'!$B$9, " - ", 'CWW17'!$B$96, " - ", 'CWW17'!$G$6, " - ", 'CWW17'!$E$5))&gt;230,LEFT(_xlfn.CONCAT('CWW17'!$B$9, " - ", 'CWW17'!$B$96, " - ", 'CWW17'!$G$6, " - ", 'CWW17'!$E$5),212)&amp;" [*** truncated]",_xlfn.CONCAT('CWW17'!$B$9, " - ", 'CWW17'!$B$96, " - ", 'CWW17'!$G$6, " - ", 'CWW17'!$E$5))</f>
        <v xml:space="preserve">EA/NRW environmental programme wastewater (WINEP/NEP) - Catchment management - habitat restoration; (WINEP/NEP) wastewater totex - Highway drainage - Wastewater network+ </v>
      </c>
      <c r="D3241" t="str">
        <f>'CWW17'!$C$96</f>
        <v>£m</v>
      </c>
      <c r="E3241" t="s">
        <v>8488</v>
      </c>
      <c r="F3241" s="1248">
        <f>IF(ISBLANK('CWW17'!$M$96),"##BLANK",'CWW17'!$M$96)</f>
        <v>0</v>
      </c>
    </row>
    <row r="3242" spans="2:6" x14ac:dyDescent="0.2">
      <c r="B3242" t="str">
        <f>UPPER('CWW17'!$BG$96)</f>
        <v>CWW17_087STD_PR24</v>
      </c>
      <c r="C3242" t="str">
        <f>IF(LEN(_xlfn.CONCAT('CWW17'!$B$9, " - ", 'CWW17'!$B$96, " - ", 'CWW17'!$H$6, " - ", 'CWW17'!$E$5))&gt;230,LEFT(_xlfn.CONCAT('CWW17'!$B$9, " - ", 'CWW17'!$B$96, " - ", 'CWW17'!$H$6, " - ", 'CWW17'!$E$5),212)&amp;" [*** truncated]",_xlfn.CONCAT('CWW17'!$B$9, " - ", 'CWW17'!$B$96, " - ", 'CWW17'!$H$6, " - ", 'CWW17'!$E$5))</f>
        <v xml:space="preserve">EA/NRW environmental programme wastewater (WINEP/NEP) - Catchment management - habitat restoration; (WINEP/NEP) wastewater totex - Sewage treatment and disposal - Wastewater network+ </v>
      </c>
      <c r="D3242" t="str">
        <f>'CWW17'!$C$96</f>
        <v>£m</v>
      </c>
      <c r="E3242" t="s">
        <v>8488</v>
      </c>
      <c r="F3242" s="1248">
        <f>IF(ISBLANK('CWW17'!$N$96),"##BLANK",'CWW17'!$N$96)</f>
        <v>0</v>
      </c>
    </row>
    <row r="3243" spans="2:6" x14ac:dyDescent="0.2">
      <c r="B3243" t="str">
        <f>UPPER('CWW17'!$BH$96)</f>
        <v>CWW17_087SLT_PR24</v>
      </c>
      <c r="C3243" t="str">
        <f>IF(LEN(_xlfn.CONCAT('CWW17'!$B$9, " - ", 'CWW17'!$B$96, " - ", 'CWW17'!$I$6, " - ", 'CWW17'!$E$5))&gt;230,LEFT(_xlfn.CONCAT('CWW17'!$B$9, " - ", 'CWW17'!$B$96, " - ", 'CWW17'!$I$6, " - ", 'CWW17'!$E$5),212)&amp;" [*** truncated]",_xlfn.CONCAT('CWW17'!$B$9, " - ", 'CWW17'!$B$96, " - ", 'CWW17'!$I$6, " - ", 'CWW17'!$E$5))</f>
        <v xml:space="preserve">EA/NRW environmental programme wastewater (WINEP/NEP) - Catchment management - habitat restoration; (WINEP/NEP) wastewater totex - Sludge liquor treatment - Wastewater network+ </v>
      </c>
      <c r="D3243" t="str">
        <f>'CWW17'!$C$96</f>
        <v>£m</v>
      </c>
      <c r="E3243" t="s">
        <v>8488</v>
      </c>
      <c r="F3243" s="1248">
        <f>IF(ISBLANK('CWW17'!$O$96),"##BLANK",'CWW17'!$O$96)</f>
        <v>0</v>
      </c>
    </row>
    <row r="3244" spans="2:6" x14ac:dyDescent="0.2">
      <c r="B3244" t="str">
        <f>UPPER('CWW17'!$BI$96)</f>
        <v>CWW17_087TOT_PR24</v>
      </c>
      <c r="C3244" t="str">
        <f>IF(LEN(_xlfn.CONCAT('CWW17'!$B$9, " - ", 'CWW17'!$B$96, " - ", 'CWW17'!$J$5))&gt;230,LEFT(_xlfn.CONCAT('CWW17'!$B$9, " - ", 'CWW17'!$B$96, " - ", 'CWW17'!$J$5),212)&amp;" [*** truncated]",_xlfn.CONCAT('CWW17'!$B$9, " - ", 'CWW17'!$B$96, " - ", 'CWW17'!$J$5))</f>
        <v>EA/NRW environmental programme wastewater (WINEP/NEP) - Catchment management - habitat restoration; (WINEP/NEP) wastewater totex - Total</v>
      </c>
      <c r="D3244" t="str">
        <f>'CWW17'!$C$96</f>
        <v>£m</v>
      </c>
      <c r="E3244" t="s">
        <v>8488</v>
      </c>
      <c r="F3244" s="1248">
        <f>IF(ISBLANK('CWW17'!$P$96),"##BLANK",'CWW17'!$P$96)</f>
        <v>0</v>
      </c>
    </row>
    <row r="3245" spans="2:6" x14ac:dyDescent="0.2">
      <c r="B3245" t="str">
        <f>UPPER('CWW17'!$BD$97)</f>
        <v>CWW17_088FL_PR24</v>
      </c>
      <c r="C3245" t="str">
        <f>IF(LEN(_xlfn.CONCAT('CWW17'!$B$9, " - ", 'CWW17'!$B$97, " - ", 'CWW17'!$E$6, " - ", 'CWW17'!$E$5))&gt;230,LEFT(_xlfn.CONCAT('CWW17'!$B$9, " - ", 'CWW17'!$B$97, " - ", 'CWW17'!$E$6, " - ", 'CWW17'!$E$5),212)&amp;" [*** truncated]",_xlfn.CONCAT('CWW17'!$B$9, " - ", 'CWW17'!$B$97, " - ", 'CWW17'!$E$6, " - ", 'CWW17'!$E$5))</f>
        <v xml:space="preserve">EA/NRW environmental programme wastewater (WINEP/NEP) - Microbiological treatment - bathing waters, coastal and inland (WINEP/NEP) wastewater capex - Foul - Wastewater network+ </v>
      </c>
      <c r="D3245" t="str">
        <f>'CWW17'!$C$97</f>
        <v>£m</v>
      </c>
      <c r="E3245" t="s">
        <v>8488</v>
      </c>
      <c r="F3245" s="1248">
        <f>IF(ISBLANK('CWW17'!$K$97),"##BLANK",'CWW17'!$K$97)</f>
        <v>0</v>
      </c>
    </row>
    <row r="3246" spans="2:6" x14ac:dyDescent="0.2">
      <c r="B3246" t="str">
        <f>UPPER('CWW17'!$BE$97)</f>
        <v>CWW17_088SWD_PR24</v>
      </c>
      <c r="C3246" t="str">
        <f>IF(LEN(_xlfn.CONCAT('CWW17'!$B$9, " - ", 'CWW17'!$B$97, " - ", 'CWW17'!$F$6, " - ", 'CWW17'!$E$5))&gt;230,LEFT(_xlfn.CONCAT('CWW17'!$B$9, " - ", 'CWW17'!$B$97, " - ", 'CWW17'!$F$6, " - ", 'CWW17'!$E$5),212)&amp;" [*** truncated]",_xlfn.CONCAT('CWW17'!$B$9, " - ", 'CWW17'!$B$97, " - ", 'CWW17'!$F$6, " - ", 'CWW17'!$E$5))</f>
        <v xml:space="preserve">EA/NRW environmental programme wastewater (WINEP/NEP) - Microbiological treatment - bathing waters, coastal and inland (WINEP/NEP) wastewater capex - Surface water drainage - Wastewater network+ </v>
      </c>
      <c r="D3246" t="str">
        <f>'CWW17'!$C$97</f>
        <v>£m</v>
      </c>
      <c r="E3246" t="s">
        <v>8488</v>
      </c>
      <c r="F3246" s="1248">
        <f>IF(ISBLANK('CWW17'!$L$97),"##BLANK",'CWW17'!$L$97)</f>
        <v>0</v>
      </c>
    </row>
    <row r="3247" spans="2:6" x14ac:dyDescent="0.2">
      <c r="B3247" t="str">
        <f>UPPER('CWW17'!$BF$97)</f>
        <v>CWW17_088HD_PR24</v>
      </c>
      <c r="C3247" t="str">
        <f>IF(LEN(_xlfn.CONCAT('CWW17'!$B$9, " - ", 'CWW17'!$B$97, " - ", 'CWW17'!$G$6, " - ", 'CWW17'!$E$5))&gt;230,LEFT(_xlfn.CONCAT('CWW17'!$B$9, " - ", 'CWW17'!$B$97, " - ", 'CWW17'!$G$6, " - ", 'CWW17'!$E$5),212)&amp;" [*** truncated]",_xlfn.CONCAT('CWW17'!$B$9, " - ", 'CWW17'!$B$97, " - ", 'CWW17'!$G$6, " - ", 'CWW17'!$E$5))</f>
        <v xml:space="preserve">EA/NRW environmental programme wastewater (WINEP/NEP) - Microbiological treatment - bathing waters, coastal and inland (WINEP/NEP) wastewater capex - Highway drainage - Wastewater network+ </v>
      </c>
      <c r="D3247" t="str">
        <f>'CWW17'!$C$97</f>
        <v>£m</v>
      </c>
      <c r="E3247" t="s">
        <v>8488</v>
      </c>
      <c r="F3247" s="1248">
        <f>IF(ISBLANK('CWW17'!$M$97),"##BLANK",'CWW17'!$M$97)</f>
        <v>0</v>
      </c>
    </row>
    <row r="3248" spans="2:6" x14ac:dyDescent="0.2">
      <c r="B3248" t="str">
        <f>UPPER('CWW17'!$BG$97)</f>
        <v>CWW17_088STD_PR24</v>
      </c>
      <c r="C3248" t="str">
        <f>IF(LEN(_xlfn.CONCAT('CWW17'!$B$9, " - ", 'CWW17'!$B$97, " - ", 'CWW17'!$H$6, " - ", 'CWW17'!$E$5))&gt;230,LEFT(_xlfn.CONCAT('CWW17'!$B$9, " - ", 'CWW17'!$B$97, " - ", 'CWW17'!$H$6, " - ", 'CWW17'!$E$5),212)&amp;" [*** truncated]",_xlfn.CONCAT('CWW17'!$B$9, " - ", 'CWW17'!$B$97, " - ", 'CWW17'!$H$6, " - ", 'CWW17'!$E$5))</f>
        <v xml:space="preserve">EA/NRW environmental programme wastewater (WINEP/NEP) - Microbiological treatment - bathing waters, coastal and inland (WINEP/NEP) wastewater capex - Sewage treatment and disposal - Wastewater network+ </v>
      </c>
      <c r="D3248" t="str">
        <f>'CWW17'!$C$97</f>
        <v>£m</v>
      </c>
      <c r="E3248" t="s">
        <v>8488</v>
      </c>
      <c r="F3248" s="1248">
        <f>IF(ISBLANK('CWW17'!$N$97),"##BLANK",'CWW17'!$N$97)</f>
        <v>0.57279204227541203</v>
      </c>
    </row>
    <row r="3249" spans="2:6" x14ac:dyDescent="0.2">
      <c r="B3249" t="str">
        <f>UPPER('CWW17'!$BH$97)</f>
        <v>CWW17_088SLT_PR24</v>
      </c>
      <c r="C3249" t="str">
        <f>IF(LEN(_xlfn.CONCAT('CWW17'!$B$9, " - ", 'CWW17'!$B$97, " - ", 'CWW17'!$I$6, " - ", 'CWW17'!$E$5))&gt;230,LEFT(_xlfn.CONCAT('CWW17'!$B$9, " - ", 'CWW17'!$B$97, " - ", 'CWW17'!$I$6, " - ", 'CWW17'!$E$5),212)&amp;" [*** truncated]",_xlfn.CONCAT('CWW17'!$B$9, " - ", 'CWW17'!$B$97, " - ", 'CWW17'!$I$6, " - ", 'CWW17'!$E$5))</f>
        <v xml:space="preserve">EA/NRW environmental programme wastewater (WINEP/NEP) - Microbiological treatment - bathing waters, coastal and inland (WINEP/NEP) wastewater capex - Sludge liquor treatment - Wastewater network+ </v>
      </c>
      <c r="D3249" t="str">
        <f>'CWW17'!$C$97</f>
        <v>£m</v>
      </c>
      <c r="E3249" t="s">
        <v>8488</v>
      </c>
      <c r="F3249" s="1248">
        <f>IF(ISBLANK('CWW17'!$O$97),"##BLANK",'CWW17'!$O$97)</f>
        <v>0</v>
      </c>
    </row>
    <row r="3250" spans="2:6" x14ac:dyDescent="0.2">
      <c r="B3250" t="str">
        <f>UPPER('CWW17'!$BI$97)</f>
        <v>CWW17_088TOT_PR24</v>
      </c>
      <c r="C3250" t="str">
        <f>IF(LEN(_xlfn.CONCAT('CWW17'!$B$9, " - ", 'CWW17'!$B$97, " - ", 'CWW17'!$J$5))&gt;230,LEFT(_xlfn.CONCAT('CWW17'!$B$9, " - ", 'CWW17'!$B$97, " - ", 'CWW17'!$J$5),212)&amp;" [*** truncated]",_xlfn.CONCAT('CWW17'!$B$9, " - ", 'CWW17'!$B$97, " - ", 'CWW17'!$J$5))</f>
        <v>EA/NRW environmental programme wastewater (WINEP/NEP) - Microbiological treatment - bathing waters, coastal and inland (WINEP/NEP) wastewater capex - Total</v>
      </c>
      <c r="D3250" t="str">
        <f>'CWW17'!$C$97</f>
        <v>£m</v>
      </c>
      <c r="E3250" t="s">
        <v>8488</v>
      </c>
      <c r="F3250" s="1248">
        <f>IF(ISBLANK('CWW17'!$P$97),"##BLANK",'CWW17'!$P$97)</f>
        <v>0.57279204227541203</v>
      </c>
    </row>
    <row r="3251" spans="2:6" x14ac:dyDescent="0.2">
      <c r="B3251" t="str">
        <f>UPPER('CWW17'!$BD$98)</f>
        <v>CWW17_089FL_PR24</v>
      </c>
      <c r="C3251" t="str">
        <f>IF(LEN(_xlfn.CONCAT('CWW17'!$B$9, " - ", 'CWW17'!$B$98, " - ", 'CWW17'!$E$6, " - ", 'CWW17'!$E$5))&gt;230,LEFT(_xlfn.CONCAT('CWW17'!$B$9, " - ", 'CWW17'!$B$98, " - ", 'CWW17'!$E$6, " - ", 'CWW17'!$E$5),212)&amp;" [*** truncated]",_xlfn.CONCAT('CWW17'!$B$9, " - ", 'CWW17'!$B$98, " - ", 'CWW17'!$E$6, " - ", 'CWW17'!$E$5))</f>
        <v xml:space="preserve">EA/NRW environmental programme wastewater (WINEP/NEP) - Microbiological treatment - bathing waters, coastal and inland (WINEP/NEP) wastewater opex - Foul - Wastewater network+ </v>
      </c>
      <c r="D3251" t="str">
        <f>'CWW17'!$C$98</f>
        <v>£m</v>
      </c>
      <c r="E3251" t="s">
        <v>8488</v>
      </c>
      <c r="F3251" s="1248">
        <f>IF(ISBLANK('CWW17'!$K$98),"##BLANK",'CWW17'!$K$98)</f>
        <v>0</v>
      </c>
    </row>
    <row r="3252" spans="2:6" x14ac:dyDescent="0.2">
      <c r="B3252" t="str">
        <f>UPPER('CWW17'!$BE$98)</f>
        <v>CWW17_089SWD_PR24</v>
      </c>
      <c r="C3252" t="str">
        <f>IF(LEN(_xlfn.CONCAT('CWW17'!$B$9, " - ", 'CWW17'!$B$98, " - ", 'CWW17'!$F$6, " - ", 'CWW17'!$E$5))&gt;230,LEFT(_xlfn.CONCAT('CWW17'!$B$9, " - ", 'CWW17'!$B$98, " - ", 'CWW17'!$F$6, " - ", 'CWW17'!$E$5),212)&amp;" [*** truncated]",_xlfn.CONCAT('CWW17'!$B$9, " - ", 'CWW17'!$B$98, " - ", 'CWW17'!$F$6, " - ", 'CWW17'!$E$5))</f>
        <v xml:space="preserve">EA/NRW environmental programme wastewater (WINEP/NEP) - Microbiological treatment - bathing waters, coastal and inland (WINEP/NEP) wastewater opex - Surface water drainage - Wastewater network+ </v>
      </c>
      <c r="D3252" t="str">
        <f>'CWW17'!$C$98</f>
        <v>£m</v>
      </c>
      <c r="E3252" t="s">
        <v>8488</v>
      </c>
      <c r="F3252" s="1248">
        <f>IF(ISBLANK('CWW17'!$L$98),"##BLANK",'CWW17'!$L$98)</f>
        <v>0</v>
      </c>
    </row>
    <row r="3253" spans="2:6" x14ac:dyDescent="0.2">
      <c r="B3253" t="str">
        <f>UPPER('CWW17'!$BF$98)</f>
        <v>CWW17_089HD_PR24</v>
      </c>
      <c r="C3253" t="str">
        <f>IF(LEN(_xlfn.CONCAT('CWW17'!$B$9, " - ", 'CWW17'!$B$98, " - ", 'CWW17'!$G$6, " - ", 'CWW17'!$E$5))&gt;230,LEFT(_xlfn.CONCAT('CWW17'!$B$9, " - ", 'CWW17'!$B$98, " - ", 'CWW17'!$G$6, " - ", 'CWW17'!$E$5),212)&amp;" [*** truncated]",_xlfn.CONCAT('CWW17'!$B$9, " - ", 'CWW17'!$B$98, " - ", 'CWW17'!$G$6, " - ", 'CWW17'!$E$5))</f>
        <v xml:space="preserve">EA/NRW environmental programme wastewater (WINEP/NEP) - Microbiological treatment - bathing waters, coastal and inland (WINEP/NEP) wastewater opex - Highway drainage - Wastewater network+ </v>
      </c>
      <c r="D3253" t="str">
        <f>'CWW17'!$C$98</f>
        <v>£m</v>
      </c>
      <c r="E3253" t="s">
        <v>8488</v>
      </c>
      <c r="F3253" s="1248">
        <f>IF(ISBLANK('CWW17'!$M$98),"##BLANK",'CWW17'!$M$98)</f>
        <v>0</v>
      </c>
    </row>
    <row r="3254" spans="2:6" x14ac:dyDescent="0.2">
      <c r="B3254" t="str">
        <f>UPPER('CWW17'!$BG$98)</f>
        <v>CWW17_089STD_PR24</v>
      </c>
      <c r="C3254" t="str">
        <f>IF(LEN(_xlfn.CONCAT('CWW17'!$B$9, " - ", 'CWW17'!$B$98, " - ", 'CWW17'!$H$6, " - ", 'CWW17'!$E$5))&gt;230,LEFT(_xlfn.CONCAT('CWW17'!$B$9, " - ", 'CWW17'!$B$98, " - ", 'CWW17'!$H$6, " - ", 'CWW17'!$E$5),212)&amp;" [*** truncated]",_xlfn.CONCAT('CWW17'!$B$9, " - ", 'CWW17'!$B$98, " - ", 'CWW17'!$H$6, " - ", 'CWW17'!$E$5))</f>
        <v xml:space="preserve">EA/NRW environmental programme wastewater (WINEP/NEP) - Microbiological treatment - bathing waters, coastal and inland (WINEP/NEP) wastewater opex - Sewage treatment and disposal - Wastewater network+ </v>
      </c>
      <c r="D3254" t="str">
        <f>'CWW17'!$C$98</f>
        <v>£m</v>
      </c>
      <c r="E3254" t="s">
        <v>8488</v>
      </c>
      <c r="F3254" s="1248">
        <f>IF(ISBLANK('CWW17'!$N$98),"##BLANK",'CWW17'!$N$98)</f>
        <v>0</v>
      </c>
    </row>
    <row r="3255" spans="2:6" x14ac:dyDescent="0.2">
      <c r="B3255" t="str">
        <f>UPPER('CWW17'!$BH$98)</f>
        <v>CWW17_089SLT_PR24</v>
      </c>
      <c r="C3255" t="str">
        <f>IF(LEN(_xlfn.CONCAT('CWW17'!$B$9, " - ", 'CWW17'!$B$98, " - ", 'CWW17'!$I$6, " - ", 'CWW17'!$E$5))&gt;230,LEFT(_xlfn.CONCAT('CWW17'!$B$9, " - ", 'CWW17'!$B$98, " - ", 'CWW17'!$I$6, " - ", 'CWW17'!$E$5),212)&amp;" [*** truncated]",_xlfn.CONCAT('CWW17'!$B$9, " - ", 'CWW17'!$B$98, " - ", 'CWW17'!$I$6, " - ", 'CWW17'!$E$5))</f>
        <v xml:space="preserve">EA/NRW environmental programme wastewater (WINEP/NEP) - Microbiological treatment - bathing waters, coastal and inland (WINEP/NEP) wastewater opex - Sludge liquor treatment - Wastewater network+ </v>
      </c>
      <c r="D3255" t="str">
        <f>'CWW17'!$C$98</f>
        <v>£m</v>
      </c>
      <c r="E3255" t="s">
        <v>8488</v>
      </c>
      <c r="F3255" s="1248">
        <f>IF(ISBLANK('CWW17'!$O$98),"##BLANK",'CWW17'!$O$98)</f>
        <v>0</v>
      </c>
    </row>
    <row r="3256" spans="2:6" x14ac:dyDescent="0.2">
      <c r="B3256" t="str">
        <f>UPPER('CWW17'!$BI$98)</f>
        <v>CWW17_089TOT_PR24</v>
      </c>
      <c r="C3256" t="str">
        <f>IF(LEN(_xlfn.CONCAT('CWW17'!$B$9, " - ", 'CWW17'!$B$98, " - ", 'CWW17'!$J$5))&gt;230,LEFT(_xlfn.CONCAT('CWW17'!$B$9, " - ", 'CWW17'!$B$98, " - ", 'CWW17'!$J$5),212)&amp;" [*** truncated]",_xlfn.CONCAT('CWW17'!$B$9, " - ", 'CWW17'!$B$98, " - ", 'CWW17'!$J$5))</f>
        <v>EA/NRW environmental programme wastewater (WINEP/NEP) - Microbiological treatment - bathing waters, coastal and inland (WINEP/NEP) wastewater opex - Total</v>
      </c>
      <c r="D3256" t="str">
        <f>'CWW17'!$C$98</f>
        <v>£m</v>
      </c>
      <c r="E3256" t="s">
        <v>8488</v>
      </c>
      <c r="F3256" s="1248">
        <f>IF(ISBLANK('CWW17'!$P$98),"##BLANK",'CWW17'!$P$98)</f>
        <v>0</v>
      </c>
    </row>
    <row r="3257" spans="2:6" x14ac:dyDescent="0.2">
      <c r="B3257" t="str">
        <f>UPPER('CWW17'!$BD$99)</f>
        <v>CWW17_090FL_PR24</v>
      </c>
      <c r="C3257" t="str">
        <f>IF(LEN(_xlfn.CONCAT('CWW17'!$B$9, " - ", 'CWW17'!$B$99, " - ", 'CWW17'!$E$6, " - ", 'CWW17'!$E$5))&gt;230,LEFT(_xlfn.CONCAT('CWW17'!$B$9, " - ", 'CWW17'!$B$99, " - ", 'CWW17'!$E$6, " - ", 'CWW17'!$E$5),212)&amp;" [*** truncated]",_xlfn.CONCAT('CWW17'!$B$9, " - ", 'CWW17'!$B$99, " - ", 'CWW17'!$E$6, " - ", 'CWW17'!$E$5))</f>
        <v xml:space="preserve">EA/NRW environmental programme wastewater (WINEP/NEP) - Microbiological treatment - bathing waters, coastal and inland (WINEP/NEP) wastewater totex - Foul - Wastewater network+ </v>
      </c>
      <c r="D3257" t="str">
        <f>'CWW17'!$C$99</f>
        <v>£m</v>
      </c>
      <c r="E3257" t="s">
        <v>8488</v>
      </c>
      <c r="F3257" s="1248">
        <f>IF(ISBLANK('CWW17'!$K$99),"##BLANK",'CWW17'!$K$99)</f>
        <v>0</v>
      </c>
    </row>
    <row r="3258" spans="2:6" x14ac:dyDescent="0.2">
      <c r="B3258" t="str">
        <f>UPPER('CWW17'!$BE$99)</f>
        <v>CWW17_090SWD_PR24</v>
      </c>
      <c r="C3258" t="str">
        <f>IF(LEN(_xlfn.CONCAT('CWW17'!$B$9, " - ", 'CWW17'!$B$99, " - ", 'CWW17'!$F$6, " - ", 'CWW17'!$E$5))&gt;230,LEFT(_xlfn.CONCAT('CWW17'!$B$9, " - ", 'CWW17'!$B$99, " - ", 'CWW17'!$F$6, " - ", 'CWW17'!$E$5),212)&amp;" [*** truncated]",_xlfn.CONCAT('CWW17'!$B$9, " - ", 'CWW17'!$B$99, " - ", 'CWW17'!$F$6, " - ", 'CWW17'!$E$5))</f>
        <v xml:space="preserve">EA/NRW environmental programme wastewater (WINEP/NEP) - Microbiological treatment - bathing waters, coastal and inland (WINEP/NEP) wastewater totex - Surface water drainage - Wastewater network+ </v>
      </c>
      <c r="D3258" t="str">
        <f>'CWW17'!$C$99</f>
        <v>£m</v>
      </c>
      <c r="E3258" t="s">
        <v>8488</v>
      </c>
      <c r="F3258" s="1248">
        <f>IF(ISBLANK('CWW17'!$L$99),"##BLANK",'CWW17'!$L$99)</f>
        <v>0</v>
      </c>
    </row>
    <row r="3259" spans="2:6" x14ac:dyDescent="0.2">
      <c r="B3259" t="str">
        <f>UPPER('CWW17'!$BF$99)</f>
        <v>CWW17_090HD_PR24</v>
      </c>
      <c r="C3259" t="str">
        <f>IF(LEN(_xlfn.CONCAT('CWW17'!$B$9, " - ", 'CWW17'!$B$99, " - ", 'CWW17'!$G$6, " - ", 'CWW17'!$E$5))&gt;230,LEFT(_xlfn.CONCAT('CWW17'!$B$9, " - ", 'CWW17'!$B$99, " - ", 'CWW17'!$G$6, " - ", 'CWW17'!$E$5),212)&amp;" [*** truncated]",_xlfn.CONCAT('CWW17'!$B$9, " - ", 'CWW17'!$B$99, " - ", 'CWW17'!$G$6, " - ", 'CWW17'!$E$5))</f>
        <v xml:space="preserve">EA/NRW environmental programme wastewater (WINEP/NEP) - Microbiological treatment - bathing waters, coastal and inland (WINEP/NEP) wastewater totex - Highway drainage - Wastewater network+ </v>
      </c>
      <c r="D3259" t="str">
        <f>'CWW17'!$C$99</f>
        <v>£m</v>
      </c>
      <c r="E3259" t="s">
        <v>8488</v>
      </c>
      <c r="F3259" s="1248">
        <f>IF(ISBLANK('CWW17'!$M$99),"##BLANK",'CWW17'!$M$99)</f>
        <v>0</v>
      </c>
    </row>
    <row r="3260" spans="2:6" x14ac:dyDescent="0.2">
      <c r="B3260" t="str">
        <f>UPPER('CWW17'!$BG$99)</f>
        <v>CWW17_090STD_PR24</v>
      </c>
      <c r="C3260" t="str">
        <f>IF(LEN(_xlfn.CONCAT('CWW17'!$B$9, " - ", 'CWW17'!$B$99, " - ", 'CWW17'!$H$6, " - ", 'CWW17'!$E$5))&gt;230,LEFT(_xlfn.CONCAT('CWW17'!$B$9, " - ", 'CWW17'!$B$99, " - ", 'CWW17'!$H$6, " - ", 'CWW17'!$E$5),212)&amp;" [*** truncated]",_xlfn.CONCAT('CWW17'!$B$9, " - ", 'CWW17'!$B$99, " - ", 'CWW17'!$H$6, " - ", 'CWW17'!$E$5))</f>
        <v xml:space="preserve">EA/NRW environmental programme wastewater (WINEP/NEP) - Microbiological treatment - bathing waters, coastal and inland (WINEP/NEP) wastewater totex - Sewage treatment and disposal - Wastewater network+ </v>
      </c>
      <c r="D3260" t="str">
        <f>'CWW17'!$C$99</f>
        <v>£m</v>
      </c>
      <c r="E3260" t="s">
        <v>8488</v>
      </c>
      <c r="F3260" s="1248">
        <f>IF(ISBLANK('CWW17'!$N$99),"##BLANK",'CWW17'!$N$99)</f>
        <v>0.57279204227541203</v>
      </c>
    </row>
    <row r="3261" spans="2:6" x14ac:dyDescent="0.2">
      <c r="B3261" t="str">
        <f>UPPER('CWW17'!$BH$99)</f>
        <v>CWW17_090SLT_PR24</v>
      </c>
      <c r="C3261" t="str">
        <f>IF(LEN(_xlfn.CONCAT('CWW17'!$B$9, " - ", 'CWW17'!$B$99, " - ", 'CWW17'!$I$6, " - ", 'CWW17'!$E$5))&gt;230,LEFT(_xlfn.CONCAT('CWW17'!$B$9, " - ", 'CWW17'!$B$99, " - ", 'CWW17'!$I$6, " - ", 'CWW17'!$E$5),212)&amp;" [*** truncated]",_xlfn.CONCAT('CWW17'!$B$9, " - ", 'CWW17'!$B$99, " - ", 'CWW17'!$I$6, " - ", 'CWW17'!$E$5))</f>
        <v xml:space="preserve">EA/NRW environmental programme wastewater (WINEP/NEP) - Microbiological treatment - bathing waters, coastal and inland (WINEP/NEP) wastewater totex - Sludge liquor treatment - Wastewater network+ </v>
      </c>
      <c r="D3261" t="str">
        <f>'CWW17'!$C$99</f>
        <v>£m</v>
      </c>
      <c r="E3261" t="s">
        <v>8488</v>
      </c>
      <c r="F3261" s="1248">
        <f>IF(ISBLANK('CWW17'!$O$99),"##BLANK",'CWW17'!$O$99)</f>
        <v>0</v>
      </c>
    </row>
    <row r="3262" spans="2:6" x14ac:dyDescent="0.2">
      <c r="B3262" t="str">
        <f>UPPER('CWW17'!$BI$99)</f>
        <v>CWW17_090TOT_PR24</v>
      </c>
      <c r="C3262" t="str">
        <f>IF(LEN(_xlfn.CONCAT('CWW17'!$B$9, " - ", 'CWW17'!$B$99, " - ", 'CWW17'!$J$5))&gt;230,LEFT(_xlfn.CONCAT('CWW17'!$B$9, " - ", 'CWW17'!$B$99, " - ", 'CWW17'!$J$5),212)&amp;" [*** truncated]",_xlfn.CONCAT('CWW17'!$B$9, " - ", 'CWW17'!$B$99, " - ", 'CWW17'!$J$5))</f>
        <v>EA/NRW environmental programme wastewater (WINEP/NEP) - Microbiological treatment - bathing waters, coastal and inland (WINEP/NEP) wastewater totex - Total</v>
      </c>
      <c r="D3262" t="str">
        <f>'CWW17'!$C$99</f>
        <v>£m</v>
      </c>
      <c r="E3262" t="s">
        <v>8488</v>
      </c>
      <c r="F3262" s="1248">
        <f>IF(ISBLANK('CWW17'!$P$99),"##BLANK",'CWW17'!$P$99)</f>
        <v>0.57279204227541203</v>
      </c>
    </row>
    <row r="3263" spans="2:6" x14ac:dyDescent="0.2">
      <c r="B3263" t="str">
        <f>UPPER('CWW17'!$BD$100)</f>
        <v>CWW17_091FL_PR24</v>
      </c>
      <c r="C3263" t="str">
        <f>IF(LEN(_xlfn.CONCAT('CWW17'!$B$9, " - ", 'CWW17'!$B$100, " - ", 'CWW17'!$E$6, " - ", 'CWW17'!$E$5))&gt;230,LEFT(_xlfn.CONCAT('CWW17'!$B$9, " - ", 'CWW17'!$B$100, " - ", 'CWW17'!$E$6, " - ", 'CWW17'!$E$5),212)&amp;" [*** truncated]",_xlfn.CONCAT('CWW17'!$B$9, " - ", 'CWW17'!$B$100, " - ", 'CWW17'!$E$6, " - ", 'CWW17'!$E$5))</f>
        <v xml:space="preserve">EA/NRW environmental programme wastewater (WINEP/NEP) - Septic tank replacements - treatment solution; (WINEP/NEP) wastewater capex - Foul - Wastewater network+ </v>
      </c>
      <c r="D3263" t="str">
        <f>'CWW17'!$C$100</f>
        <v>£m</v>
      </c>
      <c r="E3263" t="s">
        <v>8488</v>
      </c>
      <c r="F3263" s="1248">
        <f>IF(ISBLANK('CWW17'!$K$100),"##BLANK",'CWW17'!$K$100)</f>
        <v>0</v>
      </c>
    </row>
    <row r="3264" spans="2:6" x14ac:dyDescent="0.2">
      <c r="B3264" t="str">
        <f>UPPER('CWW17'!$BE$100)</f>
        <v>CWW17_091SWD_PR24</v>
      </c>
      <c r="C3264" t="str">
        <f>IF(LEN(_xlfn.CONCAT('CWW17'!$B$9, " - ", 'CWW17'!$B$100, " - ", 'CWW17'!$F$6, " - ", 'CWW17'!$E$5))&gt;230,LEFT(_xlfn.CONCAT('CWW17'!$B$9, " - ", 'CWW17'!$B$100, " - ", 'CWW17'!$F$6, " - ", 'CWW17'!$E$5),212)&amp;" [*** truncated]",_xlfn.CONCAT('CWW17'!$B$9, " - ", 'CWW17'!$B$100, " - ", 'CWW17'!$F$6, " - ", 'CWW17'!$E$5))</f>
        <v xml:space="preserve">EA/NRW environmental programme wastewater (WINEP/NEP) - Septic tank replacements - treatment solution; (WINEP/NEP) wastewater capex - Surface water drainage - Wastewater network+ </v>
      </c>
      <c r="D3264" t="str">
        <f>'CWW17'!$C$100</f>
        <v>£m</v>
      </c>
      <c r="E3264" t="s">
        <v>8488</v>
      </c>
      <c r="F3264" s="1248">
        <f>IF(ISBLANK('CWW17'!$L$100),"##BLANK",'CWW17'!$L$100)</f>
        <v>0</v>
      </c>
    </row>
    <row r="3265" spans="2:6" x14ac:dyDescent="0.2">
      <c r="B3265" t="str">
        <f>UPPER('CWW17'!$BF$100)</f>
        <v>CWW17_091HD_PR24</v>
      </c>
      <c r="C3265" t="str">
        <f>IF(LEN(_xlfn.CONCAT('CWW17'!$B$9, " - ", 'CWW17'!$B$100, " - ", 'CWW17'!$G$6, " - ", 'CWW17'!$E$5))&gt;230,LEFT(_xlfn.CONCAT('CWW17'!$B$9, " - ", 'CWW17'!$B$100, " - ", 'CWW17'!$G$6, " - ", 'CWW17'!$E$5),212)&amp;" [*** truncated]",_xlfn.CONCAT('CWW17'!$B$9, " - ", 'CWW17'!$B$100, " - ", 'CWW17'!$G$6, " - ", 'CWW17'!$E$5))</f>
        <v xml:space="preserve">EA/NRW environmental programme wastewater (WINEP/NEP) - Septic tank replacements - treatment solution; (WINEP/NEP) wastewater capex - Highway drainage - Wastewater network+ </v>
      </c>
      <c r="D3265" t="str">
        <f>'CWW17'!$C$100</f>
        <v>£m</v>
      </c>
      <c r="E3265" t="s">
        <v>8488</v>
      </c>
      <c r="F3265" s="1248">
        <f>IF(ISBLANK('CWW17'!$M$100),"##BLANK",'CWW17'!$M$100)</f>
        <v>0</v>
      </c>
    </row>
    <row r="3266" spans="2:6" x14ac:dyDescent="0.2">
      <c r="B3266" t="str">
        <f>UPPER('CWW17'!$BG$100)</f>
        <v>CWW17_091STD_PR24</v>
      </c>
      <c r="C3266" t="str">
        <f>IF(LEN(_xlfn.CONCAT('CWW17'!$B$9, " - ", 'CWW17'!$B$100, " - ", 'CWW17'!$H$6, " - ", 'CWW17'!$E$5))&gt;230,LEFT(_xlfn.CONCAT('CWW17'!$B$9, " - ", 'CWW17'!$B$100, " - ", 'CWW17'!$H$6, " - ", 'CWW17'!$E$5),212)&amp;" [*** truncated]",_xlfn.CONCAT('CWW17'!$B$9, " - ", 'CWW17'!$B$100, " - ", 'CWW17'!$H$6, " - ", 'CWW17'!$E$5))</f>
        <v xml:space="preserve">EA/NRW environmental programme wastewater (WINEP/NEP) - Septic tank replacements - treatment solution; (WINEP/NEP) wastewater capex - Sewage treatment and disposal - Wastewater network+ </v>
      </c>
      <c r="D3266" t="str">
        <f>'CWW17'!$C$100</f>
        <v>£m</v>
      </c>
      <c r="E3266" t="s">
        <v>8488</v>
      </c>
      <c r="F3266" s="1248">
        <f>IF(ISBLANK('CWW17'!$N$100),"##BLANK",'CWW17'!$N$100)</f>
        <v>0</v>
      </c>
    </row>
    <row r="3267" spans="2:6" x14ac:dyDescent="0.2">
      <c r="B3267" t="str">
        <f>UPPER('CWW17'!$BH$100)</f>
        <v>CWW17_091SLT_PR24</v>
      </c>
      <c r="C3267" t="str">
        <f>IF(LEN(_xlfn.CONCAT('CWW17'!$B$9, " - ", 'CWW17'!$B$100, " - ", 'CWW17'!$I$6, " - ", 'CWW17'!$E$5))&gt;230,LEFT(_xlfn.CONCAT('CWW17'!$B$9, " - ", 'CWW17'!$B$100, " - ", 'CWW17'!$I$6, " - ", 'CWW17'!$E$5),212)&amp;" [*** truncated]",_xlfn.CONCAT('CWW17'!$B$9, " - ", 'CWW17'!$B$100, " - ", 'CWW17'!$I$6, " - ", 'CWW17'!$E$5))</f>
        <v xml:space="preserve">EA/NRW environmental programme wastewater (WINEP/NEP) - Septic tank replacements - treatment solution; (WINEP/NEP) wastewater capex - Sludge liquor treatment - Wastewater network+ </v>
      </c>
      <c r="D3267" t="str">
        <f>'CWW17'!$C$100</f>
        <v>£m</v>
      </c>
      <c r="E3267" t="s">
        <v>8488</v>
      </c>
      <c r="F3267" s="1248">
        <f>IF(ISBLANK('CWW17'!$O$100),"##BLANK",'CWW17'!$O$100)</f>
        <v>0</v>
      </c>
    </row>
    <row r="3268" spans="2:6" x14ac:dyDescent="0.2">
      <c r="B3268" t="str">
        <f>UPPER('CWW17'!$BI$100)</f>
        <v>CWW17_091TOT_PR24</v>
      </c>
      <c r="C3268" t="str">
        <f>IF(LEN(_xlfn.CONCAT('CWW17'!$B$9, " - ", 'CWW17'!$B$100, " - ", 'CWW17'!$J$5))&gt;230,LEFT(_xlfn.CONCAT('CWW17'!$B$9, " - ", 'CWW17'!$B$100, " - ", 'CWW17'!$J$5),212)&amp;" [*** truncated]",_xlfn.CONCAT('CWW17'!$B$9, " - ", 'CWW17'!$B$100, " - ", 'CWW17'!$J$5))</f>
        <v>EA/NRW environmental programme wastewater (WINEP/NEP) - Septic tank replacements - treatment solution; (WINEP/NEP) wastewater capex - Total</v>
      </c>
      <c r="D3268" t="str">
        <f>'CWW17'!$C$100</f>
        <v>£m</v>
      </c>
      <c r="E3268" t="s">
        <v>8488</v>
      </c>
      <c r="F3268" s="1248">
        <f>IF(ISBLANK('CWW17'!$P$100),"##BLANK",'CWW17'!$P$100)</f>
        <v>0</v>
      </c>
    </row>
    <row r="3269" spans="2:6" x14ac:dyDescent="0.2">
      <c r="B3269" t="str">
        <f>UPPER('CWW17'!$BD$101)</f>
        <v>CWW17_092FL_PR24</v>
      </c>
      <c r="C3269" t="str">
        <f>IF(LEN(_xlfn.CONCAT('CWW17'!$B$9, " - ", 'CWW17'!$B$101, " - ", 'CWW17'!$E$6, " - ", 'CWW17'!$E$5))&gt;230,LEFT(_xlfn.CONCAT('CWW17'!$B$9, " - ", 'CWW17'!$B$101, " - ", 'CWW17'!$E$6, " - ", 'CWW17'!$E$5),212)&amp;" [*** truncated]",_xlfn.CONCAT('CWW17'!$B$9, " - ", 'CWW17'!$B$101, " - ", 'CWW17'!$E$6, " - ", 'CWW17'!$E$5))</f>
        <v xml:space="preserve">EA/NRW environmental programme wastewater (WINEP/NEP) - Septic tank replacements - treatment solution; (WINEP/NEP) wastewater opex - Foul - Wastewater network+ </v>
      </c>
      <c r="D3269" t="str">
        <f>'CWW17'!$C$101</f>
        <v>£m</v>
      </c>
      <c r="E3269" t="s">
        <v>8488</v>
      </c>
      <c r="F3269" s="1248">
        <f>IF(ISBLANK('CWW17'!$K$101),"##BLANK",'CWW17'!$K$101)</f>
        <v>0</v>
      </c>
    </row>
    <row r="3270" spans="2:6" x14ac:dyDescent="0.2">
      <c r="B3270" t="str">
        <f>UPPER('CWW17'!$BE$101)</f>
        <v>CWW17_092SWD_PR24</v>
      </c>
      <c r="C3270" t="str">
        <f>IF(LEN(_xlfn.CONCAT('CWW17'!$B$9, " - ", 'CWW17'!$B$101, " - ", 'CWW17'!$F$6, " - ", 'CWW17'!$E$5))&gt;230,LEFT(_xlfn.CONCAT('CWW17'!$B$9, " - ", 'CWW17'!$B$101, " - ", 'CWW17'!$F$6, " - ", 'CWW17'!$E$5),212)&amp;" [*** truncated]",_xlfn.CONCAT('CWW17'!$B$9, " - ", 'CWW17'!$B$101, " - ", 'CWW17'!$F$6, " - ", 'CWW17'!$E$5))</f>
        <v xml:space="preserve">EA/NRW environmental programme wastewater (WINEP/NEP) - Septic tank replacements - treatment solution; (WINEP/NEP) wastewater opex - Surface water drainage - Wastewater network+ </v>
      </c>
      <c r="D3270" t="str">
        <f>'CWW17'!$C$101</f>
        <v>£m</v>
      </c>
      <c r="E3270" t="s">
        <v>8488</v>
      </c>
      <c r="F3270" s="1248">
        <f>IF(ISBLANK('CWW17'!$L$101),"##BLANK",'CWW17'!$L$101)</f>
        <v>0</v>
      </c>
    </row>
    <row r="3271" spans="2:6" x14ac:dyDescent="0.2">
      <c r="B3271" t="str">
        <f>UPPER('CWW17'!$BF$101)</f>
        <v>CWW17_092HD_PR24</v>
      </c>
      <c r="C3271" t="str">
        <f>IF(LEN(_xlfn.CONCAT('CWW17'!$B$9, " - ", 'CWW17'!$B$101, " - ", 'CWW17'!$G$6, " - ", 'CWW17'!$E$5))&gt;230,LEFT(_xlfn.CONCAT('CWW17'!$B$9, " - ", 'CWW17'!$B$101, " - ", 'CWW17'!$G$6, " - ", 'CWW17'!$E$5),212)&amp;" [*** truncated]",_xlfn.CONCAT('CWW17'!$B$9, " - ", 'CWW17'!$B$101, " - ", 'CWW17'!$G$6, " - ", 'CWW17'!$E$5))</f>
        <v xml:space="preserve">EA/NRW environmental programme wastewater (WINEP/NEP) - Septic tank replacements - treatment solution; (WINEP/NEP) wastewater opex - Highway drainage - Wastewater network+ </v>
      </c>
      <c r="D3271" t="str">
        <f>'CWW17'!$C$101</f>
        <v>£m</v>
      </c>
      <c r="E3271" t="s">
        <v>8488</v>
      </c>
      <c r="F3271" s="1248">
        <f>IF(ISBLANK('CWW17'!$M$101),"##BLANK",'CWW17'!$M$101)</f>
        <v>0</v>
      </c>
    </row>
    <row r="3272" spans="2:6" x14ac:dyDescent="0.2">
      <c r="B3272" t="str">
        <f>UPPER('CWW17'!$BG$101)</f>
        <v>CWW17_092STD_PR24</v>
      </c>
      <c r="C3272" t="str">
        <f>IF(LEN(_xlfn.CONCAT('CWW17'!$B$9, " - ", 'CWW17'!$B$101, " - ", 'CWW17'!$H$6, " - ", 'CWW17'!$E$5))&gt;230,LEFT(_xlfn.CONCAT('CWW17'!$B$9, " - ", 'CWW17'!$B$101, " - ", 'CWW17'!$H$6, " - ", 'CWW17'!$E$5),212)&amp;" [*** truncated]",_xlfn.CONCAT('CWW17'!$B$9, " - ", 'CWW17'!$B$101, " - ", 'CWW17'!$H$6, " - ", 'CWW17'!$E$5))</f>
        <v xml:space="preserve">EA/NRW environmental programme wastewater (WINEP/NEP) - Septic tank replacements - treatment solution; (WINEP/NEP) wastewater opex - Sewage treatment and disposal - Wastewater network+ </v>
      </c>
      <c r="D3272" t="str">
        <f>'CWW17'!$C$101</f>
        <v>£m</v>
      </c>
      <c r="E3272" t="s">
        <v>8488</v>
      </c>
      <c r="F3272" s="1248">
        <f>IF(ISBLANK('CWW17'!$N$101),"##BLANK",'CWW17'!$N$101)</f>
        <v>0</v>
      </c>
    </row>
    <row r="3273" spans="2:6" x14ac:dyDescent="0.2">
      <c r="B3273" t="str">
        <f>UPPER('CWW17'!$BH$101)</f>
        <v>CWW17_092SLT_PR24</v>
      </c>
      <c r="C3273" t="str">
        <f>IF(LEN(_xlfn.CONCAT('CWW17'!$B$9, " - ", 'CWW17'!$B$101, " - ", 'CWW17'!$I$6, " - ", 'CWW17'!$E$5))&gt;230,LEFT(_xlfn.CONCAT('CWW17'!$B$9, " - ", 'CWW17'!$B$101, " - ", 'CWW17'!$I$6, " - ", 'CWW17'!$E$5),212)&amp;" [*** truncated]",_xlfn.CONCAT('CWW17'!$B$9, " - ", 'CWW17'!$B$101, " - ", 'CWW17'!$I$6, " - ", 'CWW17'!$E$5))</f>
        <v xml:space="preserve">EA/NRW environmental programme wastewater (WINEP/NEP) - Septic tank replacements - treatment solution; (WINEP/NEP) wastewater opex - Sludge liquor treatment - Wastewater network+ </v>
      </c>
      <c r="D3273" t="str">
        <f>'CWW17'!$C$101</f>
        <v>£m</v>
      </c>
      <c r="E3273" t="s">
        <v>8488</v>
      </c>
      <c r="F3273" s="1248">
        <f>IF(ISBLANK('CWW17'!$O$101),"##BLANK",'CWW17'!$O$101)</f>
        <v>0</v>
      </c>
    </row>
    <row r="3274" spans="2:6" x14ac:dyDescent="0.2">
      <c r="B3274" t="str">
        <f>UPPER('CWW17'!$BI$101)</f>
        <v>CWW17_092TOT_PR24</v>
      </c>
      <c r="C3274" t="str">
        <f>IF(LEN(_xlfn.CONCAT('CWW17'!$B$9, " - ", 'CWW17'!$B$101, " - ", 'CWW17'!$J$5))&gt;230,LEFT(_xlfn.CONCAT('CWW17'!$B$9, " - ", 'CWW17'!$B$101, " - ", 'CWW17'!$J$5),212)&amp;" [*** truncated]",_xlfn.CONCAT('CWW17'!$B$9, " - ", 'CWW17'!$B$101, " - ", 'CWW17'!$J$5))</f>
        <v>EA/NRW environmental programme wastewater (WINEP/NEP) - Septic tank replacements - treatment solution; (WINEP/NEP) wastewater opex - Total</v>
      </c>
      <c r="D3274" t="str">
        <f>'CWW17'!$C$101</f>
        <v>£m</v>
      </c>
      <c r="E3274" t="s">
        <v>8488</v>
      </c>
      <c r="F3274" s="1248">
        <f>IF(ISBLANK('CWW17'!$P$101),"##BLANK",'CWW17'!$P$101)</f>
        <v>0</v>
      </c>
    </row>
    <row r="3275" spans="2:6" x14ac:dyDescent="0.2">
      <c r="B3275" t="str">
        <f>UPPER('CWW17'!$BD$102)</f>
        <v>CWW17_093FL_PR24</v>
      </c>
      <c r="C3275" t="str">
        <f>IF(LEN(_xlfn.CONCAT('CWW17'!$B$9, " - ", 'CWW17'!$B$102, " - ", 'CWW17'!$E$6, " - ", 'CWW17'!$E$5))&gt;230,LEFT(_xlfn.CONCAT('CWW17'!$B$9, " - ", 'CWW17'!$B$102, " - ", 'CWW17'!$E$6, " - ", 'CWW17'!$E$5),212)&amp;" [*** truncated]",_xlfn.CONCAT('CWW17'!$B$9, " - ", 'CWW17'!$B$102, " - ", 'CWW17'!$E$6, " - ", 'CWW17'!$E$5))</f>
        <v xml:space="preserve">EA/NRW environmental programme wastewater (WINEP/NEP) - Septic tank replacements - treatment solution; (WINEP/NEP) wastewater totex - Foul - Wastewater network+ </v>
      </c>
      <c r="D3275" t="str">
        <f>'CWW17'!$C$102</f>
        <v>£m</v>
      </c>
      <c r="E3275" t="s">
        <v>8488</v>
      </c>
      <c r="F3275" s="1248">
        <f>IF(ISBLANK('CWW17'!$K$102),"##BLANK",'CWW17'!$K$102)</f>
        <v>0</v>
      </c>
    </row>
    <row r="3276" spans="2:6" x14ac:dyDescent="0.2">
      <c r="B3276" t="str">
        <f>UPPER('CWW17'!$BE$102)</f>
        <v>CWW17_093SWD_PR24</v>
      </c>
      <c r="C3276" t="str">
        <f>IF(LEN(_xlfn.CONCAT('CWW17'!$B$9, " - ", 'CWW17'!$B$102, " - ", 'CWW17'!$F$6, " - ", 'CWW17'!$E$5))&gt;230,LEFT(_xlfn.CONCAT('CWW17'!$B$9, " - ", 'CWW17'!$B$102, " - ", 'CWW17'!$F$6, " - ", 'CWW17'!$E$5),212)&amp;" [*** truncated]",_xlfn.CONCAT('CWW17'!$B$9, " - ", 'CWW17'!$B$102, " - ", 'CWW17'!$F$6, " - ", 'CWW17'!$E$5))</f>
        <v xml:space="preserve">EA/NRW environmental programme wastewater (WINEP/NEP) - Septic tank replacements - treatment solution; (WINEP/NEP) wastewater totex - Surface water drainage - Wastewater network+ </v>
      </c>
      <c r="D3276" t="str">
        <f>'CWW17'!$C$102</f>
        <v>£m</v>
      </c>
      <c r="E3276" t="s">
        <v>8488</v>
      </c>
      <c r="F3276" s="1248">
        <f>IF(ISBLANK('CWW17'!$L$102),"##BLANK",'CWW17'!$L$102)</f>
        <v>0</v>
      </c>
    </row>
    <row r="3277" spans="2:6" x14ac:dyDescent="0.2">
      <c r="B3277" t="str">
        <f>UPPER('CWW17'!$BF$102)</f>
        <v>CWW17_093HD_PR24</v>
      </c>
      <c r="C3277" t="str">
        <f>IF(LEN(_xlfn.CONCAT('CWW17'!$B$9, " - ", 'CWW17'!$B$102, " - ", 'CWW17'!$G$6, " - ", 'CWW17'!$E$5))&gt;230,LEFT(_xlfn.CONCAT('CWW17'!$B$9, " - ", 'CWW17'!$B$102, " - ", 'CWW17'!$G$6, " - ", 'CWW17'!$E$5),212)&amp;" [*** truncated]",_xlfn.CONCAT('CWW17'!$B$9, " - ", 'CWW17'!$B$102, " - ", 'CWW17'!$G$6, " - ", 'CWW17'!$E$5))</f>
        <v xml:space="preserve">EA/NRW environmental programme wastewater (WINEP/NEP) - Septic tank replacements - treatment solution; (WINEP/NEP) wastewater totex - Highway drainage - Wastewater network+ </v>
      </c>
      <c r="D3277" t="str">
        <f>'CWW17'!$C$102</f>
        <v>£m</v>
      </c>
      <c r="E3277" t="s">
        <v>8488</v>
      </c>
      <c r="F3277" s="1248">
        <f>IF(ISBLANK('CWW17'!$M$102),"##BLANK",'CWW17'!$M$102)</f>
        <v>0</v>
      </c>
    </row>
    <row r="3278" spans="2:6" x14ac:dyDescent="0.2">
      <c r="B3278" t="str">
        <f>UPPER('CWW17'!$BG$102)</f>
        <v>CWW17_093STD_PR24</v>
      </c>
      <c r="C3278" t="str">
        <f>IF(LEN(_xlfn.CONCAT('CWW17'!$B$9, " - ", 'CWW17'!$B$102, " - ", 'CWW17'!$H$6, " - ", 'CWW17'!$E$5))&gt;230,LEFT(_xlfn.CONCAT('CWW17'!$B$9, " - ", 'CWW17'!$B$102, " - ", 'CWW17'!$H$6, " - ", 'CWW17'!$E$5),212)&amp;" [*** truncated]",_xlfn.CONCAT('CWW17'!$B$9, " - ", 'CWW17'!$B$102, " - ", 'CWW17'!$H$6, " - ", 'CWW17'!$E$5))</f>
        <v xml:space="preserve">EA/NRW environmental programme wastewater (WINEP/NEP) - Septic tank replacements - treatment solution; (WINEP/NEP) wastewater totex - Sewage treatment and disposal - Wastewater network+ </v>
      </c>
      <c r="D3278" t="str">
        <f>'CWW17'!$C$102</f>
        <v>£m</v>
      </c>
      <c r="E3278" t="s">
        <v>8488</v>
      </c>
      <c r="F3278" s="1248">
        <f>IF(ISBLANK('CWW17'!$N$102),"##BLANK",'CWW17'!$N$102)</f>
        <v>0</v>
      </c>
    </row>
    <row r="3279" spans="2:6" x14ac:dyDescent="0.2">
      <c r="B3279" t="str">
        <f>UPPER('CWW17'!$BH$102)</f>
        <v>CWW17_093SLT_PR24</v>
      </c>
      <c r="C3279" t="str">
        <f>IF(LEN(_xlfn.CONCAT('CWW17'!$B$9, " - ", 'CWW17'!$B$102, " - ", 'CWW17'!$I$6, " - ", 'CWW17'!$E$5))&gt;230,LEFT(_xlfn.CONCAT('CWW17'!$B$9, " - ", 'CWW17'!$B$102, " - ", 'CWW17'!$I$6, " - ", 'CWW17'!$E$5),212)&amp;" [*** truncated]",_xlfn.CONCAT('CWW17'!$B$9, " - ", 'CWW17'!$B$102, " - ", 'CWW17'!$I$6, " - ", 'CWW17'!$E$5))</f>
        <v xml:space="preserve">EA/NRW environmental programme wastewater (WINEP/NEP) - Septic tank replacements - treatment solution; (WINEP/NEP) wastewater totex - Sludge liquor treatment - Wastewater network+ </v>
      </c>
      <c r="D3279" t="str">
        <f>'CWW17'!$C$102</f>
        <v>£m</v>
      </c>
      <c r="E3279" t="s">
        <v>8488</v>
      </c>
      <c r="F3279" s="1248">
        <f>IF(ISBLANK('CWW17'!$O$102),"##BLANK",'CWW17'!$O$102)</f>
        <v>0</v>
      </c>
    </row>
    <row r="3280" spans="2:6" x14ac:dyDescent="0.2">
      <c r="B3280" t="str">
        <f>UPPER('CWW17'!$BI$102)</f>
        <v>CWW17_093TOT_PR24</v>
      </c>
      <c r="C3280" t="str">
        <f>IF(LEN(_xlfn.CONCAT('CWW17'!$B$9, " - ", 'CWW17'!$B$102, " - ", 'CWW17'!$J$5))&gt;230,LEFT(_xlfn.CONCAT('CWW17'!$B$9, " - ", 'CWW17'!$B$102, " - ", 'CWW17'!$J$5),212)&amp;" [*** truncated]",_xlfn.CONCAT('CWW17'!$B$9, " - ", 'CWW17'!$B$102, " - ", 'CWW17'!$J$5))</f>
        <v>EA/NRW environmental programme wastewater (WINEP/NEP) - Septic tank replacements - treatment solution; (WINEP/NEP) wastewater totex - Total</v>
      </c>
      <c r="D3280" t="str">
        <f>'CWW17'!$C$102</f>
        <v>£m</v>
      </c>
      <c r="E3280" t="s">
        <v>8488</v>
      </c>
      <c r="F3280" s="1248">
        <f>IF(ISBLANK('CWW17'!$P$102),"##BLANK",'CWW17'!$P$102)</f>
        <v>0</v>
      </c>
    </row>
    <row r="3281" spans="2:6" x14ac:dyDescent="0.2">
      <c r="B3281" t="str">
        <f>UPPER('CWW17'!$BD$103)</f>
        <v>CWW17_094FL_PR24</v>
      </c>
      <c r="C3281" t="str">
        <f>IF(LEN(_xlfn.CONCAT('CWW17'!$B$9, " - ", 'CWW17'!$B$103, " - ", 'CWW17'!$E$6, " - ", 'CWW17'!$E$5))&gt;230,LEFT(_xlfn.CONCAT('CWW17'!$B$9, " - ", 'CWW17'!$B$103, " - ", 'CWW17'!$E$6, " - ", 'CWW17'!$E$5),212)&amp;" [*** truncated]",_xlfn.CONCAT('CWW17'!$B$9, " - ", 'CWW17'!$B$103, " - ", 'CWW17'!$E$6, " - ", 'CWW17'!$E$5))</f>
        <v xml:space="preserve">EA/NRW environmental programme wastewater (WINEP/NEP) - Septic tank replacements - flow diversion; (WINEP/NEP) wastewater capex - Foul - Wastewater network+ </v>
      </c>
      <c r="D3281" t="str">
        <f>'CWW17'!$C$103</f>
        <v>£m</v>
      </c>
      <c r="E3281" t="s">
        <v>8488</v>
      </c>
      <c r="F3281" s="1248">
        <f>IF(ISBLANK('CWW17'!$K$103),"##BLANK",'CWW17'!$K$103)</f>
        <v>0</v>
      </c>
    </row>
    <row r="3282" spans="2:6" x14ac:dyDescent="0.2">
      <c r="B3282" t="str">
        <f>UPPER('CWW17'!$BE$103)</f>
        <v>CWW17_094SWD_PR24</v>
      </c>
      <c r="C3282" t="str">
        <f>IF(LEN(_xlfn.CONCAT('CWW17'!$B$9, " - ", 'CWW17'!$B$103, " - ", 'CWW17'!$F$6, " - ", 'CWW17'!$E$5))&gt;230,LEFT(_xlfn.CONCAT('CWW17'!$B$9, " - ", 'CWW17'!$B$103, " - ", 'CWW17'!$F$6, " - ", 'CWW17'!$E$5),212)&amp;" [*** truncated]",_xlfn.CONCAT('CWW17'!$B$9, " - ", 'CWW17'!$B$103, " - ", 'CWW17'!$F$6, " - ", 'CWW17'!$E$5))</f>
        <v xml:space="preserve">EA/NRW environmental programme wastewater (WINEP/NEP) - Septic tank replacements - flow diversion; (WINEP/NEP) wastewater capex - Surface water drainage - Wastewater network+ </v>
      </c>
      <c r="D3282" t="str">
        <f>'CWW17'!$C$103</f>
        <v>£m</v>
      </c>
      <c r="E3282" t="s">
        <v>8488</v>
      </c>
      <c r="F3282" s="1248">
        <f>IF(ISBLANK('CWW17'!$L$103),"##BLANK",'CWW17'!$L$103)</f>
        <v>0</v>
      </c>
    </row>
    <row r="3283" spans="2:6" x14ac:dyDescent="0.2">
      <c r="B3283" t="str">
        <f>UPPER('CWW17'!$BF$103)</f>
        <v>CWW17_094HD_PR24</v>
      </c>
      <c r="C3283" t="str">
        <f>IF(LEN(_xlfn.CONCAT('CWW17'!$B$9, " - ", 'CWW17'!$B$103, " - ", 'CWW17'!$G$6, " - ", 'CWW17'!$E$5))&gt;230,LEFT(_xlfn.CONCAT('CWW17'!$B$9, " - ", 'CWW17'!$B$103, " - ", 'CWW17'!$G$6, " - ", 'CWW17'!$E$5),212)&amp;" [*** truncated]",_xlfn.CONCAT('CWW17'!$B$9, " - ", 'CWW17'!$B$103, " - ", 'CWW17'!$G$6, " - ", 'CWW17'!$E$5))</f>
        <v xml:space="preserve">EA/NRW environmental programme wastewater (WINEP/NEP) - Septic tank replacements - flow diversion; (WINEP/NEP) wastewater capex - Highway drainage - Wastewater network+ </v>
      </c>
      <c r="D3283" t="str">
        <f>'CWW17'!$C$103</f>
        <v>£m</v>
      </c>
      <c r="E3283" t="s">
        <v>8488</v>
      </c>
      <c r="F3283" s="1248">
        <f>IF(ISBLANK('CWW17'!$M$103),"##BLANK",'CWW17'!$M$103)</f>
        <v>0</v>
      </c>
    </row>
    <row r="3284" spans="2:6" x14ac:dyDescent="0.2">
      <c r="B3284" t="str">
        <f>UPPER('CWW17'!$BG$103)</f>
        <v>CWW17_094STD_PR24</v>
      </c>
      <c r="C3284" t="str">
        <f>IF(LEN(_xlfn.CONCAT('CWW17'!$B$9, " - ", 'CWW17'!$B$103, " - ", 'CWW17'!$H$6, " - ", 'CWW17'!$E$5))&gt;230,LEFT(_xlfn.CONCAT('CWW17'!$B$9, " - ", 'CWW17'!$B$103, " - ", 'CWW17'!$H$6, " - ", 'CWW17'!$E$5),212)&amp;" [*** truncated]",_xlfn.CONCAT('CWW17'!$B$9, " - ", 'CWW17'!$B$103, " - ", 'CWW17'!$H$6, " - ", 'CWW17'!$E$5))</f>
        <v xml:space="preserve">EA/NRW environmental programme wastewater (WINEP/NEP) - Septic tank replacements - flow diversion; (WINEP/NEP) wastewater capex - Sewage treatment and disposal - Wastewater network+ </v>
      </c>
      <c r="D3284" t="str">
        <f>'CWW17'!$C$103</f>
        <v>£m</v>
      </c>
      <c r="E3284" t="s">
        <v>8488</v>
      </c>
      <c r="F3284" s="1248">
        <f>IF(ISBLANK('CWW17'!$N$103),"##BLANK",'CWW17'!$N$103)</f>
        <v>0</v>
      </c>
    </row>
    <row r="3285" spans="2:6" x14ac:dyDescent="0.2">
      <c r="B3285" t="str">
        <f>UPPER('CWW17'!$BH$103)</f>
        <v>CWW17_094SLT_PR24</v>
      </c>
      <c r="C3285" t="str">
        <f>IF(LEN(_xlfn.CONCAT('CWW17'!$B$9, " - ", 'CWW17'!$B$103, " - ", 'CWW17'!$I$6, " - ", 'CWW17'!$E$5))&gt;230,LEFT(_xlfn.CONCAT('CWW17'!$B$9, " - ", 'CWW17'!$B$103, " - ", 'CWW17'!$I$6, " - ", 'CWW17'!$E$5),212)&amp;" [*** truncated]",_xlfn.CONCAT('CWW17'!$B$9, " - ", 'CWW17'!$B$103, " - ", 'CWW17'!$I$6, " - ", 'CWW17'!$E$5))</f>
        <v xml:space="preserve">EA/NRW environmental programme wastewater (WINEP/NEP) - Septic tank replacements - flow diversion; (WINEP/NEP) wastewater capex - Sludge liquor treatment - Wastewater network+ </v>
      </c>
      <c r="D3285" t="str">
        <f>'CWW17'!$C$103</f>
        <v>£m</v>
      </c>
      <c r="E3285" t="s">
        <v>8488</v>
      </c>
      <c r="F3285" s="1248">
        <f>IF(ISBLANK('CWW17'!$O$103),"##BLANK",'CWW17'!$O$103)</f>
        <v>0</v>
      </c>
    </row>
    <row r="3286" spans="2:6" x14ac:dyDescent="0.2">
      <c r="B3286" t="str">
        <f>UPPER('CWW17'!$BI$103)</f>
        <v>CWW17_094TOT_PR24</v>
      </c>
      <c r="C3286" t="str">
        <f>IF(LEN(_xlfn.CONCAT('CWW17'!$B$9, " - ", 'CWW17'!$B$103, " - ", 'CWW17'!$J$5))&gt;230,LEFT(_xlfn.CONCAT('CWW17'!$B$9, " - ", 'CWW17'!$B$103, " - ", 'CWW17'!$J$5),212)&amp;" [*** truncated]",_xlfn.CONCAT('CWW17'!$B$9, " - ", 'CWW17'!$B$103, " - ", 'CWW17'!$J$5))</f>
        <v>EA/NRW environmental programme wastewater (WINEP/NEP) - Septic tank replacements - flow diversion; (WINEP/NEP) wastewater capex - Total</v>
      </c>
      <c r="D3286" t="str">
        <f>'CWW17'!$C$103</f>
        <v>£m</v>
      </c>
      <c r="E3286" t="s">
        <v>8488</v>
      </c>
      <c r="F3286" s="1248">
        <f>IF(ISBLANK('CWW17'!$P$103),"##BLANK",'CWW17'!$P$103)</f>
        <v>0</v>
      </c>
    </row>
    <row r="3287" spans="2:6" x14ac:dyDescent="0.2">
      <c r="B3287" t="str">
        <f>UPPER('CWW17'!$BD$104)</f>
        <v>CWW17_095FL_PR24</v>
      </c>
      <c r="C3287" t="str">
        <f>IF(LEN(_xlfn.CONCAT('CWW17'!$B$9, " - ", 'CWW17'!$B$104, " - ", 'CWW17'!$E$6, " - ", 'CWW17'!$E$5))&gt;230,LEFT(_xlfn.CONCAT('CWW17'!$B$9, " - ", 'CWW17'!$B$104, " - ", 'CWW17'!$E$6, " - ", 'CWW17'!$E$5),212)&amp;" [*** truncated]",_xlfn.CONCAT('CWW17'!$B$9, " - ", 'CWW17'!$B$104, " - ", 'CWW17'!$E$6, " - ", 'CWW17'!$E$5))</f>
        <v xml:space="preserve">EA/NRW environmental programme wastewater (WINEP/NEP) - Septic tank replacements - flow diversion; (WINEP/NEP) wastewater opex - Foul - Wastewater network+ </v>
      </c>
      <c r="D3287" t="str">
        <f>'CWW17'!$C$104</f>
        <v>£m</v>
      </c>
      <c r="E3287" t="s">
        <v>8488</v>
      </c>
      <c r="F3287" s="1248">
        <f>IF(ISBLANK('CWW17'!$K$104),"##BLANK",'CWW17'!$K$104)</f>
        <v>0</v>
      </c>
    </row>
    <row r="3288" spans="2:6" x14ac:dyDescent="0.2">
      <c r="B3288" t="str">
        <f>UPPER('CWW17'!$BE$104)</f>
        <v>CWW17_095SWD_PR24</v>
      </c>
      <c r="C3288" t="str">
        <f>IF(LEN(_xlfn.CONCAT('CWW17'!$B$9, " - ", 'CWW17'!$B$104, " - ", 'CWW17'!$F$6, " - ", 'CWW17'!$E$5))&gt;230,LEFT(_xlfn.CONCAT('CWW17'!$B$9, " - ", 'CWW17'!$B$104, " - ", 'CWW17'!$F$6, " - ", 'CWW17'!$E$5),212)&amp;" [*** truncated]",_xlfn.CONCAT('CWW17'!$B$9, " - ", 'CWW17'!$B$104, " - ", 'CWW17'!$F$6, " - ", 'CWW17'!$E$5))</f>
        <v xml:space="preserve">EA/NRW environmental programme wastewater (WINEP/NEP) - Septic tank replacements - flow diversion; (WINEP/NEP) wastewater opex - Surface water drainage - Wastewater network+ </v>
      </c>
      <c r="D3288" t="str">
        <f>'CWW17'!$C$104</f>
        <v>£m</v>
      </c>
      <c r="E3288" t="s">
        <v>8488</v>
      </c>
      <c r="F3288" s="1248">
        <f>IF(ISBLANK('CWW17'!$L$104),"##BLANK",'CWW17'!$L$104)</f>
        <v>0</v>
      </c>
    </row>
    <row r="3289" spans="2:6" x14ac:dyDescent="0.2">
      <c r="B3289" t="str">
        <f>UPPER('CWW17'!$BF$104)</f>
        <v>CWW17_095HD_PR24</v>
      </c>
      <c r="C3289" t="str">
        <f>IF(LEN(_xlfn.CONCAT('CWW17'!$B$9, " - ", 'CWW17'!$B$104, " - ", 'CWW17'!$G$6, " - ", 'CWW17'!$E$5))&gt;230,LEFT(_xlfn.CONCAT('CWW17'!$B$9, " - ", 'CWW17'!$B$104, " - ", 'CWW17'!$G$6, " - ", 'CWW17'!$E$5),212)&amp;" [*** truncated]",_xlfn.CONCAT('CWW17'!$B$9, " - ", 'CWW17'!$B$104, " - ", 'CWW17'!$G$6, " - ", 'CWW17'!$E$5))</f>
        <v xml:space="preserve">EA/NRW environmental programme wastewater (WINEP/NEP) - Septic tank replacements - flow diversion; (WINEP/NEP) wastewater opex - Highway drainage - Wastewater network+ </v>
      </c>
      <c r="D3289" t="str">
        <f>'CWW17'!$C$104</f>
        <v>£m</v>
      </c>
      <c r="E3289" t="s">
        <v>8488</v>
      </c>
      <c r="F3289" s="1248">
        <f>IF(ISBLANK('CWW17'!$M$104),"##BLANK",'CWW17'!$M$104)</f>
        <v>0</v>
      </c>
    </row>
    <row r="3290" spans="2:6" x14ac:dyDescent="0.2">
      <c r="B3290" t="str">
        <f>UPPER('CWW17'!$BG$104)</f>
        <v>CWW17_095STD_PR24</v>
      </c>
      <c r="C3290" t="str">
        <f>IF(LEN(_xlfn.CONCAT('CWW17'!$B$9, " - ", 'CWW17'!$B$104, " - ", 'CWW17'!$H$6, " - ", 'CWW17'!$E$5))&gt;230,LEFT(_xlfn.CONCAT('CWW17'!$B$9, " - ", 'CWW17'!$B$104, " - ", 'CWW17'!$H$6, " - ", 'CWW17'!$E$5),212)&amp;" [*** truncated]",_xlfn.CONCAT('CWW17'!$B$9, " - ", 'CWW17'!$B$104, " - ", 'CWW17'!$H$6, " - ", 'CWW17'!$E$5))</f>
        <v xml:space="preserve">EA/NRW environmental programme wastewater (WINEP/NEP) - Septic tank replacements - flow diversion; (WINEP/NEP) wastewater opex - Sewage treatment and disposal - Wastewater network+ </v>
      </c>
      <c r="D3290" t="str">
        <f>'CWW17'!$C$104</f>
        <v>£m</v>
      </c>
      <c r="E3290" t="s">
        <v>8488</v>
      </c>
      <c r="F3290" s="1248">
        <f>IF(ISBLANK('CWW17'!$N$104),"##BLANK",'CWW17'!$N$104)</f>
        <v>0</v>
      </c>
    </row>
    <row r="3291" spans="2:6" x14ac:dyDescent="0.2">
      <c r="B3291" t="str">
        <f>UPPER('CWW17'!$BH$104)</f>
        <v>CWW17_095SLT_PR24</v>
      </c>
      <c r="C3291" t="str">
        <f>IF(LEN(_xlfn.CONCAT('CWW17'!$B$9, " - ", 'CWW17'!$B$104, " - ", 'CWW17'!$I$6, " - ", 'CWW17'!$E$5))&gt;230,LEFT(_xlfn.CONCAT('CWW17'!$B$9, " - ", 'CWW17'!$B$104, " - ", 'CWW17'!$I$6, " - ", 'CWW17'!$E$5),212)&amp;" [*** truncated]",_xlfn.CONCAT('CWW17'!$B$9, " - ", 'CWW17'!$B$104, " - ", 'CWW17'!$I$6, " - ", 'CWW17'!$E$5))</f>
        <v xml:space="preserve">EA/NRW environmental programme wastewater (WINEP/NEP) - Septic tank replacements - flow diversion; (WINEP/NEP) wastewater opex - Sludge liquor treatment - Wastewater network+ </v>
      </c>
      <c r="D3291" t="str">
        <f>'CWW17'!$C$104</f>
        <v>£m</v>
      </c>
      <c r="E3291" t="s">
        <v>8488</v>
      </c>
      <c r="F3291" s="1248">
        <f>IF(ISBLANK('CWW17'!$O$104),"##BLANK",'CWW17'!$O$104)</f>
        <v>0</v>
      </c>
    </row>
    <row r="3292" spans="2:6" x14ac:dyDescent="0.2">
      <c r="B3292" t="str">
        <f>UPPER('CWW17'!$BI$104)</f>
        <v>CWW17_095TOT_PR24</v>
      </c>
      <c r="C3292" t="str">
        <f>IF(LEN(_xlfn.CONCAT('CWW17'!$B$9, " - ", 'CWW17'!$B$104, " - ", 'CWW17'!$J$5))&gt;230,LEFT(_xlfn.CONCAT('CWW17'!$B$9, " - ", 'CWW17'!$B$104, " - ", 'CWW17'!$J$5),212)&amp;" [*** truncated]",_xlfn.CONCAT('CWW17'!$B$9, " - ", 'CWW17'!$B$104, " - ", 'CWW17'!$J$5))</f>
        <v>EA/NRW environmental programme wastewater (WINEP/NEP) - Septic tank replacements - flow diversion; (WINEP/NEP) wastewater opex - Total</v>
      </c>
      <c r="D3292" t="str">
        <f>'CWW17'!$C$104</f>
        <v>£m</v>
      </c>
      <c r="E3292" t="s">
        <v>8488</v>
      </c>
      <c r="F3292" s="1248">
        <f>IF(ISBLANK('CWW17'!$P$104),"##BLANK",'CWW17'!$P$104)</f>
        <v>0</v>
      </c>
    </row>
    <row r="3293" spans="2:6" x14ac:dyDescent="0.2">
      <c r="B3293" t="str">
        <f>UPPER('CWW17'!$BD$105)</f>
        <v>CWW17_096FL_PR24</v>
      </c>
      <c r="C3293" t="str">
        <f>IF(LEN(_xlfn.CONCAT('CWW17'!$B$9, " - ", 'CWW17'!$B$105, " - ", 'CWW17'!$E$6, " - ", 'CWW17'!$E$5))&gt;230,LEFT(_xlfn.CONCAT('CWW17'!$B$9, " - ", 'CWW17'!$B$105, " - ", 'CWW17'!$E$6, " - ", 'CWW17'!$E$5),212)&amp;" [*** truncated]",_xlfn.CONCAT('CWW17'!$B$9, " - ", 'CWW17'!$B$105, " - ", 'CWW17'!$E$6, " - ", 'CWW17'!$E$5))</f>
        <v xml:space="preserve">EA/NRW environmental programme wastewater (WINEP/NEP) - Septic tank replacements - flow diversion; (WINEP/NEP) wastewater totex - Foul - Wastewater network+ </v>
      </c>
      <c r="D3293" t="str">
        <f>'CWW17'!$C$105</f>
        <v>£m</v>
      </c>
      <c r="E3293" t="s">
        <v>8488</v>
      </c>
      <c r="F3293" s="1248">
        <f>IF(ISBLANK('CWW17'!$K$105),"##BLANK",'CWW17'!$K$105)</f>
        <v>0</v>
      </c>
    </row>
    <row r="3294" spans="2:6" x14ac:dyDescent="0.2">
      <c r="B3294" t="str">
        <f>UPPER('CWW17'!$BE$105)</f>
        <v>CWW17_096SWD_PR24</v>
      </c>
      <c r="C3294" t="str">
        <f>IF(LEN(_xlfn.CONCAT('CWW17'!$B$9, " - ", 'CWW17'!$B$105, " - ", 'CWW17'!$F$6, " - ", 'CWW17'!$E$5))&gt;230,LEFT(_xlfn.CONCAT('CWW17'!$B$9, " - ", 'CWW17'!$B$105, " - ", 'CWW17'!$F$6, " - ", 'CWW17'!$E$5),212)&amp;" [*** truncated]",_xlfn.CONCAT('CWW17'!$B$9, " - ", 'CWW17'!$B$105, " - ", 'CWW17'!$F$6, " - ", 'CWW17'!$E$5))</f>
        <v xml:space="preserve">EA/NRW environmental programme wastewater (WINEP/NEP) - Septic tank replacements - flow diversion; (WINEP/NEP) wastewater totex - Surface water drainage - Wastewater network+ </v>
      </c>
      <c r="D3294" t="str">
        <f>'CWW17'!$C$105</f>
        <v>£m</v>
      </c>
      <c r="E3294" t="s">
        <v>8488</v>
      </c>
      <c r="F3294" s="1248">
        <f>IF(ISBLANK('CWW17'!$L$105),"##BLANK",'CWW17'!$L$105)</f>
        <v>0</v>
      </c>
    </row>
    <row r="3295" spans="2:6" x14ac:dyDescent="0.2">
      <c r="B3295" t="str">
        <f>UPPER('CWW17'!$BF$105)</f>
        <v>CWW17_096HD_PR24</v>
      </c>
      <c r="C3295" t="str">
        <f>IF(LEN(_xlfn.CONCAT('CWW17'!$B$9, " - ", 'CWW17'!$B$105, " - ", 'CWW17'!$G$6, " - ", 'CWW17'!$E$5))&gt;230,LEFT(_xlfn.CONCAT('CWW17'!$B$9, " - ", 'CWW17'!$B$105, " - ", 'CWW17'!$G$6, " - ", 'CWW17'!$E$5),212)&amp;" [*** truncated]",_xlfn.CONCAT('CWW17'!$B$9, " - ", 'CWW17'!$B$105, " - ", 'CWW17'!$G$6, " - ", 'CWW17'!$E$5))</f>
        <v xml:space="preserve">EA/NRW environmental programme wastewater (WINEP/NEP) - Septic tank replacements - flow diversion; (WINEP/NEP) wastewater totex - Highway drainage - Wastewater network+ </v>
      </c>
      <c r="D3295" t="str">
        <f>'CWW17'!$C$105</f>
        <v>£m</v>
      </c>
      <c r="E3295" t="s">
        <v>8488</v>
      </c>
      <c r="F3295" s="1248">
        <f>IF(ISBLANK('CWW17'!$M$105),"##BLANK",'CWW17'!$M$105)</f>
        <v>0</v>
      </c>
    </row>
    <row r="3296" spans="2:6" x14ac:dyDescent="0.2">
      <c r="B3296" t="str">
        <f>UPPER('CWW17'!$BG$105)</f>
        <v>CWW17_096STD_PR24</v>
      </c>
      <c r="C3296" t="str">
        <f>IF(LEN(_xlfn.CONCAT('CWW17'!$B$9, " - ", 'CWW17'!$B$105, " - ", 'CWW17'!$H$6, " - ", 'CWW17'!$E$5))&gt;230,LEFT(_xlfn.CONCAT('CWW17'!$B$9, " - ", 'CWW17'!$B$105, " - ", 'CWW17'!$H$6, " - ", 'CWW17'!$E$5),212)&amp;" [*** truncated]",_xlfn.CONCAT('CWW17'!$B$9, " - ", 'CWW17'!$B$105, " - ", 'CWW17'!$H$6, " - ", 'CWW17'!$E$5))</f>
        <v xml:space="preserve">EA/NRW environmental programme wastewater (WINEP/NEP) - Septic tank replacements - flow diversion; (WINEP/NEP) wastewater totex - Sewage treatment and disposal - Wastewater network+ </v>
      </c>
      <c r="D3296" t="str">
        <f>'CWW17'!$C$105</f>
        <v>£m</v>
      </c>
      <c r="E3296" t="s">
        <v>8488</v>
      </c>
      <c r="F3296" s="1248">
        <f>IF(ISBLANK('CWW17'!$N$105),"##BLANK",'CWW17'!$N$105)</f>
        <v>0</v>
      </c>
    </row>
    <row r="3297" spans="2:6" x14ac:dyDescent="0.2">
      <c r="B3297" t="str">
        <f>UPPER('CWW17'!$BH$105)</f>
        <v>CWW17_096SLT_PR24</v>
      </c>
      <c r="C3297" t="str">
        <f>IF(LEN(_xlfn.CONCAT('CWW17'!$B$9, " - ", 'CWW17'!$B$105, " - ", 'CWW17'!$I$6, " - ", 'CWW17'!$E$5))&gt;230,LEFT(_xlfn.CONCAT('CWW17'!$B$9, " - ", 'CWW17'!$B$105, " - ", 'CWW17'!$I$6, " - ", 'CWW17'!$E$5),212)&amp;" [*** truncated]",_xlfn.CONCAT('CWW17'!$B$9, " - ", 'CWW17'!$B$105, " - ", 'CWW17'!$I$6, " - ", 'CWW17'!$E$5))</f>
        <v xml:space="preserve">EA/NRW environmental programme wastewater (WINEP/NEP) - Septic tank replacements - flow diversion; (WINEP/NEP) wastewater totex - Sludge liquor treatment - Wastewater network+ </v>
      </c>
      <c r="D3297" t="str">
        <f>'CWW17'!$C$105</f>
        <v>£m</v>
      </c>
      <c r="E3297" t="s">
        <v>8488</v>
      </c>
      <c r="F3297" s="1248">
        <f>IF(ISBLANK('CWW17'!$O$105),"##BLANK",'CWW17'!$O$105)</f>
        <v>0</v>
      </c>
    </row>
    <row r="3298" spans="2:6" x14ac:dyDescent="0.2">
      <c r="B3298" t="str">
        <f>UPPER('CWW17'!$BI$105)</f>
        <v>CWW17_096TOT_PR24</v>
      </c>
      <c r="C3298" t="str">
        <f>IF(LEN(_xlfn.CONCAT('CWW17'!$B$9, " - ", 'CWW17'!$B$105, " - ", 'CWW17'!$J$5))&gt;230,LEFT(_xlfn.CONCAT('CWW17'!$B$9, " - ", 'CWW17'!$B$105, " - ", 'CWW17'!$J$5),212)&amp;" [*** truncated]",_xlfn.CONCAT('CWW17'!$B$9, " - ", 'CWW17'!$B$105, " - ", 'CWW17'!$J$5))</f>
        <v>EA/NRW environmental programme wastewater (WINEP/NEP) - Septic tank replacements - flow diversion; (WINEP/NEP) wastewater totex - Total</v>
      </c>
      <c r="D3298" t="str">
        <f>'CWW17'!$C$105</f>
        <v>£m</v>
      </c>
      <c r="E3298" t="s">
        <v>8488</v>
      </c>
      <c r="F3298" s="1248">
        <f>IF(ISBLANK('CWW17'!$P$105),"##BLANK",'CWW17'!$P$105)</f>
        <v>0</v>
      </c>
    </row>
    <row r="3299" spans="2:6" x14ac:dyDescent="0.2">
      <c r="B3299" t="str">
        <f>UPPER('CWW17'!$BD$106)</f>
        <v>CWW17_097FL_PR24</v>
      </c>
      <c r="C3299" t="str">
        <f>IF(LEN(_xlfn.CONCAT('CWW17'!$B$9, " - ", 'CWW17'!$B$106, " - ", 'CWW17'!$E$6, " - ", 'CWW17'!$E$5))&gt;230,LEFT(_xlfn.CONCAT('CWW17'!$B$9, " - ", 'CWW17'!$B$106, " - ", 'CWW17'!$E$6, " - ", 'CWW17'!$E$5),212)&amp;" [*** truncated]",_xlfn.CONCAT('CWW17'!$B$9, " - ", 'CWW17'!$B$106, " - ", 'CWW17'!$E$6, " - ", 'CWW17'!$E$5))</f>
        <v xml:space="preserve">EA/NRW environmental programme wastewater (WINEP/NEP) - Fish outfall screens; (WINEP/NEP) wastewater capex - Foul - Wastewater network+ </v>
      </c>
      <c r="D3299" t="str">
        <f>'CWW17'!$C$106</f>
        <v>£m</v>
      </c>
      <c r="E3299" t="s">
        <v>8488</v>
      </c>
      <c r="F3299" s="1248">
        <f>IF(ISBLANK('CWW17'!$K$106),"##BLANK",'CWW17'!$K$106)</f>
        <v>0</v>
      </c>
    </row>
    <row r="3300" spans="2:6" x14ac:dyDescent="0.2">
      <c r="B3300" t="str">
        <f>UPPER('CWW17'!$BE$106)</f>
        <v>CWW17_097SWD_PR24</v>
      </c>
      <c r="C3300" t="str">
        <f>IF(LEN(_xlfn.CONCAT('CWW17'!$B$9, " - ", 'CWW17'!$B$106, " - ", 'CWW17'!$F$6, " - ", 'CWW17'!$E$5))&gt;230,LEFT(_xlfn.CONCAT('CWW17'!$B$9, " - ", 'CWW17'!$B$106, " - ", 'CWW17'!$F$6, " - ", 'CWW17'!$E$5),212)&amp;" [*** truncated]",_xlfn.CONCAT('CWW17'!$B$9, " - ", 'CWW17'!$B$106, " - ", 'CWW17'!$F$6, " - ", 'CWW17'!$E$5))</f>
        <v xml:space="preserve">EA/NRW environmental programme wastewater (WINEP/NEP) - Fish outfall screens; (WINEP/NEP) wastewater capex - Surface water drainage - Wastewater network+ </v>
      </c>
      <c r="D3300" t="str">
        <f>'CWW17'!$C$106</f>
        <v>£m</v>
      </c>
      <c r="E3300" t="s">
        <v>8488</v>
      </c>
      <c r="F3300" s="1248">
        <f>IF(ISBLANK('CWW17'!$L$106),"##BLANK",'CWW17'!$L$106)</f>
        <v>0</v>
      </c>
    </row>
    <row r="3301" spans="2:6" x14ac:dyDescent="0.2">
      <c r="B3301" t="str">
        <f>UPPER('CWW17'!$BF$106)</f>
        <v>CWW17_097HD_PR24</v>
      </c>
      <c r="C3301" t="str">
        <f>IF(LEN(_xlfn.CONCAT('CWW17'!$B$9, " - ", 'CWW17'!$B$106, " - ", 'CWW17'!$G$6, " - ", 'CWW17'!$E$5))&gt;230,LEFT(_xlfn.CONCAT('CWW17'!$B$9, " - ", 'CWW17'!$B$106, " - ", 'CWW17'!$G$6, " - ", 'CWW17'!$E$5),212)&amp;" [*** truncated]",_xlfn.CONCAT('CWW17'!$B$9, " - ", 'CWW17'!$B$106, " - ", 'CWW17'!$G$6, " - ", 'CWW17'!$E$5))</f>
        <v xml:space="preserve">EA/NRW environmental programme wastewater (WINEP/NEP) - Fish outfall screens; (WINEP/NEP) wastewater capex - Highway drainage - Wastewater network+ </v>
      </c>
      <c r="D3301" t="str">
        <f>'CWW17'!$C$106</f>
        <v>£m</v>
      </c>
      <c r="E3301" t="s">
        <v>8488</v>
      </c>
      <c r="F3301" s="1248">
        <f>IF(ISBLANK('CWW17'!$M$106),"##BLANK",'CWW17'!$M$106)</f>
        <v>0</v>
      </c>
    </row>
    <row r="3302" spans="2:6" x14ac:dyDescent="0.2">
      <c r="B3302" t="str">
        <f>UPPER('CWW17'!$BG$106)</f>
        <v>CWW17_097STD_PR24</v>
      </c>
      <c r="C3302" t="str">
        <f>IF(LEN(_xlfn.CONCAT('CWW17'!$B$9, " - ", 'CWW17'!$B$106, " - ", 'CWW17'!$H$6, " - ", 'CWW17'!$E$5))&gt;230,LEFT(_xlfn.CONCAT('CWW17'!$B$9, " - ", 'CWW17'!$B$106, " - ", 'CWW17'!$H$6, " - ", 'CWW17'!$E$5),212)&amp;" [*** truncated]",_xlfn.CONCAT('CWW17'!$B$9, " - ", 'CWW17'!$B$106, " - ", 'CWW17'!$H$6, " - ", 'CWW17'!$E$5))</f>
        <v xml:space="preserve">EA/NRW environmental programme wastewater (WINEP/NEP) - Fish outfall screens; (WINEP/NEP) wastewater capex - Sewage treatment and disposal - Wastewater network+ </v>
      </c>
      <c r="D3302" t="str">
        <f>'CWW17'!$C$106</f>
        <v>£m</v>
      </c>
      <c r="E3302" t="s">
        <v>8488</v>
      </c>
      <c r="F3302" s="1248">
        <f>IF(ISBLANK('CWW17'!$N$106),"##BLANK",'CWW17'!$N$106)</f>
        <v>0</v>
      </c>
    </row>
    <row r="3303" spans="2:6" x14ac:dyDescent="0.2">
      <c r="B3303" t="str">
        <f>UPPER('CWW17'!$BH$106)</f>
        <v>CWW17_097SLT_PR24</v>
      </c>
      <c r="C3303" t="str">
        <f>IF(LEN(_xlfn.CONCAT('CWW17'!$B$9, " - ", 'CWW17'!$B$106, " - ", 'CWW17'!$I$6, " - ", 'CWW17'!$E$5))&gt;230,LEFT(_xlfn.CONCAT('CWW17'!$B$9, " - ", 'CWW17'!$B$106, " - ", 'CWW17'!$I$6, " - ", 'CWW17'!$E$5),212)&amp;" [*** truncated]",_xlfn.CONCAT('CWW17'!$B$9, " - ", 'CWW17'!$B$106, " - ", 'CWW17'!$I$6, " - ", 'CWW17'!$E$5))</f>
        <v xml:space="preserve">EA/NRW environmental programme wastewater (WINEP/NEP) - Fish outfall screens; (WINEP/NEP) wastewater capex - Sludge liquor treatment - Wastewater network+ </v>
      </c>
      <c r="D3303" t="str">
        <f>'CWW17'!$C$106</f>
        <v>£m</v>
      </c>
      <c r="E3303" t="s">
        <v>8488</v>
      </c>
      <c r="F3303" s="1248">
        <f>IF(ISBLANK('CWW17'!$O$106),"##BLANK",'CWW17'!$O$106)</f>
        <v>0</v>
      </c>
    </row>
    <row r="3304" spans="2:6" x14ac:dyDescent="0.2">
      <c r="B3304" t="str">
        <f>UPPER('CWW17'!$BI$106)</f>
        <v>CWW17_097TOT_PR24</v>
      </c>
      <c r="C3304" t="str">
        <f>IF(LEN(_xlfn.CONCAT('CWW17'!$B$9, " - ", 'CWW17'!$B$106, " - ", 'CWW17'!$J$5))&gt;230,LEFT(_xlfn.CONCAT('CWW17'!$B$9, " - ", 'CWW17'!$B$106, " - ", 'CWW17'!$J$5),212)&amp;" [*** truncated]",_xlfn.CONCAT('CWW17'!$B$9, " - ", 'CWW17'!$B$106, " - ", 'CWW17'!$J$5))</f>
        <v>EA/NRW environmental programme wastewater (WINEP/NEP) - Fish outfall screens; (WINEP/NEP) wastewater capex - Total</v>
      </c>
      <c r="D3304" t="str">
        <f>'CWW17'!$C$106</f>
        <v>£m</v>
      </c>
      <c r="E3304" t="s">
        <v>8488</v>
      </c>
      <c r="F3304" s="1248">
        <f>IF(ISBLANK('CWW17'!$P$106),"##BLANK",'CWW17'!$P$106)</f>
        <v>0</v>
      </c>
    </row>
    <row r="3305" spans="2:6" x14ac:dyDescent="0.2">
      <c r="B3305" t="str">
        <f>UPPER('CWW17'!$BD$107)</f>
        <v>CWW17_098FL_PR24</v>
      </c>
      <c r="C3305" t="str">
        <f>IF(LEN(_xlfn.CONCAT('CWW17'!$B$9, " - ", 'CWW17'!$B$107, " - ", 'CWW17'!$E$6, " - ", 'CWW17'!$E$5))&gt;230,LEFT(_xlfn.CONCAT('CWW17'!$B$9, " - ", 'CWW17'!$B$107, " - ", 'CWW17'!$E$6, " - ", 'CWW17'!$E$5),212)&amp;" [*** truncated]",_xlfn.CONCAT('CWW17'!$B$9, " - ", 'CWW17'!$B$107, " - ", 'CWW17'!$E$6, " - ", 'CWW17'!$E$5))</f>
        <v xml:space="preserve">EA/NRW environmental programme wastewater (WINEP/NEP) - Fish outfall screens; (WINEP/NEP) wastewater opex - Foul - Wastewater network+ </v>
      </c>
      <c r="D3305" t="str">
        <f>'CWW17'!$C$107</f>
        <v>£m</v>
      </c>
      <c r="E3305" t="s">
        <v>8488</v>
      </c>
      <c r="F3305" s="1248">
        <f>IF(ISBLANK('CWW17'!$K$107),"##BLANK",'CWW17'!$K$107)</f>
        <v>0</v>
      </c>
    </row>
    <row r="3306" spans="2:6" x14ac:dyDescent="0.2">
      <c r="B3306" t="str">
        <f>UPPER('CWW17'!$BE$107)</f>
        <v>CWW17_098SWD_PR24</v>
      </c>
      <c r="C3306" t="str">
        <f>IF(LEN(_xlfn.CONCAT('CWW17'!$B$9, " - ", 'CWW17'!$B$107, " - ", 'CWW17'!$F$6, " - ", 'CWW17'!$E$5))&gt;230,LEFT(_xlfn.CONCAT('CWW17'!$B$9, " - ", 'CWW17'!$B$107, " - ", 'CWW17'!$F$6, " - ", 'CWW17'!$E$5),212)&amp;" [*** truncated]",_xlfn.CONCAT('CWW17'!$B$9, " - ", 'CWW17'!$B$107, " - ", 'CWW17'!$F$6, " - ", 'CWW17'!$E$5))</f>
        <v xml:space="preserve">EA/NRW environmental programme wastewater (WINEP/NEP) - Fish outfall screens; (WINEP/NEP) wastewater opex - Surface water drainage - Wastewater network+ </v>
      </c>
      <c r="D3306" t="str">
        <f>'CWW17'!$C$107</f>
        <v>£m</v>
      </c>
      <c r="E3306" t="s">
        <v>8488</v>
      </c>
      <c r="F3306" s="1248">
        <f>IF(ISBLANK('CWW17'!$L$107),"##BLANK",'CWW17'!$L$107)</f>
        <v>0</v>
      </c>
    </row>
    <row r="3307" spans="2:6" x14ac:dyDescent="0.2">
      <c r="B3307" t="str">
        <f>UPPER('CWW17'!$BF$107)</f>
        <v>CWW17_098HD_PR24</v>
      </c>
      <c r="C3307" t="str">
        <f>IF(LEN(_xlfn.CONCAT('CWW17'!$B$9, " - ", 'CWW17'!$B$107, " - ", 'CWW17'!$G$6, " - ", 'CWW17'!$E$5))&gt;230,LEFT(_xlfn.CONCAT('CWW17'!$B$9, " - ", 'CWW17'!$B$107, " - ", 'CWW17'!$G$6, " - ", 'CWW17'!$E$5),212)&amp;" [*** truncated]",_xlfn.CONCAT('CWW17'!$B$9, " - ", 'CWW17'!$B$107, " - ", 'CWW17'!$G$6, " - ", 'CWW17'!$E$5))</f>
        <v xml:space="preserve">EA/NRW environmental programme wastewater (WINEP/NEP) - Fish outfall screens; (WINEP/NEP) wastewater opex - Highway drainage - Wastewater network+ </v>
      </c>
      <c r="D3307" t="str">
        <f>'CWW17'!$C$107</f>
        <v>£m</v>
      </c>
      <c r="E3307" t="s">
        <v>8488</v>
      </c>
      <c r="F3307" s="1248">
        <f>IF(ISBLANK('CWW17'!$M$107),"##BLANK",'CWW17'!$M$107)</f>
        <v>0</v>
      </c>
    </row>
    <row r="3308" spans="2:6" x14ac:dyDescent="0.2">
      <c r="B3308" t="str">
        <f>UPPER('CWW17'!$BG$107)</f>
        <v>CWW17_098STD_PR24</v>
      </c>
      <c r="C3308" t="str">
        <f>IF(LEN(_xlfn.CONCAT('CWW17'!$B$9, " - ", 'CWW17'!$B$107, " - ", 'CWW17'!$H$6, " - ", 'CWW17'!$E$5))&gt;230,LEFT(_xlfn.CONCAT('CWW17'!$B$9, " - ", 'CWW17'!$B$107, " - ", 'CWW17'!$H$6, " - ", 'CWW17'!$E$5),212)&amp;" [*** truncated]",_xlfn.CONCAT('CWW17'!$B$9, " - ", 'CWW17'!$B$107, " - ", 'CWW17'!$H$6, " - ", 'CWW17'!$E$5))</f>
        <v xml:space="preserve">EA/NRW environmental programme wastewater (WINEP/NEP) - Fish outfall screens; (WINEP/NEP) wastewater opex - Sewage treatment and disposal - Wastewater network+ </v>
      </c>
      <c r="D3308" t="str">
        <f>'CWW17'!$C$107</f>
        <v>£m</v>
      </c>
      <c r="E3308" t="s">
        <v>8488</v>
      </c>
      <c r="F3308" s="1248">
        <f>IF(ISBLANK('CWW17'!$N$107),"##BLANK",'CWW17'!$N$107)</f>
        <v>0</v>
      </c>
    </row>
    <row r="3309" spans="2:6" x14ac:dyDescent="0.2">
      <c r="B3309" t="str">
        <f>UPPER('CWW17'!$BH$107)</f>
        <v>CWW17_098SLT_PR24</v>
      </c>
      <c r="C3309" t="str">
        <f>IF(LEN(_xlfn.CONCAT('CWW17'!$B$9, " - ", 'CWW17'!$B$107, " - ", 'CWW17'!$I$6, " - ", 'CWW17'!$E$5))&gt;230,LEFT(_xlfn.CONCAT('CWW17'!$B$9, " - ", 'CWW17'!$B$107, " - ", 'CWW17'!$I$6, " - ", 'CWW17'!$E$5),212)&amp;" [*** truncated]",_xlfn.CONCAT('CWW17'!$B$9, " - ", 'CWW17'!$B$107, " - ", 'CWW17'!$I$6, " - ", 'CWW17'!$E$5))</f>
        <v xml:space="preserve">EA/NRW environmental programme wastewater (WINEP/NEP) - Fish outfall screens; (WINEP/NEP) wastewater opex - Sludge liquor treatment - Wastewater network+ </v>
      </c>
      <c r="D3309" t="str">
        <f>'CWW17'!$C$107</f>
        <v>£m</v>
      </c>
      <c r="E3309" t="s">
        <v>8488</v>
      </c>
      <c r="F3309" s="1248">
        <f>IF(ISBLANK('CWW17'!$O$107),"##BLANK",'CWW17'!$O$107)</f>
        <v>0</v>
      </c>
    </row>
    <row r="3310" spans="2:6" x14ac:dyDescent="0.2">
      <c r="B3310" t="str">
        <f>UPPER('CWW17'!$BI$107)</f>
        <v>CWW17_098TOT_PR24</v>
      </c>
      <c r="C3310" t="str">
        <f>IF(LEN(_xlfn.CONCAT('CWW17'!$B$9, " - ", 'CWW17'!$B$107, " - ", 'CWW17'!$J$5))&gt;230,LEFT(_xlfn.CONCAT('CWW17'!$B$9, " - ", 'CWW17'!$B$107, " - ", 'CWW17'!$J$5),212)&amp;" [*** truncated]",_xlfn.CONCAT('CWW17'!$B$9, " - ", 'CWW17'!$B$107, " - ", 'CWW17'!$J$5))</f>
        <v>EA/NRW environmental programme wastewater (WINEP/NEP) - Fish outfall screens; (WINEP/NEP) wastewater opex - Total</v>
      </c>
      <c r="D3310" t="str">
        <f>'CWW17'!$C$107</f>
        <v>£m</v>
      </c>
      <c r="E3310" t="s">
        <v>8488</v>
      </c>
      <c r="F3310" s="1248">
        <f>IF(ISBLANK('CWW17'!$P$107),"##BLANK",'CWW17'!$P$107)</f>
        <v>0</v>
      </c>
    </row>
    <row r="3311" spans="2:6" x14ac:dyDescent="0.2">
      <c r="B3311" t="str">
        <f>UPPER('CWW17'!$BD$108)</f>
        <v>CWW17_099FL_PR24</v>
      </c>
      <c r="C3311" t="str">
        <f>IF(LEN(_xlfn.CONCAT('CWW17'!$B$9, " - ", 'CWW17'!$B$108, " - ", 'CWW17'!$E$6, " - ", 'CWW17'!$E$5))&gt;230,LEFT(_xlfn.CONCAT('CWW17'!$B$9, " - ", 'CWW17'!$B$108, " - ", 'CWW17'!$E$6, " - ", 'CWW17'!$E$5),212)&amp;" [*** truncated]",_xlfn.CONCAT('CWW17'!$B$9, " - ", 'CWW17'!$B$108, " - ", 'CWW17'!$E$6, " - ", 'CWW17'!$E$5))</f>
        <v xml:space="preserve">EA/NRW environmental programme wastewater (WINEP/NEP) - Fish outfall screens; (WINEP/NEP) wastewater totex - Foul - Wastewater network+ </v>
      </c>
      <c r="D3311" t="str">
        <f>'CWW17'!$C$108</f>
        <v>£m</v>
      </c>
      <c r="E3311" t="s">
        <v>8488</v>
      </c>
      <c r="F3311" s="1248">
        <f>IF(ISBLANK('CWW17'!$K$108),"##BLANK",'CWW17'!$K$108)</f>
        <v>0</v>
      </c>
    </row>
    <row r="3312" spans="2:6" x14ac:dyDescent="0.2">
      <c r="B3312" t="str">
        <f>UPPER('CWW17'!$BE$108)</f>
        <v>CWW17_099SWD_PR24</v>
      </c>
      <c r="C3312" t="str">
        <f>IF(LEN(_xlfn.CONCAT('CWW17'!$B$9, " - ", 'CWW17'!$B$108, " - ", 'CWW17'!$F$6, " - ", 'CWW17'!$E$5))&gt;230,LEFT(_xlfn.CONCAT('CWW17'!$B$9, " - ", 'CWW17'!$B$108, " - ", 'CWW17'!$F$6, " - ", 'CWW17'!$E$5),212)&amp;" [*** truncated]",_xlfn.CONCAT('CWW17'!$B$9, " - ", 'CWW17'!$B$108, " - ", 'CWW17'!$F$6, " - ", 'CWW17'!$E$5))</f>
        <v xml:space="preserve">EA/NRW environmental programme wastewater (WINEP/NEP) - Fish outfall screens; (WINEP/NEP) wastewater totex - Surface water drainage - Wastewater network+ </v>
      </c>
      <c r="D3312" t="str">
        <f>'CWW17'!$C$108</f>
        <v>£m</v>
      </c>
      <c r="E3312" t="s">
        <v>8488</v>
      </c>
      <c r="F3312" s="1248">
        <f>IF(ISBLANK('CWW17'!$L$108),"##BLANK",'CWW17'!$L$108)</f>
        <v>0</v>
      </c>
    </row>
    <row r="3313" spans="2:6" x14ac:dyDescent="0.2">
      <c r="B3313" t="str">
        <f>UPPER('CWW17'!$BF$108)</f>
        <v>CWW17_099HD_PR24</v>
      </c>
      <c r="C3313" t="str">
        <f>IF(LEN(_xlfn.CONCAT('CWW17'!$B$9, " - ", 'CWW17'!$B$108, " - ", 'CWW17'!$G$6, " - ", 'CWW17'!$E$5))&gt;230,LEFT(_xlfn.CONCAT('CWW17'!$B$9, " - ", 'CWW17'!$B$108, " - ", 'CWW17'!$G$6, " - ", 'CWW17'!$E$5),212)&amp;" [*** truncated]",_xlfn.CONCAT('CWW17'!$B$9, " - ", 'CWW17'!$B$108, " - ", 'CWW17'!$G$6, " - ", 'CWW17'!$E$5))</f>
        <v xml:space="preserve">EA/NRW environmental programme wastewater (WINEP/NEP) - Fish outfall screens; (WINEP/NEP) wastewater totex - Highway drainage - Wastewater network+ </v>
      </c>
      <c r="D3313" t="str">
        <f>'CWW17'!$C$108</f>
        <v>£m</v>
      </c>
      <c r="E3313" t="s">
        <v>8488</v>
      </c>
      <c r="F3313" s="1248">
        <f>IF(ISBLANK('CWW17'!$M$108),"##BLANK",'CWW17'!$M$108)</f>
        <v>0</v>
      </c>
    </row>
    <row r="3314" spans="2:6" x14ac:dyDescent="0.2">
      <c r="B3314" t="str">
        <f>UPPER('CWW17'!$BG$108)</f>
        <v>CWW17_099STD_PR24</v>
      </c>
      <c r="C3314" t="str">
        <f>IF(LEN(_xlfn.CONCAT('CWW17'!$B$9, " - ", 'CWW17'!$B$108, " - ", 'CWW17'!$H$6, " - ", 'CWW17'!$E$5))&gt;230,LEFT(_xlfn.CONCAT('CWW17'!$B$9, " - ", 'CWW17'!$B$108, " - ", 'CWW17'!$H$6, " - ", 'CWW17'!$E$5),212)&amp;" [*** truncated]",_xlfn.CONCAT('CWW17'!$B$9, " - ", 'CWW17'!$B$108, " - ", 'CWW17'!$H$6, " - ", 'CWW17'!$E$5))</f>
        <v xml:space="preserve">EA/NRW environmental programme wastewater (WINEP/NEP) - Fish outfall screens; (WINEP/NEP) wastewater totex - Sewage treatment and disposal - Wastewater network+ </v>
      </c>
      <c r="D3314" t="str">
        <f>'CWW17'!$C$108</f>
        <v>£m</v>
      </c>
      <c r="E3314" t="s">
        <v>8488</v>
      </c>
      <c r="F3314" s="1248">
        <f>IF(ISBLANK('CWW17'!$N$108),"##BLANK",'CWW17'!$N$108)</f>
        <v>0</v>
      </c>
    </row>
    <row r="3315" spans="2:6" x14ac:dyDescent="0.2">
      <c r="B3315" t="str">
        <f>UPPER('CWW17'!$BH$108)</f>
        <v>CWW17_099SLT_PR24</v>
      </c>
      <c r="C3315" t="str">
        <f>IF(LEN(_xlfn.CONCAT('CWW17'!$B$9, " - ", 'CWW17'!$B$108, " - ", 'CWW17'!$I$6, " - ", 'CWW17'!$E$5))&gt;230,LEFT(_xlfn.CONCAT('CWW17'!$B$9, " - ", 'CWW17'!$B$108, " - ", 'CWW17'!$I$6, " - ", 'CWW17'!$E$5),212)&amp;" [*** truncated]",_xlfn.CONCAT('CWW17'!$B$9, " - ", 'CWW17'!$B$108, " - ", 'CWW17'!$I$6, " - ", 'CWW17'!$E$5))</f>
        <v xml:space="preserve">EA/NRW environmental programme wastewater (WINEP/NEP) - Fish outfall screens; (WINEP/NEP) wastewater totex - Sludge liquor treatment - Wastewater network+ </v>
      </c>
      <c r="D3315" t="str">
        <f>'CWW17'!$C$108</f>
        <v>£m</v>
      </c>
      <c r="E3315" t="s">
        <v>8488</v>
      </c>
      <c r="F3315" s="1248">
        <f>IF(ISBLANK('CWW17'!$O$108),"##BLANK",'CWW17'!$O$108)</f>
        <v>0</v>
      </c>
    </row>
    <row r="3316" spans="2:6" x14ac:dyDescent="0.2">
      <c r="B3316" t="str">
        <f>UPPER('CWW17'!$BI$108)</f>
        <v>CWW17_099TOT_PR24</v>
      </c>
      <c r="C3316" t="str">
        <f>IF(LEN(_xlfn.CONCAT('CWW17'!$B$9, " - ", 'CWW17'!$B$108, " - ", 'CWW17'!$J$5))&gt;230,LEFT(_xlfn.CONCAT('CWW17'!$B$9, " - ", 'CWW17'!$B$108, " - ", 'CWW17'!$J$5),212)&amp;" [*** truncated]",_xlfn.CONCAT('CWW17'!$B$9, " - ", 'CWW17'!$B$108, " - ", 'CWW17'!$J$5))</f>
        <v>EA/NRW environmental programme wastewater (WINEP/NEP) - Fish outfall screens; (WINEP/NEP) wastewater totex - Total</v>
      </c>
      <c r="D3316" t="str">
        <f>'CWW17'!$C$108</f>
        <v>£m</v>
      </c>
      <c r="E3316" t="s">
        <v>8488</v>
      </c>
      <c r="F3316" s="1248">
        <f>IF(ISBLANK('CWW17'!$P$108),"##BLANK",'CWW17'!$P$108)</f>
        <v>0</v>
      </c>
    </row>
    <row r="3317" spans="2:6" x14ac:dyDescent="0.2">
      <c r="B3317" t="str">
        <f>UPPER('CWW17'!$BD$109)</f>
        <v>CWW17_100FL_PR24</v>
      </c>
      <c r="C3317" t="str">
        <f>IF(LEN(_xlfn.CONCAT('CWW17'!$B$9, " - ", 'CWW17'!$B$109, " - ", 'CWW17'!$E$6, " - ", 'CWW17'!$E$5))&gt;230,LEFT(_xlfn.CONCAT('CWW17'!$B$9, " - ", 'CWW17'!$B$109, " - ", 'CWW17'!$E$6, " - ", 'CWW17'!$E$5),212)&amp;" [*** truncated]",_xlfn.CONCAT('CWW17'!$B$9, " - ", 'CWW17'!$B$109, " - ", 'CWW17'!$E$6, " - ", 'CWW17'!$E$5))</f>
        <v xml:space="preserve">EA/NRW environmental programme wastewater (WINEP/NEP) - 25 year environment plan; (WINEP/NEP) wastewater capex - Foul - Wastewater network+ </v>
      </c>
      <c r="D3317" t="str">
        <f>'CWW17'!$C$109</f>
        <v>£m</v>
      </c>
      <c r="E3317" t="s">
        <v>8488</v>
      </c>
      <c r="F3317" s="1248">
        <f>IF(ISBLANK('CWW17'!$K$109),"##BLANK",'CWW17'!$K$109)</f>
        <v>0</v>
      </c>
    </row>
    <row r="3318" spans="2:6" x14ac:dyDescent="0.2">
      <c r="B3318" t="str">
        <f>UPPER('CWW17'!$BE$109)</f>
        <v>CWW17_100SWD_PR24</v>
      </c>
      <c r="C3318" t="str">
        <f>IF(LEN(_xlfn.CONCAT('CWW17'!$B$9, " - ", 'CWW17'!$B$109, " - ", 'CWW17'!$F$6, " - ", 'CWW17'!$E$5))&gt;230,LEFT(_xlfn.CONCAT('CWW17'!$B$9, " - ", 'CWW17'!$B$109, " - ", 'CWW17'!$F$6, " - ", 'CWW17'!$E$5),212)&amp;" [*** truncated]",_xlfn.CONCAT('CWW17'!$B$9, " - ", 'CWW17'!$B$109, " - ", 'CWW17'!$F$6, " - ", 'CWW17'!$E$5))</f>
        <v xml:space="preserve">EA/NRW environmental programme wastewater (WINEP/NEP) - 25 year environment plan; (WINEP/NEP) wastewater capex - Surface water drainage - Wastewater network+ </v>
      </c>
      <c r="D3318" t="str">
        <f>'CWW17'!$C$109</f>
        <v>£m</v>
      </c>
      <c r="E3318" t="s">
        <v>8488</v>
      </c>
      <c r="F3318" s="1248">
        <f>IF(ISBLANK('CWW17'!$L$109),"##BLANK",'CWW17'!$L$109)</f>
        <v>0</v>
      </c>
    </row>
    <row r="3319" spans="2:6" x14ac:dyDescent="0.2">
      <c r="B3319" t="str">
        <f>UPPER('CWW17'!$BF$109)</f>
        <v>CWW17_100HD_PR24</v>
      </c>
      <c r="C3319" t="str">
        <f>IF(LEN(_xlfn.CONCAT('CWW17'!$B$9, " - ", 'CWW17'!$B$109, " - ", 'CWW17'!$G$6, " - ", 'CWW17'!$E$5))&gt;230,LEFT(_xlfn.CONCAT('CWW17'!$B$9, " - ", 'CWW17'!$B$109, " - ", 'CWW17'!$G$6, " - ", 'CWW17'!$E$5),212)&amp;" [*** truncated]",_xlfn.CONCAT('CWW17'!$B$9, " - ", 'CWW17'!$B$109, " - ", 'CWW17'!$G$6, " - ", 'CWW17'!$E$5))</f>
        <v xml:space="preserve">EA/NRW environmental programme wastewater (WINEP/NEP) - 25 year environment plan; (WINEP/NEP) wastewater capex - Highway drainage - Wastewater network+ </v>
      </c>
      <c r="D3319" t="str">
        <f>'CWW17'!$C$109</f>
        <v>£m</v>
      </c>
      <c r="E3319" t="s">
        <v>8488</v>
      </c>
      <c r="F3319" s="1248">
        <f>IF(ISBLANK('CWW17'!$M$109),"##BLANK",'CWW17'!$M$109)</f>
        <v>0</v>
      </c>
    </row>
    <row r="3320" spans="2:6" x14ac:dyDescent="0.2">
      <c r="B3320" t="str">
        <f>UPPER('CWW17'!$BG$109)</f>
        <v>CWW17_100STD_PR24</v>
      </c>
      <c r="C3320" t="str">
        <f>IF(LEN(_xlfn.CONCAT('CWW17'!$B$9, " - ", 'CWW17'!$B$109, " - ", 'CWW17'!$H$6, " - ", 'CWW17'!$E$5))&gt;230,LEFT(_xlfn.CONCAT('CWW17'!$B$9, " - ", 'CWW17'!$B$109, " - ", 'CWW17'!$H$6, " - ", 'CWW17'!$E$5),212)&amp;" [*** truncated]",_xlfn.CONCAT('CWW17'!$B$9, " - ", 'CWW17'!$B$109, " - ", 'CWW17'!$H$6, " - ", 'CWW17'!$E$5))</f>
        <v xml:space="preserve">EA/NRW environmental programme wastewater (WINEP/NEP) - 25 year environment plan; (WINEP/NEP) wastewater capex - Sewage treatment and disposal - Wastewater network+ </v>
      </c>
      <c r="D3320" t="str">
        <f>'CWW17'!$C$109</f>
        <v>£m</v>
      </c>
      <c r="E3320" t="s">
        <v>8488</v>
      </c>
      <c r="F3320" s="1248">
        <f>IF(ISBLANK('CWW17'!$N$109),"##BLANK",'CWW17'!$N$109)</f>
        <v>0</v>
      </c>
    </row>
    <row r="3321" spans="2:6" x14ac:dyDescent="0.2">
      <c r="B3321" t="str">
        <f>UPPER('CWW17'!$BH$109)</f>
        <v>CWW17_100SLT_PR24</v>
      </c>
      <c r="C3321" t="str">
        <f>IF(LEN(_xlfn.CONCAT('CWW17'!$B$9, " - ", 'CWW17'!$B$109, " - ", 'CWW17'!$I$6, " - ", 'CWW17'!$E$5))&gt;230,LEFT(_xlfn.CONCAT('CWW17'!$B$9, " - ", 'CWW17'!$B$109, " - ", 'CWW17'!$I$6, " - ", 'CWW17'!$E$5),212)&amp;" [*** truncated]",_xlfn.CONCAT('CWW17'!$B$9, " - ", 'CWW17'!$B$109, " - ", 'CWW17'!$I$6, " - ", 'CWW17'!$E$5))</f>
        <v xml:space="preserve">EA/NRW environmental programme wastewater (WINEP/NEP) - 25 year environment plan; (WINEP/NEP) wastewater capex - Sludge liquor treatment - Wastewater network+ </v>
      </c>
      <c r="D3321" t="str">
        <f>'CWW17'!$C$109</f>
        <v>£m</v>
      </c>
      <c r="E3321" t="s">
        <v>8488</v>
      </c>
      <c r="F3321" s="1248">
        <f>IF(ISBLANK('CWW17'!$O$109),"##BLANK",'CWW17'!$O$109)</f>
        <v>0</v>
      </c>
    </row>
    <row r="3322" spans="2:6" x14ac:dyDescent="0.2">
      <c r="B3322" t="str">
        <f>UPPER('CWW17'!$BI$109)</f>
        <v>CWW17_100TOT_PR24</v>
      </c>
      <c r="C3322" t="str">
        <f>IF(LEN(_xlfn.CONCAT('CWW17'!$B$9, " - ", 'CWW17'!$B$109, " - ", 'CWW17'!$J$5))&gt;230,LEFT(_xlfn.CONCAT('CWW17'!$B$9, " - ", 'CWW17'!$B$109, " - ", 'CWW17'!$J$5),212)&amp;" [*** truncated]",_xlfn.CONCAT('CWW17'!$B$9, " - ", 'CWW17'!$B$109, " - ", 'CWW17'!$J$5))</f>
        <v>EA/NRW environmental programme wastewater (WINEP/NEP) - 25 year environment plan; (WINEP/NEP) wastewater capex - Total</v>
      </c>
      <c r="D3322" t="str">
        <f>'CWW17'!$C$109</f>
        <v>£m</v>
      </c>
      <c r="E3322" t="s">
        <v>8488</v>
      </c>
      <c r="F3322" s="1248">
        <f>IF(ISBLANK('CWW17'!$P$109),"##BLANK",'CWW17'!$P$109)</f>
        <v>0</v>
      </c>
    </row>
    <row r="3323" spans="2:6" x14ac:dyDescent="0.2">
      <c r="B3323" t="str">
        <f>UPPER('CWW17'!$BD$110)</f>
        <v>CWW17_101FL_PR24</v>
      </c>
      <c r="C3323" t="str">
        <f>IF(LEN(_xlfn.CONCAT('CWW17'!$B$9, " - ", 'CWW17'!$B$110, " - ", 'CWW17'!$E$6, " - ", 'CWW17'!$E$5))&gt;230,LEFT(_xlfn.CONCAT('CWW17'!$B$9, " - ", 'CWW17'!$B$110, " - ", 'CWW17'!$E$6, " - ", 'CWW17'!$E$5),212)&amp;" [*** truncated]",_xlfn.CONCAT('CWW17'!$B$9, " - ", 'CWW17'!$B$110, " - ", 'CWW17'!$E$6, " - ", 'CWW17'!$E$5))</f>
        <v xml:space="preserve">EA/NRW environmental programme wastewater (WINEP/NEP) - 25 year environment plan; (WINEP/NEP) wastewater opex - Foul - Wastewater network+ </v>
      </c>
      <c r="D3323" t="str">
        <f>'CWW17'!$C$110</f>
        <v>£m</v>
      </c>
      <c r="E3323" t="s">
        <v>8488</v>
      </c>
      <c r="F3323" s="1248">
        <f>IF(ISBLANK('CWW17'!$K$110),"##BLANK",'CWW17'!$K$110)</f>
        <v>0</v>
      </c>
    </row>
    <row r="3324" spans="2:6" x14ac:dyDescent="0.2">
      <c r="B3324" t="str">
        <f>UPPER('CWW17'!$BE$110)</f>
        <v>CWW17_101SWD_PR24</v>
      </c>
      <c r="C3324" t="str">
        <f>IF(LEN(_xlfn.CONCAT('CWW17'!$B$9, " - ", 'CWW17'!$B$110, " - ", 'CWW17'!$F$6, " - ", 'CWW17'!$E$5))&gt;230,LEFT(_xlfn.CONCAT('CWW17'!$B$9, " - ", 'CWW17'!$B$110, " - ", 'CWW17'!$F$6, " - ", 'CWW17'!$E$5),212)&amp;" [*** truncated]",_xlfn.CONCAT('CWW17'!$B$9, " - ", 'CWW17'!$B$110, " - ", 'CWW17'!$F$6, " - ", 'CWW17'!$E$5))</f>
        <v xml:space="preserve">EA/NRW environmental programme wastewater (WINEP/NEP) - 25 year environment plan; (WINEP/NEP) wastewater opex - Surface water drainage - Wastewater network+ </v>
      </c>
      <c r="D3324" t="str">
        <f>'CWW17'!$C$110</f>
        <v>£m</v>
      </c>
      <c r="E3324" t="s">
        <v>8488</v>
      </c>
      <c r="F3324" s="1248">
        <f>IF(ISBLANK('CWW17'!$L$110),"##BLANK",'CWW17'!$L$110)</f>
        <v>0</v>
      </c>
    </row>
    <row r="3325" spans="2:6" x14ac:dyDescent="0.2">
      <c r="B3325" t="str">
        <f>UPPER('CWW17'!$BF$110)</f>
        <v>CWW17_101HD_PR24</v>
      </c>
      <c r="C3325" t="str">
        <f>IF(LEN(_xlfn.CONCAT('CWW17'!$B$9, " - ", 'CWW17'!$B$110, " - ", 'CWW17'!$G$6, " - ", 'CWW17'!$E$5))&gt;230,LEFT(_xlfn.CONCAT('CWW17'!$B$9, " - ", 'CWW17'!$B$110, " - ", 'CWW17'!$G$6, " - ", 'CWW17'!$E$5),212)&amp;" [*** truncated]",_xlfn.CONCAT('CWW17'!$B$9, " - ", 'CWW17'!$B$110, " - ", 'CWW17'!$G$6, " - ", 'CWW17'!$E$5))</f>
        <v xml:space="preserve">EA/NRW environmental programme wastewater (WINEP/NEP) - 25 year environment plan; (WINEP/NEP) wastewater opex - Highway drainage - Wastewater network+ </v>
      </c>
      <c r="D3325" t="str">
        <f>'CWW17'!$C$110</f>
        <v>£m</v>
      </c>
      <c r="E3325" t="s">
        <v>8488</v>
      </c>
      <c r="F3325" s="1248">
        <f>IF(ISBLANK('CWW17'!$M$110),"##BLANK",'CWW17'!$M$110)</f>
        <v>0</v>
      </c>
    </row>
    <row r="3326" spans="2:6" x14ac:dyDescent="0.2">
      <c r="B3326" t="str">
        <f>UPPER('CWW17'!$BG$110)</f>
        <v>CWW17_101STD_PR24</v>
      </c>
      <c r="C3326" t="str">
        <f>IF(LEN(_xlfn.CONCAT('CWW17'!$B$9, " - ", 'CWW17'!$B$110, " - ", 'CWW17'!$H$6, " - ", 'CWW17'!$E$5))&gt;230,LEFT(_xlfn.CONCAT('CWW17'!$B$9, " - ", 'CWW17'!$B$110, " - ", 'CWW17'!$H$6, " - ", 'CWW17'!$E$5),212)&amp;" [*** truncated]",_xlfn.CONCAT('CWW17'!$B$9, " - ", 'CWW17'!$B$110, " - ", 'CWW17'!$H$6, " - ", 'CWW17'!$E$5))</f>
        <v xml:space="preserve">EA/NRW environmental programme wastewater (WINEP/NEP) - 25 year environment plan; (WINEP/NEP) wastewater opex - Sewage treatment and disposal - Wastewater network+ </v>
      </c>
      <c r="D3326" t="str">
        <f>'CWW17'!$C$110</f>
        <v>£m</v>
      </c>
      <c r="E3326" t="s">
        <v>8488</v>
      </c>
      <c r="F3326" s="1248">
        <f>IF(ISBLANK('CWW17'!$N$110),"##BLANK",'CWW17'!$N$110)</f>
        <v>0</v>
      </c>
    </row>
    <row r="3327" spans="2:6" x14ac:dyDescent="0.2">
      <c r="B3327" t="str">
        <f>UPPER('CWW17'!$BH$110)</f>
        <v>CWW17_101SLT_PR24</v>
      </c>
      <c r="C3327" t="str">
        <f>IF(LEN(_xlfn.CONCAT('CWW17'!$B$9, " - ", 'CWW17'!$B$110, " - ", 'CWW17'!$I$6, " - ", 'CWW17'!$E$5))&gt;230,LEFT(_xlfn.CONCAT('CWW17'!$B$9, " - ", 'CWW17'!$B$110, " - ", 'CWW17'!$I$6, " - ", 'CWW17'!$E$5),212)&amp;" [*** truncated]",_xlfn.CONCAT('CWW17'!$B$9, " - ", 'CWW17'!$B$110, " - ", 'CWW17'!$I$6, " - ", 'CWW17'!$E$5))</f>
        <v xml:space="preserve">EA/NRW environmental programme wastewater (WINEP/NEP) - 25 year environment plan; (WINEP/NEP) wastewater opex - Sludge liquor treatment - Wastewater network+ </v>
      </c>
      <c r="D3327" t="str">
        <f>'CWW17'!$C$110</f>
        <v>£m</v>
      </c>
      <c r="E3327" t="s">
        <v>8488</v>
      </c>
      <c r="F3327" s="1248">
        <f>IF(ISBLANK('CWW17'!$O$110),"##BLANK",'CWW17'!$O$110)</f>
        <v>0</v>
      </c>
    </row>
    <row r="3328" spans="2:6" x14ac:dyDescent="0.2">
      <c r="B3328" t="str">
        <f>UPPER('CWW17'!$BI$110)</f>
        <v>CWW17_101TOT_PR24</v>
      </c>
      <c r="C3328" t="str">
        <f>IF(LEN(_xlfn.CONCAT('CWW17'!$B$9, " - ", 'CWW17'!$B$110, " - ", 'CWW17'!$J$5))&gt;230,LEFT(_xlfn.CONCAT('CWW17'!$B$9, " - ", 'CWW17'!$B$110, " - ", 'CWW17'!$J$5),212)&amp;" [*** truncated]",_xlfn.CONCAT('CWW17'!$B$9, " - ", 'CWW17'!$B$110, " - ", 'CWW17'!$J$5))</f>
        <v>EA/NRW environmental programme wastewater (WINEP/NEP) - 25 year environment plan; (WINEP/NEP) wastewater opex - Total</v>
      </c>
      <c r="D3328" t="str">
        <f>'CWW17'!$C$110</f>
        <v>£m</v>
      </c>
      <c r="E3328" t="s">
        <v>8488</v>
      </c>
      <c r="F3328" s="1248">
        <f>IF(ISBLANK('CWW17'!$P$110),"##BLANK",'CWW17'!$P$110)</f>
        <v>0</v>
      </c>
    </row>
    <row r="3329" spans="2:6" x14ac:dyDescent="0.2">
      <c r="B3329" t="str">
        <f>UPPER('CWW17'!$BD$111)</f>
        <v>CWW17_102FL_PR24</v>
      </c>
      <c r="C3329" t="str">
        <f>IF(LEN(_xlfn.CONCAT('CWW17'!$B$9, " - ", 'CWW17'!$B$111, " - ", 'CWW17'!$E$6, " - ", 'CWW17'!$E$5))&gt;230,LEFT(_xlfn.CONCAT('CWW17'!$B$9, " - ", 'CWW17'!$B$111, " - ", 'CWW17'!$E$6, " - ", 'CWW17'!$E$5),212)&amp;" [*** truncated]",_xlfn.CONCAT('CWW17'!$B$9, " - ", 'CWW17'!$B$111, " - ", 'CWW17'!$E$6, " - ", 'CWW17'!$E$5))</f>
        <v xml:space="preserve">EA/NRW environmental programme wastewater (WINEP/NEP) - 25 year environment plan; (WINEP/NEP) wastewater totex - Foul - Wastewater network+ </v>
      </c>
      <c r="D3329" t="str">
        <f>'CWW17'!$C$111</f>
        <v>£m</v>
      </c>
      <c r="E3329" t="s">
        <v>8488</v>
      </c>
      <c r="F3329" s="1248">
        <f>IF(ISBLANK('CWW17'!$K$111),"##BLANK",'CWW17'!$K$111)</f>
        <v>0</v>
      </c>
    </row>
    <row r="3330" spans="2:6" x14ac:dyDescent="0.2">
      <c r="B3330" t="str">
        <f>UPPER('CWW17'!$BE$111)</f>
        <v>CWW17_102SWD_PR24</v>
      </c>
      <c r="C3330" t="str">
        <f>IF(LEN(_xlfn.CONCAT('CWW17'!$B$9, " - ", 'CWW17'!$B$111, " - ", 'CWW17'!$F$6, " - ", 'CWW17'!$E$5))&gt;230,LEFT(_xlfn.CONCAT('CWW17'!$B$9, " - ", 'CWW17'!$B$111, " - ", 'CWW17'!$F$6, " - ", 'CWW17'!$E$5),212)&amp;" [*** truncated]",_xlfn.CONCAT('CWW17'!$B$9, " - ", 'CWW17'!$B$111, " - ", 'CWW17'!$F$6, " - ", 'CWW17'!$E$5))</f>
        <v xml:space="preserve">EA/NRW environmental programme wastewater (WINEP/NEP) - 25 year environment plan; (WINEP/NEP) wastewater totex - Surface water drainage - Wastewater network+ </v>
      </c>
      <c r="D3330" t="str">
        <f>'CWW17'!$C$111</f>
        <v>£m</v>
      </c>
      <c r="E3330" t="s">
        <v>8488</v>
      </c>
      <c r="F3330" s="1248">
        <f>IF(ISBLANK('CWW17'!$L$111),"##BLANK",'CWW17'!$L$111)</f>
        <v>0</v>
      </c>
    </row>
    <row r="3331" spans="2:6" x14ac:dyDescent="0.2">
      <c r="B3331" t="str">
        <f>UPPER('CWW17'!$BF$111)</f>
        <v>CWW17_102HD_PR24</v>
      </c>
      <c r="C3331" t="str">
        <f>IF(LEN(_xlfn.CONCAT('CWW17'!$B$9, " - ", 'CWW17'!$B$111, " - ", 'CWW17'!$G$6, " - ", 'CWW17'!$E$5))&gt;230,LEFT(_xlfn.CONCAT('CWW17'!$B$9, " - ", 'CWW17'!$B$111, " - ", 'CWW17'!$G$6, " - ", 'CWW17'!$E$5),212)&amp;" [*** truncated]",_xlfn.CONCAT('CWW17'!$B$9, " - ", 'CWW17'!$B$111, " - ", 'CWW17'!$G$6, " - ", 'CWW17'!$E$5))</f>
        <v xml:space="preserve">EA/NRW environmental programme wastewater (WINEP/NEP) - 25 year environment plan; (WINEP/NEP) wastewater totex - Highway drainage - Wastewater network+ </v>
      </c>
      <c r="D3331" t="str">
        <f>'CWW17'!$C$111</f>
        <v>£m</v>
      </c>
      <c r="E3331" t="s">
        <v>8488</v>
      </c>
      <c r="F3331" s="1248">
        <f>IF(ISBLANK('CWW17'!$M$111),"##BLANK",'CWW17'!$M$111)</f>
        <v>0</v>
      </c>
    </row>
    <row r="3332" spans="2:6" x14ac:dyDescent="0.2">
      <c r="B3332" t="str">
        <f>UPPER('CWW17'!$BG$111)</f>
        <v>CWW17_102STD_PR24</v>
      </c>
      <c r="C3332" t="str">
        <f>IF(LEN(_xlfn.CONCAT('CWW17'!$B$9, " - ", 'CWW17'!$B$111, " - ", 'CWW17'!$H$6, " - ", 'CWW17'!$E$5))&gt;230,LEFT(_xlfn.CONCAT('CWW17'!$B$9, " - ", 'CWW17'!$B$111, " - ", 'CWW17'!$H$6, " - ", 'CWW17'!$E$5),212)&amp;" [*** truncated]",_xlfn.CONCAT('CWW17'!$B$9, " - ", 'CWW17'!$B$111, " - ", 'CWW17'!$H$6, " - ", 'CWW17'!$E$5))</f>
        <v xml:space="preserve">EA/NRW environmental programme wastewater (WINEP/NEP) - 25 year environment plan; (WINEP/NEP) wastewater totex - Sewage treatment and disposal - Wastewater network+ </v>
      </c>
      <c r="D3332" t="str">
        <f>'CWW17'!$C$111</f>
        <v>£m</v>
      </c>
      <c r="E3332" t="s">
        <v>8488</v>
      </c>
      <c r="F3332" s="1248">
        <f>IF(ISBLANK('CWW17'!$N$111),"##BLANK",'CWW17'!$N$111)</f>
        <v>0</v>
      </c>
    </row>
    <row r="3333" spans="2:6" x14ac:dyDescent="0.2">
      <c r="B3333" t="str">
        <f>UPPER('CWW17'!$BH$111)</f>
        <v>CWW17_102SLT_PR24</v>
      </c>
      <c r="C3333" t="str">
        <f>IF(LEN(_xlfn.CONCAT('CWW17'!$B$9, " - ", 'CWW17'!$B$111, " - ", 'CWW17'!$I$6, " - ", 'CWW17'!$E$5))&gt;230,LEFT(_xlfn.CONCAT('CWW17'!$B$9, " - ", 'CWW17'!$B$111, " - ", 'CWW17'!$I$6, " - ", 'CWW17'!$E$5),212)&amp;" [*** truncated]",_xlfn.CONCAT('CWW17'!$B$9, " - ", 'CWW17'!$B$111, " - ", 'CWW17'!$I$6, " - ", 'CWW17'!$E$5))</f>
        <v xml:space="preserve">EA/NRW environmental programme wastewater (WINEP/NEP) - 25 year environment plan; (WINEP/NEP) wastewater totex - Sludge liquor treatment - Wastewater network+ </v>
      </c>
      <c r="D3333" t="str">
        <f>'CWW17'!$C$111</f>
        <v>£m</v>
      </c>
      <c r="E3333" t="s">
        <v>8488</v>
      </c>
      <c r="F3333" s="1248">
        <f>IF(ISBLANK('CWW17'!$O$111),"##BLANK",'CWW17'!$O$111)</f>
        <v>0</v>
      </c>
    </row>
    <row r="3334" spans="2:6" x14ac:dyDescent="0.2">
      <c r="B3334" t="str">
        <f>UPPER('CWW17'!$BI$111)</f>
        <v>CWW17_102TOT_PR24</v>
      </c>
      <c r="C3334" t="str">
        <f>IF(LEN(_xlfn.CONCAT('CWW17'!$B$9, " - ", 'CWW17'!$B$111, " - ", 'CWW17'!$J$5))&gt;230,LEFT(_xlfn.CONCAT('CWW17'!$B$9, " - ", 'CWW17'!$B$111, " - ", 'CWW17'!$J$5),212)&amp;" [*** truncated]",_xlfn.CONCAT('CWW17'!$B$9, " - ", 'CWW17'!$B$111, " - ", 'CWW17'!$J$5))</f>
        <v>EA/NRW environmental programme wastewater (WINEP/NEP) - 25 year environment plan; (WINEP/NEP) wastewater totex - Total</v>
      </c>
      <c r="D3334" t="str">
        <f>'CWW17'!$C$111</f>
        <v>£m</v>
      </c>
      <c r="E3334" t="s">
        <v>8488</v>
      </c>
      <c r="F3334" s="1248">
        <f>IF(ISBLANK('CWW17'!$P$111),"##BLANK",'CWW17'!$P$111)</f>
        <v>0</v>
      </c>
    </row>
    <row r="3335" spans="2:6" x14ac:dyDescent="0.2">
      <c r="B3335" t="str">
        <f>UPPER('CWW17'!$BD$112)</f>
        <v>CWW17_103FL_PR24</v>
      </c>
      <c r="C3335" t="str">
        <f>IF(LEN(_xlfn.CONCAT('CWW17'!$B$9, " - ", 'CWW17'!$B$112, " - ", 'CWW17'!$E$6, " - ", 'CWW17'!$E$5))&gt;230,LEFT(_xlfn.CONCAT('CWW17'!$B$9, " - ", 'CWW17'!$B$112, " - ", 'CWW17'!$E$6, " - ", 'CWW17'!$E$5),212)&amp;" [*** truncated]",_xlfn.CONCAT('CWW17'!$B$9, " - ", 'CWW17'!$B$112, " - ", 'CWW17'!$E$6, " - ", 'CWW17'!$E$5))</f>
        <v xml:space="preserve">EA/NRW environmental programme wastewater (WINEP/NEP) - Investigations, other (WINEP/NEP) - desk-based studies only wastewater capex - Foul - Wastewater network+ </v>
      </c>
      <c r="D3335" t="str">
        <f>'CWW17'!$C$112</f>
        <v>£m</v>
      </c>
      <c r="E3335" t="s">
        <v>8488</v>
      </c>
      <c r="F3335" s="1248">
        <f>IF(ISBLANK('CWW17'!$K$112),"##BLANK",'CWW17'!$K$112)</f>
        <v>0</v>
      </c>
    </row>
    <row r="3336" spans="2:6" x14ac:dyDescent="0.2">
      <c r="B3336" t="str">
        <f>UPPER('CWW17'!$BE$112)</f>
        <v>CWW17_103SWD_PR24</v>
      </c>
      <c r="C3336" t="str">
        <f>IF(LEN(_xlfn.CONCAT('CWW17'!$B$9, " - ", 'CWW17'!$B$112, " - ", 'CWW17'!$F$6, " - ", 'CWW17'!$E$5))&gt;230,LEFT(_xlfn.CONCAT('CWW17'!$B$9, " - ", 'CWW17'!$B$112, " - ", 'CWW17'!$F$6, " - ", 'CWW17'!$E$5),212)&amp;" [*** truncated]",_xlfn.CONCAT('CWW17'!$B$9, " - ", 'CWW17'!$B$112, " - ", 'CWW17'!$F$6, " - ", 'CWW17'!$E$5))</f>
        <v xml:space="preserve">EA/NRW environmental programme wastewater (WINEP/NEP) - Investigations, other (WINEP/NEP) - desk-based studies only wastewater capex - Surface water drainage - Wastewater network+ </v>
      </c>
      <c r="D3336" t="str">
        <f>'CWW17'!$C$112</f>
        <v>£m</v>
      </c>
      <c r="E3336" t="s">
        <v>8488</v>
      </c>
      <c r="F3336" s="1248">
        <f>IF(ISBLANK('CWW17'!$L$112),"##BLANK",'CWW17'!$L$112)</f>
        <v>0</v>
      </c>
    </row>
    <row r="3337" spans="2:6" x14ac:dyDescent="0.2">
      <c r="B3337" t="str">
        <f>UPPER('CWW17'!$BF$112)</f>
        <v>CWW17_103HD_PR24</v>
      </c>
      <c r="C3337" t="str">
        <f>IF(LEN(_xlfn.CONCAT('CWW17'!$B$9, " - ", 'CWW17'!$B$112, " - ", 'CWW17'!$G$6, " - ", 'CWW17'!$E$5))&gt;230,LEFT(_xlfn.CONCAT('CWW17'!$B$9, " - ", 'CWW17'!$B$112, " - ", 'CWW17'!$G$6, " - ", 'CWW17'!$E$5),212)&amp;" [*** truncated]",_xlfn.CONCAT('CWW17'!$B$9, " - ", 'CWW17'!$B$112, " - ", 'CWW17'!$G$6, " - ", 'CWW17'!$E$5))</f>
        <v xml:space="preserve">EA/NRW environmental programme wastewater (WINEP/NEP) - Investigations, other (WINEP/NEP) - desk-based studies only wastewater capex - Highway drainage - Wastewater network+ </v>
      </c>
      <c r="D3337" t="str">
        <f>'CWW17'!$C$112</f>
        <v>£m</v>
      </c>
      <c r="E3337" t="s">
        <v>8488</v>
      </c>
      <c r="F3337" s="1248">
        <f>IF(ISBLANK('CWW17'!$M$112),"##BLANK",'CWW17'!$M$112)</f>
        <v>0</v>
      </c>
    </row>
    <row r="3338" spans="2:6" x14ac:dyDescent="0.2">
      <c r="B3338" t="str">
        <f>UPPER('CWW17'!$BG$112)</f>
        <v>CWW17_103STD_PR24</v>
      </c>
      <c r="C3338" t="str">
        <f>IF(LEN(_xlfn.CONCAT('CWW17'!$B$9, " - ", 'CWW17'!$B$112, " - ", 'CWW17'!$H$6, " - ", 'CWW17'!$E$5))&gt;230,LEFT(_xlfn.CONCAT('CWW17'!$B$9, " - ", 'CWW17'!$B$112, " - ", 'CWW17'!$H$6, " - ", 'CWW17'!$E$5),212)&amp;" [*** truncated]",_xlfn.CONCAT('CWW17'!$B$9, " - ", 'CWW17'!$B$112, " - ", 'CWW17'!$H$6, " - ", 'CWW17'!$E$5))</f>
        <v xml:space="preserve">EA/NRW environmental programme wastewater (WINEP/NEP) - Investigations, other (WINEP/NEP) - desk-based studies only wastewater capex - Sewage treatment and disposal - Wastewater network+ </v>
      </c>
      <c r="D3338" t="str">
        <f>'CWW17'!$C$112</f>
        <v>£m</v>
      </c>
      <c r="E3338" t="s">
        <v>8488</v>
      </c>
      <c r="F3338" s="1248">
        <f>IF(ISBLANK('CWW17'!$N$112),"##BLANK",'CWW17'!$N$112)</f>
        <v>0</v>
      </c>
    </row>
    <row r="3339" spans="2:6" x14ac:dyDescent="0.2">
      <c r="B3339" t="str">
        <f>UPPER('CWW17'!$BH$112)</f>
        <v>CWW17_103SLT_PR24</v>
      </c>
      <c r="C3339" t="str">
        <f>IF(LEN(_xlfn.CONCAT('CWW17'!$B$9, " - ", 'CWW17'!$B$112, " - ", 'CWW17'!$I$6, " - ", 'CWW17'!$E$5))&gt;230,LEFT(_xlfn.CONCAT('CWW17'!$B$9, " - ", 'CWW17'!$B$112, " - ", 'CWW17'!$I$6, " - ", 'CWW17'!$E$5),212)&amp;" [*** truncated]",_xlfn.CONCAT('CWW17'!$B$9, " - ", 'CWW17'!$B$112, " - ", 'CWW17'!$I$6, " - ", 'CWW17'!$E$5))</f>
        <v xml:space="preserve">EA/NRW environmental programme wastewater (WINEP/NEP) - Investigations, other (WINEP/NEP) - desk-based studies only wastewater capex - Sludge liquor treatment - Wastewater network+ </v>
      </c>
      <c r="D3339" t="str">
        <f>'CWW17'!$C$112</f>
        <v>£m</v>
      </c>
      <c r="E3339" t="s">
        <v>8488</v>
      </c>
      <c r="F3339" s="1248">
        <f>IF(ISBLANK('CWW17'!$O$112),"##BLANK",'CWW17'!$O$112)</f>
        <v>0</v>
      </c>
    </row>
    <row r="3340" spans="2:6" x14ac:dyDescent="0.2">
      <c r="B3340" t="str">
        <f>UPPER('CWW17'!$BI$112)</f>
        <v>CWW17_103TOT_PR24</v>
      </c>
      <c r="C3340" t="str">
        <f>IF(LEN(_xlfn.CONCAT('CWW17'!$B$9, " - ", 'CWW17'!$B$112, " - ", 'CWW17'!$J$5))&gt;230,LEFT(_xlfn.CONCAT('CWW17'!$B$9, " - ", 'CWW17'!$B$112, " - ", 'CWW17'!$J$5),212)&amp;" [*** truncated]",_xlfn.CONCAT('CWW17'!$B$9, " - ", 'CWW17'!$B$112, " - ", 'CWW17'!$J$5))</f>
        <v>EA/NRW environmental programme wastewater (WINEP/NEP) - Investigations, other (WINEP/NEP) - desk-based studies only wastewater capex - Total</v>
      </c>
      <c r="D3340" t="str">
        <f>'CWW17'!$C$112</f>
        <v>£m</v>
      </c>
      <c r="E3340" t="s">
        <v>8488</v>
      </c>
      <c r="F3340" s="1248">
        <f>IF(ISBLANK('CWW17'!$P$112),"##BLANK",'CWW17'!$P$112)</f>
        <v>0</v>
      </c>
    </row>
    <row r="3341" spans="2:6" x14ac:dyDescent="0.2">
      <c r="B3341" t="str">
        <f>UPPER('CWW17'!$BD$113)</f>
        <v>CWW17_104FL_PR24</v>
      </c>
      <c r="C3341" t="str">
        <f>IF(LEN(_xlfn.CONCAT('CWW17'!$B$9, " - ", 'CWW17'!$B$113, " - ", 'CWW17'!$E$6, " - ", 'CWW17'!$E$5))&gt;230,LEFT(_xlfn.CONCAT('CWW17'!$B$9, " - ", 'CWW17'!$B$113, " - ", 'CWW17'!$E$6, " - ", 'CWW17'!$E$5),212)&amp;" [*** truncated]",_xlfn.CONCAT('CWW17'!$B$9, " - ", 'CWW17'!$B$113, " - ", 'CWW17'!$E$6, " - ", 'CWW17'!$E$5))</f>
        <v xml:space="preserve">EA/NRW environmental programme wastewater (WINEP/NEP) - Investigations, other (WINEP/NEP) - desk-based studies only wastewater opex - Foul - Wastewater network+ </v>
      </c>
      <c r="D3341" t="str">
        <f>'CWW17'!$C$113</f>
        <v>£m</v>
      </c>
      <c r="E3341" t="s">
        <v>8488</v>
      </c>
      <c r="F3341" s="1248">
        <f>IF(ISBLANK('CWW17'!$K$113),"##BLANK",'CWW17'!$K$113)</f>
        <v>0</v>
      </c>
    </row>
    <row r="3342" spans="2:6" x14ac:dyDescent="0.2">
      <c r="B3342" t="str">
        <f>UPPER('CWW17'!$BE$113)</f>
        <v>CWW17_104SWD_PR24</v>
      </c>
      <c r="C3342" t="str">
        <f>IF(LEN(_xlfn.CONCAT('CWW17'!$B$9, " - ", 'CWW17'!$B$113, " - ", 'CWW17'!$F$6, " - ", 'CWW17'!$E$5))&gt;230,LEFT(_xlfn.CONCAT('CWW17'!$B$9, " - ", 'CWW17'!$B$113, " - ", 'CWW17'!$F$6, " - ", 'CWW17'!$E$5),212)&amp;" [*** truncated]",_xlfn.CONCAT('CWW17'!$B$9, " - ", 'CWW17'!$B$113, " - ", 'CWW17'!$F$6, " - ", 'CWW17'!$E$5))</f>
        <v xml:space="preserve">EA/NRW environmental programme wastewater (WINEP/NEP) - Investigations, other (WINEP/NEP) - desk-based studies only wastewater opex - Surface water drainage - Wastewater network+ </v>
      </c>
      <c r="D3342" t="str">
        <f>'CWW17'!$C$113</f>
        <v>£m</v>
      </c>
      <c r="E3342" t="s">
        <v>8488</v>
      </c>
      <c r="F3342" s="1248">
        <f>IF(ISBLANK('CWW17'!$L$113),"##BLANK",'CWW17'!$L$113)</f>
        <v>0</v>
      </c>
    </row>
    <row r="3343" spans="2:6" x14ac:dyDescent="0.2">
      <c r="B3343" t="str">
        <f>UPPER('CWW17'!$BF$113)</f>
        <v>CWW17_104HD_PR24</v>
      </c>
      <c r="C3343" t="str">
        <f>IF(LEN(_xlfn.CONCAT('CWW17'!$B$9, " - ", 'CWW17'!$B$113, " - ", 'CWW17'!$G$6, " - ", 'CWW17'!$E$5))&gt;230,LEFT(_xlfn.CONCAT('CWW17'!$B$9, " - ", 'CWW17'!$B$113, " - ", 'CWW17'!$G$6, " - ", 'CWW17'!$E$5),212)&amp;" [*** truncated]",_xlfn.CONCAT('CWW17'!$B$9, " - ", 'CWW17'!$B$113, " - ", 'CWW17'!$G$6, " - ", 'CWW17'!$E$5))</f>
        <v xml:space="preserve">EA/NRW environmental programme wastewater (WINEP/NEP) - Investigations, other (WINEP/NEP) - desk-based studies only wastewater opex - Highway drainage - Wastewater network+ </v>
      </c>
      <c r="D3343" t="str">
        <f>'CWW17'!$C$113</f>
        <v>£m</v>
      </c>
      <c r="E3343" t="s">
        <v>8488</v>
      </c>
      <c r="F3343" s="1248">
        <f>IF(ISBLANK('CWW17'!$M$113),"##BLANK",'CWW17'!$M$113)</f>
        <v>0</v>
      </c>
    </row>
    <row r="3344" spans="2:6" x14ac:dyDescent="0.2">
      <c r="B3344" t="str">
        <f>UPPER('CWW17'!$BG$113)</f>
        <v>CWW17_104STD_PR24</v>
      </c>
      <c r="C3344" t="str">
        <f>IF(LEN(_xlfn.CONCAT('CWW17'!$B$9, " - ", 'CWW17'!$B$113, " - ", 'CWW17'!$H$6, " - ", 'CWW17'!$E$5))&gt;230,LEFT(_xlfn.CONCAT('CWW17'!$B$9, " - ", 'CWW17'!$B$113, " - ", 'CWW17'!$H$6, " - ", 'CWW17'!$E$5),212)&amp;" [*** truncated]",_xlfn.CONCAT('CWW17'!$B$9, " - ", 'CWW17'!$B$113, " - ", 'CWW17'!$H$6, " - ", 'CWW17'!$E$5))</f>
        <v xml:space="preserve">EA/NRW environmental programme wastewater (WINEP/NEP) - Investigations, other (WINEP/NEP) - desk-based studies only wastewater opex - Sewage treatment and disposal - Wastewater network+ </v>
      </c>
      <c r="D3344" t="str">
        <f>'CWW17'!$C$113</f>
        <v>£m</v>
      </c>
      <c r="E3344" t="s">
        <v>8488</v>
      </c>
      <c r="F3344" s="1248">
        <f>IF(ISBLANK('CWW17'!$N$113),"##BLANK",'CWW17'!$N$113)</f>
        <v>0</v>
      </c>
    </row>
    <row r="3345" spans="2:6" x14ac:dyDescent="0.2">
      <c r="B3345" t="str">
        <f>UPPER('CWW17'!$BH$113)</f>
        <v>CWW17_104SLT_PR24</v>
      </c>
      <c r="C3345" t="str">
        <f>IF(LEN(_xlfn.CONCAT('CWW17'!$B$9, " - ", 'CWW17'!$B$113, " - ", 'CWW17'!$I$6, " - ", 'CWW17'!$E$5))&gt;230,LEFT(_xlfn.CONCAT('CWW17'!$B$9, " - ", 'CWW17'!$B$113, " - ", 'CWW17'!$I$6, " - ", 'CWW17'!$E$5),212)&amp;" [*** truncated]",_xlfn.CONCAT('CWW17'!$B$9, " - ", 'CWW17'!$B$113, " - ", 'CWW17'!$I$6, " - ", 'CWW17'!$E$5))</f>
        <v xml:space="preserve">EA/NRW environmental programme wastewater (WINEP/NEP) - Investigations, other (WINEP/NEP) - desk-based studies only wastewater opex - Sludge liquor treatment - Wastewater network+ </v>
      </c>
      <c r="D3345" t="str">
        <f>'CWW17'!$C$113</f>
        <v>£m</v>
      </c>
      <c r="E3345" t="s">
        <v>8488</v>
      </c>
      <c r="F3345" s="1248">
        <f>IF(ISBLANK('CWW17'!$O$113),"##BLANK",'CWW17'!$O$113)</f>
        <v>0</v>
      </c>
    </row>
    <row r="3346" spans="2:6" x14ac:dyDescent="0.2">
      <c r="B3346" t="str">
        <f>UPPER('CWW17'!$BI$113)</f>
        <v>CWW17_104TOT_PR24</v>
      </c>
      <c r="C3346" t="str">
        <f>IF(LEN(_xlfn.CONCAT('CWW17'!$B$9, " - ", 'CWW17'!$B$113, " - ", 'CWW17'!$J$5))&gt;230,LEFT(_xlfn.CONCAT('CWW17'!$B$9, " - ", 'CWW17'!$B$113, " - ", 'CWW17'!$J$5),212)&amp;" [*** truncated]",_xlfn.CONCAT('CWW17'!$B$9, " - ", 'CWW17'!$B$113, " - ", 'CWW17'!$J$5))</f>
        <v>EA/NRW environmental programme wastewater (WINEP/NEP) - Investigations, other (WINEP/NEP) - desk-based studies only wastewater opex - Total</v>
      </c>
      <c r="D3346" t="str">
        <f>'CWW17'!$C$113</f>
        <v>£m</v>
      </c>
      <c r="E3346" t="s">
        <v>8488</v>
      </c>
      <c r="F3346" s="1248">
        <f>IF(ISBLANK('CWW17'!$P$113),"##BLANK",'CWW17'!$P$113)</f>
        <v>0</v>
      </c>
    </row>
    <row r="3347" spans="2:6" x14ac:dyDescent="0.2">
      <c r="B3347" t="str">
        <f>UPPER('CWW17'!$BD$114)</f>
        <v>CWW17_105FL_PR24</v>
      </c>
      <c r="C3347" t="str">
        <f>IF(LEN(_xlfn.CONCAT('CWW17'!$B$9, " - ", 'CWW17'!$B$114, " - ", 'CWW17'!$E$6, " - ", 'CWW17'!$E$5))&gt;230,LEFT(_xlfn.CONCAT('CWW17'!$B$9, " - ", 'CWW17'!$B$114, " - ", 'CWW17'!$E$6, " - ", 'CWW17'!$E$5),212)&amp;" [*** truncated]",_xlfn.CONCAT('CWW17'!$B$9, " - ", 'CWW17'!$B$114, " - ", 'CWW17'!$E$6, " - ", 'CWW17'!$E$5))</f>
        <v xml:space="preserve">EA/NRW environmental programme wastewater (WINEP/NEP) - Investigations, other (WINEP/NEP) - desk-based studies only wastewater totex - Foul - Wastewater network+ </v>
      </c>
      <c r="D3347" t="str">
        <f>'CWW17'!$C$114</f>
        <v>£m</v>
      </c>
      <c r="E3347" t="s">
        <v>8488</v>
      </c>
      <c r="F3347" s="1248">
        <f>IF(ISBLANK('CWW17'!$K$114),"##BLANK",'CWW17'!$K$114)</f>
        <v>0</v>
      </c>
    </row>
    <row r="3348" spans="2:6" x14ac:dyDescent="0.2">
      <c r="B3348" t="str">
        <f>UPPER('CWW17'!$BE$114)</f>
        <v>CWW17_105SWD_PR24</v>
      </c>
      <c r="C3348" t="str">
        <f>IF(LEN(_xlfn.CONCAT('CWW17'!$B$9, " - ", 'CWW17'!$B$114, " - ", 'CWW17'!$F$6, " - ", 'CWW17'!$E$5))&gt;230,LEFT(_xlfn.CONCAT('CWW17'!$B$9, " - ", 'CWW17'!$B$114, " - ", 'CWW17'!$F$6, " - ", 'CWW17'!$E$5),212)&amp;" [*** truncated]",_xlfn.CONCAT('CWW17'!$B$9, " - ", 'CWW17'!$B$114, " - ", 'CWW17'!$F$6, " - ", 'CWW17'!$E$5))</f>
        <v xml:space="preserve">EA/NRW environmental programme wastewater (WINEP/NEP) - Investigations, other (WINEP/NEP) - desk-based studies only wastewater totex - Surface water drainage - Wastewater network+ </v>
      </c>
      <c r="D3348" t="str">
        <f>'CWW17'!$C$114</f>
        <v>£m</v>
      </c>
      <c r="E3348" t="s">
        <v>8488</v>
      </c>
      <c r="F3348" s="1248">
        <f>IF(ISBLANK('CWW17'!$L$114),"##BLANK",'CWW17'!$L$114)</f>
        <v>0</v>
      </c>
    </row>
    <row r="3349" spans="2:6" x14ac:dyDescent="0.2">
      <c r="B3349" t="str">
        <f>UPPER('CWW17'!$BF$114)</f>
        <v>CWW17_105HD_PR24</v>
      </c>
      <c r="C3349" t="str">
        <f>IF(LEN(_xlfn.CONCAT('CWW17'!$B$9, " - ", 'CWW17'!$B$114, " - ", 'CWW17'!$G$6, " - ", 'CWW17'!$E$5))&gt;230,LEFT(_xlfn.CONCAT('CWW17'!$B$9, " - ", 'CWW17'!$B$114, " - ", 'CWW17'!$G$6, " - ", 'CWW17'!$E$5),212)&amp;" [*** truncated]",_xlfn.CONCAT('CWW17'!$B$9, " - ", 'CWW17'!$B$114, " - ", 'CWW17'!$G$6, " - ", 'CWW17'!$E$5))</f>
        <v xml:space="preserve">EA/NRW environmental programme wastewater (WINEP/NEP) - Investigations, other (WINEP/NEP) - desk-based studies only wastewater totex - Highway drainage - Wastewater network+ </v>
      </c>
      <c r="D3349" t="str">
        <f>'CWW17'!$C$114</f>
        <v>£m</v>
      </c>
      <c r="E3349" t="s">
        <v>8488</v>
      </c>
      <c r="F3349" s="1248">
        <f>IF(ISBLANK('CWW17'!$M$114),"##BLANK",'CWW17'!$M$114)</f>
        <v>0</v>
      </c>
    </row>
    <row r="3350" spans="2:6" x14ac:dyDescent="0.2">
      <c r="B3350" t="str">
        <f>UPPER('CWW17'!$BG$114)</f>
        <v>CWW17_105STD_PR24</v>
      </c>
      <c r="C3350" t="str">
        <f>IF(LEN(_xlfn.CONCAT('CWW17'!$B$9, " - ", 'CWW17'!$B$114, " - ", 'CWW17'!$H$6, " - ", 'CWW17'!$E$5))&gt;230,LEFT(_xlfn.CONCAT('CWW17'!$B$9, " - ", 'CWW17'!$B$114, " - ", 'CWW17'!$H$6, " - ", 'CWW17'!$E$5),212)&amp;" [*** truncated]",_xlfn.CONCAT('CWW17'!$B$9, " - ", 'CWW17'!$B$114, " - ", 'CWW17'!$H$6, " - ", 'CWW17'!$E$5))</f>
        <v xml:space="preserve">EA/NRW environmental programme wastewater (WINEP/NEP) - Investigations, other (WINEP/NEP) - desk-based studies only wastewater totex - Sewage treatment and disposal - Wastewater network+ </v>
      </c>
      <c r="D3350" t="str">
        <f>'CWW17'!$C$114</f>
        <v>£m</v>
      </c>
      <c r="E3350" t="s">
        <v>8488</v>
      </c>
      <c r="F3350" s="1248">
        <f>IF(ISBLANK('CWW17'!$N$114),"##BLANK",'CWW17'!$N$114)</f>
        <v>0</v>
      </c>
    </row>
    <row r="3351" spans="2:6" x14ac:dyDescent="0.2">
      <c r="B3351" t="str">
        <f>UPPER('CWW17'!$BH$114)</f>
        <v>CWW17_105SLT_PR24</v>
      </c>
      <c r="C3351" t="str">
        <f>IF(LEN(_xlfn.CONCAT('CWW17'!$B$9, " - ", 'CWW17'!$B$114, " - ", 'CWW17'!$I$6, " - ", 'CWW17'!$E$5))&gt;230,LEFT(_xlfn.CONCAT('CWW17'!$B$9, " - ", 'CWW17'!$B$114, " - ", 'CWW17'!$I$6, " - ", 'CWW17'!$E$5),212)&amp;" [*** truncated]",_xlfn.CONCAT('CWW17'!$B$9, " - ", 'CWW17'!$B$114, " - ", 'CWW17'!$I$6, " - ", 'CWW17'!$E$5))</f>
        <v xml:space="preserve">EA/NRW environmental programme wastewater (WINEP/NEP) - Investigations, other (WINEP/NEP) - desk-based studies only wastewater totex - Sludge liquor treatment - Wastewater network+ </v>
      </c>
      <c r="D3351" t="str">
        <f>'CWW17'!$C$114</f>
        <v>£m</v>
      </c>
      <c r="E3351" t="s">
        <v>8488</v>
      </c>
      <c r="F3351" s="1248">
        <f>IF(ISBLANK('CWW17'!$O$114),"##BLANK",'CWW17'!$O$114)</f>
        <v>0</v>
      </c>
    </row>
    <row r="3352" spans="2:6" x14ac:dyDescent="0.2">
      <c r="B3352" t="str">
        <f>UPPER('CWW17'!$BI$114)</f>
        <v>CWW17_105TOT_PR24</v>
      </c>
      <c r="C3352" t="str">
        <f>IF(LEN(_xlfn.CONCAT('CWW17'!$B$9, " - ", 'CWW17'!$B$114, " - ", 'CWW17'!$J$5))&gt;230,LEFT(_xlfn.CONCAT('CWW17'!$B$9, " - ", 'CWW17'!$B$114, " - ", 'CWW17'!$J$5),212)&amp;" [*** truncated]",_xlfn.CONCAT('CWW17'!$B$9, " - ", 'CWW17'!$B$114, " - ", 'CWW17'!$J$5))</f>
        <v>EA/NRW environmental programme wastewater (WINEP/NEP) - Investigations, other (WINEP/NEP) - desk-based studies only wastewater totex - Total</v>
      </c>
      <c r="D3352" t="str">
        <f>'CWW17'!$C$114</f>
        <v>£m</v>
      </c>
      <c r="E3352" t="s">
        <v>8488</v>
      </c>
      <c r="F3352" s="1248">
        <f>IF(ISBLANK('CWW17'!$P$114),"##BLANK",'CWW17'!$P$114)</f>
        <v>0</v>
      </c>
    </row>
    <row r="3353" spans="2:6" x14ac:dyDescent="0.2">
      <c r="B3353" t="str">
        <f>UPPER('CWW17'!$BD$115)</f>
        <v>CWW17_106FL_PR24</v>
      </c>
      <c r="C3353" t="str">
        <f>IF(LEN(_xlfn.CONCAT('CWW17'!$B$9, " - ", 'CWW17'!$B$115, " - ", 'CWW17'!$E$6, " - ", 'CWW17'!$E$5))&gt;230,LEFT(_xlfn.CONCAT('CWW17'!$B$9, " - ", 'CWW17'!$B$115, " - ", 'CWW17'!$E$6, " - ", 'CWW17'!$E$5),212)&amp;" [*** truncated]",_xlfn.CONCAT('CWW17'!$B$9, " - ", 'CWW17'!$B$115, " - ", 'CWW17'!$E$6, " - ", 'CWW17'!$E$5))</f>
        <v xml:space="preserve">EA/NRW environmental programme wastewater (WINEP/NEP) - Investigations, other (WINEP/NEP) - survey, monitoring or simple modelling wastewater capex - Foul - Wastewater network+ </v>
      </c>
      <c r="D3353" t="str">
        <f>'CWW17'!$C$115</f>
        <v>£m</v>
      </c>
      <c r="E3353" t="s">
        <v>8488</v>
      </c>
      <c r="F3353" s="1248">
        <f>IF(ISBLANK('CWW17'!$K$115),"##BLANK",'CWW17'!$K$115)</f>
        <v>0</v>
      </c>
    </row>
    <row r="3354" spans="2:6" x14ac:dyDescent="0.2">
      <c r="B3354" t="str">
        <f>UPPER('CWW17'!$BE$115)</f>
        <v>CWW17_106SWD_PR24</v>
      </c>
      <c r="C3354" t="str">
        <f>IF(LEN(_xlfn.CONCAT('CWW17'!$B$9, " - ", 'CWW17'!$B$115, " - ", 'CWW17'!$F$6, " - ", 'CWW17'!$E$5))&gt;230,LEFT(_xlfn.CONCAT('CWW17'!$B$9, " - ", 'CWW17'!$B$115, " - ", 'CWW17'!$F$6, " - ", 'CWW17'!$E$5),212)&amp;" [*** truncated]",_xlfn.CONCAT('CWW17'!$B$9, " - ", 'CWW17'!$B$115, " - ", 'CWW17'!$F$6, " - ", 'CWW17'!$E$5))</f>
        <v xml:space="preserve">EA/NRW environmental programme wastewater (WINEP/NEP) - Investigations, other (WINEP/NEP) - survey, monitoring or simple modelling wastewater capex - Surface water drainage - Wastewater network+ </v>
      </c>
      <c r="D3354" t="str">
        <f>'CWW17'!$C$115</f>
        <v>£m</v>
      </c>
      <c r="E3354" t="s">
        <v>8488</v>
      </c>
      <c r="F3354" s="1248">
        <f>IF(ISBLANK('CWW17'!$L$115),"##BLANK",'CWW17'!$L$115)</f>
        <v>0</v>
      </c>
    </row>
    <row r="3355" spans="2:6" x14ac:dyDescent="0.2">
      <c r="B3355" t="str">
        <f>UPPER('CWW17'!$BF$115)</f>
        <v>CWW17_106HD_PR24</v>
      </c>
      <c r="C3355" t="str">
        <f>IF(LEN(_xlfn.CONCAT('CWW17'!$B$9, " - ", 'CWW17'!$B$115, " - ", 'CWW17'!$G$6, " - ", 'CWW17'!$E$5))&gt;230,LEFT(_xlfn.CONCAT('CWW17'!$B$9, " - ", 'CWW17'!$B$115, " - ", 'CWW17'!$G$6, " - ", 'CWW17'!$E$5),212)&amp;" [*** truncated]",_xlfn.CONCAT('CWW17'!$B$9, " - ", 'CWW17'!$B$115, " - ", 'CWW17'!$G$6, " - ", 'CWW17'!$E$5))</f>
        <v xml:space="preserve">EA/NRW environmental programme wastewater (WINEP/NEP) - Investigations, other (WINEP/NEP) - survey, monitoring or simple modelling wastewater capex - Highway drainage - Wastewater network+ </v>
      </c>
      <c r="D3355" t="str">
        <f>'CWW17'!$C$115</f>
        <v>£m</v>
      </c>
      <c r="E3355" t="s">
        <v>8488</v>
      </c>
      <c r="F3355" s="1248">
        <f>IF(ISBLANK('CWW17'!$M$115),"##BLANK",'CWW17'!$M$115)</f>
        <v>0</v>
      </c>
    </row>
    <row r="3356" spans="2:6" x14ac:dyDescent="0.2">
      <c r="B3356" t="str">
        <f>UPPER('CWW17'!$BG$115)</f>
        <v>CWW17_106STD_PR24</v>
      </c>
      <c r="C3356" t="str">
        <f>IF(LEN(_xlfn.CONCAT('CWW17'!$B$9, " - ", 'CWW17'!$B$115, " - ", 'CWW17'!$H$6, " - ", 'CWW17'!$E$5))&gt;230,LEFT(_xlfn.CONCAT('CWW17'!$B$9, " - ", 'CWW17'!$B$115, " - ", 'CWW17'!$H$6, " - ", 'CWW17'!$E$5),212)&amp;" [*** truncated]",_xlfn.CONCAT('CWW17'!$B$9, " - ", 'CWW17'!$B$115, " - ", 'CWW17'!$H$6, " - ", 'CWW17'!$E$5))</f>
        <v xml:space="preserve">EA/NRW environmental programme wastewater (WINEP/NEP) - Investigations, other (WINEP/NEP) - survey, monitoring or simple modelling wastewater capex - Sewage treatment and disposal - Wastewater network+ </v>
      </c>
      <c r="D3356" t="str">
        <f>'CWW17'!$C$115</f>
        <v>£m</v>
      </c>
      <c r="E3356" t="s">
        <v>8488</v>
      </c>
      <c r="F3356" s="1248">
        <f>IF(ISBLANK('CWW17'!$N$115),"##BLANK",'CWW17'!$N$115)</f>
        <v>0.23407367112216354</v>
      </c>
    </row>
    <row r="3357" spans="2:6" x14ac:dyDescent="0.2">
      <c r="B3357" t="str">
        <f>UPPER('CWW17'!$BH$115)</f>
        <v>CWW17_106SLT_PR24</v>
      </c>
      <c r="C3357" t="str">
        <f>IF(LEN(_xlfn.CONCAT('CWW17'!$B$9, " - ", 'CWW17'!$B$115, " - ", 'CWW17'!$I$6, " - ", 'CWW17'!$E$5))&gt;230,LEFT(_xlfn.CONCAT('CWW17'!$B$9, " - ", 'CWW17'!$B$115, " - ", 'CWW17'!$I$6, " - ", 'CWW17'!$E$5),212)&amp;" [*** truncated]",_xlfn.CONCAT('CWW17'!$B$9, " - ", 'CWW17'!$B$115, " - ", 'CWW17'!$I$6, " - ", 'CWW17'!$E$5))</f>
        <v xml:space="preserve">EA/NRW environmental programme wastewater (WINEP/NEP) - Investigations, other (WINEP/NEP) - survey, monitoring or simple modelling wastewater capex - Sludge liquor treatment - Wastewater network+ </v>
      </c>
      <c r="D3357" t="str">
        <f>'CWW17'!$C$115</f>
        <v>£m</v>
      </c>
      <c r="E3357" t="s">
        <v>8488</v>
      </c>
      <c r="F3357" s="1248">
        <f>IF(ISBLANK('CWW17'!$O$115),"##BLANK",'CWW17'!$O$115)</f>
        <v>0</v>
      </c>
    </row>
    <row r="3358" spans="2:6" x14ac:dyDescent="0.2">
      <c r="B3358" t="str">
        <f>UPPER('CWW17'!$BI$115)</f>
        <v>CWW17_106TOT_PR24</v>
      </c>
      <c r="C3358" t="str">
        <f>IF(LEN(_xlfn.CONCAT('CWW17'!$B$9, " - ", 'CWW17'!$B$115, " - ", 'CWW17'!$J$5))&gt;230,LEFT(_xlfn.CONCAT('CWW17'!$B$9, " - ", 'CWW17'!$B$115, " - ", 'CWW17'!$J$5),212)&amp;" [*** truncated]",_xlfn.CONCAT('CWW17'!$B$9, " - ", 'CWW17'!$B$115, " - ", 'CWW17'!$J$5))</f>
        <v>EA/NRW environmental programme wastewater (WINEP/NEP) - Investigations, other (WINEP/NEP) - survey, monitoring or simple modelling wastewater capex - Total</v>
      </c>
      <c r="D3358" t="str">
        <f>'CWW17'!$C$115</f>
        <v>£m</v>
      </c>
      <c r="E3358" t="s">
        <v>8488</v>
      </c>
      <c r="F3358" s="1248">
        <f>IF(ISBLANK('CWW17'!$P$115),"##BLANK",'CWW17'!$P$115)</f>
        <v>0.23407367112216354</v>
      </c>
    </row>
    <row r="3359" spans="2:6" x14ac:dyDescent="0.2">
      <c r="B3359" t="str">
        <f>UPPER('CWW17'!$BD$116)</f>
        <v>CWW17_107FL_PR24</v>
      </c>
      <c r="C3359" t="str">
        <f>IF(LEN(_xlfn.CONCAT('CWW17'!$B$9, " - ", 'CWW17'!$B$116, " - ", 'CWW17'!$E$6, " - ", 'CWW17'!$E$5))&gt;230,LEFT(_xlfn.CONCAT('CWW17'!$B$9, " - ", 'CWW17'!$B$116, " - ", 'CWW17'!$E$6, " - ", 'CWW17'!$E$5),212)&amp;" [*** truncated]",_xlfn.CONCAT('CWW17'!$B$9, " - ", 'CWW17'!$B$116, " - ", 'CWW17'!$E$6, " - ", 'CWW17'!$E$5))</f>
        <v xml:space="preserve">EA/NRW environmental programme wastewater (WINEP/NEP) - Investigations, other (WINEP/NEP) - survey, monitoring or simple modelling wastewater opex - Foul - Wastewater network+ </v>
      </c>
      <c r="D3359" t="str">
        <f>'CWW17'!$C$116</f>
        <v>£m</v>
      </c>
      <c r="E3359" t="s">
        <v>8488</v>
      </c>
      <c r="F3359" s="1248">
        <f>IF(ISBLANK('CWW17'!$K$116),"##BLANK",'CWW17'!$K$116)</f>
        <v>0</v>
      </c>
    </row>
    <row r="3360" spans="2:6" x14ac:dyDescent="0.2">
      <c r="B3360" t="str">
        <f>UPPER('CWW17'!$BE$116)</f>
        <v>CWW17_107SWD_PR24</v>
      </c>
      <c r="C3360" t="str">
        <f>IF(LEN(_xlfn.CONCAT('CWW17'!$B$9, " - ", 'CWW17'!$B$116, " - ", 'CWW17'!$F$6, " - ", 'CWW17'!$E$5))&gt;230,LEFT(_xlfn.CONCAT('CWW17'!$B$9, " - ", 'CWW17'!$B$116, " - ", 'CWW17'!$F$6, " - ", 'CWW17'!$E$5),212)&amp;" [*** truncated]",_xlfn.CONCAT('CWW17'!$B$9, " - ", 'CWW17'!$B$116, " - ", 'CWW17'!$F$6, " - ", 'CWW17'!$E$5))</f>
        <v xml:space="preserve">EA/NRW environmental programme wastewater (WINEP/NEP) - Investigations, other (WINEP/NEP) - survey, monitoring or simple modelling wastewater opex - Surface water drainage - Wastewater network+ </v>
      </c>
      <c r="D3360" t="str">
        <f>'CWW17'!$C$116</f>
        <v>£m</v>
      </c>
      <c r="E3360" t="s">
        <v>8488</v>
      </c>
      <c r="F3360" s="1248">
        <f>IF(ISBLANK('CWW17'!$L$116),"##BLANK",'CWW17'!$L$116)</f>
        <v>0</v>
      </c>
    </row>
    <row r="3361" spans="2:6" x14ac:dyDescent="0.2">
      <c r="B3361" t="str">
        <f>UPPER('CWW17'!$BF$116)</f>
        <v>CWW17_107HD_PR24</v>
      </c>
      <c r="C3361" t="str">
        <f>IF(LEN(_xlfn.CONCAT('CWW17'!$B$9, " - ", 'CWW17'!$B$116, " - ", 'CWW17'!$G$6, " - ", 'CWW17'!$E$5))&gt;230,LEFT(_xlfn.CONCAT('CWW17'!$B$9, " - ", 'CWW17'!$B$116, " - ", 'CWW17'!$G$6, " - ", 'CWW17'!$E$5),212)&amp;" [*** truncated]",_xlfn.CONCAT('CWW17'!$B$9, " - ", 'CWW17'!$B$116, " - ", 'CWW17'!$G$6, " - ", 'CWW17'!$E$5))</f>
        <v xml:space="preserve">EA/NRW environmental programme wastewater (WINEP/NEP) - Investigations, other (WINEP/NEP) - survey, monitoring or simple modelling wastewater opex - Highway drainage - Wastewater network+ </v>
      </c>
      <c r="D3361" t="str">
        <f>'CWW17'!$C$116</f>
        <v>£m</v>
      </c>
      <c r="E3361" t="s">
        <v>8488</v>
      </c>
      <c r="F3361" s="1248">
        <f>IF(ISBLANK('CWW17'!$M$116),"##BLANK",'CWW17'!$M$116)</f>
        <v>0</v>
      </c>
    </row>
    <row r="3362" spans="2:6" x14ac:dyDescent="0.2">
      <c r="B3362" t="str">
        <f>UPPER('CWW17'!$BG$116)</f>
        <v>CWW17_107STD_PR24</v>
      </c>
      <c r="C3362" t="str">
        <f>IF(LEN(_xlfn.CONCAT('CWW17'!$B$9, " - ", 'CWW17'!$B$116, " - ", 'CWW17'!$H$6, " - ", 'CWW17'!$E$5))&gt;230,LEFT(_xlfn.CONCAT('CWW17'!$B$9, " - ", 'CWW17'!$B$116, " - ", 'CWW17'!$H$6, " - ", 'CWW17'!$E$5),212)&amp;" [*** truncated]",_xlfn.CONCAT('CWW17'!$B$9, " - ", 'CWW17'!$B$116, " - ", 'CWW17'!$H$6, " - ", 'CWW17'!$E$5))</f>
        <v xml:space="preserve">EA/NRW environmental programme wastewater (WINEP/NEP) - Investigations, other (WINEP/NEP) - survey, monitoring or simple modelling wastewater opex - Sewage treatment and disposal - Wastewater network+ </v>
      </c>
      <c r="D3362" t="str">
        <f>'CWW17'!$C$116</f>
        <v>£m</v>
      </c>
      <c r="E3362" t="s">
        <v>8488</v>
      </c>
      <c r="F3362" s="1248">
        <f>IF(ISBLANK('CWW17'!$N$116),"##BLANK",'CWW17'!$N$116)</f>
        <v>0</v>
      </c>
    </row>
    <row r="3363" spans="2:6" x14ac:dyDescent="0.2">
      <c r="B3363" t="str">
        <f>UPPER('CWW17'!$BH$116)</f>
        <v>CWW17_107SLT_PR24</v>
      </c>
      <c r="C3363" t="str">
        <f>IF(LEN(_xlfn.CONCAT('CWW17'!$B$9, " - ", 'CWW17'!$B$116, " - ", 'CWW17'!$I$6, " - ", 'CWW17'!$E$5))&gt;230,LEFT(_xlfn.CONCAT('CWW17'!$B$9, " - ", 'CWW17'!$B$116, " - ", 'CWW17'!$I$6, " - ", 'CWW17'!$E$5),212)&amp;" [*** truncated]",_xlfn.CONCAT('CWW17'!$B$9, " - ", 'CWW17'!$B$116, " - ", 'CWW17'!$I$6, " - ", 'CWW17'!$E$5))</f>
        <v xml:space="preserve">EA/NRW environmental programme wastewater (WINEP/NEP) - Investigations, other (WINEP/NEP) - survey, monitoring or simple modelling wastewater opex - Sludge liquor treatment - Wastewater network+ </v>
      </c>
      <c r="D3363" t="str">
        <f>'CWW17'!$C$116</f>
        <v>£m</v>
      </c>
      <c r="E3363" t="s">
        <v>8488</v>
      </c>
      <c r="F3363" s="1248">
        <f>IF(ISBLANK('CWW17'!$O$116),"##BLANK",'CWW17'!$O$116)</f>
        <v>0</v>
      </c>
    </row>
    <row r="3364" spans="2:6" x14ac:dyDescent="0.2">
      <c r="B3364" t="str">
        <f>UPPER('CWW17'!$BI$116)</f>
        <v>CWW17_107TOT_PR24</v>
      </c>
      <c r="C3364" t="str">
        <f>IF(LEN(_xlfn.CONCAT('CWW17'!$B$9, " - ", 'CWW17'!$B$116, " - ", 'CWW17'!$J$5))&gt;230,LEFT(_xlfn.CONCAT('CWW17'!$B$9, " - ", 'CWW17'!$B$116, " - ", 'CWW17'!$J$5),212)&amp;" [*** truncated]",_xlfn.CONCAT('CWW17'!$B$9, " - ", 'CWW17'!$B$116, " - ", 'CWW17'!$J$5))</f>
        <v>EA/NRW environmental programme wastewater (WINEP/NEP) - Investigations, other (WINEP/NEP) - survey, monitoring or simple modelling wastewater opex - Total</v>
      </c>
      <c r="D3364" t="str">
        <f>'CWW17'!$C$116</f>
        <v>£m</v>
      </c>
      <c r="E3364" t="s">
        <v>8488</v>
      </c>
      <c r="F3364" s="1248">
        <f>IF(ISBLANK('CWW17'!$P$116),"##BLANK",'CWW17'!$P$116)</f>
        <v>0</v>
      </c>
    </row>
    <row r="3365" spans="2:6" x14ac:dyDescent="0.2">
      <c r="B3365" t="str">
        <f>UPPER('CWW17'!$BD$117)</f>
        <v>CWW17_108FL_PR24</v>
      </c>
      <c r="C3365" t="str">
        <f>IF(LEN(_xlfn.CONCAT('CWW17'!$B$9, " - ", 'CWW17'!$B$117, " - ", 'CWW17'!$E$6, " - ", 'CWW17'!$E$5))&gt;230,LEFT(_xlfn.CONCAT('CWW17'!$B$9, " - ", 'CWW17'!$B$117, " - ", 'CWW17'!$E$6, " - ", 'CWW17'!$E$5),212)&amp;" [*** truncated]",_xlfn.CONCAT('CWW17'!$B$9, " - ", 'CWW17'!$B$117, " - ", 'CWW17'!$E$6, " - ", 'CWW17'!$E$5))</f>
        <v xml:space="preserve">EA/NRW environmental programme wastewater (WINEP/NEP) - Investigations, other (WINEP/NEP) - survey, monitoring or simple modelling wastewater totex - Foul - Wastewater network+ </v>
      </c>
      <c r="D3365" t="str">
        <f>'CWW17'!$C$117</f>
        <v>£m</v>
      </c>
      <c r="E3365" t="s">
        <v>8488</v>
      </c>
      <c r="F3365" s="1248">
        <f>IF(ISBLANK('CWW17'!$K$117),"##BLANK",'CWW17'!$K$117)</f>
        <v>0</v>
      </c>
    </row>
    <row r="3366" spans="2:6" x14ac:dyDescent="0.2">
      <c r="B3366" t="str">
        <f>UPPER('CWW17'!$BE$117)</f>
        <v>CWW17_108SWD_PR24</v>
      </c>
      <c r="C3366" t="str">
        <f>IF(LEN(_xlfn.CONCAT('CWW17'!$B$9, " - ", 'CWW17'!$B$117, " - ", 'CWW17'!$F$6, " - ", 'CWW17'!$E$5))&gt;230,LEFT(_xlfn.CONCAT('CWW17'!$B$9, " - ", 'CWW17'!$B$117, " - ", 'CWW17'!$F$6, " - ", 'CWW17'!$E$5),212)&amp;" [*** truncated]",_xlfn.CONCAT('CWW17'!$B$9, " - ", 'CWW17'!$B$117, " - ", 'CWW17'!$F$6, " - ", 'CWW17'!$E$5))</f>
        <v xml:space="preserve">EA/NRW environmental programme wastewater (WINEP/NEP) - Investigations, other (WINEP/NEP) - survey, monitoring or simple modelling wastewater totex - Surface water drainage - Wastewater network+ </v>
      </c>
      <c r="D3366" t="str">
        <f>'CWW17'!$C$117</f>
        <v>£m</v>
      </c>
      <c r="E3366" t="s">
        <v>8488</v>
      </c>
      <c r="F3366" s="1248">
        <f>IF(ISBLANK('CWW17'!$L$117),"##BLANK",'CWW17'!$L$117)</f>
        <v>0</v>
      </c>
    </row>
    <row r="3367" spans="2:6" x14ac:dyDescent="0.2">
      <c r="B3367" t="str">
        <f>UPPER('CWW17'!$BF$117)</f>
        <v>CWW17_108HD_PR24</v>
      </c>
      <c r="C3367" t="str">
        <f>IF(LEN(_xlfn.CONCAT('CWW17'!$B$9, " - ", 'CWW17'!$B$117, " - ", 'CWW17'!$G$6, " - ", 'CWW17'!$E$5))&gt;230,LEFT(_xlfn.CONCAT('CWW17'!$B$9, " - ", 'CWW17'!$B$117, " - ", 'CWW17'!$G$6, " - ", 'CWW17'!$E$5),212)&amp;" [*** truncated]",_xlfn.CONCAT('CWW17'!$B$9, " - ", 'CWW17'!$B$117, " - ", 'CWW17'!$G$6, " - ", 'CWW17'!$E$5))</f>
        <v xml:space="preserve">EA/NRW environmental programme wastewater (WINEP/NEP) - Investigations, other (WINEP/NEP) - survey, monitoring or simple modelling wastewater totex - Highway drainage - Wastewater network+ </v>
      </c>
      <c r="D3367" t="str">
        <f>'CWW17'!$C$117</f>
        <v>£m</v>
      </c>
      <c r="E3367" t="s">
        <v>8488</v>
      </c>
      <c r="F3367" s="1248">
        <f>IF(ISBLANK('CWW17'!$M$117),"##BLANK",'CWW17'!$M$117)</f>
        <v>0</v>
      </c>
    </row>
    <row r="3368" spans="2:6" x14ac:dyDescent="0.2">
      <c r="B3368" t="str">
        <f>UPPER('CWW17'!$BG$117)</f>
        <v>CWW17_108STD_PR24</v>
      </c>
      <c r="C3368" t="str">
        <f>IF(LEN(_xlfn.CONCAT('CWW17'!$B$9, " - ", 'CWW17'!$B$117, " - ", 'CWW17'!$H$6, " - ", 'CWW17'!$E$5))&gt;230,LEFT(_xlfn.CONCAT('CWW17'!$B$9, " - ", 'CWW17'!$B$117, " - ", 'CWW17'!$H$6, " - ", 'CWW17'!$E$5),212)&amp;" [*** truncated]",_xlfn.CONCAT('CWW17'!$B$9, " - ", 'CWW17'!$B$117, " - ", 'CWW17'!$H$6, " - ", 'CWW17'!$E$5))</f>
        <v xml:space="preserve">EA/NRW environmental programme wastewater (WINEP/NEP) - Investigations, other (WINEP/NEP) - survey, monitoring or simple modelling wastewater totex - Sewage treatment and disposal - Wastewater network+ </v>
      </c>
      <c r="D3368" t="str">
        <f>'CWW17'!$C$117</f>
        <v>£m</v>
      </c>
      <c r="E3368" t="s">
        <v>8488</v>
      </c>
      <c r="F3368" s="1248">
        <f>IF(ISBLANK('CWW17'!$N$117),"##BLANK",'CWW17'!$N$117)</f>
        <v>0.23407367112216354</v>
      </c>
    </row>
    <row r="3369" spans="2:6" x14ac:dyDescent="0.2">
      <c r="B3369" t="str">
        <f>UPPER('CWW17'!$BH$117)</f>
        <v>CWW17_108SLT_PR24</v>
      </c>
      <c r="C3369" t="str">
        <f>IF(LEN(_xlfn.CONCAT('CWW17'!$B$9, " - ", 'CWW17'!$B$117, " - ", 'CWW17'!$I$6, " - ", 'CWW17'!$E$5))&gt;230,LEFT(_xlfn.CONCAT('CWW17'!$B$9, " - ", 'CWW17'!$B$117, " - ", 'CWW17'!$I$6, " - ", 'CWW17'!$E$5),212)&amp;" [*** truncated]",_xlfn.CONCAT('CWW17'!$B$9, " - ", 'CWW17'!$B$117, " - ", 'CWW17'!$I$6, " - ", 'CWW17'!$E$5))</f>
        <v xml:space="preserve">EA/NRW environmental programme wastewater (WINEP/NEP) - Investigations, other (WINEP/NEP) - survey, monitoring or simple modelling wastewater totex - Sludge liquor treatment - Wastewater network+ </v>
      </c>
      <c r="D3369" t="str">
        <f>'CWW17'!$C$117</f>
        <v>£m</v>
      </c>
      <c r="E3369" t="s">
        <v>8488</v>
      </c>
      <c r="F3369" s="1248">
        <f>IF(ISBLANK('CWW17'!$O$117),"##BLANK",'CWW17'!$O$117)</f>
        <v>0</v>
      </c>
    </row>
    <row r="3370" spans="2:6" x14ac:dyDescent="0.2">
      <c r="B3370" t="str">
        <f>UPPER('CWW17'!$BI$117)</f>
        <v>CWW17_108TOT_PR24</v>
      </c>
      <c r="C3370" t="str">
        <f>IF(LEN(_xlfn.CONCAT('CWW17'!$B$9, " - ", 'CWW17'!$B$117, " - ", 'CWW17'!$J$5))&gt;230,LEFT(_xlfn.CONCAT('CWW17'!$B$9, " - ", 'CWW17'!$B$117, " - ", 'CWW17'!$J$5),212)&amp;" [*** truncated]",_xlfn.CONCAT('CWW17'!$B$9, " - ", 'CWW17'!$B$117, " - ", 'CWW17'!$J$5))</f>
        <v>EA/NRW environmental programme wastewater (WINEP/NEP) - Investigations, other (WINEP/NEP) - survey, monitoring or simple modelling wastewater totex - Total</v>
      </c>
      <c r="D3370" t="str">
        <f>'CWW17'!$C$117</f>
        <v>£m</v>
      </c>
      <c r="E3370" t="s">
        <v>8488</v>
      </c>
      <c r="F3370" s="1248">
        <f>IF(ISBLANK('CWW17'!$P$117),"##BLANK",'CWW17'!$P$117)</f>
        <v>0.23407367112216354</v>
      </c>
    </row>
    <row r="3371" spans="2:6" x14ac:dyDescent="0.2">
      <c r="B3371" t="str">
        <f>UPPER('CWW17'!$BD$118)</f>
        <v>CWW17_109FL_PR24</v>
      </c>
      <c r="C3371" t="str">
        <f>IF(LEN(_xlfn.CONCAT('CWW17'!$B$9, " - ", 'CWW17'!$B$118, " - ", 'CWW17'!$E$6, " - ", 'CWW17'!$E$5))&gt;230,LEFT(_xlfn.CONCAT('CWW17'!$B$9, " - ", 'CWW17'!$B$118, " - ", 'CWW17'!$E$6, " - ", 'CWW17'!$E$5),212)&amp;" [*** truncated]",_xlfn.CONCAT('CWW17'!$B$9, " - ", 'CWW17'!$B$118, " - ", 'CWW17'!$E$6, " - ", 'CWW17'!$E$5))</f>
        <v xml:space="preserve">EA/NRW environmental programme wastewater (WINEP/NEP) - Investigations, other (WINEP/NEP) - multiple surveys, and/or monitoring locations, and/or complex modelling wastewater capex - Foul - Wastewater network+ </v>
      </c>
      <c r="D3371" t="str">
        <f>'CWW17'!$C$118</f>
        <v>£m</v>
      </c>
      <c r="E3371" t="s">
        <v>8488</v>
      </c>
      <c r="F3371" s="1248">
        <f>IF(ISBLANK('CWW17'!$K$118),"##BLANK",'CWW17'!$K$118)</f>
        <v>0</v>
      </c>
    </row>
    <row r="3372" spans="2:6" x14ac:dyDescent="0.2">
      <c r="B3372" t="str">
        <f>UPPER('CWW17'!$BE$118)</f>
        <v>CWW17_109SWD_PR24</v>
      </c>
      <c r="C3372" t="str">
        <f>IF(LEN(_xlfn.CONCAT('CWW17'!$B$9, " - ", 'CWW17'!$B$118, " - ", 'CWW17'!$F$6, " - ", 'CWW17'!$E$5))&gt;230,LEFT(_xlfn.CONCAT('CWW17'!$B$9, " - ", 'CWW17'!$B$118, " - ", 'CWW17'!$F$6, " - ", 'CWW17'!$E$5),212)&amp;" [*** truncated]",_xlfn.CONCAT('CWW17'!$B$9, " - ", 'CWW17'!$B$118, " - ", 'CWW17'!$F$6, " - ", 'CWW17'!$E$5))</f>
        <v xml:space="preserve">EA/NRW environmental programme wastewater (WINEP/NEP) - Investigations, other (WINEP/NEP) - multiple surveys, and/or monitoring locations, and/or complex modelling wastewater capex - Surface water drainage - Wastewater network+ </v>
      </c>
      <c r="D3372" t="str">
        <f>'CWW17'!$C$118</f>
        <v>£m</v>
      </c>
      <c r="E3372" t="s">
        <v>8488</v>
      </c>
      <c r="F3372" s="1248">
        <f>IF(ISBLANK('CWW17'!$L$118),"##BLANK",'CWW17'!$L$118)</f>
        <v>0</v>
      </c>
    </row>
    <row r="3373" spans="2:6" x14ac:dyDescent="0.2">
      <c r="B3373" t="str">
        <f>UPPER('CWW17'!$BF$118)</f>
        <v>CWW17_109HD_PR24</v>
      </c>
      <c r="C3373" t="str">
        <f>IF(LEN(_xlfn.CONCAT('CWW17'!$B$9, " - ", 'CWW17'!$B$118, " - ", 'CWW17'!$G$6, " - ", 'CWW17'!$E$5))&gt;230,LEFT(_xlfn.CONCAT('CWW17'!$B$9, " - ", 'CWW17'!$B$118, " - ", 'CWW17'!$G$6, " - ", 'CWW17'!$E$5),212)&amp;" [*** truncated]",_xlfn.CONCAT('CWW17'!$B$9, " - ", 'CWW17'!$B$118, " - ", 'CWW17'!$G$6, " - ", 'CWW17'!$E$5))</f>
        <v xml:space="preserve">EA/NRW environmental programme wastewater (WINEP/NEP) - Investigations, other (WINEP/NEP) - multiple surveys, and/or monitoring locations, and/or complex modelling wastewater capex - Highway drainage - Wastewater network+ </v>
      </c>
      <c r="D3373" t="str">
        <f>'CWW17'!$C$118</f>
        <v>£m</v>
      </c>
      <c r="E3373" t="s">
        <v>8488</v>
      </c>
      <c r="F3373" s="1248">
        <f>IF(ISBLANK('CWW17'!$M$118),"##BLANK",'CWW17'!$M$118)</f>
        <v>0</v>
      </c>
    </row>
    <row r="3374" spans="2:6" x14ac:dyDescent="0.2">
      <c r="B3374" t="str">
        <f>UPPER('CWW17'!$BG$118)</f>
        <v>CWW17_109STD_PR24</v>
      </c>
      <c r="C3374" t="str">
        <f>IF(LEN(_xlfn.CONCAT('CWW17'!$B$9, " - ", 'CWW17'!$B$118, " - ", 'CWW17'!$H$6, " - ", 'CWW17'!$E$5))&gt;230,LEFT(_xlfn.CONCAT('CWW17'!$B$9, " - ", 'CWW17'!$B$118, " - ", 'CWW17'!$H$6, " - ", 'CWW17'!$E$5),212)&amp;" [*** truncated]",_xlfn.CONCAT('CWW17'!$B$9, " - ", 'CWW17'!$B$118, " - ", 'CWW17'!$H$6, " - ", 'CWW17'!$E$5))</f>
        <v>EA/NRW environmental programme wastewater (WINEP/NEP) - Investigations, other (WINEP/NEP) - multiple surveys, and/or monitoring locations, and/or complex modelling wastewater capex - Sewage treatment and disposal [*** truncated]</v>
      </c>
      <c r="D3374" t="str">
        <f>'CWW17'!$C$118</f>
        <v>£m</v>
      </c>
      <c r="E3374" t="s">
        <v>8488</v>
      </c>
      <c r="F3374" s="1248">
        <f>IF(ISBLANK('CWW17'!$N$118),"##BLANK",'CWW17'!$N$118)</f>
        <v>0</v>
      </c>
    </row>
    <row r="3375" spans="2:6" x14ac:dyDescent="0.2">
      <c r="B3375" t="str">
        <f>UPPER('CWW17'!$BH$118)</f>
        <v>CWW17_109SLT_PR24</v>
      </c>
      <c r="C3375" t="str">
        <f>IF(LEN(_xlfn.CONCAT('CWW17'!$B$9, " - ", 'CWW17'!$B$118, " - ", 'CWW17'!$I$6, " - ", 'CWW17'!$E$5))&gt;230,LEFT(_xlfn.CONCAT('CWW17'!$B$9, " - ", 'CWW17'!$B$118, " - ", 'CWW17'!$I$6, " - ", 'CWW17'!$E$5),212)&amp;" [*** truncated]",_xlfn.CONCAT('CWW17'!$B$9, " - ", 'CWW17'!$B$118, " - ", 'CWW17'!$I$6, " - ", 'CWW17'!$E$5))</f>
        <v xml:space="preserve">EA/NRW environmental programme wastewater (WINEP/NEP) - Investigations, other (WINEP/NEP) - multiple surveys, and/or monitoring locations, and/or complex modelling wastewater capex - Sludge liquor treatment - Wastewater network+ </v>
      </c>
      <c r="D3375" t="str">
        <f>'CWW17'!$C$118</f>
        <v>£m</v>
      </c>
      <c r="E3375" t="s">
        <v>8488</v>
      </c>
      <c r="F3375" s="1248">
        <f>IF(ISBLANK('CWW17'!$O$118),"##BLANK",'CWW17'!$O$118)</f>
        <v>0</v>
      </c>
    </row>
    <row r="3376" spans="2:6" x14ac:dyDescent="0.2">
      <c r="B3376" t="str">
        <f>UPPER('CWW17'!$BI$118)</f>
        <v>CWW17_109TOT_PR24</v>
      </c>
      <c r="C3376" t="str">
        <f>IF(LEN(_xlfn.CONCAT('CWW17'!$B$9, " - ", 'CWW17'!$B$118, " - ", 'CWW17'!$J$5))&gt;230,LEFT(_xlfn.CONCAT('CWW17'!$B$9, " - ", 'CWW17'!$B$118, " - ", 'CWW17'!$J$5),212)&amp;" [*** truncated]",_xlfn.CONCAT('CWW17'!$B$9, " - ", 'CWW17'!$B$118, " - ", 'CWW17'!$J$5))</f>
        <v>EA/NRW environmental programme wastewater (WINEP/NEP) - Investigations, other (WINEP/NEP) - multiple surveys, and/or monitoring locations, and/or complex modelling wastewater capex - Total</v>
      </c>
      <c r="D3376" t="str">
        <f>'CWW17'!$C$118</f>
        <v>£m</v>
      </c>
      <c r="E3376" t="s">
        <v>8488</v>
      </c>
      <c r="F3376" s="1248">
        <f>IF(ISBLANK('CWW17'!$P$118),"##BLANK",'CWW17'!$P$118)</f>
        <v>0</v>
      </c>
    </row>
    <row r="3377" spans="2:6" x14ac:dyDescent="0.2">
      <c r="B3377" t="str">
        <f>UPPER('CWW17'!$BD$119)</f>
        <v>CWW17_110FL_PR24</v>
      </c>
      <c r="C3377" t="str">
        <f>IF(LEN(_xlfn.CONCAT('CWW17'!$B$9, " - ", 'CWW17'!$B$119, " - ", 'CWW17'!$E$6, " - ", 'CWW17'!$E$5))&gt;230,LEFT(_xlfn.CONCAT('CWW17'!$B$9, " - ", 'CWW17'!$B$119, " - ", 'CWW17'!$E$6, " - ", 'CWW17'!$E$5),212)&amp;" [*** truncated]",_xlfn.CONCAT('CWW17'!$B$9, " - ", 'CWW17'!$B$119, " - ", 'CWW17'!$E$6, " - ", 'CWW17'!$E$5))</f>
        <v xml:space="preserve">EA/NRW environmental programme wastewater (WINEP/NEP) - Investigations, other (WINEP/NEP) - multiple surveys, and/or monitoring locations, and/or complex modelling wastewater opex - Foul - Wastewater network+ </v>
      </c>
      <c r="D3377" t="str">
        <f>'CWW17'!$C$119</f>
        <v>£m</v>
      </c>
      <c r="E3377" t="s">
        <v>8488</v>
      </c>
      <c r="F3377" s="1248">
        <f>IF(ISBLANK('CWW17'!$K$119),"##BLANK",'CWW17'!$K$119)</f>
        <v>0</v>
      </c>
    </row>
    <row r="3378" spans="2:6" x14ac:dyDescent="0.2">
      <c r="B3378" t="str">
        <f>UPPER('CWW17'!$BE$119)</f>
        <v>CWW17_110SWD_PR24</v>
      </c>
      <c r="C3378" t="str">
        <f>IF(LEN(_xlfn.CONCAT('CWW17'!$B$9, " - ", 'CWW17'!$B$119, " - ", 'CWW17'!$F$6, " - ", 'CWW17'!$E$5))&gt;230,LEFT(_xlfn.CONCAT('CWW17'!$B$9, " - ", 'CWW17'!$B$119, " - ", 'CWW17'!$F$6, " - ", 'CWW17'!$E$5),212)&amp;" [*** truncated]",_xlfn.CONCAT('CWW17'!$B$9, " - ", 'CWW17'!$B$119, " - ", 'CWW17'!$F$6, " - ", 'CWW17'!$E$5))</f>
        <v xml:space="preserve">EA/NRW environmental programme wastewater (WINEP/NEP) - Investigations, other (WINEP/NEP) - multiple surveys, and/or monitoring locations, and/or complex modelling wastewater opex - Surface water drainage - Wastewater network+ </v>
      </c>
      <c r="D3378" t="str">
        <f>'CWW17'!$C$119</f>
        <v>£m</v>
      </c>
      <c r="E3378" t="s">
        <v>8488</v>
      </c>
      <c r="F3378" s="1248">
        <f>IF(ISBLANK('CWW17'!$L$119),"##BLANK",'CWW17'!$L$119)</f>
        <v>0</v>
      </c>
    </row>
    <row r="3379" spans="2:6" x14ac:dyDescent="0.2">
      <c r="B3379" t="str">
        <f>UPPER('CWW17'!$BF$119)</f>
        <v>CWW17_110HD_PR24</v>
      </c>
      <c r="C3379" t="str">
        <f>IF(LEN(_xlfn.CONCAT('CWW17'!$B$9, " - ", 'CWW17'!$B$119, " - ", 'CWW17'!$G$6, " - ", 'CWW17'!$E$5))&gt;230,LEFT(_xlfn.CONCAT('CWW17'!$B$9, " - ", 'CWW17'!$B$119, " - ", 'CWW17'!$G$6, " - ", 'CWW17'!$E$5),212)&amp;" [*** truncated]",_xlfn.CONCAT('CWW17'!$B$9, " - ", 'CWW17'!$B$119, " - ", 'CWW17'!$G$6, " - ", 'CWW17'!$E$5))</f>
        <v xml:space="preserve">EA/NRW environmental programme wastewater (WINEP/NEP) - Investigations, other (WINEP/NEP) - multiple surveys, and/or monitoring locations, and/or complex modelling wastewater opex - Highway drainage - Wastewater network+ </v>
      </c>
      <c r="D3379" t="str">
        <f>'CWW17'!$C$119</f>
        <v>£m</v>
      </c>
      <c r="E3379" t="s">
        <v>8488</v>
      </c>
      <c r="F3379" s="1248">
        <f>IF(ISBLANK('CWW17'!$M$119),"##BLANK",'CWW17'!$M$119)</f>
        <v>0</v>
      </c>
    </row>
    <row r="3380" spans="2:6" x14ac:dyDescent="0.2">
      <c r="B3380" t="str">
        <f>UPPER('CWW17'!$BG$119)</f>
        <v>CWW17_110STD_PR24</v>
      </c>
      <c r="C3380" t="str">
        <f>IF(LEN(_xlfn.CONCAT('CWW17'!$B$9, " - ", 'CWW17'!$B$119, " - ", 'CWW17'!$H$6, " - ", 'CWW17'!$E$5))&gt;230,LEFT(_xlfn.CONCAT('CWW17'!$B$9, " - ", 'CWW17'!$B$119, " - ", 'CWW17'!$H$6, " - ", 'CWW17'!$E$5),212)&amp;" [*** truncated]",_xlfn.CONCAT('CWW17'!$B$9, " - ", 'CWW17'!$B$119, " - ", 'CWW17'!$H$6, " - ", 'CWW17'!$E$5))</f>
        <v>EA/NRW environmental programme wastewater (WINEP/NEP) - Investigations, other (WINEP/NEP) - multiple surveys, and/or monitoring locations, and/or complex modelling wastewater opex - Sewage treatment and disposal  [*** truncated]</v>
      </c>
      <c r="D3380" t="str">
        <f>'CWW17'!$C$119</f>
        <v>£m</v>
      </c>
      <c r="E3380" t="s">
        <v>8488</v>
      </c>
      <c r="F3380" s="1248">
        <f>IF(ISBLANK('CWW17'!$N$119),"##BLANK",'CWW17'!$N$119)</f>
        <v>0</v>
      </c>
    </row>
    <row r="3381" spans="2:6" x14ac:dyDescent="0.2">
      <c r="B3381" t="str">
        <f>UPPER('CWW17'!$BH$119)</f>
        <v>CWW17_110SLT_PR24</v>
      </c>
      <c r="C3381" t="str">
        <f>IF(LEN(_xlfn.CONCAT('CWW17'!$B$9, " - ", 'CWW17'!$B$119, " - ", 'CWW17'!$I$6, " - ", 'CWW17'!$E$5))&gt;230,LEFT(_xlfn.CONCAT('CWW17'!$B$9, " - ", 'CWW17'!$B$119, " - ", 'CWW17'!$I$6, " - ", 'CWW17'!$E$5),212)&amp;" [*** truncated]",_xlfn.CONCAT('CWW17'!$B$9, " - ", 'CWW17'!$B$119, " - ", 'CWW17'!$I$6, " - ", 'CWW17'!$E$5))</f>
        <v xml:space="preserve">EA/NRW environmental programme wastewater (WINEP/NEP) - Investigations, other (WINEP/NEP) - multiple surveys, and/or monitoring locations, and/or complex modelling wastewater opex - Sludge liquor treatment - Wastewater network+ </v>
      </c>
      <c r="D3381" t="str">
        <f>'CWW17'!$C$119</f>
        <v>£m</v>
      </c>
      <c r="E3381" t="s">
        <v>8488</v>
      </c>
      <c r="F3381" s="1248">
        <f>IF(ISBLANK('CWW17'!$O$119),"##BLANK",'CWW17'!$O$119)</f>
        <v>0</v>
      </c>
    </row>
    <row r="3382" spans="2:6" x14ac:dyDescent="0.2">
      <c r="B3382" t="str">
        <f>UPPER('CWW17'!$BI$119)</f>
        <v>CWW17_110TOT_PR24</v>
      </c>
      <c r="C3382" t="str">
        <f>IF(LEN(_xlfn.CONCAT('CWW17'!$B$9, " - ", 'CWW17'!$B$119, " - ", 'CWW17'!$J$5))&gt;230,LEFT(_xlfn.CONCAT('CWW17'!$B$9, " - ", 'CWW17'!$B$119, " - ", 'CWW17'!$J$5),212)&amp;" [*** truncated]",_xlfn.CONCAT('CWW17'!$B$9, " - ", 'CWW17'!$B$119, " - ", 'CWW17'!$J$5))</f>
        <v>EA/NRW environmental programme wastewater (WINEP/NEP) - Investigations, other (WINEP/NEP) - multiple surveys, and/or monitoring locations, and/or complex modelling wastewater opex - Total</v>
      </c>
      <c r="D3382" t="str">
        <f>'CWW17'!$C$119</f>
        <v>£m</v>
      </c>
      <c r="E3382" t="s">
        <v>8488</v>
      </c>
      <c r="F3382" s="1248">
        <f>IF(ISBLANK('CWW17'!$P$119),"##BLANK",'CWW17'!$P$119)</f>
        <v>0</v>
      </c>
    </row>
    <row r="3383" spans="2:6" x14ac:dyDescent="0.2">
      <c r="B3383" t="str">
        <f>UPPER('CWW17'!$BD$120)</f>
        <v>CWW17_111FL_PR24</v>
      </c>
      <c r="C3383" t="str">
        <f>IF(LEN(_xlfn.CONCAT('CWW17'!$B$9, " - ", 'CWW17'!$B$120, " - ", 'CWW17'!$E$6, " - ", 'CWW17'!$E$5))&gt;230,LEFT(_xlfn.CONCAT('CWW17'!$B$9, " - ", 'CWW17'!$B$120, " - ", 'CWW17'!$E$6, " - ", 'CWW17'!$E$5),212)&amp;" [*** truncated]",_xlfn.CONCAT('CWW17'!$B$9, " - ", 'CWW17'!$B$120, " - ", 'CWW17'!$E$6, " - ", 'CWW17'!$E$5))</f>
        <v xml:space="preserve">EA/NRW environmental programme wastewater (WINEP/NEP) - Investigations, other (WINEP/NEP) - multiple surveys, and/or monitoring locations, and/or complex modelling wastewater totex - Foul - Wastewater network+ </v>
      </c>
      <c r="D3383" t="str">
        <f>'CWW17'!$C$120</f>
        <v>£m</v>
      </c>
      <c r="E3383" t="s">
        <v>8488</v>
      </c>
      <c r="F3383" s="1248">
        <f>IF(ISBLANK('CWW17'!$K$120),"##BLANK",'CWW17'!$K$120)</f>
        <v>0</v>
      </c>
    </row>
    <row r="3384" spans="2:6" x14ac:dyDescent="0.2">
      <c r="B3384" t="str">
        <f>UPPER('CWW17'!$BE$120)</f>
        <v>CWW17_111SWD_PR24</v>
      </c>
      <c r="C3384" t="str">
        <f>IF(LEN(_xlfn.CONCAT('CWW17'!$B$9, " - ", 'CWW17'!$B$120, " - ", 'CWW17'!$F$6, " - ", 'CWW17'!$E$5))&gt;230,LEFT(_xlfn.CONCAT('CWW17'!$B$9, " - ", 'CWW17'!$B$120, " - ", 'CWW17'!$F$6, " - ", 'CWW17'!$E$5),212)&amp;" [*** truncated]",_xlfn.CONCAT('CWW17'!$B$9, " - ", 'CWW17'!$B$120, " - ", 'CWW17'!$F$6, " - ", 'CWW17'!$E$5))</f>
        <v xml:space="preserve">EA/NRW environmental programme wastewater (WINEP/NEP) - Investigations, other (WINEP/NEP) - multiple surveys, and/or monitoring locations, and/or complex modelling wastewater totex - Surface water drainage - Wastewater network+ </v>
      </c>
      <c r="D3384" t="str">
        <f>'CWW17'!$C$120</f>
        <v>£m</v>
      </c>
      <c r="E3384" t="s">
        <v>8488</v>
      </c>
      <c r="F3384" s="1248">
        <f>IF(ISBLANK('CWW17'!$L$120),"##BLANK",'CWW17'!$L$120)</f>
        <v>0</v>
      </c>
    </row>
    <row r="3385" spans="2:6" x14ac:dyDescent="0.2">
      <c r="B3385" t="str">
        <f>UPPER('CWW17'!$BF$120)</f>
        <v>CWW17_111HD_PR24</v>
      </c>
      <c r="C3385" t="str">
        <f>IF(LEN(_xlfn.CONCAT('CWW17'!$B$9, " - ", 'CWW17'!$B$120, " - ", 'CWW17'!$G$6, " - ", 'CWW17'!$E$5))&gt;230,LEFT(_xlfn.CONCAT('CWW17'!$B$9, " - ", 'CWW17'!$B$120, " - ", 'CWW17'!$G$6, " - ", 'CWW17'!$E$5),212)&amp;" [*** truncated]",_xlfn.CONCAT('CWW17'!$B$9, " - ", 'CWW17'!$B$120, " - ", 'CWW17'!$G$6, " - ", 'CWW17'!$E$5))</f>
        <v xml:space="preserve">EA/NRW environmental programme wastewater (WINEP/NEP) - Investigations, other (WINEP/NEP) - multiple surveys, and/or monitoring locations, and/or complex modelling wastewater totex - Highway drainage - Wastewater network+ </v>
      </c>
      <c r="D3385" t="str">
        <f>'CWW17'!$C$120</f>
        <v>£m</v>
      </c>
      <c r="E3385" t="s">
        <v>8488</v>
      </c>
      <c r="F3385" s="1248">
        <f>IF(ISBLANK('CWW17'!$M$120),"##BLANK",'CWW17'!$M$120)</f>
        <v>0</v>
      </c>
    </row>
    <row r="3386" spans="2:6" x14ac:dyDescent="0.2">
      <c r="B3386" t="str">
        <f>UPPER('CWW17'!$BG$120)</f>
        <v>CWW17_111STD_PR24</v>
      </c>
      <c r="C3386" t="str">
        <f>IF(LEN(_xlfn.CONCAT('CWW17'!$B$9, " - ", 'CWW17'!$B$120, " - ", 'CWW17'!$H$6, " - ", 'CWW17'!$E$5))&gt;230,LEFT(_xlfn.CONCAT('CWW17'!$B$9, " - ", 'CWW17'!$B$120, " - ", 'CWW17'!$H$6, " - ", 'CWW17'!$E$5),212)&amp;" [*** truncated]",_xlfn.CONCAT('CWW17'!$B$9, " - ", 'CWW17'!$B$120, " - ", 'CWW17'!$H$6, " - ", 'CWW17'!$E$5))</f>
        <v>EA/NRW environmental programme wastewater (WINEP/NEP) - Investigations, other (WINEP/NEP) - multiple surveys, and/or monitoring locations, and/or complex modelling wastewater totex - Sewage treatment and disposal [*** truncated]</v>
      </c>
      <c r="D3386" t="str">
        <f>'CWW17'!$C$120</f>
        <v>£m</v>
      </c>
      <c r="E3386" t="s">
        <v>8488</v>
      </c>
      <c r="F3386" s="1248">
        <f>IF(ISBLANK('CWW17'!$N$120),"##BLANK",'CWW17'!$N$120)</f>
        <v>0</v>
      </c>
    </row>
    <row r="3387" spans="2:6" x14ac:dyDescent="0.2">
      <c r="B3387" t="str">
        <f>UPPER('CWW17'!$BH$120)</f>
        <v>CWW17_111SLT_PR24</v>
      </c>
      <c r="C3387" t="str">
        <f>IF(LEN(_xlfn.CONCAT('CWW17'!$B$9, " - ", 'CWW17'!$B$120, " - ", 'CWW17'!$I$6, " - ", 'CWW17'!$E$5))&gt;230,LEFT(_xlfn.CONCAT('CWW17'!$B$9, " - ", 'CWW17'!$B$120, " - ", 'CWW17'!$I$6, " - ", 'CWW17'!$E$5),212)&amp;" [*** truncated]",_xlfn.CONCAT('CWW17'!$B$9, " - ", 'CWW17'!$B$120, " - ", 'CWW17'!$I$6, " - ", 'CWW17'!$E$5))</f>
        <v xml:space="preserve">EA/NRW environmental programme wastewater (WINEP/NEP) - Investigations, other (WINEP/NEP) - multiple surveys, and/or monitoring locations, and/or complex modelling wastewater totex - Sludge liquor treatment - Wastewater network+ </v>
      </c>
      <c r="D3387" t="str">
        <f>'CWW17'!$C$120</f>
        <v>£m</v>
      </c>
      <c r="E3387" t="s">
        <v>8488</v>
      </c>
      <c r="F3387" s="1248">
        <f>IF(ISBLANK('CWW17'!$O$120),"##BLANK",'CWW17'!$O$120)</f>
        <v>0</v>
      </c>
    </row>
    <row r="3388" spans="2:6" x14ac:dyDescent="0.2">
      <c r="B3388" t="str">
        <f>UPPER('CWW17'!$BI$120)</f>
        <v>CWW17_111TOT_PR24</v>
      </c>
      <c r="C3388" t="str">
        <f>IF(LEN(_xlfn.CONCAT('CWW17'!$B$9, " - ", 'CWW17'!$B$120, " - ", 'CWW17'!$J$5))&gt;230,LEFT(_xlfn.CONCAT('CWW17'!$B$9, " - ", 'CWW17'!$B$120, " - ", 'CWW17'!$J$5),212)&amp;" [*** truncated]",_xlfn.CONCAT('CWW17'!$B$9, " - ", 'CWW17'!$B$120, " - ", 'CWW17'!$J$5))</f>
        <v>EA/NRW environmental programme wastewater (WINEP/NEP) - Investigations, other (WINEP/NEP) - multiple surveys, and/or monitoring locations, and/or complex modelling wastewater totex - Total</v>
      </c>
      <c r="D3388" t="str">
        <f>'CWW17'!$C$120</f>
        <v>£m</v>
      </c>
      <c r="E3388" t="s">
        <v>8488</v>
      </c>
      <c r="F3388" s="1248">
        <f>IF(ISBLANK('CWW17'!$P$120),"##BLANK",'CWW17'!$P$120)</f>
        <v>0</v>
      </c>
    </row>
    <row r="3389" spans="2:6" x14ac:dyDescent="0.2">
      <c r="B3389" t="str">
        <f>UPPER('CWW17'!$BD$121)</f>
        <v>CWW17_112FL_PR24</v>
      </c>
      <c r="C3389" t="str">
        <f>IF(LEN(_xlfn.CONCAT('CWW17'!$B$9, " - ", 'CWW17'!$B$121, " - ", 'CWW17'!$E$6, " - ", 'CWW17'!$E$5))&gt;230,LEFT(_xlfn.CONCAT('CWW17'!$B$9, " - ", 'CWW17'!$B$121, " - ", 'CWW17'!$E$6, " - ", 'CWW17'!$E$5),212)&amp;" [*** truncated]",_xlfn.CONCAT('CWW17'!$B$9, " - ", 'CWW17'!$B$121, " - ", 'CWW17'!$E$6, " - ", 'CWW17'!$E$5))</f>
        <v xml:space="preserve">EA/NRW environmental programme wastewater (WINEP/NEP) - Investigations, total; (WINEP/NEP) wastewater capex - Foul - Wastewater network+ </v>
      </c>
      <c r="D3389" t="str">
        <f>'CWW17'!$C$121</f>
        <v>£m</v>
      </c>
      <c r="E3389" t="s">
        <v>8488</v>
      </c>
      <c r="F3389" s="1248">
        <f>IF(ISBLANK('CWW17'!$K$121),"##BLANK",'CWW17'!$K$121)</f>
        <v>0</v>
      </c>
    </row>
    <row r="3390" spans="2:6" x14ac:dyDescent="0.2">
      <c r="B3390" t="str">
        <f>UPPER('CWW17'!$BE$121)</f>
        <v>CWW17_112SWD_PR24</v>
      </c>
      <c r="C3390" t="str">
        <f>IF(LEN(_xlfn.CONCAT('CWW17'!$B$9, " - ", 'CWW17'!$B$121, " - ", 'CWW17'!$F$6, " - ", 'CWW17'!$E$5))&gt;230,LEFT(_xlfn.CONCAT('CWW17'!$B$9, " - ", 'CWW17'!$B$121, " - ", 'CWW17'!$F$6, " - ", 'CWW17'!$E$5),212)&amp;" [*** truncated]",_xlfn.CONCAT('CWW17'!$B$9, " - ", 'CWW17'!$B$121, " - ", 'CWW17'!$F$6, " - ", 'CWW17'!$E$5))</f>
        <v xml:space="preserve">EA/NRW environmental programme wastewater (WINEP/NEP) - Investigations, total; (WINEP/NEP) wastewater capex - Surface water drainage - Wastewater network+ </v>
      </c>
      <c r="D3390" t="str">
        <f>'CWW17'!$C$121</f>
        <v>£m</v>
      </c>
      <c r="E3390" t="s">
        <v>8488</v>
      </c>
      <c r="F3390" s="1248">
        <f>IF(ISBLANK('CWW17'!$L$121),"##BLANK",'CWW17'!$L$121)</f>
        <v>0</v>
      </c>
    </row>
    <row r="3391" spans="2:6" x14ac:dyDescent="0.2">
      <c r="B3391" t="str">
        <f>UPPER('CWW17'!$BF$121)</f>
        <v>CWW17_112HD_PR24</v>
      </c>
      <c r="C3391" t="str">
        <f>IF(LEN(_xlfn.CONCAT('CWW17'!$B$9, " - ", 'CWW17'!$B$121, " - ", 'CWW17'!$G$6, " - ", 'CWW17'!$E$5))&gt;230,LEFT(_xlfn.CONCAT('CWW17'!$B$9, " - ", 'CWW17'!$B$121, " - ", 'CWW17'!$G$6, " - ", 'CWW17'!$E$5),212)&amp;" [*** truncated]",_xlfn.CONCAT('CWW17'!$B$9, " - ", 'CWW17'!$B$121, " - ", 'CWW17'!$G$6, " - ", 'CWW17'!$E$5))</f>
        <v xml:space="preserve">EA/NRW environmental programme wastewater (WINEP/NEP) - Investigations, total; (WINEP/NEP) wastewater capex - Highway drainage - Wastewater network+ </v>
      </c>
      <c r="D3391" t="str">
        <f>'CWW17'!$C$121</f>
        <v>£m</v>
      </c>
      <c r="E3391" t="s">
        <v>8488</v>
      </c>
      <c r="F3391" s="1248">
        <f>IF(ISBLANK('CWW17'!$M$121),"##BLANK",'CWW17'!$M$121)</f>
        <v>0</v>
      </c>
    </row>
    <row r="3392" spans="2:6" x14ac:dyDescent="0.2">
      <c r="B3392" t="str">
        <f>UPPER('CWW17'!$BG$121)</f>
        <v>CWW17_112STD_PR24</v>
      </c>
      <c r="C3392" t="str">
        <f>IF(LEN(_xlfn.CONCAT('CWW17'!$B$9, " - ", 'CWW17'!$B$121, " - ", 'CWW17'!$H$6, " - ", 'CWW17'!$E$5))&gt;230,LEFT(_xlfn.CONCAT('CWW17'!$B$9, " - ", 'CWW17'!$B$121, " - ", 'CWW17'!$H$6, " - ", 'CWW17'!$E$5),212)&amp;" [*** truncated]",_xlfn.CONCAT('CWW17'!$B$9, " - ", 'CWW17'!$B$121, " - ", 'CWW17'!$H$6, " - ", 'CWW17'!$E$5))</f>
        <v xml:space="preserve">EA/NRW environmental programme wastewater (WINEP/NEP) - Investigations, total; (WINEP/NEP) wastewater capex - Sewage treatment and disposal - Wastewater network+ </v>
      </c>
      <c r="D3392" t="str">
        <f>'CWW17'!$C$121</f>
        <v>£m</v>
      </c>
      <c r="E3392" t="s">
        <v>8488</v>
      </c>
      <c r="F3392" s="1248">
        <f>IF(ISBLANK('CWW17'!$N$121),"##BLANK",'CWW17'!$N$121)</f>
        <v>0.23407367112216354</v>
      </c>
    </row>
    <row r="3393" spans="2:6" x14ac:dyDescent="0.2">
      <c r="B3393" t="str">
        <f>UPPER('CWW17'!$BH$121)</f>
        <v>CWW17_112SLT_PR24</v>
      </c>
      <c r="C3393" t="str">
        <f>IF(LEN(_xlfn.CONCAT('CWW17'!$B$9, " - ", 'CWW17'!$B$121, " - ", 'CWW17'!$I$6, " - ", 'CWW17'!$E$5))&gt;230,LEFT(_xlfn.CONCAT('CWW17'!$B$9, " - ", 'CWW17'!$B$121, " - ", 'CWW17'!$I$6, " - ", 'CWW17'!$E$5),212)&amp;" [*** truncated]",_xlfn.CONCAT('CWW17'!$B$9, " - ", 'CWW17'!$B$121, " - ", 'CWW17'!$I$6, " - ", 'CWW17'!$E$5))</f>
        <v xml:space="preserve">EA/NRW environmental programme wastewater (WINEP/NEP) - Investigations, total; (WINEP/NEP) wastewater capex - Sludge liquor treatment - Wastewater network+ </v>
      </c>
      <c r="D3393" t="str">
        <f>'CWW17'!$C$121</f>
        <v>£m</v>
      </c>
      <c r="E3393" t="s">
        <v>8488</v>
      </c>
      <c r="F3393" s="1248">
        <f>IF(ISBLANK('CWW17'!$O$121),"##BLANK",'CWW17'!$O$121)</f>
        <v>0</v>
      </c>
    </row>
    <row r="3394" spans="2:6" x14ac:dyDescent="0.2">
      <c r="B3394" t="str">
        <f>UPPER('CWW17'!$BI$121)</f>
        <v>CWW17_112TOT_PR24</v>
      </c>
      <c r="C3394" t="str">
        <f>IF(LEN(_xlfn.CONCAT('CWW17'!$B$9, " - ", 'CWW17'!$B$121, " - ", 'CWW17'!$J$5))&gt;230,LEFT(_xlfn.CONCAT('CWW17'!$B$9, " - ", 'CWW17'!$B$121, " - ", 'CWW17'!$J$5),212)&amp;" [*** truncated]",_xlfn.CONCAT('CWW17'!$B$9, " - ", 'CWW17'!$B$121, " - ", 'CWW17'!$J$5))</f>
        <v>EA/NRW environmental programme wastewater (WINEP/NEP) - Investigations, total; (WINEP/NEP) wastewater capex - Total</v>
      </c>
      <c r="D3394" t="str">
        <f>'CWW17'!$C$121</f>
        <v>£m</v>
      </c>
      <c r="E3394" t="s">
        <v>8488</v>
      </c>
      <c r="F3394" s="1248">
        <f>IF(ISBLANK('CWW17'!$P$121),"##BLANK",'CWW17'!$P$121)</f>
        <v>0.23407367112216354</v>
      </c>
    </row>
    <row r="3395" spans="2:6" x14ac:dyDescent="0.2">
      <c r="B3395" t="str">
        <f>UPPER('CWW17'!$BD$122)</f>
        <v>CWW17_113FL_PR24</v>
      </c>
      <c r="C3395" t="str">
        <f>IF(LEN(_xlfn.CONCAT('CWW17'!$B$9, " - ", 'CWW17'!$B$122, " - ", 'CWW17'!$E$6, " - ", 'CWW17'!$E$5))&gt;230,LEFT(_xlfn.CONCAT('CWW17'!$B$9, " - ", 'CWW17'!$B$122, " - ", 'CWW17'!$E$6, " - ", 'CWW17'!$E$5),212)&amp;" [*** truncated]",_xlfn.CONCAT('CWW17'!$B$9, " - ", 'CWW17'!$B$122, " - ", 'CWW17'!$E$6, " - ", 'CWW17'!$E$5))</f>
        <v xml:space="preserve">EA/NRW environmental programme wastewater (WINEP/NEP) - Investigations, total; (WINEP/NEP) wastewater opex - Foul - Wastewater network+ </v>
      </c>
      <c r="D3395" t="str">
        <f>'CWW17'!$C$122</f>
        <v>£m</v>
      </c>
      <c r="E3395" t="s">
        <v>8488</v>
      </c>
      <c r="F3395" s="1248">
        <f>IF(ISBLANK('CWW17'!$K$122),"##BLANK",'CWW17'!$K$122)</f>
        <v>0</v>
      </c>
    </row>
    <row r="3396" spans="2:6" x14ac:dyDescent="0.2">
      <c r="B3396" t="str">
        <f>UPPER('CWW17'!$BE$122)</f>
        <v>CWW17_113SWD_PR24</v>
      </c>
      <c r="C3396" t="str">
        <f>IF(LEN(_xlfn.CONCAT('CWW17'!$B$9, " - ", 'CWW17'!$B$122, " - ", 'CWW17'!$F$6, " - ", 'CWW17'!$E$5))&gt;230,LEFT(_xlfn.CONCAT('CWW17'!$B$9, " - ", 'CWW17'!$B$122, " - ", 'CWW17'!$F$6, " - ", 'CWW17'!$E$5),212)&amp;" [*** truncated]",_xlfn.CONCAT('CWW17'!$B$9, " - ", 'CWW17'!$B$122, " - ", 'CWW17'!$F$6, " - ", 'CWW17'!$E$5))</f>
        <v xml:space="preserve">EA/NRW environmental programme wastewater (WINEP/NEP) - Investigations, total; (WINEP/NEP) wastewater opex - Surface water drainage - Wastewater network+ </v>
      </c>
      <c r="D3396" t="str">
        <f>'CWW17'!$C$122</f>
        <v>£m</v>
      </c>
      <c r="E3396" t="s">
        <v>8488</v>
      </c>
      <c r="F3396" s="1248">
        <f>IF(ISBLANK('CWW17'!$L$122),"##BLANK",'CWW17'!$L$122)</f>
        <v>0</v>
      </c>
    </row>
    <row r="3397" spans="2:6" x14ac:dyDescent="0.2">
      <c r="B3397" t="str">
        <f>UPPER('CWW17'!$BF$122)</f>
        <v>CWW17_113HD_PR24</v>
      </c>
      <c r="C3397" t="str">
        <f>IF(LEN(_xlfn.CONCAT('CWW17'!$B$9, " - ", 'CWW17'!$B$122, " - ", 'CWW17'!$G$6, " - ", 'CWW17'!$E$5))&gt;230,LEFT(_xlfn.CONCAT('CWW17'!$B$9, " - ", 'CWW17'!$B$122, " - ", 'CWW17'!$G$6, " - ", 'CWW17'!$E$5),212)&amp;" [*** truncated]",_xlfn.CONCAT('CWW17'!$B$9, " - ", 'CWW17'!$B$122, " - ", 'CWW17'!$G$6, " - ", 'CWW17'!$E$5))</f>
        <v xml:space="preserve">EA/NRW environmental programme wastewater (WINEP/NEP) - Investigations, total; (WINEP/NEP) wastewater opex - Highway drainage - Wastewater network+ </v>
      </c>
      <c r="D3397" t="str">
        <f>'CWW17'!$C$122</f>
        <v>£m</v>
      </c>
      <c r="E3397" t="s">
        <v>8488</v>
      </c>
      <c r="F3397" s="1248">
        <f>IF(ISBLANK('CWW17'!$M$122),"##BLANK",'CWW17'!$M$122)</f>
        <v>0</v>
      </c>
    </row>
    <row r="3398" spans="2:6" x14ac:dyDescent="0.2">
      <c r="B3398" t="str">
        <f>UPPER('CWW17'!$BG$122)</f>
        <v>CWW17_113STD_PR24</v>
      </c>
      <c r="C3398" t="str">
        <f>IF(LEN(_xlfn.CONCAT('CWW17'!$B$9, " - ", 'CWW17'!$B$122, " - ", 'CWW17'!$H$6, " - ", 'CWW17'!$E$5))&gt;230,LEFT(_xlfn.CONCAT('CWW17'!$B$9, " - ", 'CWW17'!$B$122, " - ", 'CWW17'!$H$6, " - ", 'CWW17'!$E$5),212)&amp;" [*** truncated]",_xlfn.CONCAT('CWW17'!$B$9, " - ", 'CWW17'!$B$122, " - ", 'CWW17'!$H$6, " - ", 'CWW17'!$E$5))</f>
        <v xml:space="preserve">EA/NRW environmental programme wastewater (WINEP/NEP) - Investigations, total; (WINEP/NEP) wastewater opex - Sewage treatment and disposal - Wastewater network+ </v>
      </c>
      <c r="D3398" t="str">
        <f>'CWW17'!$C$122</f>
        <v>£m</v>
      </c>
      <c r="E3398" t="s">
        <v>8488</v>
      </c>
      <c r="F3398" s="1248">
        <f>IF(ISBLANK('CWW17'!$N$122),"##BLANK",'CWW17'!$N$122)</f>
        <v>0</v>
      </c>
    </row>
    <row r="3399" spans="2:6" x14ac:dyDescent="0.2">
      <c r="B3399" t="str">
        <f>UPPER('CWW17'!$BH$122)</f>
        <v>CWW17_113SLT_PR24</v>
      </c>
      <c r="C3399" t="str">
        <f>IF(LEN(_xlfn.CONCAT('CWW17'!$B$9, " - ", 'CWW17'!$B$122, " - ", 'CWW17'!$I$6, " - ", 'CWW17'!$E$5))&gt;230,LEFT(_xlfn.CONCAT('CWW17'!$B$9, " - ", 'CWW17'!$B$122, " - ", 'CWW17'!$I$6, " - ", 'CWW17'!$E$5),212)&amp;" [*** truncated]",_xlfn.CONCAT('CWW17'!$B$9, " - ", 'CWW17'!$B$122, " - ", 'CWW17'!$I$6, " - ", 'CWW17'!$E$5))</f>
        <v xml:space="preserve">EA/NRW environmental programme wastewater (WINEP/NEP) - Investigations, total; (WINEP/NEP) wastewater opex - Sludge liquor treatment - Wastewater network+ </v>
      </c>
      <c r="D3399" t="str">
        <f>'CWW17'!$C$122</f>
        <v>£m</v>
      </c>
      <c r="E3399" t="s">
        <v>8488</v>
      </c>
      <c r="F3399" s="1248">
        <f>IF(ISBLANK('CWW17'!$O$122),"##BLANK",'CWW17'!$O$122)</f>
        <v>0</v>
      </c>
    </row>
    <row r="3400" spans="2:6" x14ac:dyDescent="0.2">
      <c r="B3400" t="str">
        <f>UPPER('CWW17'!$BI$122)</f>
        <v>CWW17_113TOT_PR24</v>
      </c>
      <c r="C3400" t="str">
        <f>IF(LEN(_xlfn.CONCAT('CWW17'!$B$9, " - ", 'CWW17'!$B$122, " - ", 'CWW17'!$J$5))&gt;230,LEFT(_xlfn.CONCAT('CWW17'!$B$9, " - ", 'CWW17'!$B$122, " - ", 'CWW17'!$J$5),212)&amp;" [*** truncated]",_xlfn.CONCAT('CWW17'!$B$9, " - ", 'CWW17'!$B$122, " - ", 'CWW17'!$J$5))</f>
        <v>EA/NRW environmental programme wastewater (WINEP/NEP) - Investigations, total; (WINEP/NEP) wastewater opex - Total</v>
      </c>
      <c r="D3400" t="str">
        <f>'CWW17'!$C$122</f>
        <v>£m</v>
      </c>
      <c r="E3400" t="s">
        <v>8488</v>
      </c>
      <c r="F3400" s="1248">
        <f>IF(ISBLANK('CWW17'!$P$122),"##BLANK",'CWW17'!$P$122)</f>
        <v>0</v>
      </c>
    </row>
    <row r="3401" spans="2:6" x14ac:dyDescent="0.2">
      <c r="B3401" t="str">
        <f>UPPER('CWW17'!$BD$123)</f>
        <v>CWW17_114FL_PR24</v>
      </c>
      <c r="C3401" t="str">
        <f>IF(LEN(_xlfn.CONCAT('CWW17'!$B$9, " - ", 'CWW17'!$B$123, " - ", 'CWW17'!$E$6, " - ", 'CWW17'!$E$5))&gt;230,LEFT(_xlfn.CONCAT('CWW17'!$B$9, " - ", 'CWW17'!$B$123, " - ", 'CWW17'!$E$6, " - ", 'CWW17'!$E$5),212)&amp;" [*** truncated]",_xlfn.CONCAT('CWW17'!$B$9, " - ", 'CWW17'!$B$123, " - ", 'CWW17'!$E$6, " - ", 'CWW17'!$E$5))</f>
        <v xml:space="preserve">EA/NRW environmental programme wastewater (WINEP/NEP) - Investigations, total; (WINEP/NEP) wastewater totex - Foul - Wastewater network+ </v>
      </c>
      <c r="D3401" t="str">
        <f>'CWW17'!$C$123</f>
        <v>£m</v>
      </c>
      <c r="E3401" t="s">
        <v>8488</v>
      </c>
      <c r="F3401" s="1248">
        <f>IF(ISBLANK('CWW17'!$K$123),"##BLANK",'CWW17'!$K$123)</f>
        <v>0</v>
      </c>
    </row>
    <row r="3402" spans="2:6" x14ac:dyDescent="0.2">
      <c r="B3402" t="str">
        <f>UPPER('CWW17'!$BE$123)</f>
        <v>CWW17_114SWD_PR24</v>
      </c>
      <c r="C3402" t="str">
        <f>IF(LEN(_xlfn.CONCAT('CWW17'!$B$9, " - ", 'CWW17'!$B$123, " - ", 'CWW17'!$F$6, " - ", 'CWW17'!$E$5))&gt;230,LEFT(_xlfn.CONCAT('CWW17'!$B$9, " - ", 'CWW17'!$B$123, " - ", 'CWW17'!$F$6, " - ", 'CWW17'!$E$5),212)&amp;" [*** truncated]",_xlfn.CONCAT('CWW17'!$B$9, " - ", 'CWW17'!$B$123, " - ", 'CWW17'!$F$6, " - ", 'CWW17'!$E$5))</f>
        <v xml:space="preserve">EA/NRW environmental programme wastewater (WINEP/NEP) - Investigations, total; (WINEP/NEP) wastewater totex - Surface water drainage - Wastewater network+ </v>
      </c>
      <c r="D3402" t="str">
        <f>'CWW17'!$C$123</f>
        <v>£m</v>
      </c>
      <c r="E3402" t="s">
        <v>8488</v>
      </c>
      <c r="F3402" s="1248">
        <f>IF(ISBLANK('CWW17'!$L$123),"##BLANK",'CWW17'!$L$123)</f>
        <v>0</v>
      </c>
    </row>
    <row r="3403" spans="2:6" x14ac:dyDescent="0.2">
      <c r="B3403" t="str">
        <f>UPPER('CWW17'!$BF$123)</f>
        <v>CWW17_114HD_PR24</v>
      </c>
      <c r="C3403" t="str">
        <f>IF(LEN(_xlfn.CONCAT('CWW17'!$B$9, " - ", 'CWW17'!$B$123, " - ", 'CWW17'!$G$6, " - ", 'CWW17'!$E$5))&gt;230,LEFT(_xlfn.CONCAT('CWW17'!$B$9, " - ", 'CWW17'!$B$123, " - ", 'CWW17'!$G$6, " - ", 'CWW17'!$E$5),212)&amp;" [*** truncated]",_xlfn.CONCAT('CWW17'!$B$9, " - ", 'CWW17'!$B$123, " - ", 'CWW17'!$G$6, " - ", 'CWW17'!$E$5))</f>
        <v xml:space="preserve">EA/NRW environmental programme wastewater (WINEP/NEP) - Investigations, total; (WINEP/NEP) wastewater totex - Highway drainage - Wastewater network+ </v>
      </c>
      <c r="D3403" t="str">
        <f>'CWW17'!$C$123</f>
        <v>£m</v>
      </c>
      <c r="E3403" t="s">
        <v>8488</v>
      </c>
      <c r="F3403" s="1248">
        <f>IF(ISBLANK('CWW17'!$M$123),"##BLANK",'CWW17'!$M$123)</f>
        <v>0</v>
      </c>
    </row>
    <row r="3404" spans="2:6" x14ac:dyDescent="0.2">
      <c r="B3404" t="str">
        <f>UPPER('CWW17'!$BG$123)</f>
        <v>CWW17_114STD_PR24</v>
      </c>
      <c r="C3404" t="str">
        <f>IF(LEN(_xlfn.CONCAT('CWW17'!$B$9, " - ", 'CWW17'!$B$123, " - ", 'CWW17'!$H$6, " - ", 'CWW17'!$E$5))&gt;230,LEFT(_xlfn.CONCAT('CWW17'!$B$9, " - ", 'CWW17'!$B$123, " - ", 'CWW17'!$H$6, " - ", 'CWW17'!$E$5),212)&amp;" [*** truncated]",_xlfn.CONCAT('CWW17'!$B$9, " - ", 'CWW17'!$B$123, " - ", 'CWW17'!$H$6, " - ", 'CWW17'!$E$5))</f>
        <v xml:space="preserve">EA/NRW environmental programme wastewater (WINEP/NEP) - Investigations, total; (WINEP/NEP) wastewater totex - Sewage treatment and disposal - Wastewater network+ </v>
      </c>
      <c r="D3404" t="str">
        <f>'CWW17'!$C$123</f>
        <v>£m</v>
      </c>
      <c r="E3404" t="s">
        <v>8488</v>
      </c>
      <c r="F3404" s="1248">
        <f>IF(ISBLANK('CWW17'!$N$123),"##BLANK",'CWW17'!$N$123)</f>
        <v>0.23407367112216354</v>
      </c>
    </row>
    <row r="3405" spans="2:6" x14ac:dyDescent="0.2">
      <c r="B3405" t="str">
        <f>UPPER('CWW17'!$BH$123)</f>
        <v>CWW17_114SLT_PR24</v>
      </c>
      <c r="C3405" t="str">
        <f>IF(LEN(_xlfn.CONCAT('CWW17'!$B$9, " - ", 'CWW17'!$B$123, " - ", 'CWW17'!$I$6, " - ", 'CWW17'!$E$5))&gt;230,LEFT(_xlfn.CONCAT('CWW17'!$B$9, " - ", 'CWW17'!$B$123, " - ", 'CWW17'!$I$6, " - ", 'CWW17'!$E$5),212)&amp;" [*** truncated]",_xlfn.CONCAT('CWW17'!$B$9, " - ", 'CWW17'!$B$123, " - ", 'CWW17'!$I$6, " - ", 'CWW17'!$E$5))</f>
        <v xml:space="preserve">EA/NRW environmental programme wastewater (WINEP/NEP) - Investigations, total; (WINEP/NEP) wastewater totex - Sludge liquor treatment - Wastewater network+ </v>
      </c>
      <c r="D3405" t="str">
        <f>'CWW17'!$C$123</f>
        <v>£m</v>
      </c>
      <c r="E3405" t="s">
        <v>8488</v>
      </c>
      <c r="F3405" s="1248">
        <f>IF(ISBLANK('CWW17'!$O$123),"##BLANK",'CWW17'!$O$123)</f>
        <v>0</v>
      </c>
    </row>
    <row r="3406" spans="2:6" x14ac:dyDescent="0.2">
      <c r="B3406" t="str">
        <f>UPPER('CWW17'!$BI$123)</f>
        <v>CWW17_114TOT_PR24</v>
      </c>
      <c r="C3406" t="str">
        <f>IF(LEN(_xlfn.CONCAT('CWW17'!$B$9, " - ", 'CWW17'!$B$123, " - ", 'CWW17'!$J$5))&gt;230,LEFT(_xlfn.CONCAT('CWW17'!$B$9, " - ", 'CWW17'!$B$123, " - ", 'CWW17'!$J$5),212)&amp;" [*** truncated]",_xlfn.CONCAT('CWW17'!$B$9, " - ", 'CWW17'!$B$123, " - ", 'CWW17'!$J$5))</f>
        <v>EA/NRW environmental programme wastewater (WINEP/NEP) - Investigations, total; (WINEP/NEP) wastewater totex - Total</v>
      </c>
      <c r="D3406" t="str">
        <f>'CWW17'!$C$123</f>
        <v>£m</v>
      </c>
      <c r="E3406" t="s">
        <v>8488</v>
      </c>
      <c r="F3406" s="1248">
        <f>IF(ISBLANK('CWW17'!$P$123),"##BLANK",'CWW17'!$P$123)</f>
        <v>0.23407367112216354</v>
      </c>
    </row>
    <row r="3407" spans="2:6" x14ac:dyDescent="0.2">
      <c r="B3407" t="str">
        <f>UPPER('CWW17'!$BD$124)</f>
        <v>CWW17_115FL_PR24</v>
      </c>
      <c r="C3407" t="str">
        <f>IF(LEN(_xlfn.CONCAT('CWW17'!$B$9, " - ", 'CWW17'!$B$124, " - ", 'CWW17'!$E$6, " - ", 'CWW17'!$E$5))&gt;230,LEFT(_xlfn.CONCAT('CWW17'!$B$9, " - ", 'CWW17'!$B$124, " - ", 'CWW17'!$E$6, " - ", 'CWW17'!$E$5),212)&amp;" [*** truncated]",_xlfn.CONCAT('CWW17'!$B$9, " - ", 'CWW17'!$B$124, " - ", 'CWW17'!$E$6, " - ", 'CWW17'!$E$5))</f>
        <v xml:space="preserve">EA/NRW environmental programme wastewater (WINEP/NEP) - Contribution to third party schemes under WINEP/NEP only (not covered elsewhere) wastewater capex - Foul - Wastewater network+ </v>
      </c>
      <c r="D3407" t="str">
        <f>'CWW17'!$C$124</f>
        <v>£m</v>
      </c>
      <c r="E3407" t="s">
        <v>8488</v>
      </c>
      <c r="F3407" s="1248">
        <f>IF(ISBLANK('CWW17'!$K$124),"##BLANK",'CWW17'!$K$124)</f>
        <v>0</v>
      </c>
    </row>
    <row r="3408" spans="2:6" x14ac:dyDescent="0.2">
      <c r="B3408" t="str">
        <f>UPPER('CWW17'!$BE$124)</f>
        <v>CWW17_115SWD_PR24</v>
      </c>
      <c r="C3408" t="str">
        <f>IF(LEN(_xlfn.CONCAT('CWW17'!$B$9, " - ", 'CWW17'!$B$124, " - ", 'CWW17'!$F$6, " - ", 'CWW17'!$E$5))&gt;230,LEFT(_xlfn.CONCAT('CWW17'!$B$9, " - ", 'CWW17'!$B$124, " - ", 'CWW17'!$F$6, " - ", 'CWW17'!$E$5),212)&amp;" [*** truncated]",_xlfn.CONCAT('CWW17'!$B$9, " - ", 'CWW17'!$B$124, " - ", 'CWW17'!$F$6, " - ", 'CWW17'!$E$5))</f>
        <v xml:space="preserve">EA/NRW environmental programme wastewater (WINEP/NEP) - Contribution to third party schemes under WINEP/NEP only (not covered elsewhere) wastewater capex - Surface water drainage - Wastewater network+ </v>
      </c>
      <c r="D3408" t="str">
        <f>'CWW17'!$C$124</f>
        <v>£m</v>
      </c>
      <c r="E3408" t="s">
        <v>8488</v>
      </c>
      <c r="F3408" s="1248">
        <f>IF(ISBLANK('CWW17'!$L$124),"##BLANK",'CWW17'!$L$124)</f>
        <v>0</v>
      </c>
    </row>
    <row r="3409" spans="2:6" x14ac:dyDescent="0.2">
      <c r="B3409" t="str">
        <f>UPPER('CWW17'!$BF$124)</f>
        <v>CWW17_115HD_PR24</v>
      </c>
      <c r="C3409" t="str">
        <f>IF(LEN(_xlfn.CONCAT('CWW17'!$B$9, " - ", 'CWW17'!$B$124, " - ", 'CWW17'!$G$6, " - ", 'CWW17'!$E$5))&gt;230,LEFT(_xlfn.CONCAT('CWW17'!$B$9, " - ", 'CWW17'!$B$124, " - ", 'CWW17'!$G$6, " - ", 'CWW17'!$E$5),212)&amp;" [*** truncated]",_xlfn.CONCAT('CWW17'!$B$9, " - ", 'CWW17'!$B$124, " - ", 'CWW17'!$G$6, " - ", 'CWW17'!$E$5))</f>
        <v xml:space="preserve">EA/NRW environmental programme wastewater (WINEP/NEP) - Contribution to third party schemes under WINEP/NEP only (not covered elsewhere) wastewater capex - Highway drainage - Wastewater network+ </v>
      </c>
      <c r="D3409" t="str">
        <f>'CWW17'!$C$124</f>
        <v>£m</v>
      </c>
      <c r="E3409" t="s">
        <v>8488</v>
      </c>
      <c r="F3409" s="1248">
        <f>IF(ISBLANK('CWW17'!$M$124),"##BLANK",'CWW17'!$M$124)</f>
        <v>0</v>
      </c>
    </row>
    <row r="3410" spans="2:6" x14ac:dyDescent="0.2">
      <c r="B3410" t="str">
        <f>UPPER('CWW17'!$BG$124)</f>
        <v>CWW17_115STD_PR24</v>
      </c>
      <c r="C3410" t="str">
        <f>IF(LEN(_xlfn.CONCAT('CWW17'!$B$9, " - ", 'CWW17'!$B$124, " - ", 'CWW17'!$H$6, " - ", 'CWW17'!$E$5))&gt;230,LEFT(_xlfn.CONCAT('CWW17'!$B$9, " - ", 'CWW17'!$B$124, " - ", 'CWW17'!$H$6, " - ", 'CWW17'!$E$5),212)&amp;" [*** truncated]",_xlfn.CONCAT('CWW17'!$B$9, " - ", 'CWW17'!$B$124, " - ", 'CWW17'!$H$6, " - ", 'CWW17'!$E$5))</f>
        <v xml:space="preserve">EA/NRW environmental programme wastewater (WINEP/NEP) - Contribution to third party schemes under WINEP/NEP only (not covered elsewhere) wastewater capex - Sewage treatment and disposal - Wastewater network+ </v>
      </c>
      <c r="D3410" t="str">
        <f>'CWW17'!$C$124</f>
        <v>£m</v>
      </c>
      <c r="E3410" t="s">
        <v>8488</v>
      </c>
      <c r="F3410" s="1248">
        <f>IF(ISBLANK('CWW17'!$N$124),"##BLANK",'CWW17'!$N$124)</f>
        <v>0</v>
      </c>
    </row>
    <row r="3411" spans="2:6" x14ac:dyDescent="0.2">
      <c r="B3411" t="str">
        <f>UPPER('CWW17'!$BH$124)</f>
        <v>CWW17_115SLT_PR24</v>
      </c>
      <c r="C3411" t="str">
        <f>IF(LEN(_xlfn.CONCAT('CWW17'!$B$9, " - ", 'CWW17'!$B$124, " - ", 'CWW17'!$I$6, " - ", 'CWW17'!$E$5))&gt;230,LEFT(_xlfn.CONCAT('CWW17'!$B$9, " - ", 'CWW17'!$B$124, " - ", 'CWW17'!$I$6, " - ", 'CWW17'!$E$5),212)&amp;" [*** truncated]",_xlfn.CONCAT('CWW17'!$B$9, " - ", 'CWW17'!$B$124, " - ", 'CWW17'!$I$6, " - ", 'CWW17'!$E$5))</f>
        <v xml:space="preserve">EA/NRW environmental programme wastewater (WINEP/NEP) - Contribution to third party schemes under WINEP/NEP only (not covered elsewhere) wastewater capex - Sludge liquor treatment - Wastewater network+ </v>
      </c>
      <c r="D3411" t="str">
        <f>'CWW17'!$C$124</f>
        <v>£m</v>
      </c>
      <c r="E3411" t="s">
        <v>8488</v>
      </c>
      <c r="F3411" s="1248">
        <f>IF(ISBLANK('CWW17'!$O$124),"##BLANK",'CWW17'!$O$124)</f>
        <v>0</v>
      </c>
    </row>
    <row r="3412" spans="2:6" x14ac:dyDescent="0.2">
      <c r="B3412" t="str">
        <f>UPPER('CWW17'!$BI$124)</f>
        <v>CWW17_115TOT_PR24</v>
      </c>
      <c r="C3412" t="str">
        <f>IF(LEN(_xlfn.CONCAT('CWW17'!$B$9, " - ", 'CWW17'!$B$124, " - ", 'CWW17'!$J$5))&gt;230,LEFT(_xlfn.CONCAT('CWW17'!$B$9, " - ", 'CWW17'!$B$124, " - ", 'CWW17'!$J$5),212)&amp;" [*** truncated]",_xlfn.CONCAT('CWW17'!$B$9, " - ", 'CWW17'!$B$124, " - ", 'CWW17'!$J$5))</f>
        <v>EA/NRW environmental programme wastewater (WINEP/NEP) - Contribution to third party schemes under WINEP/NEP only (not covered elsewhere) wastewater capex - Total</v>
      </c>
      <c r="D3412" t="str">
        <f>'CWW17'!$C$124</f>
        <v>£m</v>
      </c>
      <c r="E3412" t="s">
        <v>8488</v>
      </c>
      <c r="F3412" s="1248">
        <f>IF(ISBLANK('CWW17'!$P$124),"##BLANK",'CWW17'!$P$124)</f>
        <v>0</v>
      </c>
    </row>
    <row r="3413" spans="2:6" x14ac:dyDescent="0.2">
      <c r="B3413" t="str">
        <f>UPPER('CWW17'!$BD$125)</f>
        <v>CWW17_116FL_PR24</v>
      </c>
      <c r="C3413" t="str">
        <f>IF(LEN(_xlfn.CONCAT('CWW17'!$B$9, " - ", 'CWW17'!$B$125, " - ", 'CWW17'!$E$6, " - ", 'CWW17'!$E$5))&gt;230,LEFT(_xlfn.CONCAT('CWW17'!$B$9, " - ", 'CWW17'!$B$125, " - ", 'CWW17'!$E$6, " - ", 'CWW17'!$E$5),212)&amp;" [*** truncated]",_xlfn.CONCAT('CWW17'!$B$9, " - ", 'CWW17'!$B$125, " - ", 'CWW17'!$E$6, " - ", 'CWW17'!$E$5))</f>
        <v xml:space="preserve">EA/NRW environmental programme wastewater (WINEP/NEP) - Contribution to third party schemes under WINEP/NEP only (not covered elsewhere) wastewater opex - Foul - Wastewater network+ </v>
      </c>
      <c r="D3413" t="str">
        <f>'CWW17'!$C$125</f>
        <v>£m</v>
      </c>
      <c r="E3413" t="s">
        <v>8488</v>
      </c>
      <c r="F3413" s="1248">
        <f>IF(ISBLANK('CWW17'!$K$125),"##BLANK",'CWW17'!$K$125)</f>
        <v>0</v>
      </c>
    </row>
    <row r="3414" spans="2:6" x14ac:dyDescent="0.2">
      <c r="B3414" t="str">
        <f>UPPER('CWW17'!$BE$125)</f>
        <v>CWW17_116SWD_PR24</v>
      </c>
      <c r="C3414" t="str">
        <f>IF(LEN(_xlfn.CONCAT('CWW17'!$B$9, " - ", 'CWW17'!$B$125, " - ", 'CWW17'!$F$6, " - ", 'CWW17'!$E$5))&gt;230,LEFT(_xlfn.CONCAT('CWW17'!$B$9, " - ", 'CWW17'!$B$125, " - ", 'CWW17'!$F$6, " - ", 'CWW17'!$E$5),212)&amp;" [*** truncated]",_xlfn.CONCAT('CWW17'!$B$9, " - ", 'CWW17'!$B$125, " - ", 'CWW17'!$F$6, " - ", 'CWW17'!$E$5))</f>
        <v xml:space="preserve">EA/NRW environmental programme wastewater (WINEP/NEP) - Contribution to third party schemes under WINEP/NEP only (not covered elsewhere) wastewater opex - Surface water drainage - Wastewater network+ </v>
      </c>
      <c r="D3414" t="str">
        <f>'CWW17'!$C$125</f>
        <v>£m</v>
      </c>
      <c r="E3414" t="s">
        <v>8488</v>
      </c>
      <c r="F3414" s="1248">
        <f>IF(ISBLANK('CWW17'!$L$125),"##BLANK",'CWW17'!$L$125)</f>
        <v>0</v>
      </c>
    </row>
    <row r="3415" spans="2:6" x14ac:dyDescent="0.2">
      <c r="B3415" t="str">
        <f>UPPER('CWW17'!$BF$125)</f>
        <v>CWW17_116HD_PR24</v>
      </c>
      <c r="C3415" t="str">
        <f>IF(LEN(_xlfn.CONCAT('CWW17'!$B$9, " - ", 'CWW17'!$B$125, " - ", 'CWW17'!$G$6, " - ", 'CWW17'!$E$5))&gt;230,LEFT(_xlfn.CONCAT('CWW17'!$B$9, " - ", 'CWW17'!$B$125, " - ", 'CWW17'!$G$6, " - ", 'CWW17'!$E$5),212)&amp;" [*** truncated]",_xlfn.CONCAT('CWW17'!$B$9, " - ", 'CWW17'!$B$125, " - ", 'CWW17'!$G$6, " - ", 'CWW17'!$E$5))</f>
        <v xml:space="preserve">EA/NRW environmental programme wastewater (WINEP/NEP) - Contribution to third party schemes under WINEP/NEP only (not covered elsewhere) wastewater opex - Highway drainage - Wastewater network+ </v>
      </c>
      <c r="D3415" t="str">
        <f>'CWW17'!$C$125</f>
        <v>£m</v>
      </c>
      <c r="E3415" t="s">
        <v>8488</v>
      </c>
      <c r="F3415" s="1248">
        <f>IF(ISBLANK('CWW17'!$M$125),"##BLANK",'CWW17'!$M$125)</f>
        <v>0</v>
      </c>
    </row>
    <row r="3416" spans="2:6" x14ac:dyDescent="0.2">
      <c r="B3416" t="str">
        <f>UPPER('CWW17'!$BG$125)</f>
        <v>CWW17_116STD_PR24</v>
      </c>
      <c r="C3416" t="str">
        <f>IF(LEN(_xlfn.CONCAT('CWW17'!$B$9, " - ", 'CWW17'!$B$125, " - ", 'CWW17'!$H$6, " - ", 'CWW17'!$E$5))&gt;230,LEFT(_xlfn.CONCAT('CWW17'!$B$9, " - ", 'CWW17'!$B$125, " - ", 'CWW17'!$H$6, " - ", 'CWW17'!$E$5),212)&amp;" [*** truncated]",_xlfn.CONCAT('CWW17'!$B$9, " - ", 'CWW17'!$B$125, " - ", 'CWW17'!$H$6, " - ", 'CWW17'!$E$5))</f>
        <v xml:space="preserve">EA/NRW environmental programme wastewater (WINEP/NEP) - Contribution to third party schemes under WINEP/NEP only (not covered elsewhere) wastewater opex - Sewage treatment and disposal - Wastewater network+ </v>
      </c>
      <c r="D3416" t="str">
        <f>'CWW17'!$C$125</f>
        <v>£m</v>
      </c>
      <c r="E3416" t="s">
        <v>8488</v>
      </c>
      <c r="F3416" s="1248">
        <f>IF(ISBLANK('CWW17'!$N$125),"##BLANK",'CWW17'!$N$125)</f>
        <v>0</v>
      </c>
    </row>
    <row r="3417" spans="2:6" x14ac:dyDescent="0.2">
      <c r="B3417" t="str">
        <f>UPPER('CWW17'!$BH$125)</f>
        <v>CWW17_116SLT_PR24</v>
      </c>
      <c r="C3417" t="str">
        <f>IF(LEN(_xlfn.CONCAT('CWW17'!$B$9, " - ", 'CWW17'!$B$125, " - ", 'CWW17'!$I$6, " - ", 'CWW17'!$E$5))&gt;230,LEFT(_xlfn.CONCAT('CWW17'!$B$9, " - ", 'CWW17'!$B$125, " - ", 'CWW17'!$I$6, " - ", 'CWW17'!$E$5),212)&amp;" [*** truncated]",_xlfn.CONCAT('CWW17'!$B$9, " - ", 'CWW17'!$B$125, " - ", 'CWW17'!$I$6, " - ", 'CWW17'!$E$5))</f>
        <v xml:space="preserve">EA/NRW environmental programme wastewater (WINEP/NEP) - Contribution to third party schemes under WINEP/NEP only (not covered elsewhere) wastewater opex - Sludge liquor treatment - Wastewater network+ </v>
      </c>
      <c r="D3417" t="str">
        <f>'CWW17'!$C$125</f>
        <v>£m</v>
      </c>
      <c r="E3417" t="s">
        <v>8488</v>
      </c>
      <c r="F3417" s="1248">
        <f>IF(ISBLANK('CWW17'!$O$125),"##BLANK",'CWW17'!$O$125)</f>
        <v>0</v>
      </c>
    </row>
    <row r="3418" spans="2:6" x14ac:dyDescent="0.2">
      <c r="B3418" t="str">
        <f>UPPER('CWW17'!$BI$125)</f>
        <v>CWW17_116TOT_PR24</v>
      </c>
      <c r="C3418" t="str">
        <f>IF(LEN(_xlfn.CONCAT('CWW17'!$B$9, " - ", 'CWW17'!$B$125, " - ", 'CWW17'!$J$5))&gt;230,LEFT(_xlfn.CONCAT('CWW17'!$B$9, " - ", 'CWW17'!$B$125, " - ", 'CWW17'!$J$5),212)&amp;" [*** truncated]",_xlfn.CONCAT('CWW17'!$B$9, " - ", 'CWW17'!$B$125, " - ", 'CWW17'!$J$5))</f>
        <v>EA/NRW environmental programme wastewater (WINEP/NEP) - Contribution to third party schemes under WINEP/NEP only (not covered elsewhere) wastewater opex - Total</v>
      </c>
      <c r="D3418" t="str">
        <f>'CWW17'!$C$125</f>
        <v>£m</v>
      </c>
      <c r="E3418" t="s">
        <v>8488</v>
      </c>
      <c r="F3418" s="1248">
        <f>IF(ISBLANK('CWW17'!$P$125),"##BLANK",'CWW17'!$P$125)</f>
        <v>0</v>
      </c>
    </row>
    <row r="3419" spans="2:6" x14ac:dyDescent="0.2">
      <c r="B3419" t="str">
        <f>UPPER('CWW17'!$BD$126)</f>
        <v>CWW17_117FL_PR24</v>
      </c>
      <c r="C3419" t="str">
        <f>IF(LEN(_xlfn.CONCAT('CWW17'!$B$9, " - ", 'CWW17'!$B$126, " - ", 'CWW17'!$E$6, " - ", 'CWW17'!$E$5))&gt;230,LEFT(_xlfn.CONCAT('CWW17'!$B$9, " - ", 'CWW17'!$B$126, " - ", 'CWW17'!$E$6, " - ", 'CWW17'!$E$5),212)&amp;" [*** truncated]",_xlfn.CONCAT('CWW17'!$B$9, " - ", 'CWW17'!$B$126, " - ", 'CWW17'!$E$6, " - ", 'CWW17'!$E$5))</f>
        <v xml:space="preserve">EA/NRW environmental programme wastewater (WINEP/NEP) - Contribution to third party schemes under WINEP/NEP only (not covered elsewhere) wastewater totex - Foul - Wastewater network+ </v>
      </c>
      <c r="D3419" t="str">
        <f>'CWW17'!$C$126</f>
        <v>£m</v>
      </c>
      <c r="E3419" t="s">
        <v>8488</v>
      </c>
      <c r="F3419" s="1248">
        <f>IF(ISBLANK('CWW17'!$K$126),"##BLANK",'CWW17'!$K$126)</f>
        <v>0</v>
      </c>
    </row>
    <row r="3420" spans="2:6" x14ac:dyDescent="0.2">
      <c r="B3420" t="str">
        <f>UPPER('CWW17'!$BE$126)</f>
        <v>CWW17_117SWD_PR24</v>
      </c>
      <c r="C3420" t="str">
        <f>IF(LEN(_xlfn.CONCAT('CWW17'!$B$9, " - ", 'CWW17'!$B$126, " - ", 'CWW17'!$F$6, " - ", 'CWW17'!$E$5))&gt;230,LEFT(_xlfn.CONCAT('CWW17'!$B$9, " - ", 'CWW17'!$B$126, " - ", 'CWW17'!$F$6, " - ", 'CWW17'!$E$5),212)&amp;" [*** truncated]",_xlfn.CONCAT('CWW17'!$B$9, " - ", 'CWW17'!$B$126, " - ", 'CWW17'!$F$6, " - ", 'CWW17'!$E$5))</f>
        <v xml:space="preserve">EA/NRW environmental programme wastewater (WINEP/NEP) - Contribution to third party schemes under WINEP/NEP only (not covered elsewhere) wastewater totex - Surface water drainage - Wastewater network+ </v>
      </c>
      <c r="D3420" t="str">
        <f>'CWW17'!$C$126</f>
        <v>£m</v>
      </c>
      <c r="E3420" t="s">
        <v>8488</v>
      </c>
      <c r="F3420" s="1248">
        <f>IF(ISBLANK('CWW17'!$L$126),"##BLANK",'CWW17'!$L$126)</f>
        <v>0</v>
      </c>
    </row>
    <row r="3421" spans="2:6" x14ac:dyDescent="0.2">
      <c r="B3421" t="str">
        <f>UPPER('CWW17'!$BF$126)</f>
        <v>CWW17_117HD_PR24</v>
      </c>
      <c r="C3421" t="str">
        <f>IF(LEN(_xlfn.CONCAT('CWW17'!$B$9, " - ", 'CWW17'!$B$126, " - ", 'CWW17'!$G$6, " - ", 'CWW17'!$E$5))&gt;230,LEFT(_xlfn.CONCAT('CWW17'!$B$9, " - ", 'CWW17'!$B$126, " - ", 'CWW17'!$G$6, " - ", 'CWW17'!$E$5),212)&amp;" [*** truncated]",_xlfn.CONCAT('CWW17'!$B$9, " - ", 'CWW17'!$B$126, " - ", 'CWW17'!$G$6, " - ", 'CWW17'!$E$5))</f>
        <v xml:space="preserve">EA/NRW environmental programme wastewater (WINEP/NEP) - Contribution to third party schemes under WINEP/NEP only (not covered elsewhere) wastewater totex - Highway drainage - Wastewater network+ </v>
      </c>
      <c r="D3421" t="str">
        <f>'CWW17'!$C$126</f>
        <v>£m</v>
      </c>
      <c r="E3421" t="s">
        <v>8488</v>
      </c>
      <c r="F3421" s="1248">
        <f>IF(ISBLANK('CWW17'!$M$126),"##BLANK",'CWW17'!$M$126)</f>
        <v>0</v>
      </c>
    </row>
    <row r="3422" spans="2:6" x14ac:dyDescent="0.2">
      <c r="B3422" t="str">
        <f>UPPER('CWW17'!$BG$126)</f>
        <v>CWW17_117STD_PR24</v>
      </c>
      <c r="C3422" t="str">
        <f>IF(LEN(_xlfn.CONCAT('CWW17'!$B$9, " - ", 'CWW17'!$B$126, " - ", 'CWW17'!$H$6, " - ", 'CWW17'!$E$5))&gt;230,LEFT(_xlfn.CONCAT('CWW17'!$B$9, " - ", 'CWW17'!$B$126, " - ", 'CWW17'!$H$6, " - ", 'CWW17'!$E$5),212)&amp;" [*** truncated]",_xlfn.CONCAT('CWW17'!$B$9, " - ", 'CWW17'!$B$126, " - ", 'CWW17'!$H$6, " - ", 'CWW17'!$E$5))</f>
        <v xml:space="preserve">EA/NRW environmental programme wastewater (WINEP/NEP) - Contribution to third party schemes under WINEP/NEP only (not covered elsewhere) wastewater totex - Sewage treatment and disposal - Wastewater network+ </v>
      </c>
      <c r="D3422" t="str">
        <f>'CWW17'!$C$126</f>
        <v>£m</v>
      </c>
      <c r="E3422" t="s">
        <v>8488</v>
      </c>
      <c r="F3422" s="1248">
        <f>IF(ISBLANK('CWW17'!$N$126),"##BLANK",'CWW17'!$N$126)</f>
        <v>0</v>
      </c>
    </row>
    <row r="3423" spans="2:6" x14ac:dyDescent="0.2">
      <c r="B3423" t="str">
        <f>UPPER('CWW17'!$BH$126)</f>
        <v>CWW17_117SLT_PR24</v>
      </c>
      <c r="C3423" t="str">
        <f>IF(LEN(_xlfn.CONCAT('CWW17'!$B$9, " - ", 'CWW17'!$B$126, " - ", 'CWW17'!$I$6, " - ", 'CWW17'!$E$5))&gt;230,LEFT(_xlfn.CONCAT('CWW17'!$B$9, " - ", 'CWW17'!$B$126, " - ", 'CWW17'!$I$6, " - ", 'CWW17'!$E$5),212)&amp;" [*** truncated]",_xlfn.CONCAT('CWW17'!$B$9, " - ", 'CWW17'!$B$126, " - ", 'CWW17'!$I$6, " - ", 'CWW17'!$E$5))</f>
        <v xml:space="preserve">EA/NRW environmental programme wastewater (WINEP/NEP) - Contribution to third party schemes under WINEP/NEP only (not covered elsewhere) wastewater totex - Sludge liquor treatment - Wastewater network+ </v>
      </c>
      <c r="D3423" t="str">
        <f>'CWW17'!$C$126</f>
        <v>£m</v>
      </c>
      <c r="E3423" t="s">
        <v>8488</v>
      </c>
      <c r="F3423" s="1248">
        <f>IF(ISBLANK('CWW17'!$O$126),"##BLANK",'CWW17'!$O$126)</f>
        <v>0</v>
      </c>
    </row>
    <row r="3424" spans="2:6" x14ac:dyDescent="0.2">
      <c r="B3424" t="str">
        <f>UPPER('CWW17'!$BI$126)</f>
        <v>CWW17_117TOT_PR24</v>
      </c>
      <c r="C3424" t="str">
        <f>IF(LEN(_xlfn.CONCAT('CWW17'!$B$9, " - ", 'CWW17'!$B$126, " - ", 'CWW17'!$J$5))&gt;230,LEFT(_xlfn.CONCAT('CWW17'!$B$9, " - ", 'CWW17'!$B$126, " - ", 'CWW17'!$J$5),212)&amp;" [*** truncated]",_xlfn.CONCAT('CWW17'!$B$9, " - ", 'CWW17'!$B$126, " - ", 'CWW17'!$J$5))</f>
        <v>EA/NRW environmental programme wastewater (WINEP/NEP) - Contribution to third party schemes under WINEP/NEP only (not covered elsewhere) wastewater totex - Total</v>
      </c>
      <c r="D3424" t="str">
        <f>'CWW17'!$C$126</f>
        <v>£m</v>
      </c>
      <c r="E3424" t="s">
        <v>8488</v>
      </c>
      <c r="F3424" s="1248">
        <f>IF(ISBLANK('CWW17'!$P$126),"##BLANK",'CWW17'!$P$126)</f>
        <v>0</v>
      </c>
    </row>
    <row r="3425" spans="2:6" x14ac:dyDescent="0.2">
      <c r="B3425" t="str">
        <f>UPPER('CWW17'!$BD$127)</f>
        <v>CWW17_118FL_PR24</v>
      </c>
      <c r="C3425" t="str">
        <f>IF(LEN(_xlfn.CONCAT('CWW17'!$B$9, " - ", 'CWW17'!$B$127, " - ", 'CWW17'!$E$6, " - ", 'CWW17'!$E$5))&gt;230,LEFT(_xlfn.CONCAT('CWW17'!$B$9, " - ", 'CWW17'!$B$127, " - ", 'CWW17'!$E$6, " - ", 'CWW17'!$E$5),212)&amp;" [*** truncated]",_xlfn.CONCAT('CWW17'!$B$9, " - ", 'CWW17'!$B$127, " - ", 'CWW17'!$E$6, " - ", 'CWW17'!$E$5))</f>
        <v xml:space="preserve">EA/NRW environmental programme wastewater (WINEP/NEP) - River connectivity (e.g. for fish passage); (WINEP/NEP) wastewater capex - Foul - Wastewater network+ </v>
      </c>
      <c r="D3425" t="str">
        <f>'CWW17'!$C$127</f>
        <v>£m</v>
      </c>
      <c r="E3425" t="s">
        <v>8488</v>
      </c>
      <c r="F3425" s="1248">
        <f>IF(ISBLANK('CWW17'!$K$127),"##BLANK",'CWW17'!$K$127)</f>
        <v>0</v>
      </c>
    </row>
    <row r="3426" spans="2:6" x14ac:dyDescent="0.2">
      <c r="B3426" t="str">
        <f>UPPER('CWW17'!$BE$127)</f>
        <v>CWW17_118SWD_PR24</v>
      </c>
      <c r="C3426" t="str">
        <f>IF(LEN(_xlfn.CONCAT('CWW17'!$B$9, " - ", 'CWW17'!$B$127, " - ", 'CWW17'!$F$6, " - ", 'CWW17'!$E$5))&gt;230,LEFT(_xlfn.CONCAT('CWW17'!$B$9, " - ", 'CWW17'!$B$127, " - ", 'CWW17'!$F$6, " - ", 'CWW17'!$E$5),212)&amp;" [*** truncated]",_xlfn.CONCAT('CWW17'!$B$9, " - ", 'CWW17'!$B$127, " - ", 'CWW17'!$F$6, " - ", 'CWW17'!$E$5))</f>
        <v xml:space="preserve">EA/NRW environmental programme wastewater (WINEP/NEP) - River connectivity (e.g. for fish passage); (WINEP/NEP) wastewater capex - Surface water drainage - Wastewater network+ </v>
      </c>
      <c r="D3426" t="str">
        <f>'CWW17'!$C$127</f>
        <v>£m</v>
      </c>
      <c r="E3426" t="s">
        <v>8488</v>
      </c>
      <c r="F3426" s="1248">
        <f>IF(ISBLANK('CWW17'!$L$127),"##BLANK",'CWW17'!$L$127)</f>
        <v>0</v>
      </c>
    </row>
    <row r="3427" spans="2:6" x14ac:dyDescent="0.2">
      <c r="B3427" t="str">
        <f>UPPER('CWW17'!$BF$127)</f>
        <v>CWW17_118HD_PR24</v>
      </c>
      <c r="C3427" t="str">
        <f>IF(LEN(_xlfn.CONCAT('CWW17'!$B$9, " - ", 'CWW17'!$B$127, " - ", 'CWW17'!$G$6, " - ", 'CWW17'!$E$5))&gt;230,LEFT(_xlfn.CONCAT('CWW17'!$B$9, " - ", 'CWW17'!$B$127, " - ", 'CWW17'!$G$6, " - ", 'CWW17'!$E$5),212)&amp;" [*** truncated]",_xlfn.CONCAT('CWW17'!$B$9, " - ", 'CWW17'!$B$127, " - ", 'CWW17'!$G$6, " - ", 'CWW17'!$E$5))</f>
        <v xml:space="preserve">EA/NRW environmental programme wastewater (WINEP/NEP) - River connectivity (e.g. for fish passage); (WINEP/NEP) wastewater capex - Highway drainage - Wastewater network+ </v>
      </c>
      <c r="D3427" t="str">
        <f>'CWW17'!$C$127</f>
        <v>£m</v>
      </c>
      <c r="E3427" t="s">
        <v>8488</v>
      </c>
      <c r="F3427" s="1248">
        <f>IF(ISBLANK('CWW17'!$M$127),"##BLANK",'CWW17'!$M$127)</f>
        <v>0</v>
      </c>
    </row>
    <row r="3428" spans="2:6" x14ac:dyDescent="0.2">
      <c r="B3428" t="str">
        <f>UPPER('CWW17'!$BG$127)</f>
        <v>CWW17_118STD_PR24</v>
      </c>
      <c r="C3428" t="str">
        <f>IF(LEN(_xlfn.CONCAT('CWW17'!$B$9, " - ", 'CWW17'!$B$127, " - ", 'CWW17'!$H$6, " - ", 'CWW17'!$E$5))&gt;230,LEFT(_xlfn.CONCAT('CWW17'!$B$9, " - ", 'CWW17'!$B$127, " - ", 'CWW17'!$H$6, " - ", 'CWW17'!$E$5),212)&amp;" [*** truncated]",_xlfn.CONCAT('CWW17'!$B$9, " - ", 'CWW17'!$B$127, " - ", 'CWW17'!$H$6, " - ", 'CWW17'!$E$5))</f>
        <v xml:space="preserve">EA/NRW environmental programme wastewater (WINEP/NEP) - River connectivity (e.g. for fish passage); (WINEP/NEP) wastewater capex - Sewage treatment and disposal - Wastewater network+ </v>
      </c>
      <c r="D3428" t="str">
        <f>'CWW17'!$C$127</f>
        <v>£m</v>
      </c>
      <c r="E3428" t="s">
        <v>8488</v>
      </c>
      <c r="F3428" s="1248">
        <f>IF(ISBLANK('CWW17'!$N$127),"##BLANK",'CWW17'!$N$127)</f>
        <v>0</v>
      </c>
    </row>
    <row r="3429" spans="2:6" x14ac:dyDescent="0.2">
      <c r="B3429" t="str">
        <f>UPPER('CWW17'!$BH$127)</f>
        <v>CWW17_118SLT_PR24</v>
      </c>
      <c r="C3429" t="str">
        <f>IF(LEN(_xlfn.CONCAT('CWW17'!$B$9, " - ", 'CWW17'!$B$127, " - ", 'CWW17'!$I$6, " - ", 'CWW17'!$E$5))&gt;230,LEFT(_xlfn.CONCAT('CWW17'!$B$9, " - ", 'CWW17'!$B$127, " - ", 'CWW17'!$I$6, " - ", 'CWW17'!$E$5),212)&amp;" [*** truncated]",_xlfn.CONCAT('CWW17'!$B$9, " - ", 'CWW17'!$B$127, " - ", 'CWW17'!$I$6, " - ", 'CWW17'!$E$5))</f>
        <v xml:space="preserve">EA/NRW environmental programme wastewater (WINEP/NEP) - River connectivity (e.g. for fish passage); (WINEP/NEP) wastewater capex - Sludge liquor treatment - Wastewater network+ </v>
      </c>
      <c r="D3429" t="str">
        <f>'CWW17'!$C$127</f>
        <v>£m</v>
      </c>
      <c r="E3429" t="s">
        <v>8488</v>
      </c>
      <c r="F3429" s="1248">
        <f>IF(ISBLANK('CWW17'!$O$127),"##BLANK",'CWW17'!$O$127)</f>
        <v>0</v>
      </c>
    </row>
    <row r="3430" spans="2:6" x14ac:dyDescent="0.2">
      <c r="B3430" t="str">
        <f>UPPER('CWW17'!$BI$127)</f>
        <v>CWW17_118TOT_PR24</v>
      </c>
      <c r="C3430" t="str">
        <f>IF(LEN(_xlfn.CONCAT('CWW17'!$B$9, " - ", 'CWW17'!$B$127, " - ", 'CWW17'!$J$5))&gt;230,LEFT(_xlfn.CONCAT('CWW17'!$B$9, " - ", 'CWW17'!$B$127, " - ", 'CWW17'!$J$5),212)&amp;" [*** truncated]",_xlfn.CONCAT('CWW17'!$B$9, " - ", 'CWW17'!$B$127, " - ", 'CWW17'!$J$5))</f>
        <v>EA/NRW environmental programme wastewater (WINEP/NEP) - River connectivity (e.g. for fish passage); (WINEP/NEP) wastewater capex - Total</v>
      </c>
      <c r="D3430" t="str">
        <f>'CWW17'!$C$127</f>
        <v>£m</v>
      </c>
      <c r="E3430" t="s">
        <v>8488</v>
      </c>
      <c r="F3430" s="1248">
        <f>IF(ISBLANK('CWW17'!$P$127),"##BLANK",'CWW17'!$P$127)</f>
        <v>0</v>
      </c>
    </row>
    <row r="3431" spans="2:6" x14ac:dyDescent="0.2">
      <c r="B3431" t="str">
        <f>UPPER('CWW17'!$BD$128)</f>
        <v>CWW17_119FL_PR24</v>
      </c>
      <c r="C3431" t="str">
        <f>IF(LEN(_xlfn.CONCAT('CWW17'!$B$9, " - ", 'CWW17'!$B$128, " - ", 'CWW17'!$E$6, " - ", 'CWW17'!$E$5))&gt;230,LEFT(_xlfn.CONCAT('CWW17'!$B$9, " - ", 'CWW17'!$B$128, " - ", 'CWW17'!$E$6, " - ", 'CWW17'!$E$5),212)&amp;" [*** truncated]",_xlfn.CONCAT('CWW17'!$B$9, " - ", 'CWW17'!$B$128, " - ", 'CWW17'!$E$6, " - ", 'CWW17'!$E$5))</f>
        <v xml:space="preserve">EA/NRW environmental programme wastewater (WINEP/NEP) - River connectivity (e.g. for fish passage); (WINEP/NEP) wastewater opex - Foul - Wastewater network+ </v>
      </c>
      <c r="D3431" t="str">
        <f>'CWW17'!$C$128</f>
        <v>£m</v>
      </c>
      <c r="E3431" t="s">
        <v>8488</v>
      </c>
      <c r="F3431" s="1248">
        <f>IF(ISBLANK('CWW17'!$K$128),"##BLANK",'CWW17'!$K$128)</f>
        <v>0</v>
      </c>
    </row>
    <row r="3432" spans="2:6" x14ac:dyDescent="0.2">
      <c r="B3432" t="str">
        <f>UPPER('CWW17'!$BE$128)</f>
        <v>CWW17_119SWD_PR24</v>
      </c>
      <c r="C3432" t="str">
        <f>IF(LEN(_xlfn.CONCAT('CWW17'!$B$9, " - ", 'CWW17'!$B$128, " - ", 'CWW17'!$F$6, " - ", 'CWW17'!$E$5))&gt;230,LEFT(_xlfn.CONCAT('CWW17'!$B$9, " - ", 'CWW17'!$B$128, " - ", 'CWW17'!$F$6, " - ", 'CWW17'!$E$5),212)&amp;" [*** truncated]",_xlfn.CONCAT('CWW17'!$B$9, " - ", 'CWW17'!$B$128, " - ", 'CWW17'!$F$6, " - ", 'CWW17'!$E$5))</f>
        <v xml:space="preserve">EA/NRW environmental programme wastewater (WINEP/NEP) - River connectivity (e.g. for fish passage); (WINEP/NEP) wastewater opex - Surface water drainage - Wastewater network+ </v>
      </c>
      <c r="D3432" t="str">
        <f>'CWW17'!$C$128</f>
        <v>£m</v>
      </c>
      <c r="E3432" t="s">
        <v>8488</v>
      </c>
      <c r="F3432" s="1248">
        <f>IF(ISBLANK('CWW17'!$L$128),"##BLANK",'CWW17'!$L$128)</f>
        <v>0</v>
      </c>
    </row>
    <row r="3433" spans="2:6" x14ac:dyDescent="0.2">
      <c r="B3433" t="str">
        <f>UPPER('CWW17'!$BF$128)</f>
        <v>CWW17_119HD_PR24</v>
      </c>
      <c r="C3433" t="str">
        <f>IF(LEN(_xlfn.CONCAT('CWW17'!$B$9, " - ", 'CWW17'!$B$128, " - ", 'CWW17'!$G$6, " - ", 'CWW17'!$E$5))&gt;230,LEFT(_xlfn.CONCAT('CWW17'!$B$9, " - ", 'CWW17'!$B$128, " - ", 'CWW17'!$G$6, " - ", 'CWW17'!$E$5),212)&amp;" [*** truncated]",_xlfn.CONCAT('CWW17'!$B$9, " - ", 'CWW17'!$B$128, " - ", 'CWW17'!$G$6, " - ", 'CWW17'!$E$5))</f>
        <v xml:space="preserve">EA/NRW environmental programme wastewater (WINEP/NEP) - River connectivity (e.g. for fish passage); (WINEP/NEP) wastewater opex - Highway drainage - Wastewater network+ </v>
      </c>
      <c r="D3433" t="str">
        <f>'CWW17'!$C$128</f>
        <v>£m</v>
      </c>
      <c r="E3433" t="s">
        <v>8488</v>
      </c>
      <c r="F3433" s="1248">
        <f>IF(ISBLANK('CWW17'!$M$128),"##BLANK",'CWW17'!$M$128)</f>
        <v>0</v>
      </c>
    </row>
    <row r="3434" spans="2:6" x14ac:dyDescent="0.2">
      <c r="B3434" t="str">
        <f>UPPER('CWW17'!$BG$128)</f>
        <v>CWW17_119STD_PR24</v>
      </c>
      <c r="C3434" t="str">
        <f>IF(LEN(_xlfn.CONCAT('CWW17'!$B$9, " - ", 'CWW17'!$B$128, " - ", 'CWW17'!$H$6, " - ", 'CWW17'!$E$5))&gt;230,LEFT(_xlfn.CONCAT('CWW17'!$B$9, " - ", 'CWW17'!$B$128, " - ", 'CWW17'!$H$6, " - ", 'CWW17'!$E$5),212)&amp;" [*** truncated]",_xlfn.CONCAT('CWW17'!$B$9, " - ", 'CWW17'!$B$128, " - ", 'CWW17'!$H$6, " - ", 'CWW17'!$E$5))</f>
        <v xml:space="preserve">EA/NRW environmental programme wastewater (WINEP/NEP) - River connectivity (e.g. for fish passage); (WINEP/NEP) wastewater opex - Sewage treatment and disposal - Wastewater network+ </v>
      </c>
      <c r="D3434" t="str">
        <f>'CWW17'!$C$128</f>
        <v>£m</v>
      </c>
      <c r="E3434" t="s">
        <v>8488</v>
      </c>
      <c r="F3434" s="1248">
        <f>IF(ISBLANK('CWW17'!$N$128),"##BLANK",'CWW17'!$N$128)</f>
        <v>0</v>
      </c>
    </row>
    <row r="3435" spans="2:6" x14ac:dyDescent="0.2">
      <c r="B3435" t="str">
        <f>UPPER('CWW17'!$BH$128)</f>
        <v>CWW17_119SLT_PR24</v>
      </c>
      <c r="C3435" t="str">
        <f>IF(LEN(_xlfn.CONCAT('CWW17'!$B$9, " - ", 'CWW17'!$B$128, " - ", 'CWW17'!$I$6, " - ", 'CWW17'!$E$5))&gt;230,LEFT(_xlfn.CONCAT('CWW17'!$B$9, " - ", 'CWW17'!$B$128, " - ", 'CWW17'!$I$6, " - ", 'CWW17'!$E$5),212)&amp;" [*** truncated]",_xlfn.CONCAT('CWW17'!$B$9, " - ", 'CWW17'!$B$128, " - ", 'CWW17'!$I$6, " - ", 'CWW17'!$E$5))</f>
        <v xml:space="preserve">EA/NRW environmental programme wastewater (WINEP/NEP) - River connectivity (e.g. for fish passage); (WINEP/NEP) wastewater opex - Sludge liquor treatment - Wastewater network+ </v>
      </c>
      <c r="D3435" t="str">
        <f>'CWW17'!$C$128</f>
        <v>£m</v>
      </c>
      <c r="E3435" t="s">
        <v>8488</v>
      </c>
      <c r="F3435" s="1248">
        <f>IF(ISBLANK('CWW17'!$O$128),"##BLANK",'CWW17'!$O$128)</f>
        <v>0</v>
      </c>
    </row>
    <row r="3436" spans="2:6" x14ac:dyDescent="0.2">
      <c r="B3436" t="str">
        <f>UPPER('CWW17'!$BI$128)</f>
        <v>CWW17_119TOT_PR24</v>
      </c>
      <c r="C3436" t="str">
        <f>IF(LEN(_xlfn.CONCAT('CWW17'!$B$9, " - ", 'CWW17'!$B$128, " - ", 'CWW17'!$J$5))&gt;230,LEFT(_xlfn.CONCAT('CWW17'!$B$9, " - ", 'CWW17'!$B$128, " - ", 'CWW17'!$J$5),212)&amp;" [*** truncated]",_xlfn.CONCAT('CWW17'!$B$9, " - ", 'CWW17'!$B$128, " - ", 'CWW17'!$J$5))</f>
        <v>EA/NRW environmental programme wastewater (WINEP/NEP) - River connectivity (e.g. for fish passage); (WINEP/NEP) wastewater opex - Total</v>
      </c>
      <c r="D3436" t="str">
        <f>'CWW17'!$C$128</f>
        <v>£m</v>
      </c>
      <c r="E3436" t="s">
        <v>8488</v>
      </c>
      <c r="F3436" s="1248">
        <f>IF(ISBLANK('CWW17'!$P$128),"##BLANK",'CWW17'!$P$128)</f>
        <v>0</v>
      </c>
    </row>
    <row r="3437" spans="2:6" x14ac:dyDescent="0.2">
      <c r="B3437" t="str">
        <f>UPPER('CWW17'!$BD$129)</f>
        <v>CWW17_120FL_PR24</v>
      </c>
      <c r="C3437" t="str">
        <f>IF(LEN(_xlfn.CONCAT('CWW17'!$B$9, " - ", 'CWW17'!$B$129, " - ", 'CWW17'!$E$6, " - ", 'CWW17'!$E$5))&gt;230,LEFT(_xlfn.CONCAT('CWW17'!$B$9, " - ", 'CWW17'!$B$129, " - ", 'CWW17'!$E$6, " - ", 'CWW17'!$E$5),212)&amp;" [*** truncated]",_xlfn.CONCAT('CWW17'!$B$9, " - ", 'CWW17'!$B$129, " - ", 'CWW17'!$E$6, " - ", 'CWW17'!$E$5))</f>
        <v xml:space="preserve">EA/NRW environmental programme wastewater (WINEP/NEP) - River connectivity (e.g. for fish passage); (WINEP/NEP) wastewater totex - Foul - Wastewater network+ </v>
      </c>
      <c r="D3437" t="str">
        <f>'CWW17'!$C$129</f>
        <v>£m</v>
      </c>
      <c r="E3437" t="s">
        <v>8488</v>
      </c>
      <c r="F3437" s="1248">
        <f>IF(ISBLANK('CWW17'!$K$129),"##BLANK",'CWW17'!$K$129)</f>
        <v>0</v>
      </c>
    </row>
    <row r="3438" spans="2:6" x14ac:dyDescent="0.2">
      <c r="B3438" t="str">
        <f>UPPER('CWW17'!$BE$129)</f>
        <v>CWW17_120SWD_PR24</v>
      </c>
      <c r="C3438" t="str">
        <f>IF(LEN(_xlfn.CONCAT('CWW17'!$B$9, " - ", 'CWW17'!$B$129, " - ", 'CWW17'!$F$6, " - ", 'CWW17'!$E$5))&gt;230,LEFT(_xlfn.CONCAT('CWW17'!$B$9, " - ", 'CWW17'!$B$129, " - ", 'CWW17'!$F$6, " - ", 'CWW17'!$E$5),212)&amp;" [*** truncated]",_xlfn.CONCAT('CWW17'!$B$9, " - ", 'CWW17'!$B$129, " - ", 'CWW17'!$F$6, " - ", 'CWW17'!$E$5))</f>
        <v xml:space="preserve">EA/NRW environmental programme wastewater (WINEP/NEP) - River connectivity (e.g. for fish passage); (WINEP/NEP) wastewater totex - Surface water drainage - Wastewater network+ </v>
      </c>
      <c r="D3438" t="str">
        <f>'CWW17'!$C$129</f>
        <v>£m</v>
      </c>
      <c r="E3438" t="s">
        <v>8488</v>
      </c>
      <c r="F3438" s="1248">
        <f>IF(ISBLANK('CWW17'!$L$129),"##BLANK",'CWW17'!$L$129)</f>
        <v>0</v>
      </c>
    </row>
    <row r="3439" spans="2:6" x14ac:dyDescent="0.2">
      <c r="B3439" t="str">
        <f>UPPER('CWW17'!$BF$129)</f>
        <v>CWW17_120HD_PR24</v>
      </c>
      <c r="C3439" t="str">
        <f>IF(LEN(_xlfn.CONCAT('CWW17'!$B$9, " - ", 'CWW17'!$B$129, " - ", 'CWW17'!$G$6, " - ", 'CWW17'!$E$5))&gt;230,LEFT(_xlfn.CONCAT('CWW17'!$B$9, " - ", 'CWW17'!$B$129, " - ", 'CWW17'!$G$6, " - ", 'CWW17'!$E$5),212)&amp;" [*** truncated]",_xlfn.CONCAT('CWW17'!$B$9, " - ", 'CWW17'!$B$129, " - ", 'CWW17'!$G$6, " - ", 'CWW17'!$E$5))</f>
        <v xml:space="preserve">EA/NRW environmental programme wastewater (WINEP/NEP) - River connectivity (e.g. for fish passage); (WINEP/NEP) wastewater totex - Highway drainage - Wastewater network+ </v>
      </c>
      <c r="D3439" t="str">
        <f>'CWW17'!$C$129</f>
        <v>£m</v>
      </c>
      <c r="E3439" t="s">
        <v>8488</v>
      </c>
      <c r="F3439" s="1248">
        <f>IF(ISBLANK('CWW17'!$M$129),"##BLANK",'CWW17'!$M$129)</f>
        <v>0</v>
      </c>
    </row>
    <row r="3440" spans="2:6" x14ac:dyDescent="0.2">
      <c r="B3440" t="str">
        <f>UPPER('CWW17'!$BG$129)</f>
        <v>CWW17_120STD_PR24</v>
      </c>
      <c r="C3440" t="str">
        <f>IF(LEN(_xlfn.CONCAT('CWW17'!$B$9, " - ", 'CWW17'!$B$129, " - ", 'CWW17'!$H$6, " - ", 'CWW17'!$E$5))&gt;230,LEFT(_xlfn.CONCAT('CWW17'!$B$9, " - ", 'CWW17'!$B$129, " - ", 'CWW17'!$H$6, " - ", 'CWW17'!$E$5),212)&amp;" [*** truncated]",_xlfn.CONCAT('CWW17'!$B$9, " - ", 'CWW17'!$B$129, " - ", 'CWW17'!$H$6, " - ", 'CWW17'!$E$5))</f>
        <v xml:space="preserve">EA/NRW environmental programme wastewater (WINEP/NEP) - River connectivity (e.g. for fish passage); (WINEP/NEP) wastewater totex - Sewage treatment and disposal - Wastewater network+ </v>
      </c>
      <c r="D3440" t="str">
        <f>'CWW17'!$C$129</f>
        <v>£m</v>
      </c>
      <c r="E3440" t="s">
        <v>8488</v>
      </c>
      <c r="F3440" s="1248">
        <f>IF(ISBLANK('CWW17'!$N$129),"##BLANK",'CWW17'!$N$129)</f>
        <v>0</v>
      </c>
    </row>
    <row r="3441" spans="2:6" x14ac:dyDescent="0.2">
      <c r="B3441" t="str">
        <f>UPPER('CWW17'!$BH$129)</f>
        <v>CWW17_120SLT_PR24</v>
      </c>
      <c r="C3441" t="str">
        <f>IF(LEN(_xlfn.CONCAT('CWW17'!$B$9, " - ", 'CWW17'!$B$129, " - ", 'CWW17'!$I$6, " - ", 'CWW17'!$E$5))&gt;230,LEFT(_xlfn.CONCAT('CWW17'!$B$9, " - ", 'CWW17'!$B$129, " - ", 'CWW17'!$I$6, " - ", 'CWW17'!$E$5),212)&amp;" [*** truncated]",_xlfn.CONCAT('CWW17'!$B$9, " - ", 'CWW17'!$B$129, " - ", 'CWW17'!$I$6, " - ", 'CWW17'!$E$5))</f>
        <v xml:space="preserve">EA/NRW environmental programme wastewater (WINEP/NEP) - River connectivity (e.g. for fish passage); (WINEP/NEP) wastewater totex - Sludge liquor treatment - Wastewater network+ </v>
      </c>
      <c r="D3441" t="str">
        <f>'CWW17'!$C$129</f>
        <v>£m</v>
      </c>
      <c r="E3441" t="s">
        <v>8488</v>
      </c>
      <c r="F3441" s="1248">
        <f>IF(ISBLANK('CWW17'!$O$129),"##BLANK",'CWW17'!$O$129)</f>
        <v>0</v>
      </c>
    </row>
    <row r="3442" spans="2:6" x14ac:dyDescent="0.2">
      <c r="B3442" t="str">
        <f>UPPER('CWW17'!$BI$129)</f>
        <v>CWW17_120TOT_PR24</v>
      </c>
      <c r="C3442" t="str">
        <f>IF(LEN(_xlfn.CONCAT('CWW17'!$B$9, " - ", 'CWW17'!$B$129, " - ", 'CWW17'!$J$5))&gt;230,LEFT(_xlfn.CONCAT('CWW17'!$B$9, " - ", 'CWW17'!$B$129, " - ", 'CWW17'!$J$5),212)&amp;" [*** truncated]",_xlfn.CONCAT('CWW17'!$B$9, " - ", 'CWW17'!$B$129, " - ", 'CWW17'!$J$5))</f>
        <v>EA/NRW environmental programme wastewater (WINEP/NEP) - River connectivity (e.g. for fish passage); (WINEP/NEP) wastewater totex - Total</v>
      </c>
      <c r="D3442" t="str">
        <f>'CWW17'!$C$129</f>
        <v>£m</v>
      </c>
      <c r="E3442" t="s">
        <v>8488</v>
      </c>
      <c r="F3442" s="1248">
        <f>IF(ISBLANK('CWW17'!$P$129),"##BLANK",'CWW17'!$P$129)</f>
        <v>0</v>
      </c>
    </row>
    <row r="3443" spans="2:6" x14ac:dyDescent="0.2">
      <c r="B3443" t="str">
        <f>UPPER('CWW17'!$BD$130)</f>
        <v>CWW17_121FL_PR24</v>
      </c>
      <c r="C3443" t="str">
        <f>IF(LEN(_xlfn.CONCAT('CWW17'!$B$9, " - ", 'CWW17'!$B$130, " - ", 'CWW17'!$E$6, " - ", 'CWW17'!$E$5))&gt;230,LEFT(_xlfn.CONCAT('CWW17'!$B$9, " - ", 'CWW17'!$B$130, " - ", 'CWW17'!$E$6, " - ", 'CWW17'!$E$5),212)&amp;" [*** truncated]",_xlfn.CONCAT('CWW17'!$B$9, " - ", 'CWW17'!$B$130, " - ", 'CWW17'!$E$6, " - ", 'CWW17'!$E$5))</f>
        <v xml:space="preserve">EA/NRW environmental programme wastewater (WINEP/NEP) - Restoration management (marine conservation zones etc) (WINEP/NEP) wastewater capex - Foul - Wastewater network+ </v>
      </c>
      <c r="D3443" t="str">
        <f>'CWW17'!$C$130</f>
        <v>£m</v>
      </c>
      <c r="E3443" t="s">
        <v>8488</v>
      </c>
      <c r="F3443" s="1248">
        <f>IF(ISBLANK('CWW17'!$K$130),"##BLANK",'CWW17'!$K$130)</f>
        <v>0</v>
      </c>
    </row>
    <row r="3444" spans="2:6" x14ac:dyDescent="0.2">
      <c r="B3444" t="str">
        <f>UPPER('CWW17'!$BE$130)</f>
        <v>CWW17_121SWD_PR24</v>
      </c>
      <c r="C3444" t="str">
        <f>IF(LEN(_xlfn.CONCAT('CWW17'!$B$9, " - ", 'CWW17'!$B$130, " - ", 'CWW17'!$F$6, " - ", 'CWW17'!$E$5))&gt;230,LEFT(_xlfn.CONCAT('CWW17'!$B$9, " - ", 'CWW17'!$B$130, " - ", 'CWW17'!$F$6, " - ", 'CWW17'!$E$5),212)&amp;" [*** truncated]",_xlfn.CONCAT('CWW17'!$B$9, " - ", 'CWW17'!$B$130, " - ", 'CWW17'!$F$6, " - ", 'CWW17'!$E$5))</f>
        <v xml:space="preserve">EA/NRW environmental programme wastewater (WINEP/NEP) - Restoration management (marine conservation zones etc) (WINEP/NEP) wastewater capex - Surface water drainage - Wastewater network+ </v>
      </c>
      <c r="D3444" t="str">
        <f>'CWW17'!$C$130</f>
        <v>£m</v>
      </c>
      <c r="E3444" t="s">
        <v>8488</v>
      </c>
      <c r="F3444" s="1248">
        <f>IF(ISBLANK('CWW17'!$L$130),"##BLANK",'CWW17'!$L$130)</f>
        <v>0</v>
      </c>
    </row>
    <row r="3445" spans="2:6" x14ac:dyDescent="0.2">
      <c r="B3445" t="str">
        <f>UPPER('CWW17'!$BF$130)</f>
        <v>CWW17_121HD_PR24</v>
      </c>
      <c r="C3445" t="str">
        <f>IF(LEN(_xlfn.CONCAT('CWW17'!$B$9, " - ", 'CWW17'!$B$130, " - ", 'CWW17'!$G$6, " - ", 'CWW17'!$E$5))&gt;230,LEFT(_xlfn.CONCAT('CWW17'!$B$9, " - ", 'CWW17'!$B$130, " - ", 'CWW17'!$G$6, " - ", 'CWW17'!$E$5),212)&amp;" [*** truncated]",_xlfn.CONCAT('CWW17'!$B$9, " - ", 'CWW17'!$B$130, " - ", 'CWW17'!$G$6, " - ", 'CWW17'!$E$5))</f>
        <v xml:space="preserve">EA/NRW environmental programme wastewater (WINEP/NEP) - Restoration management (marine conservation zones etc) (WINEP/NEP) wastewater capex - Highway drainage - Wastewater network+ </v>
      </c>
      <c r="D3445" t="str">
        <f>'CWW17'!$C$130</f>
        <v>£m</v>
      </c>
      <c r="E3445" t="s">
        <v>8488</v>
      </c>
      <c r="F3445" s="1248">
        <f>IF(ISBLANK('CWW17'!$M$130),"##BLANK",'CWW17'!$M$130)</f>
        <v>0</v>
      </c>
    </row>
    <row r="3446" spans="2:6" x14ac:dyDescent="0.2">
      <c r="B3446" t="str">
        <f>UPPER('CWW17'!$BG$130)</f>
        <v>CWW17_121STD_PR24</v>
      </c>
      <c r="C3446" t="str">
        <f>IF(LEN(_xlfn.CONCAT('CWW17'!$B$9, " - ", 'CWW17'!$B$130, " - ", 'CWW17'!$H$6, " - ", 'CWW17'!$E$5))&gt;230,LEFT(_xlfn.CONCAT('CWW17'!$B$9, " - ", 'CWW17'!$B$130, " - ", 'CWW17'!$H$6, " - ", 'CWW17'!$E$5),212)&amp;" [*** truncated]",_xlfn.CONCAT('CWW17'!$B$9, " - ", 'CWW17'!$B$130, " - ", 'CWW17'!$H$6, " - ", 'CWW17'!$E$5))</f>
        <v xml:space="preserve">EA/NRW environmental programme wastewater (WINEP/NEP) - Restoration management (marine conservation zones etc) (WINEP/NEP) wastewater capex - Sewage treatment and disposal - Wastewater network+ </v>
      </c>
      <c r="D3446" t="str">
        <f>'CWW17'!$C$130</f>
        <v>£m</v>
      </c>
      <c r="E3446" t="s">
        <v>8488</v>
      </c>
      <c r="F3446" s="1248">
        <f>IF(ISBLANK('CWW17'!$N$130),"##BLANK",'CWW17'!$N$130)</f>
        <v>0</v>
      </c>
    </row>
    <row r="3447" spans="2:6" x14ac:dyDescent="0.2">
      <c r="B3447" t="str">
        <f>UPPER('CWW17'!$BH$130)</f>
        <v>CWW17_121SLT_PR24</v>
      </c>
      <c r="C3447" t="str">
        <f>IF(LEN(_xlfn.CONCAT('CWW17'!$B$9, " - ", 'CWW17'!$B$130, " - ", 'CWW17'!$I$6, " - ", 'CWW17'!$E$5))&gt;230,LEFT(_xlfn.CONCAT('CWW17'!$B$9, " - ", 'CWW17'!$B$130, " - ", 'CWW17'!$I$6, " - ", 'CWW17'!$E$5),212)&amp;" [*** truncated]",_xlfn.CONCAT('CWW17'!$B$9, " - ", 'CWW17'!$B$130, " - ", 'CWW17'!$I$6, " - ", 'CWW17'!$E$5))</f>
        <v xml:space="preserve">EA/NRW environmental programme wastewater (WINEP/NEP) - Restoration management (marine conservation zones etc) (WINEP/NEP) wastewater capex - Sludge liquor treatment - Wastewater network+ </v>
      </c>
      <c r="D3447" t="str">
        <f>'CWW17'!$C$130</f>
        <v>£m</v>
      </c>
      <c r="E3447" t="s">
        <v>8488</v>
      </c>
      <c r="F3447" s="1248">
        <f>IF(ISBLANK('CWW17'!$O$130),"##BLANK",'CWW17'!$O$130)</f>
        <v>0</v>
      </c>
    </row>
    <row r="3448" spans="2:6" x14ac:dyDescent="0.2">
      <c r="B3448" t="str">
        <f>UPPER('CWW17'!$BI$130)</f>
        <v>CWW17_121TOT_PR24</v>
      </c>
      <c r="C3448" t="str">
        <f>IF(LEN(_xlfn.CONCAT('CWW17'!$B$9, " - ", 'CWW17'!$B$130, " - ", 'CWW17'!$J$5))&gt;230,LEFT(_xlfn.CONCAT('CWW17'!$B$9, " - ", 'CWW17'!$B$130, " - ", 'CWW17'!$J$5),212)&amp;" [*** truncated]",_xlfn.CONCAT('CWW17'!$B$9, " - ", 'CWW17'!$B$130, " - ", 'CWW17'!$J$5))</f>
        <v>EA/NRW environmental programme wastewater (WINEP/NEP) - Restoration management (marine conservation zones etc) (WINEP/NEP) wastewater capex - Total</v>
      </c>
      <c r="D3448" t="str">
        <f>'CWW17'!$C$130</f>
        <v>£m</v>
      </c>
      <c r="E3448" t="s">
        <v>8488</v>
      </c>
      <c r="F3448" s="1248">
        <f>IF(ISBLANK('CWW17'!$P$130),"##BLANK",'CWW17'!$P$130)</f>
        <v>0</v>
      </c>
    </row>
    <row r="3449" spans="2:6" x14ac:dyDescent="0.2">
      <c r="B3449" t="str">
        <f>UPPER('CWW17'!$BD$131)</f>
        <v>CWW17_122FL_PR24</v>
      </c>
      <c r="C3449" t="str">
        <f>IF(LEN(_xlfn.CONCAT('CWW17'!$B$9, " - ", 'CWW17'!$B$131, " - ", 'CWW17'!$E$6, " - ", 'CWW17'!$E$5))&gt;230,LEFT(_xlfn.CONCAT('CWW17'!$B$9, " - ", 'CWW17'!$B$131, " - ", 'CWW17'!$E$6, " - ", 'CWW17'!$E$5),212)&amp;" [*** truncated]",_xlfn.CONCAT('CWW17'!$B$9, " - ", 'CWW17'!$B$131, " - ", 'CWW17'!$E$6, " - ", 'CWW17'!$E$5))</f>
        <v xml:space="preserve">EA/NRW environmental programme wastewater (WINEP/NEP) - Restoration management (marine conservation zones etc) (WINEP/NEP) wastewater opex - Foul - Wastewater network+ </v>
      </c>
      <c r="D3449" t="str">
        <f>'CWW17'!$C$131</f>
        <v>£m</v>
      </c>
      <c r="E3449" t="s">
        <v>8488</v>
      </c>
      <c r="F3449" s="1248">
        <f>IF(ISBLANK('CWW17'!$K$131),"##BLANK",'CWW17'!$K$131)</f>
        <v>0</v>
      </c>
    </row>
    <row r="3450" spans="2:6" x14ac:dyDescent="0.2">
      <c r="B3450" t="str">
        <f>UPPER('CWW17'!$BE$131)</f>
        <v>CWW17_122SWD_PR24</v>
      </c>
      <c r="C3450" t="str">
        <f>IF(LEN(_xlfn.CONCAT('CWW17'!$B$9, " - ", 'CWW17'!$B$131, " - ", 'CWW17'!$F$6, " - ", 'CWW17'!$E$5))&gt;230,LEFT(_xlfn.CONCAT('CWW17'!$B$9, " - ", 'CWW17'!$B$131, " - ", 'CWW17'!$F$6, " - ", 'CWW17'!$E$5),212)&amp;" [*** truncated]",_xlfn.CONCAT('CWW17'!$B$9, " - ", 'CWW17'!$B$131, " - ", 'CWW17'!$F$6, " - ", 'CWW17'!$E$5))</f>
        <v xml:space="preserve">EA/NRW environmental programme wastewater (WINEP/NEP) - Restoration management (marine conservation zones etc) (WINEP/NEP) wastewater opex - Surface water drainage - Wastewater network+ </v>
      </c>
      <c r="D3450" t="str">
        <f>'CWW17'!$C$131</f>
        <v>£m</v>
      </c>
      <c r="E3450" t="s">
        <v>8488</v>
      </c>
      <c r="F3450" s="1248">
        <f>IF(ISBLANK('CWW17'!$L$131),"##BLANK",'CWW17'!$L$131)</f>
        <v>0</v>
      </c>
    </row>
    <row r="3451" spans="2:6" x14ac:dyDescent="0.2">
      <c r="B3451" t="str">
        <f>UPPER('CWW17'!$BF$131)</f>
        <v>CWW17_122HD_PR24</v>
      </c>
      <c r="C3451" t="str">
        <f>IF(LEN(_xlfn.CONCAT('CWW17'!$B$9, " - ", 'CWW17'!$B$131, " - ", 'CWW17'!$G$6, " - ", 'CWW17'!$E$5))&gt;230,LEFT(_xlfn.CONCAT('CWW17'!$B$9, " - ", 'CWW17'!$B$131, " - ", 'CWW17'!$G$6, " - ", 'CWW17'!$E$5),212)&amp;" [*** truncated]",_xlfn.CONCAT('CWW17'!$B$9, " - ", 'CWW17'!$B$131, " - ", 'CWW17'!$G$6, " - ", 'CWW17'!$E$5))</f>
        <v xml:space="preserve">EA/NRW environmental programme wastewater (WINEP/NEP) - Restoration management (marine conservation zones etc) (WINEP/NEP) wastewater opex - Highway drainage - Wastewater network+ </v>
      </c>
      <c r="D3451" t="str">
        <f>'CWW17'!$C$131</f>
        <v>£m</v>
      </c>
      <c r="E3451" t="s">
        <v>8488</v>
      </c>
      <c r="F3451" s="1248">
        <f>IF(ISBLANK('CWW17'!$M$131),"##BLANK",'CWW17'!$M$131)</f>
        <v>0</v>
      </c>
    </row>
    <row r="3452" spans="2:6" x14ac:dyDescent="0.2">
      <c r="B3452" t="str">
        <f>UPPER('CWW17'!$BG$131)</f>
        <v>CWW17_122STD_PR24</v>
      </c>
      <c r="C3452" t="str">
        <f>IF(LEN(_xlfn.CONCAT('CWW17'!$B$9, " - ", 'CWW17'!$B$131, " - ", 'CWW17'!$H$6, " - ", 'CWW17'!$E$5))&gt;230,LEFT(_xlfn.CONCAT('CWW17'!$B$9, " - ", 'CWW17'!$B$131, " - ", 'CWW17'!$H$6, " - ", 'CWW17'!$E$5),212)&amp;" [*** truncated]",_xlfn.CONCAT('CWW17'!$B$9, " - ", 'CWW17'!$B$131, " - ", 'CWW17'!$H$6, " - ", 'CWW17'!$E$5))</f>
        <v xml:space="preserve">EA/NRW environmental programme wastewater (WINEP/NEP) - Restoration management (marine conservation zones etc) (WINEP/NEP) wastewater opex - Sewage treatment and disposal - Wastewater network+ </v>
      </c>
      <c r="D3452" t="str">
        <f>'CWW17'!$C$131</f>
        <v>£m</v>
      </c>
      <c r="E3452" t="s">
        <v>8488</v>
      </c>
      <c r="F3452" s="1248">
        <f>IF(ISBLANK('CWW17'!$N$131),"##BLANK",'CWW17'!$N$131)</f>
        <v>0</v>
      </c>
    </row>
    <row r="3453" spans="2:6" x14ac:dyDescent="0.2">
      <c r="B3453" t="str">
        <f>UPPER('CWW17'!$BH$131)</f>
        <v>CWW17_122SLT_PR24</v>
      </c>
      <c r="C3453" t="str">
        <f>IF(LEN(_xlfn.CONCAT('CWW17'!$B$9, " - ", 'CWW17'!$B$131, " - ", 'CWW17'!$I$6, " - ", 'CWW17'!$E$5))&gt;230,LEFT(_xlfn.CONCAT('CWW17'!$B$9, " - ", 'CWW17'!$B$131, " - ", 'CWW17'!$I$6, " - ", 'CWW17'!$E$5),212)&amp;" [*** truncated]",_xlfn.CONCAT('CWW17'!$B$9, " - ", 'CWW17'!$B$131, " - ", 'CWW17'!$I$6, " - ", 'CWW17'!$E$5))</f>
        <v xml:space="preserve">EA/NRW environmental programme wastewater (WINEP/NEP) - Restoration management (marine conservation zones etc) (WINEP/NEP) wastewater opex - Sludge liquor treatment - Wastewater network+ </v>
      </c>
      <c r="D3453" t="str">
        <f>'CWW17'!$C$131</f>
        <v>£m</v>
      </c>
      <c r="E3453" t="s">
        <v>8488</v>
      </c>
      <c r="F3453" s="1248">
        <f>IF(ISBLANK('CWW17'!$O$131),"##BLANK",'CWW17'!$O$131)</f>
        <v>0</v>
      </c>
    </row>
    <row r="3454" spans="2:6" x14ac:dyDescent="0.2">
      <c r="B3454" t="str">
        <f>UPPER('CWW17'!$BI$131)</f>
        <v>CWW17_122TOT_PR24</v>
      </c>
      <c r="C3454" t="str">
        <f>IF(LEN(_xlfn.CONCAT('CWW17'!$B$9, " - ", 'CWW17'!$B$131, " - ", 'CWW17'!$J$5))&gt;230,LEFT(_xlfn.CONCAT('CWW17'!$B$9, " - ", 'CWW17'!$B$131, " - ", 'CWW17'!$J$5),212)&amp;" [*** truncated]",_xlfn.CONCAT('CWW17'!$B$9, " - ", 'CWW17'!$B$131, " - ", 'CWW17'!$J$5))</f>
        <v>EA/NRW environmental programme wastewater (WINEP/NEP) - Restoration management (marine conservation zones etc) (WINEP/NEP) wastewater opex - Total</v>
      </c>
      <c r="D3454" t="str">
        <f>'CWW17'!$C$131</f>
        <v>£m</v>
      </c>
      <c r="E3454" t="s">
        <v>8488</v>
      </c>
      <c r="F3454" s="1248">
        <f>IF(ISBLANK('CWW17'!$P$131),"##BLANK",'CWW17'!$P$131)</f>
        <v>0</v>
      </c>
    </row>
    <row r="3455" spans="2:6" x14ac:dyDescent="0.2">
      <c r="B3455" t="str">
        <f>UPPER('CWW17'!$BD$132)</f>
        <v>CWW17_123FL_PR24</v>
      </c>
      <c r="C3455" t="str">
        <f>IF(LEN(_xlfn.CONCAT('CWW17'!$B$9, " - ", 'CWW17'!$B$132, " - ", 'CWW17'!$E$6, " - ", 'CWW17'!$E$5))&gt;230,LEFT(_xlfn.CONCAT('CWW17'!$B$9, " - ", 'CWW17'!$B$132, " - ", 'CWW17'!$E$6, " - ", 'CWW17'!$E$5),212)&amp;" [*** truncated]",_xlfn.CONCAT('CWW17'!$B$9, " - ", 'CWW17'!$B$132, " - ", 'CWW17'!$E$6, " - ", 'CWW17'!$E$5))</f>
        <v xml:space="preserve">EA/NRW environmental programme wastewater (WINEP/NEP) - Restoration management (marine conservation zones etc) (WINEP/NEP) wastewater totex - Foul - Wastewater network+ </v>
      </c>
      <c r="D3455" t="str">
        <f>'CWW17'!$C$132</f>
        <v>£m</v>
      </c>
      <c r="E3455" t="s">
        <v>8488</v>
      </c>
      <c r="F3455" s="1248">
        <f>IF(ISBLANK('CWW17'!$K$132),"##BLANK",'CWW17'!$K$132)</f>
        <v>0</v>
      </c>
    </row>
    <row r="3456" spans="2:6" x14ac:dyDescent="0.2">
      <c r="B3456" t="str">
        <f>UPPER('CWW17'!$BE$132)</f>
        <v>CWW17_123SWD_PR24</v>
      </c>
      <c r="C3456" t="str">
        <f>IF(LEN(_xlfn.CONCAT('CWW17'!$B$9, " - ", 'CWW17'!$B$132, " - ", 'CWW17'!$F$6, " - ", 'CWW17'!$E$5))&gt;230,LEFT(_xlfn.CONCAT('CWW17'!$B$9, " - ", 'CWW17'!$B$132, " - ", 'CWW17'!$F$6, " - ", 'CWW17'!$E$5),212)&amp;" [*** truncated]",_xlfn.CONCAT('CWW17'!$B$9, " - ", 'CWW17'!$B$132, " - ", 'CWW17'!$F$6, " - ", 'CWW17'!$E$5))</f>
        <v xml:space="preserve">EA/NRW environmental programme wastewater (WINEP/NEP) - Restoration management (marine conservation zones etc) (WINEP/NEP) wastewater totex - Surface water drainage - Wastewater network+ </v>
      </c>
      <c r="D3456" t="str">
        <f>'CWW17'!$C$132</f>
        <v>£m</v>
      </c>
      <c r="E3456" t="s">
        <v>8488</v>
      </c>
      <c r="F3456" s="1248">
        <f>IF(ISBLANK('CWW17'!$L$132),"##BLANK",'CWW17'!$L$132)</f>
        <v>0</v>
      </c>
    </row>
    <row r="3457" spans="2:6" x14ac:dyDescent="0.2">
      <c r="B3457" t="str">
        <f>UPPER('CWW17'!$BF$132)</f>
        <v>CWW17_123HD_PR24</v>
      </c>
      <c r="C3457" t="str">
        <f>IF(LEN(_xlfn.CONCAT('CWW17'!$B$9, " - ", 'CWW17'!$B$132, " - ", 'CWW17'!$G$6, " - ", 'CWW17'!$E$5))&gt;230,LEFT(_xlfn.CONCAT('CWW17'!$B$9, " - ", 'CWW17'!$B$132, " - ", 'CWW17'!$G$6, " - ", 'CWW17'!$E$5),212)&amp;" [*** truncated]",_xlfn.CONCAT('CWW17'!$B$9, " - ", 'CWW17'!$B$132, " - ", 'CWW17'!$G$6, " - ", 'CWW17'!$E$5))</f>
        <v xml:space="preserve">EA/NRW environmental programme wastewater (WINEP/NEP) - Restoration management (marine conservation zones etc) (WINEP/NEP) wastewater totex - Highway drainage - Wastewater network+ </v>
      </c>
      <c r="D3457" t="str">
        <f>'CWW17'!$C$132</f>
        <v>£m</v>
      </c>
      <c r="E3457" t="s">
        <v>8488</v>
      </c>
      <c r="F3457" s="1248">
        <f>IF(ISBLANK('CWW17'!$M$132),"##BLANK",'CWW17'!$M$132)</f>
        <v>0</v>
      </c>
    </row>
    <row r="3458" spans="2:6" x14ac:dyDescent="0.2">
      <c r="B3458" t="str">
        <f>UPPER('CWW17'!$BG$132)</f>
        <v>CWW17_123STD_PR24</v>
      </c>
      <c r="C3458" t="str">
        <f>IF(LEN(_xlfn.CONCAT('CWW17'!$B$9, " - ", 'CWW17'!$B$132, " - ", 'CWW17'!$H$6, " - ", 'CWW17'!$E$5))&gt;230,LEFT(_xlfn.CONCAT('CWW17'!$B$9, " - ", 'CWW17'!$B$132, " - ", 'CWW17'!$H$6, " - ", 'CWW17'!$E$5),212)&amp;" [*** truncated]",_xlfn.CONCAT('CWW17'!$B$9, " - ", 'CWW17'!$B$132, " - ", 'CWW17'!$H$6, " - ", 'CWW17'!$E$5))</f>
        <v xml:space="preserve">EA/NRW environmental programme wastewater (WINEP/NEP) - Restoration management (marine conservation zones etc) (WINEP/NEP) wastewater totex - Sewage treatment and disposal - Wastewater network+ </v>
      </c>
      <c r="D3458" t="str">
        <f>'CWW17'!$C$132</f>
        <v>£m</v>
      </c>
      <c r="E3458" t="s">
        <v>8488</v>
      </c>
      <c r="F3458" s="1248">
        <f>IF(ISBLANK('CWW17'!$N$132),"##BLANK",'CWW17'!$N$132)</f>
        <v>0</v>
      </c>
    </row>
    <row r="3459" spans="2:6" x14ac:dyDescent="0.2">
      <c r="B3459" t="str">
        <f>UPPER('CWW17'!$BH$132)</f>
        <v>CWW17_123SLT_PR24</v>
      </c>
      <c r="C3459" t="str">
        <f>IF(LEN(_xlfn.CONCAT('CWW17'!$B$9, " - ", 'CWW17'!$B$132, " - ", 'CWW17'!$I$6, " - ", 'CWW17'!$E$5))&gt;230,LEFT(_xlfn.CONCAT('CWW17'!$B$9, " - ", 'CWW17'!$B$132, " - ", 'CWW17'!$I$6, " - ", 'CWW17'!$E$5),212)&amp;" [*** truncated]",_xlfn.CONCAT('CWW17'!$B$9, " - ", 'CWW17'!$B$132, " - ", 'CWW17'!$I$6, " - ", 'CWW17'!$E$5))</f>
        <v xml:space="preserve">EA/NRW environmental programme wastewater (WINEP/NEP) - Restoration management (marine conservation zones etc) (WINEP/NEP) wastewater totex - Sludge liquor treatment - Wastewater network+ </v>
      </c>
      <c r="D3459" t="str">
        <f>'CWW17'!$C$132</f>
        <v>£m</v>
      </c>
      <c r="E3459" t="s">
        <v>8488</v>
      </c>
      <c r="F3459" s="1248">
        <f>IF(ISBLANK('CWW17'!$O$132),"##BLANK",'CWW17'!$O$132)</f>
        <v>0</v>
      </c>
    </row>
    <row r="3460" spans="2:6" x14ac:dyDescent="0.2">
      <c r="B3460" t="str">
        <f>UPPER('CWW17'!$BI$132)</f>
        <v>CWW17_123TOT_PR24</v>
      </c>
      <c r="C3460" t="str">
        <f>IF(LEN(_xlfn.CONCAT('CWW17'!$B$9, " - ", 'CWW17'!$B$132, " - ", 'CWW17'!$J$5))&gt;230,LEFT(_xlfn.CONCAT('CWW17'!$B$9, " - ", 'CWW17'!$B$132, " - ", 'CWW17'!$J$5),212)&amp;" [*** truncated]",_xlfn.CONCAT('CWW17'!$B$9, " - ", 'CWW17'!$B$132, " - ", 'CWW17'!$J$5))</f>
        <v>EA/NRW environmental programme wastewater (WINEP/NEP) - Restoration management (marine conservation zones etc) (WINEP/NEP) wastewater totex - Total</v>
      </c>
      <c r="D3460" t="str">
        <f>'CWW17'!$C$132</f>
        <v>£m</v>
      </c>
      <c r="E3460" t="s">
        <v>8488</v>
      </c>
      <c r="F3460" s="1248">
        <f>IF(ISBLANK('CWW17'!$P$132),"##BLANK",'CWW17'!$P$132)</f>
        <v>0</v>
      </c>
    </row>
    <row r="3461" spans="2:6" x14ac:dyDescent="0.2">
      <c r="B3461" t="str">
        <f>UPPER('CWW17'!$BD$133)</f>
        <v>CWW17_124FL_PR24</v>
      </c>
      <c r="C3461" t="str">
        <f>IF(LEN(_xlfn.CONCAT('CWW17'!$B$9, " - ", 'CWW17'!$B$133, " - ", 'CWW17'!$E$6, " - ", 'CWW17'!$E$5))&gt;230,LEFT(_xlfn.CONCAT('CWW17'!$B$9, " - ", 'CWW17'!$B$133, " - ", 'CWW17'!$E$6, " - ", 'CWW17'!$E$5),212)&amp;" [*** truncated]",_xlfn.CONCAT('CWW17'!$B$9, " - ", 'CWW17'!$B$133, " - ", 'CWW17'!$E$6, " - ", 'CWW17'!$E$5))</f>
        <v xml:space="preserve">EA/NRW environmental programme wastewater (WINEP/NEP) - Access and amenity for WINEP/NEP only (not covered elsewhere) wastewater capex - Foul - Wastewater network+ </v>
      </c>
      <c r="D3461" t="str">
        <f>'CWW17'!$C$133</f>
        <v>£m</v>
      </c>
      <c r="E3461" t="s">
        <v>8488</v>
      </c>
      <c r="F3461" s="1248">
        <f>IF(ISBLANK('CWW17'!$K$133),"##BLANK",'CWW17'!$K$133)</f>
        <v>0</v>
      </c>
    </row>
    <row r="3462" spans="2:6" x14ac:dyDescent="0.2">
      <c r="B3462" t="str">
        <f>UPPER('CWW17'!$BE$133)</f>
        <v>CWW17_124SWD_PR24</v>
      </c>
      <c r="C3462" t="str">
        <f>IF(LEN(_xlfn.CONCAT('CWW17'!$B$9, " - ", 'CWW17'!$B$133, " - ", 'CWW17'!$F$6, " - ", 'CWW17'!$E$5))&gt;230,LEFT(_xlfn.CONCAT('CWW17'!$B$9, " - ", 'CWW17'!$B$133, " - ", 'CWW17'!$F$6, " - ", 'CWW17'!$E$5),212)&amp;" [*** truncated]",_xlfn.CONCAT('CWW17'!$B$9, " - ", 'CWW17'!$B$133, " - ", 'CWW17'!$F$6, " - ", 'CWW17'!$E$5))</f>
        <v xml:space="preserve">EA/NRW environmental programme wastewater (WINEP/NEP) - Access and amenity for WINEP/NEP only (not covered elsewhere) wastewater capex - Surface water drainage - Wastewater network+ </v>
      </c>
      <c r="D3462" t="str">
        <f>'CWW17'!$C$133</f>
        <v>£m</v>
      </c>
      <c r="E3462" t="s">
        <v>8488</v>
      </c>
      <c r="F3462" s="1248">
        <f>IF(ISBLANK('CWW17'!$L$133),"##BLANK",'CWW17'!$L$133)</f>
        <v>0</v>
      </c>
    </row>
    <row r="3463" spans="2:6" x14ac:dyDescent="0.2">
      <c r="B3463" t="str">
        <f>UPPER('CWW17'!$BF$133)</f>
        <v>CWW17_124HD_PR24</v>
      </c>
      <c r="C3463" t="str">
        <f>IF(LEN(_xlfn.CONCAT('CWW17'!$B$9, " - ", 'CWW17'!$B$133, " - ", 'CWW17'!$G$6, " - ", 'CWW17'!$E$5))&gt;230,LEFT(_xlfn.CONCAT('CWW17'!$B$9, " - ", 'CWW17'!$B$133, " - ", 'CWW17'!$G$6, " - ", 'CWW17'!$E$5),212)&amp;" [*** truncated]",_xlfn.CONCAT('CWW17'!$B$9, " - ", 'CWW17'!$B$133, " - ", 'CWW17'!$G$6, " - ", 'CWW17'!$E$5))</f>
        <v xml:space="preserve">EA/NRW environmental programme wastewater (WINEP/NEP) - Access and amenity for WINEP/NEP only (not covered elsewhere) wastewater capex - Highway drainage - Wastewater network+ </v>
      </c>
      <c r="D3463" t="str">
        <f>'CWW17'!$C$133</f>
        <v>£m</v>
      </c>
      <c r="E3463" t="s">
        <v>8488</v>
      </c>
      <c r="F3463" s="1248">
        <f>IF(ISBLANK('CWW17'!$M$133),"##BLANK",'CWW17'!$M$133)</f>
        <v>0</v>
      </c>
    </row>
    <row r="3464" spans="2:6" x14ac:dyDescent="0.2">
      <c r="B3464" t="str">
        <f>UPPER('CWW17'!$BG$133)</f>
        <v>CWW17_124STD_PR24</v>
      </c>
      <c r="C3464" t="str">
        <f>IF(LEN(_xlfn.CONCAT('CWW17'!$B$9, " - ", 'CWW17'!$B$133, " - ", 'CWW17'!$H$6, " - ", 'CWW17'!$E$5))&gt;230,LEFT(_xlfn.CONCAT('CWW17'!$B$9, " - ", 'CWW17'!$B$133, " - ", 'CWW17'!$H$6, " - ", 'CWW17'!$E$5),212)&amp;" [*** truncated]",_xlfn.CONCAT('CWW17'!$B$9, " - ", 'CWW17'!$B$133, " - ", 'CWW17'!$H$6, " - ", 'CWW17'!$E$5))</f>
        <v xml:space="preserve">EA/NRW environmental programme wastewater (WINEP/NEP) - Access and amenity for WINEP/NEP only (not covered elsewhere) wastewater capex - Sewage treatment and disposal - Wastewater network+ </v>
      </c>
      <c r="D3464" t="str">
        <f>'CWW17'!$C$133</f>
        <v>£m</v>
      </c>
      <c r="E3464" t="s">
        <v>8488</v>
      </c>
      <c r="F3464" s="1248">
        <f>IF(ISBLANK('CWW17'!$N$133),"##BLANK",'CWW17'!$N$133)</f>
        <v>0</v>
      </c>
    </row>
    <row r="3465" spans="2:6" x14ac:dyDescent="0.2">
      <c r="B3465" t="str">
        <f>UPPER('CWW17'!$BH$133)</f>
        <v>CWW17_124SLT_PR24</v>
      </c>
      <c r="C3465" t="str">
        <f>IF(LEN(_xlfn.CONCAT('CWW17'!$B$9, " - ", 'CWW17'!$B$133, " - ", 'CWW17'!$I$6, " - ", 'CWW17'!$E$5))&gt;230,LEFT(_xlfn.CONCAT('CWW17'!$B$9, " - ", 'CWW17'!$B$133, " - ", 'CWW17'!$I$6, " - ", 'CWW17'!$E$5),212)&amp;" [*** truncated]",_xlfn.CONCAT('CWW17'!$B$9, " - ", 'CWW17'!$B$133, " - ", 'CWW17'!$I$6, " - ", 'CWW17'!$E$5))</f>
        <v xml:space="preserve">EA/NRW environmental programme wastewater (WINEP/NEP) - Access and amenity for WINEP/NEP only (not covered elsewhere) wastewater capex - Sludge liquor treatment - Wastewater network+ </v>
      </c>
      <c r="D3465" t="str">
        <f>'CWW17'!$C$133</f>
        <v>£m</v>
      </c>
      <c r="E3465" t="s">
        <v>8488</v>
      </c>
      <c r="F3465" s="1248">
        <f>IF(ISBLANK('CWW17'!$O$133),"##BLANK",'CWW17'!$O$133)</f>
        <v>0</v>
      </c>
    </row>
    <row r="3466" spans="2:6" x14ac:dyDescent="0.2">
      <c r="B3466" t="str">
        <f>UPPER('CWW17'!$BI$133)</f>
        <v>CWW17_124TOT_PR24</v>
      </c>
      <c r="C3466" t="str">
        <f>IF(LEN(_xlfn.CONCAT('CWW17'!$B$9, " - ", 'CWW17'!$B$133, " - ", 'CWW17'!$J$5))&gt;230,LEFT(_xlfn.CONCAT('CWW17'!$B$9, " - ", 'CWW17'!$B$133, " - ", 'CWW17'!$J$5),212)&amp;" [*** truncated]",_xlfn.CONCAT('CWW17'!$B$9, " - ", 'CWW17'!$B$133, " - ", 'CWW17'!$J$5))</f>
        <v>EA/NRW environmental programme wastewater (WINEP/NEP) - Access and amenity for WINEP/NEP only (not covered elsewhere) wastewater capex - Total</v>
      </c>
      <c r="D3466" t="str">
        <f>'CWW17'!$C$133</f>
        <v>£m</v>
      </c>
      <c r="E3466" t="s">
        <v>8488</v>
      </c>
      <c r="F3466" s="1248">
        <f>IF(ISBLANK('CWW17'!$P$133),"##BLANK",'CWW17'!$P$133)</f>
        <v>0</v>
      </c>
    </row>
    <row r="3467" spans="2:6" x14ac:dyDescent="0.2">
      <c r="B3467" t="str">
        <f>UPPER('CWW17'!$BD$134)</f>
        <v>CWW17_125FL_PR24</v>
      </c>
      <c r="C3467" t="str">
        <f>IF(LEN(_xlfn.CONCAT('CWW17'!$B$9, " - ", 'CWW17'!$B$134, " - ", 'CWW17'!$E$6, " - ", 'CWW17'!$E$5))&gt;230,LEFT(_xlfn.CONCAT('CWW17'!$B$9, " - ", 'CWW17'!$B$134, " - ", 'CWW17'!$E$6, " - ", 'CWW17'!$E$5),212)&amp;" [*** truncated]",_xlfn.CONCAT('CWW17'!$B$9, " - ", 'CWW17'!$B$134, " - ", 'CWW17'!$E$6, " - ", 'CWW17'!$E$5))</f>
        <v xml:space="preserve">EA/NRW environmental programme wastewater (WINEP/NEP) - Access and amenity for WINEP/NEP only (not covered elsewhere) wastewater opex - Foul - Wastewater network+ </v>
      </c>
      <c r="D3467" t="str">
        <f>'CWW17'!$C$134</f>
        <v>£m</v>
      </c>
      <c r="E3467" t="s">
        <v>8488</v>
      </c>
      <c r="F3467" s="1248">
        <f>IF(ISBLANK('CWW17'!$K$134),"##BLANK",'CWW17'!$K$134)</f>
        <v>0</v>
      </c>
    </row>
    <row r="3468" spans="2:6" x14ac:dyDescent="0.2">
      <c r="B3468" t="str">
        <f>UPPER('CWW17'!$BE$134)</f>
        <v>CWW17_125SWD_PR24</v>
      </c>
      <c r="C3468" t="str">
        <f>IF(LEN(_xlfn.CONCAT('CWW17'!$B$9, " - ", 'CWW17'!$B$134, " - ", 'CWW17'!$F$6, " - ", 'CWW17'!$E$5))&gt;230,LEFT(_xlfn.CONCAT('CWW17'!$B$9, " - ", 'CWW17'!$B$134, " - ", 'CWW17'!$F$6, " - ", 'CWW17'!$E$5),212)&amp;" [*** truncated]",_xlfn.CONCAT('CWW17'!$B$9, " - ", 'CWW17'!$B$134, " - ", 'CWW17'!$F$6, " - ", 'CWW17'!$E$5))</f>
        <v xml:space="preserve">EA/NRW environmental programme wastewater (WINEP/NEP) - Access and amenity for WINEP/NEP only (not covered elsewhere) wastewater opex - Surface water drainage - Wastewater network+ </v>
      </c>
      <c r="D3468" t="str">
        <f>'CWW17'!$C$134</f>
        <v>£m</v>
      </c>
      <c r="E3468" t="s">
        <v>8488</v>
      </c>
      <c r="F3468" s="1248">
        <f>IF(ISBLANK('CWW17'!$L$134),"##BLANK",'CWW17'!$L$134)</f>
        <v>0</v>
      </c>
    </row>
    <row r="3469" spans="2:6" x14ac:dyDescent="0.2">
      <c r="B3469" t="str">
        <f>UPPER('CWW17'!$BF$134)</f>
        <v>CWW17_125HD_PR24</v>
      </c>
      <c r="C3469" t="str">
        <f>IF(LEN(_xlfn.CONCAT('CWW17'!$B$9, " - ", 'CWW17'!$B$134, " - ", 'CWW17'!$G$6, " - ", 'CWW17'!$E$5))&gt;230,LEFT(_xlfn.CONCAT('CWW17'!$B$9, " - ", 'CWW17'!$B$134, " - ", 'CWW17'!$G$6, " - ", 'CWW17'!$E$5),212)&amp;" [*** truncated]",_xlfn.CONCAT('CWW17'!$B$9, " - ", 'CWW17'!$B$134, " - ", 'CWW17'!$G$6, " - ", 'CWW17'!$E$5))</f>
        <v xml:space="preserve">EA/NRW environmental programme wastewater (WINEP/NEP) - Access and amenity for WINEP/NEP only (not covered elsewhere) wastewater opex - Highway drainage - Wastewater network+ </v>
      </c>
      <c r="D3469" t="str">
        <f>'CWW17'!$C$134</f>
        <v>£m</v>
      </c>
      <c r="E3469" t="s">
        <v>8488</v>
      </c>
      <c r="F3469" s="1248">
        <f>IF(ISBLANK('CWW17'!$M$134),"##BLANK",'CWW17'!$M$134)</f>
        <v>0</v>
      </c>
    </row>
    <row r="3470" spans="2:6" x14ac:dyDescent="0.2">
      <c r="B3470" t="str">
        <f>UPPER('CWW17'!$BG$134)</f>
        <v>CWW17_125STD_PR24</v>
      </c>
      <c r="C3470" t="str">
        <f>IF(LEN(_xlfn.CONCAT('CWW17'!$B$9, " - ", 'CWW17'!$B$134, " - ", 'CWW17'!$H$6, " - ", 'CWW17'!$E$5))&gt;230,LEFT(_xlfn.CONCAT('CWW17'!$B$9, " - ", 'CWW17'!$B$134, " - ", 'CWW17'!$H$6, " - ", 'CWW17'!$E$5),212)&amp;" [*** truncated]",_xlfn.CONCAT('CWW17'!$B$9, " - ", 'CWW17'!$B$134, " - ", 'CWW17'!$H$6, " - ", 'CWW17'!$E$5))</f>
        <v xml:space="preserve">EA/NRW environmental programme wastewater (WINEP/NEP) - Access and amenity for WINEP/NEP only (not covered elsewhere) wastewater opex - Sewage treatment and disposal - Wastewater network+ </v>
      </c>
      <c r="D3470" t="str">
        <f>'CWW17'!$C$134</f>
        <v>£m</v>
      </c>
      <c r="E3470" t="s">
        <v>8488</v>
      </c>
      <c r="F3470" s="1248">
        <f>IF(ISBLANK('CWW17'!$N$134),"##BLANK",'CWW17'!$N$134)</f>
        <v>0</v>
      </c>
    </row>
    <row r="3471" spans="2:6" x14ac:dyDescent="0.2">
      <c r="B3471" t="str">
        <f>UPPER('CWW17'!$BH$134)</f>
        <v>CWW17_125SLT_PR24</v>
      </c>
      <c r="C3471" t="str">
        <f>IF(LEN(_xlfn.CONCAT('CWW17'!$B$9, " - ", 'CWW17'!$B$134, " - ", 'CWW17'!$I$6, " - ", 'CWW17'!$E$5))&gt;230,LEFT(_xlfn.CONCAT('CWW17'!$B$9, " - ", 'CWW17'!$B$134, " - ", 'CWW17'!$I$6, " - ", 'CWW17'!$E$5),212)&amp;" [*** truncated]",_xlfn.CONCAT('CWW17'!$B$9, " - ", 'CWW17'!$B$134, " - ", 'CWW17'!$I$6, " - ", 'CWW17'!$E$5))</f>
        <v xml:space="preserve">EA/NRW environmental programme wastewater (WINEP/NEP) - Access and amenity for WINEP/NEP only (not covered elsewhere) wastewater opex - Sludge liquor treatment - Wastewater network+ </v>
      </c>
      <c r="D3471" t="str">
        <f>'CWW17'!$C$134</f>
        <v>£m</v>
      </c>
      <c r="E3471" t="s">
        <v>8488</v>
      </c>
      <c r="F3471" s="1248">
        <f>IF(ISBLANK('CWW17'!$O$134),"##BLANK",'CWW17'!$O$134)</f>
        <v>0</v>
      </c>
    </row>
    <row r="3472" spans="2:6" x14ac:dyDescent="0.2">
      <c r="B3472" t="str">
        <f>UPPER('CWW17'!$BI$134)</f>
        <v>CWW17_125TOT_PR24</v>
      </c>
      <c r="C3472" t="str">
        <f>IF(LEN(_xlfn.CONCAT('CWW17'!$B$9, " - ", 'CWW17'!$B$134, " - ", 'CWW17'!$J$5))&gt;230,LEFT(_xlfn.CONCAT('CWW17'!$B$9, " - ", 'CWW17'!$B$134, " - ", 'CWW17'!$J$5),212)&amp;" [*** truncated]",_xlfn.CONCAT('CWW17'!$B$9, " - ", 'CWW17'!$B$134, " - ", 'CWW17'!$J$5))</f>
        <v>EA/NRW environmental programme wastewater (WINEP/NEP) - Access and amenity for WINEP/NEP only (not covered elsewhere) wastewater opex - Total</v>
      </c>
      <c r="D3472" t="str">
        <f>'CWW17'!$C$134</f>
        <v>£m</v>
      </c>
      <c r="E3472" t="s">
        <v>8488</v>
      </c>
      <c r="F3472" s="1248">
        <f>IF(ISBLANK('CWW17'!$P$134),"##BLANK",'CWW17'!$P$134)</f>
        <v>0</v>
      </c>
    </row>
    <row r="3473" spans="2:6" x14ac:dyDescent="0.2">
      <c r="B3473" t="str">
        <f>UPPER('CWW17'!$BD$135)</f>
        <v>CWW17_126FL_PR24</v>
      </c>
      <c r="C3473" t="str">
        <f>IF(LEN(_xlfn.CONCAT('CWW17'!$B$9, " - ", 'CWW17'!$B$135, " - ", 'CWW17'!$E$6, " - ", 'CWW17'!$E$5))&gt;230,LEFT(_xlfn.CONCAT('CWW17'!$B$9, " - ", 'CWW17'!$B$135, " - ", 'CWW17'!$E$6, " - ", 'CWW17'!$E$5),212)&amp;" [*** truncated]",_xlfn.CONCAT('CWW17'!$B$9, " - ", 'CWW17'!$B$135, " - ", 'CWW17'!$E$6, " - ", 'CWW17'!$E$5))</f>
        <v xml:space="preserve">EA/NRW environmental programme wastewater (WINEP/NEP) - Access and amenity for WINEP/NEP only (not covered elsewhere) wastewater totex - Foul - Wastewater network+ </v>
      </c>
      <c r="D3473" t="str">
        <f>'CWW17'!$C$135</f>
        <v>£m</v>
      </c>
      <c r="E3473" t="s">
        <v>8488</v>
      </c>
      <c r="F3473" s="1248">
        <f>IF(ISBLANK('CWW17'!$K$135),"##BLANK",'CWW17'!$K$135)</f>
        <v>0</v>
      </c>
    </row>
    <row r="3474" spans="2:6" x14ac:dyDescent="0.2">
      <c r="B3474" t="str">
        <f>UPPER('CWW17'!$BE$135)</f>
        <v>CWW17_126SWD_PR24</v>
      </c>
      <c r="C3474" t="str">
        <f>IF(LEN(_xlfn.CONCAT('CWW17'!$B$9, " - ", 'CWW17'!$B$135, " - ", 'CWW17'!$F$6, " - ", 'CWW17'!$E$5))&gt;230,LEFT(_xlfn.CONCAT('CWW17'!$B$9, " - ", 'CWW17'!$B$135, " - ", 'CWW17'!$F$6, " - ", 'CWW17'!$E$5),212)&amp;" [*** truncated]",_xlfn.CONCAT('CWW17'!$B$9, " - ", 'CWW17'!$B$135, " - ", 'CWW17'!$F$6, " - ", 'CWW17'!$E$5))</f>
        <v xml:space="preserve">EA/NRW environmental programme wastewater (WINEP/NEP) - Access and amenity for WINEP/NEP only (not covered elsewhere) wastewater totex - Surface water drainage - Wastewater network+ </v>
      </c>
      <c r="D3474" t="str">
        <f>'CWW17'!$C$135</f>
        <v>£m</v>
      </c>
      <c r="E3474" t="s">
        <v>8488</v>
      </c>
      <c r="F3474" s="1248">
        <f>IF(ISBLANK('CWW17'!$L$135),"##BLANK",'CWW17'!$L$135)</f>
        <v>0</v>
      </c>
    </row>
    <row r="3475" spans="2:6" x14ac:dyDescent="0.2">
      <c r="B3475" t="str">
        <f>UPPER('CWW17'!$BF$135)</f>
        <v>CWW17_126HD_PR24</v>
      </c>
      <c r="C3475" t="str">
        <f>IF(LEN(_xlfn.CONCAT('CWW17'!$B$9, " - ", 'CWW17'!$B$135, " - ", 'CWW17'!$G$6, " - ", 'CWW17'!$E$5))&gt;230,LEFT(_xlfn.CONCAT('CWW17'!$B$9, " - ", 'CWW17'!$B$135, " - ", 'CWW17'!$G$6, " - ", 'CWW17'!$E$5),212)&amp;" [*** truncated]",_xlfn.CONCAT('CWW17'!$B$9, " - ", 'CWW17'!$B$135, " - ", 'CWW17'!$G$6, " - ", 'CWW17'!$E$5))</f>
        <v xml:space="preserve">EA/NRW environmental programme wastewater (WINEP/NEP) - Access and amenity for WINEP/NEP only (not covered elsewhere) wastewater totex - Highway drainage - Wastewater network+ </v>
      </c>
      <c r="D3475" t="str">
        <f>'CWW17'!$C$135</f>
        <v>£m</v>
      </c>
      <c r="E3475" t="s">
        <v>8488</v>
      </c>
      <c r="F3475" s="1248">
        <f>IF(ISBLANK('CWW17'!$M$135),"##BLANK",'CWW17'!$M$135)</f>
        <v>0</v>
      </c>
    </row>
    <row r="3476" spans="2:6" x14ac:dyDescent="0.2">
      <c r="B3476" t="str">
        <f>UPPER('CWW17'!$BG$135)</f>
        <v>CWW17_126STD_PR24</v>
      </c>
      <c r="C3476" t="str">
        <f>IF(LEN(_xlfn.CONCAT('CWW17'!$B$9, " - ", 'CWW17'!$B$135, " - ", 'CWW17'!$H$6, " - ", 'CWW17'!$E$5))&gt;230,LEFT(_xlfn.CONCAT('CWW17'!$B$9, " - ", 'CWW17'!$B$135, " - ", 'CWW17'!$H$6, " - ", 'CWW17'!$E$5),212)&amp;" [*** truncated]",_xlfn.CONCAT('CWW17'!$B$9, " - ", 'CWW17'!$B$135, " - ", 'CWW17'!$H$6, " - ", 'CWW17'!$E$5))</f>
        <v xml:space="preserve">EA/NRW environmental programme wastewater (WINEP/NEP) - Access and amenity for WINEP/NEP only (not covered elsewhere) wastewater totex - Sewage treatment and disposal - Wastewater network+ </v>
      </c>
      <c r="D3476" t="str">
        <f>'CWW17'!$C$135</f>
        <v>£m</v>
      </c>
      <c r="E3476" t="s">
        <v>8488</v>
      </c>
      <c r="F3476" s="1248">
        <f>IF(ISBLANK('CWW17'!$N$135),"##BLANK",'CWW17'!$N$135)</f>
        <v>0</v>
      </c>
    </row>
    <row r="3477" spans="2:6" x14ac:dyDescent="0.2">
      <c r="B3477" t="str">
        <f>UPPER('CWW17'!$BH$135)</f>
        <v>CWW17_126SLT_PR24</v>
      </c>
      <c r="C3477" t="str">
        <f>IF(LEN(_xlfn.CONCAT('CWW17'!$B$9, " - ", 'CWW17'!$B$135, " - ", 'CWW17'!$I$6, " - ", 'CWW17'!$E$5))&gt;230,LEFT(_xlfn.CONCAT('CWW17'!$B$9, " - ", 'CWW17'!$B$135, " - ", 'CWW17'!$I$6, " - ", 'CWW17'!$E$5),212)&amp;" [*** truncated]",_xlfn.CONCAT('CWW17'!$B$9, " - ", 'CWW17'!$B$135, " - ", 'CWW17'!$I$6, " - ", 'CWW17'!$E$5))</f>
        <v xml:space="preserve">EA/NRW environmental programme wastewater (WINEP/NEP) - Access and amenity for WINEP/NEP only (not covered elsewhere) wastewater totex - Sludge liquor treatment - Wastewater network+ </v>
      </c>
      <c r="D3477" t="str">
        <f>'CWW17'!$C$135</f>
        <v>£m</v>
      </c>
      <c r="E3477" t="s">
        <v>8488</v>
      </c>
      <c r="F3477" s="1248">
        <f>IF(ISBLANK('CWW17'!$O$135),"##BLANK",'CWW17'!$O$135)</f>
        <v>0</v>
      </c>
    </row>
    <row r="3478" spans="2:6" x14ac:dyDescent="0.2">
      <c r="B3478" t="str">
        <f>UPPER('CWW17'!$BI$135)</f>
        <v>CWW17_126TOT_PR24</v>
      </c>
      <c r="C3478" t="str">
        <f>IF(LEN(_xlfn.CONCAT('CWW17'!$B$9, " - ", 'CWW17'!$B$135, " - ", 'CWW17'!$J$5))&gt;230,LEFT(_xlfn.CONCAT('CWW17'!$B$9, " - ", 'CWW17'!$B$135, " - ", 'CWW17'!$J$5),212)&amp;" [*** truncated]",_xlfn.CONCAT('CWW17'!$B$9, " - ", 'CWW17'!$B$135, " - ", 'CWW17'!$J$5))</f>
        <v>EA/NRW environmental programme wastewater (WINEP/NEP) - Access and amenity for WINEP/NEP only (not covered elsewhere) wastewater totex - Total</v>
      </c>
      <c r="D3478" t="str">
        <f>'CWW17'!$C$135</f>
        <v>£m</v>
      </c>
      <c r="E3478" t="s">
        <v>8488</v>
      </c>
      <c r="F3478" s="1248">
        <f>IF(ISBLANK('CWW17'!$P$135),"##BLANK",'CWW17'!$P$135)</f>
        <v>0</v>
      </c>
    </row>
    <row r="3479" spans="2:6" x14ac:dyDescent="0.2">
      <c r="B3479" t="str">
        <f>UPPER('CWW17'!$BD$136)</f>
        <v>CWW17_127FL_PR24</v>
      </c>
      <c r="C3479" t="str">
        <f>IF(LEN(_xlfn.CONCAT('CWW17'!$B$9, " - ", 'CWW17'!$B$136, " - ", 'CWW17'!$E$6, " - ", 'CWW17'!$E$5))&gt;230,LEFT(_xlfn.CONCAT('CWW17'!$B$9, " - ", 'CWW17'!$B$136, " - ", 'CWW17'!$E$6, " - ", 'CWW17'!$E$5),212)&amp;" [*** truncated]",_xlfn.CONCAT('CWW17'!$B$9, " - ", 'CWW17'!$B$136, " - ", 'CWW17'!$E$6, " - ", 'CWW17'!$E$5))</f>
        <v xml:space="preserve">EA/NRW environmental programme wastewater (WINEP/NEP) - Advanced WINEP (not covered elsewhere) wastewater capex - Foul - Wastewater network+ </v>
      </c>
      <c r="D3479" t="str">
        <f>'CWW17'!$C$136</f>
        <v>£m</v>
      </c>
      <c r="E3479" t="s">
        <v>8488</v>
      </c>
      <c r="F3479" s="1248">
        <f>IF(ISBLANK('CWW17'!$K$136),"##BLANK",'CWW17'!$K$136)</f>
        <v>0</v>
      </c>
    </row>
    <row r="3480" spans="2:6" x14ac:dyDescent="0.2">
      <c r="B3480" t="str">
        <f>UPPER('CWW17'!$BE$136)</f>
        <v>CWW17_127SWD_PR24</v>
      </c>
      <c r="C3480" t="str">
        <f>IF(LEN(_xlfn.CONCAT('CWW17'!$B$9, " - ", 'CWW17'!$B$136, " - ", 'CWW17'!$F$6, " - ", 'CWW17'!$E$5))&gt;230,LEFT(_xlfn.CONCAT('CWW17'!$B$9, " - ", 'CWW17'!$B$136, " - ", 'CWW17'!$F$6, " - ", 'CWW17'!$E$5),212)&amp;" [*** truncated]",_xlfn.CONCAT('CWW17'!$B$9, " - ", 'CWW17'!$B$136, " - ", 'CWW17'!$F$6, " - ", 'CWW17'!$E$5))</f>
        <v xml:space="preserve">EA/NRW environmental programme wastewater (WINEP/NEP) - Advanced WINEP (not covered elsewhere) wastewater capex - Surface water drainage - Wastewater network+ </v>
      </c>
      <c r="D3480" t="str">
        <f>'CWW17'!$C$136</f>
        <v>£m</v>
      </c>
      <c r="E3480" t="s">
        <v>8488</v>
      </c>
      <c r="F3480" s="1248">
        <f>IF(ISBLANK('CWW17'!$L$136),"##BLANK",'CWW17'!$L$136)</f>
        <v>0</v>
      </c>
    </row>
    <row r="3481" spans="2:6" x14ac:dyDescent="0.2">
      <c r="B3481" t="str">
        <f>UPPER('CWW17'!$BF$136)</f>
        <v>CWW17_127HD_PR24</v>
      </c>
      <c r="C3481" t="str">
        <f>IF(LEN(_xlfn.CONCAT('CWW17'!$B$9, " - ", 'CWW17'!$B$136, " - ", 'CWW17'!$G$6, " - ", 'CWW17'!$E$5))&gt;230,LEFT(_xlfn.CONCAT('CWW17'!$B$9, " - ", 'CWW17'!$B$136, " - ", 'CWW17'!$G$6, " - ", 'CWW17'!$E$5),212)&amp;" [*** truncated]",_xlfn.CONCAT('CWW17'!$B$9, " - ", 'CWW17'!$B$136, " - ", 'CWW17'!$G$6, " - ", 'CWW17'!$E$5))</f>
        <v xml:space="preserve">EA/NRW environmental programme wastewater (WINEP/NEP) - Advanced WINEP (not covered elsewhere) wastewater capex - Highway drainage - Wastewater network+ </v>
      </c>
      <c r="D3481" t="str">
        <f>'CWW17'!$C$136</f>
        <v>£m</v>
      </c>
      <c r="E3481" t="s">
        <v>8488</v>
      </c>
      <c r="F3481" s="1248">
        <f>IF(ISBLANK('CWW17'!$M$136),"##BLANK",'CWW17'!$M$136)</f>
        <v>0</v>
      </c>
    </row>
    <row r="3482" spans="2:6" x14ac:dyDescent="0.2">
      <c r="B3482" t="str">
        <f>UPPER('CWW17'!$BG$136)</f>
        <v>CWW17_127STD_PR24</v>
      </c>
      <c r="C3482" t="str">
        <f>IF(LEN(_xlfn.CONCAT('CWW17'!$B$9, " - ", 'CWW17'!$B$136, " - ", 'CWW17'!$H$6, " - ", 'CWW17'!$E$5))&gt;230,LEFT(_xlfn.CONCAT('CWW17'!$B$9, " - ", 'CWW17'!$B$136, " - ", 'CWW17'!$H$6, " - ", 'CWW17'!$E$5),212)&amp;" [*** truncated]",_xlfn.CONCAT('CWW17'!$B$9, " - ", 'CWW17'!$B$136, " - ", 'CWW17'!$H$6, " - ", 'CWW17'!$E$5))</f>
        <v xml:space="preserve">EA/NRW environmental programme wastewater (WINEP/NEP) - Advanced WINEP (not covered elsewhere) wastewater capex - Sewage treatment and disposal - Wastewater network+ </v>
      </c>
      <c r="D3482" t="str">
        <f>'CWW17'!$C$136</f>
        <v>£m</v>
      </c>
      <c r="E3482" t="s">
        <v>8488</v>
      </c>
      <c r="F3482" s="1248">
        <f>IF(ISBLANK('CWW17'!$N$136),"##BLANK",'CWW17'!$N$136)</f>
        <v>0</v>
      </c>
    </row>
    <row r="3483" spans="2:6" x14ac:dyDescent="0.2">
      <c r="B3483" t="str">
        <f>UPPER('CWW17'!$BH$136)</f>
        <v>CWW17_127SLT_PR24</v>
      </c>
      <c r="C3483" t="str">
        <f>IF(LEN(_xlfn.CONCAT('CWW17'!$B$9, " - ", 'CWW17'!$B$136, " - ", 'CWW17'!$I$6, " - ", 'CWW17'!$E$5))&gt;230,LEFT(_xlfn.CONCAT('CWW17'!$B$9, " - ", 'CWW17'!$B$136, " - ", 'CWW17'!$I$6, " - ", 'CWW17'!$E$5),212)&amp;" [*** truncated]",_xlfn.CONCAT('CWW17'!$B$9, " - ", 'CWW17'!$B$136, " - ", 'CWW17'!$I$6, " - ", 'CWW17'!$E$5))</f>
        <v xml:space="preserve">EA/NRW environmental programme wastewater (WINEP/NEP) - Advanced WINEP (not covered elsewhere) wastewater capex - Sludge liquor treatment - Wastewater network+ </v>
      </c>
      <c r="D3483" t="str">
        <f>'CWW17'!$C$136</f>
        <v>£m</v>
      </c>
      <c r="E3483" t="s">
        <v>8488</v>
      </c>
      <c r="F3483" s="1248">
        <f>IF(ISBLANK('CWW17'!$O$136),"##BLANK",'CWW17'!$O$136)</f>
        <v>0</v>
      </c>
    </row>
    <row r="3484" spans="2:6" x14ac:dyDescent="0.2">
      <c r="B3484" t="str">
        <f>UPPER('CWW17'!$BI$136)</f>
        <v>CWW17_127TOT_PR24</v>
      </c>
      <c r="C3484" t="str">
        <f>IF(LEN(_xlfn.CONCAT('CWW17'!$B$9, " - ", 'CWW17'!$B$136, " - ", 'CWW17'!$J$5))&gt;230,LEFT(_xlfn.CONCAT('CWW17'!$B$9, " - ", 'CWW17'!$B$136, " - ", 'CWW17'!$J$5),212)&amp;" [*** truncated]",_xlfn.CONCAT('CWW17'!$B$9, " - ", 'CWW17'!$B$136, " - ", 'CWW17'!$J$5))</f>
        <v>EA/NRW environmental programme wastewater (WINEP/NEP) - Advanced WINEP (not covered elsewhere) wastewater capex - Total</v>
      </c>
      <c r="D3484" t="str">
        <f>'CWW17'!$C$136</f>
        <v>£m</v>
      </c>
      <c r="E3484" t="s">
        <v>8488</v>
      </c>
      <c r="F3484" s="1248">
        <f>IF(ISBLANK('CWW17'!$P$136),"##BLANK",'CWW17'!$P$136)</f>
        <v>0</v>
      </c>
    </row>
    <row r="3485" spans="2:6" x14ac:dyDescent="0.2">
      <c r="B3485" t="str">
        <f>UPPER('CWW17'!$BD$137)</f>
        <v>CWW17_128FL_PR24</v>
      </c>
      <c r="C3485" t="str">
        <f>IF(LEN(_xlfn.CONCAT('CWW17'!$B$9, " - ", 'CWW17'!$B$137, " - ", 'CWW17'!$E$6, " - ", 'CWW17'!$E$5))&gt;230,LEFT(_xlfn.CONCAT('CWW17'!$B$9, " - ", 'CWW17'!$B$137, " - ", 'CWW17'!$E$6, " - ", 'CWW17'!$E$5),212)&amp;" [*** truncated]",_xlfn.CONCAT('CWW17'!$B$9, " - ", 'CWW17'!$B$137, " - ", 'CWW17'!$E$6, " - ", 'CWW17'!$E$5))</f>
        <v xml:space="preserve">EA/NRW environmental programme wastewater (WINEP/NEP) - Advanced WINEP (not covered elsewhere) wastewater opex - Foul - Wastewater network+ </v>
      </c>
      <c r="D3485" t="str">
        <f>'CWW17'!$C$137</f>
        <v>£m</v>
      </c>
      <c r="E3485" t="s">
        <v>8488</v>
      </c>
      <c r="F3485" s="1248">
        <f>IF(ISBLANK('CWW17'!$K$137),"##BLANK",'CWW17'!$K$137)</f>
        <v>0</v>
      </c>
    </row>
    <row r="3486" spans="2:6" x14ac:dyDescent="0.2">
      <c r="B3486" t="str">
        <f>UPPER('CWW17'!$BE$137)</f>
        <v>CWW17_128SWD_PR24</v>
      </c>
      <c r="C3486" t="str">
        <f>IF(LEN(_xlfn.CONCAT('CWW17'!$B$9, " - ", 'CWW17'!$B$137, " - ", 'CWW17'!$F$6, " - ", 'CWW17'!$E$5))&gt;230,LEFT(_xlfn.CONCAT('CWW17'!$B$9, " - ", 'CWW17'!$B$137, " - ", 'CWW17'!$F$6, " - ", 'CWW17'!$E$5),212)&amp;" [*** truncated]",_xlfn.CONCAT('CWW17'!$B$9, " - ", 'CWW17'!$B$137, " - ", 'CWW17'!$F$6, " - ", 'CWW17'!$E$5))</f>
        <v xml:space="preserve">EA/NRW environmental programme wastewater (WINEP/NEP) - Advanced WINEP (not covered elsewhere) wastewater opex - Surface water drainage - Wastewater network+ </v>
      </c>
      <c r="D3486" t="str">
        <f>'CWW17'!$C$137</f>
        <v>£m</v>
      </c>
      <c r="E3486" t="s">
        <v>8488</v>
      </c>
      <c r="F3486" s="1248">
        <f>IF(ISBLANK('CWW17'!$L$137),"##BLANK",'CWW17'!$L$137)</f>
        <v>0</v>
      </c>
    </row>
    <row r="3487" spans="2:6" x14ac:dyDescent="0.2">
      <c r="B3487" t="str">
        <f>UPPER('CWW17'!$BF$137)</f>
        <v>CWW17_128HD_PR24</v>
      </c>
      <c r="C3487" t="str">
        <f>IF(LEN(_xlfn.CONCAT('CWW17'!$B$9, " - ", 'CWW17'!$B$137, " - ", 'CWW17'!$G$6, " - ", 'CWW17'!$E$5))&gt;230,LEFT(_xlfn.CONCAT('CWW17'!$B$9, " - ", 'CWW17'!$B$137, " - ", 'CWW17'!$G$6, " - ", 'CWW17'!$E$5),212)&amp;" [*** truncated]",_xlfn.CONCAT('CWW17'!$B$9, " - ", 'CWW17'!$B$137, " - ", 'CWW17'!$G$6, " - ", 'CWW17'!$E$5))</f>
        <v xml:space="preserve">EA/NRW environmental programme wastewater (WINEP/NEP) - Advanced WINEP (not covered elsewhere) wastewater opex - Highway drainage - Wastewater network+ </v>
      </c>
      <c r="D3487" t="str">
        <f>'CWW17'!$C$137</f>
        <v>£m</v>
      </c>
      <c r="E3487" t="s">
        <v>8488</v>
      </c>
      <c r="F3487" s="1248">
        <f>IF(ISBLANK('CWW17'!$M$137),"##BLANK",'CWW17'!$M$137)</f>
        <v>0</v>
      </c>
    </row>
    <row r="3488" spans="2:6" x14ac:dyDescent="0.2">
      <c r="B3488" t="str">
        <f>UPPER('CWW17'!$BG$137)</f>
        <v>CWW17_128STD_PR24</v>
      </c>
      <c r="C3488" t="str">
        <f>IF(LEN(_xlfn.CONCAT('CWW17'!$B$9, " - ", 'CWW17'!$B$137, " - ", 'CWW17'!$H$6, " - ", 'CWW17'!$E$5))&gt;230,LEFT(_xlfn.CONCAT('CWW17'!$B$9, " - ", 'CWW17'!$B$137, " - ", 'CWW17'!$H$6, " - ", 'CWW17'!$E$5),212)&amp;" [*** truncated]",_xlfn.CONCAT('CWW17'!$B$9, " - ", 'CWW17'!$B$137, " - ", 'CWW17'!$H$6, " - ", 'CWW17'!$E$5))</f>
        <v xml:space="preserve">EA/NRW environmental programme wastewater (WINEP/NEP) - Advanced WINEP (not covered elsewhere) wastewater opex - Sewage treatment and disposal - Wastewater network+ </v>
      </c>
      <c r="D3488" t="str">
        <f>'CWW17'!$C$137</f>
        <v>£m</v>
      </c>
      <c r="E3488" t="s">
        <v>8488</v>
      </c>
      <c r="F3488" s="1248">
        <f>IF(ISBLANK('CWW17'!$N$137),"##BLANK",'CWW17'!$N$137)</f>
        <v>0</v>
      </c>
    </row>
    <row r="3489" spans="2:6" x14ac:dyDescent="0.2">
      <c r="B3489" t="str">
        <f>UPPER('CWW17'!$BH$137)</f>
        <v>CWW17_128SLT_PR24</v>
      </c>
      <c r="C3489" t="str">
        <f>IF(LEN(_xlfn.CONCAT('CWW17'!$B$9, " - ", 'CWW17'!$B$137, " - ", 'CWW17'!$I$6, " - ", 'CWW17'!$E$5))&gt;230,LEFT(_xlfn.CONCAT('CWW17'!$B$9, " - ", 'CWW17'!$B$137, " - ", 'CWW17'!$I$6, " - ", 'CWW17'!$E$5),212)&amp;" [*** truncated]",_xlfn.CONCAT('CWW17'!$B$9, " - ", 'CWW17'!$B$137, " - ", 'CWW17'!$I$6, " - ", 'CWW17'!$E$5))</f>
        <v xml:space="preserve">EA/NRW environmental programme wastewater (WINEP/NEP) - Advanced WINEP (not covered elsewhere) wastewater opex - Sludge liquor treatment - Wastewater network+ </v>
      </c>
      <c r="D3489" t="str">
        <f>'CWW17'!$C$137</f>
        <v>£m</v>
      </c>
      <c r="E3489" t="s">
        <v>8488</v>
      </c>
      <c r="F3489" s="1248">
        <f>IF(ISBLANK('CWW17'!$O$137),"##BLANK",'CWW17'!$O$137)</f>
        <v>0</v>
      </c>
    </row>
    <row r="3490" spans="2:6" x14ac:dyDescent="0.2">
      <c r="B3490" t="str">
        <f>UPPER('CWW17'!$BI$137)</f>
        <v>CWW17_128TOT_PR24</v>
      </c>
      <c r="C3490" t="str">
        <f>IF(LEN(_xlfn.CONCAT('CWW17'!$B$9, " - ", 'CWW17'!$B$137, " - ", 'CWW17'!$J$5))&gt;230,LEFT(_xlfn.CONCAT('CWW17'!$B$9, " - ", 'CWW17'!$B$137, " - ", 'CWW17'!$J$5),212)&amp;" [*** truncated]",_xlfn.CONCAT('CWW17'!$B$9, " - ", 'CWW17'!$B$137, " - ", 'CWW17'!$J$5))</f>
        <v>EA/NRW environmental programme wastewater (WINEP/NEP) - Advanced WINEP (not covered elsewhere) wastewater opex - Total</v>
      </c>
      <c r="D3490" t="str">
        <f>'CWW17'!$C$137</f>
        <v>£m</v>
      </c>
      <c r="E3490" t="s">
        <v>8488</v>
      </c>
      <c r="F3490" s="1248">
        <f>IF(ISBLANK('CWW17'!$P$137),"##BLANK",'CWW17'!$P$137)</f>
        <v>0</v>
      </c>
    </row>
    <row r="3491" spans="2:6" x14ac:dyDescent="0.2">
      <c r="B3491" t="str">
        <f>UPPER('CWW17'!$BD$138)</f>
        <v>CWW17_129FL_PR24</v>
      </c>
      <c r="C3491" t="str">
        <f>IF(LEN(_xlfn.CONCAT('CWW17'!$B$9, " - ", 'CWW17'!$B$138, " - ", 'CWW17'!$E$6, " - ", 'CWW17'!$E$5))&gt;230,LEFT(_xlfn.CONCAT('CWW17'!$B$9, " - ", 'CWW17'!$B$138, " - ", 'CWW17'!$E$6, " - ", 'CWW17'!$E$5),212)&amp;" [*** truncated]",_xlfn.CONCAT('CWW17'!$B$9, " - ", 'CWW17'!$B$138, " - ", 'CWW17'!$E$6, " - ", 'CWW17'!$E$5))</f>
        <v xml:space="preserve">EA/NRW environmental programme wastewater (WINEP/NEP) - Advanced WINEP (not covered elsewhere) wastewater totex - Foul - Wastewater network+ </v>
      </c>
      <c r="D3491" t="str">
        <f>'CWW17'!$C$138</f>
        <v>£m</v>
      </c>
      <c r="E3491" t="s">
        <v>8488</v>
      </c>
      <c r="F3491" s="1248">
        <f>IF(ISBLANK('CWW17'!$K$138),"##BLANK",'CWW17'!$K$138)</f>
        <v>0</v>
      </c>
    </row>
    <row r="3492" spans="2:6" x14ac:dyDescent="0.2">
      <c r="B3492" t="str">
        <f>UPPER('CWW17'!$BE$138)</f>
        <v>CWW17_129SWD_PR24</v>
      </c>
      <c r="C3492" t="str">
        <f>IF(LEN(_xlfn.CONCAT('CWW17'!$B$9, " - ", 'CWW17'!$B$138, " - ", 'CWW17'!$F$6, " - ", 'CWW17'!$E$5))&gt;230,LEFT(_xlfn.CONCAT('CWW17'!$B$9, " - ", 'CWW17'!$B$138, " - ", 'CWW17'!$F$6, " - ", 'CWW17'!$E$5),212)&amp;" [*** truncated]",_xlfn.CONCAT('CWW17'!$B$9, " - ", 'CWW17'!$B$138, " - ", 'CWW17'!$F$6, " - ", 'CWW17'!$E$5))</f>
        <v xml:space="preserve">EA/NRW environmental programme wastewater (WINEP/NEP) - Advanced WINEP (not covered elsewhere) wastewater totex - Surface water drainage - Wastewater network+ </v>
      </c>
      <c r="D3492" t="str">
        <f>'CWW17'!$C$138</f>
        <v>£m</v>
      </c>
      <c r="E3492" t="s">
        <v>8488</v>
      </c>
      <c r="F3492" s="1248">
        <f>IF(ISBLANK('CWW17'!$L$138),"##BLANK",'CWW17'!$L$138)</f>
        <v>0</v>
      </c>
    </row>
    <row r="3493" spans="2:6" x14ac:dyDescent="0.2">
      <c r="B3493" t="str">
        <f>UPPER('CWW17'!$BF$138)</f>
        <v>CWW17_129HD_PR24</v>
      </c>
      <c r="C3493" t="str">
        <f>IF(LEN(_xlfn.CONCAT('CWW17'!$B$9, " - ", 'CWW17'!$B$138, " - ", 'CWW17'!$G$6, " - ", 'CWW17'!$E$5))&gt;230,LEFT(_xlfn.CONCAT('CWW17'!$B$9, " - ", 'CWW17'!$B$138, " - ", 'CWW17'!$G$6, " - ", 'CWW17'!$E$5),212)&amp;" [*** truncated]",_xlfn.CONCAT('CWW17'!$B$9, " - ", 'CWW17'!$B$138, " - ", 'CWW17'!$G$6, " - ", 'CWW17'!$E$5))</f>
        <v xml:space="preserve">EA/NRW environmental programme wastewater (WINEP/NEP) - Advanced WINEP (not covered elsewhere) wastewater totex - Highway drainage - Wastewater network+ </v>
      </c>
      <c r="D3493" t="str">
        <f>'CWW17'!$C$138</f>
        <v>£m</v>
      </c>
      <c r="E3493" t="s">
        <v>8488</v>
      </c>
      <c r="F3493" s="1248">
        <f>IF(ISBLANK('CWW17'!$M$138),"##BLANK",'CWW17'!$M$138)</f>
        <v>0</v>
      </c>
    </row>
    <row r="3494" spans="2:6" x14ac:dyDescent="0.2">
      <c r="B3494" t="str">
        <f>UPPER('CWW17'!$BG$138)</f>
        <v>CWW17_129STD_PR24</v>
      </c>
      <c r="C3494" t="str">
        <f>IF(LEN(_xlfn.CONCAT('CWW17'!$B$9, " - ", 'CWW17'!$B$138, " - ", 'CWW17'!$H$6, " - ", 'CWW17'!$E$5))&gt;230,LEFT(_xlfn.CONCAT('CWW17'!$B$9, " - ", 'CWW17'!$B$138, " - ", 'CWW17'!$H$6, " - ", 'CWW17'!$E$5),212)&amp;" [*** truncated]",_xlfn.CONCAT('CWW17'!$B$9, " - ", 'CWW17'!$B$138, " - ", 'CWW17'!$H$6, " - ", 'CWW17'!$E$5))</f>
        <v xml:space="preserve">EA/NRW environmental programme wastewater (WINEP/NEP) - Advanced WINEP (not covered elsewhere) wastewater totex - Sewage treatment and disposal - Wastewater network+ </v>
      </c>
      <c r="D3494" t="str">
        <f>'CWW17'!$C$138</f>
        <v>£m</v>
      </c>
      <c r="E3494" t="s">
        <v>8488</v>
      </c>
      <c r="F3494" s="1248">
        <f>IF(ISBLANK('CWW17'!$N$138),"##BLANK",'CWW17'!$N$138)</f>
        <v>0</v>
      </c>
    </row>
    <row r="3495" spans="2:6" x14ac:dyDescent="0.2">
      <c r="B3495" t="str">
        <f>UPPER('CWW17'!$BH$138)</f>
        <v>CWW17_129SLT_PR24</v>
      </c>
      <c r="C3495" t="str">
        <f>IF(LEN(_xlfn.CONCAT('CWW17'!$B$9, " - ", 'CWW17'!$B$138, " - ", 'CWW17'!$I$6, " - ", 'CWW17'!$E$5))&gt;230,LEFT(_xlfn.CONCAT('CWW17'!$B$9, " - ", 'CWW17'!$B$138, " - ", 'CWW17'!$I$6, " - ", 'CWW17'!$E$5),212)&amp;" [*** truncated]",_xlfn.CONCAT('CWW17'!$B$9, " - ", 'CWW17'!$B$138, " - ", 'CWW17'!$I$6, " - ", 'CWW17'!$E$5))</f>
        <v xml:space="preserve">EA/NRW environmental programme wastewater (WINEP/NEP) - Advanced WINEP (not covered elsewhere) wastewater totex - Sludge liquor treatment - Wastewater network+ </v>
      </c>
      <c r="D3495" t="str">
        <f>'CWW17'!$C$138</f>
        <v>£m</v>
      </c>
      <c r="E3495" t="s">
        <v>8488</v>
      </c>
      <c r="F3495" s="1248">
        <f>IF(ISBLANK('CWW17'!$O$138),"##BLANK",'CWW17'!$O$138)</f>
        <v>0</v>
      </c>
    </row>
    <row r="3496" spans="2:6" x14ac:dyDescent="0.2">
      <c r="B3496" t="str">
        <f>UPPER('CWW17'!$BI$138)</f>
        <v>CWW17_129TOT_PR24</v>
      </c>
      <c r="C3496" t="str">
        <f>IF(LEN(_xlfn.CONCAT('CWW17'!$B$9, " - ", 'CWW17'!$B$138, " - ", 'CWW17'!$J$5))&gt;230,LEFT(_xlfn.CONCAT('CWW17'!$B$9, " - ", 'CWW17'!$B$138, " - ", 'CWW17'!$J$5),212)&amp;" [*** truncated]",_xlfn.CONCAT('CWW17'!$B$9, " - ", 'CWW17'!$B$138, " - ", 'CWW17'!$J$5))</f>
        <v>EA/NRW environmental programme wastewater (WINEP/NEP) - Advanced WINEP (not covered elsewhere) wastewater totex - Total</v>
      </c>
      <c r="D3496" t="str">
        <f>'CWW17'!$C$138</f>
        <v>£m</v>
      </c>
      <c r="E3496" t="s">
        <v>8488</v>
      </c>
      <c r="F3496" s="1248">
        <f>IF(ISBLANK('CWW17'!$P$138),"##BLANK",'CWW17'!$P$138)</f>
        <v>0</v>
      </c>
    </row>
    <row r="3497" spans="2:6" x14ac:dyDescent="0.2">
      <c r="B3497" t="str">
        <f>UPPER('CWW17'!$BD$139)</f>
        <v>CWW17_130FL_PR24</v>
      </c>
      <c r="C3497" t="str">
        <f>IF(LEN(_xlfn.CONCAT('CWW17'!$B$9, " - ", 'CWW17'!$B$139, " - ", 'CWW17'!$E$6, " - ", 'CWW17'!$E$5))&gt;230,LEFT(_xlfn.CONCAT('CWW17'!$B$9, " - ", 'CWW17'!$B$139, " - ", 'CWW17'!$E$6, " - ", 'CWW17'!$E$5),212)&amp;" [*** truncated]",_xlfn.CONCAT('CWW17'!$B$9, " - ", 'CWW17'!$B$139, " - ", 'CWW17'!$E$6, " - ", 'CWW17'!$E$5))</f>
        <v xml:space="preserve">EA/NRW environmental programme wastewater (WINEP/NEP) - Total environmental programme expenditure; (WINEP/NEP) wastewater totex - Foul - Wastewater network+ </v>
      </c>
      <c r="D3497" t="str">
        <f>'CWW17'!$C$139</f>
        <v>£m</v>
      </c>
      <c r="E3497" t="s">
        <v>8488</v>
      </c>
      <c r="F3497" s="1248">
        <f>IF(ISBLANK('CWW17'!$K$139),"##BLANK",'CWW17'!$K$139)</f>
        <v>1.0415659986913861</v>
      </c>
    </row>
    <row r="3498" spans="2:6" x14ac:dyDescent="0.2">
      <c r="B3498" t="str">
        <f>UPPER('CWW17'!$BE$139)</f>
        <v>CWW17_130SWD_PR24</v>
      </c>
      <c r="C3498" t="str">
        <f>IF(LEN(_xlfn.CONCAT('CWW17'!$B$9, " - ", 'CWW17'!$B$139, " - ", 'CWW17'!$F$6, " - ", 'CWW17'!$E$5))&gt;230,LEFT(_xlfn.CONCAT('CWW17'!$B$9, " - ", 'CWW17'!$B$139, " - ", 'CWW17'!$F$6, " - ", 'CWW17'!$E$5),212)&amp;" [*** truncated]",_xlfn.CONCAT('CWW17'!$B$9, " - ", 'CWW17'!$B$139, " - ", 'CWW17'!$F$6, " - ", 'CWW17'!$E$5))</f>
        <v xml:space="preserve">EA/NRW environmental programme wastewater (WINEP/NEP) - Total environmental programme expenditure; (WINEP/NEP) wastewater totex - Surface water drainage - Wastewater network+ </v>
      </c>
      <c r="D3498" t="str">
        <f>'CWW17'!$C$139</f>
        <v>£m</v>
      </c>
      <c r="E3498" t="s">
        <v>8488</v>
      </c>
      <c r="F3498" s="1248">
        <f>IF(ISBLANK('CWW17'!$L$139),"##BLANK",'CWW17'!$L$139)</f>
        <v>0.33488833035812676</v>
      </c>
    </row>
    <row r="3499" spans="2:6" x14ac:dyDescent="0.2">
      <c r="B3499" t="str">
        <f>UPPER('CWW17'!$BF$139)</f>
        <v>CWW17_130HD_PR24</v>
      </c>
      <c r="C3499" t="str">
        <f>IF(LEN(_xlfn.CONCAT('CWW17'!$B$9, " - ", 'CWW17'!$B$139, " - ", 'CWW17'!$G$6, " - ", 'CWW17'!$E$5))&gt;230,LEFT(_xlfn.CONCAT('CWW17'!$B$9, " - ", 'CWW17'!$B$139, " - ", 'CWW17'!$G$6, " - ", 'CWW17'!$E$5),212)&amp;" [*** truncated]",_xlfn.CONCAT('CWW17'!$B$9, " - ", 'CWW17'!$B$139, " - ", 'CWW17'!$G$6, " - ", 'CWW17'!$E$5))</f>
        <v xml:space="preserve">EA/NRW environmental programme wastewater (WINEP/NEP) - Total environmental programme expenditure; (WINEP/NEP) wastewater totex - Highway drainage - Wastewater network+ </v>
      </c>
      <c r="D3499" t="str">
        <f>'CWW17'!$C$139</f>
        <v>£m</v>
      </c>
      <c r="E3499" t="s">
        <v>8488</v>
      </c>
      <c r="F3499" s="1248">
        <f>IF(ISBLANK('CWW17'!$M$139),"##BLANK",'CWW17'!$M$139)</f>
        <v>0.14383810919286916</v>
      </c>
    </row>
    <row r="3500" spans="2:6" x14ac:dyDescent="0.2">
      <c r="B3500" t="str">
        <f>UPPER('CWW17'!$BG$139)</f>
        <v>CWW17_130STD_PR24</v>
      </c>
      <c r="C3500" t="str">
        <f>IF(LEN(_xlfn.CONCAT('CWW17'!$B$9, " - ", 'CWW17'!$B$139, " - ", 'CWW17'!$H$6, " - ", 'CWW17'!$E$5))&gt;230,LEFT(_xlfn.CONCAT('CWW17'!$B$9, " - ", 'CWW17'!$B$139, " - ", 'CWW17'!$H$6, " - ", 'CWW17'!$E$5),212)&amp;" [*** truncated]",_xlfn.CONCAT('CWW17'!$B$9, " - ", 'CWW17'!$B$139, " - ", 'CWW17'!$H$6, " - ", 'CWW17'!$E$5))</f>
        <v xml:space="preserve">EA/NRW environmental programme wastewater (WINEP/NEP) - Total environmental programme expenditure; (WINEP/NEP) wastewater totex - Sewage treatment and disposal - Wastewater network+ </v>
      </c>
      <c r="D3500" t="str">
        <f>'CWW17'!$C$139</f>
        <v>£m</v>
      </c>
      <c r="E3500" t="s">
        <v>8488</v>
      </c>
      <c r="F3500" s="1248">
        <f>IF(ISBLANK('CWW17'!$N$139),"##BLANK",'CWW17'!$N$139)</f>
        <v>7.2074427187361705</v>
      </c>
    </row>
    <row r="3501" spans="2:6" x14ac:dyDescent="0.2">
      <c r="B3501" t="str">
        <f>UPPER('CWW17'!$BH$139)</f>
        <v>CWW17_130SLT_PR24</v>
      </c>
      <c r="C3501" t="str">
        <f>IF(LEN(_xlfn.CONCAT('CWW17'!$B$9, " - ", 'CWW17'!$B$139, " - ", 'CWW17'!$I$6, " - ", 'CWW17'!$E$5))&gt;230,LEFT(_xlfn.CONCAT('CWW17'!$B$9, " - ", 'CWW17'!$B$139, " - ", 'CWW17'!$I$6, " - ", 'CWW17'!$E$5),212)&amp;" [*** truncated]",_xlfn.CONCAT('CWW17'!$B$9, " - ", 'CWW17'!$B$139, " - ", 'CWW17'!$I$6, " - ", 'CWW17'!$E$5))</f>
        <v xml:space="preserve">EA/NRW environmental programme wastewater (WINEP/NEP) - Total environmental programme expenditure; (WINEP/NEP) wastewater totex - Sludge liquor treatment - Wastewater network+ </v>
      </c>
      <c r="D3501" t="str">
        <f>'CWW17'!$C$139</f>
        <v>£m</v>
      </c>
      <c r="E3501" t="s">
        <v>8488</v>
      </c>
      <c r="F3501" s="1248">
        <f>IF(ISBLANK('CWW17'!$O$139),"##BLANK",'CWW17'!$O$139)</f>
        <v>0</v>
      </c>
    </row>
    <row r="3502" spans="2:6" x14ac:dyDescent="0.2">
      <c r="B3502" t="str">
        <f>UPPER('CWW17'!$BI$139)</f>
        <v>CWW17_130TOT_PR24</v>
      </c>
      <c r="C3502" t="str">
        <f>IF(LEN(_xlfn.CONCAT('CWW17'!$B$9, " - ", 'CWW17'!$B$139, " - ", 'CWW17'!$J$5))&gt;230,LEFT(_xlfn.CONCAT('CWW17'!$B$9, " - ", 'CWW17'!$B$139, " - ", 'CWW17'!$J$5),212)&amp;" [*** truncated]",_xlfn.CONCAT('CWW17'!$B$9, " - ", 'CWW17'!$B$139, " - ", 'CWW17'!$J$5))</f>
        <v>EA/NRW environmental programme wastewater (WINEP/NEP) - Total environmental programme expenditure; (WINEP/NEP) wastewater totex - Total</v>
      </c>
      <c r="D3502" t="str">
        <f>'CWW17'!$C$139</f>
        <v>£m</v>
      </c>
      <c r="E3502" t="s">
        <v>8488</v>
      </c>
      <c r="F3502" s="1248">
        <f>IF(ISBLANK('CWW17'!$P$139),"##BLANK",'CWW17'!$P$139)</f>
        <v>8.727735156978552</v>
      </c>
    </row>
    <row r="3503" spans="2:6" x14ac:dyDescent="0.2">
      <c r="B3503" t="str">
        <f>UPPER('CWW17'!$BD$142)</f>
        <v>CWW17_131FL_PR24</v>
      </c>
      <c r="C3503" t="str">
        <f>IF(LEN(_xlfn.CONCAT('CWW17'!$B$141, " - ", 'CWW17'!$B$142, " - ", 'CWW17'!$E$6, " - ", 'CWW17'!$E$5))&gt;230,LEFT(_xlfn.CONCAT('CWW17'!$B$141, " - ", 'CWW17'!$B$142, " - ", 'CWW17'!$E$6, " - ", 'CWW17'!$E$5),212)&amp;" [*** truncated]",_xlfn.CONCAT('CWW17'!$B$141, " - ", 'CWW17'!$B$142, " - ", 'CWW17'!$E$6, " - ", 'CWW17'!$E$5))</f>
        <v xml:space="preserve">EA/NRW environmental programme bioresources (WINEP/NEP) - Sludge storage -Tanks (pre-thickening, pre-dewatering or untreated) (WINEP/NEP) capex - Foul - Wastewater network+ </v>
      </c>
      <c r="D3503" t="str">
        <f>'CWW17'!$C$142</f>
        <v>£m</v>
      </c>
      <c r="E3503" t="s">
        <v>8488</v>
      </c>
      <c r="F3503" s="1248">
        <f>IF(ISBLANK('CWW17'!$K$142),"##BLANK",'CWW17'!$K$142)</f>
        <v>0</v>
      </c>
    </row>
    <row r="3504" spans="2:6" x14ac:dyDescent="0.2">
      <c r="B3504" t="str">
        <f>UPPER('CWW17'!$BE$142)</f>
        <v>CWW17_131SWD_PR24</v>
      </c>
      <c r="C3504" t="str">
        <f>IF(LEN(_xlfn.CONCAT('CWW17'!$B$141, " - ", 'CWW17'!$B$142, " - ", 'CWW17'!$F$6, " - ", 'CWW17'!$E$5))&gt;230,LEFT(_xlfn.CONCAT('CWW17'!$B$141, " - ", 'CWW17'!$B$142, " - ", 'CWW17'!$F$6, " - ", 'CWW17'!$E$5),212)&amp;" [*** truncated]",_xlfn.CONCAT('CWW17'!$B$141, " - ", 'CWW17'!$B$142, " - ", 'CWW17'!$F$6, " - ", 'CWW17'!$E$5))</f>
        <v xml:space="preserve">EA/NRW environmental programme bioresources (WINEP/NEP) - Sludge storage -Tanks (pre-thickening, pre-dewatering or untreated) (WINEP/NEP) capex - Surface water drainage - Wastewater network+ </v>
      </c>
      <c r="D3504" t="str">
        <f>'CWW17'!$C$142</f>
        <v>£m</v>
      </c>
      <c r="E3504" t="s">
        <v>8488</v>
      </c>
      <c r="F3504" s="1248">
        <f>IF(ISBLANK('CWW17'!$L$142),"##BLANK",'CWW17'!$L$142)</f>
        <v>0</v>
      </c>
    </row>
    <row r="3505" spans="2:6" x14ac:dyDescent="0.2">
      <c r="B3505" t="str">
        <f>UPPER('CWW17'!$BF$142)</f>
        <v>CWW17_131HD_PR24</v>
      </c>
      <c r="C3505" t="str">
        <f>IF(LEN(_xlfn.CONCAT('CWW17'!$B$141, " - ", 'CWW17'!$B$142, " - ", 'CWW17'!$G$6, " - ", 'CWW17'!$E$5))&gt;230,LEFT(_xlfn.CONCAT('CWW17'!$B$141, " - ", 'CWW17'!$B$142, " - ", 'CWW17'!$G$6, " - ", 'CWW17'!$E$5),212)&amp;" [*** truncated]",_xlfn.CONCAT('CWW17'!$B$141, " - ", 'CWW17'!$B$142, " - ", 'CWW17'!$G$6, " - ", 'CWW17'!$E$5))</f>
        <v xml:space="preserve">EA/NRW environmental programme bioresources (WINEP/NEP) - Sludge storage -Tanks (pre-thickening, pre-dewatering or untreated) (WINEP/NEP) capex - Highway drainage - Wastewater network+ </v>
      </c>
      <c r="D3505" t="str">
        <f>'CWW17'!$C$142</f>
        <v>£m</v>
      </c>
      <c r="E3505" t="s">
        <v>8488</v>
      </c>
      <c r="F3505" s="1248">
        <f>IF(ISBLANK('CWW17'!$M$142),"##BLANK",'CWW17'!$M$142)</f>
        <v>0</v>
      </c>
    </row>
    <row r="3506" spans="2:6" x14ac:dyDescent="0.2">
      <c r="B3506" t="str">
        <f>UPPER('CWW17'!$BG$142)</f>
        <v>CWW17_131STD_PR24</v>
      </c>
      <c r="C3506" t="str">
        <f>IF(LEN(_xlfn.CONCAT('CWW17'!$B$141, " - ", 'CWW17'!$B$142, " - ", 'CWW17'!$H$6, " - ", 'CWW17'!$E$5))&gt;230,LEFT(_xlfn.CONCAT('CWW17'!$B$141, " - ", 'CWW17'!$B$142, " - ", 'CWW17'!$H$6, " - ", 'CWW17'!$E$5),212)&amp;" [*** truncated]",_xlfn.CONCAT('CWW17'!$B$141, " - ", 'CWW17'!$B$142, " - ", 'CWW17'!$H$6, " - ", 'CWW17'!$E$5))</f>
        <v xml:space="preserve">EA/NRW environmental programme bioresources (WINEP/NEP) - Sludge storage -Tanks (pre-thickening, pre-dewatering or untreated) (WINEP/NEP) capex - Sewage treatment and disposal - Wastewater network+ </v>
      </c>
      <c r="D3506" t="str">
        <f>'CWW17'!$C$142</f>
        <v>£m</v>
      </c>
      <c r="E3506" t="s">
        <v>8488</v>
      </c>
      <c r="F3506" s="1248">
        <f>IF(ISBLANK('CWW17'!$N$142),"##BLANK",'CWW17'!$N$142)</f>
        <v>0</v>
      </c>
    </row>
    <row r="3507" spans="2:6" x14ac:dyDescent="0.2">
      <c r="B3507" t="str">
        <f>UPPER('CWW17'!$BH$142)</f>
        <v>CWW17_131SLT_PR24</v>
      </c>
      <c r="C3507" t="str">
        <f>IF(LEN(_xlfn.CONCAT('CWW17'!$B$141, " - ", 'CWW17'!$B$142, " - ", 'CWW17'!$I$6, " - ", 'CWW17'!$E$5))&gt;230,LEFT(_xlfn.CONCAT('CWW17'!$B$141, " - ", 'CWW17'!$B$142, " - ", 'CWW17'!$I$6, " - ", 'CWW17'!$E$5),212)&amp;" [*** truncated]",_xlfn.CONCAT('CWW17'!$B$141, " - ", 'CWW17'!$B$142, " - ", 'CWW17'!$I$6, " - ", 'CWW17'!$E$5))</f>
        <v xml:space="preserve">EA/NRW environmental programme bioresources (WINEP/NEP) - Sludge storage -Tanks (pre-thickening, pre-dewatering or untreated) (WINEP/NEP) capex - Sludge liquor treatment - Wastewater network+ </v>
      </c>
      <c r="D3507" t="str">
        <f>'CWW17'!$C$142</f>
        <v>£m</v>
      </c>
      <c r="E3507" t="s">
        <v>8488</v>
      </c>
      <c r="F3507" s="1248">
        <f>IF(ISBLANK('CWW17'!$O$142),"##BLANK",'CWW17'!$O$142)</f>
        <v>0</v>
      </c>
    </row>
    <row r="3508" spans="2:6" x14ac:dyDescent="0.2">
      <c r="B3508" t="str">
        <f>UPPER('CWW17'!$BI$142)</f>
        <v>CWW17_131TOT_PR24</v>
      </c>
      <c r="C3508" t="str">
        <f>IF(LEN(_xlfn.CONCAT('CWW17'!$B$141, " - ", 'CWW17'!$B$142, " - ", 'CWW17'!$J$5))&gt;230,LEFT(_xlfn.CONCAT('CWW17'!$B$141, " - ", 'CWW17'!$B$142, " - ", 'CWW17'!$J$5),212)&amp;" [*** truncated]",_xlfn.CONCAT('CWW17'!$B$141, " - ", 'CWW17'!$B$142, " - ", 'CWW17'!$J$5))</f>
        <v>EA/NRW environmental programme bioresources (WINEP/NEP) - Sludge storage -Tanks (pre-thickening, pre-dewatering or untreated) (WINEP/NEP) capex - Total</v>
      </c>
      <c r="D3508" t="str">
        <f>'CWW17'!$C$142</f>
        <v>£m</v>
      </c>
      <c r="E3508" t="s">
        <v>8488</v>
      </c>
      <c r="F3508" s="1248">
        <f>IF(ISBLANK('CWW17'!$P$142),"##BLANK",'CWW17'!$P$142)</f>
        <v>0</v>
      </c>
    </row>
    <row r="3509" spans="2:6" x14ac:dyDescent="0.2">
      <c r="B3509" t="str">
        <f>UPPER('CWW17'!$BD$143)</f>
        <v>CWW17_132FL_PR24</v>
      </c>
      <c r="C3509" t="str">
        <f>IF(LEN(_xlfn.CONCAT('CWW17'!$B$141, " - ", 'CWW17'!$B$143, " - ", 'CWW17'!$E$6, " - ", 'CWW17'!$E$5))&gt;230,LEFT(_xlfn.CONCAT('CWW17'!$B$141, " - ", 'CWW17'!$B$143, " - ", 'CWW17'!$E$6, " - ", 'CWW17'!$E$5),212)&amp;" [*** truncated]",_xlfn.CONCAT('CWW17'!$B$141, " - ", 'CWW17'!$B$143, " - ", 'CWW17'!$E$6, " - ", 'CWW17'!$E$5))</f>
        <v xml:space="preserve">EA/NRW environmental programme bioresources (WINEP/NEP) - Sludge storage -Tanks (pre-thickening, pre-dewatering or untreated); (WINEP/NEP) opex - Foul - Wastewater network+ </v>
      </c>
      <c r="D3509" t="str">
        <f>'CWW17'!$C$143</f>
        <v>£m</v>
      </c>
      <c r="E3509" t="s">
        <v>8488</v>
      </c>
      <c r="F3509" s="1248">
        <f>IF(ISBLANK('CWW17'!$K$143),"##BLANK",'CWW17'!$K$143)</f>
        <v>0</v>
      </c>
    </row>
    <row r="3510" spans="2:6" x14ac:dyDescent="0.2">
      <c r="B3510" t="str">
        <f>UPPER('CWW17'!$BE$143)</f>
        <v>CWW17_132SWD_PR24</v>
      </c>
      <c r="C3510" t="str">
        <f>IF(LEN(_xlfn.CONCAT('CWW17'!$B$141, " - ", 'CWW17'!$B$143, " - ", 'CWW17'!$F$6, " - ", 'CWW17'!$E$5))&gt;230,LEFT(_xlfn.CONCAT('CWW17'!$B$141, " - ", 'CWW17'!$B$143, " - ", 'CWW17'!$F$6, " - ", 'CWW17'!$E$5),212)&amp;" [*** truncated]",_xlfn.CONCAT('CWW17'!$B$141, " - ", 'CWW17'!$B$143, " - ", 'CWW17'!$F$6, " - ", 'CWW17'!$E$5))</f>
        <v xml:space="preserve">EA/NRW environmental programme bioresources (WINEP/NEP) - Sludge storage -Tanks (pre-thickening, pre-dewatering or untreated); (WINEP/NEP) opex - Surface water drainage - Wastewater network+ </v>
      </c>
      <c r="D3510" t="str">
        <f>'CWW17'!$C$143</f>
        <v>£m</v>
      </c>
      <c r="E3510" t="s">
        <v>8488</v>
      </c>
      <c r="F3510" s="1248">
        <f>IF(ISBLANK('CWW17'!$L$143),"##BLANK",'CWW17'!$L$143)</f>
        <v>0</v>
      </c>
    </row>
    <row r="3511" spans="2:6" x14ac:dyDescent="0.2">
      <c r="B3511" t="str">
        <f>UPPER('CWW17'!$BF$143)</f>
        <v>CWW17_132HD_PR24</v>
      </c>
      <c r="C3511" t="str">
        <f>IF(LEN(_xlfn.CONCAT('CWW17'!$B$141, " - ", 'CWW17'!$B$143, " - ", 'CWW17'!$G$6, " - ", 'CWW17'!$E$5))&gt;230,LEFT(_xlfn.CONCAT('CWW17'!$B$141, " - ", 'CWW17'!$B$143, " - ", 'CWW17'!$G$6, " - ", 'CWW17'!$E$5),212)&amp;" [*** truncated]",_xlfn.CONCAT('CWW17'!$B$141, " - ", 'CWW17'!$B$143, " - ", 'CWW17'!$G$6, " - ", 'CWW17'!$E$5))</f>
        <v xml:space="preserve">EA/NRW environmental programme bioresources (WINEP/NEP) - Sludge storage -Tanks (pre-thickening, pre-dewatering or untreated); (WINEP/NEP) opex - Highway drainage - Wastewater network+ </v>
      </c>
      <c r="D3511" t="str">
        <f>'CWW17'!$C$143</f>
        <v>£m</v>
      </c>
      <c r="E3511" t="s">
        <v>8488</v>
      </c>
      <c r="F3511" s="1248">
        <f>IF(ISBLANK('CWW17'!$M$143),"##BLANK",'CWW17'!$M$143)</f>
        <v>0</v>
      </c>
    </row>
    <row r="3512" spans="2:6" x14ac:dyDescent="0.2">
      <c r="B3512" t="str">
        <f>UPPER('CWW17'!$BG$143)</f>
        <v>CWW17_132STD_PR24</v>
      </c>
      <c r="C3512" t="str">
        <f>IF(LEN(_xlfn.CONCAT('CWW17'!$B$141, " - ", 'CWW17'!$B$143, " - ", 'CWW17'!$H$6, " - ", 'CWW17'!$E$5))&gt;230,LEFT(_xlfn.CONCAT('CWW17'!$B$141, " - ", 'CWW17'!$B$143, " - ", 'CWW17'!$H$6, " - ", 'CWW17'!$E$5),212)&amp;" [*** truncated]",_xlfn.CONCAT('CWW17'!$B$141, " - ", 'CWW17'!$B$143, " - ", 'CWW17'!$H$6, " - ", 'CWW17'!$E$5))</f>
        <v xml:space="preserve">EA/NRW environmental programme bioresources (WINEP/NEP) - Sludge storage -Tanks (pre-thickening, pre-dewatering or untreated); (WINEP/NEP) opex - Sewage treatment and disposal - Wastewater network+ </v>
      </c>
      <c r="D3512" t="str">
        <f>'CWW17'!$C$143</f>
        <v>£m</v>
      </c>
      <c r="E3512" t="s">
        <v>8488</v>
      </c>
      <c r="F3512" s="1248">
        <f>IF(ISBLANK('CWW17'!$N$143),"##BLANK",'CWW17'!$N$143)</f>
        <v>0</v>
      </c>
    </row>
    <row r="3513" spans="2:6" x14ac:dyDescent="0.2">
      <c r="B3513" t="str">
        <f>UPPER('CWW17'!$BH$143)</f>
        <v>CWW17_132SLT_PR24</v>
      </c>
      <c r="C3513" t="str">
        <f>IF(LEN(_xlfn.CONCAT('CWW17'!$B$141, " - ", 'CWW17'!$B$143, " - ", 'CWW17'!$I$6, " - ", 'CWW17'!$E$5))&gt;230,LEFT(_xlfn.CONCAT('CWW17'!$B$141, " - ", 'CWW17'!$B$143, " - ", 'CWW17'!$I$6, " - ", 'CWW17'!$E$5),212)&amp;" [*** truncated]",_xlfn.CONCAT('CWW17'!$B$141, " - ", 'CWW17'!$B$143, " - ", 'CWW17'!$I$6, " - ", 'CWW17'!$E$5))</f>
        <v xml:space="preserve">EA/NRW environmental programme bioresources (WINEP/NEP) - Sludge storage -Tanks (pre-thickening, pre-dewatering or untreated); (WINEP/NEP) opex - Sludge liquor treatment - Wastewater network+ </v>
      </c>
      <c r="D3513" t="str">
        <f>'CWW17'!$C$143</f>
        <v>£m</v>
      </c>
      <c r="E3513" t="s">
        <v>8488</v>
      </c>
      <c r="F3513" s="1248">
        <f>IF(ISBLANK('CWW17'!$O$143),"##BLANK",'CWW17'!$O$143)</f>
        <v>0</v>
      </c>
    </row>
    <row r="3514" spans="2:6" x14ac:dyDescent="0.2">
      <c r="B3514" t="str">
        <f>UPPER('CWW17'!$BI$143)</f>
        <v>CWW17_132TOT_PR24</v>
      </c>
      <c r="C3514" t="str">
        <f>IF(LEN(_xlfn.CONCAT('CWW17'!$B$141, " - ", 'CWW17'!$B$143, " - ", 'CWW17'!$J$5))&gt;230,LEFT(_xlfn.CONCAT('CWW17'!$B$141, " - ", 'CWW17'!$B$143, " - ", 'CWW17'!$J$5),212)&amp;" [*** truncated]",_xlfn.CONCAT('CWW17'!$B$141, " - ", 'CWW17'!$B$143, " - ", 'CWW17'!$J$5))</f>
        <v>EA/NRW environmental programme bioresources (WINEP/NEP) - Sludge storage -Tanks (pre-thickening, pre-dewatering or untreated); (WINEP/NEP) opex - Total</v>
      </c>
      <c r="D3514" t="str">
        <f>'CWW17'!$C$143</f>
        <v>£m</v>
      </c>
      <c r="E3514" t="s">
        <v>8488</v>
      </c>
      <c r="F3514" s="1248">
        <f>IF(ISBLANK('CWW17'!$P$143),"##BLANK",'CWW17'!$P$143)</f>
        <v>0</v>
      </c>
    </row>
    <row r="3515" spans="2:6" x14ac:dyDescent="0.2">
      <c r="B3515" t="str">
        <f>UPPER('CWW17'!$BD$144)</f>
        <v>CWW17_133FL_PR24</v>
      </c>
      <c r="C3515" t="str">
        <f>IF(LEN(_xlfn.CONCAT('CWW17'!$B$141, " - ", 'CWW17'!$B$144, " - ", 'CWW17'!$E$6, " - ", 'CWW17'!$E$5))&gt;230,LEFT(_xlfn.CONCAT('CWW17'!$B$141, " - ", 'CWW17'!$B$144, " - ", 'CWW17'!$E$6, " - ", 'CWW17'!$E$5),212)&amp;" [*** truncated]",_xlfn.CONCAT('CWW17'!$B$141, " - ", 'CWW17'!$B$144, " - ", 'CWW17'!$E$6, " - ", 'CWW17'!$E$5))</f>
        <v xml:space="preserve">EA/NRW environmental programme bioresources (WINEP/NEP) - Sludge storage -Tanks (pre-thickening, pre-dewatering or untreated); (WINEP/NEP) totex - Foul - Wastewater network+ </v>
      </c>
      <c r="D3515" t="str">
        <f>'CWW17'!$C$144</f>
        <v>£m</v>
      </c>
      <c r="E3515" t="s">
        <v>8488</v>
      </c>
      <c r="F3515" s="1248">
        <f>IF(ISBLANK('CWW17'!$K$144),"##BLANK",'CWW17'!$K$144)</f>
        <v>0</v>
      </c>
    </row>
    <row r="3516" spans="2:6" x14ac:dyDescent="0.2">
      <c r="B3516" t="str">
        <f>UPPER('CWW17'!$BE$144)</f>
        <v>CWW17_133SWD_PR24</v>
      </c>
      <c r="C3516" t="str">
        <f>IF(LEN(_xlfn.CONCAT('CWW17'!$B$141, " - ", 'CWW17'!$B$144, " - ", 'CWW17'!$F$6, " - ", 'CWW17'!$E$5))&gt;230,LEFT(_xlfn.CONCAT('CWW17'!$B$141, " - ", 'CWW17'!$B$144, " - ", 'CWW17'!$F$6, " - ", 'CWW17'!$E$5),212)&amp;" [*** truncated]",_xlfn.CONCAT('CWW17'!$B$141, " - ", 'CWW17'!$B$144, " - ", 'CWW17'!$F$6, " - ", 'CWW17'!$E$5))</f>
        <v xml:space="preserve">EA/NRW environmental programme bioresources (WINEP/NEP) - Sludge storage -Tanks (pre-thickening, pre-dewatering or untreated); (WINEP/NEP) totex - Surface water drainage - Wastewater network+ </v>
      </c>
      <c r="D3516" t="str">
        <f>'CWW17'!$C$144</f>
        <v>£m</v>
      </c>
      <c r="E3516" t="s">
        <v>8488</v>
      </c>
      <c r="F3516" s="1248">
        <f>IF(ISBLANK('CWW17'!$L$144),"##BLANK",'CWW17'!$L$144)</f>
        <v>0</v>
      </c>
    </row>
    <row r="3517" spans="2:6" x14ac:dyDescent="0.2">
      <c r="B3517" t="str">
        <f>UPPER('CWW17'!$BF$144)</f>
        <v>CWW17_133HD_PR24</v>
      </c>
      <c r="C3517" t="str">
        <f>IF(LEN(_xlfn.CONCAT('CWW17'!$B$141, " - ", 'CWW17'!$B$144, " - ", 'CWW17'!$G$6, " - ", 'CWW17'!$E$5))&gt;230,LEFT(_xlfn.CONCAT('CWW17'!$B$141, " - ", 'CWW17'!$B$144, " - ", 'CWW17'!$G$6, " - ", 'CWW17'!$E$5),212)&amp;" [*** truncated]",_xlfn.CONCAT('CWW17'!$B$141, " - ", 'CWW17'!$B$144, " - ", 'CWW17'!$G$6, " - ", 'CWW17'!$E$5))</f>
        <v xml:space="preserve">EA/NRW environmental programme bioresources (WINEP/NEP) - Sludge storage -Tanks (pre-thickening, pre-dewatering or untreated); (WINEP/NEP) totex - Highway drainage - Wastewater network+ </v>
      </c>
      <c r="D3517" t="str">
        <f>'CWW17'!$C$144</f>
        <v>£m</v>
      </c>
      <c r="E3517" t="s">
        <v>8488</v>
      </c>
      <c r="F3517" s="1248">
        <f>IF(ISBLANK('CWW17'!$M$144),"##BLANK",'CWW17'!$M$144)</f>
        <v>0</v>
      </c>
    </row>
    <row r="3518" spans="2:6" x14ac:dyDescent="0.2">
      <c r="B3518" t="str">
        <f>UPPER('CWW17'!$BG$144)</f>
        <v>CWW17_133STD_PR24</v>
      </c>
      <c r="C3518" t="str">
        <f>IF(LEN(_xlfn.CONCAT('CWW17'!$B$141, " - ", 'CWW17'!$B$144, " - ", 'CWW17'!$H$6, " - ", 'CWW17'!$E$5))&gt;230,LEFT(_xlfn.CONCAT('CWW17'!$B$141, " - ", 'CWW17'!$B$144, " - ", 'CWW17'!$H$6, " - ", 'CWW17'!$E$5),212)&amp;" [*** truncated]",_xlfn.CONCAT('CWW17'!$B$141, " - ", 'CWW17'!$B$144, " - ", 'CWW17'!$H$6, " - ", 'CWW17'!$E$5))</f>
        <v xml:space="preserve">EA/NRW environmental programme bioresources (WINEP/NEP) - Sludge storage -Tanks (pre-thickening, pre-dewatering or untreated); (WINEP/NEP) totex - Sewage treatment and disposal - Wastewater network+ </v>
      </c>
      <c r="D3518" t="str">
        <f>'CWW17'!$C$144</f>
        <v>£m</v>
      </c>
      <c r="E3518" t="s">
        <v>8488</v>
      </c>
      <c r="F3518" s="1248">
        <f>IF(ISBLANK('CWW17'!$N$144),"##BLANK",'CWW17'!$N$144)</f>
        <v>0</v>
      </c>
    </row>
    <row r="3519" spans="2:6" x14ac:dyDescent="0.2">
      <c r="B3519" t="str">
        <f>UPPER('CWW17'!$BH$144)</f>
        <v>CWW17_133SLT_PR24</v>
      </c>
      <c r="C3519" t="str">
        <f>IF(LEN(_xlfn.CONCAT('CWW17'!$B$141, " - ", 'CWW17'!$B$144, " - ", 'CWW17'!$I$6, " - ", 'CWW17'!$E$5))&gt;230,LEFT(_xlfn.CONCAT('CWW17'!$B$141, " - ", 'CWW17'!$B$144, " - ", 'CWW17'!$I$6, " - ", 'CWW17'!$E$5),212)&amp;" [*** truncated]",_xlfn.CONCAT('CWW17'!$B$141, " - ", 'CWW17'!$B$144, " - ", 'CWW17'!$I$6, " - ", 'CWW17'!$E$5))</f>
        <v xml:space="preserve">EA/NRW environmental programme bioresources (WINEP/NEP) - Sludge storage -Tanks (pre-thickening, pre-dewatering or untreated); (WINEP/NEP) totex - Sludge liquor treatment - Wastewater network+ </v>
      </c>
      <c r="D3519" t="str">
        <f>'CWW17'!$C$144</f>
        <v>£m</v>
      </c>
      <c r="E3519" t="s">
        <v>8488</v>
      </c>
      <c r="F3519" s="1248">
        <f>IF(ISBLANK('CWW17'!$O$144),"##BLANK",'CWW17'!$O$144)</f>
        <v>0</v>
      </c>
    </row>
    <row r="3520" spans="2:6" x14ac:dyDescent="0.2">
      <c r="B3520" t="str">
        <f>UPPER('CWW17'!$BI$144)</f>
        <v>CWW17_133TOT_PR24</v>
      </c>
      <c r="C3520" t="str">
        <f>IF(LEN(_xlfn.CONCAT('CWW17'!$B$141, " - ", 'CWW17'!$B$144, " - ", 'CWW17'!$J$5))&gt;230,LEFT(_xlfn.CONCAT('CWW17'!$B$141, " - ", 'CWW17'!$B$144, " - ", 'CWW17'!$J$5),212)&amp;" [*** truncated]",_xlfn.CONCAT('CWW17'!$B$141, " - ", 'CWW17'!$B$144, " - ", 'CWW17'!$J$5))</f>
        <v>EA/NRW environmental programme bioresources (WINEP/NEP) - Sludge storage -Tanks (pre-thickening, pre-dewatering or untreated); (WINEP/NEP) totex - Total</v>
      </c>
      <c r="D3520" t="str">
        <f>'CWW17'!$C$144</f>
        <v>£m</v>
      </c>
      <c r="E3520" t="s">
        <v>8488</v>
      </c>
      <c r="F3520" s="1248">
        <f>IF(ISBLANK('CWW17'!$P$144),"##BLANK",'CWW17'!$P$144)</f>
        <v>0</v>
      </c>
    </row>
    <row r="3521" spans="2:6" x14ac:dyDescent="0.2">
      <c r="B3521" t="str">
        <f>UPPER('CWW17'!$BD$145)</f>
        <v>CWW17_134FL_PR24</v>
      </c>
      <c r="C3521" t="str">
        <f>IF(LEN(_xlfn.CONCAT('CWW17'!$B$141, " - ", 'CWW17'!$B$145, " - ", 'CWW17'!$E$6, " - ", 'CWW17'!$E$5))&gt;230,LEFT(_xlfn.CONCAT('CWW17'!$B$141, " - ", 'CWW17'!$B$145, " - ", 'CWW17'!$E$6, " - ", 'CWW17'!$E$5),212)&amp;" [*** truncated]",_xlfn.CONCAT('CWW17'!$B$141, " - ", 'CWW17'!$B$145, " - ", 'CWW17'!$E$6, " - ", 'CWW17'!$E$5))</f>
        <v xml:space="preserve">EA/NRW environmental programme bioresources (WINEP/NEP) - Sludge storage -Tanks (thickened/dewatered or treated); (WINEP/NEP) capex - Foul - Wastewater network+ </v>
      </c>
      <c r="D3521" t="str">
        <f>'CWW17'!$C$145</f>
        <v>£m</v>
      </c>
      <c r="E3521" t="s">
        <v>8488</v>
      </c>
      <c r="F3521" s="1248">
        <f>IF(ISBLANK('CWW17'!$K$145),"##BLANK",'CWW17'!$K$145)</f>
        <v>0</v>
      </c>
    </row>
    <row r="3522" spans="2:6" x14ac:dyDescent="0.2">
      <c r="B3522" t="str">
        <f>UPPER('CWW17'!$BE$145)</f>
        <v>CWW17_134SWD_PR24</v>
      </c>
      <c r="C3522" t="str">
        <f>IF(LEN(_xlfn.CONCAT('CWW17'!$B$141, " - ", 'CWW17'!$B$145, " - ", 'CWW17'!$F$6, " - ", 'CWW17'!$E$5))&gt;230,LEFT(_xlfn.CONCAT('CWW17'!$B$141, " - ", 'CWW17'!$B$145, " - ", 'CWW17'!$F$6, " - ", 'CWW17'!$E$5),212)&amp;" [*** truncated]",_xlfn.CONCAT('CWW17'!$B$141, " - ", 'CWW17'!$B$145, " - ", 'CWW17'!$F$6, " - ", 'CWW17'!$E$5))</f>
        <v xml:space="preserve">EA/NRW environmental programme bioresources (WINEP/NEP) - Sludge storage -Tanks (thickened/dewatered or treated); (WINEP/NEP) capex - Surface water drainage - Wastewater network+ </v>
      </c>
      <c r="D3522" t="str">
        <f>'CWW17'!$C$145</f>
        <v>£m</v>
      </c>
      <c r="E3522" t="s">
        <v>8488</v>
      </c>
      <c r="F3522" s="1248">
        <f>IF(ISBLANK('CWW17'!$L$145),"##BLANK",'CWW17'!$L$145)</f>
        <v>0</v>
      </c>
    </row>
    <row r="3523" spans="2:6" x14ac:dyDescent="0.2">
      <c r="B3523" t="str">
        <f>UPPER('CWW17'!$BF$145)</f>
        <v>CWW17_134HD_PR24</v>
      </c>
      <c r="C3523" t="str">
        <f>IF(LEN(_xlfn.CONCAT('CWW17'!$B$141, " - ", 'CWW17'!$B$145, " - ", 'CWW17'!$G$6, " - ", 'CWW17'!$E$5))&gt;230,LEFT(_xlfn.CONCAT('CWW17'!$B$141, " - ", 'CWW17'!$B$145, " - ", 'CWW17'!$G$6, " - ", 'CWW17'!$E$5),212)&amp;" [*** truncated]",_xlfn.CONCAT('CWW17'!$B$141, " - ", 'CWW17'!$B$145, " - ", 'CWW17'!$G$6, " - ", 'CWW17'!$E$5))</f>
        <v xml:space="preserve">EA/NRW environmental programme bioresources (WINEP/NEP) - Sludge storage -Tanks (thickened/dewatered or treated); (WINEP/NEP) capex - Highway drainage - Wastewater network+ </v>
      </c>
      <c r="D3523" t="str">
        <f>'CWW17'!$C$145</f>
        <v>£m</v>
      </c>
      <c r="E3523" t="s">
        <v>8488</v>
      </c>
      <c r="F3523" s="1248">
        <f>IF(ISBLANK('CWW17'!$M$145),"##BLANK",'CWW17'!$M$145)</f>
        <v>0</v>
      </c>
    </row>
    <row r="3524" spans="2:6" x14ac:dyDescent="0.2">
      <c r="B3524" t="str">
        <f>UPPER('CWW17'!$BG$145)</f>
        <v>CWW17_134STD_PR24</v>
      </c>
      <c r="C3524" t="str">
        <f>IF(LEN(_xlfn.CONCAT('CWW17'!$B$141, " - ", 'CWW17'!$B$145, " - ", 'CWW17'!$H$6, " - ", 'CWW17'!$E$5))&gt;230,LEFT(_xlfn.CONCAT('CWW17'!$B$141, " - ", 'CWW17'!$B$145, " - ", 'CWW17'!$H$6, " - ", 'CWW17'!$E$5),212)&amp;" [*** truncated]",_xlfn.CONCAT('CWW17'!$B$141, " - ", 'CWW17'!$B$145, " - ", 'CWW17'!$H$6, " - ", 'CWW17'!$E$5))</f>
        <v xml:space="preserve">EA/NRW environmental programme bioresources (WINEP/NEP) - Sludge storage -Tanks (thickened/dewatered or treated); (WINEP/NEP) capex - Sewage treatment and disposal - Wastewater network+ </v>
      </c>
      <c r="D3524" t="str">
        <f>'CWW17'!$C$145</f>
        <v>£m</v>
      </c>
      <c r="E3524" t="s">
        <v>8488</v>
      </c>
      <c r="F3524" s="1248">
        <f>IF(ISBLANK('CWW17'!$N$145),"##BLANK",'CWW17'!$N$145)</f>
        <v>0</v>
      </c>
    </row>
    <row r="3525" spans="2:6" x14ac:dyDescent="0.2">
      <c r="B3525" t="str">
        <f>UPPER('CWW17'!$BH$145)</f>
        <v>CWW17_134SLT_PR24</v>
      </c>
      <c r="C3525" t="str">
        <f>IF(LEN(_xlfn.CONCAT('CWW17'!$B$141, " - ", 'CWW17'!$B$145, " - ", 'CWW17'!$I$6, " - ", 'CWW17'!$E$5))&gt;230,LEFT(_xlfn.CONCAT('CWW17'!$B$141, " - ", 'CWW17'!$B$145, " - ", 'CWW17'!$I$6, " - ", 'CWW17'!$E$5),212)&amp;" [*** truncated]",_xlfn.CONCAT('CWW17'!$B$141, " - ", 'CWW17'!$B$145, " - ", 'CWW17'!$I$6, " - ", 'CWW17'!$E$5))</f>
        <v xml:space="preserve">EA/NRW environmental programme bioresources (WINEP/NEP) - Sludge storage -Tanks (thickened/dewatered or treated); (WINEP/NEP) capex - Sludge liquor treatment - Wastewater network+ </v>
      </c>
      <c r="D3525" t="str">
        <f>'CWW17'!$C$145</f>
        <v>£m</v>
      </c>
      <c r="E3525" t="s">
        <v>8488</v>
      </c>
      <c r="F3525" s="1248">
        <f>IF(ISBLANK('CWW17'!$O$145),"##BLANK",'CWW17'!$O$145)</f>
        <v>0</v>
      </c>
    </row>
    <row r="3526" spans="2:6" x14ac:dyDescent="0.2">
      <c r="B3526" t="str">
        <f>UPPER('CWW17'!$BI$145)</f>
        <v>CWW17_134TOT_PR24</v>
      </c>
      <c r="C3526" t="str">
        <f>IF(LEN(_xlfn.CONCAT('CWW17'!$B$141, " - ", 'CWW17'!$B$145, " - ", 'CWW17'!$J$5))&gt;230,LEFT(_xlfn.CONCAT('CWW17'!$B$141, " - ", 'CWW17'!$B$145, " - ", 'CWW17'!$J$5),212)&amp;" [*** truncated]",_xlfn.CONCAT('CWW17'!$B$141, " - ", 'CWW17'!$B$145, " - ", 'CWW17'!$J$5))</f>
        <v>EA/NRW environmental programme bioresources (WINEP/NEP) - Sludge storage -Tanks (thickened/dewatered or treated); (WINEP/NEP) capex - Total</v>
      </c>
      <c r="D3526" t="str">
        <f>'CWW17'!$C$145</f>
        <v>£m</v>
      </c>
      <c r="E3526" t="s">
        <v>8488</v>
      </c>
      <c r="F3526" s="1248">
        <f>IF(ISBLANK('CWW17'!$P$145),"##BLANK",'CWW17'!$P$145)</f>
        <v>0</v>
      </c>
    </row>
    <row r="3527" spans="2:6" x14ac:dyDescent="0.2">
      <c r="B3527" t="str">
        <f>UPPER('CWW17'!$BD$146)</f>
        <v>CWW17_135FL_PR24</v>
      </c>
      <c r="C3527" t="str">
        <f>IF(LEN(_xlfn.CONCAT('CWW17'!$B$141, " - ", 'CWW17'!$B$146, " - ", 'CWW17'!$E$6, " - ", 'CWW17'!$E$5))&gt;230,LEFT(_xlfn.CONCAT('CWW17'!$B$141, " - ", 'CWW17'!$B$146, " - ", 'CWW17'!$E$6, " - ", 'CWW17'!$E$5),212)&amp;" [*** truncated]",_xlfn.CONCAT('CWW17'!$B$141, " - ", 'CWW17'!$B$146, " - ", 'CWW17'!$E$6, " - ", 'CWW17'!$E$5))</f>
        <v xml:space="preserve">EA/NRW environmental programme bioresources (WINEP/NEP) - Sludge storage - Tanks (thickened/dewatered or treated); (WINEP/NEP)  opex - Foul - Wastewater network+ </v>
      </c>
      <c r="D3527" t="str">
        <f>'CWW17'!$C$146</f>
        <v>£m</v>
      </c>
      <c r="E3527" t="s">
        <v>8488</v>
      </c>
      <c r="F3527" s="1248">
        <f>IF(ISBLANK('CWW17'!$K$146),"##BLANK",'CWW17'!$K$146)</f>
        <v>0</v>
      </c>
    </row>
    <row r="3528" spans="2:6" x14ac:dyDescent="0.2">
      <c r="B3528" t="str">
        <f>UPPER('CWW17'!$BE$146)</f>
        <v>CWW17_135SWD_PR24</v>
      </c>
      <c r="C3528" t="str">
        <f>IF(LEN(_xlfn.CONCAT('CWW17'!$B$141, " - ", 'CWW17'!$B$146, " - ", 'CWW17'!$F$6, " - ", 'CWW17'!$E$5))&gt;230,LEFT(_xlfn.CONCAT('CWW17'!$B$141, " - ", 'CWW17'!$B$146, " - ", 'CWW17'!$F$6, " - ", 'CWW17'!$E$5),212)&amp;" [*** truncated]",_xlfn.CONCAT('CWW17'!$B$141, " - ", 'CWW17'!$B$146, " - ", 'CWW17'!$F$6, " - ", 'CWW17'!$E$5))</f>
        <v xml:space="preserve">EA/NRW environmental programme bioresources (WINEP/NEP) - Sludge storage - Tanks (thickened/dewatered or treated); (WINEP/NEP)  opex - Surface water drainage - Wastewater network+ </v>
      </c>
      <c r="D3528" t="str">
        <f>'CWW17'!$C$146</f>
        <v>£m</v>
      </c>
      <c r="E3528" t="s">
        <v>8488</v>
      </c>
      <c r="F3528" s="1248">
        <f>IF(ISBLANK('CWW17'!$L$146),"##BLANK",'CWW17'!$L$146)</f>
        <v>0</v>
      </c>
    </row>
    <row r="3529" spans="2:6" x14ac:dyDescent="0.2">
      <c r="B3529" t="str">
        <f>UPPER('CWW17'!$BF$146)</f>
        <v>CWW17_135HD_PR24</v>
      </c>
      <c r="C3529" t="str">
        <f>IF(LEN(_xlfn.CONCAT('CWW17'!$B$141, " - ", 'CWW17'!$B$146, " - ", 'CWW17'!$G$6, " - ", 'CWW17'!$E$5))&gt;230,LEFT(_xlfn.CONCAT('CWW17'!$B$141, " - ", 'CWW17'!$B$146, " - ", 'CWW17'!$G$6, " - ", 'CWW17'!$E$5),212)&amp;" [*** truncated]",_xlfn.CONCAT('CWW17'!$B$141, " - ", 'CWW17'!$B$146, " - ", 'CWW17'!$G$6, " - ", 'CWW17'!$E$5))</f>
        <v xml:space="preserve">EA/NRW environmental programme bioresources (WINEP/NEP) - Sludge storage - Tanks (thickened/dewatered or treated); (WINEP/NEP)  opex - Highway drainage - Wastewater network+ </v>
      </c>
      <c r="D3529" t="str">
        <f>'CWW17'!$C$146</f>
        <v>£m</v>
      </c>
      <c r="E3529" t="s">
        <v>8488</v>
      </c>
      <c r="F3529" s="1248">
        <f>IF(ISBLANK('CWW17'!$M$146),"##BLANK",'CWW17'!$M$146)</f>
        <v>0</v>
      </c>
    </row>
    <row r="3530" spans="2:6" x14ac:dyDescent="0.2">
      <c r="B3530" t="str">
        <f>UPPER('CWW17'!$BG$146)</f>
        <v>CWW17_135STD_PR24</v>
      </c>
      <c r="C3530" t="str">
        <f>IF(LEN(_xlfn.CONCAT('CWW17'!$B$141, " - ", 'CWW17'!$B$146, " - ", 'CWW17'!$H$6, " - ", 'CWW17'!$E$5))&gt;230,LEFT(_xlfn.CONCAT('CWW17'!$B$141, " - ", 'CWW17'!$B$146, " - ", 'CWW17'!$H$6, " - ", 'CWW17'!$E$5),212)&amp;" [*** truncated]",_xlfn.CONCAT('CWW17'!$B$141, " - ", 'CWW17'!$B$146, " - ", 'CWW17'!$H$6, " - ", 'CWW17'!$E$5))</f>
        <v xml:space="preserve">EA/NRW environmental programme bioresources (WINEP/NEP) - Sludge storage - Tanks (thickened/dewatered or treated); (WINEP/NEP)  opex - Sewage treatment and disposal - Wastewater network+ </v>
      </c>
      <c r="D3530" t="str">
        <f>'CWW17'!$C$146</f>
        <v>£m</v>
      </c>
      <c r="E3530" t="s">
        <v>8488</v>
      </c>
      <c r="F3530" s="1248">
        <f>IF(ISBLANK('CWW17'!$N$146),"##BLANK",'CWW17'!$N$146)</f>
        <v>0</v>
      </c>
    </row>
    <row r="3531" spans="2:6" x14ac:dyDescent="0.2">
      <c r="B3531" t="str">
        <f>UPPER('CWW17'!$BH$146)</f>
        <v>CWW17_135SLT_PR24</v>
      </c>
      <c r="C3531" t="str">
        <f>IF(LEN(_xlfn.CONCAT('CWW17'!$B$141, " - ", 'CWW17'!$B$146, " - ", 'CWW17'!$I$6, " - ", 'CWW17'!$E$5))&gt;230,LEFT(_xlfn.CONCAT('CWW17'!$B$141, " - ", 'CWW17'!$B$146, " - ", 'CWW17'!$I$6, " - ", 'CWW17'!$E$5),212)&amp;" [*** truncated]",_xlfn.CONCAT('CWW17'!$B$141, " - ", 'CWW17'!$B$146, " - ", 'CWW17'!$I$6, " - ", 'CWW17'!$E$5))</f>
        <v xml:space="preserve">EA/NRW environmental programme bioresources (WINEP/NEP) - Sludge storage - Tanks (thickened/dewatered or treated); (WINEP/NEP)  opex - Sludge liquor treatment - Wastewater network+ </v>
      </c>
      <c r="D3531" t="str">
        <f>'CWW17'!$C$146</f>
        <v>£m</v>
      </c>
      <c r="E3531" t="s">
        <v>8488</v>
      </c>
      <c r="F3531" s="1248">
        <f>IF(ISBLANK('CWW17'!$O$146),"##BLANK",'CWW17'!$O$146)</f>
        <v>0</v>
      </c>
    </row>
    <row r="3532" spans="2:6" x14ac:dyDescent="0.2">
      <c r="B3532" t="str">
        <f>UPPER('CWW17'!$BI$146)</f>
        <v>CWW17_135TOT_PR24</v>
      </c>
      <c r="C3532" t="str">
        <f>IF(LEN(_xlfn.CONCAT('CWW17'!$B$141, " - ", 'CWW17'!$B$146, " - ", 'CWW17'!$J$5))&gt;230,LEFT(_xlfn.CONCAT('CWW17'!$B$141, " - ", 'CWW17'!$B$146, " - ", 'CWW17'!$J$5),212)&amp;" [*** truncated]",_xlfn.CONCAT('CWW17'!$B$141, " - ", 'CWW17'!$B$146, " - ", 'CWW17'!$J$5))</f>
        <v>EA/NRW environmental programme bioresources (WINEP/NEP) - Sludge storage - Tanks (thickened/dewatered or treated); (WINEP/NEP)  opex - Total</v>
      </c>
      <c r="D3532" t="str">
        <f>'CWW17'!$C$146</f>
        <v>£m</v>
      </c>
      <c r="E3532" t="s">
        <v>8488</v>
      </c>
      <c r="F3532" s="1248">
        <f>IF(ISBLANK('CWW17'!$P$146),"##BLANK",'CWW17'!$P$146)</f>
        <v>0</v>
      </c>
    </row>
    <row r="3533" spans="2:6" x14ac:dyDescent="0.2">
      <c r="B3533" t="str">
        <f>UPPER('CWW17'!$BD$147)</f>
        <v>CWW17_136FL_PR24</v>
      </c>
      <c r="C3533" t="str">
        <f>IF(LEN(_xlfn.CONCAT('CWW17'!$B$141, " - ", 'CWW17'!$B$147, " - ", 'CWW17'!$E$6, " - ", 'CWW17'!$E$5))&gt;230,LEFT(_xlfn.CONCAT('CWW17'!$B$141, " - ", 'CWW17'!$B$147, " - ", 'CWW17'!$E$6, " - ", 'CWW17'!$E$5),212)&amp;" [*** truncated]",_xlfn.CONCAT('CWW17'!$B$141, " - ", 'CWW17'!$B$147, " - ", 'CWW17'!$E$6, " - ", 'CWW17'!$E$5))</f>
        <v xml:space="preserve">EA/NRW environmental programme bioresources (WINEP/NEP) - Sludge storage - Tanks (thickened/dewatered or treated); (WINEP/NEP)  totex - Foul - Wastewater network+ </v>
      </c>
      <c r="D3533" t="str">
        <f>'CWW17'!$C$147</f>
        <v>£m</v>
      </c>
      <c r="E3533" t="s">
        <v>8488</v>
      </c>
      <c r="F3533" s="1248">
        <f>IF(ISBLANK('CWW17'!$K$147),"##BLANK",'CWW17'!$K$147)</f>
        <v>0</v>
      </c>
    </row>
    <row r="3534" spans="2:6" x14ac:dyDescent="0.2">
      <c r="B3534" t="str">
        <f>UPPER('CWW17'!$BE$147)</f>
        <v>CWW17_136SWD_PR24</v>
      </c>
      <c r="C3534" t="str">
        <f>IF(LEN(_xlfn.CONCAT('CWW17'!$B$141, " - ", 'CWW17'!$B$147, " - ", 'CWW17'!$F$6, " - ", 'CWW17'!$E$5))&gt;230,LEFT(_xlfn.CONCAT('CWW17'!$B$141, " - ", 'CWW17'!$B$147, " - ", 'CWW17'!$F$6, " - ", 'CWW17'!$E$5),212)&amp;" [*** truncated]",_xlfn.CONCAT('CWW17'!$B$141, " - ", 'CWW17'!$B$147, " - ", 'CWW17'!$F$6, " - ", 'CWW17'!$E$5))</f>
        <v xml:space="preserve">EA/NRW environmental programme bioresources (WINEP/NEP) - Sludge storage - Tanks (thickened/dewatered or treated); (WINEP/NEP)  totex - Surface water drainage - Wastewater network+ </v>
      </c>
      <c r="D3534" t="str">
        <f>'CWW17'!$C$147</f>
        <v>£m</v>
      </c>
      <c r="E3534" t="s">
        <v>8488</v>
      </c>
      <c r="F3534" s="1248">
        <f>IF(ISBLANK('CWW17'!$L$147),"##BLANK",'CWW17'!$L$147)</f>
        <v>0</v>
      </c>
    </row>
    <row r="3535" spans="2:6" x14ac:dyDescent="0.2">
      <c r="B3535" t="str">
        <f>UPPER('CWW17'!$BF$147)</f>
        <v>CWW17_136HD_PR24</v>
      </c>
      <c r="C3535" t="str">
        <f>IF(LEN(_xlfn.CONCAT('CWW17'!$B$141, " - ", 'CWW17'!$B$147, " - ", 'CWW17'!$G$6, " - ", 'CWW17'!$E$5))&gt;230,LEFT(_xlfn.CONCAT('CWW17'!$B$141, " - ", 'CWW17'!$B$147, " - ", 'CWW17'!$G$6, " - ", 'CWW17'!$E$5),212)&amp;" [*** truncated]",_xlfn.CONCAT('CWW17'!$B$141, " - ", 'CWW17'!$B$147, " - ", 'CWW17'!$G$6, " - ", 'CWW17'!$E$5))</f>
        <v xml:space="preserve">EA/NRW environmental programme bioresources (WINEP/NEP) - Sludge storage - Tanks (thickened/dewatered or treated); (WINEP/NEP)  totex - Highway drainage - Wastewater network+ </v>
      </c>
      <c r="D3535" t="str">
        <f>'CWW17'!$C$147</f>
        <v>£m</v>
      </c>
      <c r="E3535" t="s">
        <v>8488</v>
      </c>
      <c r="F3535" s="1248">
        <f>IF(ISBLANK('CWW17'!$M$147),"##BLANK",'CWW17'!$M$147)</f>
        <v>0</v>
      </c>
    </row>
    <row r="3536" spans="2:6" x14ac:dyDescent="0.2">
      <c r="B3536" t="str">
        <f>UPPER('CWW17'!$BG$147)</f>
        <v>CWW17_136STD_PR24</v>
      </c>
      <c r="C3536" t="str">
        <f>IF(LEN(_xlfn.CONCAT('CWW17'!$B$141, " - ", 'CWW17'!$B$147, " - ", 'CWW17'!$H$6, " - ", 'CWW17'!$E$5))&gt;230,LEFT(_xlfn.CONCAT('CWW17'!$B$141, " - ", 'CWW17'!$B$147, " - ", 'CWW17'!$H$6, " - ", 'CWW17'!$E$5),212)&amp;" [*** truncated]",_xlfn.CONCAT('CWW17'!$B$141, " - ", 'CWW17'!$B$147, " - ", 'CWW17'!$H$6, " - ", 'CWW17'!$E$5))</f>
        <v xml:space="preserve">EA/NRW environmental programme bioresources (WINEP/NEP) - Sludge storage - Tanks (thickened/dewatered or treated); (WINEP/NEP)  totex - Sewage treatment and disposal - Wastewater network+ </v>
      </c>
      <c r="D3536" t="str">
        <f>'CWW17'!$C$147</f>
        <v>£m</v>
      </c>
      <c r="E3536" t="s">
        <v>8488</v>
      </c>
      <c r="F3536" s="1248">
        <f>IF(ISBLANK('CWW17'!$N$147),"##BLANK",'CWW17'!$N$147)</f>
        <v>0</v>
      </c>
    </row>
    <row r="3537" spans="2:6" x14ac:dyDescent="0.2">
      <c r="B3537" t="str">
        <f>UPPER('CWW17'!$BH$147)</f>
        <v>CWW17_136SLT_PR24</v>
      </c>
      <c r="C3537" t="str">
        <f>IF(LEN(_xlfn.CONCAT('CWW17'!$B$141, " - ", 'CWW17'!$B$147, " - ", 'CWW17'!$I$6, " - ", 'CWW17'!$E$5))&gt;230,LEFT(_xlfn.CONCAT('CWW17'!$B$141, " - ", 'CWW17'!$B$147, " - ", 'CWW17'!$I$6, " - ", 'CWW17'!$E$5),212)&amp;" [*** truncated]",_xlfn.CONCAT('CWW17'!$B$141, " - ", 'CWW17'!$B$147, " - ", 'CWW17'!$I$6, " - ", 'CWW17'!$E$5))</f>
        <v xml:space="preserve">EA/NRW environmental programme bioresources (WINEP/NEP) - Sludge storage - Tanks (thickened/dewatered or treated); (WINEP/NEP)  totex - Sludge liquor treatment - Wastewater network+ </v>
      </c>
      <c r="D3537" t="str">
        <f>'CWW17'!$C$147</f>
        <v>£m</v>
      </c>
      <c r="E3537" t="s">
        <v>8488</v>
      </c>
      <c r="F3537" s="1248">
        <f>IF(ISBLANK('CWW17'!$O$147),"##BLANK",'CWW17'!$O$147)</f>
        <v>0</v>
      </c>
    </row>
    <row r="3538" spans="2:6" x14ac:dyDescent="0.2">
      <c r="B3538" t="str">
        <f>UPPER('CWW17'!$BI$147)</f>
        <v>CWW17_136TOT_PR24</v>
      </c>
      <c r="C3538" t="str">
        <f>IF(LEN(_xlfn.CONCAT('CWW17'!$B$141, " - ", 'CWW17'!$B$147, " - ", 'CWW17'!$J$5))&gt;230,LEFT(_xlfn.CONCAT('CWW17'!$B$141, " - ", 'CWW17'!$B$147, " - ", 'CWW17'!$J$5),212)&amp;" [*** truncated]",_xlfn.CONCAT('CWW17'!$B$141, " - ", 'CWW17'!$B$147, " - ", 'CWW17'!$J$5))</f>
        <v>EA/NRW environmental programme bioresources (WINEP/NEP) - Sludge storage - Tanks (thickened/dewatered or treated); (WINEP/NEP)  totex - Total</v>
      </c>
      <c r="D3538" t="str">
        <f>'CWW17'!$C$147</f>
        <v>£m</v>
      </c>
      <c r="E3538" t="s">
        <v>8488</v>
      </c>
      <c r="F3538" s="1248">
        <f>IF(ISBLANK('CWW17'!$P$147),"##BLANK",'CWW17'!$P$147)</f>
        <v>0</v>
      </c>
    </row>
    <row r="3539" spans="2:6" x14ac:dyDescent="0.2">
      <c r="B3539" t="str">
        <f>UPPER('CWW17'!$BD$148)</f>
        <v>CWW17_137FL_PR24</v>
      </c>
      <c r="C3539" t="str">
        <f>IF(LEN(_xlfn.CONCAT('CWW17'!$B$141, " - ", 'CWW17'!$B$148, " - ", 'CWW17'!$E$6, " - ", 'CWW17'!$E$5))&gt;230,LEFT(_xlfn.CONCAT('CWW17'!$B$141, " - ", 'CWW17'!$B$148, " - ", 'CWW17'!$E$6, " - ", 'CWW17'!$E$5),212)&amp;" [*** truncated]",_xlfn.CONCAT('CWW17'!$B$141, " - ", 'CWW17'!$B$148, " - ", 'CWW17'!$E$6, " - ", 'CWW17'!$E$5))</f>
        <v xml:space="preserve">EA/NRW environmental programme bioresources (WINEP/NEP) - Sludge storage - Cake pads / bays / other; (WINEP/NEP) bioresources capex - Foul - Wastewater network+ </v>
      </c>
      <c r="D3539" t="str">
        <f>'CWW17'!$C$148</f>
        <v>£m</v>
      </c>
      <c r="E3539" t="s">
        <v>8488</v>
      </c>
      <c r="F3539" s="1248">
        <f>IF(ISBLANK('CWW17'!$K$148),"##BLANK",'CWW17'!$K$148)</f>
        <v>0</v>
      </c>
    </row>
    <row r="3540" spans="2:6" x14ac:dyDescent="0.2">
      <c r="B3540" t="str">
        <f>UPPER('CWW17'!$BE$148)</f>
        <v>CWW17_137SWD_PR24</v>
      </c>
      <c r="C3540" t="str">
        <f>IF(LEN(_xlfn.CONCAT('CWW17'!$B$141, " - ", 'CWW17'!$B$148, " - ", 'CWW17'!$F$6, " - ", 'CWW17'!$E$5))&gt;230,LEFT(_xlfn.CONCAT('CWW17'!$B$141, " - ", 'CWW17'!$B$148, " - ", 'CWW17'!$F$6, " - ", 'CWW17'!$E$5),212)&amp;" [*** truncated]",_xlfn.CONCAT('CWW17'!$B$141, " - ", 'CWW17'!$B$148, " - ", 'CWW17'!$F$6, " - ", 'CWW17'!$E$5))</f>
        <v xml:space="preserve">EA/NRW environmental programme bioresources (WINEP/NEP) - Sludge storage - Cake pads / bays / other; (WINEP/NEP) bioresources capex - Surface water drainage - Wastewater network+ </v>
      </c>
      <c r="D3540" t="str">
        <f>'CWW17'!$C$148</f>
        <v>£m</v>
      </c>
      <c r="E3540" t="s">
        <v>8488</v>
      </c>
      <c r="F3540" s="1248">
        <f>IF(ISBLANK('CWW17'!$L$148),"##BLANK",'CWW17'!$L$148)</f>
        <v>0</v>
      </c>
    </row>
    <row r="3541" spans="2:6" x14ac:dyDescent="0.2">
      <c r="B3541" t="str">
        <f>UPPER('CWW17'!$BF$148)</f>
        <v>CWW17_137HD_PR24</v>
      </c>
      <c r="C3541" t="str">
        <f>IF(LEN(_xlfn.CONCAT('CWW17'!$B$141, " - ", 'CWW17'!$B$148, " - ", 'CWW17'!$G$6, " - ", 'CWW17'!$E$5))&gt;230,LEFT(_xlfn.CONCAT('CWW17'!$B$141, " - ", 'CWW17'!$B$148, " - ", 'CWW17'!$G$6, " - ", 'CWW17'!$E$5),212)&amp;" [*** truncated]",_xlfn.CONCAT('CWW17'!$B$141, " - ", 'CWW17'!$B$148, " - ", 'CWW17'!$G$6, " - ", 'CWW17'!$E$5))</f>
        <v xml:space="preserve">EA/NRW environmental programme bioresources (WINEP/NEP) - Sludge storage - Cake pads / bays / other; (WINEP/NEP) bioresources capex - Highway drainage - Wastewater network+ </v>
      </c>
      <c r="D3541" t="str">
        <f>'CWW17'!$C$148</f>
        <v>£m</v>
      </c>
      <c r="E3541" t="s">
        <v>8488</v>
      </c>
      <c r="F3541" s="1248">
        <f>IF(ISBLANK('CWW17'!$M$148),"##BLANK",'CWW17'!$M$148)</f>
        <v>0</v>
      </c>
    </row>
    <row r="3542" spans="2:6" x14ac:dyDescent="0.2">
      <c r="B3542" t="str">
        <f>UPPER('CWW17'!$BG$148)</f>
        <v>CWW17_137STD_PR24</v>
      </c>
      <c r="C3542" t="str">
        <f>IF(LEN(_xlfn.CONCAT('CWW17'!$B$141, " - ", 'CWW17'!$B$148, " - ", 'CWW17'!$H$6, " - ", 'CWW17'!$E$5))&gt;230,LEFT(_xlfn.CONCAT('CWW17'!$B$141, " - ", 'CWW17'!$B$148, " - ", 'CWW17'!$H$6, " - ", 'CWW17'!$E$5),212)&amp;" [*** truncated]",_xlfn.CONCAT('CWW17'!$B$141, " - ", 'CWW17'!$B$148, " - ", 'CWW17'!$H$6, " - ", 'CWW17'!$E$5))</f>
        <v xml:space="preserve">EA/NRW environmental programme bioresources (WINEP/NEP) - Sludge storage - Cake pads / bays / other; (WINEP/NEP) bioresources capex - Sewage treatment and disposal - Wastewater network+ </v>
      </c>
      <c r="D3542" t="str">
        <f>'CWW17'!$C$148</f>
        <v>£m</v>
      </c>
      <c r="E3542" t="s">
        <v>8488</v>
      </c>
      <c r="F3542" s="1248">
        <f>IF(ISBLANK('CWW17'!$N$148),"##BLANK",'CWW17'!$N$148)</f>
        <v>0</v>
      </c>
    </row>
    <row r="3543" spans="2:6" x14ac:dyDescent="0.2">
      <c r="B3543" t="str">
        <f>UPPER('CWW17'!$BH$148)</f>
        <v>CWW17_137SLT_PR24</v>
      </c>
      <c r="C3543" t="str">
        <f>IF(LEN(_xlfn.CONCAT('CWW17'!$B$141, " - ", 'CWW17'!$B$148, " - ", 'CWW17'!$I$6, " - ", 'CWW17'!$E$5))&gt;230,LEFT(_xlfn.CONCAT('CWW17'!$B$141, " - ", 'CWW17'!$B$148, " - ", 'CWW17'!$I$6, " - ", 'CWW17'!$E$5),212)&amp;" [*** truncated]",_xlfn.CONCAT('CWW17'!$B$141, " - ", 'CWW17'!$B$148, " - ", 'CWW17'!$I$6, " - ", 'CWW17'!$E$5))</f>
        <v xml:space="preserve">EA/NRW environmental programme bioresources (WINEP/NEP) - Sludge storage - Cake pads / bays / other; (WINEP/NEP) bioresources capex - Sludge liquor treatment - Wastewater network+ </v>
      </c>
      <c r="D3543" t="str">
        <f>'CWW17'!$C$148</f>
        <v>£m</v>
      </c>
      <c r="E3543" t="s">
        <v>8488</v>
      </c>
      <c r="F3543" s="1248">
        <f>IF(ISBLANK('CWW17'!$O$148),"##BLANK",'CWW17'!$O$148)</f>
        <v>0</v>
      </c>
    </row>
    <row r="3544" spans="2:6" x14ac:dyDescent="0.2">
      <c r="B3544" t="str">
        <f>UPPER('CWW17'!$BI$148)</f>
        <v>CWW17_137TOT_PR24</v>
      </c>
      <c r="C3544" t="str">
        <f>IF(LEN(_xlfn.CONCAT('CWW17'!$B$141, " - ", 'CWW17'!$B$148, " - ", 'CWW17'!$J$5))&gt;230,LEFT(_xlfn.CONCAT('CWW17'!$B$141, " - ", 'CWW17'!$B$148, " - ", 'CWW17'!$J$5),212)&amp;" [*** truncated]",_xlfn.CONCAT('CWW17'!$B$141, " - ", 'CWW17'!$B$148, " - ", 'CWW17'!$J$5))</f>
        <v>EA/NRW environmental programme bioresources (WINEP/NEP) - Sludge storage - Cake pads / bays / other; (WINEP/NEP) bioresources capex - Total</v>
      </c>
      <c r="D3544" t="str">
        <f>'CWW17'!$C$148</f>
        <v>£m</v>
      </c>
      <c r="E3544" t="s">
        <v>8488</v>
      </c>
      <c r="F3544" s="1248">
        <f>IF(ISBLANK('CWW17'!$P$148),"##BLANK",'CWW17'!$P$148)</f>
        <v>0</v>
      </c>
    </row>
    <row r="3545" spans="2:6" x14ac:dyDescent="0.2">
      <c r="B3545" t="str">
        <f>UPPER('CWW17'!$BD$149)</f>
        <v>CWW17_138FL_PR24</v>
      </c>
      <c r="C3545" t="str">
        <f>IF(LEN(_xlfn.CONCAT('CWW17'!$B$141, " - ", 'CWW17'!$B$149, " - ", 'CWW17'!$E$6, " - ", 'CWW17'!$E$5))&gt;230,LEFT(_xlfn.CONCAT('CWW17'!$B$141, " - ", 'CWW17'!$B$149, " - ", 'CWW17'!$E$6, " - ", 'CWW17'!$E$5),212)&amp;" [*** truncated]",_xlfn.CONCAT('CWW17'!$B$141, " - ", 'CWW17'!$B$149, " - ", 'CWW17'!$E$6, " - ", 'CWW17'!$E$5))</f>
        <v xml:space="preserve">EA/NRW environmental programme bioresources (WINEP/NEP) - Sludge storage - Cake pads / bays / other; (WINEP/NEP) bioresources opex - Foul - Wastewater network+ </v>
      </c>
      <c r="D3545" t="str">
        <f>'CWW17'!$C$149</f>
        <v>£m</v>
      </c>
      <c r="E3545" t="s">
        <v>8488</v>
      </c>
      <c r="F3545" s="1248">
        <f>IF(ISBLANK('CWW17'!$K$149),"##BLANK",'CWW17'!$K$149)</f>
        <v>0</v>
      </c>
    </row>
    <row r="3546" spans="2:6" x14ac:dyDescent="0.2">
      <c r="B3546" t="str">
        <f>UPPER('CWW17'!$BE$149)</f>
        <v>CWW17_138SWD_PR24</v>
      </c>
      <c r="C3546" t="str">
        <f>IF(LEN(_xlfn.CONCAT('CWW17'!$B$141, " - ", 'CWW17'!$B$149, " - ", 'CWW17'!$F$6, " - ", 'CWW17'!$E$5))&gt;230,LEFT(_xlfn.CONCAT('CWW17'!$B$141, " - ", 'CWW17'!$B$149, " - ", 'CWW17'!$F$6, " - ", 'CWW17'!$E$5),212)&amp;" [*** truncated]",_xlfn.CONCAT('CWW17'!$B$141, " - ", 'CWW17'!$B$149, " - ", 'CWW17'!$F$6, " - ", 'CWW17'!$E$5))</f>
        <v xml:space="preserve">EA/NRW environmental programme bioresources (WINEP/NEP) - Sludge storage - Cake pads / bays / other; (WINEP/NEP) bioresources opex - Surface water drainage - Wastewater network+ </v>
      </c>
      <c r="D3546" t="str">
        <f>'CWW17'!$C$149</f>
        <v>£m</v>
      </c>
      <c r="E3546" t="s">
        <v>8488</v>
      </c>
      <c r="F3546" s="1248">
        <f>IF(ISBLANK('CWW17'!$L$149),"##BLANK",'CWW17'!$L$149)</f>
        <v>0</v>
      </c>
    </row>
    <row r="3547" spans="2:6" x14ac:dyDescent="0.2">
      <c r="B3547" t="str">
        <f>UPPER('CWW17'!$BF$149)</f>
        <v>CWW17_138HD_PR24</v>
      </c>
      <c r="C3547" t="str">
        <f>IF(LEN(_xlfn.CONCAT('CWW17'!$B$141, " - ", 'CWW17'!$B$149, " - ", 'CWW17'!$G$6, " - ", 'CWW17'!$E$5))&gt;230,LEFT(_xlfn.CONCAT('CWW17'!$B$141, " - ", 'CWW17'!$B$149, " - ", 'CWW17'!$G$6, " - ", 'CWW17'!$E$5),212)&amp;" [*** truncated]",_xlfn.CONCAT('CWW17'!$B$141, " - ", 'CWW17'!$B$149, " - ", 'CWW17'!$G$6, " - ", 'CWW17'!$E$5))</f>
        <v xml:space="preserve">EA/NRW environmental programme bioresources (WINEP/NEP) - Sludge storage - Cake pads / bays / other; (WINEP/NEP) bioresources opex - Highway drainage - Wastewater network+ </v>
      </c>
      <c r="D3547" t="str">
        <f>'CWW17'!$C$149</f>
        <v>£m</v>
      </c>
      <c r="E3547" t="s">
        <v>8488</v>
      </c>
      <c r="F3547" s="1248">
        <f>IF(ISBLANK('CWW17'!$M$149),"##BLANK",'CWW17'!$M$149)</f>
        <v>0</v>
      </c>
    </row>
    <row r="3548" spans="2:6" x14ac:dyDescent="0.2">
      <c r="B3548" t="str">
        <f>UPPER('CWW17'!$BG$149)</f>
        <v>CWW17_138STD_PR24</v>
      </c>
      <c r="C3548" t="str">
        <f>IF(LEN(_xlfn.CONCAT('CWW17'!$B$141, " - ", 'CWW17'!$B$149, " - ", 'CWW17'!$H$6, " - ", 'CWW17'!$E$5))&gt;230,LEFT(_xlfn.CONCAT('CWW17'!$B$141, " - ", 'CWW17'!$B$149, " - ", 'CWW17'!$H$6, " - ", 'CWW17'!$E$5),212)&amp;" [*** truncated]",_xlfn.CONCAT('CWW17'!$B$141, " - ", 'CWW17'!$B$149, " - ", 'CWW17'!$H$6, " - ", 'CWW17'!$E$5))</f>
        <v xml:space="preserve">EA/NRW environmental programme bioresources (WINEP/NEP) - Sludge storage - Cake pads / bays / other; (WINEP/NEP) bioresources opex - Sewage treatment and disposal - Wastewater network+ </v>
      </c>
      <c r="D3548" t="str">
        <f>'CWW17'!$C$149</f>
        <v>£m</v>
      </c>
      <c r="E3548" t="s">
        <v>8488</v>
      </c>
      <c r="F3548" s="1248">
        <f>IF(ISBLANK('CWW17'!$N$149),"##BLANK",'CWW17'!$N$149)</f>
        <v>0</v>
      </c>
    </row>
    <row r="3549" spans="2:6" x14ac:dyDescent="0.2">
      <c r="B3549" t="str">
        <f>UPPER('CWW17'!$BH$149)</f>
        <v>CWW17_138SLT_PR24</v>
      </c>
      <c r="C3549" t="str">
        <f>IF(LEN(_xlfn.CONCAT('CWW17'!$B$141, " - ", 'CWW17'!$B$149, " - ", 'CWW17'!$I$6, " - ", 'CWW17'!$E$5))&gt;230,LEFT(_xlfn.CONCAT('CWW17'!$B$141, " - ", 'CWW17'!$B$149, " - ", 'CWW17'!$I$6, " - ", 'CWW17'!$E$5),212)&amp;" [*** truncated]",_xlfn.CONCAT('CWW17'!$B$141, " - ", 'CWW17'!$B$149, " - ", 'CWW17'!$I$6, " - ", 'CWW17'!$E$5))</f>
        <v xml:space="preserve">EA/NRW environmental programme bioresources (WINEP/NEP) - Sludge storage - Cake pads / bays / other; (WINEP/NEP) bioresources opex - Sludge liquor treatment - Wastewater network+ </v>
      </c>
      <c r="D3549" t="str">
        <f>'CWW17'!$C$149</f>
        <v>£m</v>
      </c>
      <c r="E3549" t="s">
        <v>8488</v>
      </c>
      <c r="F3549" s="1248">
        <f>IF(ISBLANK('CWW17'!$O$149),"##BLANK",'CWW17'!$O$149)</f>
        <v>0</v>
      </c>
    </row>
    <row r="3550" spans="2:6" x14ac:dyDescent="0.2">
      <c r="B3550" t="str">
        <f>UPPER('CWW17'!$BI$149)</f>
        <v>CWW17_138TOT_PR24</v>
      </c>
      <c r="C3550" t="str">
        <f>IF(LEN(_xlfn.CONCAT('CWW17'!$B$141, " - ", 'CWW17'!$B$149, " - ", 'CWW17'!$J$5))&gt;230,LEFT(_xlfn.CONCAT('CWW17'!$B$141, " - ", 'CWW17'!$B$149, " - ", 'CWW17'!$J$5),212)&amp;" [*** truncated]",_xlfn.CONCAT('CWW17'!$B$141, " - ", 'CWW17'!$B$149, " - ", 'CWW17'!$J$5))</f>
        <v>EA/NRW environmental programme bioresources (WINEP/NEP) - Sludge storage - Cake pads / bays / other; (WINEP/NEP) bioresources opex - Total</v>
      </c>
      <c r="D3550" t="str">
        <f>'CWW17'!$C$149</f>
        <v>£m</v>
      </c>
      <c r="E3550" t="s">
        <v>8488</v>
      </c>
      <c r="F3550" s="1248">
        <f>IF(ISBLANK('CWW17'!$P$149),"##BLANK",'CWW17'!$P$149)</f>
        <v>0</v>
      </c>
    </row>
    <row r="3551" spans="2:6" x14ac:dyDescent="0.2">
      <c r="B3551" t="str">
        <f>UPPER('CWW17'!$BD$150)</f>
        <v>CWW17_139FL_PR24</v>
      </c>
      <c r="C3551" t="str">
        <f>IF(LEN(_xlfn.CONCAT('CWW17'!$B$141, " - ", 'CWW17'!$B$150, " - ", 'CWW17'!$E$6, " - ", 'CWW17'!$E$5))&gt;230,LEFT(_xlfn.CONCAT('CWW17'!$B$141, " - ", 'CWW17'!$B$150, " - ", 'CWW17'!$E$6, " - ", 'CWW17'!$E$5),212)&amp;" [*** truncated]",_xlfn.CONCAT('CWW17'!$B$141, " - ", 'CWW17'!$B$150, " - ", 'CWW17'!$E$6, " - ", 'CWW17'!$E$5))</f>
        <v xml:space="preserve">EA/NRW environmental programme bioresources (WINEP/NEP) - Sludge storage - Cake pads / bays /other; (WINEP/NEP) bioresources totex - Foul - Wastewater network+ </v>
      </c>
      <c r="D3551" t="str">
        <f>'CWW17'!$C$150</f>
        <v>£m</v>
      </c>
      <c r="E3551" t="s">
        <v>8488</v>
      </c>
      <c r="F3551" s="1248">
        <f>IF(ISBLANK('CWW17'!$K$150),"##BLANK",'CWW17'!$K$150)</f>
        <v>0</v>
      </c>
    </row>
    <row r="3552" spans="2:6" x14ac:dyDescent="0.2">
      <c r="B3552" t="str">
        <f>UPPER('CWW17'!$BE$150)</f>
        <v>CWW17_139SWD_PR24</v>
      </c>
      <c r="C3552" t="str">
        <f>IF(LEN(_xlfn.CONCAT('CWW17'!$B$141, " - ", 'CWW17'!$B$150, " - ", 'CWW17'!$F$6, " - ", 'CWW17'!$E$5))&gt;230,LEFT(_xlfn.CONCAT('CWW17'!$B$141, " - ", 'CWW17'!$B$150, " - ", 'CWW17'!$F$6, " - ", 'CWW17'!$E$5),212)&amp;" [*** truncated]",_xlfn.CONCAT('CWW17'!$B$141, " - ", 'CWW17'!$B$150, " - ", 'CWW17'!$F$6, " - ", 'CWW17'!$E$5))</f>
        <v xml:space="preserve">EA/NRW environmental programme bioresources (WINEP/NEP) - Sludge storage - Cake pads / bays /other; (WINEP/NEP) bioresources totex - Surface water drainage - Wastewater network+ </v>
      </c>
      <c r="D3552" t="str">
        <f>'CWW17'!$C$150</f>
        <v>£m</v>
      </c>
      <c r="E3552" t="s">
        <v>8488</v>
      </c>
      <c r="F3552" s="1248">
        <f>IF(ISBLANK('CWW17'!$L$150),"##BLANK",'CWW17'!$L$150)</f>
        <v>0</v>
      </c>
    </row>
    <row r="3553" spans="2:6" x14ac:dyDescent="0.2">
      <c r="B3553" t="str">
        <f>UPPER('CWW17'!$BF$150)</f>
        <v>CWW17_139HD_PR24</v>
      </c>
      <c r="C3553" t="str">
        <f>IF(LEN(_xlfn.CONCAT('CWW17'!$B$141, " - ", 'CWW17'!$B$150, " - ", 'CWW17'!$G$6, " - ", 'CWW17'!$E$5))&gt;230,LEFT(_xlfn.CONCAT('CWW17'!$B$141, " - ", 'CWW17'!$B$150, " - ", 'CWW17'!$G$6, " - ", 'CWW17'!$E$5),212)&amp;" [*** truncated]",_xlfn.CONCAT('CWW17'!$B$141, " - ", 'CWW17'!$B$150, " - ", 'CWW17'!$G$6, " - ", 'CWW17'!$E$5))</f>
        <v xml:space="preserve">EA/NRW environmental programme bioresources (WINEP/NEP) - Sludge storage - Cake pads / bays /other; (WINEP/NEP) bioresources totex - Highway drainage - Wastewater network+ </v>
      </c>
      <c r="D3553" t="str">
        <f>'CWW17'!$C$150</f>
        <v>£m</v>
      </c>
      <c r="E3553" t="s">
        <v>8488</v>
      </c>
      <c r="F3553" s="1248">
        <f>IF(ISBLANK('CWW17'!$M$150),"##BLANK",'CWW17'!$M$150)</f>
        <v>0</v>
      </c>
    </row>
    <row r="3554" spans="2:6" x14ac:dyDescent="0.2">
      <c r="B3554" t="str">
        <f>UPPER('CWW17'!$BG$150)</f>
        <v>CWW17_139STD_PR24</v>
      </c>
      <c r="C3554" t="str">
        <f>IF(LEN(_xlfn.CONCAT('CWW17'!$B$141, " - ", 'CWW17'!$B$150, " - ", 'CWW17'!$H$6, " - ", 'CWW17'!$E$5))&gt;230,LEFT(_xlfn.CONCAT('CWW17'!$B$141, " - ", 'CWW17'!$B$150, " - ", 'CWW17'!$H$6, " - ", 'CWW17'!$E$5),212)&amp;" [*** truncated]",_xlfn.CONCAT('CWW17'!$B$141, " - ", 'CWW17'!$B$150, " - ", 'CWW17'!$H$6, " - ", 'CWW17'!$E$5))</f>
        <v xml:space="preserve">EA/NRW environmental programme bioresources (WINEP/NEP) - Sludge storage - Cake pads / bays /other; (WINEP/NEP) bioresources totex - Sewage treatment and disposal - Wastewater network+ </v>
      </c>
      <c r="D3554" t="str">
        <f>'CWW17'!$C$150</f>
        <v>£m</v>
      </c>
      <c r="E3554" t="s">
        <v>8488</v>
      </c>
      <c r="F3554" s="1248">
        <f>IF(ISBLANK('CWW17'!$N$150),"##BLANK",'CWW17'!$N$150)</f>
        <v>0</v>
      </c>
    </row>
    <row r="3555" spans="2:6" x14ac:dyDescent="0.2">
      <c r="B3555" t="str">
        <f>UPPER('CWW17'!$BH$150)</f>
        <v>CWW17_139SLT_PR24</v>
      </c>
      <c r="C3555" t="str">
        <f>IF(LEN(_xlfn.CONCAT('CWW17'!$B$141, " - ", 'CWW17'!$B$150, " - ", 'CWW17'!$I$6, " - ", 'CWW17'!$E$5))&gt;230,LEFT(_xlfn.CONCAT('CWW17'!$B$141, " - ", 'CWW17'!$B$150, " - ", 'CWW17'!$I$6, " - ", 'CWW17'!$E$5),212)&amp;" [*** truncated]",_xlfn.CONCAT('CWW17'!$B$141, " - ", 'CWW17'!$B$150, " - ", 'CWW17'!$I$6, " - ", 'CWW17'!$E$5))</f>
        <v xml:space="preserve">EA/NRW environmental programme bioresources (WINEP/NEP) - Sludge storage - Cake pads / bays /other; (WINEP/NEP) bioresources totex - Sludge liquor treatment - Wastewater network+ </v>
      </c>
      <c r="D3555" t="str">
        <f>'CWW17'!$C$150</f>
        <v>£m</v>
      </c>
      <c r="E3555" t="s">
        <v>8488</v>
      </c>
      <c r="F3555" s="1248">
        <f>IF(ISBLANK('CWW17'!$O$150),"##BLANK",'CWW17'!$O$150)</f>
        <v>0</v>
      </c>
    </row>
    <row r="3556" spans="2:6" x14ac:dyDescent="0.2">
      <c r="B3556" t="str">
        <f>UPPER('CWW17'!$BI$150)</f>
        <v>CWW17_139TOT_PR24</v>
      </c>
      <c r="C3556" t="str">
        <f>IF(LEN(_xlfn.CONCAT('CWW17'!$B$141, " - ", 'CWW17'!$B$150, " - ", 'CWW17'!$J$5))&gt;230,LEFT(_xlfn.CONCAT('CWW17'!$B$141, " - ", 'CWW17'!$B$150, " - ", 'CWW17'!$J$5),212)&amp;" [*** truncated]",_xlfn.CONCAT('CWW17'!$B$141, " - ", 'CWW17'!$B$150, " - ", 'CWW17'!$J$5))</f>
        <v>EA/NRW environmental programme bioresources (WINEP/NEP) - Sludge storage - Cake pads / bays /other; (WINEP/NEP) bioresources totex - Total</v>
      </c>
      <c r="D3556" t="str">
        <f>'CWW17'!$C$150</f>
        <v>£m</v>
      </c>
      <c r="E3556" t="s">
        <v>8488</v>
      </c>
      <c r="F3556" s="1248">
        <f>IF(ISBLANK('CWW17'!$P$150),"##BLANK",'CWW17'!$P$150)</f>
        <v>0</v>
      </c>
    </row>
    <row r="3557" spans="2:6" x14ac:dyDescent="0.2">
      <c r="B3557" t="str">
        <f>UPPER('CWW17'!$BD$151)</f>
        <v>CWW17_140FL_PR24</v>
      </c>
      <c r="C3557" t="str">
        <f>IF(LEN(_xlfn.CONCAT('CWW17'!$B$141, " - ", 'CWW17'!$B$151, " - ", 'CWW17'!$E$6, " - ", 'CWW17'!$E$5))&gt;230,LEFT(_xlfn.CONCAT('CWW17'!$B$141, " - ", 'CWW17'!$B$151, " - ", 'CWW17'!$E$6, " - ", 'CWW17'!$E$5),212)&amp;" [*** truncated]",_xlfn.CONCAT('CWW17'!$B$141, " - ", 'CWW17'!$B$151, " - ", 'CWW17'!$E$6, " - ", 'CWW17'!$E$5))</f>
        <v xml:space="preserve">EA/NRW environmental programme bioresources (WINEP/NEP) - Sludge treatment - Anaerobic digestion and/or advanced anaerobic digestion; (WINEP/NEP) bioresources capex - Foul - Wastewater network+ </v>
      </c>
      <c r="D3557" t="str">
        <f>'CWW17'!$C$151</f>
        <v>£m</v>
      </c>
      <c r="E3557" t="s">
        <v>8488</v>
      </c>
      <c r="F3557" s="1248">
        <f>IF(ISBLANK('CWW17'!$K$151),"##BLANK",'CWW17'!$K$151)</f>
        <v>0</v>
      </c>
    </row>
    <row r="3558" spans="2:6" x14ac:dyDescent="0.2">
      <c r="B3558" t="str">
        <f>UPPER('CWW17'!$BE$151)</f>
        <v>CWW17_140SWD_PR24</v>
      </c>
      <c r="C3558" t="str">
        <f>IF(LEN(_xlfn.CONCAT('CWW17'!$B$141, " - ", 'CWW17'!$B$151, " - ", 'CWW17'!$F$6, " - ", 'CWW17'!$E$5))&gt;230,LEFT(_xlfn.CONCAT('CWW17'!$B$141, " - ", 'CWW17'!$B$151, " - ", 'CWW17'!$F$6, " - ", 'CWW17'!$E$5),212)&amp;" [*** truncated]",_xlfn.CONCAT('CWW17'!$B$141, " - ", 'CWW17'!$B$151, " - ", 'CWW17'!$F$6, " - ", 'CWW17'!$E$5))</f>
        <v xml:space="preserve">EA/NRW environmental programme bioresources (WINEP/NEP) - Sludge treatment - Anaerobic digestion and/or advanced anaerobic digestion; (WINEP/NEP) bioresources capex - Surface water drainage - Wastewater network+ </v>
      </c>
      <c r="D3558" t="str">
        <f>'CWW17'!$C$151</f>
        <v>£m</v>
      </c>
      <c r="E3558" t="s">
        <v>8488</v>
      </c>
      <c r="F3558" s="1248">
        <f>IF(ISBLANK('CWW17'!$L$151),"##BLANK",'CWW17'!$L$151)</f>
        <v>0</v>
      </c>
    </row>
    <row r="3559" spans="2:6" x14ac:dyDescent="0.2">
      <c r="B3559" t="str">
        <f>UPPER('CWW17'!$BF$151)</f>
        <v>CWW17_140HD_PR24</v>
      </c>
      <c r="C3559" t="str">
        <f>IF(LEN(_xlfn.CONCAT('CWW17'!$B$141, " - ", 'CWW17'!$B$151, " - ", 'CWW17'!$G$6, " - ", 'CWW17'!$E$5))&gt;230,LEFT(_xlfn.CONCAT('CWW17'!$B$141, " - ", 'CWW17'!$B$151, " - ", 'CWW17'!$G$6, " - ", 'CWW17'!$E$5),212)&amp;" [*** truncated]",_xlfn.CONCAT('CWW17'!$B$141, " - ", 'CWW17'!$B$151, " - ", 'CWW17'!$G$6, " - ", 'CWW17'!$E$5))</f>
        <v xml:space="preserve">EA/NRW environmental programme bioresources (WINEP/NEP) - Sludge treatment - Anaerobic digestion and/or advanced anaerobic digestion; (WINEP/NEP) bioresources capex - Highway drainage - Wastewater network+ </v>
      </c>
      <c r="D3559" t="str">
        <f>'CWW17'!$C$151</f>
        <v>£m</v>
      </c>
      <c r="E3559" t="s">
        <v>8488</v>
      </c>
      <c r="F3559" s="1248">
        <f>IF(ISBLANK('CWW17'!$M$151),"##BLANK",'CWW17'!$M$151)</f>
        <v>0</v>
      </c>
    </row>
    <row r="3560" spans="2:6" x14ac:dyDescent="0.2">
      <c r="B3560" t="str">
        <f>UPPER('CWW17'!$BG$151)</f>
        <v>CWW17_140STD_PR24</v>
      </c>
      <c r="C3560" t="str">
        <f>IF(LEN(_xlfn.CONCAT('CWW17'!$B$141, " - ", 'CWW17'!$B$151, " - ", 'CWW17'!$H$6, " - ", 'CWW17'!$E$5))&gt;230,LEFT(_xlfn.CONCAT('CWW17'!$B$141, " - ", 'CWW17'!$B$151, " - ", 'CWW17'!$H$6, " - ", 'CWW17'!$E$5),212)&amp;" [*** truncated]",_xlfn.CONCAT('CWW17'!$B$141, " - ", 'CWW17'!$B$151, " - ", 'CWW17'!$H$6, " - ", 'CWW17'!$E$5))</f>
        <v xml:space="preserve">EA/NRW environmental programme bioresources (WINEP/NEP) - Sludge treatment - Anaerobic digestion and/or advanced anaerobic digestion; (WINEP/NEP) bioresources capex - Sewage treatment and disposal - Wastewater network+ </v>
      </c>
      <c r="D3560" t="str">
        <f>'CWW17'!$C$151</f>
        <v>£m</v>
      </c>
      <c r="E3560" t="s">
        <v>8488</v>
      </c>
      <c r="F3560" s="1248">
        <f>IF(ISBLANK('CWW17'!$N$151),"##BLANK",'CWW17'!$N$151)</f>
        <v>0</v>
      </c>
    </row>
    <row r="3561" spans="2:6" x14ac:dyDescent="0.2">
      <c r="B3561" t="str">
        <f>UPPER('CWW17'!$BH$151)</f>
        <v>CWW17_140SLT_PR24</v>
      </c>
      <c r="C3561" t="str">
        <f>IF(LEN(_xlfn.CONCAT('CWW17'!$B$141, " - ", 'CWW17'!$B$151, " - ", 'CWW17'!$I$6, " - ", 'CWW17'!$E$5))&gt;230,LEFT(_xlfn.CONCAT('CWW17'!$B$141, " - ", 'CWW17'!$B$151, " - ", 'CWW17'!$I$6, " - ", 'CWW17'!$E$5),212)&amp;" [*** truncated]",_xlfn.CONCAT('CWW17'!$B$141, " - ", 'CWW17'!$B$151, " - ", 'CWW17'!$I$6, " - ", 'CWW17'!$E$5))</f>
        <v xml:space="preserve">EA/NRW environmental programme bioresources (WINEP/NEP) - Sludge treatment - Anaerobic digestion and/or advanced anaerobic digestion; (WINEP/NEP) bioresources capex - Sludge liquor treatment - Wastewater network+ </v>
      </c>
      <c r="D3561" t="str">
        <f>'CWW17'!$C$151</f>
        <v>£m</v>
      </c>
      <c r="E3561" t="s">
        <v>8488</v>
      </c>
      <c r="F3561" s="1248">
        <f>IF(ISBLANK('CWW17'!$O$151),"##BLANK",'CWW17'!$O$151)</f>
        <v>0</v>
      </c>
    </row>
    <row r="3562" spans="2:6" x14ac:dyDescent="0.2">
      <c r="B3562" t="str">
        <f>UPPER('CWW17'!$BI$151)</f>
        <v>CWW17_140TOT_PR24</v>
      </c>
      <c r="C3562" t="str">
        <f>IF(LEN(_xlfn.CONCAT('CWW17'!$B$141, " - ", 'CWW17'!$B$151, " - ", 'CWW17'!$J$5))&gt;230,LEFT(_xlfn.CONCAT('CWW17'!$B$141, " - ", 'CWW17'!$B$151, " - ", 'CWW17'!$J$5),212)&amp;" [*** truncated]",_xlfn.CONCAT('CWW17'!$B$141, " - ", 'CWW17'!$B$151, " - ", 'CWW17'!$J$5))</f>
        <v>EA/NRW environmental programme bioresources (WINEP/NEP) - Sludge treatment - Anaerobic digestion and/or advanced anaerobic digestion; (WINEP/NEP) bioresources capex - Total</v>
      </c>
      <c r="D3562" t="str">
        <f>'CWW17'!$C$151</f>
        <v>£m</v>
      </c>
      <c r="E3562" t="s">
        <v>8488</v>
      </c>
      <c r="F3562" s="1248">
        <f>IF(ISBLANK('CWW17'!$P$151),"##BLANK",'CWW17'!$P$151)</f>
        <v>0</v>
      </c>
    </row>
    <row r="3563" spans="2:6" x14ac:dyDescent="0.2">
      <c r="B3563" t="str">
        <f>UPPER('CWW17'!$BD$152)</f>
        <v>CWW17_141FL_PR24</v>
      </c>
      <c r="C3563" t="str">
        <f>IF(LEN(_xlfn.CONCAT('CWW17'!$B$141, " - ", 'CWW17'!$B$152, " - ", 'CWW17'!$E$6, " - ", 'CWW17'!$E$5))&gt;230,LEFT(_xlfn.CONCAT('CWW17'!$B$141, " - ", 'CWW17'!$B$152, " - ", 'CWW17'!$E$6, " - ", 'CWW17'!$E$5),212)&amp;" [*** truncated]",_xlfn.CONCAT('CWW17'!$B$141, " - ", 'CWW17'!$B$152, " - ", 'CWW17'!$E$6, " - ", 'CWW17'!$E$5))</f>
        <v xml:space="preserve">EA/NRW environmental programme bioresources (WINEP/NEP) - Sludge treatment - Anaerobic digestion and/or advanced anaerobic digestion; (WINEP/NEP) bioresources opex - Foul - Wastewater network+ </v>
      </c>
      <c r="D3563" t="str">
        <f>'CWW17'!$C$152</f>
        <v>£m</v>
      </c>
      <c r="E3563" t="s">
        <v>8488</v>
      </c>
      <c r="F3563" s="1248">
        <f>IF(ISBLANK('CWW17'!$K$152),"##BLANK",'CWW17'!$K$152)</f>
        <v>0</v>
      </c>
    </row>
    <row r="3564" spans="2:6" x14ac:dyDescent="0.2">
      <c r="B3564" t="str">
        <f>UPPER('CWW17'!$BE$152)</f>
        <v>CWW17_141SWD_PR24</v>
      </c>
      <c r="C3564" t="str">
        <f>IF(LEN(_xlfn.CONCAT('CWW17'!$B$141, " - ", 'CWW17'!$B$152, " - ", 'CWW17'!$F$6, " - ", 'CWW17'!$E$5))&gt;230,LEFT(_xlfn.CONCAT('CWW17'!$B$141, " - ", 'CWW17'!$B$152, " - ", 'CWW17'!$F$6, " - ", 'CWW17'!$E$5),212)&amp;" [*** truncated]",_xlfn.CONCAT('CWW17'!$B$141, " - ", 'CWW17'!$B$152, " - ", 'CWW17'!$F$6, " - ", 'CWW17'!$E$5))</f>
        <v xml:space="preserve">EA/NRW environmental programme bioresources (WINEP/NEP) - Sludge treatment - Anaerobic digestion and/or advanced anaerobic digestion; (WINEP/NEP) bioresources opex - Surface water drainage - Wastewater network+ </v>
      </c>
      <c r="D3564" t="str">
        <f>'CWW17'!$C$152</f>
        <v>£m</v>
      </c>
      <c r="E3564" t="s">
        <v>8488</v>
      </c>
      <c r="F3564" s="1248">
        <f>IF(ISBLANK('CWW17'!$L$152),"##BLANK",'CWW17'!$L$152)</f>
        <v>0</v>
      </c>
    </row>
    <row r="3565" spans="2:6" x14ac:dyDescent="0.2">
      <c r="B3565" t="str">
        <f>UPPER('CWW17'!$BF$152)</f>
        <v>CWW17_141HD_PR24</v>
      </c>
      <c r="C3565" t="str">
        <f>IF(LEN(_xlfn.CONCAT('CWW17'!$B$141, " - ", 'CWW17'!$B$152, " - ", 'CWW17'!$G$6, " - ", 'CWW17'!$E$5))&gt;230,LEFT(_xlfn.CONCAT('CWW17'!$B$141, " - ", 'CWW17'!$B$152, " - ", 'CWW17'!$G$6, " - ", 'CWW17'!$E$5),212)&amp;" [*** truncated]",_xlfn.CONCAT('CWW17'!$B$141, " - ", 'CWW17'!$B$152, " - ", 'CWW17'!$G$6, " - ", 'CWW17'!$E$5))</f>
        <v xml:space="preserve">EA/NRW environmental programme bioresources (WINEP/NEP) - Sludge treatment - Anaerobic digestion and/or advanced anaerobic digestion; (WINEP/NEP) bioresources opex - Highway drainage - Wastewater network+ </v>
      </c>
      <c r="D3565" t="str">
        <f>'CWW17'!$C$152</f>
        <v>£m</v>
      </c>
      <c r="E3565" t="s">
        <v>8488</v>
      </c>
      <c r="F3565" s="1248">
        <f>IF(ISBLANK('CWW17'!$M$152),"##BLANK",'CWW17'!$M$152)</f>
        <v>0</v>
      </c>
    </row>
    <row r="3566" spans="2:6" x14ac:dyDescent="0.2">
      <c r="B3566" t="str">
        <f>UPPER('CWW17'!$BG$152)</f>
        <v>CWW17_141STD_PR24</v>
      </c>
      <c r="C3566" t="str">
        <f>IF(LEN(_xlfn.CONCAT('CWW17'!$B$141, " - ", 'CWW17'!$B$152, " - ", 'CWW17'!$H$6, " - ", 'CWW17'!$E$5))&gt;230,LEFT(_xlfn.CONCAT('CWW17'!$B$141, " - ", 'CWW17'!$B$152, " - ", 'CWW17'!$H$6, " - ", 'CWW17'!$E$5),212)&amp;" [*** truncated]",_xlfn.CONCAT('CWW17'!$B$141, " - ", 'CWW17'!$B$152, " - ", 'CWW17'!$H$6, " - ", 'CWW17'!$E$5))</f>
        <v xml:space="preserve">EA/NRW environmental programme bioresources (WINEP/NEP) - Sludge treatment - Anaerobic digestion and/or advanced anaerobic digestion; (WINEP/NEP) bioresources opex - Sewage treatment and disposal - Wastewater network+ </v>
      </c>
      <c r="D3566" t="str">
        <f>'CWW17'!$C$152</f>
        <v>£m</v>
      </c>
      <c r="E3566" t="s">
        <v>8488</v>
      </c>
      <c r="F3566" s="1248">
        <f>IF(ISBLANK('CWW17'!$N$152),"##BLANK",'CWW17'!$N$152)</f>
        <v>0</v>
      </c>
    </row>
    <row r="3567" spans="2:6" x14ac:dyDescent="0.2">
      <c r="B3567" t="str">
        <f>UPPER('CWW17'!$BH$152)</f>
        <v>CWW17_141SLT_PR24</v>
      </c>
      <c r="C3567" t="str">
        <f>IF(LEN(_xlfn.CONCAT('CWW17'!$B$141, " - ", 'CWW17'!$B$152, " - ", 'CWW17'!$I$6, " - ", 'CWW17'!$E$5))&gt;230,LEFT(_xlfn.CONCAT('CWW17'!$B$141, " - ", 'CWW17'!$B$152, " - ", 'CWW17'!$I$6, " - ", 'CWW17'!$E$5),212)&amp;" [*** truncated]",_xlfn.CONCAT('CWW17'!$B$141, " - ", 'CWW17'!$B$152, " - ", 'CWW17'!$I$6, " - ", 'CWW17'!$E$5))</f>
        <v xml:space="preserve">EA/NRW environmental programme bioresources (WINEP/NEP) - Sludge treatment - Anaerobic digestion and/or advanced anaerobic digestion; (WINEP/NEP) bioresources opex - Sludge liquor treatment - Wastewater network+ </v>
      </c>
      <c r="D3567" t="str">
        <f>'CWW17'!$C$152</f>
        <v>£m</v>
      </c>
      <c r="E3567" t="s">
        <v>8488</v>
      </c>
      <c r="F3567" s="1248">
        <f>IF(ISBLANK('CWW17'!$O$152),"##BLANK",'CWW17'!$O$152)</f>
        <v>0</v>
      </c>
    </row>
    <row r="3568" spans="2:6" x14ac:dyDescent="0.2">
      <c r="B3568" t="str">
        <f>UPPER('CWW17'!$BI$152)</f>
        <v>CWW17_141TOT_PR24</v>
      </c>
      <c r="C3568" t="str">
        <f>IF(LEN(_xlfn.CONCAT('CWW17'!$B$141, " - ", 'CWW17'!$B$152, " - ", 'CWW17'!$J$5))&gt;230,LEFT(_xlfn.CONCAT('CWW17'!$B$141, " - ", 'CWW17'!$B$152, " - ", 'CWW17'!$J$5),212)&amp;" [*** truncated]",_xlfn.CONCAT('CWW17'!$B$141, " - ", 'CWW17'!$B$152, " - ", 'CWW17'!$J$5))</f>
        <v>EA/NRW environmental programme bioresources (WINEP/NEP) - Sludge treatment - Anaerobic digestion and/or advanced anaerobic digestion; (WINEP/NEP) bioresources opex - Total</v>
      </c>
      <c r="D3568" t="str">
        <f>'CWW17'!$C$152</f>
        <v>£m</v>
      </c>
      <c r="E3568" t="s">
        <v>8488</v>
      </c>
      <c r="F3568" s="1248">
        <f>IF(ISBLANK('CWW17'!$P$152),"##BLANK",'CWW17'!$P$152)</f>
        <v>0</v>
      </c>
    </row>
    <row r="3569" spans="2:6" x14ac:dyDescent="0.2">
      <c r="B3569" t="str">
        <f>UPPER('CWW17'!$BD$153)</f>
        <v>CWW17_142FL_PR24</v>
      </c>
      <c r="C3569" t="str">
        <f>IF(LEN(_xlfn.CONCAT('CWW17'!$B$141, " - ", 'CWW17'!$B$153, " - ", 'CWW17'!$E$6, " - ", 'CWW17'!$E$5))&gt;230,LEFT(_xlfn.CONCAT('CWW17'!$B$141, " - ", 'CWW17'!$B$153, " - ", 'CWW17'!$E$6, " - ", 'CWW17'!$E$5),212)&amp;" [*** truncated]",_xlfn.CONCAT('CWW17'!$B$141, " - ", 'CWW17'!$B$153, " - ", 'CWW17'!$E$6, " - ", 'CWW17'!$E$5))</f>
        <v xml:space="preserve">EA/NRW environmental programme bioresources (WINEP/NEP) - Sludge treatment - Anaerobic digestion and/or advanced anaerobic digestion; (WINEP/NEP) bioresources totex - Foul - Wastewater network+ </v>
      </c>
      <c r="D3569" t="str">
        <f>'CWW17'!$C$153</f>
        <v>£m</v>
      </c>
      <c r="E3569" t="s">
        <v>8488</v>
      </c>
      <c r="F3569" s="1248">
        <f>IF(ISBLANK('CWW17'!$K$153),"##BLANK",'CWW17'!$K$153)</f>
        <v>0</v>
      </c>
    </row>
    <row r="3570" spans="2:6" x14ac:dyDescent="0.2">
      <c r="B3570" t="str">
        <f>UPPER('CWW17'!$BE$153)</f>
        <v>CWW17_142SWD_PR24</v>
      </c>
      <c r="C3570" t="str">
        <f>IF(LEN(_xlfn.CONCAT('CWW17'!$B$141, " - ", 'CWW17'!$B$153, " - ", 'CWW17'!$F$6, " - ", 'CWW17'!$E$5))&gt;230,LEFT(_xlfn.CONCAT('CWW17'!$B$141, " - ", 'CWW17'!$B$153, " - ", 'CWW17'!$F$6, " - ", 'CWW17'!$E$5),212)&amp;" [*** truncated]",_xlfn.CONCAT('CWW17'!$B$141, " - ", 'CWW17'!$B$153, " - ", 'CWW17'!$F$6, " - ", 'CWW17'!$E$5))</f>
        <v xml:space="preserve">EA/NRW environmental programme bioresources (WINEP/NEP) - Sludge treatment - Anaerobic digestion and/or advanced anaerobic digestion; (WINEP/NEP) bioresources totex - Surface water drainage - Wastewater network+ </v>
      </c>
      <c r="D3570" t="str">
        <f>'CWW17'!$C$153</f>
        <v>£m</v>
      </c>
      <c r="E3570" t="s">
        <v>8488</v>
      </c>
      <c r="F3570" s="1248">
        <f>IF(ISBLANK('CWW17'!$L$153),"##BLANK",'CWW17'!$L$153)</f>
        <v>0</v>
      </c>
    </row>
    <row r="3571" spans="2:6" x14ac:dyDescent="0.2">
      <c r="B3571" t="str">
        <f>UPPER('CWW17'!$BF$153)</f>
        <v>CWW17_142HD_PR24</v>
      </c>
      <c r="C3571" t="str">
        <f>IF(LEN(_xlfn.CONCAT('CWW17'!$B$141, " - ", 'CWW17'!$B$153, " - ", 'CWW17'!$G$6, " - ", 'CWW17'!$E$5))&gt;230,LEFT(_xlfn.CONCAT('CWW17'!$B$141, " - ", 'CWW17'!$B$153, " - ", 'CWW17'!$G$6, " - ", 'CWW17'!$E$5),212)&amp;" [*** truncated]",_xlfn.CONCAT('CWW17'!$B$141, " - ", 'CWW17'!$B$153, " - ", 'CWW17'!$G$6, " - ", 'CWW17'!$E$5))</f>
        <v xml:space="preserve">EA/NRW environmental programme bioresources (WINEP/NEP) - Sludge treatment - Anaerobic digestion and/or advanced anaerobic digestion; (WINEP/NEP) bioresources totex - Highway drainage - Wastewater network+ </v>
      </c>
      <c r="D3571" t="str">
        <f>'CWW17'!$C$153</f>
        <v>£m</v>
      </c>
      <c r="E3571" t="s">
        <v>8488</v>
      </c>
      <c r="F3571" s="1248">
        <f>IF(ISBLANK('CWW17'!$M$153),"##BLANK",'CWW17'!$M$153)</f>
        <v>0</v>
      </c>
    </row>
    <row r="3572" spans="2:6" x14ac:dyDescent="0.2">
      <c r="B3572" t="str">
        <f>UPPER('CWW17'!$BG$153)</f>
        <v>CWW17_142STD_PR24</v>
      </c>
      <c r="C3572" t="str">
        <f>IF(LEN(_xlfn.CONCAT('CWW17'!$B$141, " - ", 'CWW17'!$B$153, " - ", 'CWW17'!$H$6, " - ", 'CWW17'!$E$5))&gt;230,LEFT(_xlfn.CONCAT('CWW17'!$B$141, " - ", 'CWW17'!$B$153, " - ", 'CWW17'!$H$6, " - ", 'CWW17'!$E$5),212)&amp;" [*** truncated]",_xlfn.CONCAT('CWW17'!$B$141, " - ", 'CWW17'!$B$153, " - ", 'CWW17'!$H$6, " - ", 'CWW17'!$E$5))</f>
        <v xml:space="preserve">EA/NRW environmental programme bioresources (WINEP/NEP) - Sludge treatment - Anaerobic digestion and/or advanced anaerobic digestion; (WINEP/NEP) bioresources totex - Sewage treatment and disposal - Wastewater network+ </v>
      </c>
      <c r="D3572" t="str">
        <f>'CWW17'!$C$153</f>
        <v>£m</v>
      </c>
      <c r="E3572" t="s">
        <v>8488</v>
      </c>
      <c r="F3572" s="1248">
        <f>IF(ISBLANK('CWW17'!$N$153),"##BLANK",'CWW17'!$N$153)</f>
        <v>0</v>
      </c>
    </row>
    <row r="3573" spans="2:6" x14ac:dyDescent="0.2">
      <c r="B3573" t="str">
        <f>UPPER('CWW17'!$BH$153)</f>
        <v>CWW17_142SLT_PR24</v>
      </c>
      <c r="C3573" t="str">
        <f>IF(LEN(_xlfn.CONCAT('CWW17'!$B$141, " - ", 'CWW17'!$B$153, " - ", 'CWW17'!$I$6, " - ", 'CWW17'!$E$5))&gt;230,LEFT(_xlfn.CONCAT('CWW17'!$B$141, " - ", 'CWW17'!$B$153, " - ", 'CWW17'!$I$6, " - ", 'CWW17'!$E$5),212)&amp;" [*** truncated]",_xlfn.CONCAT('CWW17'!$B$141, " - ", 'CWW17'!$B$153, " - ", 'CWW17'!$I$6, " - ", 'CWW17'!$E$5))</f>
        <v xml:space="preserve">EA/NRW environmental programme bioresources (WINEP/NEP) - Sludge treatment - Anaerobic digestion and/or advanced anaerobic digestion; (WINEP/NEP) bioresources totex - Sludge liquor treatment - Wastewater network+ </v>
      </c>
      <c r="D3573" t="str">
        <f>'CWW17'!$C$153</f>
        <v>£m</v>
      </c>
      <c r="E3573" t="s">
        <v>8488</v>
      </c>
      <c r="F3573" s="1248">
        <f>IF(ISBLANK('CWW17'!$O$153),"##BLANK",'CWW17'!$O$153)</f>
        <v>0</v>
      </c>
    </row>
    <row r="3574" spans="2:6" x14ac:dyDescent="0.2">
      <c r="B3574" t="str">
        <f>UPPER('CWW17'!$BI$153)</f>
        <v>CWW17_142TOT_PR24</v>
      </c>
      <c r="C3574" t="str">
        <f>IF(LEN(_xlfn.CONCAT('CWW17'!$B$141, " - ", 'CWW17'!$B$153, " - ", 'CWW17'!$J$5))&gt;230,LEFT(_xlfn.CONCAT('CWW17'!$B$141, " - ", 'CWW17'!$B$153, " - ", 'CWW17'!$J$5),212)&amp;" [*** truncated]",_xlfn.CONCAT('CWW17'!$B$141, " - ", 'CWW17'!$B$153, " - ", 'CWW17'!$J$5))</f>
        <v>EA/NRW environmental programme bioresources (WINEP/NEP) - Sludge treatment - Anaerobic digestion and/or advanced anaerobic digestion; (WINEP/NEP) bioresources totex - Total</v>
      </c>
      <c r="D3574" t="str">
        <f>'CWW17'!$C$153</f>
        <v>£m</v>
      </c>
      <c r="E3574" t="s">
        <v>8488</v>
      </c>
      <c r="F3574" s="1248">
        <f>IF(ISBLANK('CWW17'!$P$153),"##BLANK",'CWW17'!$P$153)</f>
        <v>0</v>
      </c>
    </row>
    <row r="3575" spans="2:6" x14ac:dyDescent="0.2">
      <c r="B3575" t="str">
        <f>UPPER('CWW17'!$BD$154)</f>
        <v>CWW17_143FL_PR24</v>
      </c>
      <c r="C3575" t="str">
        <f>IF(LEN(_xlfn.CONCAT('CWW17'!$B$141, " - ", 'CWW17'!$B$154, " - ", 'CWW17'!$E$6, " - ", 'CWW17'!$E$5))&gt;230,LEFT(_xlfn.CONCAT('CWW17'!$B$141, " - ", 'CWW17'!$B$154, " - ", 'CWW17'!$E$6, " - ", 'CWW17'!$E$5),212)&amp;" [*** truncated]",_xlfn.CONCAT('CWW17'!$B$141, " - ", 'CWW17'!$B$154, " - ", 'CWW17'!$E$6, " - ", 'CWW17'!$E$5))</f>
        <v xml:space="preserve">EA/NRW environmental programme bioresources (WINEP/NEP) - Sludge treatment - Thickening and/or dewatering; (WINEP/NEP) capex - Foul - Wastewater network+ </v>
      </c>
      <c r="D3575" t="str">
        <f>'CWW17'!$C$154</f>
        <v>£m</v>
      </c>
      <c r="E3575" t="s">
        <v>8488</v>
      </c>
      <c r="F3575" s="1248">
        <f>IF(ISBLANK('CWW17'!$K$154),"##BLANK",'CWW17'!$K$154)</f>
        <v>0</v>
      </c>
    </row>
    <row r="3576" spans="2:6" x14ac:dyDescent="0.2">
      <c r="B3576" t="str">
        <f>UPPER('CWW17'!$BE$154)</f>
        <v>CWW17_143SWD_PR24</v>
      </c>
      <c r="C3576" t="str">
        <f>IF(LEN(_xlfn.CONCAT('CWW17'!$B$141, " - ", 'CWW17'!$B$154, " - ", 'CWW17'!$F$6, " - ", 'CWW17'!$E$5))&gt;230,LEFT(_xlfn.CONCAT('CWW17'!$B$141, " - ", 'CWW17'!$B$154, " - ", 'CWW17'!$F$6, " - ", 'CWW17'!$E$5),212)&amp;" [*** truncated]",_xlfn.CONCAT('CWW17'!$B$141, " - ", 'CWW17'!$B$154, " - ", 'CWW17'!$F$6, " - ", 'CWW17'!$E$5))</f>
        <v xml:space="preserve">EA/NRW environmental programme bioresources (WINEP/NEP) - Sludge treatment - Thickening and/or dewatering; (WINEP/NEP) capex - Surface water drainage - Wastewater network+ </v>
      </c>
      <c r="D3576" t="str">
        <f>'CWW17'!$C$154</f>
        <v>£m</v>
      </c>
      <c r="E3576" t="s">
        <v>8488</v>
      </c>
      <c r="F3576" s="1248">
        <f>IF(ISBLANK('CWW17'!$L$154),"##BLANK",'CWW17'!$L$154)</f>
        <v>0</v>
      </c>
    </row>
    <row r="3577" spans="2:6" x14ac:dyDescent="0.2">
      <c r="B3577" t="str">
        <f>UPPER('CWW17'!$BF$154)</f>
        <v>CWW17_143HD_PR24</v>
      </c>
      <c r="C3577" t="str">
        <f>IF(LEN(_xlfn.CONCAT('CWW17'!$B$141, " - ", 'CWW17'!$B$154, " - ", 'CWW17'!$G$6, " - ", 'CWW17'!$E$5))&gt;230,LEFT(_xlfn.CONCAT('CWW17'!$B$141, " - ", 'CWW17'!$B$154, " - ", 'CWW17'!$G$6, " - ", 'CWW17'!$E$5),212)&amp;" [*** truncated]",_xlfn.CONCAT('CWW17'!$B$141, " - ", 'CWW17'!$B$154, " - ", 'CWW17'!$G$6, " - ", 'CWW17'!$E$5))</f>
        <v xml:space="preserve">EA/NRW environmental programme bioresources (WINEP/NEP) - Sludge treatment - Thickening and/or dewatering; (WINEP/NEP) capex - Highway drainage - Wastewater network+ </v>
      </c>
      <c r="D3577" t="str">
        <f>'CWW17'!$C$154</f>
        <v>£m</v>
      </c>
      <c r="E3577" t="s">
        <v>8488</v>
      </c>
      <c r="F3577" s="1248">
        <f>IF(ISBLANK('CWW17'!$M$154),"##BLANK",'CWW17'!$M$154)</f>
        <v>0</v>
      </c>
    </row>
    <row r="3578" spans="2:6" x14ac:dyDescent="0.2">
      <c r="B3578" t="str">
        <f>UPPER('CWW17'!$BG$154)</f>
        <v>CWW17_143STD_PR24</v>
      </c>
      <c r="C3578" t="str">
        <f>IF(LEN(_xlfn.CONCAT('CWW17'!$B$141, " - ", 'CWW17'!$B$154, " - ", 'CWW17'!$H$6, " - ", 'CWW17'!$E$5))&gt;230,LEFT(_xlfn.CONCAT('CWW17'!$B$141, " - ", 'CWW17'!$B$154, " - ", 'CWW17'!$H$6, " - ", 'CWW17'!$E$5),212)&amp;" [*** truncated]",_xlfn.CONCAT('CWW17'!$B$141, " - ", 'CWW17'!$B$154, " - ", 'CWW17'!$H$6, " - ", 'CWW17'!$E$5))</f>
        <v xml:space="preserve">EA/NRW environmental programme bioresources (WINEP/NEP) - Sludge treatment - Thickening and/or dewatering; (WINEP/NEP) capex - Sewage treatment and disposal - Wastewater network+ </v>
      </c>
      <c r="D3578" t="str">
        <f>'CWW17'!$C$154</f>
        <v>£m</v>
      </c>
      <c r="E3578" t="s">
        <v>8488</v>
      </c>
      <c r="F3578" s="1248">
        <f>IF(ISBLANK('CWW17'!$N$154),"##BLANK",'CWW17'!$N$154)</f>
        <v>0</v>
      </c>
    </row>
    <row r="3579" spans="2:6" x14ac:dyDescent="0.2">
      <c r="B3579" t="str">
        <f>UPPER('CWW17'!$BH$154)</f>
        <v>CWW17_143SLT_PR24</v>
      </c>
      <c r="C3579" t="str">
        <f>IF(LEN(_xlfn.CONCAT('CWW17'!$B$141, " - ", 'CWW17'!$B$154, " - ", 'CWW17'!$I$6, " - ", 'CWW17'!$E$5))&gt;230,LEFT(_xlfn.CONCAT('CWW17'!$B$141, " - ", 'CWW17'!$B$154, " - ", 'CWW17'!$I$6, " - ", 'CWW17'!$E$5),212)&amp;" [*** truncated]",_xlfn.CONCAT('CWW17'!$B$141, " - ", 'CWW17'!$B$154, " - ", 'CWW17'!$I$6, " - ", 'CWW17'!$E$5))</f>
        <v xml:space="preserve">EA/NRW environmental programme bioresources (WINEP/NEP) - Sludge treatment - Thickening and/or dewatering; (WINEP/NEP) capex - Sludge liquor treatment - Wastewater network+ </v>
      </c>
      <c r="D3579" t="str">
        <f>'CWW17'!$C$154</f>
        <v>£m</v>
      </c>
      <c r="E3579" t="s">
        <v>8488</v>
      </c>
      <c r="F3579" s="1248">
        <f>IF(ISBLANK('CWW17'!$O$154),"##BLANK",'CWW17'!$O$154)</f>
        <v>0</v>
      </c>
    </row>
    <row r="3580" spans="2:6" x14ac:dyDescent="0.2">
      <c r="B3580" t="str">
        <f>UPPER('CWW17'!$BI$154)</f>
        <v>CWW17_143TOT_PR24</v>
      </c>
      <c r="C3580" t="str">
        <f>IF(LEN(_xlfn.CONCAT('CWW17'!$B$141, " - ", 'CWW17'!$B$154, " - ", 'CWW17'!$J$5))&gt;230,LEFT(_xlfn.CONCAT('CWW17'!$B$141, " - ", 'CWW17'!$B$154, " - ", 'CWW17'!$J$5),212)&amp;" [*** truncated]",_xlfn.CONCAT('CWW17'!$B$141, " - ", 'CWW17'!$B$154, " - ", 'CWW17'!$J$5))</f>
        <v>EA/NRW environmental programme bioresources (WINEP/NEP) - Sludge treatment - Thickening and/or dewatering; (WINEP/NEP) capex - Total</v>
      </c>
      <c r="D3580" t="str">
        <f>'CWW17'!$C$154</f>
        <v>£m</v>
      </c>
      <c r="E3580" t="s">
        <v>8488</v>
      </c>
      <c r="F3580" s="1248">
        <f>IF(ISBLANK('CWW17'!$P$154),"##BLANK",'CWW17'!$P$154)</f>
        <v>0</v>
      </c>
    </row>
    <row r="3581" spans="2:6" x14ac:dyDescent="0.2">
      <c r="B3581" t="str">
        <f>UPPER('CWW17'!$BD$155)</f>
        <v>CWW17_144FL_PR24</v>
      </c>
      <c r="C3581" t="str">
        <f>IF(LEN(_xlfn.CONCAT('CWW17'!$B$141, " - ", 'CWW17'!$B$155, " - ", 'CWW17'!$E$6, " - ", 'CWW17'!$E$5))&gt;230,LEFT(_xlfn.CONCAT('CWW17'!$B$141, " - ", 'CWW17'!$B$155, " - ", 'CWW17'!$E$6, " - ", 'CWW17'!$E$5),212)&amp;" [*** truncated]",_xlfn.CONCAT('CWW17'!$B$141, " - ", 'CWW17'!$B$155, " - ", 'CWW17'!$E$6, " - ", 'CWW17'!$E$5))</f>
        <v xml:space="preserve">EA/NRW environmental programme bioresources (WINEP/NEP) - Sludge treatment -Thickening and/or dewatering; (WINEP/NEP) opex - Foul - Wastewater network+ </v>
      </c>
      <c r="D3581" t="str">
        <f>'CWW17'!$C$155</f>
        <v>£m</v>
      </c>
      <c r="E3581" t="s">
        <v>8488</v>
      </c>
      <c r="F3581" s="1248">
        <f>IF(ISBLANK('CWW17'!$K$155),"##BLANK",'CWW17'!$K$155)</f>
        <v>0</v>
      </c>
    </row>
    <row r="3582" spans="2:6" x14ac:dyDescent="0.2">
      <c r="B3582" t="str">
        <f>UPPER('CWW17'!$BE$155)</f>
        <v>CWW17_144SWD_PR24</v>
      </c>
      <c r="C3582" t="str">
        <f>IF(LEN(_xlfn.CONCAT('CWW17'!$B$141, " - ", 'CWW17'!$B$155, " - ", 'CWW17'!$F$6, " - ", 'CWW17'!$E$5))&gt;230,LEFT(_xlfn.CONCAT('CWW17'!$B$141, " - ", 'CWW17'!$B$155, " - ", 'CWW17'!$F$6, " - ", 'CWW17'!$E$5),212)&amp;" [*** truncated]",_xlfn.CONCAT('CWW17'!$B$141, " - ", 'CWW17'!$B$155, " - ", 'CWW17'!$F$6, " - ", 'CWW17'!$E$5))</f>
        <v xml:space="preserve">EA/NRW environmental programme bioresources (WINEP/NEP) - Sludge treatment -Thickening and/or dewatering; (WINEP/NEP) opex - Surface water drainage - Wastewater network+ </v>
      </c>
      <c r="D3582" t="str">
        <f>'CWW17'!$C$155</f>
        <v>£m</v>
      </c>
      <c r="E3582" t="s">
        <v>8488</v>
      </c>
      <c r="F3582" s="1248">
        <f>IF(ISBLANK('CWW17'!$L$155),"##BLANK",'CWW17'!$L$155)</f>
        <v>0</v>
      </c>
    </row>
    <row r="3583" spans="2:6" x14ac:dyDescent="0.2">
      <c r="B3583" t="str">
        <f>UPPER('CWW17'!$BF$155)</f>
        <v>CWW17_144HD_PR24</v>
      </c>
      <c r="C3583" t="str">
        <f>IF(LEN(_xlfn.CONCAT('CWW17'!$B$141, " - ", 'CWW17'!$B$155, " - ", 'CWW17'!$G$6, " - ", 'CWW17'!$E$5))&gt;230,LEFT(_xlfn.CONCAT('CWW17'!$B$141, " - ", 'CWW17'!$B$155, " - ", 'CWW17'!$G$6, " - ", 'CWW17'!$E$5),212)&amp;" [*** truncated]",_xlfn.CONCAT('CWW17'!$B$141, " - ", 'CWW17'!$B$155, " - ", 'CWW17'!$G$6, " - ", 'CWW17'!$E$5))</f>
        <v xml:space="preserve">EA/NRW environmental programme bioresources (WINEP/NEP) - Sludge treatment -Thickening and/or dewatering; (WINEP/NEP) opex - Highway drainage - Wastewater network+ </v>
      </c>
      <c r="D3583" t="str">
        <f>'CWW17'!$C$155</f>
        <v>£m</v>
      </c>
      <c r="E3583" t="s">
        <v>8488</v>
      </c>
      <c r="F3583" s="1248">
        <f>IF(ISBLANK('CWW17'!$M$155),"##BLANK",'CWW17'!$M$155)</f>
        <v>0</v>
      </c>
    </row>
    <row r="3584" spans="2:6" x14ac:dyDescent="0.2">
      <c r="B3584" t="str">
        <f>UPPER('CWW17'!$BG$155)</f>
        <v>CWW17_144STD_PR24</v>
      </c>
      <c r="C3584" t="str">
        <f>IF(LEN(_xlfn.CONCAT('CWW17'!$B$141, " - ", 'CWW17'!$B$155, " - ", 'CWW17'!$H$6, " - ", 'CWW17'!$E$5))&gt;230,LEFT(_xlfn.CONCAT('CWW17'!$B$141, " - ", 'CWW17'!$B$155, " - ", 'CWW17'!$H$6, " - ", 'CWW17'!$E$5),212)&amp;" [*** truncated]",_xlfn.CONCAT('CWW17'!$B$141, " - ", 'CWW17'!$B$155, " - ", 'CWW17'!$H$6, " - ", 'CWW17'!$E$5))</f>
        <v xml:space="preserve">EA/NRW environmental programme bioresources (WINEP/NEP) - Sludge treatment -Thickening and/or dewatering; (WINEP/NEP) opex - Sewage treatment and disposal - Wastewater network+ </v>
      </c>
      <c r="D3584" t="str">
        <f>'CWW17'!$C$155</f>
        <v>£m</v>
      </c>
      <c r="E3584" t="s">
        <v>8488</v>
      </c>
      <c r="F3584" s="1248">
        <f>IF(ISBLANK('CWW17'!$N$155),"##BLANK",'CWW17'!$N$155)</f>
        <v>0</v>
      </c>
    </row>
    <row r="3585" spans="2:6" x14ac:dyDescent="0.2">
      <c r="B3585" t="str">
        <f>UPPER('CWW17'!$BH$155)</f>
        <v>CWW17_144SLT_PR24</v>
      </c>
      <c r="C3585" t="str">
        <f>IF(LEN(_xlfn.CONCAT('CWW17'!$B$141, " - ", 'CWW17'!$B$155, " - ", 'CWW17'!$I$6, " - ", 'CWW17'!$E$5))&gt;230,LEFT(_xlfn.CONCAT('CWW17'!$B$141, " - ", 'CWW17'!$B$155, " - ", 'CWW17'!$I$6, " - ", 'CWW17'!$E$5),212)&amp;" [*** truncated]",_xlfn.CONCAT('CWW17'!$B$141, " - ", 'CWW17'!$B$155, " - ", 'CWW17'!$I$6, " - ", 'CWW17'!$E$5))</f>
        <v xml:space="preserve">EA/NRW environmental programme bioresources (WINEP/NEP) - Sludge treatment -Thickening and/or dewatering; (WINEP/NEP) opex - Sludge liquor treatment - Wastewater network+ </v>
      </c>
      <c r="D3585" t="str">
        <f>'CWW17'!$C$155</f>
        <v>£m</v>
      </c>
      <c r="E3585" t="s">
        <v>8488</v>
      </c>
      <c r="F3585" s="1248">
        <f>IF(ISBLANK('CWW17'!$O$155),"##BLANK",'CWW17'!$O$155)</f>
        <v>0</v>
      </c>
    </row>
    <row r="3586" spans="2:6" x14ac:dyDescent="0.2">
      <c r="B3586" t="str">
        <f>UPPER('CWW17'!$BI$155)</f>
        <v>CWW17_144TOT_PR24</v>
      </c>
      <c r="C3586" t="str">
        <f>IF(LEN(_xlfn.CONCAT('CWW17'!$B$141, " - ", 'CWW17'!$B$155, " - ", 'CWW17'!$J$5))&gt;230,LEFT(_xlfn.CONCAT('CWW17'!$B$141, " - ", 'CWW17'!$B$155, " - ", 'CWW17'!$J$5),212)&amp;" [*** truncated]",_xlfn.CONCAT('CWW17'!$B$141, " - ", 'CWW17'!$B$155, " - ", 'CWW17'!$J$5))</f>
        <v>EA/NRW environmental programme bioresources (WINEP/NEP) - Sludge treatment -Thickening and/or dewatering; (WINEP/NEP) opex - Total</v>
      </c>
      <c r="D3586" t="str">
        <f>'CWW17'!$C$155</f>
        <v>£m</v>
      </c>
      <c r="E3586" t="s">
        <v>8488</v>
      </c>
      <c r="F3586" s="1248">
        <f>IF(ISBLANK('CWW17'!$P$155),"##BLANK",'CWW17'!$P$155)</f>
        <v>0</v>
      </c>
    </row>
    <row r="3587" spans="2:6" x14ac:dyDescent="0.2">
      <c r="B3587" t="str">
        <f>UPPER('CWW17'!$BD$156)</f>
        <v>CWW17_145FL_PR24</v>
      </c>
      <c r="C3587" t="str">
        <f>IF(LEN(_xlfn.CONCAT('CWW17'!$B$141, " - ", 'CWW17'!$B$156, " - ", 'CWW17'!$E$6, " - ", 'CWW17'!$E$5))&gt;230,LEFT(_xlfn.CONCAT('CWW17'!$B$141, " - ", 'CWW17'!$B$156, " - ", 'CWW17'!$E$6, " - ", 'CWW17'!$E$5),212)&amp;" [*** truncated]",_xlfn.CONCAT('CWW17'!$B$141, " - ", 'CWW17'!$B$156, " - ", 'CWW17'!$E$6, " - ", 'CWW17'!$E$5))</f>
        <v xml:space="preserve">EA/NRW environmental programme bioresources (WINEP/NEP) - Sludge treatment - Thickening and/or dewatering; (WINEP/NEP) totex - Foul - Wastewater network+ </v>
      </c>
      <c r="D3587" t="str">
        <f>'CWW17'!$C$156</f>
        <v>£m</v>
      </c>
      <c r="E3587" t="s">
        <v>8488</v>
      </c>
      <c r="F3587" s="1248">
        <f>IF(ISBLANK('CWW17'!$K$156),"##BLANK",'CWW17'!$K$156)</f>
        <v>0</v>
      </c>
    </row>
    <row r="3588" spans="2:6" x14ac:dyDescent="0.2">
      <c r="B3588" t="str">
        <f>UPPER('CWW17'!$BE$156)</f>
        <v>CWW17_145SWD_PR24</v>
      </c>
      <c r="C3588" t="str">
        <f>IF(LEN(_xlfn.CONCAT('CWW17'!$B$141, " - ", 'CWW17'!$B$156, " - ", 'CWW17'!$F$6, " - ", 'CWW17'!$E$5))&gt;230,LEFT(_xlfn.CONCAT('CWW17'!$B$141, " - ", 'CWW17'!$B$156, " - ", 'CWW17'!$F$6, " - ", 'CWW17'!$E$5),212)&amp;" [*** truncated]",_xlfn.CONCAT('CWW17'!$B$141, " - ", 'CWW17'!$B$156, " - ", 'CWW17'!$F$6, " - ", 'CWW17'!$E$5))</f>
        <v xml:space="preserve">EA/NRW environmental programme bioresources (WINEP/NEP) - Sludge treatment - Thickening and/or dewatering; (WINEP/NEP) totex - Surface water drainage - Wastewater network+ </v>
      </c>
      <c r="D3588" t="str">
        <f>'CWW17'!$C$156</f>
        <v>£m</v>
      </c>
      <c r="E3588" t="s">
        <v>8488</v>
      </c>
      <c r="F3588" s="1248">
        <f>IF(ISBLANK('CWW17'!$L$156),"##BLANK",'CWW17'!$L$156)</f>
        <v>0</v>
      </c>
    </row>
    <row r="3589" spans="2:6" x14ac:dyDescent="0.2">
      <c r="B3589" t="str">
        <f>UPPER('CWW17'!$BF$156)</f>
        <v>CWW17_145HD_PR24</v>
      </c>
      <c r="C3589" t="str">
        <f>IF(LEN(_xlfn.CONCAT('CWW17'!$B$141, " - ", 'CWW17'!$B$156, " - ", 'CWW17'!$G$6, " - ", 'CWW17'!$E$5))&gt;230,LEFT(_xlfn.CONCAT('CWW17'!$B$141, " - ", 'CWW17'!$B$156, " - ", 'CWW17'!$G$6, " - ", 'CWW17'!$E$5),212)&amp;" [*** truncated]",_xlfn.CONCAT('CWW17'!$B$141, " - ", 'CWW17'!$B$156, " - ", 'CWW17'!$G$6, " - ", 'CWW17'!$E$5))</f>
        <v xml:space="preserve">EA/NRW environmental programme bioresources (WINEP/NEP) - Sludge treatment - Thickening and/or dewatering; (WINEP/NEP) totex - Highway drainage - Wastewater network+ </v>
      </c>
      <c r="D3589" t="str">
        <f>'CWW17'!$C$156</f>
        <v>£m</v>
      </c>
      <c r="E3589" t="s">
        <v>8488</v>
      </c>
      <c r="F3589" s="1248">
        <f>IF(ISBLANK('CWW17'!$M$156),"##BLANK",'CWW17'!$M$156)</f>
        <v>0</v>
      </c>
    </row>
    <row r="3590" spans="2:6" x14ac:dyDescent="0.2">
      <c r="B3590" t="str">
        <f>UPPER('CWW17'!$BG$156)</f>
        <v>CWW17_145STD_PR24</v>
      </c>
      <c r="C3590" t="str">
        <f>IF(LEN(_xlfn.CONCAT('CWW17'!$B$141, " - ", 'CWW17'!$B$156, " - ", 'CWW17'!$H$6, " - ", 'CWW17'!$E$5))&gt;230,LEFT(_xlfn.CONCAT('CWW17'!$B$141, " - ", 'CWW17'!$B$156, " - ", 'CWW17'!$H$6, " - ", 'CWW17'!$E$5),212)&amp;" [*** truncated]",_xlfn.CONCAT('CWW17'!$B$141, " - ", 'CWW17'!$B$156, " - ", 'CWW17'!$H$6, " - ", 'CWW17'!$E$5))</f>
        <v xml:space="preserve">EA/NRW environmental programme bioresources (WINEP/NEP) - Sludge treatment - Thickening and/or dewatering; (WINEP/NEP) totex - Sewage treatment and disposal - Wastewater network+ </v>
      </c>
      <c r="D3590" t="str">
        <f>'CWW17'!$C$156</f>
        <v>£m</v>
      </c>
      <c r="E3590" t="s">
        <v>8488</v>
      </c>
      <c r="F3590" s="1248">
        <f>IF(ISBLANK('CWW17'!$N$156),"##BLANK",'CWW17'!$N$156)</f>
        <v>0</v>
      </c>
    </row>
    <row r="3591" spans="2:6" x14ac:dyDescent="0.2">
      <c r="B3591" t="str">
        <f>UPPER('CWW17'!$BH$156)</f>
        <v>CWW17_145SLT_PR24</v>
      </c>
      <c r="C3591" t="str">
        <f>IF(LEN(_xlfn.CONCAT('CWW17'!$B$141, " - ", 'CWW17'!$B$156, " - ", 'CWW17'!$I$6, " - ", 'CWW17'!$E$5))&gt;230,LEFT(_xlfn.CONCAT('CWW17'!$B$141, " - ", 'CWW17'!$B$156, " - ", 'CWW17'!$I$6, " - ", 'CWW17'!$E$5),212)&amp;" [*** truncated]",_xlfn.CONCAT('CWW17'!$B$141, " - ", 'CWW17'!$B$156, " - ", 'CWW17'!$I$6, " - ", 'CWW17'!$E$5))</f>
        <v xml:space="preserve">EA/NRW environmental programme bioresources (WINEP/NEP) - Sludge treatment - Thickening and/or dewatering; (WINEP/NEP) totex - Sludge liquor treatment - Wastewater network+ </v>
      </c>
      <c r="D3591" t="str">
        <f>'CWW17'!$C$156</f>
        <v>£m</v>
      </c>
      <c r="E3591" t="s">
        <v>8488</v>
      </c>
      <c r="F3591" s="1248">
        <f>IF(ISBLANK('CWW17'!$O$156),"##BLANK",'CWW17'!$O$156)</f>
        <v>0</v>
      </c>
    </row>
    <row r="3592" spans="2:6" x14ac:dyDescent="0.2">
      <c r="B3592" t="str">
        <f>UPPER('CWW17'!$BI$156)</f>
        <v>CWW17_145TOT_PR24</v>
      </c>
      <c r="C3592" t="str">
        <f>IF(LEN(_xlfn.CONCAT('CWW17'!$B$141, " - ", 'CWW17'!$B$156, " - ", 'CWW17'!$J$5))&gt;230,LEFT(_xlfn.CONCAT('CWW17'!$B$141, " - ", 'CWW17'!$B$156, " - ", 'CWW17'!$J$5),212)&amp;" [*** truncated]",_xlfn.CONCAT('CWW17'!$B$141, " - ", 'CWW17'!$B$156, " - ", 'CWW17'!$J$5))</f>
        <v>EA/NRW environmental programme bioresources (WINEP/NEP) - Sludge treatment - Thickening and/or dewatering; (WINEP/NEP) totex - Total</v>
      </c>
      <c r="D3592" t="str">
        <f>'CWW17'!$C$156</f>
        <v>£m</v>
      </c>
      <c r="E3592" t="s">
        <v>8488</v>
      </c>
      <c r="F3592" s="1248">
        <f>IF(ISBLANK('CWW17'!$P$156),"##BLANK",'CWW17'!$P$156)</f>
        <v>0</v>
      </c>
    </row>
    <row r="3593" spans="2:6" x14ac:dyDescent="0.2">
      <c r="B3593" t="str">
        <f>UPPER('CWW17'!$BD$157)</f>
        <v>CWW17_146FL_PR24</v>
      </c>
      <c r="C3593" t="str">
        <f>IF(LEN(_xlfn.CONCAT('CWW17'!$B$141, " - ", 'CWW17'!$B$157, " - ", 'CWW17'!$E$6, " - ", 'CWW17'!$E$5))&gt;230,LEFT(_xlfn.CONCAT('CWW17'!$B$141, " - ", 'CWW17'!$B$157, " - ", 'CWW17'!$E$6, " - ", 'CWW17'!$E$5),212)&amp;" [*** truncated]",_xlfn.CONCAT('CWW17'!$B$141, " - ", 'CWW17'!$B$157, " - ", 'CWW17'!$E$6, " - ", 'CWW17'!$E$5))</f>
        <v xml:space="preserve">EA/NRW environmental programme bioresources (WINEP/NEP) - Sludge treatment - Other; (WINEP/NEP) bioresources capex - Foul - Wastewater network+ </v>
      </c>
      <c r="D3593" t="str">
        <f>'CWW17'!$C$157</f>
        <v>£m</v>
      </c>
      <c r="E3593" t="s">
        <v>8488</v>
      </c>
      <c r="F3593" s="1248">
        <f>IF(ISBLANK('CWW17'!$K$157),"##BLANK",'CWW17'!$K$157)</f>
        <v>0</v>
      </c>
    </row>
    <row r="3594" spans="2:6" x14ac:dyDescent="0.2">
      <c r="B3594" t="str">
        <f>UPPER('CWW17'!$BE$157)</f>
        <v>CWW17_146SWD_PR24</v>
      </c>
      <c r="C3594" t="str">
        <f>IF(LEN(_xlfn.CONCAT('CWW17'!$B$141, " - ", 'CWW17'!$B$157, " - ", 'CWW17'!$F$6, " - ", 'CWW17'!$E$5))&gt;230,LEFT(_xlfn.CONCAT('CWW17'!$B$141, " - ", 'CWW17'!$B$157, " - ", 'CWW17'!$F$6, " - ", 'CWW17'!$E$5),212)&amp;" [*** truncated]",_xlfn.CONCAT('CWW17'!$B$141, " - ", 'CWW17'!$B$157, " - ", 'CWW17'!$F$6, " - ", 'CWW17'!$E$5))</f>
        <v xml:space="preserve">EA/NRW environmental programme bioresources (WINEP/NEP) - Sludge treatment - Other; (WINEP/NEP) bioresources capex - Surface water drainage - Wastewater network+ </v>
      </c>
      <c r="D3594" t="str">
        <f>'CWW17'!$C$157</f>
        <v>£m</v>
      </c>
      <c r="E3594" t="s">
        <v>8488</v>
      </c>
      <c r="F3594" s="1248">
        <f>IF(ISBLANK('CWW17'!$L$157),"##BLANK",'CWW17'!$L$157)</f>
        <v>0</v>
      </c>
    </row>
    <row r="3595" spans="2:6" x14ac:dyDescent="0.2">
      <c r="B3595" t="str">
        <f>UPPER('CWW17'!$BF$157)</f>
        <v>CWW17_146HD_PR24</v>
      </c>
      <c r="C3595" t="str">
        <f>IF(LEN(_xlfn.CONCAT('CWW17'!$B$141, " - ", 'CWW17'!$B$157, " - ", 'CWW17'!$G$6, " - ", 'CWW17'!$E$5))&gt;230,LEFT(_xlfn.CONCAT('CWW17'!$B$141, " - ", 'CWW17'!$B$157, " - ", 'CWW17'!$G$6, " - ", 'CWW17'!$E$5),212)&amp;" [*** truncated]",_xlfn.CONCAT('CWW17'!$B$141, " - ", 'CWW17'!$B$157, " - ", 'CWW17'!$G$6, " - ", 'CWW17'!$E$5))</f>
        <v xml:space="preserve">EA/NRW environmental programme bioresources (WINEP/NEP) - Sludge treatment - Other; (WINEP/NEP) bioresources capex - Highway drainage - Wastewater network+ </v>
      </c>
      <c r="D3595" t="str">
        <f>'CWW17'!$C$157</f>
        <v>£m</v>
      </c>
      <c r="E3595" t="s">
        <v>8488</v>
      </c>
      <c r="F3595" s="1248">
        <f>IF(ISBLANK('CWW17'!$M$157),"##BLANK",'CWW17'!$M$157)</f>
        <v>0</v>
      </c>
    </row>
    <row r="3596" spans="2:6" x14ac:dyDescent="0.2">
      <c r="B3596" t="str">
        <f>UPPER('CWW17'!$BG$157)</f>
        <v>CWW17_146STD_PR24</v>
      </c>
      <c r="C3596" t="str">
        <f>IF(LEN(_xlfn.CONCAT('CWW17'!$B$141, " - ", 'CWW17'!$B$157, " - ", 'CWW17'!$H$6, " - ", 'CWW17'!$E$5))&gt;230,LEFT(_xlfn.CONCAT('CWW17'!$B$141, " - ", 'CWW17'!$B$157, " - ", 'CWW17'!$H$6, " - ", 'CWW17'!$E$5),212)&amp;" [*** truncated]",_xlfn.CONCAT('CWW17'!$B$141, " - ", 'CWW17'!$B$157, " - ", 'CWW17'!$H$6, " - ", 'CWW17'!$E$5))</f>
        <v xml:space="preserve">EA/NRW environmental programme bioresources (WINEP/NEP) - Sludge treatment - Other; (WINEP/NEP) bioresources capex - Sewage treatment and disposal - Wastewater network+ </v>
      </c>
      <c r="D3596" t="str">
        <f>'CWW17'!$C$157</f>
        <v>£m</v>
      </c>
      <c r="E3596" t="s">
        <v>8488</v>
      </c>
      <c r="F3596" s="1248">
        <f>IF(ISBLANK('CWW17'!$N$157),"##BLANK",'CWW17'!$N$157)</f>
        <v>0</v>
      </c>
    </row>
    <row r="3597" spans="2:6" x14ac:dyDescent="0.2">
      <c r="B3597" t="str">
        <f>UPPER('CWW17'!$BH$157)</f>
        <v>CWW17_146SLT_PR24</v>
      </c>
      <c r="C3597" t="str">
        <f>IF(LEN(_xlfn.CONCAT('CWW17'!$B$141, " - ", 'CWW17'!$B$157, " - ", 'CWW17'!$I$6, " - ", 'CWW17'!$E$5))&gt;230,LEFT(_xlfn.CONCAT('CWW17'!$B$141, " - ", 'CWW17'!$B$157, " - ", 'CWW17'!$I$6, " - ", 'CWW17'!$E$5),212)&amp;" [*** truncated]",_xlfn.CONCAT('CWW17'!$B$141, " - ", 'CWW17'!$B$157, " - ", 'CWW17'!$I$6, " - ", 'CWW17'!$E$5))</f>
        <v xml:space="preserve">EA/NRW environmental programme bioresources (WINEP/NEP) - Sludge treatment - Other; (WINEP/NEP) bioresources capex - Sludge liquor treatment - Wastewater network+ </v>
      </c>
      <c r="D3597" t="str">
        <f>'CWW17'!$C$157</f>
        <v>£m</v>
      </c>
      <c r="E3597" t="s">
        <v>8488</v>
      </c>
      <c r="F3597" s="1248">
        <f>IF(ISBLANK('CWW17'!$O$157),"##BLANK",'CWW17'!$O$157)</f>
        <v>0</v>
      </c>
    </row>
    <row r="3598" spans="2:6" x14ac:dyDescent="0.2">
      <c r="B3598" t="str">
        <f>UPPER('CWW17'!$BI$157)</f>
        <v>CWW17_146TOT_PR24</v>
      </c>
      <c r="C3598" t="str">
        <f>IF(LEN(_xlfn.CONCAT('CWW17'!$B$141, " - ", 'CWW17'!$B$157, " - ", 'CWW17'!$J$5))&gt;230,LEFT(_xlfn.CONCAT('CWW17'!$B$141, " - ", 'CWW17'!$B$157, " - ", 'CWW17'!$J$5),212)&amp;" [*** truncated]",_xlfn.CONCAT('CWW17'!$B$141, " - ", 'CWW17'!$B$157, " - ", 'CWW17'!$J$5))</f>
        <v>EA/NRW environmental programme bioresources (WINEP/NEP) - Sludge treatment - Other; (WINEP/NEP) bioresources capex - Total</v>
      </c>
      <c r="D3598" t="str">
        <f>'CWW17'!$C$157</f>
        <v>£m</v>
      </c>
      <c r="E3598" t="s">
        <v>8488</v>
      </c>
      <c r="F3598" s="1248">
        <f>IF(ISBLANK('CWW17'!$P$157),"##BLANK",'CWW17'!$P$157)</f>
        <v>0</v>
      </c>
    </row>
    <row r="3599" spans="2:6" x14ac:dyDescent="0.2">
      <c r="B3599" t="str">
        <f>UPPER('CWW17'!$BD$158)</f>
        <v>CWW17_147FL_PR24</v>
      </c>
      <c r="C3599" t="str">
        <f>IF(LEN(_xlfn.CONCAT('CWW17'!$B$141, " - ", 'CWW17'!$B$158, " - ", 'CWW17'!$E$6, " - ", 'CWW17'!$E$5))&gt;230,LEFT(_xlfn.CONCAT('CWW17'!$B$141, " - ", 'CWW17'!$B$158, " - ", 'CWW17'!$E$6, " - ", 'CWW17'!$E$5),212)&amp;" [*** truncated]",_xlfn.CONCAT('CWW17'!$B$141, " - ", 'CWW17'!$B$158, " - ", 'CWW17'!$E$6, " - ", 'CWW17'!$E$5))</f>
        <v xml:space="preserve">EA/NRW environmental programme bioresources (WINEP/NEP) - Sludge treatment - Other; (WINEP/NEP) bioresources opex - Foul - Wastewater network+ </v>
      </c>
      <c r="D3599" t="str">
        <f>'CWW17'!$C$158</f>
        <v>£m</v>
      </c>
      <c r="E3599" t="s">
        <v>8488</v>
      </c>
      <c r="F3599" s="1248">
        <f>IF(ISBLANK('CWW17'!$K$158),"##BLANK",'CWW17'!$K$158)</f>
        <v>0</v>
      </c>
    </row>
    <row r="3600" spans="2:6" x14ac:dyDescent="0.2">
      <c r="B3600" t="str">
        <f>UPPER('CWW17'!$BE$158)</f>
        <v>CWW17_147SWD_PR24</v>
      </c>
      <c r="C3600" t="str">
        <f>IF(LEN(_xlfn.CONCAT('CWW17'!$B$141, " - ", 'CWW17'!$B$158, " - ", 'CWW17'!$F$6, " - ", 'CWW17'!$E$5))&gt;230,LEFT(_xlfn.CONCAT('CWW17'!$B$141, " - ", 'CWW17'!$B$158, " - ", 'CWW17'!$F$6, " - ", 'CWW17'!$E$5),212)&amp;" [*** truncated]",_xlfn.CONCAT('CWW17'!$B$141, " - ", 'CWW17'!$B$158, " - ", 'CWW17'!$F$6, " - ", 'CWW17'!$E$5))</f>
        <v xml:space="preserve">EA/NRW environmental programme bioresources (WINEP/NEP) - Sludge treatment - Other; (WINEP/NEP) bioresources opex - Surface water drainage - Wastewater network+ </v>
      </c>
      <c r="D3600" t="str">
        <f>'CWW17'!$C$158</f>
        <v>£m</v>
      </c>
      <c r="E3600" t="s">
        <v>8488</v>
      </c>
      <c r="F3600" s="1248">
        <f>IF(ISBLANK('CWW17'!$L$158),"##BLANK",'CWW17'!$L$158)</f>
        <v>0</v>
      </c>
    </row>
    <row r="3601" spans="2:6" x14ac:dyDescent="0.2">
      <c r="B3601" t="str">
        <f>UPPER('CWW17'!$BF$158)</f>
        <v>CWW17_147HD_PR24</v>
      </c>
      <c r="C3601" t="str">
        <f>IF(LEN(_xlfn.CONCAT('CWW17'!$B$141, " - ", 'CWW17'!$B$158, " - ", 'CWW17'!$G$6, " - ", 'CWW17'!$E$5))&gt;230,LEFT(_xlfn.CONCAT('CWW17'!$B$141, " - ", 'CWW17'!$B$158, " - ", 'CWW17'!$G$6, " - ", 'CWW17'!$E$5),212)&amp;" [*** truncated]",_xlfn.CONCAT('CWW17'!$B$141, " - ", 'CWW17'!$B$158, " - ", 'CWW17'!$G$6, " - ", 'CWW17'!$E$5))</f>
        <v xml:space="preserve">EA/NRW environmental programme bioresources (WINEP/NEP) - Sludge treatment - Other; (WINEP/NEP) bioresources opex - Highway drainage - Wastewater network+ </v>
      </c>
      <c r="D3601" t="str">
        <f>'CWW17'!$C$158</f>
        <v>£m</v>
      </c>
      <c r="E3601" t="s">
        <v>8488</v>
      </c>
      <c r="F3601" s="1248">
        <f>IF(ISBLANK('CWW17'!$M$158),"##BLANK",'CWW17'!$M$158)</f>
        <v>0</v>
      </c>
    </row>
    <row r="3602" spans="2:6" x14ac:dyDescent="0.2">
      <c r="B3602" t="str">
        <f>UPPER('CWW17'!$BG$158)</f>
        <v>CWW17_147STD_PR24</v>
      </c>
      <c r="C3602" t="str">
        <f>IF(LEN(_xlfn.CONCAT('CWW17'!$B$141, " - ", 'CWW17'!$B$158, " - ", 'CWW17'!$H$6, " - ", 'CWW17'!$E$5))&gt;230,LEFT(_xlfn.CONCAT('CWW17'!$B$141, " - ", 'CWW17'!$B$158, " - ", 'CWW17'!$H$6, " - ", 'CWW17'!$E$5),212)&amp;" [*** truncated]",_xlfn.CONCAT('CWW17'!$B$141, " - ", 'CWW17'!$B$158, " - ", 'CWW17'!$H$6, " - ", 'CWW17'!$E$5))</f>
        <v xml:space="preserve">EA/NRW environmental programme bioresources (WINEP/NEP) - Sludge treatment - Other; (WINEP/NEP) bioresources opex - Sewage treatment and disposal - Wastewater network+ </v>
      </c>
      <c r="D3602" t="str">
        <f>'CWW17'!$C$158</f>
        <v>£m</v>
      </c>
      <c r="E3602" t="s">
        <v>8488</v>
      </c>
      <c r="F3602" s="1248">
        <f>IF(ISBLANK('CWW17'!$N$158),"##BLANK",'CWW17'!$N$158)</f>
        <v>0</v>
      </c>
    </row>
    <row r="3603" spans="2:6" x14ac:dyDescent="0.2">
      <c r="B3603" t="str">
        <f>UPPER('CWW17'!$BH$158)</f>
        <v>CWW17_147SLT_PR24</v>
      </c>
      <c r="C3603" t="str">
        <f>IF(LEN(_xlfn.CONCAT('CWW17'!$B$141, " - ", 'CWW17'!$B$158, " - ", 'CWW17'!$I$6, " - ", 'CWW17'!$E$5))&gt;230,LEFT(_xlfn.CONCAT('CWW17'!$B$141, " - ", 'CWW17'!$B$158, " - ", 'CWW17'!$I$6, " - ", 'CWW17'!$E$5),212)&amp;" [*** truncated]",_xlfn.CONCAT('CWW17'!$B$141, " - ", 'CWW17'!$B$158, " - ", 'CWW17'!$I$6, " - ", 'CWW17'!$E$5))</f>
        <v xml:space="preserve">EA/NRW environmental programme bioresources (WINEP/NEP) - Sludge treatment - Other; (WINEP/NEP) bioresources opex - Sludge liquor treatment - Wastewater network+ </v>
      </c>
      <c r="D3603" t="str">
        <f>'CWW17'!$C$158</f>
        <v>£m</v>
      </c>
      <c r="E3603" t="s">
        <v>8488</v>
      </c>
      <c r="F3603" s="1248">
        <f>IF(ISBLANK('CWW17'!$O$158),"##BLANK",'CWW17'!$O$158)</f>
        <v>0</v>
      </c>
    </row>
    <row r="3604" spans="2:6" x14ac:dyDescent="0.2">
      <c r="B3604" t="str">
        <f>UPPER('CWW17'!$BI$158)</f>
        <v>CWW17_147TOT_PR24</v>
      </c>
      <c r="C3604" t="str">
        <f>IF(LEN(_xlfn.CONCAT('CWW17'!$B$141, " - ", 'CWW17'!$B$158, " - ", 'CWW17'!$J$5))&gt;230,LEFT(_xlfn.CONCAT('CWW17'!$B$141, " - ", 'CWW17'!$B$158, " - ", 'CWW17'!$J$5),212)&amp;" [*** truncated]",_xlfn.CONCAT('CWW17'!$B$141, " - ", 'CWW17'!$B$158, " - ", 'CWW17'!$J$5))</f>
        <v>EA/NRW environmental programme bioresources (WINEP/NEP) - Sludge treatment - Other; (WINEP/NEP) bioresources opex - Total</v>
      </c>
      <c r="D3604" t="str">
        <f>'CWW17'!$C$158</f>
        <v>£m</v>
      </c>
      <c r="E3604" t="s">
        <v>8488</v>
      </c>
      <c r="F3604" s="1248">
        <f>IF(ISBLANK('CWW17'!$P$158),"##BLANK",'CWW17'!$P$158)</f>
        <v>0</v>
      </c>
    </row>
    <row r="3605" spans="2:6" x14ac:dyDescent="0.2">
      <c r="B3605" t="str">
        <f>UPPER('CWW17'!$BD$159)</f>
        <v>CWW17_148FL_PR24</v>
      </c>
      <c r="C3605" t="str">
        <f>IF(LEN(_xlfn.CONCAT('CWW17'!$B$141, " - ", 'CWW17'!$B$159, " - ", 'CWW17'!$E$6, " - ", 'CWW17'!$E$5))&gt;230,LEFT(_xlfn.CONCAT('CWW17'!$B$141, " - ", 'CWW17'!$B$159, " - ", 'CWW17'!$E$6, " - ", 'CWW17'!$E$5),212)&amp;" [*** truncated]",_xlfn.CONCAT('CWW17'!$B$141, " - ", 'CWW17'!$B$159, " - ", 'CWW17'!$E$6, " - ", 'CWW17'!$E$5))</f>
        <v xml:space="preserve">EA/NRW environmental programme bioresources (WINEP/NEP) - Sludge treatment -Other; (WINEP/NEP) bioresources totex - Foul - Wastewater network+ </v>
      </c>
      <c r="D3605" t="str">
        <f>'CWW17'!$C$159</f>
        <v>£m</v>
      </c>
      <c r="E3605" t="s">
        <v>8488</v>
      </c>
      <c r="F3605" s="1248">
        <f>IF(ISBLANK('CWW17'!$K$159),"##BLANK",'CWW17'!$K$159)</f>
        <v>0</v>
      </c>
    </row>
    <row r="3606" spans="2:6" x14ac:dyDescent="0.2">
      <c r="B3606" t="str">
        <f>UPPER('CWW17'!$BE$159)</f>
        <v>CWW17_148SWD_PR24</v>
      </c>
      <c r="C3606" t="str">
        <f>IF(LEN(_xlfn.CONCAT('CWW17'!$B$141, " - ", 'CWW17'!$B$159, " - ", 'CWW17'!$F$6, " - ", 'CWW17'!$E$5))&gt;230,LEFT(_xlfn.CONCAT('CWW17'!$B$141, " - ", 'CWW17'!$B$159, " - ", 'CWW17'!$F$6, " - ", 'CWW17'!$E$5),212)&amp;" [*** truncated]",_xlfn.CONCAT('CWW17'!$B$141, " - ", 'CWW17'!$B$159, " - ", 'CWW17'!$F$6, " - ", 'CWW17'!$E$5))</f>
        <v xml:space="preserve">EA/NRW environmental programme bioresources (WINEP/NEP) - Sludge treatment -Other; (WINEP/NEP) bioresources totex - Surface water drainage - Wastewater network+ </v>
      </c>
      <c r="D3606" t="str">
        <f>'CWW17'!$C$159</f>
        <v>£m</v>
      </c>
      <c r="E3606" t="s">
        <v>8488</v>
      </c>
      <c r="F3606" s="1248">
        <f>IF(ISBLANK('CWW17'!$L$159),"##BLANK",'CWW17'!$L$159)</f>
        <v>0</v>
      </c>
    </row>
    <row r="3607" spans="2:6" x14ac:dyDescent="0.2">
      <c r="B3607" t="str">
        <f>UPPER('CWW17'!$BF$159)</f>
        <v>CWW17_148HD_PR24</v>
      </c>
      <c r="C3607" t="str">
        <f>IF(LEN(_xlfn.CONCAT('CWW17'!$B$141, " - ", 'CWW17'!$B$159, " - ", 'CWW17'!$G$6, " - ", 'CWW17'!$E$5))&gt;230,LEFT(_xlfn.CONCAT('CWW17'!$B$141, " - ", 'CWW17'!$B$159, " - ", 'CWW17'!$G$6, " - ", 'CWW17'!$E$5),212)&amp;" [*** truncated]",_xlfn.CONCAT('CWW17'!$B$141, " - ", 'CWW17'!$B$159, " - ", 'CWW17'!$G$6, " - ", 'CWW17'!$E$5))</f>
        <v xml:space="preserve">EA/NRW environmental programme bioresources (WINEP/NEP) - Sludge treatment -Other; (WINEP/NEP) bioresources totex - Highway drainage - Wastewater network+ </v>
      </c>
      <c r="D3607" t="str">
        <f>'CWW17'!$C$159</f>
        <v>£m</v>
      </c>
      <c r="E3607" t="s">
        <v>8488</v>
      </c>
      <c r="F3607" s="1248">
        <f>IF(ISBLANK('CWW17'!$M$159),"##BLANK",'CWW17'!$M$159)</f>
        <v>0</v>
      </c>
    </row>
    <row r="3608" spans="2:6" x14ac:dyDescent="0.2">
      <c r="B3608" t="str">
        <f>UPPER('CWW17'!$BG$159)</f>
        <v>CWW17_148STD_PR24</v>
      </c>
      <c r="C3608" t="str">
        <f>IF(LEN(_xlfn.CONCAT('CWW17'!$B$141, " - ", 'CWW17'!$B$159, " - ", 'CWW17'!$H$6, " - ", 'CWW17'!$E$5))&gt;230,LEFT(_xlfn.CONCAT('CWW17'!$B$141, " - ", 'CWW17'!$B$159, " - ", 'CWW17'!$H$6, " - ", 'CWW17'!$E$5),212)&amp;" [*** truncated]",_xlfn.CONCAT('CWW17'!$B$141, " - ", 'CWW17'!$B$159, " - ", 'CWW17'!$H$6, " - ", 'CWW17'!$E$5))</f>
        <v xml:space="preserve">EA/NRW environmental programme bioresources (WINEP/NEP) - Sludge treatment -Other; (WINEP/NEP) bioresources totex - Sewage treatment and disposal - Wastewater network+ </v>
      </c>
      <c r="D3608" t="str">
        <f>'CWW17'!$C$159</f>
        <v>£m</v>
      </c>
      <c r="E3608" t="s">
        <v>8488</v>
      </c>
      <c r="F3608" s="1248">
        <f>IF(ISBLANK('CWW17'!$N$159),"##BLANK",'CWW17'!$N$159)</f>
        <v>0</v>
      </c>
    </row>
    <row r="3609" spans="2:6" x14ac:dyDescent="0.2">
      <c r="B3609" t="str">
        <f>UPPER('CWW17'!$BH$159)</f>
        <v>CWW17_148SLT_PR24</v>
      </c>
      <c r="C3609" t="str">
        <f>IF(LEN(_xlfn.CONCAT('CWW17'!$B$141, " - ", 'CWW17'!$B$159, " - ", 'CWW17'!$I$6, " - ", 'CWW17'!$E$5))&gt;230,LEFT(_xlfn.CONCAT('CWW17'!$B$141, " - ", 'CWW17'!$B$159, " - ", 'CWW17'!$I$6, " - ", 'CWW17'!$E$5),212)&amp;" [*** truncated]",_xlfn.CONCAT('CWW17'!$B$141, " - ", 'CWW17'!$B$159, " - ", 'CWW17'!$I$6, " - ", 'CWW17'!$E$5))</f>
        <v xml:space="preserve">EA/NRW environmental programme bioresources (WINEP/NEP) - Sludge treatment -Other; (WINEP/NEP) bioresources totex - Sludge liquor treatment - Wastewater network+ </v>
      </c>
      <c r="D3609" t="str">
        <f>'CWW17'!$C$159</f>
        <v>£m</v>
      </c>
      <c r="E3609" t="s">
        <v>8488</v>
      </c>
      <c r="F3609" s="1248">
        <f>IF(ISBLANK('CWW17'!$O$159),"##BLANK",'CWW17'!$O$159)</f>
        <v>0</v>
      </c>
    </row>
    <row r="3610" spans="2:6" x14ac:dyDescent="0.2">
      <c r="B3610" t="str">
        <f>UPPER('CWW17'!$BI$159)</f>
        <v>CWW17_148TOT_PR24</v>
      </c>
      <c r="C3610" t="str">
        <f>IF(LEN(_xlfn.CONCAT('CWW17'!$B$141, " - ", 'CWW17'!$B$159, " - ", 'CWW17'!$J$5))&gt;230,LEFT(_xlfn.CONCAT('CWW17'!$B$141, " - ", 'CWW17'!$B$159, " - ", 'CWW17'!$J$5),212)&amp;" [*** truncated]",_xlfn.CONCAT('CWW17'!$B$141, " - ", 'CWW17'!$B$159, " - ", 'CWW17'!$J$5))</f>
        <v>EA/NRW environmental programme bioresources (WINEP/NEP) - Sludge treatment -Other; (WINEP/NEP) bioresources totex - Total</v>
      </c>
      <c r="D3610" t="str">
        <f>'CWW17'!$C$159</f>
        <v>£m</v>
      </c>
      <c r="E3610" t="s">
        <v>8488</v>
      </c>
      <c r="F3610" s="1248">
        <f>IF(ISBLANK('CWW17'!$P$159),"##BLANK",'CWW17'!$P$159)</f>
        <v>0</v>
      </c>
    </row>
    <row r="3611" spans="2:6" x14ac:dyDescent="0.2">
      <c r="B3611" t="str">
        <f>UPPER('CWW17'!$BD$160)</f>
        <v>CWW17_149FL_PR24</v>
      </c>
      <c r="C3611" t="str">
        <f>IF(LEN(_xlfn.CONCAT('CWW17'!$B$141, " - ", 'CWW17'!$B$160, " - ", 'CWW17'!$E$6, " - ", 'CWW17'!$E$5))&gt;230,LEFT(_xlfn.CONCAT('CWW17'!$B$141, " - ", 'CWW17'!$B$160, " - ", 'CWW17'!$E$6, " - ", 'CWW17'!$E$5),212)&amp;" [*** truncated]",_xlfn.CONCAT('CWW17'!$B$141, " - ", 'CWW17'!$B$160, " - ", 'CWW17'!$E$6, " - ", 'CWW17'!$E$5))</f>
        <v xml:space="preserve">EA/NRW environmental programme bioresources (WINEP/NEP) - Sludge investigations and monitoring (NEP only) bioresources capex - Foul - Wastewater network+ </v>
      </c>
      <c r="D3611" t="str">
        <f>'CWW17'!$C$160</f>
        <v>£m</v>
      </c>
      <c r="E3611" t="s">
        <v>8488</v>
      </c>
      <c r="F3611" s="1248">
        <f>IF(ISBLANK('CWW17'!$K$160),"##BLANK",'CWW17'!$K$160)</f>
        <v>0</v>
      </c>
    </row>
    <row r="3612" spans="2:6" x14ac:dyDescent="0.2">
      <c r="B3612" t="str">
        <f>UPPER('CWW17'!$BE$160)</f>
        <v>CWW17_149SWD_PR24</v>
      </c>
      <c r="C3612" t="str">
        <f>IF(LEN(_xlfn.CONCAT('CWW17'!$B$141, " - ", 'CWW17'!$B$160, " - ", 'CWW17'!$F$6, " - ", 'CWW17'!$E$5))&gt;230,LEFT(_xlfn.CONCAT('CWW17'!$B$141, " - ", 'CWW17'!$B$160, " - ", 'CWW17'!$F$6, " - ", 'CWW17'!$E$5),212)&amp;" [*** truncated]",_xlfn.CONCAT('CWW17'!$B$141, " - ", 'CWW17'!$B$160, " - ", 'CWW17'!$F$6, " - ", 'CWW17'!$E$5))</f>
        <v xml:space="preserve">EA/NRW environmental programme bioresources (WINEP/NEP) - Sludge investigations and monitoring (NEP only) bioresources capex - Surface water drainage - Wastewater network+ </v>
      </c>
      <c r="D3612" t="str">
        <f>'CWW17'!$C$160</f>
        <v>£m</v>
      </c>
      <c r="E3612" t="s">
        <v>8488</v>
      </c>
      <c r="F3612" s="1248">
        <f>IF(ISBLANK('CWW17'!$L$160),"##BLANK",'CWW17'!$L$160)</f>
        <v>0</v>
      </c>
    </row>
    <row r="3613" spans="2:6" x14ac:dyDescent="0.2">
      <c r="B3613" t="str">
        <f>UPPER('CWW17'!$BF$160)</f>
        <v>CWW17_149HD_PR24</v>
      </c>
      <c r="C3613" t="str">
        <f>IF(LEN(_xlfn.CONCAT('CWW17'!$B$141, " - ", 'CWW17'!$B$160, " - ", 'CWW17'!$G$6, " - ", 'CWW17'!$E$5))&gt;230,LEFT(_xlfn.CONCAT('CWW17'!$B$141, " - ", 'CWW17'!$B$160, " - ", 'CWW17'!$G$6, " - ", 'CWW17'!$E$5),212)&amp;" [*** truncated]",_xlfn.CONCAT('CWW17'!$B$141, " - ", 'CWW17'!$B$160, " - ", 'CWW17'!$G$6, " - ", 'CWW17'!$E$5))</f>
        <v xml:space="preserve">EA/NRW environmental programme bioresources (WINEP/NEP) - Sludge investigations and monitoring (NEP only) bioresources capex - Highway drainage - Wastewater network+ </v>
      </c>
      <c r="D3613" t="str">
        <f>'CWW17'!$C$160</f>
        <v>£m</v>
      </c>
      <c r="E3613" t="s">
        <v>8488</v>
      </c>
      <c r="F3613" s="1248">
        <f>IF(ISBLANK('CWW17'!$M$160),"##BLANK",'CWW17'!$M$160)</f>
        <v>0</v>
      </c>
    </row>
    <row r="3614" spans="2:6" x14ac:dyDescent="0.2">
      <c r="B3614" t="str">
        <f>UPPER('CWW17'!$BG$160)</f>
        <v>CWW17_149STD_PR24</v>
      </c>
      <c r="C3614" t="str">
        <f>IF(LEN(_xlfn.CONCAT('CWW17'!$B$141, " - ", 'CWW17'!$B$160, " - ", 'CWW17'!$H$6, " - ", 'CWW17'!$E$5))&gt;230,LEFT(_xlfn.CONCAT('CWW17'!$B$141, " - ", 'CWW17'!$B$160, " - ", 'CWW17'!$H$6, " - ", 'CWW17'!$E$5),212)&amp;" [*** truncated]",_xlfn.CONCAT('CWW17'!$B$141, " - ", 'CWW17'!$B$160, " - ", 'CWW17'!$H$6, " - ", 'CWW17'!$E$5))</f>
        <v xml:space="preserve">EA/NRW environmental programme bioresources (WINEP/NEP) - Sludge investigations and monitoring (NEP only) bioresources capex - Sewage treatment and disposal - Wastewater network+ </v>
      </c>
      <c r="D3614" t="str">
        <f>'CWW17'!$C$160</f>
        <v>£m</v>
      </c>
      <c r="E3614" t="s">
        <v>8488</v>
      </c>
      <c r="F3614" s="1248">
        <f>IF(ISBLANK('CWW17'!$N$160),"##BLANK",'CWW17'!$N$160)</f>
        <v>0</v>
      </c>
    </row>
    <row r="3615" spans="2:6" x14ac:dyDescent="0.2">
      <c r="B3615" t="str">
        <f>UPPER('CWW17'!$BH$160)</f>
        <v>CWW17_149SLT_PR24</v>
      </c>
      <c r="C3615" t="str">
        <f>IF(LEN(_xlfn.CONCAT('CWW17'!$B$141, " - ", 'CWW17'!$B$160, " - ", 'CWW17'!$I$6, " - ", 'CWW17'!$E$5))&gt;230,LEFT(_xlfn.CONCAT('CWW17'!$B$141, " - ", 'CWW17'!$B$160, " - ", 'CWW17'!$I$6, " - ", 'CWW17'!$E$5),212)&amp;" [*** truncated]",_xlfn.CONCAT('CWW17'!$B$141, " - ", 'CWW17'!$B$160, " - ", 'CWW17'!$I$6, " - ", 'CWW17'!$E$5))</f>
        <v xml:space="preserve">EA/NRW environmental programme bioresources (WINEP/NEP) - Sludge investigations and monitoring (NEP only) bioresources capex - Sludge liquor treatment - Wastewater network+ </v>
      </c>
      <c r="D3615" t="str">
        <f>'CWW17'!$C$160</f>
        <v>£m</v>
      </c>
      <c r="E3615" t="s">
        <v>8488</v>
      </c>
      <c r="F3615" s="1248">
        <f>IF(ISBLANK('CWW17'!$O$160),"##BLANK",'CWW17'!$O$160)</f>
        <v>0</v>
      </c>
    </row>
    <row r="3616" spans="2:6" x14ac:dyDescent="0.2">
      <c r="B3616" t="str">
        <f>UPPER('CWW17'!$BI$160)</f>
        <v>CWW17_149TOT_PR24</v>
      </c>
      <c r="C3616" t="str">
        <f>IF(LEN(_xlfn.CONCAT('CWW17'!$B$141, " - ", 'CWW17'!$B$160, " - ", 'CWW17'!$J$5))&gt;230,LEFT(_xlfn.CONCAT('CWW17'!$B$141, " - ", 'CWW17'!$B$160, " - ", 'CWW17'!$J$5),212)&amp;" [*** truncated]",_xlfn.CONCAT('CWW17'!$B$141, " - ", 'CWW17'!$B$160, " - ", 'CWW17'!$J$5))</f>
        <v>EA/NRW environmental programme bioresources (WINEP/NEP) - Sludge investigations and monitoring (NEP only) bioresources capex - Total</v>
      </c>
      <c r="D3616" t="str">
        <f>'CWW17'!$C$160</f>
        <v>£m</v>
      </c>
      <c r="E3616" t="s">
        <v>8488</v>
      </c>
      <c r="F3616" s="1248">
        <f>IF(ISBLANK('CWW17'!$P$160),"##BLANK",'CWW17'!$P$160)</f>
        <v>0</v>
      </c>
    </row>
    <row r="3617" spans="2:6" x14ac:dyDescent="0.2">
      <c r="B3617" t="str">
        <f>UPPER('CWW17'!$BD$161)</f>
        <v>CWW17_150FL_PR24</v>
      </c>
      <c r="C3617" t="str">
        <f>IF(LEN(_xlfn.CONCAT('CWW17'!$B$141, " - ", 'CWW17'!$B$161, " - ", 'CWW17'!$E$6, " - ", 'CWW17'!$E$5))&gt;230,LEFT(_xlfn.CONCAT('CWW17'!$B$141, " - ", 'CWW17'!$B$161, " - ", 'CWW17'!$E$6, " - ", 'CWW17'!$E$5),212)&amp;" [*** truncated]",_xlfn.CONCAT('CWW17'!$B$141, " - ", 'CWW17'!$B$161, " - ", 'CWW17'!$E$6, " - ", 'CWW17'!$E$5))</f>
        <v xml:space="preserve">EA/NRW environmental programme bioresources (WINEP/NEP) - Sludge investigations and monitoring (NEP only) bioresources opex - Foul - Wastewater network+ </v>
      </c>
      <c r="D3617" t="str">
        <f>'CWW17'!$C$161</f>
        <v>£m</v>
      </c>
      <c r="E3617" t="s">
        <v>8488</v>
      </c>
      <c r="F3617" s="1248">
        <f>IF(ISBLANK('CWW17'!$K$161),"##BLANK",'CWW17'!$K$161)</f>
        <v>0</v>
      </c>
    </row>
    <row r="3618" spans="2:6" x14ac:dyDescent="0.2">
      <c r="B3618" t="str">
        <f>UPPER('CWW17'!$BE$161)</f>
        <v>CWW17_150SWD_PR24</v>
      </c>
      <c r="C3618" t="str">
        <f>IF(LEN(_xlfn.CONCAT('CWW17'!$B$141, " - ", 'CWW17'!$B$161, " - ", 'CWW17'!$F$6, " - ", 'CWW17'!$E$5))&gt;230,LEFT(_xlfn.CONCAT('CWW17'!$B$141, " - ", 'CWW17'!$B$161, " - ", 'CWW17'!$F$6, " - ", 'CWW17'!$E$5),212)&amp;" [*** truncated]",_xlfn.CONCAT('CWW17'!$B$141, " - ", 'CWW17'!$B$161, " - ", 'CWW17'!$F$6, " - ", 'CWW17'!$E$5))</f>
        <v xml:space="preserve">EA/NRW environmental programme bioresources (WINEP/NEP) - Sludge investigations and monitoring (NEP only) bioresources opex - Surface water drainage - Wastewater network+ </v>
      </c>
      <c r="D3618" t="str">
        <f>'CWW17'!$C$161</f>
        <v>£m</v>
      </c>
      <c r="E3618" t="s">
        <v>8488</v>
      </c>
      <c r="F3618" s="1248">
        <f>IF(ISBLANK('CWW17'!$L$161),"##BLANK",'CWW17'!$L$161)</f>
        <v>0</v>
      </c>
    </row>
    <row r="3619" spans="2:6" x14ac:dyDescent="0.2">
      <c r="B3619" t="str">
        <f>UPPER('CWW17'!$BF$161)</f>
        <v>CWW17_150HD_PR24</v>
      </c>
      <c r="C3619" t="str">
        <f>IF(LEN(_xlfn.CONCAT('CWW17'!$B$141, " - ", 'CWW17'!$B$161, " - ", 'CWW17'!$G$6, " - ", 'CWW17'!$E$5))&gt;230,LEFT(_xlfn.CONCAT('CWW17'!$B$141, " - ", 'CWW17'!$B$161, " - ", 'CWW17'!$G$6, " - ", 'CWW17'!$E$5),212)&amp;" [*** truncated]",_xlfn.CONCAT('CWW17'!$B$141, " - ", 'CWW17'!$B$161, " - ", 'CWW17'!$G$6, " - ", 'CWW17'!$E$5))</f>
        <v xml:space="preserve">EA/NRW environmental programme bioresources (WINEP/NEP) - Sludge investigations and monitoring (NEP only) bioresources opex - Highway drainage - Wastewater network+ </v>
      </c>
      <c r="D3619" t="str">
        <f>'CWW17'!$C$161</f>
        <v>£m</v>
      </c>
      <c r="E3619" t="s">
        <v>8488</v>
      </c>
      <c r="F3619" s="1248">
        <f>IF(ISBLANK('CWW17'!$M$161),"##BLANK",'CWW17'!$M$161)</f>
        <v>0</v>
      </c>
    </row>
    <row r="3620" spans="2:6" x14ac:dyDescent="0.2">
      <c r="B3620" t="str">
        <f>UPPER('CWW17'!$BG$161)</f>
        <v>CWW17_150STD_PR24</v>
      </c>
      <c r="C3620" t="str">
        <f>IF(LEN(_xlfn.CONCAT('CWW17'!$B$141, " - ", 'CWW17'!$B$161, " - ", 'CWW17'!$H$6, " - ", 'CWW17'!$E$5))&gt;230,LEFT(_xlfn.CONCAT('CWW17'!$B$141, " - ", 'CWW17'!$B$161, " - ", 'CWW17'!$H$6, " - ", 'CWW17'!$E$5),212)&amp;" [*** truncated]",_xlfn.CONCAT('CWW17'!$B$141, " - ", 'CWW17'!$B$161, " - ", 'CWW17'!$H$6, " - ", 'CWW17'!$E$5))</f>
        <v xml:space="preserve">EA/NRW environmental programme bioresources (WINEP/NEP) - Sludge investigations and monitoring (NEP only) bioresources opex - Sewage treatment and disposal - Wastewater network+ </v>
      </c>
      <c r="D3620" t="str">
        <f>'CWW17'!$C$161</f>
        <v>£m</v>
      </c>
      <c r="E3620" t="s">
        <v>8488</v>
      </c>
      <c r="F3620" s="1248">
        <f>IF(ISBLANK('CWW17'!$N$161),"##BLANK",'CWW17'!$N$161)</f>
        <v>0</v>
      </c>
    </row>
    <row r="3621" spans="2:6" x14ac:dyDescent="0.2">
      <c r="B3621" t="str">
        <f>UPPER('CWW17'!$BH$161)</f>
        <v>CWW17_150SLT_PR24</v>
      </c>
      <c r="C3621" t="str">
        <f>IF(LEN(_xlfn.CONCAT('CWW17'!$B$141, " - ", 'CWW17'!$B$161, " - ", 'CWW17'!$I$6, " - ", 'CWW17'!$E$5))&gt;230,LEFT(_xlfn.CONCAT('CWW17'!$B$141, " - ", 'CWW17'!$B$161, " - ", 'CWW17'!$I$6, " - ", 'CWW17'!$E$5),212)&amp;" [*** truncated]",_xlfn.CONCAT('CWW17'!$B$141, " - ", 'CWW17'!$B$161, " - ", 'CWW17'!$I$6, " - ", 'CWW17'!$E$5))</f>
        <v xml:space="preserve">EA/NRW environmental programme bioresources (WINEP/NEP) - Sludge investigations and monitoring (NEP only) bioresources opex - Sludge liquor treatment - Wastewater network+ </v>
      </c>
      <c r="D3621" t="str">
        <f>'CWW17'!$C$161</f>
        <v>£m</v>
      </c>
      <c r="E3621" t="s">
        <v>8488</v>
      </c>
      <c r="F3621" s="1248">
        <f>IF(ISBLANK('CWW17'!$O$161),"##BLANK",'CWW17'!$O$161)</f>
        <v>0</v>
      </c>
    </row>
    <row r="3622" spans="2:6" x14ac:dyDescent="0.2">
      <c r="B3622" t="str">
        <f>UPPER('CWW17'!$BI$161)</f>
        <v>CWW17_150TOT_PR24</v>
      </c>
      <c r="C3622" t="str">
        <f>IF(LEN(_xlfn.CONCAT('CWW17'!$B$141, " - ", 'CWW17'!$B$161, " - ", 'CWW17'!$J$5))&gt;230,LEFT(_xlfn.CONCAT('CWW17'!$B$141, " - ", 'CWW17'!$B$161, " - ", 'CWW17'!$J$5),212)&amp;" [*** truncated]",_xlfn.CONCAT('CWW17'!$B$141, " - ", 'CWW17'!$B$161, " - ", 'CWW17'!$J$5))</f>
        <v>EA/NRW environmental programme bioresources (WINEP/NEP) - Sludge investigations and monitoring (NEP only) bioresources opex - Total</v>
      </c>
      <c r="D3622" t="str">
        <f>'CWW17'!$C$161</f>
        <v>£m</v>
      </c>
      <c r="E3622" t="s">
        <v>8488</v>
      </c>
      <c r="F3622" s="1248">
        <f>IF(ISBLANK('CWW17'!$P$161),"##BLANK",'CWW17'!$P$161)</f>
        <v>0</v>
      </c>
    </row>
    <row r="3623" spans="2:6" x14ac:dyDescent="0.2">
      <c r="B3623" t="str">
        <f>UPPER('CWW17'!$BD$162)</f>
        <v>CWW17_151FL_PR24</v>
      </c>
      <c r="C3623" t="str">
        <f>IF(LEN(_xlfn.CONCAT('CWW17'!$B$141, " - ", 'CWW17'!$B$162, " - ", 'CWW17'!$E$6, " - ", 'CWW17'!$E$5))&gt;230,LEFT(_xlfn.CONCAT('CWW17'!$B$141, " - ", 'CWW17'!$B$162, " - ", 'CWW17'!$E$6, " - ", 'CWW17'!$E$5),212)&amp;" [*** truncated]",_xlfn.CONCAT('CWW17'!$B$141, " - ", 'CWW17'!$B$162, " - ", 'CWW17'!$E$6, " - ", 'CWW17'!$E$5))</f>
        <v xml:space="preserve">EA/NRW environmental programme bioresources (WINEP/NEP) - Sludge investigations and monitoring (NEP only) bioresources totex - Foul - Wastewater network+ </v>
      </c>
      <c r="D3623" t="str">
        <f>'CWW17'!$C$162</f>
        <v>£m</v>
      </c>
      <c r="E3623" t="s">
        <v>8488</v>
      </c>
      <c r="F3623" s="1248">
        <f>IF(ISBLANK('CWW17'!$K$162),"##BLANK",'CWW17'!$K$162)</f>
        <v>0</v>
      </c>
    </row>
    <row r="3624" spans="2:6" x14ac:dyDescent="0.2">
      <c r="B3624" t="str">
        <f>UPPER('CWW17'!$BE$162)</f>
        <v>CWW17_151SWD_PR24</v>
      </c>
      <c r="C3624" t="str">
        <f>IF(LEN(_xlfn.CONCAT('CWW17'!$B$141, " - ", 'CWW17'!$B$162, " - ", 'CWW17'!$F$6, " - ", 'CWW17'!$E$5))&gt;230,LEFT(_xlfn.CONCAT('CWW17'!$B$141, " - ", 'CWW17'!$B$162, " - ", 'CWW17'!$F$6, " - ", 'CWW17'!$E$5),212)&amp;" [*** truncated]",_xlfn.CONCAT('CWW17'!$B$141, " - ", 'CWW17'!$B$162, " - ", 'CWW17'!$F$6, " - ", 'CWW17'!$E$5))</f>
        <v xml:space="preserve">EA/NRW environmental programme bioresources (WINEP/NEP) - Sludge investigations and monitoring (NEP only) bioresources totex - Surface water drainage - Wastewater network+ </v>
      </c>
      <c r="D3624" t="str">
        <f>'CWW17'!$C$162</f>
        <v>£m</v>
      </c>
      <c r="E3624" t="s">
        <v>8488</v>
      </c>
      <c r="F3624" s="1248">
        <f>IF(ISBLANK('CWW17'!$L$162),"##BLANK",'CWW17'!$L$162)</f>
        <v>0</v>
      </c>
    </row>
    <row r="3625" spans="2:6" x14ac:dyDescent="0.2">
      <c r="B3625" t="str">
        <f>UPPER('CWW17'!$BF$162)</f>
        <v>CWW17_151HD_PR24</v>
      </c>
      <c r="C3625" t="str">
        <f>IF(LEN(_xlfn.CONCAT('CWW17'!$B$141, " - ", 'CWW17'!$B$162, " - ", 'CWW17'!$G$6, " - ", 'CWW17'!$E$5))&gt;230,LEFT(_xlfn.CONCAT('CWW17'!$B$141, " - ", 'CWW17'!$B$162, " - ", 'CWW17'!$G$6, " - ", 'CWW17'!$E$5),212)&amp;" [*** truncated]",_xlfn.CONCAT('CWW17'!$B$141, " - ", 'CWW17'!$B$162, " - ", 'CWW17'!$G$6, " - ", 'CWW17'!$E$5))</f>
        <v xml:space="preserve">EA/NRW environmental programme bioresources (WINEP/NEP) - Sludge investigations and monitoring (NEP only) bioresources totex - Highway drainage - Wastewater network+ </v>
      </c>
      <c r="D3625" t="str">
        <f>'CWW17'!$C$162</f>
        <v>£m</v>
      </c>
      <c r="E3625" t="s">
        <v>8488</v>
      </c>
      <c r="F3625" s="1248">
        <f>IF(ISBLANK('CWW17'!$M$162),"##BLANK",'CWW17'!$M$162)</f>
        <v>0</v>
      </c>
    </row>
    <row r="3626" spans="2:6" x14ac:dyDescent="0.2">
      <c r="B3626" t="str">
        <f>UPPER('CWW17'!$BG$162)</f>
        <v>CWW17_151STD_PR24</v>
      </c>
      <c r="C3626" t="str">
        <f>IF(LEN(_xlfn.CONCAT('CWW17'!$B$141, " - ", 'CWW17'!$B$162, " - ", 'CWW17'!$H$6, " - ", 'CWW17'!$E$5))&gt;230,LEFT(_xlfn.CONCAT('CWW17'!$B$141, " - ", 'CWW17'!$B$162, " - ", 'CWW17'!$H$6, " - ", 'CWW17'!$E$5),212)&amp;" [*** truncated]",_xlfn.CONCAT('CWW17'!$B$141, " - ", 'CWW17'!$B$162, " - ", 'CWW17'!$H$6, " - ", 'CWW17'!$E$5))</f>
        <v xml:space="preserve">EA/NRW environmental programme bioresources (WINEP/NEP) - Sludge investigations and monitoring (NEP only) bioresources totex - Sewage treatment and disposal - Wastewater network+ </v>
      </c>
      <c r="D3626" t="str">
        <f>'CWW17'!$C$162</f>
        <v>£m</v>
      </c>
      <c r="E3626" t="s">
        <v>8488</v>
      </c>
      <c r="F3626" s="1248">
        <f>IF(ISBLANK('CWW17'!$N$162),"##BLANK",'CWW17'!$N$162)</f>
        <v>0</v>
      </c>
    </row>
    <row r="3627" spans="2:6" x14ac:dyDescent="0.2">
      <c r="B3627" t="str">
        <f>UPPER('CWW17'!$BH$162)</f>
        <v>CWW17_151SLT_PR24</v>
      </c>
      <c r="C3627" t="str">
        <f>IF(LEN(_xlfn.CONCAT('CWW17'!$B$141, " - ", 'CWW17'!$B$162, " - ", 'CWW17'!$I$6, " - ", 'CWW17'!$E$5))&gt;230,LEFT(_xlfn.CONCAT('CWW17'!$B$141, " - ", 'CWW17'!$B$162, " - ", 'CWW17'!$I$6, " - ", 'CWW17'!$E$5),212)&amp;" [*** truncated]",_xlfn.CONCAT('CWW17'!$B$141, " - ", 'CWW17'!$B$162, " - ", 'CWW17'!$I$6, " - ", 'CWW17'!$E$5))</f>
        <v xml:space="preserve">EA/NRW environmental programme bioresources (WINEP/NEP) - Sludge investigations and monitoring (NEP only) bioresources totex - Sludge liquor treatment - Wastewater network+ </v>
      </c>
      <c r="D3627" t="str">
        <f>'CWW17'!$C$162</f>
        <v>£m</v>
      </c>
      <c r="E3627" t="s">
        <v>8488</v>
      </c>
      <c r="F3627" s="1248">
        <f>IF(ISBLANK('CWW17'!$O$162),"##BLANK",'CWW17'!$O$162)</f>
        <v>0</v>
      </c>
    </row>
    <row r="3628" spans="2:6" x14ac:dyDescent="0.2">
      <c r="B3628" t="str">
        <f>UPPER('CWW17'!$BI$162)</f>
        <v>CWW17_151TOT_PR24</v>
      </c>
      <c r="C3628" t="str">
        <f>IF(LEN(_xlfn.CONCAT('CWW17'!$B$141, " - ", 'CWW17'!$B$162, " - ", 'CWW17'!$J$5))&gt;230,LEFT(_xlfn.CONCAT('CWW17'!$B$141, " - ", 'CWW17'!$B$162, " - ", 'CWW17'!$J$5),212)&amp;" [*** truncated]",_xlfn.CONCAT('CWW17'!$B$141, " - ", 'CWW17'!$B$162, " - ", 'CWW17'!$J$5))</f>
        <v>EA/NRW environmental programme bioresources (WINEP/NEP) - Sludge investigations and monitoring (NEP only) bioresources totex - Total</v>
      </c>
      <c r="D3628" t="str">
        <f>'CWW17'!$C$162</f>
        <v>£m</v>
      </c>
      <c r="E3628" t="s">
        <v>8488</v>
      </c>
      <c r="F3628" s="1248">
        <f>IF(ISBLANK('CWW17'!$P$162),"##BLANK",'CWW17'!$P$162)</f>
        <v>0</v>
      </c>
    </row>
    <row r="3629" spans="2:6" x14ac:dyDescent="0.2">
      <c r="B3629" t="str">
        <f>UPPER('CWW17'!$BD$163)</f>
        <v>CWW17_152FL_PR24</v>
      </c>
      <c r="C3629" t="str">
        <f>IF(LEN(_xlfn.CONCAT('CWW17'!$B$141, " - ", 'CWW17'!$B$163, " - ", 'CWW17'!$E$6, " - ", 'CWW17'!$E$5))&gt;230,LEFT(_xlfn.CONCAT('CWW17'!$B$141, " - ", 'CWW17'!$B$163, " - ", 'CWW17'!$E$6, " - ", 'CWW17'!$E$5),212)&amp;" [*** truncated]",_xlfn.CONCAT('CWW17'!$B$141, " - ", 'CWW17'!$B$163, " - ", 'CWW17'!$E$6, " - ", 'CWW17'!$E$5))</f>
        <v xml:space="preserve">EA/NRW environmental programme bioresources (WINEP/NEP) - Total environmental programme expenditure; (WINEP/NEP) bioresources totex - Foul - Wastewater network+ </v>
      </c>
      <c r="D3629" t="str">
        <f>'CWW17'!$C$163</f>
        <v>£m</v>
      </c>
      <c r="E3629" t="s">
        <v>8488</v>
      </c>
      <c r="F3629" s="1248">
        <f>IF(ISBLANK('CWW17'!$K$163),"##BLANK",'CWW17'!$K$163)</f>
        <v>0</v>
      </c>
    </row>
    <row r="3630" spans="2:6" x14ac:dyDescent="0.2">
      <c r="B3630" t="str">
        <f>UPPER('CWW17'!$BE$163)</f>
        <v>CWW17_152SWD_PR24</v>
      </c>
      <c r="C3630" t="str">
        <f>IF(LEN(_xlfn.CONCAT('CWW17'!$B$141, " - ", 'CWW17'!$B$163, " - ", 'CWW17'!$F$6, " - ", 'CWW17'!$E$5))&gt;230,LEFT(_xlfn.CONCAT('CWW17'!$B$141, " - ", 'CWW17'!$B$163, " - ", 'CWW17'!$F$6, " - ", 'CWW17'!$E$5),212)&amp;" [*** truncated]",_xlfn.CONCAT('CWW17'!$B$141, " - ", 'CWW17'!$B$163, " - ", 'CWW17'!$F$6, " - ", 'CWW17'!$E$5))</f>
        <v xml:space="preserve">EA/NRW environmental programme bioresources (WINEP/NEP) - Total environmental programme expenditure; (WINEP/NEP) bioresources totex - Surface water drainage - Wastewater network+ </v>
      </c>
      <c r="D3630" t="str">
        <f>'CWW17'!$C$163</f>
        <v>£m</v>
      </c>
      <c r="E3630" t="s">
        <v>8488</v>
      </c>
      <c r="F3630" s="1248">
        <f>IF(ISBLANK('CWW17'!$L$163),"##BLANK",'CWW17'!$L$163)</f>
        <v>0</v>
      </c>
    </row>
    <row r="3631" spans="2:6" x14ac:dyDescent="0.2">
      <c r="B3631" t="str">
        <f>UPPER('CWW17'!$BF$163)</f>
        <v>CWW17_152HD_PR24</v>
      </c>
      <c r="C3631" t="str">
        <f>IF(LEN(_xlfn.CONCAT('CWW17'!$B$141, " - ", 'CWW17'!$B$163, " - ", 'CWW17'!$G$6, " - ", 'CWW17'!$E$5))&gt;230,LEFT(_xlfn.CONCAT('CWW17'!$B$141, " - ", 'CWW17'!$B$163, " - ", 'CWW17'!$G$6, " - ", 'CWW17'!$E$5),212)&amp;" [*** truncated]",_xlfn.CONCAT('CWW17'!$B$141, " - ", 'CWW17'!$B$163, " - ", 'CWW17'!$G$6, " - ", 'CWW17'!$E$5))</f>
        <v xml:space="preserve">EA/NRW environmental programme bioresources (WINEP/NEP) - Total environmental programme expenditure; (WINEP/NEP) bioresources totex - Highway drainage - Wastewater network+ </v>
      </c>
      <c r="D3631" t="str">
        <f>'CWW17'!$C$163</f>
        <v>£m</v>
      </c>
      <c r="E3631" t="s">
        <v>8488</v>
      </c>
      <c r="F3631" s="1248">
        <f>IF(ISBLANK('CWW17'!$M$163),"##BLANK",'CWW17'!$M$163)</f>
        <v>0</v>
      </c>
    </row>
    <row r="3632" spans="2:6" x14ac:dyDescent="0.2">
      <c r="B3632" t="str">
        <f>UPPER('CWW17'!$BG$163)</f>
        <v>CWW17_152STD_PR24</v>
      </c>
      <c r="C3632" t="str">
        <f>IF(LEN(_xlfn.CONCAT('CWW17'!$B$141, " - ", 'CWW17'!$B$163, " - ", 'CWW17'!$H$6, " - ", 'CWW17'!$E$5))&gt;230,LEFT(_xlfn.CONCAT('CWW17'!$B$141, " - ", 'CWW17'!$B$163, " - ", 'CWW17'!$H$6, " - ", 'CWW17'!$E$5),212)&amp;" [*** truncated]",_xlfn.CONCAT('CWW17'!$B$141, " - ", 'CWW17'!$B$163, " - ", 'CWW17'!$H$6, " - ", 'CWW17'!$E$5))</f>
        <v xml:space="preserve">EA/NRW environmental programme bioresources (WINEP/NEP) - Total environmental programme expenditure; (WINEP/NEP) bioresources totex - Sewage treatment and disposal - Wastewater network+ </v>
      </c>
      <c r="D3632" t="str">
        <f>'CWW17'!$C$163</f>
        <v>£m</v>
      </c>
      <c r="E3632" t="s">
        <v>8488</v>
      </c>
      <c r="F3632" s="1248">
        <f>IF(ISBLANK('CWW17'!$N$163),"##BLANK",'CWW17'!$N$163)</f>
        <v>0</v>
      </c>
    </row>
    <row r="3633" spans="2:6" x14ac:dyDescent="0.2">
      <c r="B3633" t="str">
        <f>UPPER('CWW17'!$BH$163)</f>
        <v>CWW17_152SLT_PR24</v>
      </c>
      <c r="C3633" t="str">
        <f>IF(LEN(_xlfn.CONCAT('CWW17'!$B$141, " - ", 'CWW17'!$B$163, " - ", 'CWW17'!$I$6, " - ", 'CWW17'!$E$5))&gt;230,LEFT(_xlfn.CONCAT('CWW17'!$B$141, " - ", 'CWW17'!$B$163, " - ", 'CWW17'!$I$6, " - ", 'CWW17'!$E$5),212)&amp;" [*** truncated]",_xlfn.CONCAT('CWW17'!$B$141, " - ", 'CWW17'!$B$163, " - ", 'CWW17'!$I$6, " - ", 'CWW17'!$E$5))</f>
        <v xml:space="preserve">EA/NRW environmental programme bioresources (WINEP/NEP) - Total environmental programme expenditure; (WINEP/NEP) bioresources totex - Sludge liquor treatment - Wastewater network+ </v>
      </c>
      <c r="D3633" t="str">
        <f>'CWW17'!$C$163</f>
        <v>£m</v>
      </c>
      <c r="E3633" t="s">
        <v>8488</v>
      </c>
      <c r="F3633" s="1248">
        <f>IF(ISBLANK('CWW17'!$O$163),"##BLANK",'CWW17'!$O$163)</f>
        <v>0</v>
      </c>
    </row>
    <row r="3634" spans="2:6" x14ac:dyDescent="0.2">
      <c r="B3634" t="str">
        <f>UPPER('CWW17'!$BI$163)</f>
        <v>CWW17_152TOT_PR24</v>
      </c>
      <c r="C3634" t="str">
        <f>IF(LEN(_xlfn.CONCAT('CWW17'!$B$141, " - ", 'CWW17'!$B$163, " - ", 'CWW17'!$J$5))&gt;230,LEFT(_xlfn.CONCAT('CWW17'!$B$141, " - ", 'CWW17'!$B$163, " - ", 'CWW17'!$J$5),212)&amp;" [*** truncated]",_xlfn.CONCAT('CWW17'!$B$141, " - ", 'CWW17'!$B$163, " - ", 'CWW17'!$J$5))</f>
        <v>EA/NRW environmental programme bioresources (WINEP/NEP) - Total environmental programme expenditure; (WINEP/NEP) bioresources totex - Total</v>
      </c>
      <c r="D3634" t="str">
        <f>'CWW17'!$C$163</f>
        <v>£m</v>
      </c>
      <c r="E3634" t="s">
        <v>8488</v>
      </c>
      <c r="F3634" s="1248">
        <f>IF(ISBLANK('CWW17'!$P$163),"##BLANK",'CWW17'!$P$163)</f>
        <v>0</v>
      </c>
    </row>
    <row r="3635" spans="2:6" x14ac:dyDescent="0.2">
      <c r="B3635" t="str">
        <f>UPPER('CWW17'!$BD$166)</f>
        <v>CWW17_153FL_PR24</v>
      </c>
      <c r="C3635" t="str">
        <f>IF(LEN(_xlfn.CONCAT('CWW17'!$B$165, " - ", 'CWW17'!$B$166, " - ", 'CWW17'!$E$6, " - ", 'CWW17'!$E$5))&gt;230,LEFT(_xlfn.CONCAT('CWW17'!$B$165, " - ", 'CWW17'!$B$166, " - ", 'CWW17'!$E$6, " - ", 'CWW17'!$E$5),212)&amp;" [*** truncated]",_xlfn.CONCAT('CWW17'!$B$165, " - ", 'CWW17'!$B$166, " - ", 'CWW17'!$E$6, " - ", 'CWW17'!$E$5))</f>
        <v xml:space="preserve">Other enhancement - Growth at sewage treatment works (excluding sludge treatment); enhancement capex - Foul - Wastewater network+ </v>
      </c>
      <c r="D3635" t="str">
        <f>'CWW17'!$C$166</f>
        <v>£m</v>
      </c>
      <c r="E3635" t="s">
        <v>8488</v>
      </c>
      <c r="F3635" s="1248">
        <f>IF(ISBLANK('CWW17'!$K$166),"##BLANK",'CWW17'!$K$166)</f>
        <v>0</v>
      </c>
    </row>
    <row r="3636" spans="2:6" x14ac:dyDescent="0.2">
      <c r="B3636" t="str">
        <f>UPPER('CWW17'!$BE$166)</f>
        <v>CWW17_153SWD_PR24</v>
      </c>
      <c r="C3636" t="str">
        <f>IF(LEN(_xlfn.CONCAT('CWW17'!$B$165, " - ", 'CWW17'!$B$166, " - ", 'CWW17'!$F$6, " - ", 'CWW17'!$E$5))&gt;230,LEFT(_xlfn.CONCAT('CWW17'!$B$165, " - ", 'CWW17'!$B$166, " - ", 'CWW17'!$F$6, " - ", 'CWW17'!$E$5),212)&amp;" [*** truncated]",_xlfn.CONCAT('CWW17'!$B$165, " - ", 'CWW17'!$B$166, " - ", 'CWW17'!$F$6, " - ", 'CWW17'!$E$5))</f>
        <v xml:space="preserve">Other enhancement - Growth at sewage treatment works (excluding sludge treatment); enhancement capex - Surface water drainage - Wastewater network+ </v>
      </c>
      <c r="D3636" t="str">
        <f>'CWW17'!$C$166</f>
        <v>£m</v>
      </c>
      <c r="E3636" t="s">
        <v>8488</v>
      </c>
      <c r="F3636" s="1248">
        <f>IF(ISBLANK('CWW17'!$L$166),"##BLANK",'CWW17'!$L$166)</f>
        <v>0</v>
      </c>
    </row>
    <row r="3637" spans="2:6" x14ac:dyDescent="0.2">
      <c r="B3637" t="str">
        <f>UPPER('CWW17'!$BF$166)</f>
        <v>CWW17_153HD_PR24</v>
      </c>
      <c r="C3637" t="str">
        <f>IF(LEN(_xlfn.CONCAT('CWW17'!$B$165, " - ", 'CWW17'!$B$166, " - ", 'CWW17'!$G$6, " - ", 'CWW17'!$E$5))&gt;230,LEFT(_xlfn.CONCAT('CWW17'!$B$165, " - ", 'CWW17'!$B$166, " - ", 'CWW17'!$G$6, " - ", 'CWW17'!$E$5),212)&amp;" [*** truncated]",_xlfn.CONCAT('CWW17'!$B$165, " - ", 'CWW17'!$B$166, " - ", 'CWW17'!$G$6, " - ", 'CWW17'!$E$5))</f>
        <v xml:space="preserve">Other enhancement - Growth at sewage treatment works (excluding sludge treatment); enhancement capex - Highway drainage - Wastewater network+ </v>
      </c>
      <c r="D3637" t="str">
        <f>'CWW17'!$C$166</f>
        <v>£m</v>
      </c>
      <c r="E3637" t="s">
        <v>8488</v>
      </c>
      <c r="F3637" s="1248">
        <f>IF(ISBLANK('CWW17'!$M$166),"##BLANK",'CWW17'!$M$166)</f>
        <v>0</v>
      </c>
    </row>
    <row r="3638" spans="2:6" x14ac:dyDescent="0.2">
      <c r="B3638" t="str">
        <f>UPPER('CWW17'!$BG$166)</f>
        <v>CWW17_153STD_PR24</v>
      </c>
      <c r="C3638" t="str">
        <f>IF(LEN(_xlfn.CONCAT('CWW17'!$B$165, " - ", 'CWW17'!$B$166, " - ", 'CWW17'!$H$6, " - ", 'CWW17'!$E$5))&gt;230,LEFT(_xlfn.CONCAT('CWW17'!$B$165, " - ", 'CWW17'!$B$166, " - ", 'CWW17'!$H$6, " - ", 'CWW17'!$E$5),212)&amp;" [*** truncated]",_xlfn.CONCAT('CWW17'!$B$165, " - ", 'CWW17'!$B$166, " - ", 'CWW17'!$H$6, " - ", 'CWW17'!$E$5))</f>
        <v xml:space="preserve">Other enhancement - Growth at sewage treatment works (excluding sludge treatment); enhancement capex - Sewage treatment and disposal - Wastewater network+ </v>
      </c>
      <c r="D3638" t="str">
        <f>'CWW17'!$C$166</f>
        <v>£m</v>
      </c>
      <c r="E3638" t="s">
        <v>8488</v>
      </c>
      <c r="F3638" s="1248">
        <f>IF(ISBLANK('CWW17'!$N$166),"##BLANK",'CWW17'!$N$166)</f>
        <v>0</v>
      </c>
    </row>
    <row r="3639" spans="2:6" x14ac:dyDescent="0.2">
      <c r="B3639" t="str">
        <f>UPPER('CWW17'!$BH$166)</f>
        <v>CWW17_153SLT_PR24</v>
      </c>
      <c r="C3639" t="str">
        <f>IF(LEN(_xlfn.CONCAT('CWW17'!$B$165, " - ", 'CWW17'!$B$166, " - ", 'CWW17'!$I$6, " - ", 'CWW17'!$E$5))&gt;230,LEFT(_xlfn.CONCAT('CWW17'!$B$165, " - ", 'CWW17'!$B$166, " - ", 'CWW17'!$I$6, " - ", 'CWW17'!$E$5),212)&amp;" [*** truncated]",_xlfn.CONCAT('CWW17'!$B$165, " - ", 'CWW17'!$B$166, " - ", 'CWW17'!$I$6, " - ", 'CWW17'!$E$5))</f>
        <v xml:space="preserve">Other enhancement - Growth at sewage treatment works (excluding sludge treatment); enhancement capex - Sludge liquor treatment - Wastewater network+ </v>
      </c>
      <c r="D3639" t="str">
        <f>'CWW17'!$C$166</f>
        <v>£m</v>
      </c>
      <c r="E3639" t="s">
        <v>8488</v>
      </c>
      <c r="F3639" s="1248">
        <f>IF(ISBLANK('CWW17'!$O$166),"##BLANK",'CWW17'!$O$166)</f>
        <v>0</v>
      </c>
    </row>
    <row r="3640" spans="2:6" x14ac:dyDescent="0.2">
      <c r="B3640" t="str">
        <f>UPPER('CWW17'!$BI$166)</f>
        <v>CWW17_153TOT_PR24</v>
      </c>
      <c r="C3640" t="str">
        <f>IF(LEN(_xlfn.CONCAT('CWW17'!$B$165, " - ", 'CWW17'!$B$166, " - ", 'CWW17'!$J$5))&gt;230,LEFT(_xlfn.CONCAT('CWW17'!$B$165, " - ", 'CWW17'!$B$166, " - ", 'CWW17'!$J$5),212)&amp;" [*** truncated]",_xlfn.CONCAT('CWW17'!$B$165, " - ", 'CWW17'!$B$166, " - ", 'CWW17'!$J$5))</f>
        <v>Other enhancement - Growth at sewage treatment works (excluding sludge treatment); enhancement capex - Total</v>
      </c>
      <c r="D3640" t="str">
        <f>'CWW17'!$C$166</f>
        <v>£m</v>
      </c>
      <c r="E3640" t="s">
        <v>8488</v>
      </c>
      <c r="F3640" s="1248">
        <f>IF(ISBLANK('CWW17'!$P$166),"##BLANK",'CWW17'!$P$166)</f>
        <v>0</v>
      </c>
    </row>
    <row r="3641" spans="2:6" x14ac:dyDescent="0.2">
      <c r="B3641" t="str">
        <f>UPPER('CWW17'!$BD$167)</f>
        <v>CWW17_154FL_PR24</v>
      </c>
      <c r="C3641" t="str">
        <f>IF(LEN(_xlfn.CONCAT('CWW17'!$B$165, " - ", 'CWW17'!$B$167, " - ", 'CWW17'!$E$6, " - ", 'CWW17'!$E$5))&gt;230,LEFT(_xlfn.CONCAT('CWW17'!$B$165, " - ", 'CWW17'!$B$167, " - ", 'CWW17'!$E$6, " - ", 'CWW17'!$E$5),212)&amp;" [*** truncated]",_xlfn.CONCAT('CWW17'!$B$165, " - ", 'CWW17'!$B$167, " - ", 'CWW17'!$E$6, " - ", 'CWW17'!$E$5))</f>
        <v xml:space="preserve">Other enhancement - Growth at sewage treatment works (excluding sludge treatment); enhancement opex - Foul - Wastewater network+ </v>
      </c>
      <c r="D3641" t="str">
        <f>'CWW17'!$C$167</f>
        <v>£m</v>
      </c>
      <c r="E3641" t="s">
        <v>8488</v>
      </c>
      <c r="F3641" s="1248">
        <f>IF(ISBLANK('CWW17'!$K$167),"##BLANK",'CWW17'!$K$167)</f>
        <v>0</v>
      </c>
    </row>
    <row r="3642" spans="2:6" x14ac:dyDescent="0.2">
      <c r="B3642" t="str">
        <f>UPPER('CWW17'!$BE$167)</f>
        <v>CWW17_154SWD_PR24</v>
      </c>
      <c r="C3642" t="str">
        <f>IF(LEN(_xlfn.CONCAT('CWW17'!$B$165, " - ", 'CWW17'!$B$167, " - ", 'CWW17'!$F$6, " - ", 'CWW17'!$E$5))&gt;230,LEFT(_xlfn.CONCAT('CWW17'!$B$165, " - ", 'CWW17'!$B$167, " - ", 'CWW17'!$F$6, " - ", 'CWW17'!$E$5),212)&amp;" [*** truncated]",_xlfn.CONCAT('CWW17'!$B$165, " - ", 'CWW17'!$B$167, " - ", 'CWW17'!$F$6, " - ", 'CWW17'!$E$5))</f>
        <v xml:space="preserve">Other enhancement - Growth at sewage treatment works (excluding sludge treatment); enhancement opex - Surface water drainage - Wastewater network+ </v>
      </c>
      <c r="D3642" t="str">
        <f>'CWW17'!$C$167</f>
        <v>£m</v>
      </c>
      <c r="E3642" t="s">
        <v>8488</v>
      </c>
      <c r="F3642" s="1248">
        <f>IF(ISBLANK('CWW17'!$L$167),"##BLANK",'CWW17'!$L$167)</f>
        <v>0</v>
      </c>
    </row>
    <row r="3643" spans="2:6" x14ac:dyDescent="0.2">
      <c r="B3643" t="str">
        <f>UPPER('CWW17'!$BF$167)</f>
        <v>CWW17_154HD_PR24</v>
      </c>
      <c r="C3643" t="str">
        <f>IF(LEN(_xlfn.CONCAT('CWW17'!$B$165, " - ", 'CWW17'!$B$167, " - ", 'CWW17'!$G$6, " - ", 'CWW17'!$E$5))&gt;230,LEFT(_xlfn.CONCAT('CWW17'!$B$165, " - ", 'CWW17'!$B$167, " - ", 'CWW17'!$G$6, " - ", 'CWW17'!$E$5),212)&amp;" [*** truncated]",_xlfn.CONCAT('CWW17'!$B$165, " - ", 'CWW17'!$B$167, " - ", 'CWW17'!$G$6, " - ", 'CWW17'!$E$5))</f>
        <v xml:space="preserve">Other enhancement - Growth at sewage treatment works (excluding sludge treatment); enhancement opex - Highway drainage - Wastewater network+ </v>
      </c>
      <c r="D3643" t="str">
        <f>'CWW17'!$C$167</f>
        <v>£m</v>
      </c>
      <c r="E3643" t="s">
        <v>8488</v>
      </c>
      <c r="F3643" s="1248">
        <f>IF(ISBLANK('CWW17'!$M$167),"##BLANK",'CWW17'!$M$167)</f>
        <v>0</v>
      </c>
    </row>
    <row r="3644" spans="2:6" x14ac:dyDescent="0.2">
      <c r="B3644" t="str">
        <f>UPPER('CWW17'!$BG$167)</f>
        <v>CWW17_154STD_PR24</v>
      </c>
      <c r="C3644" t="str">
        <f>IF(LEN(_xlfn.CONCAT('CWW17'!$B$165, " - ", 'CWW17'!$B$167, " - ", 'CWW17'!$H$6, " - ", 'CWW17'!$E$5))&gt;230,LEFT(_xlfn.CONCAT('CWW17'!$B$165, " - ", 'CWW17'!$B$167, " - ", 'CWW17'!$H$6, " - ", 'CWW17'!$E$5),212)&amp;" [*** truncated]",_xlfn.CONCAT('CWW17'!$B$165, " - ", 'CWW17'!$B$167, " - ", 'CWW17'!$H$6, " - ", 'CWW17'!$E$5))</f>
        <v xml:space="preserve">Other enhancement - Growth at sewage treatment works (excluding sludge treatment); enhancement opex - Sewage treatment and disposal - Wastewater network+ </v>
      </c>
      <c r="D3644" t="str">
        <f>'CWW17'!$C$167</f>
        <v>£m</v>
      </c>
      <c r="E3644" t="s">
        <v>8488</v>
      </c>
      <c r="F3644" s="1248">
        <f>IF(ISBLANK('CWW17'!$N$167),"##BLANK",'CWW17'!$N$167)</f>
        <v>0</v>
      </c>
    </row>
    <row r="3645" spans="2:6" x14ac:dyDescent="0.2">
      <c r="B3645" t="str">
        <f>UPPER('CWW17'!$BH$167)</f>
        <v>CWW17_154SLT_PR24</v>
      </c>
      <c r="C3645" t="str">
        <f>IF(LEN(_xlfn.CONCAT('CWW17'!$B$165, " - ", 'CWW17'!$B$167, " - ", 'CWW17'!$I$6, " - ", 'CWW17'!$E$5))&gt;230,LEFT(_xlfn.CONCAT('CWW17'!$B$165, " - ", 'CWW17'!$B$167, " - ", 'CWW17'!$I$6, " - ", 'CWW17'!$E$5),212)&amp;" [*** truncated]",_xlfn.CONCAT('CWW17'!$B$165, " - ", 'CWW17'!$B$167, " - ", 'CWW17'!$I$6, " - ", 'CWW17'!$E$5))</f>
        <v xml:space="preserve">Other enhancement - Growth at sewage treatment works (excluding sludge treatment); enhancement opex - Sludge liquor treatment - Wastewater network+ </v>
      </c>
      <c r="D3645" t="str">
        <f>'CWW17'!$C$167</f>
        <v>£m</v>
      </c>
      <c r="E3645" t="s">
        <v>8488</v>
      </c>
      <c r="F3645" s="1248">
        <f>IF(ISBLANK('CWW17'!$O$167),"##BLANK",'CWW17'!$O$167)</f>
        <v>0</v>
      </c>
    </row>
    <row r="3646" spans="2:6" x14ac:dyDescent="0.2">
      <c r="B3646" t="str">
        <f>UPPER('CWW17'!$BI$167)</f>
        <v>CWW17_154TOT_PR24</v>
      </c>
      <c r="C3646" t="str">
        <f>IF(LEN(_xlfn.CONCAT('CWW17'!$B$165, " - ", 'CWW17'!$B$167, " - ", 'CWW17'!$J$5))&gt;230,LEFT(_xlfn.CONCAT('CWW17'!$B$165, " - ", 'CWW17'!$B$167, " - ", 'CWW17'!$J$5),212)&amp;" [*** truncated]",_xlfn.CONCAT('CWW17'!$B$165, " - ", 'CWW17'!$B$167, " - ", 'CWW17'!$J$5))</f>
        <v>Other enhancement - Growth at sewage treatment works (excluding sludge treatment); enhancement opex - Total</v>
      </c>
      <c r="D3646" t="str">
        <f>'CWW17'!$C$167</f>
        <v>£m</v>
      </c>
      <c r="E3646" t="s">
        <v>8488</v>
      </c>
      <c r="F3646" s="1248">
        <f>IF(ISBLANK('CWW17'!$P$167),"##BLANK",'CWW17'!$P$167)</f>
        <v>0</v>
      </c>
    </row>
    <row r="3647" spans="2:6" x14ac:dyDescent="0.2">
      <c r="B3647" t="str">
        <f>UPPER('CWW17'!$BD$168)</f>
        <v>CWW17_155FL_PR24</v>
      </c>
      <c r="C3647" t="str">
        <f>IF(LEN(_xlfn.CONCAT('CWW17'!$B$165, " - ", 'CWW17'!$B$168, " - ", 'CWW17'!$E$6, " - ", 'CWW17'!$E$5))&gt;230,LEFT(_xlfn.CONCAT('CWW17'!$B$165, " - ", 'CWW17'!$B$168, " - ", 'CWW17'!$E$6, " - ", 'CWW17'!$E$5),212)&amp;" [*** truncated]",_xlfn.CONCAT('CWW17'!$B$165, " - ", 'CWW17'!$B$168, " - ", 'CWW17'!$E$6, " - ", 'CWW17'!$E$5))</f>
        <v xml:space="preserve">Other enhancement - Growth at sewage treatment works (excluding sludge treatment); enhancement totex - Foul - Wastewater network+ </v>
      </c>
      <c r="D3647" t="str">
        <f>'CWW17'!$C$168</f>
        <v>£m</v>
      </c>
      <c r="E3647" t="s">
        <v>8488</v>
      </c>
      <c r="F3647" s="1248">
        <f>IF(ISBLANK('CWW17'!$K$168),"##BLANK",'CWW17'!$K$168)</f>
        <v>0</v>
      </c>
    </row>
    <row r="3648" spans="2:6" x14ac:dyDescent="0.2">
      <c r="B3648" t="str">
        <f>UPPER('CWW17'!$BE$168)</f>
        <v>CWW17_155SWD_PR24</v>
      </c>
      <c r="C3648" t="str">
        <f>IF(LEN(_xlfn.CONCAT('CWW17'!$B$165, " - ", 'CWW17'!$B$168, " - ", 'CWW17'!$F$6, " - ", 'CWW17'!$E$5))&gt;230,LEFT(_xlfn.CONCAT('CWW17'!$B$165, " - ", 'CWW17'!$B$168, " - ", 'CWW17'!$F$6, " - ", 'CWW17'!$E$5),212)&amp;" [*** truncated]",_xlfn.CONCAT('CWW17'!$B$165, " - ", 'CWW17'!$B$168, " - ", 'CWW17'!$F$6, " - ", 'CWW17'!$E$5))</f>
        <v xml:space="preserve">Other enhancement - Growth at sewage treatment works (excluding sludge treatment); enhancement totex - Surface water drainage - Wastewater network+ </v>
      </c>
      <c r="D3648" t="str">
        <f>'CWW17'!$C$168</f>
        <v>£m</v>
      </c>
      <c r="E3648" t="s">
        <v>8488</v>
      </c>
      <c r="F3648" s="1248">
        <f>IF(ISBLANK('CWW17'!$L$168),"##BLANK",'CWW17'!$L$168)</f>
        <v>0</v>
      </c>
    </row>
    <row r="3649" spans="2:6" x14ac:dyDescent="0.2">
      <c r="B3649" t="str">
        <f>UPPER('CWW17'!$BF$168)</f>
        <v>CWW17_155HD_PR24</v>
      </c>
      <c r="C3649" t="str">
        <f>IF(LEN(_xlfn.CONCAT('CWW17'!$B$165, " - ", 'CWW17'!$B$168, " - ", 'CWW17'!$G$6, " - ", 'CWW17'!$E$5))&gt;230,LEFT(_xlfn.CONCAT('CWW17'!$B$165, " - ", 'CWW17'!$B$168, " - ", 'CWW17'!$G$6, " - ", 'CWW17'!$E$5),212)&amp;" [*** truncated]",_xlfn.CONCAT('CWW17'!$B$165, " - ", 'CWW17'!$B$168, " - ", 'CWW17'!$G$6, " - ", 'CWW17'!$E$5))</f>
        <v xml:space="preserve">Other enhancement - Growth at sewage treatment works (excluding sludge treatment); enhancement totex - Highway drainage - Wastewater network+ </v>
      </c>
      <c r="D3649" t="str">
        <f>'CWW17'!$C$168</f>
        <v>£m</v>
      </c>
      <c r="E3649" t="s">
        <v>8488</v>
      </c>
      <c r="F3649" s="1248">
        <f>IF(ISBLANK('CWW17'!$M$168),"##BLANK",'CWW17'!$M$168)</f>
        <v>0</v>
      </c>
    </row>
    <row r="3650" spans="2:6" x14ac:dyDescent="0.2">
      <c r="B3650" t="str">
        <f>UPPER('CWW17'!$BG$168)</f>
        <v>CWW17_155STD_PR24</v>
      </c>
      <c r="C3650" t="str">
        <f>IF(LEN(_xlfn.CONCAT('CWW17'!$B$165, " - ", 'CWW17'!$B$168, " - ", 'CWW17'!$H$6, " - ", 'CWW17'!$E$5))&gt;230,LEFT(_xlfn.CONCAT('CWW17'!$B$165, " - ", 'CWW17'!$B$168, " - ", 'CWW17'!$H$6, " - ", 'CWW17'!$E$5),212)&amp;" [*** truncated]",_xlfn.CONCAT('CWW17'!$B$165, " - ", 'CWW17'!$B$168, " - ", 'CWW17'!$H$6, " - ", 'CWW17'!$E$5))</f>
        <v xml:space="preserve">Other enhancement - Growth at sewage treatment works (excluding sludge treatment); enhancement totex - Sewage treatment and disposal - Wastewater network+ </v>
      </c>
      <c r="D3650" t="str">
        <f>'CWW17'!$C$168</f>
        <v>£m</v>
      </c>
      <c r="E3650" t="s">
        <v>8488</v>
      </c>
      <c r="F3650" s="1248">
        <f>IF(ISBLANK('CWW17'!$N$168),"##BLANK",'CWW17'!$N$168)</f>
        <v>0</v>
      </c>
    </row>
    <row r="3651" spans="2:6" x14ac:dyDescent="0.2">
      <c r="B3651" t="str">
        <f>UPPER('CWW17'!$BH$168)</f>
        <v>CWW17_155SLT_PR24</v>
      </c>
      <c r="C3651" t="str">
        <f>IF(LEN(_xlfn.CONCAT('CWW17'!$B$165, " - ", 'CWW17'!$B$168, " - ", 'CWW17'!$I$6, " - ", 'CWW17'!$E$5))&gt;230,LEFT(_xlfn.CONCAT('CWW17'!$B$165, " - ", 'CWW17'!$B$168, " - ", 'CWW17'!$I$6, " - ", 'CWW17'!$E$5),212)&amp;" [*** truncated]",_xlfn.CONCAT('CWW17'!$B$165, " - ", 'CWW17'!$B$168, " - ", 'CWW17'!$I$6, " - ", 'CWW17'!$E$5))</f>
        <v xml:space="preserve">Other enhancement - Growth at sewage treatment works (excluding sludge treatment); enhancement totex - Sludge liquor treatment - Wastewater network+ </v>
      </c>
      <c r="D3651" t="str">
        <f>'CWW17'!$C$168</f>
        <v>£m</v>
      </c>
      <c r="E3651" t="s">
        <v>8488</v>
      </c>
      <c r="F3651" s="1248">
        <f>IF(ISBLANK('CWW17'!$O$168),"##BLANK",'CWW17'!$O$168)</f>
        <v>0</v>
      </c>
    </row>
    <row r="3652" spans="2:6" x14ac:dyDescent="0.2">
      <c r="B3652" t="str">
        <f>UPPER('CWW17'!$BI$168)</f>
        <v>CWW17_155TOT_PR24</v>
      </c>
      <c r="C3652" t="str">
        <f>IF(LEN(_xlfn.CONCAT('CWW17'!$B$165, " - ", 'CWW17'!$B$168, " - ", 'CWW17'!$J$5))&gt;230,LEFT(_xlfn.CONCAT('CWW17'!$B$165, " - ", 'CWW17'!$B$168, " - ", 'CWW17'!$J$5),212)&amp;" [*** truncated]",_xlfn.CONCAT('CWW17'!$B$165, " - ", 'CWW17'!$B$168, " - ", 'CWW17'!$J$5))</f>
        <v>Other enhancement - Growth at sewage treatment works (excluding sludge treatment); enhancement totex - Total</v>
      </c>
      <c r="D3652" t="str">
        <f>'CWW17'!$C$168</f>
        <v>£m</v>
      </c>
      <c r="E3652" t="s">
        <v>8488</v>
      </c>
      <c r="F3652" s="1248">
        <f>IF(ISBLANK('CWW17'!$P$168),"##BLANK",'CWW17'!$P$168)</f>
        <v>0</v>
      </c>
    </row>
    <row r="3653" spans="2:6" x14ac:dyDescent="0.2">
      <c r="B3653" t="str">
        <f>UPPER('CWW17'!$BD$169)</f>
        <v>CWW17_156FL_PR24</v>
      </c>
      <c r="C3653" t="str">
        <f>IF(LEN(_xlfn.CONCAT('CWW17'!$B$165, " - ", 'CWW17'!$B$169, " - ", 'CWW17'!$E$6, " - ", 'CWW17'!$E$5))&gt;230,LEFT(_xlfn.CONCAT('CWW17'!$B$165, " - ", 'CWW17'!$B$169, " - ", 'CWW17'!$E$6, " - ", 'CWW17'!$E$5),212)&amp;" [*** truncated]",_xlfn.CONCAT('CWW17'!$B$165, " - ", 'CWW17'!$B$169, " - ", 'CWW17'!$E$6, " - ", 'CWW17'!$E$5))</f>
        <v xml:space="preserve">Other enhancement - Reduce flooding risk for properties; enhancement capex - Foul - Wastewater network+ </v>
      </c>
      <c r="D3653" t="str">
        <f>'CWW17'!$C$169</f>
        <v>£m</v>
      </c>
      <c r="E3653" t="s">
        <v>8488</v>
      </c>
      <c r="F3653" s="1248">
        <f>IF(ISBLANK('CWW17'!$K$169),"##BLANK",'CWW17'!$K$169)</f>
        <v>0</v>
      </c>
    </row>
    <row r="3654" spans="2:6" x14ac:dyDescent="0.2">
      <c r="B3654" t="str">
        <f>UPPER('CWW17'!$BE$169)</f>
        <v>CWW17_156SWD_PR24</v>
      </c>
      <c r="C3654" t="str">
        <f>IF(LEN(_xlfn.CONCAT('CWW17'!$B$165, " - ", 'CWW17'!$B$169, " - ", 'CWW17'!$F$6, " - ", 'CWW17'!$E$5))&gt;230,LEFT(_xlfn.CONCAT('CWW17'!$B$165, " - ", 'CWW17'!$B$169, " - ", 'CWW17'!$F$6, " - ", 'CWW17'!$E$5),212)&amp;" [*** truncated]",_xlfn.CONCAT('CWW17'!$B$165, " - ", 'CWW17'!$B$169, " - ", 'CWW17'!$F$6, " - ", 'CWW17'!$E$5))</f>
        <v xml:space="preserve">Other enhancement - Reduce flooding risk for properties; enhancement capex - Surface water drainage - Wastewater network+ </v>
      </c>
      <c r="D3654" t="str">
        <f>'CWW17'!$C$169</f>
        <v>£m</v>
      </c>
      <c r="E3654" t="s">
        <v>8488</v>
      </c>
      <c r="F3654" s="1248">
        <f>IF(ISBLANK('CWW17'!$L$169),"##BLANK",'CWW17'!$L$169)</f>
        <v>0</v>
      </c>
    </row>
    <row r="3655" spans="2:6" x14ac:dyDescent="0.2">
      <c r="B3655" t="str">
        <f>UPPER('CWW17'!$BF$169)</f>
        <v>CWW17_156HD_PR24</v>
      </c>
      <c r="C3655" t="str">
        <f>IF(LEN(_xlfn.CONCAT('CWW17'!$B$165, " - ", 'CWW17'!$B$169, " - ", 'CWW17'!$G$6, " - ", 'CWW17'!$E$5))&gt;230,LEFT(_xlfn.CONCAT('CWW17'!$B$165, " - ", 'CWW17'!$B$169, " - ", 'CWW17'!$G$6, " - ", 'CWW17'!$E$5),212)&amp;" [*** truncated]",_xlfn.CONCAT('CWW17'!$B$165, " - ", 'CWW17'!$B$169, " - ", 'CWW17'!$G$6, " - ", 'CWW17'!$E$5))</f>
        <v xml:space="preserve">Other enhancement - Reduce flooding risk for properties; enhancement capex - Highway drainage - Wastewater network+ </v>
      </c>
      <c r="D3655" t="str">
        <f>'CWW17'!$C$169</f>
        <v>£m</v>
      </c>
      <c r="E3655" t="s">
        <v>8488</v>
      </c>
      <c r="F3655" s="1248">
        <f>IF(ISBLANK('CWW17'!$M$169),"##BLANK",'CWW17'!$M$169)</f>
        <v>0</v>
      </c>
    </row>
    <row r="3656" spans="2:6" x14ac:dyDescent="0.2">
      <c r="B3656" t="str">
        <f>UPPER('CWW17'!$BG$169)</f>
        <v>CWW17_156STD_PR24</v>
      </c>
      <c r="C3656" t="str">
        <f>IF(LEN(_xlfn.CONCAT('CWW17'!$B$165, " - ", 'CWW17'!$B$169, " - ", 'CWW17'!$H$6, " - ", 'CWW17'!$E$5))&gt;230,LEFT(_xlfn.CONCAT('CWW17'!$B$165, " - ", 'CWW17'!$B$169, " - ", 'CWW17'!$H$6, " - ", 'CWW17'!$E$5),212)&amp;" [*** truncated]",_xlfn.CONCAT('CWW17'!$B$165, " - ", 'CWW17'!$B$169, " - ", 'CWW17'!$H$6, " - ", 'CWW17'!$E$5))</f>
        <v xml:space="preserve">Other enhancement - Reduce flooding risk for properties; enhancement capex - Sewage treatment and disposal - Wastewater network+ </v>
      </c>
      <c r="D3656" t="str">
        <f>'CWW17'!$C$169</f>
        <v>£m</v>
      </c>
      <c r="E3656" t="s">
        <v>8488</v>
      </c>
      <c r="F3656" s="1248">
        <f>IF(ISBLANK('CWW17'!$N$169),"##BLANK",'CWW17'!$N$169)</f>
        <v>0</v>
      </c>
    </row>
    <row r="3657" spans="2:6" x14ac:dyDescent="0.2">
      <c r="B3657" t="str">
        <f>UPPER('CWW17'!$BH$169)</f>
        <v>CWW17_156SLT_PR24</v>
      </c>
      <c r="C3657" t="str">
        <f>IF(LEN(_xlfn.CONCAT('CWW17'!$B$165, " - ", 'CWW17'!$B$169, " - ", 'CWW17'!$I$6, " - ", 'CWW17'!$E$5))&gt;230,LEFT(_xlfn.CONCAT('CWW17'!$B$165, " - ", 'CWW17'!$B$169, " - ", 'CWW17'!$I$6, " - ", 'CWW17'!$E$5),212)&amp;" [*** truncated]",_xlfn.CONCAT('CWW17'!$B$165, " - ", 'CWW17'!$B$169, " - ", 'CWW17'!$I$6, " - ", 'CWW17'!$E$5))</f>
        <v xml:space="preserve">Other enhancement - Reduce flooding risk for properties; enhancement capex - Sludge liquor treatment - Wastewater network+ </v>
      </c>
      <c r="D3657" t="str">
        <f>'CWW17'!$C$169</f>
        <v>£m</v>
      </c>
      <c r="E3657" t="s">
        <v>8488</v>
      </c>
      <c r="F3657" s="1248">
        <f>IF(ISBLANK('CWW17'!$O$169),"##BLANK",'CWW17'!$O$169)</f>
        <v>0</v>
      </c>
    </row>
    <row r="3658" spans="2:6" x14ac:dyDescent="0.2">
      <c r="B3658" t="str">
        <f>UPPER('CWW17'!$BI$169)</f>
        <v>CWW17_156TOT_PR24</v>
      </c>
      <c r="C3658" t="str">
        <f>IF(LEN(_xlfn.CONCAT('CWW17'!$B$165, " - ", 'CWW17'!$B$169, " - ", 'CWW17'!$J$5))&gt;230,LEFT(_xlfn.CONCAT('CWW17'!$B$165, " - ", 'CWW17'!$B$169, " - ", 'CWW17'!$J$5),212)&amp;" [*** truncated]",_xlfn.CONCAT('CWW17'!$B$165, " - ", 'CWW17'!$B$169, " - ", 'CWW17'!$J$5))</f>
        <v>Other enhancement - Reduce flooding risk for properties; enhancement capex - Total</v>
      </c>
      <c r="D3658" t="str">
        <f>'CWW17'!$C$169</f>
        <v>£m</v>
      </c>
      <c r="E3658" t="s">
        <v>8488</v>
      </c>
      <c r="F3658" s="1248">
        <f>IF(ISBLANK('CWW17'!$P$169),"##BLANK",'CWW17'!$P$169)</f>
        <v>0</v>
      </c>
    </row>
    <row r="3659" spans="2:6" x14ac:dyDescent="0.2">
      <c r="B3659" t="str">
        <f>UPPER('CWW17'!$BD$170)</f>
        <v>CWW17_157FL_PR24</v>
      </c>
      <c r="C3659" t="str">
        <f>IF(LEN(_xlfn.CONCAT('CWW17'!$B$165, " - ", 'CWW17'!$B$170, " - ", 'CWW17'!$E$6, " - ", 'CWW17'!$E$5))&gt;230,LEFT(_xlfn.CONCAT('CWW17'!$B$165, " - ", 'CWW17'!$B$170, " - ", 'CWW17'!$E$6, " - ", 'CWW17'!$E$5),212)&amp;" [*** truncated]",_xlfn.CONCAT('CWW17'!$B$165, " - ", 'CWW17'!$B$170, " - ", 'CWW17'!$E$6, " - ", 'CWW17'!$E$5))</f>
        <v xml:space="preserve">Other enhancement - Reduce flooding risk for properties; enhancement opex - Foul - Wastewater network+ </v>
      </c>
      <c r="D3659" t="str">
        <f>'CWW17'!$C$170</f>
        <v>£m</v>
      </c>
      <c r="E3659" t="s">
        <v>8488</v>
      </c>
      <c r="F3659" s="1248">
        <f>IF(ISBLANK('CWW17'!$K$170),"##BLANK",'CWW17'!$K$170)</f>
        <v>0</v>
      </c>
    </row>
    <row r="3660" spans="2:6" x14ac:dyDescent="0.2">
      <c r="B3660" t="str">
        <f>UPPER('CWW17'!$BE$170)</f>
        <v>CWW17_157SWD_PR24</v>
      </c>
      <c r="C3660" t="str">
        <f>IF(LEN(_xlfn.CONCAT('CWW17'!$B$165, " - ", 'CWW17'!$B$170, " - ", 'CWW17'!$F$6, " - ", 'CWW17'!$E$5))&gt;230,LEFT(_xlfn.CONCAT('CWW17'!$B$165, " - ", 'CWW17'!$B$170, " - ", 'CWW17'!$F$6, " - ", 'CWW17'!$E$5),212)&amp;" [*** truncated]",_xlfn.CONCAT('CWW17'!$B$165, " - ", 'CWW17'!$B$170, " - ", 'CWW17'!$F$6, " - ", 'CWW17'!$E$5))</f>
        <v xml:space="preserve">Other enhancement - Reduce flooding risk for properties; enhancement opex - Surface water drainage - Wastewater network+ </v>
      </c>
      <c r="D3660" t="str">
        <f>'CWW17'!$C$170</f>
        <v>£m</v>
      </c>
      <c r="E3660" t="s">
        <v>8488</v>
      </c>
      <c r="F3660" s="1248">
        <f>IF(ISBLANK('CWW17'!$L$170),"##BLANK",'CWW17'!$L$170)</f>
        <v>0</v>
      </c>
    </row>
    <row r="3661" spans="2:6" x14ac:dyDescent="0.2">
      <c r="B3661" t="str">
        <f>UPPER('CWW17'!$BF$170)</f>
        <v>CWW17_157HD_PR24</v>
      </c>
      <c r="C3661" t="str">
        <f>IF(LEN(_xlfn.CONCAT('CWW17'!$B$165, " - ", 'CWW17'!$B$170, " - ", 'CWW17'!$G$6, " - ", 'CWW17'!$E$5))&gt;230,LEFT(_xlfn.CONCAT('CWW17'!$B$165, " - ", 'CWW17'!$B$170, " - ", 'CWW17'!$G$6, " - ", 'CWW17'!$E$5),212)&amp;" [*** truncated]",_xlfn.CONCAT('CWW17'!$B$165, " - ", 'CWW17'!$B$170, " - ", 'CWW17'!$G$6, " - ", 'CWW17'!$E$5))</f>
        <v xml:space="preserve">Other enhancement - Reduce flooding risk for properties; enhancement opex - Highway drainage - Wastewater network+ </v>
      </c>
      <c r="D3661" t="str">
        <f>'CWW17'!$C$170</f>
        <v>£m</v>
      </c>
      <c r="E3661" t="s">
        <v>8488</v>
      </c>
      <c r="F3661" s="1248">
        <f>IF(ISBLANK('CWW17'!$M$170),"##BLANK",'CWW17'!$M$170)</f>
        <v>0</v>
      </c>
    </row>
    <row r="3662" spans="2:6" x14ac:dyDescent="0.2">
      <c r="B3662" t="str">
        <f>UPPER('CWW17'!$BG$170)</f>
        <v>CWW17_157STD_PR24</v>
      </c>
      <c r="C3662" t="str">
        <f>IF(LEN(_xlfn.CONCAT('CWW17'!$B$165, " - ", 'CWW17'!$B$170, " - ", 'CWW17'!$H$6, " - ", 'CWW17'!$E$5))&gt;230,LEFT(_xlfn.CONCAT('CWW17'!$B$165, " - ", 'CWW17'!$B$170, " - ", 'CWW17'!$H$6, " - ", 'CWW17'!$E$5),212)&amp;" [*** truncated]",_xlfn.CONCAT('CWW17'!$B$165, " - ", 'CWW17'!$B$170, " - ", 'CWW17'!$H$6, " - ", 'CWW17'!$E$5))</f>
        <v xml:space="preserve">Other enhancement - Reduce flooding risk for properties; enhancement opex - Sewage treatment and disposal - Wastewater network+ </v>
      </c>
      <c r="D3662" t="str">
        <f>'CWW17'!$C$170</f>
        <v>£m</v>
      </c>
      <c r="E3662" t="s">
        <v>8488</v>
      </c>
      <c r="F3662" s="1248">
        <f>IF(ISBLANK('CWW17'!$N$170),"##BLANK",'CWW17'!$N$170)</f>
        <v>0</v>
      </c>
    </row>
    <row r="3663" spans="2:6" x14ac:dyDescent="0.2">
      <c r="B3663" t="str">
        <f>UPPER('CWW17'!$BH$170)</f>
        <v>CWW17_157SLT_PR24</v>
      </c>
      <c r="C3663" t="str">
        <f>IF(LEN(_xlfn.CONCAT('CWW17'!$B$165, " - ", 'CWW17'!$B$170, " - ", 'CWW17'!$I$6, " - ", 'CWW17'!$E$5))&gt;230,LEFT(_xlfn.CONCAT('CWW17'!$B$165, " - ", 'CWW17'!$B$170, " - ", 'CWW17'!$I$6, " - ", 'CWW17'!$E$5),212)&amp;" [*** truncated]",_xlfn.CONCAT('CWW17'!$B$165, " - ", 'CWW17'!$B$170, " - ", 'CWW17'!$I$6, " - ", 'CWW17'!$E$5))</f>
        <v xml:space="preserve">Other enhancement - Reduce flooding risk for properties; enhancement opex - Sludge liquor treatment - Wastewater network+ </v>
      </c>
      <c r="D3663" t="str">
        <f>'CWW17'!$C$170</f>
        <v>£m</v>
      </c>
      <c r="E3663" t="s">
        <v>8488</v>
      </c>
      <c r="F3663" s="1248">
        <f>IF(ISBLANK('CWW17'!$O$170),"##BLANK",'CWW17'!$O$170)</f>
        <v>0</v>
      </c>
    </row>
    <row r="3664" spans="2:6" x14ac:dyDescent="0.2">
      <c r="B3664" t="str">
        <f>UPPER('CWW17'!$BI$170)</f>
        <v>CWW17_157TOT_PR24</v>
      </c>
      <c r="C3664" t="str">
        <f>IF(LEN(_xlfn.CONCAT('CWW17'!$B$165, " - ", 'CWW17'!$B$170, " - ", 'CWW17'!$J$5))&gt;230,LEFT(_xlfn.CONCAT('CWW17'!$B$165, " - ", 'CWW17'!$B$170, " - ", 'CWW17'!$J$5),212)&amp;" [*** truncated]",_xlfn.CONCAT('CWW17'!$B$165, " - ", 'CWW17'!$B$170, " - ", 'CWW17'!$J$5))</f>
        <v>Other enhancement - Reduce flooding risk for properties; enhancement opex - Total</v>
      </c>
      <c r="D3664" t="str">
        <f>'CWW17'!$C$170</f>
        <v>£m</v>
      </c>
      <c r="E3664" t="s">
        <v>8488</v>
      </c>
      <c r="F3664" s="1248">
        <f>IF(ISBLANK('CWW17'!$P$170),"##BLANK",'CWW17'!$P$170)</f>
        <v>0</v>
      </c>
    </row>
    <row r="3665" spans="2:6" x14ac:dyDescent="0.2">
      <c r="B3665" t="str">
        <f>UPPER('CWW17'!$BD$171)</f>
        <v>CWW17_158FL_PR24</v>
      </c>
      <c r="C3665" t="str">
        <f>IF(LEN(_xlfn.CONCAT('CWW17'!$B$165, " - ", 'CWW17'!$B$171, " - ", 'CWW17'!$E$6, " - ", 'CWW17'!$E$5))&gt;230,LEFT(_xlfn.CONCAT('CWW17'!$B$165, " - ", 'CWW17'!$B$171, " - ", 'CWW17'!$E$6, " - ", 'CWW17'!$E$5),212)&amp;" [*** truncated]",_xlfn.CONCAT('CWW17'!$B$165, " - ", 'CWW17'!$B$171, " - ", 'CWW17'!$E$6, " - ", 'CWW17'!$E$5))</f>
        <v xml:space="preserve">Other enhancement - Reduce flooding risk for properties; enhancement totex - Foul - Wastewater network+ </v>
      </c>
      <c r="D3665" t="str">
        <f>'CWW17'!$C$171</f>
        <v>£m</v>
      </c>
      <c r="E3665" t="s">
        <v>8488</v>
      </c>
      <c r="F3665" s="1248">
        <f>IF(ISBLANK('CWW17'!$K$171),"##BLANK",'CWW17'!$K$171)</f>
        <v>0</v>
      </c>
    </row>
    <row r="3666" spans="2:6" x14ac:dyDescent="0.2">
      <c r="B3666" t="str">
        <f>UPPER('CWW17'!$BE$171)</f>
        <v>CWW17_158SWD_PR24</v>
      </c>
      <c r="C3666" t="str">
        <f>IF(LEN(_xlfn.CONCAT('CWW17'!$B$165, " - ", 'CWW17'!$B$171, " - ", 'CWW17'!$F$6, " - ", 'CWW17'!$E$5))&gt;230,LEFT(_xlfn.CONCAT('CWW17'!$B$165, " - ", 'CWW17'!$B$171, " - ", 'CWW17'!$F$6, " - ", 'CWW17'!$E$5),212)&amp;" [*** truncated]",_xlfn.CONCAT('CWW17'!$B$165, " - ", 'CWW17'!$B$171, " - ", 'CWW17'!$F$6, " - ", 'CWW17'!$E$5))</f>
        <v xml:space="preserve">Other enhancement - Reduce flooding risk for properties; enhancement totex - Surface water drainage - Wastewater network+ </v>
      </c>
      <c r="D3666" t="str">
        <f>'CWW17'!$C$171</f>
        <v>£m</v>
      </c>
      <c r="E3666" t="s">
        <v>8488</v>
      </c>
      <c r="F3666" s="1248">
        <f>IF(ISBLANK('CWW17'!$L$171),"##BLANK",'CWW17'!$L$171)</f>
        <v>0</v>
      </c>
    </row>
    <row r="3667" spans="2:6" x14ac:dyDescent="0.2">
      <c r="B3667" t="str">
        <f>UPPER('CWW17'!$BF$171)</f>
        <v>CWW17_158HD_PR24</v>
      </c>
      <c r="C3667" t="str">
        <f>IF(LEN(_xlfn.CONCAT('CWW17'!$B$165, " - ", 'CWW17'!$B$171, " - ", 'CWW17'!$G$6, " - ", 'CWW17'!$E$5))&gt;230,LEFT(_xlfn.CONCAT('CWW17'!$B$165, " - ", 'CWW17'!$B$171, " - ", 'CWW17'!$G$6, " - ", 'CWW17'!$E$5),212)&amp;" [*** truncated]",_xlfn.CONCAT('CWW17'!$B$165, " - ", 'CWW17'!$B$171, " - ", 'CWW17'!$G$6, " - ", 'CWW17'!$E$5))</f>
        <v xml:space="preserve">Other enhancement - Reduce flooding risk for properties; enhancement totex - Highway drainage - Wastewater network+ </v>
      </c>
      <c r="D3667" t="str">
        <f>'CWW17'!$C$171</f>
        <v>£m</v>
      </c>
      <c r="E3667" t="s">
        <v>8488</v>
      </c>
      <c r="F3667" s="1248">
        <f>IF(ISBLANK('CWW17'!$M$171),"##BLANK",'CWW17'!$M$171)</f>
        <v>0</v>
      </c>
    </row>
    <row r="3668" spans="2:6" x14ac:dyDescent="0.2">
      <c r="B3668" t="str">
        <f>UPPER('CWW17'!$BG$171)</f>
        <v>CWW17_158STD_PR24</v>
      </c>
      <c r="C3668" t="str">
        <f>IF(LEN(_xlfn.CONCAT('CWW17'!$B$165, " - ", 'CWW17'!$B$171, " - ", 'CWW17'!$H$6, " - ", 'CWW17'!$E$5))&gt;230,LEFT(_xlfn.CONCAT('CWW17'!$B$165, " - ", 'CWW17'!$B$171, " - ", 'CWW17'!$H$6, " - ", 'CWW17'!$E$5),212)&amp;" [*** truncated]",_xlfn.CONCAT('CWW17'!$B$165, " - ", 'CWW17'!$B$171, " - ", 'CWW17'!$H$6, " - ", 'CWW17'!$E$5))</f>
        <v xml:space="preserve">Other enhancement - Reduce flooding risk for properties; enhancement totex - Sewage treatment and disposal - Wastewater network+ </v>
      </c>
      <c r="D3668" t="str">
        <f>'CWW17'!$C$171</f>
        <v>£m</v>
      </c>
      <c r="E3668" t="s">
        <v>8488</v>
      </c>
      <c r="F3668" s="1248">
        <f>IF(ISBLANK('CWW17'!$N$171),"##BLANK",'CWW17'!$N$171)</f>
        <v>0</v>
      </c>
    </row>
    <row r="3669" spans="2:6" x14ac:dyDescent="0.2">
      <c r="B3669" t="str">
        <f>UPPER('CWW17'!$BH$171)</f>
        <v>CWW17_158SLT_PR24</v>
      </c>
      <c r="C3669" t="str">
        <f>IF(LEN(_xlfn.CONCAT('CWW17'!$B$165, " - ", 'CWW17'!$B$171, " - ", 'CWW17'!$I$6, " - ", 'CWW17'!$E$5))&gt;230,LEFT(_xlfn.CONCAT('CWW17'!$B$165, " - ", 'CWW17'!$B$171, " - ", 'CWW17'!$I$6, " - ", 'CWW17'!$E$5),212)&amp;" [*** truncated]",_xlfn.CONCAT('CWW17'!$B$165, " - ", 'CWW17'!$B$171, " - ", 'CWW17'!$I$6, " - ", 'CWW17'!$E$5))</f>
        <v xml:space="preserve">Other enhancement - Reduce flooding risk for properties; enhancement totex - Sludge liquor treatment - Wastewater network+ </v>
      </c>
      <c r="D3669" t="str">
        <f>'CWW17'!$C$171</f>
        <v>£m</v>
      </c>
      <c r="E3669" t="s">
        <v>8488</v>
      </c>
      <c r="F3669" s="1248">
        <f>IF(ISBLANK('CWW17'!$O$171),"##BLANK",'CWW17'!$O$171)</f>
        <v>0</v>
      </c>
    </row>
    <row r="3670" spans="2:6" x14ac:dyDescent="0.2">
      <c r="B3670" t="str">
        <f>UPPER('CWW17'!$BI$171)</f>
        <v>CWW17_158TOT_PR24</v>
      </c>
      <c r="C3670" t="str">
        <f>IF(LEN(_xlfn.CONCAT('CWW17'!$B$165, " - ", 'CWW17'!$B$171, " - ", 'CWW17'!$J$5))&gt;230,LEFT(_xlfn.CONCAT('CWW17'!$B$165, " - ", 'CWW17'!$B$171, " - ", 'CWW17'!$J$5),212)&amp;" [*** truncated]",_xlfn.CONCAT('CWW17'!$B$165, " - ", 'CWW17'!$B$171, " - ", 'CWW17'!$J$5))</f>
        <v>Other enhancement - Reduce flooding risk for properties; enhancement totex - Total</v>
      </c>
      <c r="D3670" t="str">
        <f>'CWW17'!$C$171</f>
        <v>£m</v>
      </c>
      <c r="E3670" t="s">
        <v>8488</v>
      </c>
      <c r="F3670" s="1248">
        <f>IF(ISBLANK('CWW17'!$P$171),"##BLANK",'CWW17'!$P$171)</f>
        <v>0</v>
      </c>
    </row>
    <row r="3671" spans="2:6" x14ac:dyDescent="0.2">
      <c r="B3671" t="str">
        <f>UPPER('CWW17'!$BD$172)</f>
        <v>CWW17_159FL_PR24</v>
      </c>
      <c r="C3671" t="str">
        <f>IF(LEN(_xlfn.CONCAT('CWW17'!$B$165, " - ", 'CWW17'!$B$172, " - ", 'CWW17'!$E$6, " - ", 'CWW17'!$E$5))&gt;230,LEFT(_xlfn.CONCAT('CWW17'!$B$165, " - ", 'CWW17'!$B$172, " - ", 'CWW17'!$E$6, " - ", 'CWW17'!$E$5),212)&amp;" [*** truncated]",_xlfn.CONCAT('CWW17'!$B$165, " - ", 'CWW17'!$B$172, " - ", 'CWW17'!$E$6, " - ", 'CWW17'!$E$5))</f>
        <v xml:space="preserve">Other enhancement - First time sewerage; enhancement capex - Foul - Wastewater network+ </v>
      </c>
      <c r="D3671" t="str">
        <f>'CWW17'!$C$172</f>
        <v>£m</v>
      </c>
      <c r="E3671" t="s">
        <v>8488</v>
      </c>
      <c r="F3671" s="1248">
        <f>IF(ISBLANK('CWW17'!$K$172),"##BLANK",'CWW17'!$K$172)</f>
        <v>0</v>
      </c>
    </row>
    <row r="3672" spans="2:6" x14ac:dyDescent="0.2">
      <c r="B3672" t="str">
        <f>UPPER('CWW17'!$BE$172)</f>
        <v>CWW17_159SWD_PR24</v>
      </c>
      <c r="C3672" t="str">
        <f>IF(LEN(_xlfn.CONCAT('CWW17'!$B$165, " - ", 'CWW17'!$B$172, " - ", 'CWW17'!$F$6, " - ", 'CWW17'!$E$5))&gt;230,LEFT(_xlfn.CONCAT('CWW17'!$B$165, " - ", 'CWW17'!$B$172, " - ", 'CWW17'!$F$6, " - ", 'CWW17'!$E$5),212)&amp;" [*** truncated]",_xlfn.CONCAT('CWW17'!$B$165, " - ", 'CWW17'!$B$172, " - ", 'CWW17'!$F$6, " - ", 'CWW17'!$E$5))</f>
        <v xml:space="preserve">Other enhancement - First time sewerage; enhancement capex - Surface water drainage - Wastewater network+ </v>
      </c>
      <c r="D3672" t="str">
        <f>'CWW17'!$C$172</f>
        <v>£m</v>
      </c>
      <c r="E3672" t="s">
        <v>8488</v>
      </c>
      <c r="F3672" s="1248">
        <f>IF(ISBLANK('CWW17'!$L$172),"##BLANK",'CWW17'!$L$172)</f>
        <v>0</v>
      </c>
    </row>
    <row r="3673" spans="2:6" x14ac:dyDescent="0.2">
      <c r="B3673" t="str">
        <f>UPPER('CWW17'!$BF$172)</f>
        <v>CWW17_159HD_PR24</v>
      </c>
      <c r="C3673" t="str">
        <f>IF(LEN(_xlfn.CONCAT('CWW17'!$B$165, " - ", 'CWW17'!$B$172, " - ", 'CWW17'!$G$6, " - ", 'CWW17'!$E$5))&gt;230,LEFT(_xlfn.CONCAT('CWW17'!$B$165, " - ", 'CWW17'!$B$172, " - ", 'CWW17'!$G$6, " - ", 'CWW17'!$E$5),212)&amp;" [*** truncated]",_xlfn.CONCAT('CWW17'!$B$165, " - ", 'CWW17'!$B$172, " - ", 'CWW17'!$G$6, " - ", 'CWW17'!$E$5))</f>
        <v xml:space="preserve">Other enhancement - First time sewerage; enhancement capex - Highway drainage - Wastewater network+ </v>
      </c>
      <c r="D3673" t="str">
        <f>'CWW17'!$C$172</f>
        <v>£m</v>
      </c>
      <c r="E3673" t="s">
        <v>8488</v>
      </c>
      <c r="F3673" s="1248">
        <f>IF(ISBLANK('CWW17'!$M$172),"##BLANK",'CWW17'!$M$172)</f>
        <v>0</v>
      </c>
    </row>
    <row r="3674" spans="2:6" x14ac:dyDescent="0.2">
      <c r="B3674" t="str">
        <f>UPPER('CWW17'!$BG$172)</f>
        <v>CWW17_159STD_PR24</v>
      </c>
      <c r="C3674" t="str">
        <f>IF(LEN(_xlfn.CONCAT('CWW17'!$B$165, " - ", 'CWW17'!$B$172, " - ", 'CWW17'!$H$6, " - ", 'CWW17'!$E$5))&gt;230,LEFT(_xlfn.CONCAT('CWW17'!$B$165, " - ", 'CWW17'!$B$172, " - ", 'CWW17'!$H$6, " - ", 'CWW17'!$E$5),212)&amp;" [*** truncated]",_xlfn.CONCAT('CWW17'!$B$165, " - ", 'CWW17'!$B$172, " - ", 'CWW17'!$H$6, " - ", 'CWW17'!$E$5))</f>
        <v xml:space="preserve">Other enhancement - First time sewerage; enhancement capex - Sewage treatment and disposal - Wastewater network+ </v>
      </c>
      <c r="D3674" t="str">
        <f>'CWW17'!$C$172</f>
        <v>£m</v>
      </c>
      <c r="E3674" t="s">
        <v>8488</v>
      </c>
      <c r="F3674" s="1248">
        <f>IF(ISBLANK('CWW17'!$N$172),"##BLANK",'CWW17'!$N$172)</f>
        <v>0</v>
      </c>
    </row>
    <row r="3675" spans="2:6" x14ac:dyDescent="0.2">
      <c r="B3675" t="str">
        <f>UPPER('CWW17'!$BH$172)</f>
        <v>CWW17_159SLT_PR24</v>
      </c>
      <c r="C3675" t="str">
        <f>IF(LEN(_xlfn.CONCAT('CWW17'!$B$165, " - ", 'CWW17'!$B$172, " - ", 'CWW17'!$I$6, " - ", 'CWW17'!$E$5))&gt;230,LEFT(_xlfn.CONCAT('CWW17'!$B$165, " - ", 'CWW17'!$B$172, " - ", 'CWW17'!$I$6, " - ", 'CWW17'!$E$5),212)&amp;" [*** truncated]",_xlfn.CONCAT('CWW17'!$B$165, " - ", 'CWW17'!$B$172, " - ", 'CWW17'!$I$6, " - ", 'CWW17'!$E$5))</f>
        <v xml:space="preserve">Other enhancement - First time sewerage; enhancement capex - Sludge liquor treatment - Wastewater network+ </v>
      </c>
      <c r="D3675" t="str">
        <f>'CWW17'!$C$172</f>
        <v>£m</v>
      </c>
      <c r="E3675" t="s">
        <v>8488</v>
      </c>
      <c r="F3675" s="1248">
        <f>IF(ISBLANK('CWW17'!$O$172),"##BLANK",'CWW17'!$O$172)</f>
        <v>0</v>
      </c>
    </row>
    <row r="3676" spans="2:6" x14ac:dyDescent="0.2">
      <c r="B3676" t="str">
        <f>UPPER('CWW17'!$BI$172)</f>
        <v>CWW17_159TOT_PR24</v>
      </c>
      <c r="C3676" t="str">
        <f>IF(LEN(_xlfn.CONCAT('CWW17'!$B$165, " - ", 'CWW17'!$B$172, " - ", 'CWW17'!$J$5))&gt;230,LEFT(_xlfn.CONCAT('CWW17'!$B$165, " - ", 'CWW17'!$B$172, " - ", 'CWW17'!$J$5),212)&amp;" [*** truncated]",_xlfn.CONCAT('CWW17'!$B$165, " - ", 'CWW17'!$B$172, " - ", 'CWW17'!$J$5))</f>
        <v>Other enhancement - First time sewerage; enhancement capex - Total</v>
      </c>
      <c r="D3676" t="str">
        <f>'CWW17'!$C$172</f>
        <v>£m</v>
      </c>
      <c r="E3676" t="s">
        <v>8488</v>
      </c>
      <c r="F3676" s="1248">
        <f>IF(ISBLANK('CWW17'!$P$172),"##BLANK",'CWW17'!$P$172)</f>
        <v>0</v>
      </c>
    </row>
    <row r="3677" spans="2:6" x14ac:dyDescent="0.2">
      <c r="B3677" t="str">
        <f>UPPER('CWW17'!$BD$173)</f>
        <v>CWW17_160FL_PR24</v>
      </c>
      <c r="C3677" t="str">
        <f>IF(LEN(_xlfn.CONCAT('CWW17'!$B$165, " - ", 'CWW17'!$B$173, " - ", 'CWW17'!$E$6, " - ", 'CWW17'!$E$5))&gt;230,LEFT(_xlfn.CONCAT('CWW17'!$B$165, " - ", 'CWW17'!$B$173, " - ", 'CWW17'!$E$6, " - ", 'CWW17'!$E$5),212)&amp;" [*** truncated]",_xlfn.CONCAT('CWW17'!$B$165, " - ", 'CWW17'!$B$173, " - ", 'CWW17'!$E$6, " - ", 'CWW17'!$E$5))</f>
        <v xml:space="preserve">Other enhancement - First time sewerage; enhancement opex - Foul - Wastewater network+ </v>
      </c>
      <c r="D3677" t="str">
        <f>'CWW17'!$C$173</f>
        <v>£m</v>
      </c>
      <c r="E3677" t="s">
        <v>8488</v>
      </c>
      <c r="F3677" s="1248">
        <f>IF(ISBLANK('CWW17'!$K$173),"##BLANK",'CWW17'!$K$173)</f>
        <v>0</v>
      </c>
    </row>
    <row r="3678" spans="2:6" x14ac:dyDescent="0.2">
      <c r="B3678" t="str">
        <f>UPPER('CWW17'!$BE$173)</f>
        <v>CWW17_160SWD_PR24</v>
      </c>
      <c r="C3678" t="str">
        <f>IF(LEN(_xlfn.CONCAT('CWW17'!$B$165, " - ", 'CWW17'!$B$173, " - ", 'CWW17'!$F$6, " - ", 'CWW17'!$E$5))&gt;230,LEFT(_xlfn.CONCAT('CWW17'!$B$165, " - ", 'CWW17'!$B$173, " - ", 'CWW17'!$F$6, " - ", 'CWW17'!$E$5),212)&amp;" [*** truncated]",_xlfn.CONCAT('CWW17'!$B$165, " - ", 'CWW17'!$B$173, " - ", 'CWW17'!$F$6, " - ", 'CWW17'!$E$5))</f>
        <v xml:space="preserve">Other enhancement - First time sewerage; enhancement opex - Surface water drainage - Wastewater network+ </v>
      </c>
      <c r="D3678" t="str">
        <f>'CWW17'!$C$173</f>
        <v>£m</v>
      </c>
      <c r="E3678" t="s">
        <v>8488</v>
      </c>
      <c r="F3678" s="1248">
        <f>IF(ISBLANK('CWW17'!$L$173),"##BLANK",'CWW17'!$L$173)</f>
        <v>0</v>
      </c>
    </row>
    <row r="3679" spans="2:6" x14ac:dyDescent="0.2">
      <c r="B3679" t="str">
        <f>UPPER('CWW17'!$BF$173)</f>
        <v>CWW17_160HD_PR24</v>
      </c>
      <c r="C3679" t="str">
        <f>IF(LEN(_xlfn.CONCAT('CWW17'!$B$165, " - ", 'CWW17'!$B$173, " - ", 'CWW17'!$G$6, " - ", 'CWW17'!$E$5))&gt;230,LEFT(_xlfn.CONCAT('CWW17'!$B$165, " - ", 'CWW17'!$B$173, " - ", 'CWW17'!$G$6, " - ", 'CWW17'!$E$5),212)&amp;" [*** truncated]",_xlfn.CONCAT('CWW17'!$B$165, " - ", 'CWW17'!$B$173, " - ", 'CWW17'!$G$6, " - ", 'CWW17'!$E$5))</f>
        <v xml:space="preserve">Other enhancement - First time sewerage; enhancement opex - Highway drainage - Wastewater network+ </v>
      </c>
      <c r="D3679" t="str">
        <f>'CWW17'!$C$173</f>
        <v>£m</v>
      </c>
      <c r="E3679" t="s">
        <v>8488</v>
      </c>
      <c r="F3679" s="1248">
        <f>IF(ISBLANK('CWW17'!$M$173),"##BLANK",'CWW17'!$M$173)</f>
        <v>0</v>
      </c>
    </row>
    <row r="3680" spans="2:6" x14ac:dyDescent="0.2">
      <c r="B3680" t="str">
        <f>UPPER('CWW17'!$BG$173)</f>
        <v>CWW17_160STD_PR24</v>
      </c>
      <c r="C3680" t="str">
        <f>IF(LEN(_xlfn.CONCAT('CWW17'!$B$165, " - ", 'CWW17'!$B$173, " - ", 'CWW17'!$H$6, " - ", 'CWW17'!$E$5))&gt;230,LEFT(_xlfn.CONCAT('CWW17'!$B$165, " - ", 'CWW17'!$B$173, " - ", 'CWW17'!$H$6, " - ", 'CWW17'!$E$5),212)&amp;" [*** truncated]",_xlfn.CONCAT('CWW17'!$B$165, " - ", 'CWW17'!$B$173, " - ", 'CWW17'!$H$6, " - ", 'CWW17'!$E$5))</f>
        <v xml:space="preserve">Other enhancement - First time sewerage; enhancement opex - Sewage treatment and disposal - Wastewater network+ </v>
      </c>
      <c r="D3680" t="str">
        <f>'CWW17'!$C$173</f>
        <v>£m</v>
      </c>
      <c r="E3680" t="s">
        <v>8488</v>
      </c>
      <c r="F3680" s="1248">
        <f>IF(ISBLANK('CWW17'!$N$173),"##BLANK",'CWW17'!$N$173)</f>
        <v>0</v>
      </c>
    </row>
    <row r="3681" spans="2:6" x14ac:dyDescent="0.2">
      <c r="B3681" t="str">
        <f>UPPER('CWW17'!$BH$173)</f>
        <v>CWW17_160SLT_PR24</v>
      </c>
      <c r="C3681" t="str">
        <f>IF(LEN(_xlfn.CONCAT('CWW17'!$B$165, " - ", 'CWW17'!$B$173, " - ", 'CWW17'!$I$6, " - ", 'CWW17'!$E$5))&gt;230,LEFT(_xlfn.CONCAT('CWW17'!$B$165, " - ", 'CWW17'!$B$173, " - ", 'CWW17'!$I$6, " - ", 'CWW17'!$E$5),212)&amp;" [*** truncated]",_xlfn.CONCAT('CWW17'!$B$165, " - ", 'CWW17'!$B$173, " - ", 'CWW17'!$I$6, " - ", 'CWW17'!$E$5))</f>
        <v xml:space="preserve">Other enhancement - First time sewerage; enhancement opex - Sludge liquor treatment - Wastewater network+ </v>
      </c>
      <c r="D3681" t="str">
        <f>'CWW17'!$C$173</f>
        <v>£m</v>
      </c>
      <c r="E3681" t="s">
        <v>8488</v>
      </c>
      <c r="F3681" s="1248">
        <f>IF(ISBLANK('CWW17'!$O$173),"##BLANK",'CWW17'!$O$173)</f>
        <v>0</v>
      </c>
    </row>
    <row r="3682" spans="2:6" x14ac:dyDescent="0.2">
      <c r="B3682" t="str">
        <f>UPPER('CWW17'!$BI$173)</f>
        <v>CWW17_160TOT_PR24</v>
      </c>
      <c r="C3682" t="str">
        <f>IF(LEN(_xlfn.CONCAT('CWW17'!$B$165, " - ", 'CWW17'!$B$173, " - ", 'CWW17'!$J$5))&gt;230,LEFT(_xlfn.CONCAT('CWW17'!$B$165, " - ", 'CWW17'!$B$173, " - ", 'CWW17'!$J$5),212)&amp;" [*** truncated]",_xlfn.CONCAT('CWW17'!$B$165, " - ", 'CWW17'!$B$173, " - ", 'CWW17'!$J$5))</f>
        <v>Other enhancement - First time sewerage; enhancement opex - Total</v>
      </c>
      <c r="D3682" t="str">
        <f>'CWW17'!$C$173</f>
        <v>£m</v>
      </c>
      <c r="E3682" t="s">
        <v>8488</v>
      </c>
      <c r="F3682" s="1248">
        <f>IF(ISBLANK('CWW17'!$P$173),"##BLANK",'CWW17'!$P$173)</f>
        <v>0</v>
      </c>
    </row>
    <row r="3683" spans="2:6" x14ac:dyDescent="0.2">
      <c r="B3683" t="str">
        <f>UPPER('CWW17'!$BD$174)</f>
        <v>CWW17_161FL_PR24</v>
      </c>
      <c r="C3683" t="str">
        <f>IF(LEN(_xlfn.CONCAT('CWW17'!$B$165, " - ", 'CWW17'!$B$174, " - ", 'CWW17'!$E$6, " - ", 'CWW17'!$E$5))&gt;230,LEFT(_xlfn.CONCAT('CWW17'!$B$165, " - ", 'CWW17'!$B$174, " - ", 'CWW17'!$E$6, " - ", 'CWW17'!$E$5),212)&amp;" [*** truncated]",_xlfn.CONCAT('CWW17'!$B$165, " - ", 'CWW17'!$B$174, " - ", 'CWW17'!$E$6, " - ", 'CWW17'!$E$5))</f>
        <v xml:space="preserve">Other enhancement - First time sewerage; enhancement totex - Foul - Wastewater network+ </v>
      </c>
      <c r="D3683" t="str">
        <f>'CWW17'!$C$174</f>
        <v>£m</v>
      </c>
      <c r="E3683" t="s">
        <v>8488</v>
      </c>
      <c r="F3683" s="1248">
        <f>IF(ISBLANK('CWW17'!$K$174),"##BLANK",'CWW17'!$K$174)</f>
        <v>0</v>
      </c>
    </row>
    <row r="3684" spans="2:6" x14ac:dyDescent="0.2">
      <c r="B3684" t="str">
        <f>UPPER('CWW17'!$BE$174)</f>
        <v>CWW17_161SWD_PR24</v>
      </c>
      <c r="C3684" t="str">
        <f>IF(LEN(_xlfn.CONCAT('CWW17'!$B$165, " - ", 'CWW17'!$B$174, " - ", 'CWW17'!$F$6, " - ", 'CWW17'!$E$5))&gt;230,LEFT(_xlfn.CONCAT('CWW17'!$B$165, " - ", 'CWW17'!$B$174, " - ", 'CWW17'!$F$6, " - ", 'CWW17'!$E$5),212)&amp;" [*** truncated]",_xlfn.CONCAT('CWW17'!$B$165, " - ", 'CWW17'!$B$174, " - ", 'CWW17'!$F$6, " - ", 'CWW17'!$E$5))</f>
        <v xml:space="preserve">Other enhancement - First time sewerage; enhancement totex - Surface water drainage - Wastewater network+ </v>
      </c>
      <c r="D3684" t="str">
        <f>'CWW17'!$C$174</f>
        <v>£m</v>
      </c>
      <c r="E3684" t="s">
        <v>8488</v>
      </c>
      <c r="F3684" s="1248">
        <f>IF(ISBLANK('CWW17'!$L$174),"##BLANK",'CWW17'!$L$174)</f>
        <v>0</v>
      </c>
    </row>
    <row r="3685" spans="2:6" x14ac:dyDescent="0.2">
      <c r="B3685" t="str">
        <f>UPPER('CWW17'!$BF$174)</f>
        <v>CWW17_161HD_PR24</v>
      </c>
      <c r="C3685" t="str">
        <f>IF(LEN(_xlfn.CONCAT('CWW17'!$B$165, " - ", 'CWW17'!$B$174, " - ", 'CWW17'!$G$6, " - ", 'CWW17'!$E$5))&gt;230,LEFT(_xlfn.CONCAT('CWW17'!$B$165, " - ", 'CWW17'!$B$174, " - ", 'CWW17'!$G$6, " - ", 'CWW17'!$E$5),212)&amp;" [*** truncated]",_xlfn.CONCAT('CWW17'!$B$165, " - ", 'CWW17'!$B$174, " - ", 'CWW17'!$G$6, " - ", 'CWW17'!$E$5))</f>
        <v xml:space="preserve">Other enhancement - First time sewerage; enhancement totex - Highway drainage - Wastewater network+ </v>
      </c>
      <c r="D3685" t="str">
        <f>'CWW17'!$C$174</f>
        <v>£m</v>
      </c>
      <c r="E3685" t="s">
        <v>8488</v>
      </c>
      <c r="F3685" s="1248">
        <f>IF(ISBLANK('CWW17'!$M$174),"##BLANK",'CWW17'!$M$174)</f>
        <v>0</v>
      </c>
    </row>
    <row r="3686" spans="2:6" x14ac:dyDescent="0.2">
      <c r="B3686" t="str">
        <f>UPPER('CWW17'!$BG$174)</f>
        <v>CWW17_161STD_PR24</v>
      </c>
      <c r="C3686" t="str">
        <f>IF(LEN(_xlfn.CONCAT('CWW17'!$B$165, " - ", 'CWW17'!$B$174, " - ", 'CWW17'!$H$6, " - ", 'CWW17'!$E$5))&gt;230,LEFT(_xlfn.CONCAT('CWW17'!$B$165, " - ", 'CWW17'!$B$174, " - ", 'CWW17'!$H$6, " - ", 'CWW17'!$E$5),212)&amp;" [*** truncated]",_xlfn.CONCAT('CWW17'!$B$165, " - ", 'CWW17'!$B$174, " - ", 'CWW17'!$H$6, " - ", 'CWW17'!$E$5))</f>
        <v xml:space="preserve">Other enhancement - First time sewerage; enhancement totex - Sewage treatment and disposal - Wastewater network+ </v>
      </c>
      <c r="D3686" t="str">
        <f>'CWW17'!$C$174</f>
        <v>£m</v>
      </c>
      <c r="E3686" t="s">
        <v>8488</v>
      </c>
      <c r="F3686" s="1248">
        <f>IF(ISBLANK('CWW17'!$N$174),"##BLANK",'CWW17'!$N$174)</f>
        <v>0</v>
      </c>
    </row>
    <row r="3687" spans="2:6" x14ac:dyDescent="0.2">
      <c r="B3687" t="str">
        <f>UPPER('CWW17'!$BH$174)</f>
        <v>CWW17_161SLT_PR24</v>
      </c>
      <c r="C3687" t="str">
        <f>IF(LEN(_xlfn.CONCAT('CWW17'!$B$165, " - ", 'CWW17'!$B$174, " - ", 'CWW17'!$I$6, " - ", 'CWW17'!$E$5))&gt;230,LEFT(_xlfn.CONCAT('CWW17'!$B$165, " - ", 'CWW17'!$B$174, " - ", 'CWW17'!$I$6, " - ", 'CWW17'!$E$5),212)&amp;" [*** truncated]",_xlfn.CONCAT('CWW17'!$B$165, " - ", 'CWW17'!$B$174, " - ", 'CWW17'!$I$6, " - ", 'CWW17'!$E$5))</f>
        <v xml:space="preserve">Other enhancement - First time sewerage; enhancement totex - Sludge liquor treatment - Wastewater network+ </v>
      </c>
      <c r="D3687" t="str">
        <f>'CWW17'!$C$174</f>
        <v>£m</v>
      </c>
      <c r="E3687" t="s">
        <v>8488</v>
      </c>
      <c r="F3687" s="1248">
        <f>IF(ISBLANK('CWW17'!$O$174),"##BLANK",'CWW17'!$O$174)</f>
        <v>0</v>
      </c>
    </row>
    <row r="3688" spans="2:6" x14ac:dyDescent="0.2">
      <c r="B3688" t="str">
        <f>UPPER('CWW17'!$BI$174)</f>
        <v>CWW17_161TOT_PR24</v>
      </c>
      <c r="C3688" t="str">
        <f>IF(LEN(_xlfn.CONCAT('CWW17'!$B$165, " - ", 'CWW17'!$B$174, " - ", 'CWW17'!$J$5))&gt;230,LEFT(_xlfn.CONCAT('CWW17'!$B$165, " - ", 'CWW17'!$B$174, " - ", 'CWW17'!$J$5),212)&amp;" [*** truncated]",_xlfn.CONCAT('CWW17'!$B$165, " - ", 'CWW17'!$B$174, " - ", 'CWW17'!$J$5))</f>
        <v>Other enhancement - First time sewerage; enhancement totex - Total</v>
      </c>
      <c r="D3688" t="str">
        <f>'CWW17'!$C$174</f>
        <v>£m</v>
      </c>
      <c r="E3688" t="s">
        <v>8488</v>
      </c>
      <c r="F3688" s="1248">
        <f>IF(ISBLANK('CWW17'!$P$174),"##BLANK",'CWW17'!$P$174)</f>
        <v>0</v>
      </c>
    </row>
    <row r="3689" spans="2:6" x14ac:dyDescent="0.2">
      <c r="B3689" t="str">
        <f>UPPER('CWW17'!$BD$175)</f>
        <v>CWW17_162FL_PR24</v>
      </c>
      <c r="C3689" t="str">
        <f>IF(LEN(_xlfn.CONCAT('CWW17'!$B$165, " - ", 'CWW17'!$B$175, " - ", 'CWW17'!$E$6, " - ", 'CWW17'!$E$5))&gt;230,LEFT(_xlfn.CONCAT('CWW17'!$B$165, " - ", 'CWW17'!$B$175, " - ", 'CWW17'!$E$6, " - ", 'CWW17'!$E$5),212)&amp;" [*** truncated]",_xlfn.CONCAT('CWW17'!$B$165, " - ", 'CWW17'!$B$175, " - ", 'CWW17'!$E$6, " - ", 'CWW17'!$E$5))</f>
        <v xml:space="preserve">Other enhancement - Sludge enhancement (growth); enhancement capex - Foul - Wastewater network+ </v>
      </c>
      <c r="D3689" t="str">
        <f>'CWW17'!$C$175</f>
        <v>£m</v>
      </c>
      <c r="E3689" t="s">
        <v>8488</v>
      </c>
      <c r="F3689" s="1248">
        <f>IF(ISBLANK('CWW17'!$K$175),"##BLANK",'CWW17'!$K$175)</f>
        <v>0</v>
      </c>
    </row>
    <row r="3690" spans="2:6" x14ac:dyDescent="0.2">
      <c r="B3690" t="str">
        <f>UPPER('CWW17'!$BE$175)</f>
        <v>CWW17_162SWD_PR24</v>
      </c>
      <c r="C3690" t="str">
        <f>IF(LEN(_xlfn.CONCAT('CWW17'!$B$165, " - ", 'CWW17'!$B$175, " - ", 'CWW17'!$F$6, " - ", 'CWW17'!$E$5))&gt;230,LEFT(_xlfn.CONCAT('CWW17'!$B$165, " - ", 'CWW17'!$B$175, " - ", 'CWW17'!$F$6, " - ", 'CWW17'!$E$5),212)&amp;" [*** truncated]",_xlfn.CONCAT('CWW17'!$B$165, " - ", 'CWW17'!$B$175, " - ", 'CWW17'!$F$6, " - ", 'CWW17'!$E$5))</f>
        <v xml:space="preserve">Other enhancement - Sludge enhancement (growth); enhancement capex - Surface water drainage - Wastewater network+ </v>
      </c>
      <c r="D3690" t="str">
        <f>'CWW17'!$C$175</f>
        <v>£m</v>
      </c>
      <c r="E3690" t="s">
        <v>8488</v>
      </c>
      <c r="F3690" s="1248">
        <f>IF(ISBLANK('CWW17'!$L$175),"##BLANK",'CWW17'!$L$175)</f>
        <v>0</v>
      </c>
    </row>
    <row r="3691" spans="2:6" x14ac:dyDescent="0.2">
      <c r="B3691" t="str">
        <f>UPPER('CWW17'!$BF$175)</f>
        <v>CWW17_162HD_PR24</v>
      </c>
      <c r="C3691" t="str">
        <f>IF(LEN(_xlfn.CONCAT('CWW17'!$B$165, " - ", 'CWW17'!$B$175, " - ", 'CWW17'!$G$6, " - ", 'CWW17'!$E$5))&gt;230,LEFT(_xlfn.CONCAT('CWW17'!$B$165, " - ", 'CWW17'!$B$175, " - ", 'CWW17'!$G$6, " - ", 'CWW17'!$E$5),212)&amp;" [*** truncated]",_xlfn.CONCAT('CWW17'!$B$165, " - ", 'CWW17'!$B$175, " - ", 'CWW17'!$G$6, " - ", 'CWW17'!$E$5))</f>
        <v xml:space="preserve">Other enhancement - Sludge enhancement (growth); enhancement capex - Highway drainage - Wastewater network+ </v>
      </c>
      <c r="D3691" t="str">
        <f>'CWW17'!$C$175</f>
        <v>£m</v>
      </c>
      <c r="E3691" t="s">
        <v>8488</v>
      </c>
      <c r="F3691" s="1248">
        <f>IF(ISBLANK('CWW17'!$M$175),"##BLANK",'CWW17'!$M$175)</f>
        <v>0</v>
      </c>
    </row>
    <row r="3692" spans="2:6" x14ac:dyDescent="0.2">
      <c r="B3692" t="str">
        <f>UPPER('CWW17'!$BG$175)</f>
        <v>CWW17_162STD_PR24</v>
      </c>
      <c r="C3692" t="str">
        <f>IF(LEN(_xlfn.CONCAT('CWW17'!$B$165, " - ", 'CWW17'!$B$175, " - ", 'CWW17'!$H$6, " - ", 'CWW17'!$E$5))&gt;230,LEFT(_xlfn.CONCAT('CWW17'!$B$165, " - ", 'CWW17'!$B$175, " - ", 'CWW17'!$H$6, " - ", 'CWW17'!$E$5),212)&amp;" [*** truncated]",_xlfn.CONCAT('CWW17'!$B$165, " - ", 'CWW17'!$B$175, " - ", 'CWW17'!$H$6, " - ", 'CWW17'!$E$5))</f>
        <v xml:space="preserve">Other enhancement - Sludge enhancement (growth); enhancement capex - Sewage treatment and disposal - Wastewater network+ </v>
      </c>
      <c r="D3692" t="str">
        <f>'CWW17'!$C$175</f>
        <v>£m</v>
      </c>
      <c r="E3692" t="s">
        <v>8488</v>
      </c>
      <c r="F3692" s="1248">
        <f>IF(ISBLANK('CWW17'!$N$175),"##BLANK",'CWW17'!$N$175)</f>
        <v>0</v>
      </c>
    </row>
    <row r="3693" spans="2:6" x14ac:dyDescent="0.2">
      <c r="B3693" t="str">
        <f>UPPER('CWW17'!$BH$175)</f>
        <v>CWW17_162SLT_PR24</v>
      </c>
      <c r="C3693" t="str">
        <f>IF(LEN(_xlfn.CONCAT('CWW17'!$B$165, " - ", 'CWW17'!$B$175, " - ", 'CWW17'!$I$6, " - ", 'CWW17'!$E$5))&gt;230,LEFT(_xlfn.CONCAT('CWW17'!$B$165, " - ", 'CWW17'!$B$175, " - ", 'CWW17'!$I$6, " - ", 'CWW17'!$E$5),212)&amp;" [*** truncated]",_xlfn.CONCAT('CWW17'!$B$165, " - ", 'CWW17'!$B$175, " - ", 'CWW17'!$I$6, " - ", 'CWW17'!$E$5))</f>
        <v xml:space="preserve">Other enhancement - Sludge enhancement (growth); enhancement capex - Sludge liquor treatment - Wastewater network+ </v>
      </c>
      <c r="D3693" t="str">
        <f>'CWW17'!$C$175</f>
        <v>£m</v>
      </c>
      <c r="E3693" t="s">
        <v>8488</v>
      </c>
      <c r="F3693" s="1248">
        <f>IF(ISBLANK('CWW17'!$O$175),"##BLANK",'CWW17'!$O$175)</f>
        <v>0</v>
      </c>
    </row>
    <row r="3694" spans="2:6" x14ac:dyDescent="0.2">
      <c r="B3694" t="str">
        <f>UPPER('CWW17'!$BI$175)</f>
        <v>CWW17_162TOT_PR24</v>
      </c>
      <c r="C3694" t="str">
        <f>IF(LEN(_xlfn.CONCAT('CWW17'!$B$165, " - ", 'CWW17'!$B$175, " - ", 'CWW17'!$J$5))&gt;230,LEFT(_xlfn.CONCAT('CWW17'!$B$165, " - ", 'CWW17'!$B$175, " - ", 'CWW17'!$J$5),212)&amp;" [*** truncated]",_xlfn.CONCAT('CWW17'!$B$165, " - ", 'CWW17'!$B$175, " - ", 'CWW17'!$J$5))</f>
        <v>Other enhancement - Sludge enhancement (growth); enhancement capex - Total</v>
      </c>
      <c r="D3694" t="str">
        <f>'CWW17'!$C$175</f>
        <v>£m</v>
      </c>
      <c r="E3694" t="s">
        <v>8488</v>
      </c>
      <c r="F3694" s="1248">
        <f>IF(ISBLANK('CWW17'!$P$175),"##BLANK",'CWW17'!$P$175)</f>
        <v>0</v>
      </c>
    </row>
    <row r="3695" spans="2:6" x14ac:dyDescent="0.2">
      <c r="B3695" t="str">
        <f>UPPER('CWW17'!$BD$176)</f>
        <v>CWW17_163FL_PR24</v>
      </c>
      <c r="C3695" t="str">
        <f>IF(LEN(_xlfn.CONCAT('CWW17'!$B$165, " - ", 'CWW17'!$B$176, " - ", 'CWW17'!$E$6, " - ", 'CWW17'!$E$5))&gt;230,LEFT(_xlfn.CONCAT('CWW17'!$B$165, " - ", 'CWW17'!$B$176, " - ", 'CWW17'!$E$6, " - ", 'CWW17'!$E$5),212)&amp;" [*** truncated]",_xlfn.CONCAT('CWW17'!$B$165, " - ", 'CWW17'!$B$176, " - ", 'CWW17'!$E$6, " - ", 'CWW17'!$E$5))</f>
        <v xml:space="preserve">Other enhancement - Sludge enhancement (growth); enhancement opex - Foul - Wastewater network+ </v>
      </c>
      <c r="D3695" t="str">
        <f>'CWW17'!$C$176</f>
        <v>£m</v>
      </c>
      <c r="E3695" t="s">
        <v>8488</v>
      </c>
      <c r="F3695" s="1248">
        <f>IF(ISBLANK('CWW17'!$K$176),"##BLANK",'CWW17'!$K$176)</f>
        <v>0</v>
      </c>
    </row>
    <row r="3696" spans="2:6" x14ac:dyDescent="0.2">
      <c r="B3696" t="str">
        <f>UPPER('CWW17'!$BE$176)</f>
        <v>CWW17_163SWD_PR24</v>
      </c>
      <c r="C3696" t="str">
        <f>IF(LEN(_xlfn.CONCAT('CWW17'!$B$165, " - ", 'CWW17'!$B$176, " - ", 'CWW17'!$F$6, " - ", 'CWW17'!$E$5))&gt;230,LEFT(_xlfn.CONCAT('CWW17'!$B$165, " - ", 'CWW17'!$B$176, " - ", 'CWW17'!$F$6, " - ", 'CWW17'!$E$5),212)&amp;" [*** truncated]",_xlfn.CONCAT('CWW17'!$B$165, " - ", 'CWW17'!$B$176, " - ", 'CWW17'!$F$6, " - ", 'CWW17'!$E$5))</f>
        <v xml:space="preserve">Other enhancement - Sludge enhancement (growth); enhancement opex - Surface water drainage - Wastewater network+ </v>
      </c>
      <c r="D3696" t="str">
        <f>'CWW17'!$C$176</f>
        <v>£m</v>
      </c>
      <c r="E3696" t="s">
        <v>8488</v>
      </c>
      <c r="F3696" s="1248">
        <f>IF(ISBLANK('CWW17'!$L$176),"##BLANK",'CWW17'!$L$176)</f>
        <v>0</v>
      </c>
    </row>
    <row r="3697" spans="2:6" x14ac:dyDescent="0.2">
      <c r="B3697" t="str">
        <f>UPPER('CWW17'!$BF$176)</f>
        <v>CWW17_163HD_PR24</v>
      </c>
      <c r="C3697" t="str">
        <f>IF(LEN(_xlfn.CONCAT('CWW17'!$B$165, " - ", 'CWW17'!$B$176, " - ", 'CWW17'!$G$6, " - ", 'CWW17'!$E$5))&gt;230,LEFT(_xlfn.CONCAT('CWW17'!$B$165, " - ", 'CWW17'!$B$176, " - ", 'CWW17'!$G$6, " - ", 'CWW17'!$E$5),212)&amp;" [*** truncated]",_xlfn.CONCAT('CWW17'!$B$165, " - ", 'CWW17'!$B$176, " - ", 'CWW17'!$G$6, " - ", 'CWW17'!$E$5))</f>
        <v xml:space="preserve">Other enhancement - Sludge enhancement (growth); enhancement opex - Highway drainage - Wastewater network+ </v>
      </c>
      <c r="D3697" t="str">
        <f>'CWW17'!$C$176</f>
        <v>£m</v>
      </c>
      <c r="E3697" t="s">
        <v>8488</v>
      </c>
      <c r="F3697" s="1248">
        <f>IF(ISBLANK('CWW17'!$M$176),"##BLANK",'CWW17'!$M$176)</f>
        <v>0</v>
      </c>
    </row>
    <row r="3698" spans="2:6" x14ac:dyDescent="0.2">
      <c r="B3698" t="str">
        <f>UPPER('CWW17'!$BG$176)</f>
        <v>CWW17_163STD_PR24</v>
      </c>
      <c r="C3698" t="str">
        <f>IF(LEN(_xlfn.CONCAT('CWW17'!$B$165, " - ", 'CWW17'!$B$176, " - ", 'CWW17'!$H$6, " - ", 'CWW17'!$E$5))&gt;230,LEFT(_xlfn.CONCAT('CWW17'!$B$165, " - ", 'CWW17'!$B$176, " - ", 'CWW17'!$H$6, " - ", 'CWW17'!$E$5),212)&amp;" [*** truncated]",_xlfn.CONCAT('CWW17'!$B$165, " - ", 'CWW17'!$B$176, " - ", 'CWW17'!$H$6, " - ", 'CWW17'!$E$5))</f>
        <v xml:space="preserve">Other enhancement - Sludge enhancement (growth); enhancement opex - Sewage treatment and disposal - Wastewater network+ </v>
      </c>
      <c r="D3698" t="str">
        <f>'CWW17'!$C$176</f>
        <v>£m</v>
      </c>
      <c r="E3698" t="s">
        <v>8488</v>
      </c>
      <c r="F3698" s="1248">
        <f>IF(ISBLANK('CWW17'!$N$176),"##BLANK",'CWW17'!$N$176)</f>
        <v>0</v>
      </c>
    </row>
    <row r="3699" spans="2:6" x14ac:dyDescent="0.2">
      <c r="B3699" t="str">
        <f>UPPER('CWW17'!$BH$176)</f>
        <v>CWW17_163SLT_PR24</v>
      </c>
      <c r="C3699" t="str">
        <f>IF(LEN(_xlfn.CONCAT('CWW17'!$B$165, " - ", 'CWW17'!$B$176, " - ", 'CWW17'!$I$6, " - ", 'CWW17'!$E$5))&gt;230,LEFT(_xlfn.CONCAT('CWW17'!$B$165, " - ", 'CWW17'!$B$176, " - ", 'CWW17'!$I$6, " - ", 'CWW17'!$E$5),212)&amp;" [*** truncated]",_xlfn.CONCAT('CWW17'!$B$165, " - ", 'CWW17'!$B$176, " - ", 'CWW17'!$I$6, " - ", 'CWW17'!$E$5))</f>
        <v xml:space="preserve">Other enhancement - Sludge enhancement (growth); enhancement opex - Sludge liquor treatment - Wastewater network+ </v>
      </c>
      <c r="D3699" t="str">
        <f>'CWW17'!$C$176</f>
        <v>£m</v>
      </c>
      <c r="E3699" t="s">
        <v>8488</v>
      </c>
      <c r="F3699" s="1248">
        <f>IF(ISBLANK('CWW17'!$O$176),"##BLANK",'CWW17'!$O$176)</f>
        <v>0</v>
      </c>
    </row>
    <row r="3700" spans="2:6" x14ac:dyDescent="0.2">
      <c r="B3700" t="str">
        <f>UPPER('CWW17'!$BI$176)</f>
        <v>CWW17_163TOT_PR24</v>
      </c>
      <c r="C3700" t="str">
        <f>IF(LEN(_xlfn.CONCAT('CWW17'!$B$165, " - ", 'CWW17'!$B$176, " - ", 'CWW17'!$J$5))&gt;230,LEFT(_xlfn.CONCAT('CWW17'!$B$165, " - ", 'CWW17'!$B$176, " - ", 'CWW17'!$J$5),212)&amp;" [*** truncated]",_xlfn.CONCAT('CWW17'!$B$165, " - ", 'CWW17'!$B$176, " - ", 'CWW17'!$J$5))</f>
        <v>Other enhancement - Sludge enhancement (growth); enhancement opex - Total</v>
      </c>
      <c r="D3700" t="str">
        <f>'CWW17'!$C$176</f>
        <v>£m</v>
      </c>
      <c r="E3700" t="s">
        <v>8488</v>
      </c>
      <c r="F3700" s="1248">
        <f>IF(ISBLANK('CWW17'!$P$176),"##BLANK",'CWW17'!$P$176)</f>
        <v>0</v>
      </c>
    </row>
    <row r="3701" spans="2:6" x14ac:dyDescent="0.2">
      <c r="B3701" t="str">
        <f>UPPER('CWW17'!$BD$177)</f>
        <v>CWW17_164FL_PR24</v>
      </c>
      <c r="C3701" t="str">
        <f>IF(LEN(_xlfn.CONCAT('CWW17'!$B$165, " - ", 'CWW17'!$B$177, " - ", 'CWW17'!$E$6, " - ", 'CWW17'!$E$5))&gt;230,LEFT(_xlfn.CONCAT('CWW17'!$B$165, " - ", 'CWW17'!$B$177, " - ", 'CWW17'!$E$6, " - ", 'CWW17'!$E$5),212)&amp;" [*** truncated]",_xlfn.CONCAT('CWW17'!$B$165, " - ", 'CWW17'!$B$177, " - ", 'CWW17'!$E$6, " - ", 'CWW17'!$E$5))</f>
        <v xml:space="preserve">Other enhancement - Sludge enhancement (growth); enhancement totex - Foul - Wastewater network+ </v>
      </c>
      <c r="D3701" t="str">
        <f>'CWW17'!$C$177</f>
        <v>£m</v>
      </c>
      <c r="E3701" t="s">
        <v>8488</v>
      </c>
      <c r="F3701" s="1248">
        <f>IF(ISBLANK('CWW17'!$K$177),"##BLANK",'CWW17'!$K$177)</f>
        <v>0</v>
      </c>
    </row>
    <row r="3702" spans="2:6" x14ac:dyDescent="0.2">
      <c r="B3702" t="str">
        <f>UPPER('CWW17'!$BE$177)</f>
        <v>CWW17_164SWD_PR24</v>
      </c>
      <c r="C3702" t="str">
        <f>IF(LEN(_xlfn.CONCAT('CWW17'!$B$165, " - ", 'CWW17'!$B$177, " - ", 'CWW17'!$F$6, " - ", 'CWW17'!$E$5))&gt;230,LEFT(_xlfn.CONCAT('CWW17'!$B$165, " - ", 'CWW17'!$B$177, " - ", 'CWW17'!$F$6, " - ", 'CWW17'!$E$5),212)&amp;" [*** truncated]",_xlfn.CONCAT('CWW17'!$B$165, " - ", 'CWW17'!$B$177, " - ", 'CWW17'!$F$6, " - ", 'CWW17'!$E$5))</f>
        <v xml:space="preserve">Other enhancement - Sludge enhancement (growth); enhancement totex - Surface water drainage - Wastewater network+ </v>
      </c>
      <c r="D3702" t="str">
        <f>'CWW17'!$C$177</f>
        <v>£m</v>
      </c>
      <c r="E3702" t="s">
        <v>8488</v>
      </c>
      <c r="F3702" s="1248">
        <f>IF(ISBLANK('CWW17'!$L$177),"##BLANK",'CWW17'!$L$177)</f>
        <v>0</v>
      </c>
    </row>
    <row r="3703" spans="2:6" x14ac:dyDescent="0.2">
      <c r="B3703" t="str">
        <f>UPPER('CWW17'!$BF$177)</f>
        <v>CWW17_164HD_PR24</v>
      </c>
      <c r="C3703" t="str">
        <f>IF(LEN(_xlfn.CONCAT('CWW17'!$B$165, " - ", 'CWW17'!$B$177, " - ", 'CWW17'!$G$6, " - ", 'CWW17'!$E$5))&gt;230,LEFT(_xlfn.CONCAT('CWW17'!$B$165, " - ", 'CWW17'!$B$177, " - ", 'CWW17'!$G$6, " - ", 'CWW17'!$E$5),212)&amp;" [*** truncated]",_xlfn.CONCAT('CWW17'!$B$165, " - ", 'CWW17'!$B$177, " - ", 'CWW17'!$G$6, " - ", 'CWW17'!$E$5))</f>
        <v xml:space="preserve">Other enhancement - Sludge enhancement (growth); enhancement totex - Highway drainage - Wastewater network+ </v>
      </c>
      <c r="D3703" t="str">
        <f>'CWW17'!$C$177</f>
        <v>£m</v>
      </c>
      <c r="E3703" t="s">
        <v>8488</v>
      </c>
      <c r="F3703" s="1248">
        <f>IF(ISBLANK('CWW17'!$M$177),"##BLANK",'CWW17'!$M$177)</f>
        <v>0</v>
      </c>
    </row>
    <row r="3704" spans="2:6" x14ac:dyDescent="0.2">
      <c r="B3704" t="str">
        <f>UPPER('CWW17'!$BG$177)</f>
        <v>CWW17_164STD_PR24</v>
      </c>
      <c r="C3704" t="str">
        <f>IF(LEN(_xlfn.CONCAT('CWW17'!$B$165, " - ", 'CWW17'!$B$177, " - ", 'CWW17'!$H$6, " - ", 'CWW17'!$E$5))&gt;230,LEFT(_xlfn.CONCAT('CWW17'!$B$165, " - ", 'CWW17'!$B$177, " - ", 'CWW17'!$H$6, " - ", 'CWW17'!$E$5),212)&amp;" [*** truncated]",_xlfn.CONCAT('CWW17'!$B$165, " - ", 'CWW17'!$B$177, " - ", 'CWW17'!$H$6, " - ", 'CWW17'!$E$5))</f>
        <v xml:space="preserve">Other enhancement - Sludge enhancement (growth); enhancement totex - Sewage treatment and disposal - Wastewater network+ </v>
      </c>
      <c r="D3704" t="str">
        <f>'CWW17'!$C$177</f>
        <v>£m</v>
      </c>
      <c r="E3704" t="s">
        <v>8488</v>
      </c>
      <c r="F3704" s="1248">
        <f>IF(ISBLANK('CWW17'!$N$177),"##BLANK",'CWW17'!$N$177)</f>
        <v>0</v>
      </c>
    </row>
    <row r="3705" spans="2:6" x14ac:dyDescent="0.2">
      <c r="B3705" t="str">
        <f>UPPER('CWW17'!$BH$177)</f>
        <v>CWW17_164SLT_PR24</v>
      </c>
      <c r="C3705" t="str">
        <f>IF(LEN(_xlfn.CONCAT('CWW17'!$B$165, " - ", 'CWW17'!$B$177, " - ", 'CWW17'!$I$6, " - ", 'CWW17'!$E$5))&gt;230,LEFT(_xlfn.CONCAT('CWW17'!$B$165, " - ", 'CWW17'!$B$177, " - ", 'CWW17'!$I$6, " - ", 'CWW17'!$E$5),212)&amp;" [*** truncated]",_xlfn.CONCAT('CWW17'!$B$165, " - ", 'CWW17'!$B$177, " - ", 'CWW17'!$I$6, " - ", 'CWW17'!$E$5))</f>
        <v xml:space="preserve">Other enhancement - Sludge enhancement (growth); enhancement totex - Sludge liquor treatment - Wastewater network+ </v>
      </c>
      <c r="D3705" t="str">
        <f>'CWW17'!$C$177</f>
        <v>£m</v>
      </c>
      <c r="E3705" t="s">
        <v>8488</v>
      </c>
      <c r="F3705" s="1248">
        <f>IF(ISBLANK('CWW17'!$O$177),"##BLANK",'CWW17'!$O$177)</f>
        <v>0</v>
      </c>
    </row>
    <row r="3706" spans="2:6" x14ac:dyDescent="0.2">
      <c r="B3706" t="str">
        <f>UPPER('CWW17'!$BI$177)</f>
        <v>CWW17_164TOT_PR24</v>
      </c>
      <c r="C3706" t="str">
        <f>IF(LEN(_xlfn.CONCAT('CWW17'!$B$165, " - ", 'CWW17'!$B$177, " - ", 'CWW17'!$J$5))&gt;230,LEFT(_xlfn.CONCAT('CWW17'!$B$165, " - ", 'CWW17'!$B$177, " - ", 'CWW17'!$J$5),212)&amp;" [*** truncated]",_xlfn.CONCAT('CWW17'!$B$165, " - ", 'CWW17'!$B$177, " - ", 'CWW17'!$J$5))</f>
        <v>Other enhancement - Sludge enhancement (growth); enhancement totex - Total</v>
      </c>
      <c r="D3706" t="str">
        <f>'CWW17'!$C$177</f>
        <v>£m</v>
      </c>
      <c r="E3706" t="s">
        <v>8488</v>
      </c>
      <c r="F3706" s="1248">
        <f>IF(ISBLANK('CWW17'!$P$177),"##BLANK",'CWW17'!$P$177)</f>
        <v>0</v>
      </c>
    </row>
    <row r="3707" spans="2:6" x14ac:dyDescent="0.2">
      <c r="B3707" t="str">
        <f>UPPER('CWW17'!$BD$178)</f>
        <v>CWW17_165FL_PR24</v>
      </c>
      <c r="C3707" t="str">
        <f>IF(LEN(_xlfn.CONCAT('CWW17'!$B$165, " - ", 'CWW17'!$B$178, " - ", 'CWW17'!$E$6, " - ", 'CWW17'!$E$5))&gt;230,LEFT(_xlfn.CONCAT('CWW17'!$B$165, " - ", 'CWW17'!$B$178, " - ", 'CWW17'!$E$6, " - ", 'CWW17'!$E$5),212)&amp;" [*** truncated]",_xlfn.CONCAT('CWW17'!$B$165, " - ", 'CWW17'!$B$178, " - ", 'CWW17'!$E$6, " - ", 'CWW17'!$E$5))</f>
        <v xml:space="preserve">Other enhancement - Odour and other nuisance; enhancement capex - Foul - Wastewater network+ </v>
      </c>
      <c r="D3707" t="str">
        <f>'CWW17'!$C$178</f>
        <v>£m</v>
      </c>
      <c r="E3707" t="s">
        <v>8488</v>
      </c>
      <c r="F3707" s="1248">
        <f>IF(ISBLANK('CWW17'!$K$178),"##BLANK",'CWW17'!$K$178)</f>
        <v>0</v>
      </c>
    </row>
    <row r="3708" spans="2:6" x14ac:dyDescent="0.2">
      <c r="B3708" t="str">
        <f>UPPER('CWW17'!$BE$178)</f>
        <v>CWW17_165SWD_PR24</v>
      </c>
      <c r="C3708" t="str">
        <f>IF(LEN(_xlfn.CONCAT('CWW17'!$B$165, " - ", 'CWW17'!$B$178, " - ", 'CWW17'!$F$6, " - ", 'CWW17'!$E$5))&gt;230,LEFT(_xlfn.CONCAT('CWW17'!$B$165, " - ", 'CWW17'!$B$178, " - ", 'CWW17'!$F$6, " - ", 'CWW17'!$E$5),212)&amp;" [*** truncated]",_xlfn.CONCAT('CWW17'!$B$165, " - ", 'CWW17'!$B$178, " - ", 'CWW17'!$F$6, " - ", 'CWW17'!$E$5))</f>
        <v xml:space="preserve">Other enhancement - Odour and other nuisance; enhancement capex - Surface water drainage - Wastewater network+ </v>
      </c>
      <c r="D3708" t="str">
        <f>'CWW17'!$C$178</f>
        <v>£m</v>
      </c>
      <c r="E3708" t="s">
        <v>8488</v>
      </c>
      <c r="F3708" s="1248">
        <f>IF(ISBLANK('CWW17'!$L$178),"##BLANK",'CWW17'!$L$178)</f>
        <v>0</v>
      </c>
    </row>
    <row r="3709" spans="2:6" x14ac:dyDescent="0.2">
      <c r="B3709" t="str">
        <f>UPPER('CWW17'!$BF$178)</f>
        <v>CWW17_165HD_PR24</v>
      </c>
      <c r="C3709" t="str">
        <f>IF(LEN(_xlfn.CONCAT('CWW17'!$B$165, " - ", 'CWW17'!$B$178, " - ", 'CWW17'!$G$6, " - ", 'CWW17'!$E$5))&gt;230,LEFT(_xlfn.CONCAT('CWW17'!$B$165, " - ", 'CWW17'!$B$178, " - ", 'CWW17'!$G$6, " - ", 'CWW17'!$E$5),212)&amp;" [*** truncated]",_xlfn.CONCAT('CWW17'!$B$165, " - ", 'CWW17'!$B$178, " - ", 'CWW17'!$G$6, " - ", 'CWW17'!$E$5))</f>
        <v xml:space="preserve">Other enhancement - Odour and other nuisance; enhancement capex - Highway drainage - Wastewater network+ </v>
      </c>
      <c r="D3709" t="str">
        <f>'CWW17'!$C$178</f>
        <v>£m</v>
      </c>
      <c r="E3709" t="s">
        <v>8488</v>
      </c>
      <c r="F3709" s="1248">
        <f>IF(ISBLANK('CWW17'!$M$178),"##BLANK",'CWW17'!$M$178)</f>
        <v>0</v>
      </c>
    </row>
    <row r="3710" spans="2:6" x14ac:dyDescent="0.2">
      <c r="B3710" t="str">
        <f>UPPER('CWW17'!$BG$178)</f>
        <v>CWW17_165STD_PR24</v>
      </c>
      <c r="C3710" t="str">
        <f>IF(LEN(_xlfn.CONCAT('CWW17'!$B$165, " - ", 'CWW17'!$B$178, " - ", 'CWW17'!$H$6, " - ", 'CWW17'!$E$5))&gt;230,LEFT(_xlfn.CONCAT('CWW17'!$B$165, " - ", 'CWW17'!$B$178, " - ", 'CWW17'!$H$6, " - ", 'CWW17'!$E$5),212)&amp;" [*** truncated]",_xlfn.CONCAT('CWW17'!$B$165, " - ", 'CWW17'!$B$178, " - ", 'CWW17'!$H$6, " - ", 'CWW17'!$E$5))</f>
        <v xml:space="preserve">Other enhancement - Odour and other nuisance; enhancement capex - Sewage treatment and disposal - Wastewater network+ </v>
      </c>
      <c r="D3710" t="str">
        <f>'CWW17'!$C$178</f>
        <v>£m</v>
      </c>
      <c r="E3710" t="s">
        <v>8488</v>
      </c>
      <c r="F3710" s="1248">
        <f>IF(ISBLANK('CWW17'!$N$178),"##BLANK",'CWW17'!$N$178)</f>
        <v>0</v>
      </c>
    </row>
    <row r="3711" spans="2:6" x14ac:dyDescent="0.2">
      <c r="B3711" t="str">
        <f>UPPER('CWW17'!$BH$178)</f>
        <v>CWW17_165SLT_PR24</v>
      </c>
      <c r="C3711" t="str">
        <f>IF(LEN(_xlfn.CONCAT('CWW17'!$B$165, " - ", 'CWW17'!$B$178, " - ", 'CWW17'!$I$6, " - ", 'CWW17'!$E$5))&gt;230,LEFT(_xlfn.CONCAT('CWW17'!$B$165, " - ", 'CWW17'!$B$178, " - ", 'CWW17'!$I$6, " - ", 'CWW17'!$E$5),212)&amp;" [*** truncated]",_xlfn.CONCAT('CWW17'!$B$165, " - ", 'CWW17'!$B$178, " - ", 'CWW17'!$I$6, " - ", 'CWW17'!$E$5))</f>
        <v xml:space="preserve">Other enhancement - Odour and other nuisance; enhancement capex - Sludge liquor treatment - Wastewater network+ </v>
      </c>
      <c r="D3711" t="str">
        <f>'CWW17'!$C$178</f>
        <v>£m</v>
      </c>
      <c r="E3711" t="s">
        <v>8488</v>
      </c>
      <c r="F3711" s="1248">
        <f>IF(ISBLANK('CWW17'!$O$178),"##BLANK",'CWW17'!$O$178)</f>
        <v>0</v>
      </c>
    </row>
    <row r="3712" spans="2:6" x14ac:dyDescent="0.2">
      <c r="B3712" t="str">
        <f>UPPER('CWW17'!$BI$178)</f>
        <v>CWW17_165TOT_PR24</v>
      </c>
      <c r="C3712" t="str">
        <f>IF(LEN(_xlfn.CONCAT('CWW17'!$B$165, " - ", 'CWW17'!$B$178, " - ", 'CWW17'!$J$5))&gt;230,LEFT(_xlfn.CONCAT('CWW17'!$B$165, " - ", 'CWW17'!$B$178, " - ", 'CWW17'!$J$5),212)&amp;" [*** truncated]",_xlfn.CONCAT('CWW17'!$B$165, " - ", 'CWW17'!$B$178, " - ", 'CWW17'!$J$5))</f>
        <v>Other enhancement - Odour and other nuisance; enhancement capex - Total</v>
      </c>
      <c r="D3712" t="str">
        <f>'CWW17'!$C$178</f>
        <v>£m</v>
      </c>
      <c r="E3712" t="s">
        <v>8488</v>
      </c>
      <c r="F3712" s="1248">
        <f>IF(ISBLANK('CWW17'!$P$178),"##BLANK",'CWW17'!$P$178)</f>
        <v>0</v>
      </c>
    </row>
    <row r="3713" spans="2:6" x14ac:dyDescent="0.2">
      <c r="B3713" t="str">
        <f>UPPER('CWW17'!$BD$179)</f>
        <v>CWW17_166FL_PR24</v>
      </c>
      <c r="C3713" t="str">
        <f>IF(LEN(_xlfn.CONCAT('CWW17'!$B$165, " - ", 'CWW17'!$B$179, " - ", 'CWW17'!$E$6, " - ", 'CWW17'!$E$5))&gt;230,LEFT(_xlfn.CONCAT('CWW17'!$B$165, " - ", 'CWW17'!$B$179, " - ", 'CWW17'!$E$6, " - ", 'CWW17'!$E$5),212)&amp;" [*** truncated]",_xlfn.CONCAT('CWW17'!$B$165, " - ", 'CWW17'!$B$179, " - ", 'CWW17'!$E$6, " - ", 'CWW17'!$E$5))</f>
        <v xml:space="preserve">Other enhancement - Odour and other nuisance; enhancement opex - Foul - Wastewater network+ </v>
      </c>
      <c r="D3713" t="str">
        <f>'CWW17'!$C$179</f>
        <v>£m</v>
      </c>
      <c r="E3713" t="s">
        <v>8488</v>
      </c>
      <c r="F3713" s="1248">
        <f>IF(ISBLANK('CWW17'!$K$179),"##BLANK",'CWW17'!$K$179)</f>
        <v>0</v>
      </c>
    </row>
    <row r="3714" spans="2:6" x14ac:dyDescent="0.2">
      <c r="B3714" t="str">
        <f>UPPER('CWW17'!$BE$179)</f>
        <v>CWW17_166SWD_PR24</v>
      </c>
      <c r="C3714" t="str">
        <f>IF(LEN(_xlfn.CONCAT('CWW17'!$B$165, " - ", 'CWW17'!$B$179, " - ", 'CWW17'!$F$6, " - ", 'CWW17'!$E$5))&gt;230,LEFT(_xlfn.CONCAT('CWW17'!$B$165, " - ", 'CWW17'!$B$179, " - ", 'CWW17'!$F$6, " - ", 'CWW17'!$E$5),212)&amp;" [*** truncated]",_xlfn.CONCAT('CWW17'!$B$165, " - ", 'CWW17'!$B$179, " - ", 'CWW17'!$F$6, " - ", 'CWW17'!$E$5))</f>
        <v xml:space="preserve">Other enhancement - Odour and other nuisance; enhancement opex - Surface water drainage - Wastewater network+ </v>
      </c>
      <c r="D3714" t="str">
        <f>'CWW17'!$C$179</f>
        <v>£m</v>
      </c>
      <c r="E3714" t="s">
        <v>8488</v>
      </c>
      <c r="F3714" s="1248">
        <f>IF(ISBLANK('CWW17'!$L$179),"##BLANK",'CWW17'!$L$179)</f>
        <v>0</v>
      </c>
    </row>
    <row r="3715" spans="2:6" x14ac:dyDescent="0.2">
      <c r="B3715" t="str">
        <f>UPPER('CWW17'!$BF$179)</f>
        <v>CWW17_166HD_PR24</v>
      </c>
      <c r="C3715" t="str">
        <f>IF(LEN(_xlfn.CONCAT('CWW17'!$B$165, " - ", 'CWW17'!$B$179, " - ", 'CWW17'!$G$6, " - ", 'CWW17'!$E$5))&gt;230,LEFT(_xlfn.CONCAT('CWW17'!$B$165, " - ", 'CWW17'!$B$179, " - ", 'CWW17'!$G$6, " - ", 'CWW17'!$E$5),212)&amp;" [*** truncated]",_xlfn.CONCAT('CWW17'!$B$165, " - ", 'CWW17'!$B$179, " - ", 'CWW17'!$G$6, " - ", 'CWW17'!$E$5))</f>
        <v xml:space="preserve">Other enhancement - Odour and other nuisance; enhancement opex - Highway drainage - Wastewater network+ </v>
      </c>
      <c r="D3715" t="str">
        <f>'CWW17'!$C$179</f>
        <v>£m</v>
      </c>
      <c r="E3715" t="s">
        <v>8488</v>
      </c>
      <c r="F3715" s="1248">
        <f>IF(ISBLANK('CWW17'!$M$179),"##BLANK",'CWW17'!$M$179)</f>
        <v>0</v>
      </c>
    </row>
    <row r="3716" spans="2:6" x14ac:dyDescent="0.2">
      <c r="B3716" t="str">
        <f>UPPER('CWW17'!$BG$179)</f>
        <v>CWW17_166STD_PR24</v>
      </c>
      <c r="C3716" t="str">
        <f>IF(LEN(_xlfn.CONCAT('CWW17'!$B$165, " - ", 'CWW17'!$B$179, " - ", 'CWW17'!$H$6, " - ", 'CWW17'!$E$5))&gt;230,LEFT(_xlfn.CONCAT('CWW17'!$B$165, " - ", 'CWW17'!$B$179, " - ", 'CWW17'!$H$6, " - ", 'CWW17'!$E$5),212)&amp;" [*** truncated]",_xlfn.CONCAT('CWW17'!$B$165, " - ", 'CWW17'!$B$179, " - ", 'CWW17'!$H$6, " - ", 'CWW17'!$E$5))</f>
        <v xml:space="preserve">Other enhancement - Odour and other nuisance; enhancement opex - Sewage treatment and disposal - Wastewater network+ </v>
      </c>
      <c r="D3716" t="str">
        <f>'CWW17'!$C$179</f>
        <v>£m</v>
      </c>
      <c r="E3716" t="s">
        <v>8488</v>
      </c>
      <c r="F3716" s="1248">
        <f>IF(ISBLANK('CWW17'!$N$179),"##BLANK",'CWW17'!$N$179)</f>
        <v>0</v>
      </c>
    </row>
    <row r="3717" spans="2:6" x14ac:dyDescent="0.2">
      <c r="B3717" t="str">
        <f>UPPER('CWW17'!$BH$179)</f>
        <v>CWW17_166SLT_PR24</v>
      </c>
      <c r="C3717" t="str">
        <f>IF(LEN(_xlfn.CONCAT('CWW17'!$B$165, " - ", 'CWW17'!$B$179, " - ", 'CWW17'!$I$6, " - ", 'CWW17'!$E$5))&gt;230,LEFT(_xlfn.CONCAT('CWW17'!$B$165, " - ", 'CWW17'!$B$179, " - ", 'CWW17'!$I$6, " - ", 'CWW17'!$E$5),212)&amp;" [*** truncated]",_xlfn.CONCAT('CWW17'!$B$165, " - ", 'CWW17'!$B$179, " - ", 'CWW17'!$I$6, " - ", 'CWW17'!$E$5))</f>
        <v xml:space="preserve">Other enhancement - Odour and other nuisance; enhancement opex - Sludge liquor treatment - Wastewater network+ </v>
      </c>
      <c r="D3717" t="str">
        <f>'CWW17'!$C$179</f>
        <v>£m</v>
      </c>
      <c r="E3717" t="s">
        <v>8488</v>
      </c>
      <c r="F3717" s="1248">
        <f>IF(ISBLANK('CWW17'!$O$179),"##BLANK",'CWW17'!$O$179)</f>
        <v>0</v>
      </c>
    </row>
    <row r="3718" spans="2:6" x14ac:dyDescent="0.2">
      <c r="B3718" t="str">
        <f>UPPER('CWW17'!$BI$179)</f>
        <v>CWW17_166TOT_PR24</v>
      </c>
      <c r="C3718" t="str">
        <f>IF(LEN(_xlfn.CONCAT('CWW17'!$B$165, " - ", 'CWW17'!$B$179, " - ", 'CWW17'!$J$5))&gt;230,LEFT(_xlfn.CONCAT('CWW17'!$B$165, " - ", 'CWW17'!$B$179, " - ", 'CWW17'!$J$5),212)&amp;" [*** truncated]",_xlfn.CONCAT('CWW17'!$B$165, " - ", 'CWW17'!$B$179, " - ", 'CWW17'!$J$5))</f>
        <v>Other enhancement - Odour and other nuisance; enhancement opex - Total</v>
      </c>
      <c r="D3718" t="str">
        <f>'CWW17'!$C$179</f>
        <v>£m</v>
      </c>
      <c r="E3718" t="s">
        <v>8488</v>
      </c>
      <c r="F3718" s="1248">
        <f>IF(ISBLANK('CWW17'!$P$179),"##BLANK",'CWW17'!$P$179)</f>
        <v>0</v>
      </c>
    </row>
    <row r="3719" spans="2:6" x14ac:dyDescent="0.2">
      <c r="B3719" t="str">
        <f>UPPER('CWW17'!$BD$180)</f>
        <v>CWW17_167FL_PR24</v>
      </c>
      <c r="C3719" t="str">
        <f>IF(LEN(_xlfn.CONCAT('CWW17'!$B$165, " - ", 'CWW17'!$B$180, " - ", 'CWW17'!$E$6, " - ", 'CWW17'!$E$5))&gt;230,LEFT(_xlfn.CONCAT('CWW17'!$B$165, " - ", 'CWW17'!$B$180, " - ", 'CWW17'!$E$6, " - ", 'CWW17'!$E$5),212)&amp;" [*** truncated]",_xlfn.CONCAT('CWW17'!$B$165, " - ", 'CWW17'!$B$180, " - ", 'CWW17'!$E$6, " - ", 'CWW17'!$E$5))</f>
        <v xml:space="preserve">Other enhancement - Odour and other nuisance; enhancement totex - Foul - Wastewater network+ </v>
      </c>
      <c r="D3719" t="str">
        <f>'CWW17'!$C$180</f>
        <v>£m</v>
      </c>
      <c r="E3719" t="s">
        <v>8488</v>
      </c>
      <c r="F3719" s="1248">
        <f>IF(ISBLANK('CWW17'!$K$180),"##BLANK",'CWW17'!$K$180)</f>
        <v>0</v>
      </c>
    </row>
    <row r="3720" spans="2:6" x14ac:dyDescent="0.2">
      <c r="B3720" t="str">
        <f>UPPER('CWW17'!$BE$180)</f>
        <v>CWW17_167SWD_PR24</v>
      </c>
      <c r="C3720" t="str">
        <f>IF(LEN(_xlfn.CONCAT('CWW17'!$B$165, " - ", 'CWW17'!$B$180, " - ", 'CWW17'!$F$6, " - ", 'CWW17'!$E$5))&gt;230,LEFT(_xlfn.CONCAT('CWW17'!$B$165, " - ", 'CWW17'!$B$180, " - ", 'CWW17'!$F$6, " - ", 'CWW17'!$E$5),212)&amp;" [*** truncated]",_xlfn.CONCAT('CWW17'!$B$165, " - ", 'CWW17'!$B$180, " - ", 'CWW17'!$F$6, " - ", 'CWW17'!$E$5))</f>
        <v xml:space="preserve">Other enhancement - Odour and other nuisance; enhancement totex - Surface water drainage - Wastewater network+ </v>
      </c>
      <c r="D3720" t="str">
        <f>'CWW17'!$C$180</f>
        <v>£m</v>
      </c>
      <c r="E3720" t="s">
        <v>8488</v>
      </c>
      <c r="F3720" s="1248">
        <f>IF(ISBLANK('CWW17'!$L$180),"##BLANK",'CWW17'!$L$180)</f>
        <v>0</v>
      </c>
    </row>
    <row r="3721" spans="2:6" x14ac:dyDescent="0.2">
      <c r="B3721" t="str">
        <f>UPPER('CWW17'!$BF$180)</f>
        <v>CWW17_167HD_PR24</v>
      </c>
      <c r="C3721" t="str">
        <f>IF(LEN(_xlfn.CONCAT('CWW17'!$B$165, " - ", 'CWW17'!$B$180, " - ", 'CWW17'!$G$6, " - ", 'CWW17'!$E$5))&gt;230,LEFT(_xlfn.CONCAT('CWW17'!$B$165, " - ", 'CWW17'!$B$180, " - ", 'CWW17'!$G$6, " - ", 'CWW17'!$E$5),212)&amp;" [*** truncated]",_xlfn.CONCAT('CWW17'!$B$165, " - ", 'CWW17'!$B$180, " - ", 'CWW17'!$G$6, " - ", 'CWW17'!$E$5))</f>
        <v xml:space="preserve">Other enhancement - Odour and other nuisance; enhancement totex - Highway drainage - Wastewater network+ </v>
      </c>
      <c r="D3721" t="str">
        <f>'CWW17'!$C$180</f>
        <v>£m</v>
      </c>
      <c r="E3721" t="s">
        <v>8488</v>
      </c>
      <c r="F3721" s="1248">
        <f>IF(ISBLANK('CWW17'!$M$180),"##BLANK",'CWW17'!$M$180)</f>
        <v>0</v>
      </c>
    </row>
    <row r="3722" spans="2:6" x14ac:dyDescent="0.2">
      <c r="B3722" t="str">
        <f>UPPER('CWW17'!$BG$180)</f>
        <v>CWW17_167STD_PR24</v>
      </c>
      <c r="C3722" t="str">
        <f>IF(LEN(_xlfn.CONCAT('CWW17'!$B$165, " - ", 'CWW17'!$B$180, " - ", 'CWW17'!$H$6, " - ", 'CWW17'!$E$5))&gt;230,LEFT(_xlfn.CONCAT('CWW17'!$B$165, " - ", 'CWW17'!$B$180, " - ", 'CWW17'!$H$6, " - ", 'CWW17'!$E$5),212)&amp;" [*** truncated]",_xlfn.CONCAT('CWW17'!$B$165, " - ", 'CWW17'!$B$180, " - ", 'CWW17'!$H$6, " - ", 'CWW17'!$E$5))</f>
        <v xml:space="preserve">Other enhancement - Odour and other nuisance; enhancement totex - Sewage treatment and disposal - Wastewater network+ </v>
      </c>
      <c r="D3722" t="str">
        <f>'CWW17'!$C$180</f>
        <v>£m</v>
      </c>
      <c r="E3722" t="s">
        <v>8488</v>
      </c>
      <c r="F3722" s="1248">
        <f>IF(ISBLANK('CWW17'!$N$180),"##BLANK",'CWW17'!$N$180)</f>
        <v>0</v>
      </c>
    </row>
    <row r="3723" spans="2:6" x14ac:dyDescent="0.2">
      <c r="B3723" t="str">
        <f>UPPER('CWW17'!$BH$180)</f>
        <v>CWW17_167SLT_PR24</v>
      </c>
      <c r="C3723" t="str">
        <f>IF(LEN(_xlfn.CONCAT('CWW17'!$B$165, " - ", 'CWW17'!$B$180, " - ", 'CWW17'!$I$6, " - ", 'CWW17'!$E$5))&gt;230,LEFT(_xlfn.CONCAT('CWW17'!$B$165, " - ", 'CWW17'!$B$180, " - ", 'CWW17'!$I$6, " - ", 'CWW17'!$E$5),212)&amp;" [*** truncated]",_xlfn.CONCAT('CWW17'!$B$165, " - ", 'CWW17'!$B$180, " - ", 'CWW17'!$I$6, " - ", 'CWW17'!$E$5))</f>
        <v xml:space="preserve">Other enhancement - Odour and other nuisance; enhancement totex - Sludge liquor treatment - Wastewater network+ </v>
      </c>
      <c r="D3723" t="str">
        <f>'CWW17'!$C$180</f>
        <v>£m</v>
      </c>
      <c r="E3723" t="s">
        <v>8488</v>
      </c>
      <c r="F3723" s="1248">
        <f>IF(ISBLANK('CWW17'!$O$180),"##BLANK",'CWW17'!$O$180)</f>
        <v>0</v>
      </c>
    </row>
    <row r="3724" spans="2:6" x14ac:dyDescent="0.2">
      <c r="B3724" t="str">
        <f>UPPER('CWW17'!$BI$180)</f>
        <v>CWW17_167TOT_PR24</v>
      </c>
      <c r="C3724" t="str">
        <f>IF(LEN(_xlfn.CONCAT('CWW17'!$B$165, " - ", 'CWW17'!$B$180, " - ", 'CWW17'!$J$5))&gt;230,LEFT(_xlfn.CONCAT('CWW17'!$B$165, " - ", 'CWW17'!$B$180, " - ", 'CWW17'!$J$5),212)&amp;" [*** truncated]",_xlfn.CONCAT('CWW17'!$B$165, " - ", 'CWW17'!$B$180, " - ", 'CWW17'!$J$5))</f>
        <v>Other enhancement - Odour and other nuisance; enhancement totex - Total</v>
      </c>
      <c r="D3724" t="str">
        <f>'CWW17'!$C$180</f>
        <v>£m</v>
      </c>
      <c r="E3724" t="s">
        <v>8488</v>
      </c>
      <c r="F3724" s="1248">
        <f>IF(ISBLANK('CWW17'!$P$180),"##BLANK",'CWW17'!$P$180)</f>
        <v>0</v>
      </c>
    </row>
    <row r="3725" spans="2:6" x14ac:dyDescent="0.2">
      <c r="B3725" t="str">
        <f>UPPER('CWW17'!$BD$181)</f>
        <v>CWW17_168FL_PR24</v>
      </c>
      <c r="C3725" t="str">
        <f>IF(LEN(_xlfn.CONCAT('CWW17'!$B$165, " - ", 'CWW17'!$B$181, " - ", 'CWW17'!$E$6, " - ", 'CWW17'!$E$5))&gt;230,LEFT(_xlfn.CONCAT('CWW17'!$B$165, " - ", 'CWW17'!$B$181, " - ", 'CWW17'!$E$6, " - ", 'CWW17'!$E$5),212)&amp;" [*** truncated]",_xlfn.CONCAT('CWW17'!$B$165, " - ", 'CWW17'!$B$181, " - ", 'CWW17'!$E$6, " - ", 'CWW17'!$E$5))</f>
        <v xml:space="preserve">Other enhancement - Resilience; enhancement wastewater capex - Foul - Wastewater network+ </v>
      </c>
      <c r="D3725" t="str">
        <f>'CWW17'!$C$181</f>
        <v>£m</v>
      </c>
      <c r="E3725" t="s">
        <v>8488</v>
      </c>
      <c r="F3725" s="1248">
        <f>IF(ISBLANK('CWW17'!$K$181),"##BLANK",'CWW17'!$K$181)</f>
        <v>0</v>
      </c>
    </row>
    <row r="3726" spans="2:6" x14ac:dyDescent="0.2">
      <c r="B3726" t="str">
        <f>UPPER('CWW17'!$BE$181)</f>
        <v>CWW17_168SWD_PR24</v>
      </c>
      <c r="C3726" t="str">
        <f>IF(LEN(_xlfn.CONCAT('CWW17'!$B$165, " - ", 'CWW17'!$B$181, " - ", 'CWW17'!$F$6, " - ", 'CWW17'!$E$5))&gt;230,LEFT(_xlfn.CONCAT('CWW17'!$B$165, " - ", 'CWW17'!$B$181, " - ", 'CWW17'!$F$6, " - ", 'CWW17'!$E$5),212)&amp;" [*** truncated]",_xlfn.CONCAT('CWW17'!$B$165, " - ", 'CWW17'!$B$181, " - ", 'CWW17'!$F$6, " - ", 'CWW17'!$E$5))</f>
        <v xml:space="preserve">Other enhancement - Resilience; enhancement wastewater capex - Surface water drainage - Wastewater network+ </v>
      </c>
      <c r="D3726" t="str">
        <f>'CWW17'!$C$181</f>
        <v>£m</v>
      </c>
      <c r="E3726" t="s">
        <v>8488</v>
      </c>
      <c r="F3726" s="1248">
        <f>IF(ISBLANK('CWW17'!$L$181),"##BLANK",'CWW17'!$L$181)</f>
        <v>0</v>
      </c>
    </row>
    <row r="3727" spans="2:6" x14ac:dyDescent="0.2">
      <c r="B3727" t="str">
        <f>UPPER('CWW17'!$BF$181)</f>
        <v>CWW17_168HD_PR24</v>
      </c>
      <c r="C3727" t="str">
        <f>IF(LEN(_xlfn.CONCAT('CWW17'!$B$165, " - ", 'CWW17'!$B$181, " - ", 'CWW17'!$G$6, " - ", 'CWW17'!$E$5))&gt;230,LEFT(_xlfn.CONCAT('CWW17'!$B$165, " - ", 'CWW17'!$B$181, " - ", 'CWW17'!$G$6, " - ", 'CWW17'!$E$5),212)&amp;" [*** truncated]",_xlfn.CONCAT('CWW17'!$B$165, " - ", 'CWW17'!$B$181, " - ", 'CWW17'!$G$6, " - ", 'CWW17'!$E$5))</f>
        <v xml:space="preserve">Other enhancement - Resilience; enhancement wastewater capex - Highway drainage - Wastewater network+ </v>
      </c>
      <c r="D3727" t="str">
        <f>'CWW17'!$C$181</f>
        <v>£m</v>
      </c>
      <c r="E3727" t="s">
        <v>8488</v>
      </c>
      <c r="F3727" s="1248">
        <f>IF(ISBLANK('CWW17'!$M$181),"##BLANK",'CWW17'!$M$181)</f>
        <v>0</v>
      </c>
    </row>
    <row r="3728" spans="2:6" x14ac:dyDescent="0.2">
      <c r="B3728" t="str">
        <f>UPPER('CWW17'!$BG$181)</f>
        <v>CWW17_168STD_PR24</v>
      </c>
      <c r="C3728" t="str">
        <f>IF(LEN(_xlfn.CONCAT('CWW17'!$B$165, " - ", 'CWW17'!$B$181, " - ", 'CWW17'!$H$6, " - ", 'CWW17'!$E$5))&gt;230,LEFT(_xlfn.CONCAT('CWW17'!$B$165, " - ", 'CWW17'!$B$181, " - ", 'CWW17'!$H$6, " - ", 'CWW17'!$E$5),212)&amp;" [*** truncated]",_xlfn.CONCAT('CWW17'!$B$165, " - ", 'CWW17'!$B$181, " - ", 'CWW17'!$H$6, " - ", 'CWW17'!$E$5))</f>
        <v xml:space="preserve">Other enhancement - Resilience; enhancement wastewater capex - Sewage treatment and disposal - Wastewater network+ </v>
      </c>
      <c r="D3728" t="str">
        <f>'CWW17'!$C$181</f>
        <v>£m</v>
      </c>
      <c r="E3728" t="s">
        <v>8488</v>
      </c>
      <c r="F3728" s="1248">
        <f>IF(ISBLANK('CWW17'!$N$181),"##BLANK",'CWW17'!$N$181)</f>
        <v>0</v>
      </c>
    </row>
    <row r="3729" spans="2:6" x14ac:dyDescent="0.2">
      <c r="B3729" t="str">
        <f>UPPER('CWW17'!$BH$181)</f>
        <v>CWW17_168SLT_PR24</v>
      </c>
      <c r="C3729" t="str">
        <f>IF(LEN(_xlfn.CONCAT('CWW17'!$B$165, " - ", 'CWW17'!$B$181, " - ", 'CWW17'!$I$6, " - ", 'CWW17'!$E$5))&gt;230,LEFT(_xlfn.CONCAT('CWW17'!$B$165, " - ", 'CWW17'!$B$181, " - ", 'CWW17'!$I$6, " - ", 'CWW17'!$E$5),212)&amp;" [*** truncated]",_xlfn.CONCAT('CWW17'!$B$165, " - ", 'CWW17'!$B$181, " - ", 'CWW17'!$I$6, " - ", 'CWW17'!$E$5))</f>
        <v xml:space="preserve">Other enhancement - Resilience; enhancement wastewater capex - Sludge liquor treatment - Wastewater network+ </v>
      </c>
      <c r="D3729" t="str">
        <f>'CWW17'!$C$181</f>
        <v>£m</v>
      </c>
      <c r="E3729" t="s">
        <v>8488</v>
      </c>
      <c r="F3729" s="1248">
        <f>IF(ISBLANK('CWW17'!$O$181),"##BLANK",'CWW17'!$O$181)</f>
        <v>0</v>
      </c>
    </row>
    <row r="3730" spans="2:6" x14ac:dyDescent="0.2">
      <c r="B3730" t="str">
        <f>UPPER('CWW17'!$BI$181)</f>
        <v>CWW17_168TOT_PR24</v>
      </c>
      <c r="C3730" t="str">
        <f>IF(LEN(_xlfn.CONCAT('CWW17'!$B$165, " - ", 'CWW17'!$B$181, " - ", 'CWW17'!$J$5))&gt;230,LEFT(_xlfn.CONCAT('CWW17'!$B$165, " - ", 'CWW17'!$B$181, " - ", 'CWW17'!$J$5),212)&amp;" [*** truncated]",_xlfn.CONCAT('CWW17'!$B$165, " - ", 'CWW17'!$B$181, " - ", 'CWW17'!$J$5))</f>
        <v>Other enhancement - Resilience; enhancement wastewater capex - Total</v>
      </c>
      <c r="D3730" t="str">
        <f>'CWW17'!$C$181</f>
        <v>£m</v>
      </c>
      <c r="E3730" t="s">
        <v>8488</v>
      </c>
      <c r="F3730" s="1248">
        <f>IF(ISBLANK('CWW17'!$P$181),"##BLANK",'CWW17'!$P$181)</f>
        <v>0</v>
      </c>
    </row>
    <row r="3731" spans="2:6" x14ac:dyDescent="0.2">
      <c r="B3731" t="str">
        <f>UPPER('CWW17'!$BD$182)</f>
        <v>CWW17_169FL_PR24</v>
      </c>
      <c r="C3731" t="str">
        <f>IF(LEN(_xlfn.CONCAT('CWW17'!$B$165, " - ", 'CWW17'!$B$182, " - ", 'CWW17'!$E$6, " - ", 'CWW17'!$E$5))&gt;230,LEFT(_xlfn.CONCAT('CWW17'!$B$165, " - ", 'CWW17'!$B$182, " - ", 'CWW17'!$E$6, " - ", 'CWW17'!$E$5),212)&amp;" [*** truncated]",_xlfn.CONCAT('CWW17'!$B$165, " - ", 'CWW17'!$B$182, " - ", 'CWW17'!$E$6, " - ", 'CWW17'!$E$5))</f>
        <v xml:space="preserve">Other enhancement - Resilience; enhancement wastewater opex - Foul - Wastewater network+ </v>
      </c>
      <c r="D3731" t="str">
        <f>'CWW17'!$C$182</f>
        <v>£m</v>
      </c>
      <c r="E3731" t="s">
        <v>8488</v>
      </c>
      <c r="F3731" s="1248">
        <f>IF(ISBLANK('CWW17'!$K$182),"##BLANK",'CWW17'!$K$182)</f>
        <v>0</v>
      </c>
    </row>
    <row r="3732" spans="2:6" x14ac:dyDescent="0.2">
      <c r="B3732" t="str">
        <f>UPPER('CWW17'!$BE$182)</f>
        <v>CWW17_169SWD_PR24</v>
      </c>
      <c r="C3732" t="str">
        <f>IF(LEN(_xlfn.CONCAT('CWW17'!$B$165, " - ", 'CWW17'!$B$182, " - ", 'CWW17'!$F$6, " - ", 'CWW17'!$E$5))&gt;230,LEFT(_xlfn.CONCAT('CWW17'!$B$165, " - ", 'CWW17'!$B$182, " - ", 'CWW17'!$F$6, " - ", 'CWW17'!$E$5),212)&amp;" [*** truncated]",_xlfn.CONCAT('CWW17'!$B$165, " - ", 'CWW17'!$B$182, " - ", 'CWW17'!$F$6, " - ", 'CWW17'!$E$5))</f>
        <v xml:space="preserve">Other enhancement - Resilience; enhancement wastewater opex - Surface water drainage - Wastewater network+ </v>
      </c>
      <c r="D3732" t="str">
        <f>'CWW17'!$C$182</f>
        <v>£m</v>
      </c>
      <c r="E3732" t="s">
        <v>8488</v>
      </c>
      <c r="F3732" s="1248">
        <f>IF(ISBLANK('CWW17'!$L$182),"##BLANK",'CWW17'!$L$182)</f>
        <v>0</v>
      </c>
    </row>
    <row r="3733" spans="2:6" x14ac:dyDescent="0.2">
      <c r="B3733" t="str">
        <f>UPPER('CWW17'!$BF$182)</f>
        <v>CWW17_169HD_PR24</v>
      </c>
      <c r="C3733" t="str">
        <f>IF(LEN(_xlfn.CONCAT('CWW17'!$B$165, " - ", 'CWW17'!$B$182, " - ", 'CWW17'!$G$6, " - ", 'CWW17'!$E$5))&gt;230,LEFT(_xlfn.CONCAT('CWW17'!$B$165, " - ", 'CWW17'!$B$182, " - ", 'CWW17'!$G$6, " - ", 'CWW17'!$E$5),212)&amp;" [*** truncated]",_xlfn.CONCAT('CWW17'!$B$165, " - ", 'CWW17'!$B$182, " - ", 'CWW17'!$G$6, " - ", 'CWW17'!$E$5))</f>
        <v xml:space="preserve">Other enhancement - Resilience; enhancement wastewater opex - Highway drainage - Wastewater network+ </v>
      </c>
      <c r="D3733" t="str">
        <f>'CWW17'!$C$182</f>
        <v>£m</v>
      </c>
      <c r="E3733" t="s">
        <v>8488</v>
      </c>
      <c r="F3733" s="1248">
        <f>IF(ISBLANK('CWW17'!$M$182),"##BLANK",'CWW17'!$M$182)</f>
        <v>0</v>
      </c>
    </row>
    <row r="3734" spans="2:6" x14ac:dyDescent="0.2">
      <c r="B3734" t="str">
        <f>UPPER('CWW17'!$BG$182)</f>
        <v>CWW17_169STD_PR24</v>
      </c>
      <c r="C3734" t="str">
        <f>IF(LEN(_xlfn.CONCAT('CWW17'!$B$165, " - ", 'CWW17'!$B$182, " - ", 'CWW17'!$H$6, " - ", 'CWW17'!$E$5))&gt;230,LEFT(_xlfn.CONCAT('CWW17'!$B$165, " - ", 'CWW17'!$B$182, " - ", 'CWW17'!$H$6, " - ", 'CWW17'!$E$5),212)&amp;" [*** truncated]",_xlfn.CONCAT('CWW17'!$B$165, " - ", 'CWW17'!$B$182, " - ", 'CWW17'!$H$6, " - ", 'CWW17'!$E$5))</f>
        <v xml:space="preserve">Other enhancement - Resilience; enhancement wastewater opex - Sewage treatment and disposal - Wastewater network+ </v>
      </c>
      <c r="D3734" t="str">
        <f>'CWW17'!$C$182</f>
        <v>£m</v>
      </c>
      <c r="E3734" t="s">
        <v>8488</v>
      </c>
      <c r="F3734" s="1248">
        <f>IF(ISBLANK('CWW17'!$N$182),"##BLANK",'CWW17'!$N$182)</f>
        <v>0</v>
      </c>
    </row>
    <row r="3735" spans="2:6" x14ac:dyDescent="0.2">
      <c r="B3735" t="str">
        <f>UPPER('CWW17'!$BH$182)</f>
        <v>CWW17_169SLT_PR24</v>
      </c>
      <c r="C3735" t="str">
        <f>IF(LEN(_xlfn.CONCAT('CWW17'!$B$165, " - ", 'CWW17'!$B$182, " - ", 'CWW17'!$I$6, " - ", 'CWW17'!$E$5))&gt;230,LEFT(_xlfn.CONCAT('CWW17'!$B$165, " - ", 'CWW17'!$B$182, " - ", 'CWW17'!$I$6, " - ", 'CWW17'!$E$5),212)&amp;" [*** truncated]",_xlfn.CONCAT('CWW17'!$B$165, " - ", 'CWW17'!$B$182, " - ", 'CWW17'!$I$6, " - ", 'CWW17'!$E$5))</f>
        <v xml:space="preserve">Other enhancement - Resilience; enhancement wastewater opex - Sludge liquor treatment - Wastewater network+ </v>
      </c>
      <c r="D3735" t="str">
        <f>'CWW17'!$C$182</f>
        <v>£m</v>
      </c>
      <c r="E3735" t="s">
        <v>8488</v>
      </c>
      <c r="F3735" s="1248">
        <f>IF(ISBLANK('CWW17'!$O$182),"##BLANK",'CWW17'!$O$182)</f>
        <v>0</v>
      </c>
    </row>
    <row r="3736" spans="2:6" x14ac:dyDescent="0.2">
      <c r="B3736" t="str">
        <f>UPPER('CWW17'!$BI$182)</f>
        <v>CWW17_169TOT_PR24</v>
      </c>
      <c r="C3736" t="str">
        <f>IF(LEN(_xlfn.CONCAT('CWW17'!$B$165, " - ", 'CWW17'!$B$182, " - ", 'CWW17'!$J$5))&gt;230,LEFT(_xlfn.CONCAT('CWW17'!$B$165, " - ", 'CWW17'!$B$182, " - ", 'CWW17'!$J$5),212)&amp;" [*** truncated]",_xlfn.CONCAT('CWW17'!$B$165, " - ", 'CWW17'!$B$182, " - ", 'CWW17'!$J$5))</f>
        <v>Other enhancement - Resilience; enhancement wastewater opex - Total</v>
      </c>
      <c r="D3736" t="str">
        <f>'CWW17'!$C$182</f>
        <v>£m</v>
      </c>
      <c r="E3736" t="s">
        <v>8488</v>
      </c>
      <c r="F3736" s="1248">
        <f>IF(ISBLANK('CWW17'!$P$182),"##BLANK",'CWW17'!$P$182)</f>
        <v>0</v>
      </c>
    </row>
    <row r="3737" spans="2:6" x14ac:dyDescent="0.2">
      <c r="B3737" t="str">
        <f>UPPER('CWW17'!$BD$183)</f>
        <v>CWW17_170FL_PR24</v>
      </c>
      <c r="C3737" t="str">
        <f>IF(LEN(_xlfn.CONCAT('CWW17'!$B$165, " - ", 'CWW17'!$B$183, " - ", 'CWW17'!$E$6, " - ", 'CWW17'!$E$5))&gt;230,LEFT(_xlfn.CONCAT('CWW17'!$B$165, " - ", 'CWW17'!$B$183, " - ", 'CWW17'!$E$6, " - ", 'CWW17'!$E$5),212)&amp;" [*** truncated]",_xlfn.CONCAT('CWW17'!$B$165, " - ", 'CWW17'!$B$183, " - ", 'CWW17'!$E$6, " - ", 'CWW17'!$E$5))</f>
        <v xml:space="preserve">Other enhancement - Resilience; enhancement wastewater totex - Foul - Wastewater network+ </v>
      </c>
      <c r="D3737" t="str">
        <f>'CWW17'!$C$183</f>
        <v>£m</v>
      </c>
      <c r="E3737" t="s">
        <v>8488</v>
      </c>
      <c r="F3737" s="1248">
        <f>IF(ISBLANK('CWW17'!$K$183),"##BLANK",'CWW17'!$K$183)</f>
        <v>0</v>
      </c>
    </row>
    <row r="3738" spans="2:6" x14ac:dyDescent="0.2">
      <c r="B3738" t="str">
        <f>UPPER('CWW17'!$BE$183)</f>
        <v>CWW17_170SWD_PR24</v>
      </c>
      <c r="C3738" t="str">
        <f>IF(LEN(_xlfn.CONCAT('CWW17'!$B$165, " - ", 'CWW17'!$B$183, " - ", 'CWW17'!$F$6, " - ", 'CWW17'!$E$5))&gt;230,LEFT(_xlfn.CONCAT('CWW17'!$B$165, " - ", 'CWW17'!$B$183, " - ", 'CWW17'!$F$6, " - ", 'CWW17'!$E$5),212)&amp;" [*** truncated]",_xlfn.CONCAT('CWW17'!$B$165, " - ", 'CWW17'!$B$183, " - ", 'CWW17'!$F$6, " - ", 'CWW17'!$E$5))</f>
        <v xml:space="preserve">Other enhancement - Resilience; enhancement wastewater totex - Surface water drainage - Wastewater network+ </v>
      </c>
      <c r="D3738" t="str">
        <f>'CWW17'!$C$183</f>
        <v>£m</v>
      </c>
      <c r="E3738" t="s">
        <v>8488</v>
      </c>
      <c r="F3738" s="1248">
        <f>IF(ISBLANK('CWW17'!$L$183),"##BLANK",'CWW17'!$L$183)</f>
        <v>0</v>
      </c>
    </row>
    <row r="3739" spans="2:6" x14ac:dyDescent="0.2">
      <c r="B3739" t="str">
        <f>UPPER('CWW17'!$BF$183)</f>
        <v>CWW17_170HD_PR24</v>
      </c>
      <c r="C3739" t="str">
        <f>IF(LEN(_xlfn.CONCAT('CWW17'!$B$165, " - ", 'CWW17'!$B$183, " - ", 'CWW17'!$G$6, " - ", 'CWW17'!$E$5))&gt;230,LEFT(_xlfn.CONCAT('CWW17'!$B$165, " - ", 'CWW17'!$B$183, " - ", 'CWW17'!$G$6, " - ", 'CWW17'!$E$5),212)&amp;" [*** truncated]",_xlfn.CONCAT('CWW17'!$B$165, " - ", 'CWW17'!$B$183, " - ", 'CWW17'!$G$6, " - ", 'CWW17'!$E$5))</f>
        <v xml:space="preserve">Other enhancement - Resilience; enhancement wastewater totex - Highway drainage - Wastewater network+ </v>
      </c>
      <c r="D3739" t="str">
        <f>'CWW17'!$C$183</f>
        <v>£m</v>
      </c>
      <c r="E3739" t="s">
        <v>8488</v>
      </c>
      <c r="F3739" s="1248">
        <f>IF(ISBLANK('CWW17'!$M$183),"##BLANK",'CWW17'!$M$183)</f>
        <v>0</v>
      </c>
    </row>
    <row r="3740" spans="2:6" x14ac:dyDescent="0.2">
      <c r="B3740" t="str">
        <f>UPPER('CWW17'!$BG$183)</f>
        <v>CWW17_170STD_PR24</v>
      </c>
      <c r="C3740" t="str">
        <f>IF(LEN(_xlfn.CONCAT('CWW17'!$B$165, " - ", 'CWW17'!$B$183, " - ", 'CWW17'!$H$6, " - ", 'CWW17'!$E$5))&gt;230,LEFT(_xlfn.CONCAT('CWW17'!$B$165, " - ", 'CWW17'!$B$183, " - ", 'CWW17'!$H$6, " - ", 'CWW17'!$E$5),212)&amp;" [*** truncated]",_xlfn.CONCAT('CWW17'!$B$165, " - ", 'CWW17'!$B$183, " - ", 'CWW17'!$H$6, " - ", 'CWW17'!$E$5))</f>
        <v xml:space="preserve">Other enhancement - Resilience; enhancement wastewater totex - Sewage treatment and disposal - Wastewater network+ </v>
      </c>
      <c r="D3740" t="str">
        <f>'CWW17'!$C$183</f>
        <v>£m</v>
      </c>
      <c r="E3740" t="s">
        <v>8488</v>
      </c>
      <c r="F3740" s="1248">
        <f>IF(ISBLANK('CWW17'!$N$183),"##BLANK",'CWW17'!$N$183)</f>
        <v>0</v>
      </c>
    </row>
    <row r="3741" spans="2:6" x14ac:dyDescent="0.2">
      <c r="B3741" t="str">
        <f>UPPER('CWW17'!$BH$183)</f>
        <v>CWW17_170SLT_PR24</v>
      </c>
      <c r="C3741" t="str">
        <f>IF(LEN(_xlfn.CONCAT('CWW17'!$B$165, " - ", 'CWW17'!$B$183, " - ", 'CWW17'!$I$6, " - ", 'CWW17'!$E$5))&gt;230,LEFT(_xlfn.CONCAT('CWW17'!$B$165, " - ", 'CWW17'!$B$183, " - ", 'CWW17'!$I$6, " - ", 'CWW17'!$E$5),212)&amp;" [*** truncated]",_xlfn.CONCAT('CWW17'!$B$165, " - ", 'CWW17'!$B$183, " - ", 'CWW17'!$I$6, " - ", 'CWW17'!$E$5))</f>
        <v xml:space="preserve">Other enhancement - Resilience; enhancement wastewater totex - Sludge liquor treatment - Wastewater network+ </v>
      </c>
      <c r="D3741" t="str">
        <f>'CWW17'!$C$183</f>
        <v>£m</v>
      </c>
      <c r="E3741" t="s">
        <v>8488</v>
      </c>
      <c r="F3741" s="1248">
        <f>IF(ISBLANK('CWW17'!$O$183),"##BLANK",'CWW17'!$O$183)</f>
        <v>0</v>
      </c>
    </row>
    <row r="3742" spans="2:6" x14ac:dyDescent="0.2">
      <c r="B3742" t="str">
        <f>UPPER('CWW17'!$BI$183)</f>
        <v>CWW17_170TOT_PR24</v>
      </c>
      <c r="C3742" t="str">
        <f>IF(LEN(_xlfn.CONCAT('CWW17'!$B$165, " - ", 'CWW17'!$B$183, " - ", 'CWW17'!$J$5))&gt;230,LEFT(_xlfn.CONCAT('CWW17'!$B$165, " - ", 'CWW17'!$B$183, " - ", 'CWW17'!$J$5),212)&amp;" [*** truncated]",_xlfn.CONCAT('CWW17'!$B$165, " - ", 'CWW17'!$B$183, " - ", 'CWW17'!$J$5))</f>
        <v>Other enhancement - Resilience; enhancement wastewater totex - Total</v>
      </c>
      <c r="D3742" t="str">
        <f>'CWW17'!$C$183</f>
        <v>£m</v>
      </c>
      <c r="E3742" t="s">
        <v>8488</v>
      </c>
      <c r="F3742" s="1248">
        <f>IF(ISBLANK('CWW17'!$P$183),"##BLANK",'CWW17'!$P$183)</f>
        <v>0</v>
      </c>
    </row>
    <row r="3743" spans="2:6" x14ac:dyDescent="0.2">
      <c r="B3743" t="str">
        <f>UPPER('CWW17'!$BD$184)</f>
        <v>CWW17_171FL_PR24</v>
      </c>
      <c r="C3743" t="str">
        <f>IF(LEN(_xlfn.CONCAT('CWW17'!$B$165, " - ", 'CWW17'!$B$184, " - ", 'CWW17'!$E$6, " - ", 'CWW17'!$E$5))&gt;230,LEFT(_xlfn.CONCAT('CWW17'!$B$165, " - ", 'CWW17'!$B$184, " - ", 'CWW17'!$E$6, " - ", 'CWW17'!$E$5),212)&amp;" [*** truncated]",_xlfn.CONCAT('CWW17'!$B$165, " - ", 'CWW17'!$B$184, " - ", 'CWW17'!$E$6, " - ", 'CWW17'!$E$5))</f>
        <v xml:space="preserve">Other enhancement - Security - SEMD; enhancement wastewater capex - Foul - Wastewater network+ </v>
      </c>
      <c r="D3743" t="str">
        <f>'CWW17'!$C$184</f>
        <v>£m</v>
      </c>
      <c r="E3743" t="s">
        <v>8488</v>
      </c>
      <c r="F3743" s="1248">
        <f>IF(ISBLANK('CWW17'!$K$184),"##BLANK",'CWW17'!$K$184)</f>
        <v>0</v>
      </c>
    </row>
    <row r="3744" spans="2:6" x14ac:dyDescent="0.2">
      <c r="B3744" t="str">
        <f>UPPER('CWW17'!$BE$184)</f>
        <v>CWW17_171SWD_PR24</v>
      </c>
      <c r="C3744" t="str">
        <f>IF(LEN(_xlfn.CONCAT('CWW17'!$B$165, " - ", 'CWW17'!$B$184, " - ", 'CWW17'!$F$6, " - ", 'CWW17'!$E$5))&gt;230,LEFT(_xlfn.CONCAT('CWW17'!$B$165, " - ", 'CWW17'!$B$184, " - ", 'CWW17'!$F$6, " - ", 'CWW17'!$E$5),212)&amp;" [*** truncated]",_xlfn.CONCAT('CWW17'!$B$165, " - ", 'CWW17'!$B$184, " - ", 'CWW17'!$F$6, " - ", 'CWW17'!$E$5))</f>
        <v xml:space="preserve">Other enhancement - Security - SEMD; enhancement wastewater capex - Surface water drainage - Wastewater network+ </v>
      </c>
      <c r="D3744" t="str">
        <f>'CWW17'!$C$184</f>
        <v>£m</v>
      </c>
      <c r="E3744" t="s">
        <v>8488</v>
      </c>
      <c r="F3744" s="1248">
        <f>IF(ISBLANK('CWW17'!$L$184),"##BLANK",'CWW17'!$L$184)</f>
        <v>0</v>
      </c>
    </row>
    <row r="3745" spans="2:6" x14ac:dyDescent="0.2">
      <c r="B3745" t="str">
        <f>UPPER('CWW17'!$BF$184)</f>
        <v>CWW17_171HD_PR24</v>
      </c>
      <c r="C3745" t="str">
        <f>IF(LEN(_xlfn.CONCAT('CWW17'!$B$165, " - ", 'CWW17'!$B$184, " - ", 'CWW17'!$G$6, " - ", 'CWW17'!$E$5))&gt;230,LEFT(_xlfn.CONCAT('CWW17'!$B$165, " - ", 'CWW17'!$B$184, " - ", 'CWW17'!$G$6, " - ", 'CWW17'!$E$5),212)&amp;" [*** truncated]",_xlfn.CONCAT('CWW17'!$B$165, " - ", 'CWW17'!$B$184, " - ", 'CWW17'!$G$6, " - ", 'CWW17'!$E$5))</f>
        <v xml:space="preserve">Other enhancement - Security - SEMD; enhancement wastewater capex - Highway drainage - Wastewater network+ </v>
      </c>
      <c r="D3745" t="str">
        <f>'CWW17'!$C$184</f>
        <v>£m</v>
      </c>
      <c r="E3745" t="s">
        <v>8488</v>
      </c>
      <c r="F3745" s="1248">
        <f>IF(ISBLANK('CWW17'!$M$184),"##BLANK",'CWW17'!$M$184)</f>
        <v>0</v>
      </c>
    </row>
    <row r="3746" spans="2:6" x14ac:dyDescent="0.2">
      <c r="B3746" t="str">
        <f>UPPER('CWW17'!$BG$184)</f>
        <v>CWW17_171STD_PR24</v>
      </c>
      <c r="C3746" t="str">
        <f>IF(LEN(_xlfn.CONCAT('CWW17'!$B$165, " - ", 'CWW17'!$B$184, " - ", 'CWW17'!$H$6, " - ", 'CWW17'!$E$5))&gt;230,LEFT(_xlfn.CONCAT('CWW17'!$B$165, " - ", 'CWW17'!$B$184, " - ", 'CWW17'!$H$6, " - ", 'CWW17'!$E$5),212)&amp;" [*** truncated]",_xlfn.CONCAT('CWW17'!$B$165, " - ", 'CWW17'!$B$184, " - ", 'CWW17'!$H$6, " - ", 'CWW17'!$E$5))</f>
        <v xml:space="preserve">Other enhancement - Security - SEMD; enhancement wastewater capex - Sewage treatment and disposal - Wastewater network+ </v>
      </c>
      <c r="D3746" t="str">
        <f>'CWW17'!$C$184</f>
        <v>£m</v>
      </c>
      <c r="E3746" t="s">
        <v>8488</v>
      </c>
      <c r="F3746" s="1248">
        <f>IF(ISBLANK('CWW17'!$N$184),"##BLANK",'CWW17'!$N$184)</f>
        <v>0</v>
      </c>
    </row>
    <row r="3747" spans="2:6" x14ac:dyDescent="0.2">
      <c r="B3747" t="str">
        <f>UPPER('CWW17'!$BH$184)</f>
        <v>CWW17_171SLT_PR24</v>
      </c>
      <c r="C3747" t="str">
        <f>IF(LEN(_xlfn.CONCAT('CWW17'!$B$165, " - ", 'CWW17'!$B$184, " - ", 'CWW17'!$I$6, " - ", 'CWW17'!$E$5))&gt;230,LEFT(_xlfn.CONCAT('CWW17'!$B$165, " - ", 'CWW17'!$B$184, " - ", 'CWW17'!$I$6, " - ", 'CWW17'!$E$5),212)&amp;" [*** truncated]",_xlfn.CONCAT('CWW17'!$B$165, " - ", 'CWW17'!$B$184, " - ", 'CWW17'!$I$6, " - ", 'CWW17'!$E$5))</f>
        <v xml:space="preserve">Other enhancement - Security - SEMD; enhancement wastewater capex - Sludge liquor treatment - Wastewater network+ </v>
      </c>
      <c r="D3747" t="str">
        <f>'CWW17'!$C$184</f>
        <v>£m</v>
      </c>
      <c r="E3747" t="s">
        <v>8488</v>
      </c>
      <c r="F3747" s="1248">
        <f>IF(ISBLANK('CWW17'!$O$184),"##BLANK",'CWW17'!$O$184)</f>
        <v>0</v>
      </c>
    </row>
    <row r="3748" spans="2:6" x14ac:dyDescent="0.2">
      <c r="B3748" t="str">
        <f>UPPER('CWW17'!$BI$184)</f>
        <v>CWW17_171TOT_PR24</v>
      </c>
      <c r="C3748" t="str">
        <f>IF(LEN(_xlfn.CONCAT('CWW17'!$B$165, " - ", 'CWW17'!$B$184, " - ", 'CWW17'!$J$5))&gt;230,LEFT(_xlfn.CONCAT('CWW17'!$B$165, " - ", 'CWW17'!$B$184, " - ", 'CWW17'!$J$5),212)&amp;" [*** truncated]",_xlfn.CONCAT('CWW17'!$B$165, " - ", 'CWW17'!$B$184, " - ", 'CWW17'!$J$5))</f>
        <v>Other enhancement - Security - SEMD; enhancement wastewater capex - Total</v>
      </c>
      <c r="D3748" t="str">
        <f>'CWW17'!$C$184</f>
        <v>£m</v>
      </c>
      <c r="E3748" t="s">
        <v>8488</v>
      </c>
      <c r="F3748" s="1248">
        <f>IF(ISBLANK('CWW17'!$P$184),"##BLANK",'CWW17'!$P$184)</f>
        <v>0</v>
      </c>
    </row>
    <row r="3749" spans="2:6" x14ac:dyDescent="0.2">
      <c r="B3749" t="str">
        <f>UPPER('CWW17'!$BD$185)</f>
        <v>CWW17_172FL_PR24</v>
      </c>
      <c r="C3749" t="str">
        <f>IF(LEN(_xlfn.CONCAT('CWW17'!$B$165, " - ", 'CWW17'!$B$185, " - ", 'CWW17'!$E$6, " - ", 'CWW17'!$E$5))&gt;230,LEFT(_xlfn.CONCAT('CWW17'!$B$165, " - ", 'CWW17'!$B$185, " - ", 'CWW17'!$E$6, " - ", 'CWW17'!$E$5),212)&amp;" [*** truncated]",_xlfn.CONCAT('CWW17'!$B$165, " - ", 'CWW17'!$B$185, " - ", 'CWW17'!$E$6, " - ", 'CWW17'!$E$5))</f>
        <v xml:space="preserve">Other enhancement - Security - SEMD; enhancement wastewater opex - Foul - Wastewater network+ </v>
      </c>
      <c r="D3749" t="str">
        <f>'CWW17'!$C$185</f>
        <v>£m</v>
      </c>
      <c r="E3749" t="s">
        <v>8488</v>
      </c>
      <c r="F3749" s="1248">
        <f>IF(ISBLANK('CWW17'!$K$185),"##BLANK",'CWW17'!$K$185)</f>
        <v>0</v>
      </c>
    </row>
    <row r="3750" spans="2:6" x14ac:dyDescent="0.2">
      <c r="B3750" t="str">
        <f>UPPER('CWW17'!$BE$185)</f>
        <v>CWW17_172SWD_PR24</v>
      </c>
      <c r="C3750" t="str">
        <f>IF(LEN(_xlfn.CONCAT('CWW17'!$B$165, " - ", 'CWW17'!$B$185, " - ", 'CWW17'!$F$6, " - ", 'CWW17'!$E$5))&gt;230,LEFT(_xlfn.CONCAT('CWW17'!$B$165, " - ", 'CWW17'!$B$185, " - ", 'CWW17'!$F$6, " - ", 'CWW17'!$E$5),212)&amp;" [*** truncated]",_xlfn.CONCAT('CWW17'!$B$165, " - ", 'CWW17'!$B$185, " - ", 'CWW17'!$F$6, " - ", 'CWW17'!$E$5))</f>
        <v xml:space="preserve">Other enhancement - Security - SEMD; enhancement wastewater opex - Surface water drainage - Wastewater network+ </v>
      </c>
      <c r="D3750" t="str">
        <f>'CWW17'!$C$185</f>
        <v>£m</v>
      </c>
      <c r="E3750" t="s">
        <v>8488</v>
      </c>
      <c r="F3750" s="1248">
        <f>IF(ISBLANK('CWW17'!$L$185),"##BLANK",'CWW17'!$L$185)</f>
        <v>0</v>
      </c>
    </row>
    <row r="3751" spans="2:6" x14ac:dyDescent="0.2">
      <c r="B3751" t="str">
        <f>UPPER('CWW17'!$BF$185)</f>
        <v>CWW17_172HD_PR24</v>
      </c>
      <c r="C3751" t="str">
        <f>IF(LEN(_xlfn.CONCAT('CWW17'!$B$165, " - ", 'CWW17'!$B$185, " - ", 'CWW17'!$G$6, " - ", 'CWW17'!$E$5))&gt;230,LEFT(_xlfn.CONCAT('CWW17'!$B$165, " - ", 'CWW17'!$B$185, " - ", 'CWW17'!$G$6, " - ", 'CWW17'!$E$5),212)&amp;" [*** truncated]",_xlfn.CONCAT('CWW17'!$B$165, " - ", 'CWW17'!$B$185, " - ", 'CWW17'!$G$6, " - ", 'CWW17'!$E$5))</f>
        <v xml:space="preserve">Other enhancement - Security - SEMD; enhancement wastewater opex - Highway drainage - Wastewater network+ </v>
      </c>
      <c r="D3751" t="str">
        <f>'CWW17'!$C$185</f>
        <v>£m</v>
      </c>
      <c r="E3751" t="s">
        <v>8488</v>
      </c>
      <c r="F3751" s="1248">
        <f>IF(ISBLANK('CWW17'!$M$185),"##BLANK",'CWW17'!$M$185)</f>
        <v>0</v>
      </c>
    </row>
    <row r="3752" spans="2:6" x14ac:dyDescent="0.2">
      <c r="B3752" t="str">
        <f>UPPER('CWW17'!$BG$185)</f>
        <v>CWW17_172STD_PR24</v>
      </c>
      <c r="C3752" t="str">
        <f>IF(LEN(_xlfn.CONCAT('CWW17'!$B$165, " - ", 'CWW17'!$B$185, " - ", 'CWW17'!$H$6, " - ", 'CWW17'!$E$5))&gt;230,LEFT(_xlfn.CONCAT('CWW17'!$B$165, " - ", 'CWW17'!$B$185, " - ", 'CWW17'!$H$6, " - ", 'CWW17'!$E$5),212)&amp;" [*** truncated]",_xlfn.CONCAT('CWW17'!$B$165, " - ", 'CWW17'!$B$185, " - ", 'CWW17'!$H$6, " - ", 'CWW17'!$E$5))</f>
        <v xml:space="preserve">Other enhancement - Security - SEMD; enhancement wastewater opex - Sewage treatment and disposal - Wastewater network+ </v>
      </c>
      <c r="D3752" t="str">
        <f>'CWW17'!$C$185</f>
        <v>£m</v>
      </c>
      <c r="E3752" t="s">
        <v>8488</v>
      </c>
      <c r="F3752" s="1248">
        <f>IF(ISBLANK('CWW17'!$N$185),"##BLANK",'CWW17'!$N$185)</f>
        <v>0</v>
      </c>
    </row>
    <row r="3753" spans="2:6" x14ac:dyDescent="0.2">
      <c r="B3753" t="str">
        <f>UPPER('CWW17'!$BH$185)</f>
        <v>CWW17_172SLT_PR24</v>
      </c>
      <c r="C3753" t="str">
        <f>IF(LEN(_xlfn.CONCAT('CWW17'!$B$165, " - ", 'CWW17'!$B$185, " - ", 'CWW17'!$I$6, " - ", 'CWW17'!$E$5))&gt;230,LEFT(_xlfn.CONCAT('CWW17'!$B$165, " - ", 'CWW17'!$B$185, " - ", 'CWW17'!$I$6, " - ", 'CWW17'!$E$5),212)&amp;" [*** truncated]",_xlfn.CONCAT('CWW17'!$B$165, " - ", 'CWW17'!$B$185, " - ", 'CWW17'!$I$6, " - ", 'CWW17'!$E$5))</f>
        <v xml:space="preserve">Other enhancement - Security - SEMD; enhancement wastewater opex - Sludge liquor treatment - Wastewater network+ </v>
      </c>
      <c r="D3753" t="str">
        <f>'CWW17'!$C$185</f>
        <v>£m</v>
      </c>
      <c r="E3753" t="s">
        <v>8488</v>
      </c>
      <c r="F3753" s="1248">
        <f>IF(ISBLANK('CWW17'!$O$185),"##BLANK",'CWW17'!$O$185)</f>
        <v>0</v>
      </c>
    </row>
    <row r="3754" spans="2:6" x14ac:dyDescent="0.2">
      <c r="B3754" t="str">
        <f>UPPER('CWW17'!$BI$185)</f>
        <v>CWW17_172TOT_PR24</v>
      </c>
      <c r="C3754" t="str">
        <f>IF(LEN(_xlfn.CONCAT('CWW17'!$B$165, " - ", 'CWW17'!$B$185, " - ", 'CWW17'!$J$5))&gt;230,LEFT(_xlfn.CONCAT('CWW17'!$B$165, " - ", 'CWW17'!$B$185, " - ", 'CWW17'!$J$5),212)&amp;" [*** truncated]",_xlfn.CONCAT('CWW17'!$B$165, " - ", 'CWW17'!$B$185, " - ", 'CWW17'!$J$5))</f>
        <v>Other enhancement - Security - SEMD; enhancement wastewater opex - Total</v>
      </c>
      <c r="D3754" t="str">
        <f>'CWW17'!$C$185</f>
        <v>£m</v>
      </c>
      <c r="E3754" t="s">
        <v>8488</v>
      </c>
      <c r="F3754" s="1248">
        <f>IF(ISBLANK('CWW17'!$P$185),"##BLANK",'CWW17'!$P$185)</f>
        <v>0</v>
      </c>
    </row>
    <row r="3755" spans="2:6" x14ac:dyDescent="0.2">
      <c r="B3755" t="str">
        <f>UPPER('CWW17'!$BD$186)</f>
        <v>CWW17_173FL_PR24</v>
      </c>
      <c r="C3755" t="str">
        <f>IF(LEN(_xlfn.CONCAT('CWW17'!$B$165, " - ", 'CWW17'!$B$186, " - ", 'CWW17'!$E$6, " - ", 'CWW17'!$E$5))&gt;230,LEFT(_xlfn.CONCAT('CWW17'!$B$165, " - ", 'CWW17'!$B$186, " - ", 'CWW17'!$E$6, " - ", 'CWW17'!$E$5),212)&amp;" [*** truncated]",_xlfn.CONCAT('CWW17'!$B$165, " - ", 'CWW17'!$B$186, " - ", 'CWW17'!$E$6, " - ", 'CWW17'!$E$5))</f>
        <v xml:space="preserve">Other enhancement - Security - SEMD; enhancement wastewater totex - Foul - Wastewater network+ </v>
      </c>
      <c r="D3755" t="str">
        <f>'CWW17'!$C$186</f>
        <v>£m</v>
      </c>
      <c r="E3755" t="s">
        <v>8488</v>
      </c>
      <c r="F3755" s="1248">
        <f>IF(ISBLANK('CWW17'!$K$186),"##BLANK",'CWW17'!$K$186)</f>
        <v>0</v>
      </c>
    </row>
    <row r="3756" spans="2:6" x14ac:dyDescent="0.2">
      <c r="B3756" t="str">
        <f>UPPER('CWW17'!$BE$186)</f>
        <v>CWW17_173SWD_PR24</v>
      </c>
      <c r="C3756" t="str">
        <f>IF(LEN(_xlfn.CONCAT('CWW17'!$B$165, " - ", 'CWW17'!$B$186, " - ", 'CWW17'!$F$6, " - ", 'CWW17'!$E$5))&gt;230,LEFT(_xlfn.CONCAT('CWW17'!$B$165, " - ", 'CWW17'!$B$186, " - ", 'CWW17'!$F$6, " - ", 'CWW17'!$E$5),212)&amp;" [*** truncated]",_xlfn.CONCAT('CWW17'!$B$165, " - ", 'CWW17'!$B$186, " - ", 'CWW17'!$F$6, " - ", 'CWW17'!$E$5))</f>
        <v xml:space="preserve">Other enhancement - Security - SEMD; enhancement wastewater totex - Surface water drainage - Wastewater network+ </v>
      </c>
      <c r="D3756" t="str">
        <f>'CWW17'!$C$186</f>
        <v>£m</v>
      </c>
      <c r="E3756" t="s">
        <v>8488</v>
      </c>
      <c r="F3756" s="1248">
        <f>IF(ISBLANK('CWW17'!$L$186),"##BLANK",'CWW17'!$L$186)</f>
        <v>0</v>
      </c>
    </row>
    <row r="3757" spans="2:6" x14ac:dyDescent="0.2">
      <c r="B3757" t="str">
        <f>UPPER('CWW17'!$BF$186)</f>
        <v>CWW17_173HD_PR24</v>
      </c>
      <c r="C3757" t="str">
        <f>IF(LEN(_xlfn.CONCAT('CWW17'!$B$165, " - ", 'CWW17'!$B$186, " - ", 'CWW17'!$G$6, " - ", 'CWW17'!$E$5))&gt;230,LEFT(_xlfn.CONCAT('CWW17'!$B$165, " - ", 'CWW17'!$B$186, " - ", 'CWW17'!$G$6, " - ", 'CWW17'!$E$5),212)&amp;" [*** truncated]",_xlfn.CONCAT('CWW17'!$B$165, " - ", 'CWW17'!$B$186, " - ", 'CWW17'!$G$6, " - ", 'CWW17'!$E$5))</f>
        <v xml:space="preserve">Other enhancement - Security - SEMD; enhancement wastewater totex - Highway drainage - Wastewater network+ </v>
      </c>
      <c r="D3757" t="str">
        <f>'CWW17'!$C$186</f>
        <v>£m</v>
      </c>
      <c r="E3757" t="s">
        <v>8488</v>
      </c>
      <c r="F3757" s="1248">
        <f>IF(ISBLANK('CWW17'!$M$186),"##BLANK",'CWW17'!$M$186)</f>
        <v>0</v>
      </c>
    </row>
    <row r="3758" spans="2:6" x14ac:dyDescent="0.2">
      <c r="B3758" t="str">
        <f>UPPER('CWW17'!$BG$186)</f>
        <v>CWW17_173STD_PR24</v>
      </c>
      <c r="C3758" t="str">
        <f>IF(LEN(_xlfn.CONCAT('CWW17'!$B$165, " - ", 'CWW17'!$B$186, " - ", 'CWW17'!$H$6, " - ", 'CWW17'!$E$5))&gt;230,LEFT(_xlfn.CONCAT('CWW17'!$B$165, " - ", 'CWW17'!$B$186, " - ", 'CWW17'!$H$6, " - ", 'CWW17'!$E$5),212)&amp;" [*** truncated]",_xlfn.CONCAT('CWW17'!$B$165, " - ", 'CWW17'!$B$186, " - ", 'CWW17'!$H$6, " - ", 'CWW17'!$E$5))</f>
        <v xml:space="preserve">Other enhancement - Security - SEMD; enhancement wastewater totex - Sewage treatment and disposal - Wastewater network+ </v>
      </c>
      <c r="D3758" t="str">
        <f>'CWW17'!$C$186</f>
        <v>£m</v>
      </c>
      <c r="E3758" t="s">
        <v>8488</v>
      </c>
      <c r="F3758" s="1248">
        <f>IF(ISBLANK('CWW17'!$N$186),"##BLANK",'CWW17'!$N$186)</f>
        <v>0</v>
      </c>
    </row>
    <row r="3759" spans="2:6" x14ac:dyDescent="0.2">
      <c r="B3759" t="str">
        <f>UPPER('CWW17'!$BH$186)</f>
        <v>CWW17_173SLT_PR24</v>
      </c>
      <c r="C3759" t="str">
        <f>IF(LEN(_xlfn.CONCAT('CWW17'!$B$165, " - ", 'CWW17'!$B$186, " - ", 'CWW17'!$I$6, " - ", 'CWW17'!$E$5))&gt;230,LEFT(_xlfn.CONCAT('CWW17'!$B$165, " - ", 'CWW17'!$B$186, " - ", 'CWW17'!$I$6, " - ", 'CWW17'!$E$5),212)&amp;" [*** truncated]",_xlfn.CONCAT('CWW17'!$B$165, " - ", 'CWW17'!$B$186, " - ", 'CWW17'!$I$6, " - ", 'CWW17'!$E$5))</f>
        <v xml:space="preserve">Other enhancement - Security - SEMD; enhancement wastewater totex - Sludge liquor treatment - Wastewater network+ </v>
      </c>
      <c r="D3759" t="str">
        <f>'CWW17'!$C$186</f>
        <v>£m</v>
      </c>
      <c r="E3759" t="s">
        <v>8488</v>
      </c>
      <c r="F3759" s="1248">
        <f>IF(ISBLANK('CWW17'!$O$186),"##BLANK",'CWW17'!$O$186)</f>
        <v>0</v>
      </c>
    </row>
    <row r="3760" spans="2:6" x14ac:dyDescent="0.2">
      <c r="B3760" t="str">
        <f>UPPER('CWW17'!$BI$186)</f>
        <v>CWW17_173TOT_PR24</v>
      </c>
      <c r="C3760" t="str">
        <f>IF(LEN(_xlfn.CONCAT('CWW17'!$B$165, " - ", 'CWW17'!$B$186, " - ", 'CWW17'!$J$5))&gt;230,LEFT(_xlfn.CONCAT('CWW17'!$B$165, " - ", 'CWW17'!$B$186, " - ", 'CWW17'!$J$5),212)&amp;" [*** truncated]",_xlfn.CONCAT('CWW17'!$B$165, " - ", 'CWW17'!$B$186, " - ", 'CWW17'!$J$5))</f>
        <v>Other enhancement - Security - SEMD; enhancement wastewater totex - Total</v>
      </c>
      <c r="D3760" t="str">
        <f>'CWW17'!$C$186</f>
        <v>£m</v>
      </c>
      <c r="E3760" t="s">
        <v>8488</v>
      </c>
      <c r="F3760" s="1248">
        <f>IF(ISBLANK('CWW17'!$P$186),"##BLANK",'CWW17'!$P$186)</f>
        <v>0</v>
      </c>
    </row>
    <row r="3761" spans="2:6" x14ac:dyDescent="0.2">
      <c r="B3761" t="str">
        <f>UPPER('CWW17'!$BD$187)</f>
        <v>CWW17_174FL_PR24</v>
      </c>
      <c r="C3761" t="str">
        <f>IF(LEN(_xlfn.CONCAT('CWW17'!$B$165, " - ", 'CWW17'!$B$187, " - ", 'CWW17'!$E$6, " - ", 'CWW17'!$E$5))&gt;230,LEFT(_xlfn.CONCAT('CWW17'!$B$165, " - ", 'CWW17'!$B$187, " - ", 'CWW17'!$E$6, " - ", 'CWW17'!$E$5),212)&amp;" [*** truncated]",_xlfn.CONCAT('CWW17'!$B$165, " - ", 'CWW17'!$B$187, " - ", 'CWW17'!$E$6, " - ", 'CWW17'!$E$5))</f>
        <v xml:space="preserve">Other enhancement - Security - cyber; enhancement wastewater capex - Foul - Wastewater network+ </v>
      </c>
      <c r="D3761" t="str">
        <f>'CWW17'!$C$187</f>
        <v>£m</v>
      </c>
      <c r="E3761" t="s">
        <v>8488</v>
      </c>
      <c r="F3761" s="1248">
        <f>IF(ISBLANK('CWW17'!$K$187),"##BLANK",'CWW17'!$K$187)</f>
        <v>0</v>
      </c>
    </row>
    <row r="3762" spans="2:6" x14ac:dyDescent="0.2">
      <c r="B3762" t="str">
        <f>UPPER('CWW17'!$BE$187)</f>
        <v>CWW17_174SWD_PR24</v>
      </c>
      <c r="C3762" t="str">
        <f>IF(LEN(_xlfn.CONCAT('CWW17'!$B$165, " - ", 'CWW17'!$B$187, " - ", 'CWW17'!$F$6, " - ", 'CWW17'!$E$5))&gt;230,LEFT(_xlfn.CONCAT('CWW17'!$B$165, " - ", 'CWW17'!$B$187, " - ", 'CWW17'!$F$6, " - ", 'CWW17'!$E$5),212)&amp;" [*** truncated]",_xlfn.CONCAT('CWW17'!$B$165, " - ", 'CWW17'!$B$187, " - ", 'CWW17'!$F$6, " - ", 'CWW17'!$E$5))</f>
        <v xml:space="preserve">Other enhancement - Security - cyber; enhancement wastewater capex - Surface water drainage - Wastewater network+ </v>
      </c>
      <c r="D3762" t="str">
        <f>'CWW17'!$C$187</f>
        <v>£m</v>
      </c>
      <c r="E3762" t="s">
        <v>8488</v>
      </c>
      <c r="F3762" s="1248">
        <f>IF(ISBLANK('CWW17'!$L$187),"##BLANK",'CWW17'!$L$187)</f>
        <v>0</v>
      </c>
    </row>
    <row r="3763" spans="2:6" x14ac:dyDescent="0.2">
      <c r="B3763" t="str">
        <f>UPPER('CWW17'!$BF$187)</f>
        <v>CWW17_174HD_PR24</v>
      </c>
      <c r="C3763" t="str">
        <f>IF(LEN(_xlfn.CONCAT('CWW17'!$B$165, " - ", 'CWW17'!$B$187, " - ", 'CWW17'!$G$6, " - ", 'CWW17'!$E$5))&gt;230,LEFT(_xlfn.CONCAT('CWW17'!$B$165, " - ", 'CWW17'!$B$187, " - ", 'CWW17'!$G$6, " - ", 'CWW17'!$E$5),212)&amp;" [*** truncated]",_xlfn.CONCAT('CWW17'!$B$165, " - ", 'CWW17'!$B$187, " - ", 'CWW17'!$G$6, " - ", 'CWW17'!$E$5))</f>
        <v xml:space="preserve">Other enhancement - Security - cyber; enhancement wastewater capex - Highway drainage - Wastewater network+ </v>
      </c>
      <c r="D3763" t="str">
        <f>'CWW17'!$C$187</f>
        <v>£m</v>
      </c>
      <c r="E3763" t="s">
        <v>8488</v>
      </c>
      <c r="F3763" s="1248">
        <f>IF(ISBLANK('CWW17'!$M$187),"##BLANK",'CWW17'!$M$187)</f>
        <v>0</v>
      </c>
    </row>
    <row r="3764" spans="2:6" x14ac:dyDescent="0.2">
      <c r="B3764" t="str">
        <f>UPPER('CWW17'!$BG$187)</f>
        <v>CWW17_174STD_PR24</v>
      </c>
      <c r="C3764" t="str">
        <f>IF(LEN(_xlfn.CONCAT('CWW17'!$B$165, " - ", 'CWW17'!$B$187, " - ", 'CWW17'!$H$6, " - ", 'CWW17'!$E$5))&gt;230,LEFT(_xlfn.CONCAT('CWW17'!$B$165, " - ", 'CWW17'!$B$187, " - ", 'CWW17'!$H$6, " - ", 'CWW17'!$E$5),212)&amp;" [*** truncated]",_xlfn.CONCAT('CWW17'!$B$165, " - ", 'CWW17'!$B$187, " - ", 'CWW17'!$H$6, " - ", 'CWW17'!$E$5))</f>
        <v xml:space="preserve">Other enhancement - Security - cyber; enhancement wastewater capex - Sewage treatment and disposal - Wastewater network+ </v>
      </c>
      <c r="D3764" t="str">
        <f>'CWW17'!$C$187</f>
        <v>£m</v>
      </c>
      <c r="E3764" t="s">
        <v>8488</v>
      </c>
      <c r="F3764" s="1248">
        <f>IF(ISBLANK('CWW17'!$N$187),"##BLANK",'CWW17'!$N$187)</f>
        <v>0</v>
      </c>
    </row>
    <row r="3765" spans="2:6" x14ac:dyDescent="0.2">
      <c r="B3765" t="str">
        <f>UPPER('CWW17'!$BH$187)</f>
        <v>CWW17_174SLT_PR24</v>
      </c>
      <c r="C3765" t="str">
        <f>IF(LEN(_xlfn.CONCAT('CWW17'!$B$165, " - ", 'CWW17'!$B$187, " - ", 'CWW17'!$I$6, " - ", 'CWW17'!$E$5))&gt;230,LEFT(_xlfn.CONCAT('CWW17'!$B$165, " - ", 'CWW17'!$B$187, " - ", 'CWW17'!$I$6, " - ", 'CWW17'!$E$5),212)&amp;" [*** truncated]",_xlfn.CONCAT('CWW17'!$B$165, " - ", 'CWW17'!$B$187, " - ", 'CWW17'!$I$6, " - ", 'CWW17'!$E$5))</f>
        <v xml:space="preserve">Other enhancement - Security - cyber; enhancement wastewater capex - Sludge liquor treatment - Wastewater network+ </v>
      </c>
      <c r="D3765" t="str">
        <f>'CWW17'!$C$187</f>
        <v>£m</v>
      </c>
      <c r="E3765" t="s">
        <v>8488</v>
      </c>
      <c r="F3765" s="1248">
        <f>IF(ISBLANK('CWW17'!$O$187),"##BLANK",'CWW17'!$O$187)</f>
        <v>0</v>
      </c>
    </row>
    <row r="3766" spans="2:6" x14ac:dyDescent="0.2">
      <c r="B3766" t="str">
        <f>UPPER('CWW17'!$BI$187)</f>
        <v>CWW17_174TOT_PR24</v>
      </c>
      <c r="C3766" t="str">
        <f>IF(LEN(_xlfn.CONCAT('CWW17'!$B$165, " - ", 'CWW17'!$B$187, " - ", 'CWW17'!$J$5))&gt;230,LEFT(_xlfn.CONCAT('CWW17'!$B$165, " - ", 'CWW17'!$B$187, " - ", 'CWW17'!$J$5),212)&amp;" [*** truncated]",_xlfn.CONCAT('CWW17'!$B$165, " - ", 'CWW17'!$B$187, " - ", 'CWW17'!$J$5))</f>
        <v>Other enhancement - Security - cyber; enhancement wastewater capex - Total</v>
      </c>
      <c r="D3766" t="str">
        <f>'CWW17'!$C$187</f>
        <v>£m</v>
      </c>
      <c r="E3766" t="s">
        <v>8488</v>
      </c>
      <c r="F3766" s="1248">
        <f>IF(ISBLANK('CWW17'!$P$187),"##BLANK",'CWW17'!$P$187)</f>
        <v>0</v>
      </c>
    </row>
    <row r="3767" spans="2:6" x14ac:dyDescent="0.2">
      <c r="B3767" t="str">
        <f>UPPER('CWW17'!$BD$188)</f>
        <v>CWW17_175FL_PR24</v>
      </c>
      <c r="C3767" t="str">
        <f>IF(LEN(_xlfn.CONCAT('CWW17'!$B$165, " - ", 'CWW17'!$B$188, " - ", 'CWW17'!$E$6, " - ", 'CWW17'!$E$5))&gt;230,LEFT(_xlfn.CONCAT('CWW17'!$B$165, " - ", 'CWW17'!$B$188, " - ", 'CWW17'!$E$6, " - ", 'CWW17'!$E$5),212)&amp;" [*** truncated]",_xlfn.CONCAT('CWW17'!$B$165, " - ", 'CWW17'!$B$188, " - ", 'CWW17'!$E$6, " - ", 'CWW17'!$E$5))</f>
        <v xml:space="preserve">Other enhancement - Security - cyber; enhancement wastewater opex - Foul - Wastewater network+ </v>
      </c>
      <c r="D3767" t="str">
        <f>'CWW17'!$C$188</f>
        <v>£m</v>
      </c>
      <c r="E3767" t="s">
        <v>8488</v>
      </c>
      <c r="F3767" s="1248">
        <f>IF(ISBLANK('CWW17'!$K$188),"##BLANK",'CWW17'!$K$188)</f>
        <v>0</v>
      </c>
    </row>
    <row r="3768" spans="2:6" x14ac:dyDescent="0.2">
      <c r="B3768" t="str">
        <f>UPPER('CWW17'!$BE$188)</f>
        <v>CWW17_175SWD_PR24</v>
      </c>
      <c r="C3768" t="str">
        <f>IF(LEN(_xlfn.CONCAT('CWW17'!$B$165, " - ", 'CWW17'!$B$188, " - ", 'CWW17'!$F$6, " - ", 'CWW17'!$E$5))&gt;230,LEFT(_xlfn.CONCAT('CWW17'!$B$165, " - ", 'CWW17'!$B$188, " - ", 'CWW17'!$F$6, " - ", 'CWW17'!$E$5),212)&amp;" [*** truncated]",_xlfn.CONCAT('CWW17'!$B$165, " - ", 'CWW17'!$B$188, " - ", 'CWW17'!$F$6, " - ", 'CWW17'!$E$5))</f>
        <v xml:space="preserve">Other enhancement - Security - cyber; enhancement wastewater opex - Surface water drainage - Wastewater network+ </v>
      </c>
      <c r="D3768" t="str">
        <f>'CWW17'!$C$188</f>
        <v>£m</v>
      </c>
      <c r="E3768" t="s">
        <v>8488</v>
      </c>
      <c r="F3768" s="1248">
        <f>IF(ISBLANK('CWW17'!$L$188),"##BLANK",'CWW17'!$L$188)</f>
        <v>0</v>
      </c>
    </row>
    <row r="3769" spans="2:6" x14ac:dyDescent="0.2">
      <c r="B3769" t="str">
        <f>UPPER('CWW17'!$BF$188)</f>
        <v>CWW17_175HD_PR24</v>
      </c>
      <c r="C3769" t="str">
        <f>IF(LEN(_xlfn.CONCAT('CWW17'!$B$165, " - ", 'CWW17'!$B$188, " - ", 'CWW17'!$G$6, " - ", 'CWW17'!$E$5))&gt;230,LEFT(_xlfn.CONCAT('CWW17'!$B$165, " - ", 'CWW17'!$B$188, " - ", 'CWW17'!$G$6, " - ", 'CWW17'!$E$5),212)&amp;" [*** truncated]",_xlfn.CONCAT('CWW17'!$B$165, " - ", 'CWW17'!$B$188, " - ", 'CWW17'!$G$6, " - ", 'CWW17'!$E$5))</f>
        <v xml:space="preserve">Other enhancement - Security - cyber; enhancement wastewater opex - Highway drainage - Wastewater network+ </v>
      </c>
      <c r="D3769" t="str">
        <f>'CWW17'!$C$188</f>
        <v>£m</v>
      </c>
      <c r="E3769" t="s">
        <v>8488</v>
      </c>
      <c r="F3769" s="1248">
        <f>IF(ISBLANK('CWW17'!$M$188),"##BLANK",'CWW17'!$M$188)</f>
        <v>0</v>
      </c>
    </row>
    <row r="3770" spans="2:6" x14ac:dyDescent="0.2">
      <c r="B3770" t="str">
        <f>UPPER('CWW17'!$BG$188)</f>
        <v>CWW17_175STD_PR24</v>
      </c>
      <c r="C3770" t="str">
        <f>IF(LEN(_xlfn.CONCAT('CWW17'!$B$165, " - ", 'CWW17'!$B$188, " - ", 'CWW17'!$H$6, " - ", 'CWW17'!$E$5))&gt;230,LEFT(_xlfn.CONCAT('CWW17'!$B$165, " - ", 'CWW17'!$B$188, " - ", 'CWW17'!$H$6, " - ", 'CWW17'!$E$5),212)&amp;" [*** truncated]",_xlfn.CONCAT('CWW17'!$B$165, " - ", 'CWW17'!$B$188, " - ", 'CWW17'!$H$6, " - ", 'CWW17'!$E$5))</f>
        <v xml:space="preserve">Other enhancement - Security - cyber; enhancement wastewater opex - Sewage treatment and disposal - Wastewater network+ </v>
      </c>
      <c r="D3770" t="str">
        <f>'CWW17'!$C$188</f>
        <v>£m</v>
      </c>
      <c r="E3770" t="s">
        <v>8488</v>
      </c>
      <c r="F3770" s="1248">
        <f>IF(ISBLANK('CWW17'!$N$188),"##BLANK",'CWW17'!$N$188)</f>
        <v>0</v>
      </c>
    </row>
    <row r="3771" spans="2:6" x14ac:dyDescent="0.2">
      <c r="B3771" t="str">
        <f>UPPER('CWW17'!$BH$188)</f>
        <v>CWW17_175SLT_PR24</v>
      </c>
      <c r="C3771" t="str">
        <f>IF(LEN(_xlfn.CONCAT('CWW17'!$B$165, " - ", 'CWW17'!$B$188, " - ", 'CWW17'!$I$6, " - ", 'CWW17'!$E$5))&gt;230,LEFT(_xlfn.CONCAT('CWW17'!$B$165, " - ", 'CWW17'!$B$188, " - ", 'CWW17'!$I$6, " - ", 'CWW17'!$E$5),212)&amp;" [*** truncated]",_xlfn.CONCAT('CWW17'!$B$165, " - ", 'CWW17'!$B$188, " - ", 'CWW17'!$I$6, " - ", 'CWW17'!$E$5))</f>
        <v xml:space="preserve">Other enhancement - Security - cyber; enhancement wastewater opex - Sludge liquor treatment - Wastewater network+ </v>
      </c>
      <c r="D3771" t="str">
        <f>'CWW17'!$C$188</f>
        <v>£m</v>
      </c>
      <c r="E3771" t="s">
        <v>8488</v>
      </c>
      <c r="F3771" s="1248">
        <f>IF(ISBLANK('CWW17'!$O$188),"##BLANK",'CWW17'!$O$188)</f>
        <v>0</v>
      </c>
    </row>
    <row r="3772" spans="2:6" x14ac:dyDescent="0.2">
      <c r="B3772" t="str">
        <f>UPPER('CWW17'!$BI$188)</f>
        <v>CWW17_175TOT_PR24</v>
      </c>
      <c r="C3772" t="str">
        <f>IF(LEN(_xlfn.CONCAT('CWW17'!$B$165, " - ", 'CWW17'!$B$188, " - ", 'CWW17'!$J$5))&gt;230,LEFT(_xlfn.CONCAT('CWW17'!$B$165, " - ", 'CWW17'!$B$188, " - ", 'CWW17'!$J$5),212)&amp;" [*** truncated]",_xlfn.CONCAT('CWW17'!$B$165, " - ", 'CWW17'!$B$188, " - ", 'CWW17'!$J$5))</f>
        <v>Other enhancement - Security - cyber; enhancement wastewater opex - Total</v>
      </c>
      <c r="D3772" t="str">
        <f>'CWW17'!$C$188</f>
        <v>£m</v>
      </c>
      <c r="E3772" t="s">
        <v>8488</v>
      </c>
      <c r="F3772" s="1248">
        <f>IF(ISBLANK('CWW17'!$P$188),"##BLANK",'CWW17'!$P$188)</f>
        <v>0</v>
      </c>
    </row>
    <row r="3773" spans="2:6" x14ac:dyDescent="0.2">
      <c r="B3773" t="str">
        <f>UPPER('CWW17'!$BD$189)</f>
        <v>CWW17_176FL_PR24</v>
      </c>
      <c r="C3773" t="str">
        <f>IF(LEN(_xlfn.CONCAT('CWW17'!$B$165, " - ", 'CWW17'!$B$189, " - ", 'CWW17'!$E$6, " - ", 'CWW17'!$E$5))&gt;230,LEFT(_xlfn.CONCAT('CWW17'!$B$165, " - ", 'CWW17'!$B$189, " - ", 'CWW17'!$E$6, " - ", 'CWW17'!$E$5),212)&amp;" [*** truncated]",_xlfn.CONCAT('CWW17'!$B$165, " - ", 'CWW17'!$B$189, " - ", 'CWW17'!$E$6, " - ", 'CWW17'!$E$5))</f>
        <v xml:space="preserve">Other enhancement - Security - cyber; enhancement wastewater totex - Foul - Wastewater network+ </v>
      </c>
      <c r="D3773" t="str">
        <f>'CWW17'!$C$189</f>
        <v>£m</v>
      </c>
      <c r="E3773" t="s">
        <v>8488</v>
      </c>
      <c r="F3773" s="1248">
        <f>IF(ISBLANK('CWW17'!$K$189),"##BLANK",'CWW17'!$K$189)</f>
        <v>0</v>
      </c>
    </row>
    <row r="3774" spans="2:6" x14ac:dyDescent="0.2">
      <c r="B3774" t="str">
        <f>UPPER('CWW17'!$BE$189)</f>
        <v>CWW17_176SWD_PR24</v>
      </c>
      <c r="C3774" t="str">
        <f>IF(LEN(_xlfn.CONCAT('CWW17'!$B$165, " - ", 'CWW17'!$B$189, " - ", 'CWW17'!$F$6, " - ", 'CWW17'!$E$5))&gt;230,LEFT(_xlfn.CONCAT('CWW17'!$B$165, " - ", 'CWW17'!$B$189, " - ", 'CWW17'!$F$6, " - ", 'CWW17'!$E$5),212)&amp;" [*** truncated]",_xlfn.CONCAT('CWW17'!$B$165, " - ", 'CWW17'!$B$189, " - ", 'CWW17'!$F$6, " - ", 'CWW17'!$E$5))</f>
        <v xml:space="preserve">Other enhancement - Security - cyber; enhancement wastewater totex - Surface water drainage - Wastewater network+ </v>
      </c>
      <c r="D3774" t="str">
        <f>'CWW17'!$C$189</f>
        <v>£m</v>
      </c>
      <c r="E3774" t="s">
        <v>8488</v>
      </c>
      <c r="F3774" s="1248">
        <f>IF(ISBLANK('CWW17'!$L$189),"##BLANK",'CWW17'!$L$189)</f>
        <v>0</v>
      </c>
    </row>
    <row r="3775" spans="2:6" x14ac:dyDescent="0.2">
      <c r="B3775" t="str">
        <f>UPPER('CWW17'!$BF$189)</f>
        <v>CWW17_176HD_PR24</v>
      </c>
      <c r="C3775" t="str">
        <f>IF(LEN(_xlfn.CONCAT('CWW17'!$B$165, " - ", 'CWW17'!$B$189, " - ", 'CWW17'!$G$6, " - ", 'CWW17'!$E$5))&gt;230,LEFT(_xlfn.CONCAT('CWW17'!$B$165, " - ", 'CWW17'!$B$189, " - ", 'CWW17'!$G$6, " - ", 'CWW17'!$E$5),212)&amp;" [*** truncated]",_xlfn.CONCAT('CWW17'!$B$165, " - ", 'CWW17'!$B$189, " - ", 'CWW17'!$G$6, " - ", 'CWW17'!$E$5))</f>
        <v xml:space="preserve">Other enhancement - Security - cyber; enhancement wastewater totex - Highway drainage - Wastewater network+ </v>
      </c>
      <c r="D3775" t="str">
        <f>'CWW17'!$C$189</f>
        <v>£m</v>
      </c>
      <c r="E3775" t="s">
        <v>8488</v>
      </c>
      <c r="F3775" s="1248">
        <f>IF(ISBLANK('CWW17'!$M$189),"##BLANK",'CWW17'!$M$189)</f>
        <v>0</v>
      </c>
    </row>
    <row r="3776" spans="2:6" x14ac:dyDescent="0.2">
      <c r="B3776" t="str">
        <f>UPPER('CWW17'!$BG$189)</f>
        <v>CWW17_176STD_PR24</v>
      </c>
      <c r="C3776" t="str">
        <f>IF(LEN(_xlfn.CONCAT('CWW17'!$B$165, " - ", 'CWW17'!$B$189, " - ", 'CWW17'!$H$6, " - ", 'CWW17'!$E$5))&gt;230,LEFT(_xlfn.CONCAT('CWW17'!$B$165, " - ", 'CWW17'!$B$189, " - ", 'CWW17'!$H$6, " - ", 'CWW17'!$E$5),212)&amp;" [*** truncated]",_xlfn.CONCAT('CWW17'!$B$165, " - ", 'CWW17'!$B$189, " - ", 'CWW17'!$H$6, " - ", 'CWW17'!$E$5))</f>
        <v xml:space="preserve">Other enhancement - Security - cyber; enhancement wastewater totex - Sewage treatment and disposal - Wastewater network+ </v>
      </c>
      <c r="D3776" t="str">
        <f>'CWW17'!$C$189</f>
        <v>£m</v>
      </c>
      <c r="E3776" t="s">
        <v>8488</v>
      </c>
      <c r="F3776" s="1248">
        <f>IF(ISBLANK('CWW17'!$N$189),"##BLANK",'CWW17'!$N$189)</f>
        <v>0</v>
      </c>
    </row>
    <row r="3777" spans="2:6" x14ac:dyDescent="0.2">
      <c r="B3777" t="str">
        <f>UPPER('CWW17'!$BH$189)</f>
        <v>CWW17_176SLT_PR24</v>
      </c>
      <c r="C3777" t="str">
        <f>IF(LEN(_xlfn.CONCAT('CWW17'!$B$165, " - ", 'CWW17'!$B$189, " - ", 'CWW17'!$I$6, " - ", 'CWW17'!$E$5))&gt;230,LEFT(_xlfn.CONCAT('CWW17'!$B$165, " - ", 'CWW17'!$B$189, " - ", 'CWW17'!$I$6, " - ", 'CWW17'!$E$5),212)&amp;" [*** truncated]",_xlfn.CONCAT('CWW17'!$B$165, " - ", 'CWW17'!$B$189, " - ", 'CWW17'!$I$6, " - ", 'CWW17'!$E$5))</f>
        <v xml:space="preserve">Other enhancement - Security - cyber; enhancement wastewater totex - Sludge liquor treatment - Wastewater network+ </v>
      </c>
      <c r="D3777" t="str">
        <f>'CWW17'!$C$189</f>
        <v>£m</v>
      </c>
      <c r="E3777" t="s">
        <v>8488</v>
      </c>
      <c r="F3777" s="1248">
        <f>IF(ISBLANK('CWW17'!$O$189),"##BLANK",'CWW17'!$O$189)</f>
        <v>0</v>
      </c>
    </row>
    <row r="3778" spans="2:6" x14ac:dyDescent="0.2">
      <c r="B3778" t="str">
        <f>UPPER('CWW17'!$BI$189)</f>
        <v>CWW17_176TOT_PR24</v>
      </c>
      <c r="C3778" t="str">
        <f>IF(LEN(_xlfn.CONCAT('CWW17'!$B$165, " - ", 'CWW17'!$B$189, " - ", 'CWW17'!$J$5))&gt;230,LEFT(_xlfn.CONCAT('CWW17'!$B$165, " - ", 'CWW17'!$B$189, " - ", 'CWW17'!$J$5),212)&amp;" [*** truncated]",_xlfn.CONCAT('CWW17'!$B$165, " - ", 'CWW17'!$B$189, " - ", 'CWW17'!$J$5))</f>
        <v>Other enhancement - Security - cyber; enhancement wastewater totex - Total</v>
      </c>
      <c r="D3778" t="str">
        <f>'CWW17'!$C$189</f>
        <v>£m</v>
      </c>
      <c r="E3778" t="s">
        <v>8488</v>
      </c>
      <c r="F3778" s="1248">
        <f>IF(ISBLANK('CWW17'!$P$189),"##BLANK",'CWW17'!$P$189)</f>
        <v>0</v>
      </c>
    </row>
    <row r="3779" spans="2:6" x14ac:dyDescent="0.2">
      <c r="B3779" t="str">
        <f>UPPER('CWW17'!$BD$190)</f>
        <v>CWW17_177FL_PR24</v>
      </c>
      <c r="C3779" t="str">
        <f>IF(LEN(_xlfn.CONCAT('CWW17'!$B$165, " - ", 'CWW17'!$B$190, " - ", 'CWW17'!$E$6, " - ", 'CWW17'!$E$5))&gt;230,LEFT(_xlfn.CONCAT('CWW17'!$B$165, " - ", 'CWW17'!$B$190, " - ", 'CWW17'!$E$6, " - ", 'CWW17'!$E$5),212)&amp;" [*** truncated]",_xlfn.CONCAT('CWW17'!$B$165, " - ", 'CWW17'!$B$190, " - ", 'CWW17'!$E$6, " - ", 'CWW17'!$E$5))</f>
        <v xml:space="preserve">Other enhancement - Greenhouse gas reduction (net zero); enhancement wastewater capex - Foul - Wastewater network+ </v>
      </c>
      <c r="D3779" t="str">
        <f>'CWW17'!$C$190</f>
        <v>£m</v>
      </c>
      <c r="E3779" t="s">
        <v>8488</v>
      </c>
      <c r="F3779" s="1248">
        <f>IF(ISBLANK('CWW17'!$K$190),"##BLANK",'CWW17'!$K$190)</f>
        <v>0</v>
      </c>
    </row>
    <row r="3780" spans="2:6" x14ac:dyDescent="0.2">
      <c r="B3780" t="str">
        <f>UPPER('CWW17'!$BE$190)</f>
        <v>CWW17_177SWD_PR24</v>
      </c>
      <c r="C3780" t="str">
        <f>IF(LEN(_xlfn.CONCAT('CWW17'!$B$165, " - ", 'CWW17'!$B$190, " - ", 'CWW17'!$F$6, " - ", 'CWW17'!$E$5))&gt;230,LEFT(_xlfn.CONCAT('CWW17'!$B$165, " - ", 'CWW17'!$B$190, " - ", 'CWW17'!$F$6, " - ", 'CWW17'!$E$5),212)&amp;" [*** truncated]",_xlfn.CONCAT('CWW17'!$B$165, " - ", 'CWW17'!$B$190, " - ", 'CWW17'!$F$6, " - ", 'CWW17'!$E$5))</f>
        <v xml:space="preserve">Other enhancement - Greenhouse gas reduction (net zero); enhancement wastewater capex - Surface water drainage - Wastewater network+ </v>
      </c>
      <c r="D3780" t="str">
        <f>'CWW17'!$C$190</f>
        <v>£m</v>
      </c>
      <c r="E3780" t="s">
        <v>8488</v>
      </c>
      <c r="F3780" s="1248">
        <f>IF(ISBLANK('CWW17'!$L$190),"##BLANK",'CWW17'!$L$190)</f>
        <v>0</v>
      </c>
    </row>
    <row r="3781" spans="2:6" x14ac:dyDescent="0.2">
      <c r="B3781" t="str">
        <f>UPPER('CWW17'!$BF$190)</f>
        <v>CWW17_177HD_PR24</v>
      </c>
      <c r="C3781" t="str">
        <f>IF(LEN(_xlfn.CONCAT('CWW17'!$B$165, " - ", 'CWW17'!$B$190, " - ", 'CWW17'!$G$6, " - ", 'CWW17'!$E$5))&gt;230,LEFT(_xlfn.CONCAT('CWW17'!$B$165, " - ", 'CWW17'!$B$190, " - ", 'CWW17'!$G$6, " - ", 'CWW17'!$E$5),212)&amp;" [*** truncated]",_xlfn.CONCAT('CWW17'!$B$165, " - ", 'CWW17'!$B$190, " - ", 'CWW17'!$G$6, " - ", 'CWW17'!$E$5))</f>
        <v xml:space="preserve">Other enhancement - Greenhouse gas reduction (net zero); enhancement wastewater capex - Highway drainage - Wastewater network+ </v>
      </c>
      <c r="D3781" t="str">
        <f>'CWW17'!$C$190</f>
        <v>£m</v>
      </c>
      <c r="E3781" t="s">
        <v>8488</v>
      </c>
      <c r="F3781" s="1248">
        <f>IF(ISBLANK('CWW17'!$M$190),"##BLANK",'CWW17'!$M$190)</f>
        <v>0</v>
      </c>
    </row>
    <row r="3782" spans="2:6" x14ac:dyDescent="0.2">
      <c r="B3782" t="str">
        <f>UPPER('CWW17'!$BG$190)</f>
        <v>CWW17_177STD_PR24</v>
      </c>
      <c r="C3782" t="str">
        <f>IF(LEN(_xlfn.CONCAT('CWW17'!$B$165, " - ", 'CWW17'!$B$190, " - ", 'CWW17'!$H$6, " - ", 'CWW17'!$E$5))&gt;230,LEFT(_xlfn.CONCAT('CWW17'!$B$165, " - ", 'CWW17'!$B$190, " - ", 'CWW17'!$H$6, " - ", 'CWW17'!$E$5),212)&amp;" [*** truncated]",_xlfn.CONCAT('CWW17'!$B$165, " - ", 'CWW17'!$B$190, " - ", 'CWW17'!$H$6, " - ", 'CWW17'!$E$5))</f>
        <v xml:space="preserve">Other enhancement - Greenhouse gas reduction (net zero); enhancement wastewater capex - Sewage treatment and disposal - Wastewater network+ </v>
      </c>
      <c r="D3782" t="str">
        <f>'CWW17'!$C$190</f>
        <v>£m</v>
      </c>
      <c r="E3782" t="s">
        <v>8488</v>
      </c>
      <c r="F3782" s="1248">
        <f>IF(ISBLANK('CWW17'!$N$190),"##BLANK",'CWW17'!$N$190)</f>
        <v>0</v>
      </c>
    </row>
    <row r="3783" spans="2:6" x14ac:dyDescent="0.2">
      <c r="B3783" t="str">
        <f>UPPER('CWW17'!$BH$190)</f>
        <v>CWW17_177SLT_PR24</v>
      </c>
      <c r="C3783" t="str">
        <f>IF(LEN(_xlfn.CONCAT('CWW17'!$B$165, " - ", 'CWW17'!$B$190, " - ", 'CWW17'!$I$6, " - ", 'CWW17'!$E$5))&gt;230,LEFT(_xlfn.CONCAT('CWW17'!$B$165, " - ", 'CWW17'!$B$190, " - ", 'CWW17'!$I$6, " - ", 'CWW17'!$E$5),212)&amp;" [*** truncated]",_xlfn.CONCAT('CWW17'!$B$165, " - ", 'CWW17'!$B$190, " - ", 'CWW17'!$I$6, " - ", 'CWW17'!$E$5))</f>
        <v xml:space="preserve">Other enhancement - Greenhouse gas reduction (net zero); enhancement wastewater capex - Sludge liquor treatment - Wastewater network+ </v>
      </c>
      <c r="D3783" t="str">
        <f>'CWW17'!$C$190</f>
        <v>£m</v>
      </c>
      <c r="E3783" t="s">
        <v>8488</v>
      </c>
      <c r="F3783" s="1248">
        <f>IF(ISBLANK('CWW17'!$O$190),"##BLANK",'CWW17'!$O$190)</f>
        <v>0</v>
      </c>
    </row>
    <row r="3784" spans="2:6" x14ac:dyDescent="0.2">
      <c r="B3784" t="str">
        <f>UPPER('CWW17'!$BI$190)</f>
        <v>CWW17_177TOT_PR24</v>
      </c>
      <c r="C3784" t="str">
        <f>IF(LEN(_xlfn.CONCAT('CWW17'!$B$165, " - ", 'CWW17'!$B$190, " - ", 'CWW17'!$J$5))&gt;230,LEFT(_xlfn.CONCAT('CWW17'!$B$165, " - ", 'CWW17'!$B$190, " - ", 'CWW17'!$J$5),212)&amp;" [*** truncated]",_xlfn.CONCAT('CWW17'!$B$165, " - ", 'CWW17'!$B$190, " - ", 'CWW17'!$J$5))</f>
        <v>Other enhancement - Greenhouse gas reduction (net zero); enhancement wastewater capex - Total</v>
      </c>
      <c r="D3784" t="str">
        <f>'CWW17'!$C$190</f>
        <v>£m</v>
      </c>
      <c r="E3784" t="s">
        <v>8488</v>
      </c>
      <c r="F3784" s="1248">
        <f>IF(ISBLANK('CWW17'!$P$190),"##BLANK",'CWW17'!$P$190)</f>
        <v>0</v>
      </c>
    </row>
    <row r="3785" spans="2:6" x14ac:dyDescent="0.2">
      <c r="B3785" t="str">
        <f>UPPER('CWW17'!$BD$191)</f>
        <v>CWW17_178FL_PR24</v>
      </c>
      <c r="C3785" t="str">
        <f>IF(LEN(_xlfn.CONCAT('CWW17'!$B$165, " - ", 'CWW17'!$B$191, " - ", 'CWW17'!$E$6, " - ", 'CWW17'!$E$5))&gt;230,LEFT(_xlfn.CONCAT('CWW17'!$B$165, " - ", 'CWW17'!$B$191, " - ", 'CWW17'!$E$6, " - ", 'CWW17'!$E$5),212)&amp;" [*** truncated]",_xlfn.CONCAT('CWW17'!$B$165, " - ", 'CWW17'!$B$191, " - ", 'CWW17'!$E$6, " - ", 'CWW17'!$E$5))</f>
        <v xml:space="preserve">Other enhancement - Greenhouse gas reduction (net zero); enhancement wastewater opex - Foul - Wastewater network+ </v>
      </c>
      <c r="D3785" t="str">
        <f>'CWW17'!$C$191</f>
        <v>£m</v>
      </c>
      <c r="E3785" t="s">
        <v>8488</v>
      </c>
      <c r="F3785" s="1248">
        <f>IF(ISBLANK('CWW17'!$K$191),"##BLANK",'CWW17'!$K$191)</f>
        <v>0</v>
      </c>
    </row>
    <row r="3786" spans="2:6" x14ac:dyDescent="0.2">
      <c r="B3786" t="str">
        <f>UPPER('CWW17'!$BE$191)</f>
        <v>CWW17_178SWD_PR24</v>
      </c>
      <c r="C3786" t="str">
        <f>IF(LEN(_xlfn.CONCAT('CWW17'!$B$165, " - ", 'CWW17'!$B$191, " - ", 'CWW17'!$F$6, " - ", 'CWW17'!$E$5))&gt;230,LEFT(_xlfn.CONCAT('CWW17'!$B$165, " - ", 'CWW17'!$B$191, " - ", 'CWW17'!$F$6, " - ", 'CWW17'!$E$5),212)&amp;" [*** truncated]",_xlfn.CONCAT('CWW17'!$B$165, " - ", 'CWW17'!$B$191, " - ", 'CWW17'!$F$6, " - ", 'CWW17'!$E$5))</f>
        <v xml:space="preserve">Other enhancement - Greenhouse gas reduction (net zero); enhancement wastewater opex - Surface water drainage - Wastewater network+ </v>
      </c>
      <c r="D3786" t="str">
        <f>'CWW17'!$C$191</f>
        <v>£m</v>
      </c>
      <c r="E3786" t="s">
        <v>8488</v>
      </c>
      <c r="F3786" s="1248">
        <f>IF(ISBLANK('CWW17'!$L$191),"##BLANK",'CWW17'!$L$191)</f>
        <v>0</v>
      </c>
    </row>
    <row r="3787" spans="2:6" x14ac:dyDescent="0.2">
      <c r="B3787" t="str">
        <f>UPPER('CWW17'!$BF$191)</f>
        <v>CWW17_178HD_PR24</v>
      </c>
      <c r="C3787" t="str">
        <f>IF(LEN(_xlfn.CONCAT('CWW17'!$B$165, " - ", 'CWW17'!$B$191, " - ", 'CWW17'!$G$6, " - ", 'CWW17'!$E$5))&gt;230,LEFT(_xlfn.CONCAT('CWW17'!$B$165, " - ", 'CWW17'!$B$191, " - ", 'CWW17'!$G$6, " - ", 'CWW17'!$E$5),212)&amp;" [*** truncated]",_xlfn.CONCAT('CWW17'!$B$165, " - ", 'CWW17'!$B$191, " - ", 'CWW17'!$G$6, " - ", 'CWW17'!$E$5))</f>
        <v xml:space="preserve">Other enhancement - Greenhouse gas reduction (net zero); enhancement wastewater opex - Highway drainage - Wastewater network+ </v>
      </c>
      <c r="D3787" t="str">
        <f>'CWW17'!$C$191</f>
        <v>£m</v>
      </c>
      <c r="E3787" t="s">
        <v>8488</v>
      </c>
      <c r="F3787" s="1248">
        <f>IF(ISBLANK('CWW17'!$M$191),"##BLANK",'CWW17'!$M$191)</f>
        <v>0</v>
      </c>
    </row>
    <row r="3788" spans="2:6" x14ac:dyDescent="0.2">
      <c r="B3788" t="str">
        <f>UPPER('CWW17'!$BG$191)</f>
        <v>CWW17_178STD_PR24</v>
      </c>
      <c r="C3788" t="str">
        <f>IF(LEN(_xlfn.CONCAT('CWW17'!$B$165, " - ", 'CWW17'!$B$191, " - ", 'CWW17'!$H$6, " - ", 'CWW17'!$E$5))&gt;230,LEFT(_xlfn.CONCAT('CWW17'!$B$165, " - ", 'CWW17'!$B$191, " - ", 'CWW17'!$H$6, " - ", 'CWW17'!$E$5),212)&amp;" [*** truncated]",_xlfn.CONCAT('CWW17'!$B$165, " - ", 'CWW17'!$B$191, " - ", 'CWW17'!$H$6, " - ", 'CWW17'!$E$5))</f>
        <v xml:space="preserve">Other enhancement - Greenhouse gas reduction (net zero); enhancement wastewater opex - Sewage treatment and disposal - Wastewater network+ </v>
      </c>
      <c r="D3788" t="str">
        <f>'CWW17'!$C$191</f>
        <v>£m</v>
      </c>
      <c r="E3788" t="s">
        <v>8488</v>
      </c>
      <c r="F3788" s="1248">
        <f>IF(ISBLANK('CWW17'!$N$191),"##BLANK",'CWW17'!$N$191)</f>
        <v>0</v>
      </c>
    </row>
    <row r="3789" spans="2:6" x14ac:dyDescent="0.2">
      <c r="B3789" t="str">
        <f>UPPER('CWW17'!$BH$191)</f>
        <v>CWW17_178SLT_PR24</v>
      </c>
      <c r="C3789" t="str">
        <f>IF(LEN(_xlfn.CONCAT('CWW17'!$B$165, " - ", 'CWW17'!$B$191, " - ", 'CWW17'!$I$6, " - ", 'CWW17'!$E$5))&gt;230,LEFT(_xlfn.CONCAT('CWW17'!$B$165, " - ", 'CWW17'!$B$191, " - ", 'CWW17'!$I$6, " - ", 'CWW17'!$E$5),212)&amp;" [*** truncated]",_xlfn.CONCAT('CWW17'!$B$165, " - ", 'CWW17'!$B$191, " - ", 'CWW17'!$I$6, " - ", 'CWW17'!$E$5))</f>
        <v xml:space="preserve">Other enhancement - Greenhouse gas reduction (net zero); enhancement wastewater opex - Sludge liquor treatment - Wastewater network+ </v>
      </c>
      <c r="D3789" t="str">
        <f>'CWW17'!$C$191</f>
        <v>£m</v>
      </c>
      <c r="E3789" t="s">
        <v>8488</v>
      </c>
      <c r="F3789" s="1248">
        <f>IF(ISBLANK('CWW17'!$O$191),"##BLANK",'CWW17'!$O$191)</f>
        <v>0</v>
      </c>
    </row>
    <row r="3790" spans="2:6" x14ac:dyDescent="0.2">
      <c r="B3790" t="str">
        <f>UPPER('CWW17'!$BI$191)</f>
        <v>CWW17_178TOT_PR24</v>
      </c>
      <c r="C3790" t="str">
        <f>IF(LEN(_xlfn.CONCAT('CWW17'!$B$165, " - ", 'CWW17'!$B$191, " - ", 'CWW17'!$J$5))&gt;230,LEFT(_xlfn.CONCAT('CWW17'!$B$165, " - ", 'CWW17'!$B$191, " - ", 'CWW17'!$J$5),212)&amp;" [*** truncated]",_xlfn.CONCAT('CWW17'!$B$165, " - ", 'CWW17'!$B$191, " - ", 'CWW17'!$J$5))</f>
        <v>Other enhancement - Greenhouse gas reduction (net zero); enhancement wastewater opex - Total</v>
      </c>
      <c r="D3790" t="str">
        <f>'CWW17'!$C$191</f>
        <v>£m</v>
      </c>
      <c r="E3790" t="s">
        <v>8488</v>
      </c>
      <c r="F3790" s="1248">
        <f>IF(ISBLANK('CWW17'!$P$191),"##BLANK",'CWW17'!$P$191)</f>
        <v>0</v>
      </c>
    </row>
    <row r="3791" spans="2:6" x14ac:dyDescent="0.2">
      <c r="B3791" t="str">
        <f>UPPER('CWW17'!$BD$192)</f>
        <v>CWW17_179FL_PR24</v>
      </c>
      <c r="C3791" t="str">
        <f>IF(LEN(_xlfn.CONCAT('CWW17'!$B$165, " - ", 'CWW17'!$B$192, " - ", 'CWW17'!$E$6, " - ", 'CWW17'!$E$5))&gt;230,LEFT(_xlfn.CONCAT('CWW17'!$B$165, " - ", 'CWW17'!$B$192, " - ", 'CWW17'!$E$6, " - ", 'CWW17'!$E$5),212)&amp;" [*** truncated]",_xlfn.CONCAT('CWW17'!$B$165, " - ", 'CWW17'!$B$192, " - ", 'CWW17'!$E$6, " - ", 'CWW17'!$E$5))</f>
        <v xml:space="preserve">Other enhancement - Greenhouse gas reduction (net zero); enhancement wastewater totex - Foul - Wastewater network+ </v>
      </c>
      <c r="D3791" t="str">
        <f>'CWW17'!$C$192</f>
        <v>£m</v>
      </c>
      <c r="E3791" t="s">
        <v>8488</v>
      </c>
      <c r="F3791" s="1248">
        <f>IF(ISBLANK('CWW17'!$K$192),"##BLANK",'CWW17'!$K$192)</f>
        <v>0</v>
      </c>
    </row>
    <row r="3792" spans="2:6" x14ac:dyDescent="0.2">
      <c r="B3792" t="str">
        <f>UPPER('CWW17'!$BE$192)</f>
        <v>CWW17_179SWD_PR24</v>
      </c>
      <c r="C3792" t="str">
        <f>IF(LEN(_xlfn.CONCAT('CWW17'!$B$165, " - ", 'CWW17'!$B$192, " - ", 'CWW17'!$F$6, " - ", 'CWW17'!$E$5))&gt;230,LEFT(_xlfn.CONCAT('CWW17'!$B$165, " - ", 'CWW17'!$B$192, " - ", 'CWW17'!$F$6, " - ", 'CWW17'!$E$5),212)&amp;" [*** truncated]",_xlfn.CONCAT('CWW17'!$B$165, " - ", 'CWW17'!$B$192, " - ", 'CWW17'!$F$6, " - ", 'CWW17'!$E$5))</f>
        <v xml:space="preserve">Other enhancement - Greenhouse gas reduction (net zero); enhancement wastewater totex - Surface water drainage - Wastewater network+ </v>
      </c>
      <c r="D3792" t="str">
        <f>'CWW17'!$C$192</f>
        <v>£m</v>
      </c>
      <c r="E3792" t="s">
        <v>8488</v>
      </c>
      <c r="F3792" s="1248">
        <f>IF(ISBLANK('CWW17'!$L$192),"##BLANK",'CWW17'!$L$192)</f>
        <v>0</v>
      </c>
    </row>
    <row r="3793" spans="2:6" x14ac:dyDescent="0.2">
      <c r="B3793" t="str">
        <f>UPPER('CWW17'!$BF$192)</f>
        <v>CWW17_179HD_PR24</v>
      </c>
      <c r="C3793" t="str">
        <f>IF(LEN(_xlfn.CONCAT('CWW17'!$B$165, " - ", 'CWW17'!$B$192, " - ", 'CWW17'!$G$6, " - ", 'CWW17'!$E$5))&gt;230,LEFT(_xlfn.CONCAT('CWW17'!$B$165, " - ", 'CWW17'!$B$192, " - ", 'CWW17'!$G$6, " - ", 'CWW17'!$E$5),212)&amp;" [*** truncated]",_xlfn.CONCAT('CWW17'!$B$165, " - ", 'CWW17'!$B$192, " - ", 'CWW17'!$G$6, " - ", 'CWW17'!$E$5))</f>
        <v xml:space="preserve">Other enhancement - Greenhouse gas reduction (net zero); enhancement wastewater totex - Highway drainage - Wastewater network+ </v>
      </c>
      <c r="D3793" t="str">
        <f>'CWW17'!$C$192</f>
        <v>£m</v>
      </c>
      <c r="E3793" t="s">
        <v>8488</v>
      </c>
      <c r="F3793" s="1248">
        <f>IF(ISBLANK('CWW17'!$M$192),"##BLANK",'CWW17'!$M$192)</f>
        <v>0</v>
      </c>
    </row>
    <row r="3794" spans="2:6" x14ac:dyDescent="0.2">
      <c r="B3794" t="str">
        <f>UPPER('CWW17'!$BG$192)</f>
        <v>CWW17_179STD_PR24</v>
      </c>
      <c r="C3794" t="str">
        <f>IF(LEN(_xlfn.CONCAT('CWW17'!$B$165, " - ", 'CWW17'!$B$192, " - ", 'CWW17'!$H$6, " - ", 'CWW17'!$E$5))&gt;230,LEFT(_xlfn.CONCAT('CWW17'!$B$165, " - ", 'CWW17'!$B$192, " - ", 'CWW17'!$H$6, " - ", 'CWW17'!$E$5),212)&amp;" [*** truncated]",_xlfn.CONCAT('CWW17'!$B$165, " - ", 'CWW17'!$B$192, " - ", 'CWW17'!$H$6, " - ", 'CWW17'!$E$5))</f>
        <v xml:space="preserve">Other enhancement - Greenhouse gas reduction (net zero); enhancement wastewater totex - Sewage treatment and disposal - Wastewater network+ </v>
      </c>
      <c r="D3794" t="str">
        <f>'CWW17'!$C$192</f>
        <v>£m</v>
      </c>
      <c r="E3794" t="s">
        <v>8488</v>
      </c>
      <c r="F3794" s="1248">
        <f>IF(ISBLANK('CWW17'!$N$192),"##BLANK",'CWW17'!$N$192)</f>
        <v>0</v>
      </c>
    </row>
    <row r="3795" spans="2:6" x14ac:dyDescent="0.2">
      <c r="B3795" t="str">
        <f>UPPER('CWW17'!$BH$192)</f>
        <v>CWW17_179SLT_PR24</v>
      </c>
      <c r="C3795" t="str">
        <f>IF(LEN(_xlfn.CONCAT('CWW17'!$B$165, " - ", 'CWW17'!$B$192, " - ", 'CWW17'!$I$6, " - ", 'CWW17'!$E$5))&gt;230,LEFT(_xlfn.CONCAT('CWW17'!$B$165, " - ", 'CWW17'!$B$192, " - ", 'CWW17'!$I$6, " - ", 'CWW17'!$E$5),212)&amp;" [*** truncated]",_xlfn.CONCAT('CWW17'!$B$165, " - ", 'CWW17'!$B$192, " - ", 'CWW17'!$I$6, " - ", 'CWW17'!$E$5))</f>
        <v xml:space="preserve">Other enhancement - Greenhouse gas reduction (net zero); enhancement wastewater totex - Sludge liquor treatment - Wastewater network+ </v>
      </c>
      <c r="D3795" t="str">
        <f>'CWW17'!$C$192</f>
        <v>£m</v>
      </c>
      <c r="E3795" t="s">
        <v>8488</v>
      </c>
      <c r="F3795" s="1248">
        <f>IF(ISBLANK('CWW17'!$O$192),"##BLANK",'CWW17'!$O$192)</f>
        <v>0</v>
      </c>
    </row>
    <row r="3796" spans="2:6" x14ac:dyDescent="0.2">
      <c r="B3796" t="str">
        <f>UPPER('CWW17'!$BI$192)</f>
        <v>CWW17_179TOT_PR24</v>
      </c>
      <c r="C3796" t="str">
        <f>IF(LEN(_xlfn.CONCAT('CWW17'!$B$165, " - ", 'CWW17'!$B$192, " - ", 'CWW17'!$J$5))&gt;230,LEFT(_xlfn.CONCAT('CWW17'!$B$165, " - ", 'CWW17'!$B$192, " - ", 'CWW17'!$J$5),212)&amp;" [*** truncated]",_xlfn.CONCAT('CWW17'!$B$165, " - ", 'CWW17'!$B$192, " - ", 'CWW17'!$J$5))</f>
        <v>Other enhancement - Greenhouse gas reduction (net zero); enhancement wastewater totex - Total</v>
      </c>
      <c r="D3796" t="str">
        <f>'CWW17'!$C$192</f>
        <v>£m</v>
      </c>
      <c r="E3796" t="s">
        <v>8488</v>
      </c>
      <c r="F3796" s="1248">
        <f>IF(ISBLANK('CWW17'!$P$192),"##BLANK",'CWW17'!$P$192)</f>
        <v>0</v>
      </c>
    </row>
    <row r="3797" spans="2:6" x14ac:dyDescent="0.2">
      <c r="B3797" t="str">
        <f>UPPER('CWW17'!$BD$193)</f>
        <v>CWW17_180FL_PR24</v>
      </c>
      <c r="C3797" t="str">
        <f>IF(LEN(_xlfn.CONCAT('CWW17'!$B$165, " - ", 'CWW17'!$B$193, " - ", 'CWW17'!$E$6, " - ", 'CWW17'!$E$5))&gt;230,LEFT(_xlfn.CONCAT('CWW17'!$B$165, " - ", 'CWW17'!$B$193, " - ", 'CWW17'!$E$6, " - ", 'CWW17'!$E$5),212)&amp;" [*** truncated]",_xlfn.CONCAT('CWW17'!$B$165, " - ", 'CWW17'!$B$193, " - ", 'CWW17'!$E$6, " - ", 'CWW17'!$E$5))</f>
        <v xml:space="preserve">Other enhancement - Total other enhancement wastewater/bioresources expenditure - Foul - Wastewater network+ </v>
      </c>
      <c r="D3797" t="str">
        <f>'CWW17'!$C$193</f>
        <v>£m</v>
      </c>
      <c r="E3797" t="s">
        <v>8488</v>
      </c>
      <c r="F3797" s="1248">
        <f>IF(ISBLANK('CWW17'!$K$193),"##BLANK",'CWW17'!$K$193)</f>
        <v>0</v>
      </c>
    </row>
    <row r="3798" spans="2:6" x14ac:dyDescent="0.2">
      <c r="B3798" t="str">
        <f>UPPER('CWW17'!$BE$193)</f>
        <v>CWW17_180SWD_PR24</v>
      </c>
      <c r="C3798" t="str">
        <f>IF(LEN(_xlfn.CONCAT('CWW17'!$B$165, " - ", 'CWW17'!$B$193, " - ", 'CWW17'!$F$6, " - ", 'CWW17'!$E$5))&gt;230,LEFT(_xlfn.CONCAT('CWW17'!$B$165, " - ", 'CWW17'!$B$193, " - ", 'CWW17'!$F$6, " - ", 'CWW17'!$E$5),212)&amp;" [*** truncated]",_xlfn.CONCAT('CWW17'!$B$165, " - ", 'CWW17'!$B$193, " - ", 'CWW17'!$F$6, " - ", 'CWW17'!$E$5))</f>
        <v xml:space="preserve">Other enhancement - Total other enhancement wastewater/bioresources expenditure - Surface water drainage - Wastewater network+ </v>
      </c>
      <c r="D3798" t="str">
        <f>'CWW17'!$C$193</f>
        <v>£m</v>
      </c>
      <c r="E3798" t="s">
        <v>8488</v>
      </c>
      <c r="F3798" s="1248">
        <f>IF(ISBLANK('CWW17'!$L$193),"##BLANK",'CWW17'!$L$193)</f>
        <v>0</v>
      </c>
    </row>
    <row r="3799" spans="2:6" x14ac:dyDescent="0.2">
      <c r="B3799" t="str">
        <f>UPPER('CWW17'!$BF$193)</f>
        <v>CWW17_180HD_PR24</v>
      </c>
      <c r="C3799" t="str">
        <f>IF(LEN(_xlfn.CONCAT('CWW17'!$B$165, " - ", 'CWW17'!$B$193, " - ", 'CWW17'!$G$6, " - ", 'CWW17'!$E$5))&gt;230,LEFT(_xlfn.CONCAT('CWW17'!$B$165, " - ", 'CWW17'!$B$193, " - ", 'CWW17'!$G$6, " - ", 'CWW17'!$E$5),212)&amp;" [*** truncated]",_xlfn.CONCAT('CWW17'!$B$165, " - ", 'CWW17'!$B$193, " - ", 'CWW17'!$G$6, " - ", 'CWW17'!$E$5))</f>
        <v xml:space="preserve">Other enhancement - Total other enhancement wastewater/bioresources expenditure - Highway drainage - Wastewater network+ </v>
      </c>
      <c r="D3799" t="str">
        <f>'CWW17'!$C$193</f>
        <v>£m</v>
      </c>
      <c r="E3799" t="s">
        <v>8488</v>
      </c>
      <c r="F3799" s="1248">
        <f>IF(ISBLANK('CWW17'!$M$193),"##BLANK",'CWW17'!$M$193)</f>
        <v>0</v>
      </c>
    </row>
    <row r="3800" spans="2:6" x14ac:dyDescent="0.2">
      <c r="B3800" t="str">
        <f>UPPER('CWW17'!$BG$193)</f>
        <v>CWW17_180STD_PR24</v>
      </c>
      <c r="C3800" t="str">
        <f>IF(LEN(_xlfn.CONCAT('CWW17'!$B$165, " - ", 'CWW17'!$B$193, " - ", 'CWW17'!$H$6, " - ", 'CWW17'!$E$5))&gt;230,LEFT(_xlfn.CONCAT('CWW17'!$B$165, " - ", 'CWW17'!$B$193, " - ", 'CWW17'!$H$6, " - ", 'CWW17'!$E$5),212)&amp;" [*** truncated]",_xlfn.CONCAT('CWW17'!$B$165, " - ", 'CWW17'!$B$193, " - ", 'CWW17'!$H$6, " - ", 'CWW17'!$E$5))</f>
        <v xml:space="preserve">Other enhancement - Total other enhancement wastewater/bioresources expenditure - Sewage treatment and disposal - Wastewater network+ </v>
      </c>
      <c r="D3800" t="str">
        <f>'CWW17'!$C$193</f>
        <v>£m</v>
      </c>
      <c r="E3800" t="s">
        <v>8488</v>
      </c>
      <c r="F3800" s="1248">
        <f>IF(ISBLANK('CWW17'!$N$193),"##BLANK",'CWW17'!$N$193)</f>
        <v>0</v>
      </c>
    </row>
    <row r="3801" spans="2:6" x14ac:dyDescent="0.2">
      <c r="B3801" t="str">
        <f>UPPER('CWW17'!$BH$193)</f>
        <v>CWW17_180SLT_PR24</v>
      </c>
      <c r="C3801" t="str">
        <f>IF(LEN(_xlfn.CONCAT('CWW17'!$B$165, " - ", 'CWW17'!$B$193, " - ", 'CWW17'!$I$6, " - ", 'CWW17'!$E$5))&gt;230,LEFT(_xlfn.CONCAT('CWW17'!$B$165, " - ", 'CWW17'!$B$193, " - ", 'CWW17'!$I$6, " - ", 'CWW17'!$E$5),212)&amp;" [*** truncated]",_xlfn.CONCAT('CWW17'!$B$165, " - ", 'CWW17'!$B$193, " - ", 'CWW17'!$I$6, " - ", 'CWW17'!$E$5))</f>
        <v xml:space="preserve">Other enhancement - Total other enhancement wastewater/bioresources expenditure - Sludge liquor treatment - Wastewater network+ </v>
      </c>
      <c r="D3801" t="str">
        <f>'CWW17'!$C$193</f>
        <v>£m</v>
      </c>
      <c r="E3801" t="s">
        <v>8488</v>
      </c>
      <c r="F3801" s="1248">
        <f>IF(ISBLANK('CWW17'!$O$193),"##BLANK",'CWW17'!$O$193)</f>
        <v>0</v>
      </c>
    </row>
    <row r="3802" spans="2:6" x14ac:dyDescent="0.2">
      <c r="B3802" t="str">
        <f>UPPER('CWW17'!$BI$193)</f>
        <v>CWW17_180TOT_PR24</v>
      </c>
      <c r="C3802" t="str">
        <f>IF(LEN(_xlfn.CONCAT('CWW17'!$B$165, " - ", 'CWW17'!$B$193, " - ", 'CWW17'!$J$5))&gt;230,LEFT(_xlfn.CONCAT('CWW17'!$B$165, " - ", 'CWW17'!$B$193, " - ", 'CWW17'!$J$5),212)&amp;" [*** truncated]",_xlfn.CONCAT('CWW17'!$B$165, " - ", 'CWW17'!$B$193, " - ", 'CWW17'!$J$5))</f>
        <v>Other enhancement - Total other enhancement wastewater/bioresources expenditure - Total</v>
      </c>
      <c r="D3802" t="str">
        <f>'CWW17'!$C$193</f>
        <v>£m</v>
      </c>
      <c r="E3802" t="s">
        <v>8488</v>
      </c>
      <c r="F3802" s="1248">
        <f>IF(ISBLANK('CWW17'!$P$193),"##BLANK",'CWW17'!$P$193)</f>
        <v>0</v>
      </c>
    </row>
    <row r="3803" spans="2:6" x14ac:dyDescent="0.2">
      <c r="B3803" t="str">
        <f>UPPER('CWW17'!$BD$196)</f>
        <v>CWW17_181FL_PR24</v>
      </c>
      <c r="C3803" t="str">
        <f>IF(LEN(_xlfn.CONCAT('CWW17'!$B$195, " - ", 'CWW17'!$B$196, " - ", 'CWW17'!$E$6, " - ", 'CWW17'!$E$5))&gt;230,LEFT(_xlfn.CONCAT('CWW17'!$B$195, " - ", 'CWW17'!$B$196, " - ", 'CWW17'!$E$6, " - ", 'CWW17'!$E$5),212)&amp;" [*** truncated]",_xlfn.CONCAT('CWW17'!$B$195, " - ", 'CWW17'!$B$196, " - ", 'CWW17'!$E$6, " - ", 'CWW17'!$E$5))</f>
        <v xml:space="preserve">Other enhancement (Freeform lines - by exception) - Additional line 1; enhancement wastewater/bioresources capex - Foul - Wastewater network+ </v>
      </c>
      <c r="D3803" t="str">
        <f>'CWW17'!$C$196</f>
        <v>£m</v>
      </c>
      <c r="E3803" t="s">
        <v>8488</v>
      </c>
      <c r="F3803" s="1248">
        <f>IF(ISBLANK('CWW17'!$K$196),"##BLANK",'CWW17'!$K$196)</f>
        <v>0</v>
      </c>
    </row>
    <row r="3804" spans="2:6" x14ac:dyDescent="0.2">
      <c r="B3804" t="str">
        <f>UPPER('CWW17'!$BE$196)</f>
        <v>CWW17_181SWD_PR24</v>
      </c>
      <c r="C3804" t="str">
        <f>IF(LEN(_xlfn.CONCAT('CWW17'!$B$195, " - ", 'CWW17'!$B$196, " - ", 'CWW17'!$F$6, " - ", 'CWW17'!$E$5))&gt;230,LEFT(_xlfn.CONCAT('CWW17'!$B$195, " - ", 'CWW17'!$B$196, " - ", 'CWW17'!$F$6, " - ", 'CWW17'!$E$5),212)&amp;" [*** truncated]",_xlfn.CONCAT('CWW17'!$B$195, " - ", 'CWW17'!$B$196, " - ", 'CWW17'!$F$6, " - ", 'CWW17'!$E$5))</f>
        <v xml:space="preserve">Other enhancement (Freeform lines - by exception) - Additional line 1; enhancement wastewater/bioresources capex - Surface water drainage - Wastewater network+ </v>
      </c>
      <c r="D3804" t="str">
        <f>'CWW17'!$C$196</f>
        <v>£m</v>
      </c>
      <c r="E3804" t="s">
        <v>8488</v>
      </c>
      <c r="F3804" s="1248">
        <f>IF(ISBLANK('CWW17'!$L$196),"##BLANK",'CWW17'!$L$196)</f>
        <v>0</v>
      </c>
    </row>
    <row r="3805" spans="2:6" x14ac:dyDescent="0.2">
      <c r="B3805" t="str">
        <f>UPPER('CWW17'!$BF$196)</f>
        <v>CWW17_181HD_PR24</v>
      </c>
      <c r="C3805" t="str">
        <f>IF(LEN(_xlfn.CONCAT('CWW17'!$B$195, " - ", 'CWW17'!$B$196, " - ", 'CWW17'!$G$6, " - ", 'CWW17'!$E$5))&gt;230,LEFT(_xlfn.CONCAT('CWW17'!$B$195, " - ", 'CWW17'!$B$196, " - ", 'CWW17'!$G$6, " - ", 'CWW17'!$E$5),212)&amp;" [*** truncated]",_xlfn.CONCAT('CWW17'!$B$195, " - ", 'CWW17'!$B$196, " - ", 'CWW17'!$G$6, " - ", 'CWW17'!$E$5))</f>
        <v xml:space="preserve">Other enhancement (Freeform lines - by exception) - Additional line 1; enhancement wastewater/bioresources capex - Highway drainage - Wastewater network+ </v>
      </c>
      <c r="D3805" t="str">
        <f>'CWW17'!$C$196</f>
        <v>£m</v>
      </c>
      <c r="E3805" t="s">
        <v>8488</v>
      </c>
      <c r="F3805" s="1248">
        <f>IF(ISBLANK('CWW17'!$M$196),"##BLANK",'CWW17'!$M$196)</f>
        <v>0</v>
      </c>
    </row>
    <row r="3806" spans="2:6" x14ac:dyDescent="0.2">
      <c r="B3806" t="str">
        <f>UPPER('CWW17'!$BG$196)</f>
        <v>CWW17_181STD_PR24</v>
      </c>
      <c r="C3806" t="str">
        <f>IF(LEN(_xlfn.CONCAT('CWW17'!$B$195, " - ", 'CWW17'!$B$196, " - ", 'CWW17'!$H$6, " - ", 'CWW17'!$E$5))&gt;230,LEFT(_xlfn.CONCAT('CWW17'!$B$195, " - ", 'CWW17'!$B$196, " - ", 'CWW17'!$H$6, " - ", 'CWW17'!$E$5),212)&amp;" [*** truncated]",_xlfn.CONCAT('CWW17'!$B$195, " - ", 'CWW17'!$B$196, " - ", 'CWW17'!$H$6, " - ", 'CWW17'!$E$5))</f>
        <v xml:space="preserve">Other enhancement (Freeform lines - by exception) - Additional line 1; enhancement wastewater/bioresources capex - Sewage treatment and disposal - Wastewater network+ </v>
      </c>
      <c r="D3806" t="str">
        <f>'CWW17'!$C$196</f>
        <v>£m</v>
      </c>
      <c r="E3806" t="s">
        <v>8488</v>
      </c>
      <c r="F3806" s="1248">
        <f>IF(ISBLANK('CWW17'!$N$196),"##BLANK",'CWW17'!$N$196)</f>
        <v>0</v>
      </c>
    </row>
    <row r="3807" spans="2:6" x14ac:dyDescent="0.2">
      <c r="B3807" t="str">
        <f>UPPER('CWW17'!$BH$196)</f>
        <v>CWW17_181SLT_PR24</v>
      </c>
      <c r="C3807" t="str">
        <f>IF(LEN(_xlfn.CONCAT('CWW17'!$B$195, " - ", 'CWW17'!$B$196, " - ", 'CWW17'!$I$6, " - ", 'CWW17'!$E$5))&gt;230,LEFT(_xlfn.CONCAT('CWW17'!$B$195, " - ", 'CWW17'!$B$196, " - ", 'CWW17'!$I$6, " - ", 'CWW17'!$E$5),212)&amp;" [*** truncated]",_xlfn.CONCAT('CWW17'!$B$195, " - ", 'CWW17'!$B$196, " - ", 'CWW17'!$I$6, " - ", 'CWW17'!$E$5))</f>
        <v xml:space="preserve">Other enhancement (Freeform lines - by exception) - Additional line 1; enhancement wastewater/bioresources capex - Sludge liquor treatment - Wastewater network+ </v>
      </c>
      <c r="D3807" t="str">
        <f>'CWW17'!$C$196</f>
        <v>£m</v>
      </c>
      <c r="E3807" t="s">
        <v>8488</v>
      </c>
      <c r="F3807" s="1248">
        <f>IF(ISBLANK('CWW17'!$O$196),"##BLANK",'CWW17'!$O$196)</f>
        <v>0</v>
      </c>
    </row>
    <row r="3808" spans="2:6" x14ac:dyDescent="0.2">
      <c r="B3808" t="str">
        <f>UPPER('CWW17'!$BI$196)</f>
        <v>CWW17_181TOT_PR24</v>
      </c>
      <c r="C3808" t="str">
        <f>IF(LEN(_xlfn.CONCAT('CWW17'!$B$195, " - ", 'CWW17'!$B$196, " - ", 'CWW17'!$J$5))&gt;230,LEFT(_xlfn.CONCAT('CWW17'!$B$195, " - ", 'CWW17'!$B$196, " - ", 'CWW17'!$J$5),212)&amp;" [*** truncated]",_xlfn.CONCAT('CWW17'!$B$195, " - ", 'CWW17'!$B$196, " - ", 'CWW17'!$J$5))</f>
        <v>Other enhancement (Freeform lines - by exception) - Additional line 1; enhancement wastewater/bioresources capex - Total</v>
      </c>
      <c r="D3808" t="str">
        <f>'CWW17'!$C$196</f>
        <v>£m</v>
      </c>
      <c r="E3808" t="s">
        <v>8488</v>
      </c>
      <c r="F3808" s="1248">
        <f>IF(ISBLANK('CWW17'!$P$196),"##BLANK",'CWW17'!$P$196)</f>
        <v>0</v>
      </c>
    </row>
    <row r="3809" spans="2:6" x14ac:dyDescent="0.2">
      <c r="B3809" t="str">
        <f>UPPER('CWW17'!$BD$197)</f>
        <v>CWW17_182FL_PR24</v>
      </c>
      <c r="C3809" t="str">
        <f>IF(LEN(_xlfn.CONCAT('CWW17'!$B$195, " - ", 'CWW17'!$B$197, " - ", 'CWW17'!$E$6, " - ", 'CWW17'!$E$5))&gt;230,LEFT(_xlfn.CONCAT('CWW17'!$B$195, " - ", 'CWW17'!$B$197, " - ", 'CWW17'!$E$6, " - ", 'CWW17'!$E$5),212)&amp;" [*** truncated]",_xlfn.CONCAT('CWW17'!$B$195, " - ", 'CWW17'!$B$197, " - ", 'CWW17'!$E$6, " - ", 'CWW17'!$E$5))</f>
        <v xml:space="preserve">Other enhancement (Freeform lines - by exception) - Additional line 1; enhancement wastewater/bioresources opex - Foul - Wastewater network+ </v>
      </c>
      <c r="D3809" t="str">
        <f>'CWW17'!$C$197</f>
        <v>£m</v>
      </c>
      <c r="E3809" t="s">
        <v>8488</v>
      </c>
      <c r="F3809" s="1248">
        <f>IF(ISBLANK('CWW17'!$K$197),"##BLANK",'CWW17'!$K$197)</f>
        <v>0</v>
      </c>
    </row>
    <row r="3810" spans="2:6" x14ac:dyDescent="0.2">
      <c r="B3810" t="str">
        <f>UPPER('CWW17'!$BE$197)</f>
        <v>CWW17_182SWD_PR24</v>
      </c>
      <c r="C3810" t="str">
        <f>IF(LEN(_xlfn.CONCAT('CWW17'!$B$195, " - ", 'CWW17'!$B$197, " - ", 'CWW17'!$F$6, " - ", 'CWW17'!$E$5))&gt;230,LEFT(_xlfn.CONCAT('CWW17'!$B$195, " - ", 'CWW17'!$B$197, " - ", 'CWW17'!$F$6, " - ", 'CWW17'!$E$5),212)&amp;" [*** truncated]",_xlfn.CONCAT('CWW17'!$B$195, " - ", 'CWW17'!$B$197, " - ", 'CWW17'!$F$6, " - ", 'CWW17'!$E$5))</f>
        <v xml:space="preserve">Other enhancement (Freeform lines - by exception) - Additional line 1; enhancement wastewater/bioresources opex - Surface water drainage - Wastewater network+ </v>
      </c>
      <c r="D3810" t="str">
        <f>'CWW17'!$C$197</f>
        <v>£m</v>
      </c>
      <c r="E3810" t="s">
        <v>8488</v>
      </c>
      <c r="F3810" s="1248">
        <f>IF(ISBLANK('CWW17'!$L$197),"##BLANK",'CWW17'!$L$197)</f>
        <v>0</v>
      </c>
    </row>
    <row r="3811" spans="2:6" x14ac:dyDescent="0.2">
      <c r="B3811" t="str">
        <f>UPPER('CWW17'!$BF$197)</f>
        <v>CWW17_182HD_PR24</v>
      </c>
      <c r="C3811" t="str">
        <f>IF(LEN(_xlfn.CONCAT('CWW17'!$B$195, " - ", 'CWW17'!$B$197, " - ", 'CWW17'!$G$6, " - ", 'CWW17'!$E$5))&gt;230,LEFT(_xlfn.CONCAT('CWW17'!$B$195, " - ", 'CWW17'!$B$197, " - ", 'CWW17'!$G$6, " - ", 'CWW17'!$E$5),212)&amp;" [*** truncated]",_xlfn.CONCAT('CWW17'!$B$195, " - ", 'CWW17'!$B$197, " - ", 'CWW17'!$G$6, " - ", 'CWW17'!$E$5))</f>
        <v xml:space="preserve">Other enhancement (Freeform lines - by exception) - Additional line 1; enhancement wastewater/bioresources opex - Highway drainage - Wastewater network+ </v>
      </c>
      <c r="D3811" t="str">
        <f>'CWW17'!$C$197</f>
        <v>£m</v>
      </c>
      <c r="E3811" t="s">
        <v>8488</v>
      </c>
      <c r="F3811" s="1248">
        <f>IF(ISBLANK('CWW17'!$M$197),"##BLANK",'CWW17'!$M$197)</f>
        <v>0</v>
      </c>
    </row>
    <row r="3812" spans="2:6" x14ac:dyDescent="0.2">
      <c r="B3812" t="str">
        <f>UPPER('CWW17'!$BG$197)</f>
        <v>CWW17_182STD_PR24</v>
      </c>
      <c r="C3812" t="str">
        <f>IF(LEN(_xlfn.CONCAT('CWW17'!$B$195, " - ", 'CWW17'!$B$197, " - ", 'CWW17'!$H$6, " - ", 'CWW17'!$E$5))&gt;230,LEFT(_xlfn.CONCAT('CWW17'!$B$195, " - ", 'CWW17'!$B$197, " - ", 'CWW17'!$H$6, " - ", 'CWW17'!$E$5),212)&amp;" [*** truncated]",_xlfn.CONCAT('CWW17'!$B$195, " - ", 'CWW17'!$B$197, " - ", 'CWW17'!$H$6, " - ", 'CWW17'!$E$5))</f>
        <v xml:space="preserve">Other enhancement (Freeform lines - by exception) - Additional line 1; enhancement wastewater/bioresources opex - Sewage treatment and disposal - Wastewater network+ </v>
      </c>
      <c r="D3812" t="str">
        <f>'CWW17'!$C$197</f>
        <v>£m</v>
      </c>
      <c r="E3812" t="s">
        <v>8488</v>
      </c>
      <c r="F3812" s="1248">
        <f>IF(ISBLANK('CWW17'!$N$197),"##BLANK",'CWW17'!$N$197)</f>
        <v>0</v>
      </c>
    </row>
    <row r="3813" spans="2:6" x14ac:dyDescent="0.2">
      <c r="B3813" t="str">
        <f>UPPER('CWW17'!$BH$197)</f>
        <v>CWW17_182SLT_PR24</v>
      </c>
      <c r="C3813" t="str">
        <f>IF(LEN(_xlfn.CONCAT('CWW17'!$B$195, " - ", 'CWW17'!$B$197, " - ", 'CWW17'!$I$6, " - ", 'CWW17'!$E$5))&gt;230,LEFT(_xlfn.CONCAT('CWW17'!$B$195, " - ", 'CWW17'!$B$197, " - ", 'CWW17'!$I$6, " - ", 'CWW17'!$E$5),212)&amp;" [*** truncated]",_xlfn.CONCAT('CWW17'!$B$195, " - ", 'CWW17'!$B$197, " - ", 'CWW17'!$I$6, " - ", 'CWW17'!$E$5))</f>
        <v xml:space="preserve">Other enhancement (Freeform lines - by exception) - Additional line 1; enhancement wastewater/bioresources opex - Sludge liquor treatment - Wastewater network+ </v>
      </c>
      <c r="D3813" t="str">
        <f>'CWW17'!$C$197</f>
        <v>£m</v>
      </c>
      <c r="E3813" t="s">
        <v>8488</v>
      </c>
      <c r="F3813" s="1248">
        <f>IF(ISBLANK('CWW17'!$O$197),"##BLANK",'CWW17'!$O$197)</f>
        <v>0</v>
      </c>
    </row>
    <row r="3814" spans="2:6" x14ac:dyDescent="0.2">
      <c r="B3814" t="str">
        <f>UPPER('CWW17'!$BI$197)</f>
        <v>CWW17_182TOT_PR24</v>
      </c>
      <c r="C3814" t="str">
        <f>IF(LEN(_xlfn.CONCAT('CWW17'!$B$195, " - ", 'CWW17'!$B$197, " - ", 'CWW17'!$J$5))&gt;230,LEFT(_xlfn.CONCAT('CWW17'!$B$195, " - ", 'CWW17'!$B$197, " - ", 'CWW17'!$J$5),212)&amp;" [*** truncated]",_xlfn.CONCAT('CWW17'!$B$195, " - ", 'CWW17'!$B$197, " - ", 'CWW17'!$J$5))</f>
        <v>Other enhancement (Freeform lines - by exception) - Additional line 1; enhancement wastewater/bioresources opex - Total</v>
      </c>
      <c r="D3814" t="str">
        <f>'CWW17'!$C$197</f>
        <v>£m</v>
      </c>
      <c r="E3814" t="s">
        <v>8488</v>
      </c>
      <c r="F3814" s="1248">
        <f>IF(ISBLANK('CWW17'!$P$197),"##BLANK",'CWW17'!$P$197)</f>
        <v>0</v>
      </c>
    </row>
    <row r="3815" spans="2:6" x14ac:dyDescent="0.2">
      <c r="B3815" t="str">
        <f>UPPER('CWW17'!$BD$198)</f>
        <v>CWW17_183FL_PR24</v>
      </c>
      <c r="C3815" t="str">
        <f>IF(LEN(_xlfn.CONCAT('CWW17'!$B$195, " - ", 'CWW17'!$B$198, " - ", 'CWW17'!$E$6, " - ", 'CWW17'!$E$5))&gt;230,LEFT(_xlfn.CONCAT('CWW17'!$B$195, " - ", 'CWW17'!$B$198, " - ", 'CWW17'!$E$6, " - ", 'CWW17'!$E$5),212)&amp;" [*** truncated]",_xlfn.CONCAT('CWW17'!$B$195, " - ", 'CWW17'!$B$198, " - ", 'CWW17'!$E$6, " - ", 'CWW17'!$E$5))</f>
        <v xml:space="preserve">Other enhancement (Freeform lines - by exception) - Additional line 2; enhancement wastewater/bioresources capex - Foul - Wastewater network+ </v>
      </c>
      <c r="D3815" t="str">
        <f>'CWW17'!$C$198</f>
        <v>£m</v>
      </c>
      <c r="E3815" t="s">
        <v>8488</v>
      </c>
      <c r="F3815" s="1248">
        <f>IF(ISBLANK('CWW17'!$K$198),"##BLANK",'CWW17'!$K$198)</f>
        <v>0.13981758850165021</v>
      </c>
    </row>
    <row r="3816" spans="2:6" x14ac:dyDescent="0.2">
      <c r="B3816" t="str">
        <f>UPPER('CWW17'!$BE$198)</f>
        <v>CWW17_183SWD_PR24</v>
      </c>
      <c r="C3816" t="str">
        <f>IF(LEN(_xlfn.CONCAT('CWW17'!$B$195, " - ", 'CWW17'!$B$198, " - ", 'CWW17'!$F$6, " - ", 'CWW17'!$E$5))&gt;230,LEFT(_xlfn.CONCAT('CWW17'!$B$195, " - ", 'CWW17'!$B$198, " - ", 'CWW17'!$F$6, " - ", 'CWW17'!$E$5),212)&amp;" [*** truncated]",_xlfn.CONCAT('CWW17'!$B$195, " - ", 'CWW17'!$B$198, " - ", 'CWW17'!$F$6, " - ", 'CWW17'!$E$5))</f>
        <v xml:space="preserve">Other enhancement (Freeform lines - by exception) - Additional line 2; enhancement wastewater/bioresources capex - Surface water drainage - Wastewater network+ </v>
      </c>
      <c r="D3816" t="str">
        <f>'CWW17'!$C$198</f>
        <v>£m</v>
      </c>
      <c r="E3816" t="s">
        <v>8488</v>
      </c>
      <c r="F3816" s="1248">
        <f>IF(ISBLANK('CWW17'!$L$198),"##BLANK",'CWW17'!$L$198)</f>
        <v>5.7988262741033539E-2</v>
      </c>
    </row>
    <row r="3817" spans="2:6" x14ac:dyDescent="0.2">
      <c r="B3817" t="str">
        <f>UPPER('CWW17'!$BF$198)</f>
        <v>CWW17_183HD_PR24</v>
      </c>
      <c r="C3817" t="str">
        <f>IF(LEN(_xlfn.CONCAT('CWW17'!$B$195, " - ", 'CWW17'!$B$198, " - ", 'CWW17'!$G$6, " - ", 'CWW17'!$E$5))&gt;230,LEFT(_xlfn.CONCAT('CWW17'!$B$195, " - ", 'CWW17'!$B$198, " - ", 'CWW17'!$G$6, " - ", 'CWW17'!$E$5),212)&amp;" [*** truncated]",_xlfn.CONCAT('CWW17'!$B$195, " - ", 'CWW17'!$B$198, " - ", 'CWW17'!$G$6, " - ", 'CWW17'!$E$5))</f>
        <v xml:space="preserve">Other enhancement (Freeform lines - by exception) - Additional line 2; enhancement wastewater/bioresources capex - Highway drainage - Wastewater network+ </v>
      </c>
      <c r="D3817" t="str">
        <f>'CWW17'!$C$198</f>
        <v>£m</v>
      </c>
      <c r="E3817" t="s">
        <v>8488</v>
      </c>
      <c r="F3817" s="1248">
        <f>IF(ISBLANK('CWW17'!$M$198),"##BLANK",'CWW17'!$M$198)</f>
        <v>2.5980044366347307E-2</v>
      </c>
    </row>
    <row r="3818" spans="2:6" x14ac:dyDescent="0.2">
      <c r="B3818" t="str">
        <f>UPPER('CWW17'!$BG$198)</f>
        <v>CWW17_183STD_PR24</v>
      </c>
      <c r="C3818" t="str">
        <f>IF(LEN(_xlfn.CONCAT('CWW17'!$B$195, " - ", 'CWW17'!$B$198, " - ", 'CWW17'!$H$6, " - ", 'CWW17'!$E$5))&gt;230,LEFT(_xlfn.CONCAT('CWW17'!$B$195, " - ", 'CWW17'!$B$198, " - ", 'CWW17'!$H$6, " - ", 'CWW17'!$E$5),212)&amp;" [*** truncated]",_xlfn.CONCAT('CWW17'!$B$195, " - ", 'CWW17'!$B$198, " - ", 'CWW17'!$H$6, " - ", 'CWW17'!$E$5))</f>
        <v xml:space="preserve">Other enhancement (Freeform lines - by exception) - Additional line 2; enhancement wastewater/bioresources capex - Sewage treatment and disposal - Wastewater network+ </v>
      </c>
      <c r="D3818" t="str">
        <f>'CWW17'!$C$198</f>
        <v>£m</v>
      </c>
      <c r="E3818" t="s">
        <v>8488</v>
      </c>
      <c r="F3818" s="1248">
        <f>IF(ISBLANK('CWW17'!$N$198),"##BLANK",'CWW17'!$N$198)</f>
        <v>1.1205711478317408E-2</v>
      </c>
    </row>
    <row r="3819" spans="2:6" x14ac:dyDescent="0.2">
      <c r="B3819" t="str">
        <f>UPPER('CWW17'!$BH$198)</f>
        <v>CWW17_183SLT_PR24</v>
      </c>
      <c r="C3819" t="str">
        <f>IF(LEN(_xlfn.CONCAT('CWW17'!$B$195, " - ", 'CWW17'!$B$198, " - ", 'CWW17'!$I$6, " - ", 'CWW17'!$E$5))&gt;230,LEFT(_xlfn.CONCAT('CWW17'!$B$195, " - ", 'CWW17'!$B$198, " - ", 'CWW17'!$I$6, " - ", 'CWW17'!$E$5),212)&amp;" [*** truncated]",_xlfn.CONCAT('CWW17'!$B$195, " - ", 'CWW17'!$B$198, " - ", 'CWW17'!$I$6, " - ", 'CWW17'!$E$5))</f>
        <v xml:space="preserve">Other enhancement (Freeform lines - by exception) - Additional line 2; enhancement wastewater/bioresources capex - Sludge liquor treatment - Wastewater network+ </v>
      </c>
      <c r="D3819" t="str">
        <f>'CWW17'!$C$198</f>
        <v>£m</v>
      </c>
      <c r="E3819" t="s">
        <v>8488</v>
      </c>
      <c r="F3819" s="1248">
        <f>IF(ISBLANK('CWW17'!$O$198),"##BLANK",'CWW17'!$O$198)</f>
        <v>0</v>
      </c>
    </row>
    <row r="3820" spans="2:6" x14ac:dyDescent="0.2">
      <c r="B3820" t="str">
        <f>UPPER('CWW17'!$BI$198)</f>
        <v>CWW17_183TOT_PR24</v>
      </c>
      <c r="C3820" t="str">
        <f>IF(LEN(_xlfn.CONCAT('CWW17'!$B$195, " - ", 'CWW17'!$B$198, " - ", 'CWW17'!$J$5))&gt;230,LEFT(_xlfn.CONCAT('CWW17'!$B$195, " - ", 'CWW17'!$B$198, " - ", 'CWW17'!$J$5),212)&amp;" [*** truncated]",_xlfn.CONCAT('CWW17'!$B$195, " - ", 'CWW17'!$B$198, " - ", 'CWW17'!$J$5))</f>
        <v>Other enhancement (Freeform lines - by exception) - Additional line 2; enhancement wastewater/bioresources capex - Total</v>
      </c>
      <c r="D3820" t="str">
        <f>'CWW17'!$C$198</f>
        <v>£m</v>
      </c>
      <c r="E3820" t="s">
        <v>8488</v>
      </c>
      <c r="F3820" s="1248">
        <f>IF(ISBLANK('CWW17'!$P$198),"##BLANK",'CWW17'!$P$198)</f>
        <v>0.23499160708734848</v>
      </c>
    </row>
    <row r="3821" spans="2:6" x14ac:dyDescent="0.2">
      <c r="B3821" t="str">
        <f>UPPER('CWW17'!$BD$199)</f>
        <v>CWW17_184FL_PR24</v>
      </c>
      <c r="C3821" t="str">
        <f>IF(LEN(_xlfn.CONCAT('CWW17'!$B$195, " - ", 'CWW17'!$B$199, " - ", 'CWW17'!$E$6, " - ", 'CWW17'!$E$5))&gt;230,LEFT(_xlfn.CONCAT('CWW17'!$B$195, " - ", 'CWW17'!$B$199, " - ", 'CWW17'!$E$6, " - ", 'CWW17'!$E$5),212)&amp;" [*** truncated]",_xlfn.CONCAT('CWW17'!$B$195, " - ", 'CWW17'!$B$199, " - ", 'CWW17'!$E$6, " - ", 'CWW17'!$E$5))</f>
        <v xml:space="preserve">Other enhancement (Freeform lines - by exception) - Additional line 2; enhancement wastewater/bioresources opex - Foul - Wastewater network+ </v>
      </c>
      <c r="D3821" t="str">
        <f>'CWW17'!$C$199</f>
        <v>£m</v>
      </c>
      <c r="E3821" t="s">
        <v>8488</v>
      </c>
      <c r="F3821" s="1248">
        <f>IF(ISBLANK('CWW17'!$K$199),"##BLANK",'CWW17'!$K$199)</f>
        <v>0</v>
      </c>
    </row>
    <row r="3822" spans="2:6" x14ac:dyDescent="0.2">
      <c r="B3822" t="str">
        <f>UPPER('CWW17'!$BE$199)</f>
        <v>CWW17_184SWD_PR24</v>
      </c>
      <c r="C3822" t="str">
        <f>IF(LEN(_xlfn.CONCAT('CWW17'!$B$195, " - ", 'CWW17'!$B$199, " - ", 'CWW17'!$F$6, " - ", 'CWW17'!$E$5))&gt;230,LEFT(_xlfn.CONCAT('CWW17'!$B$195, " - ", 'CWW17'!$B$199, " - ", 'CWW17'!$F$6, " - ", 'CWW17'!$E$5),212)&amp;" [*** truncated]",_xlfn.CONCAT('CWW17'!$B$195, " - ", 'CWW17'!$B$199, " - ", 'CWW17'!$F$6, " - ", 'CWW17'!$E$5))</f>
        <v xml:space="preserve">Other enhancement (Freeform lines - by exception) - Additional line 2; enhancement wastewater/bioresources opex - Surface water drainage - Wastewater network+ </v>
      </c>
      <c r="D3822" t="str">
        <f>'CWW17'!$C$199</f>
        <v>£m</v>
      </c>
      <c r="E3822" t="s">
        <v>8488</v>
      </c>
      <c r="F3822" s="1248">
        <f>IF(ISBLANK('CWW17'!$L$199),"##BLANK",'CWW17'!$L$199)</f>
        <v>0</v>
      </c>
    </row>
    <row r="3823" spans="2:6" x14ac:dyDescent="0.2">
      <c r="B3823" t="str">
        <f>UPPER('CWW17'!$BF$199)</f>
        <v>CWW17_184HD_PR24</v>
      </c>
      <c r="C3823" t="str">
        <f>IF(LEN(_xlfn.CONCAT('CWW17'!$B$195, " - ", 'CWW17'!$B$199, " - ", 'CWW17'!$G$6, " - ", 'CWW17'!$E$5))&gt;230,LEFT(_xlfn.CONCAT('CWW17'!$B$195, " - ", 'CWW17'!$B$199, " - ", 'CWW17'!$G$6, " - ", 'CWW17'!$E$5),212)&amp;" [*** truncated]",_xlfn.CONCAT('CWW17'!$B$195, " - ", 'CWW17'!$B$199, " - ", 'CWW17'!$G$6, " - ", 'CWW17'!$E$5))</f>
        <v xml:space="preserve">Other enhancement (Freeform lines - by exception) - Additional line 2; enhancement wastewater/bioresources opex - Highway drainage - Wastewater network+ </v>
      </c>
      <c r="D3823" t="str">
        <f>'CWW17'!$C$199</f>
        <v>£m</v>
      </c>
      <c r="E3823" t="s">
        <v>8488</v>
      </c>
      <c r="F3823" s="1248">
        <f>IF(ISBLANK('CWW17'!$M$199),"##BLANK",'CWW17'!$M$199)</f>
        <v>0</v>
      </c>
    </row>
    <row r="3824" spans="2:6" x14ac:dyDescent="0.2">
      <c r="B3824" t="str">
        <f>UPPER('CWW17'!$BG$199)</f>
        <v>CWW17_184STD_PR24</v>
      </c>
      <c r="C3824" t="str">
        <f>IF(LEN(_xlfn.CONCAT('CWW17'!$B$195, " - ", 'CWW17'!$B$199, " - ", 'CWW17'!$H$6, " - ", 'CWW17'!$E$5))&gt;230,LEFT(_xlfn.CONCAT('CWW17'!$B$195, " - ", 'CWW17'!$B$199, " - ", 'CWW17'!$H$6, " - ", 'CWW17'!$E$5),212)&amp;" [*** truncated]",_xlfn.CONCAT('CWW17'!$B$195, " - ", 'CWW17'!$B$199, " - ", 'CWW17'!$H$6, " - ", 'CWW17'!$E$5))</f>
        <v xml:space="preserve">Other enhancement (Freeform lines - by exception) - Additional line 2; enhancement wastewater/bioresources opex - Sewage treatment and disposal - Wastewater network+ </v>
      </c>
      <c r="D3824" t="str">
        <f>'CWW17'!$C$199</f>
        <v>£m</v>
      </c>
      <c r="E3824" t="s">
        <v>8488</v>
      </c>
      <c r="F3824" s="1248">
        <f>IF(ISBLANK('CWW17'!$N$199),"##BLANK",'CWW17'!$N$199)</f>
        <v>0</v>
      </c>
    </row>
    <row r="3825" spans="2:6" x14ac:dyDescent="0.2">
      <c r="B3825" t="str">
        <f>UPPER('CWW17'!$BH$199)</f>
        <v>CWW17_184SLT_PR24</v>
      </c>
      <c r="C3825" t="str">
        <f>IF(LEN(_xlfn.CONCAT('CWW17'!$B$195, " - ", 'CWW17'!$B$199, " - ", 'CWW17'!$I$6, " - ", 'CWW17'!$E$5))&gt;230,LEFT(_xlfn.CONCAT('CWW17'!$B$195, " - ", 'CWW17'!$B$199, " - ", 'CWW17'!$I$6, " - ", 'CWW17'!$E$5),212)&amp;" [*** truncated]",_xlfn.CONCAT('CWW17'!$B$195, " - ", 'CWW17'!$B$199, " - ", 'CWW17'!$I$6, " - ", 'CWW17'!$E$5))</f>
        <v xml:space="preserve">Other enhancement (Freeform lines - by exception) - Additional line 2; enhancement wastewater/bioresources opex - Sludge liquor treatment - Wastewater network+ </v>
      </c>
      <c r="D3825" t="str">
        <f>'CWW17'!$C$199</f>
        <v>£m</v>
      </c>
      <c r="E3825" t="s">
        <v>8488</v>
      </c>
      <c r="F3825" s="1248">
        <f>IF(ISBLANK('CWW17'!$O$199),"##BLANK",'CWW17'!$O$199)</f>
        <v>0</v>
      </c>
    </row>
    <row r="3826" spans="2:6" x14ac:dyDescent="0.2">
      <c r="B3826" t="str">
        <f>UPPER('CWW17'!$BI$199)</f>
        <v>CWW17_184TOT_PR24</v>
      </c>
      <c r="C3826" t="str">
        <f>IF(LEN(_xlfn.CONCAT('CWW17'!$B$195, " - ", 'CWW17'!$B$199, " - ", 'CWW17'!$J$5))&gt;230,LEFT(_xlfn.CONCAT('CWW17'!$B$195, " - ", 'CWW17'!$B$199, " - ", 'CWW17'!$J$5),212)&amp;" [*** truncated]",_xlfn.CONCAT('CWW17'!$B$195, " - ", 'CWW17'!$B$199, " - ", 'CWW17'!$J$5))</f>
        <v>Other enhancement (Freeform lines - by exception) - Additional line 2; enhancement wastewater/bioresources opex - Total</v>
      </c>
      <c r="D3826" t="str">
        <f>'CWW17'!$C$199</f>
        <v>£m</v>
      </c>
      <c r="E3826" t="s">
        <v>8488</v>
      </c>
      <c r="F3826" s="1248">
        <f>IF(ISBLANK('CWW17'!$P$199),"##BLANK",'CWW17'!$P$199)</f>
        <v>0</v>
      </c>
    </row>
    <row r="3827" spans="2:6" x14ac:dyDescent="0.2">
      <c r="B3827" t="str">
        <f>UPPER('CWW17'!$BD$200)</f>
        <v>CWW17_185FL_PR24</v>
      </c>
      <c r="C3827" t="str">
        <f>IF(LEN(_xlfn.CONCAT('CWW17'!$B$195, " - ", 'CWW17'!$B$200, " - ", 'CWW17'!$E$6, " - ", 'CWW17'!$E$5))&gt;230,LEFT(_xlfn.CONCAT('CWW17'!$B$195, " - ", 'CWW17'!$B$200, " - ", 'CWW17'!$E$6, " - ", 'CWW17'!$E$5),212)&amp;" [*** truncated]",_xlfn.CONCAT('CWW17'!$B$195, " - ", 'CWW17'!$B$200, " - ", 'CWW17'!$E$6, " - ", 'CWW17'!$E$5))</f>
        <v xml:space="preserve">Other enhancement (Freeform lines - by exception) - Additional line 3; enhancement wastewater/bioresources capex - Foul - Wastewater network+ </v>
      </c>
      <c r="D3827" t="str">
        <f>'CWW17'!$C$200</f>
        <v>£m</v>
      </c>
      <c r="E3827" t="s">
        <v>8488</v>
      </c>
      <c r="F3827" s="1248">
        <f>IF(ISBLANK('CWW17'!$K$200),"##BLANK",'CWW17'!$K$200)</f>
        <v>0</v>
      </c>
    </row>
    <row r="3828" spans="2:6" x14ac:dyDescent="0.2">
      <c r="B3828" t="str">
        <f>UPPER('CWW17'!$BE$200)</f>
        <v>CWW17_185SWD_PR24</v>
      </c>
      <c r="C3828" t="str">
        <f>IF(LEN(_xlfn.CONCAT('CWW17'!$B$195, " - ", 'CWW17'!$B$200, " - ", 'CWW17'!$F$6, " - ", 'CWW17'!$E$5))&gt;230,LEFT(_xlfn.CONCAT('CWW17'!$B$195, " - ", 'CWW17'!$B$200, " - ", 'CWW17'!$F$6, " - ", 'CWW17'!$E$5),212)&amp;" [*** truncated]",_xlfn.CONCAT('CWW17'!$B$195, " - ", 'CWW17'!$B$200, " - ", 'CWW17'!$F$6, " - ", 'CWW17'!$E$5))</f>
        <v xml:space="preserve">Other enhancement (Freeform lines - by exception) - Additional line 3; enhancement wastewater/bioresources capex - Surface water drainage - Wastewater network+ </v>
      </c>
      <c r="D3828" t="str">
        <f>'CWW17'!$C$200</f>
        <v>£m</v>
      </c>
      <c r="E3828" t="s">
        <v>8488</v>
      </c>
      <c r="F3828" s="1248">
        <f>IF(ISBLANK('CWW17'!$L$200),"##BLANK",'CWW17'!$L$200)</f>
        <v>0</v>
      </c>
    </row>
    <row r="3829" spans="2:6" x14ac:dyDescent="0.2">
      <c r="B3829" t="str">
        <f>UPPER('CWW17'!$BF$200)</f>
        <v>CWW17_185HD_PR24</v>
      </c>
      <c r="C3829" t="str">
        <f>IF(LEN(_xlfn.CONCAT('CWW17'!$B$195, " - ", 'CWW17'!$B$200, " - ", 'CWW17'!$G$6, " - ", 'CWW17'!$E$5))&gt;230,LEFT(_xlfn.CONCAT('CWW17'!$B$195, " - ", 'CWW17'!$B$200, " - ", 'CWW17'!$G$6, " - ", 'CWW17'!$E$5),212)&amp;" [*** truncated]",_xlfn.CONCAT('CWW17'!$B$195, " - ", 'CWW17'!$B$200, " - ", 'CWW17'!$G$6, " - ", 'CWW17'!$E$5))</f>
        <v xml:space="preserve">Other enhancement (Freeform lines - by exception) - Additional line 3; enhancement wastewater/bioresources capex - Highway drainage - Wastewater network+ </v>
      </c>
      <c r="D3829" t="str">
        <f>'CWW17'!$C$200</f>
        <v>£m</v>
      </c>
      <c r="E3829" t="s">
        <v>8488</v>
      </c>
      <c r="F3829" s="1248">
        <f>IF(ISBLANK('CWW17'!$M$200),"##BLANK",'CWW17'!$M$200)</f>
        <v>0</v>
      </c>
    </row>
    <row r="3830" spans="2:6" x14ac:dyDescent="0.2">
      <c r="B3830" t="str">
        <f>UPPER('CWW17'!$BG$200)</f>
        <v>CWW17_185STD_PR24</v>
      </c>
      <c r="C3830" t="str">
        <f>IF(LEN(_xlfn.CONCAT('CWW17'!$B$195, " - ", 'CWW17'!$B$200, " - ", 'CWW17'!$H$6, " - ", 'CWW17'!$E$5))&gt;230,LEFT(_xlfn.CONCAT('CWW17'!$B$195, " - ", 'CWW17'!$B$200, " - ", 'CWW17'!$H$6, " - ", 'CWW17'!$E$5),212)&amp;" [*** truncated]",_xlfn.CONCAT('CWW17'!$B$195, " - ", 'CWW17'!$B$200, " - ", 'CWW17'!$H$6, " - ", 'CWW17'!$E$5))</f>
        <v xml:space="preserve">Other enhancement (Freeform lines - by exception) - Additional line 3; enhancement wastewater/bioresources capex - Sewage treatment and disposal - Wastewater network+ </v>
      </c>
      <c r="D3830" t="str">
        <f>'CWW17'!$C$200</f>
        <v>£m</v>
      </c>
      <c r="E3830" t="s">
        <v>8488</v>
      </c>
      <c r="F3830" s="1248">
        <f>IF(ISBLANK('CWW17'!$N$200),"##BLANK",'CWW17'!$N$200)</f>
        <v>0</v>
      </c>
    </row>
    <row r="3831" spans="2:6" x14ac:dyDescent="0.2">
      <c r="B3831" t="str">
        <f>UPPER('CWW17'!$BH$200)</f>
        <v>CWW17_185SLT_PR24</v>
      </c>
      <c r="C3831" t="str">
        <f>IF(LEN(_xlfn.CONCAT('CWW17'!$B$195, " - ", 'CWW17'!$B$200, " - ", 'CWW17'!$I$6, " - ", 'CWW17'!$E$5))&gt;230,LEFT(_xlfn.CONCAT('CWW17'!$B$195, " - ", 'CWW17'!$B$200, " - ", 'CWW17'!$I$6, " - ", 'CWW17'!$E$5),212)&amp;" [*** truncated]",_xlfn.CONCAT('CWW17'!$B$195, " - ", 'CWW17'!$B$200, " - ", 'CWW17'!$I$6, " - ", 'CWW17'!$E$5))</f>
        <v xml:space="preserve">Other enhancement (Freeform lines - by exception) - Additional line 3; enhancement wastewater/bioresources capex - Sludge liquor treatment - Wastewater network+ </v>
      </c>
      <c r="D3831" t="str">
        <f>'CWW17'!$C$200</f>
        <v>£m</v>
      </c>
      <c r="E3831" t="s">
        <v>8488</v>
      </c>
      <c r="F3831" s="1248">
        <f>IF(ISBLANK('CWW17'!$O$200),"##BLANK",'CWW17'!$O$200)</f>
        <v>0</v>
      </c>
    </row>
    <row r="3832" spans="2:6" x14ac:dyDescent="0.2">
      <c r="B3832" t="str">
        <f>UPPER('CWW17'!$BI$200)</f>
        <v>CWW17_185TOT_PR24</v>
      </c>
      <c r="C3832" t="str">
        <f>IF(LEN(_xlfn.CONCAT('CWW17'!$B$195, " - ", 'CWW17'!$B$200, " - ", 'CWW17'!$J$5))&gt;230,LEFT(_xlfn.CONCAT('CWW17'!$B$195, " - ", 'CWW17'!$B$200, " - ", 'CWW17'!$J$5),212)&amp;" [*** truncated]",_xlfn.CONCAT('CWW17'!$B$195, " - ", 'CWW17'!$B$200, " - ", 'CWW17'!$J$5))</f>
        <v>Other enhancement (Freeform lines - by exception) - Additional line 3; enhancement wastewater/bioresources capex - Total</v>
      </c>
      <c r="D3832" t="str">
        <f>'CWW17'!$C$200</f>
        <v>£m</v>
      </c>
      <c r="E3832" t="s">
        <v>8488</v>
      </c>
      <c r="F3832" s="1248">
        <f>IF(ISBLANK('CWW17'!$P$200),"##BLANK",'CWW17'!$P$200)</f>
        <v>0</v>
      </c>
    </row>
    <row r="3833" spans="2:6" x14ac:dyDescent="0.2">
      <c r="B3833" t="str">
        <f>UPPER('CWW17'!$BD$201)</f>
        <v>CWW17_186FL_PR24</v>
      </c>
      <c r="C3833" t="str">
        <f>IF(LEN(_xlfn.CONCAT('CWW17'!$B$195, " - ", 'CWW17'!$B$201, " - ", 'CWW17'!$E$6, " - ", 'CWW17'!$E$5))&gt;230,LEFT(_xlfn.CONCAT('CWW17'!$B$195, " - ", 'CWW17'!$B$201, " - ", 'CWW17'!$E$6, " - ", 'CWW17'!$E$5),212)&amp;" [*** truncated]",_xlfn.CONCAT('CWW17'!$B$195, " - ", 'CWW17'!$B$201, " - ", 'CWW17'!$E$6, " - ", 'CWW17'!$E$5))</f>
        <v xml:space="preserve">Other enhancement (Freeform lines - by exception) - Additional line 3; enhancement wastewater/bioresources opex - Foul - Wastewater network+ </v>
      </c>
      <c r="D3833" t="str">
        <f>'CWW17'!$C$201</f>
        <v>£m</v>
      </c>
      <c r="E3833" t="s">
        <v>8488</v>
      </c>
      <c r="F3833" s="1248">
        <f>IF(ISBLANK('CWW17'!$K$201),"##BLANK",'CWW17'!$K$201)</f>
        <v>0</v>
      </c>
    </row>
    <row r="3834" spans="2:6" x14ac:dyDescent="0.2">
      <c r="B3834" t="str">
        <f>UPPER('CWW17'!$BE$201)</f>
        <v>CWW17_186SWD_PR24</v>
      </c>
      <c r="C3834" t="str">
        <f>IF(LEN(_xlfn.CONCAT('CWW17'!$B$195, " - ", 'CWW17'!$B$201, " - ", 'CWW17'!$F$6, " - ", 'CWW17'!$E$5))&gt;230,LEFT(_xlfn.CONCAT('CWW17'!$B$195, " - ", 'CWW17'!$B$201, " - ", 'CWW17'!$F$6, " - ", 'CWW17'!$E$5),212)&amp;" [*** truncated]",_xlfn.CONCAT('CWW17'!$B$195, " - ", 'CWW17'!$B$201, " - ", 'CWW17'!$F$6, " - ", 'CWW17'!$E$5))</f>
        <v xml:space="preserve">Other enhancement (Freeform lines - by exception) - Additional line 3; enhancement wastewater/bioresources opex - Surface water drainage - Wastewater network+ </v>
      </c>
      <c r="D3834" t="str">
        <f>'CWW17'!$C$201</f>
        <v>£m</v>
      </c>
      <c r="E3834" t="s">
        <v>8488</v>
      </c>
      <c r="F3834" s="1248">
        <f>IF(ISBLANK('CWW17'!$L$201),"##BLANK",'CWW17'!$L$201)</f>
        <v>0</v>
      </c>
    </row>
    <row r="3835" spans="2:6" x14ac:dyDescent="0.2">
      <c r="B3835" t="str">
        <f>UPPER('CWW17'!$BF$201)</f>
        <v>CWW17_186HD_PR24</v>
      </c>
      <c r="C3835" t="str">
        <f>IF(LEN(_xlfn.CONCAT('CWW17'!$B$195, " - ", 'CWW17'!$B$201, " - ", 'CWW17'!$G$6, " - ", 'CWW17'!$E$5))&gt;230,LEFT(_xlfn.CONCAT('CWW17'!$B$195, " - ", 'CWW17'!$B$201, " - ", 'CWW17'!$G$6, " - ", 'CWW17'!$E$5),212)&amp;" [*** truncated]",_xlfn.CONCAT('CWW17'!$B$195, " - ", 'CWW17'!$B$201, " - ", 'CWW17'!$G$6, " - ", 'CWW17'!$E$5))</f>
        <v xml:space="preserve">Other enhancement (Freeform lines - by exception) - Additional line 3; enhancement wastewater/bioresources opex - Highway drainage - Wastewater network+ </v>
      </c>
      <c r="D3835" t="str">
        <f>'CWW17'!$C$201</f>
        <v>£m</v>
      </c>
      <c r="E3835" t="s">
        <v>8488</v>
      </c>
      <c r="F3835" s="1248">
        <f>IF(ISBLANK('CWW17'!$M$201),"##BLANK",'CWW17'!$M$201)</f>
        <v>0</v>
      </c>
    </row>
    <row r="3836" spans="2:6" x14ac:dyDescent="0.2">
      <c r="B3836" t="str">
        <f>UPPER('CWW17'!$BG$201)</f>
        <v>CWW17_186STD_PR24</v>
      </c>
      <c r="C3836" t="str">
        <f>IF(LEN(_xlfn.CONCAT('CWW17'!$B$195, " - ", 'CWW17'!$B$201, " - ", 'CWW17'!$H$6, " - ", 'CWW17'!$E$5))&gt;230,LEFT(_xlfn.CONCAT('CWW17'!$B$195, " - ", 'CWW17'!$B$201, " - ", 'CWW17'!$H$6, " - ", 'CWW17'!$E$5),212)&amp;" [*** truncated]",_xlfn.CONCAT('CWW17'!$B$195, " - ", 'CWW17'!$B$201, " - ", 'CWW17'!$H$6, " - ", 'CWW17'!$E$5))</f>
        <v xml:space="preserve">Other enhancement (Freeform lines - by exception) - Additional line 3; enhancement wastewater/bioresources opex - Sewage treatment and disposal - Wastewater network+ </v>
      </c>
      <c r="D3836" t="str">
        <f>'CWW17'!$C$201</f>
        <v>£m</v>
      </c>
      <c r="E3836" t="s">
        <v>8488</v>
      </c>
      <c r="F3836" s="1248">
        <f>IF(ISBLANK('CWW17'!$N$201),"##BLANK",'CWW17'!$N$201)</f>
        <v>0</v>
      </c>
    </row>
    <row r="3837" spans="2:6" x14ac:dyDescent="0.2">
      <c r="B3837" t="str">
        <f>UPPER('CWW17'!$BH$201)</f>
        <v>CWW17_186SLT_PR24</v>
      </c>
      <c r="C3837" t="str">
        <f>IF(LEN(_xlfn.CONCAT('CWW17'!$B$195, " - ", 'CWW17'!$B$201, " - ", 'CWW17'!$I$6, " - ", 'CWW17'!$E$5))&gt;230,LEFT(_xlfn.CONCAT('CWW17'!$B$195, " - ", 'CWW17'!$B$201, " - ", 'CWW17'!$I$6, " - ", 'CWW17'!$E$5),212)&amp;" [*** truncated]",_xlfn.CONCAT('CWW17'!$B$195, " - ", 'CWW17'!$B$201, " - ", 'CWW17'!$I$6, " - ", 'CWW17'!$E$5))</f>
        <v xml:space="preserve">Other enhancement (Freeform lines - by exception) - Additional line 3; enhancement wastewater/bioresources opex - Sludge liquor treatment - Wastewater network+ </v>
      </c>
      <c r="D3837" t="str">
        <f>'CWW17'!$C$201</f>
        <v>£m</v>
      </c>
      <c r="E3837" t="s">
        <v>8488</v>
      </c>
      <c r="F3837" s="1248">
        <f>IF(ISBLANK('CWW17'!$O$201),"##BLANK",'CWW17'!$O$201)</f>
        <v>0</v>
      </c>
    </row>
    <row r="3838" spans="2:6" x14ac:dyDescent="0.2">
      <c r="B3838" t="str">
        <f>UPPER('CWW17'!$BI$201)</f>
        <v>CWW17_186TOT_PR24</v>
      </c>
      <c r="C3838" t="str">
        <f>IF(LEN(_xlfn.CONCAT('CWW17'!$B$195, " - ", 'CWW17'!$B$201, " - ", 'CWW17'!$J$5))&gt;230,LEFT(_xlfn.CONCAT('CWW17'!$B$195, " - ", 'CWW17'!$B$201, " - ", 'CWW17'!$J$5),212)&amp;" [*** truncated]",_xlfn.CONCAT('CWW17'!$B$195, " - ", 'CWW17'!$B$201, " - ", 'CWW17'!$J$5))</f>
        <v>Other enhancement (Freeform lines - by exception) - Additional line 3; enhancement wastewater/bioresources opex - Total</v>
      </c>
      <c r="D3838" t="str">
        <f>'CWW17'!$C$201</f>
        <v>£m</v>
      </c>
      <c r="E3838" t="s">
        <v>8488</v>
      </c>
      <c r="F3838" s="1248">
        <f>IF(ISBLANK('CWW17'!$P$201),"##BLANK",'CWW17'!$P$201)</f>
        <v>0</v>
      </c>
    </row>
    <row r="3839" spans="2:6" x14ac:dyDescent="0.2">
      <c r="B3839" t="str">
        <f>UPPER('CWW17'!$BD$202)</f>
        <v>CWW17_187FL_PR24</v>
      </c>
      <c r="C3839" t="str">
        <f>IF(LEN(_xlfn.CONCAT('CWW17'!$B$195, " - ", 'CWW17'!$B$202, " - ", 'CWW17'!$E$6, " - ", 'CWW17'!$E$5))&gt;230,LEFT(_xlfn.CONCAT('CWW17'!$B$195, " - ", 'CWW17'!$B$202, " - ", 'CWW17'!$E$6, " - ", 'CWW17'!$E$5),212)&amp;" [*** truncated]",_xlfn.CONCAT('CWW17'!$B$195, " - ", 'CWW17'!$B$202, " - ", 'CWW17'!$E$6, " - ", 'CWW17'!$E$5))</f>
        <v xml:space="preserve">Other enhancement (Freeform lines - by exception) - Additional line 4; enhancement wastewater/bioresources capex - Foul - Wastewater network+ </v>
      </c>
      <c r="D3839" t="str">
        <f>'CWW17'!$C$202</f>
        <v>£m</v>
      </c>
      <c r="E3839" t="s">
        <v>8488</v>
      </c>
      <c r="F3839" s="1248">
        <f>IF(ISBLANK('CWW17'!$K$202),"##BLANK",'CWW17'!$K$202)</f>
        <v>0</v>
      </c>
    </row>
    <row r="3840" spans="2:6" x14ac:dyDescent="0.2">
      <c r="B3840" t="str">
        <f>UPPER('CWW17'!$BE$202)</f>
        <v>CWW17_187SWD_PR24</v>
      </c>
      <c r="C3840" t="str">
        <f>IF(LEN(_xlfn.CONCAT('CWW17'!$B$195, " - ", 'CWW17'!$B$202, " - ", 'CWW17'!$F$6, " - ", 'CWW17'!$E$5))&gt;230,LEFT(_xlfn.CONCAT('CWW17'!$B$195, " - ", 'CWW17'!$B$202, " - ", 'CWW17'!$F$6, " - ", 'CWW17'!$E$5),212)&amp;" [*** truncated]",_xlfn.CONCAT('CWW17'!$B$195, " - ", 'CWW17'!$B$202, " - ", 'CWW17'!$F$6, " - ", 'CWW17'!$E$5))</f>
        <v xml:space="preserve">Other enhancement (Freeform lines - by exception) - Additional line 4; enhancement wastewater/bioresources capex - Surface water drainage - Wastewater network+ </v>
      </c>
      <c r="D3840" t="str">
        <f>'CWW17'!$C$202</f>
        <v>£m</v>
      </c>
      <c r="E3840" t="s">
        <v>8488</v>
      </c>
      <c r="F3840" s="1248">
        <f>IF(ISBLANK('CWW17'!$L$202),"##BLANK",'CWW17'!$L$202)</f>
        <v>0</v>
      </c>
    </row>
    <row r="3841" spans="2:6" x14ac:dyDescent="0.2">
      <c r="B3841" t="str">
        <f>UPPER('CWW17'!$BF$202)</f>
        <v>CWW17_187HD_PR24</v>
      </c>
      <c r="C3841" t="str">
        <f>IF(LEN(_xlfn.CONCAT('CWW17'!$B$195, " - ", 'CWW17'!$B$202, " - ", 'CWW17'!$G$6, " - ", 'CWW17'!$E$5))&gt;230,LEFT(_xlfn.CONCAT('CWW17'!$B$195, " - ", 'CWW17'!$B$202, " - ", 'CWW17'!$G$6, " - ", 'CWW17'!$E$5),212)&amp;" [*** truncated]",_xlfn.CONCAT('CWW17'!$B$195, " - ", 'CWW17'!$B$202, " - ", 'CWW17'!$G$6, " - ", 'CWW17'!$E$5))</f>
        <v xml:space="preserve">Other enhancement (Freeform lines - by exception) - Additional line 4; enhancement wastewater/bioresources capex - Highway drainage - Wastewater network+ </v>
      </c>
      <c r="D3841" t="str">
        <f>'CWW17'!$C$202</f>
        <v>£m</v>
      </c>
      <c r="E3841" t="s">
        <v>8488</v>
      </c>
      <c r="F3841" s="1248">
        <f>IF(ISBLANK('CWW17'!$M$202),"##BLANK",'CWW17'!$M$202)</f>
        <v>0</v>
      </c>
    </row>
    <row r="3842" spans="2:6" x14ac:dyDescent="0.2">
      <c r="B3842" t="str">
        <f>UPPER('CWW17'!$BG$202)</f>
        <v>CWW17_187STD_PR24</v>
      </c>
      <c r="C3842" t="str">
        <f>IF(LEN(_xlfn.CONCAT('CWW17'!$B$195, " - ", 'CWW17'!$B$202, " - ", 'CWW17'!$H$6, " - ", 'CWW17'!$E$5))&gt;230,LEFT(_xlfn.CONCAT('CWW17'!$B$195, " - ", 'CWW17'!$B$202, " - ", 'CWW17'!$H$6, " - ", 'CWW17'!$E$5),212)&amp;" [*** truncated]",_xlfn.CONCAT('CWW17'!$B$195, " - ", 'CWW17'!$B$202, " - ", 'CWW17'!$H$6, " - ", 'CWW17'!$E$5))</f>
        <v xml:space="preserve">Other enhancement (Freeform lines - by exception) - Additional line 4; enhancement wastewater/bioresources capex - Sewage treatment and disposal - Wastewater network+ </v>
      </c>
      <c r="D3842" t="str">
        <f>'CWW17'!$C$202</f>
        <v>£m</v>
      </c>
      <c r="E3842" t="s">
        <v>8488</v>
      </c>
      <c r="F3842" s="1248">
        <f>IF(ISBLANK('CWW17'!$N$202),"##BLANK",'CWW17'!$N$202)</f>
        <v>0</v>
      </c>
    </row>
    <row r="3843" spans="2:6" x14ac:dyDescent="0.2">
      <c r="B3843" t="str">
        <f>UPPER('CWW17'!$BH$202)</f>
        <v>CWW17_187SLT_PR24</v>
      </c>
      <c r="C3843" t="str">
        <f>IF(LEN(_xlfn.CONCAT('CWW17'!$B$195, " - ", 'CWW17'!$B$202, " - ", 'CWW17'!$I$6, " - ", 'CWW17'!$E$5))&gt;230,LEFT(_xlfn.CONCAT('CWW17'!$B$195, " - ", 'CWW17'!$B$202, " - ", 'CWW17'!$I$6, " - ", 'CWW17'!$E$5),212)&amp;" [*** truncated]",_xlfn.CONCAT('CWW17'!$B$195, " - ", 'CWW17'!$B$202, " - ", 'CWW17'!$I$6, " - ", 'CWW17'!$E$5))</f>
        <v xml:space="preserve">Other enhancement (Freeform lines - by exception) - Additional line 4; enhancement wastewater/bioresources capex - Sludge liquor treatment - Wastewater network+ </v>
      </c>
      <c r="D3843" t="str">
        <f>'CWW17'!$C$202</f>
        <v>£m</v>
      </c>
      <c r="E3843" t="s">
        <v>8488</v>
      </c>
      <c r="F3843" s="1248">
        <f>IF(ISBLANK('CWW17'!$O$202),"##BLANK",'CWW17'!$O$202)</f>
        <v>0</v>
      </c>
    </row>
    <row r="3844" spans="2:6" x14ac:dyDescent="0.2">
      <c r="B3844" t="str">
        <f>UPPER('CWW17'!$BI$202)</f>
        <v>CWW17_187TOT_PR24</v>
      </c>
      <c r="C3844" t="str">
        <f>IF(LEN(_xlfn.CONCAT('CWW17'!$B$195, " - ", 'CWW17'!$B$202, " - ", 'CWW17'!$J$5))&gt;230,LEFT(_xlfn.CONCAT('CWW17'!$B$195, " - ", 'CWW17'!$B$202, " - ", 'CWW17'!$J$5),212)&amp;" [*** truncated]",_xlfn.CONCAT('CWW17'!$B$195, " - ", 'CWW17'!$B$202, " - ", 'CWW17'!$J$5))</f>
        <v>Other enhancement (Freeform lines - by exception) - Additional line 4; enhancement wastewater/bioresources capex - Total</v>
      </c>
      <c r="D3844" t="str">
        <f>'CWW17'!$C$202</f>
        <v>£m</v>
      </c>
      <c r="E3844" t="s">
        <v>8488</v>
      </c>
      <c r="F3844" s="1248">
        <f>IF(ISBLANK('CWW17'!$P$202),"##BLANK",'CWW17'!$P$202)</f>
        <v>0</v>
      </c>
    </row>
    <row r="3845" spans="2:6" x14ac:dyDescent="0.2">
      <c r="B3845" t="str">
        <f>UPPER('CWW17'!$BD$203)</f>
        <v>CWW17_188FL_PR24</v>
      </c>
      <c r="C3845" t="str">
        <f>IF(LEN(_xlfn.CONCAT('CWW17'!$B$195, " - ", 'CWW17'!$B$203, " - ", 'CWW17'!$E$6, " - ", 'CWW17'!$E$5))&gt;230,LEFT(_xlfn.CONCAT('CWW17'!$B$195, " - ", 'CWW17'!$B$203, " - ", 'CWW17'!$E$6, " - ", 'CWW17'!$E$5),212)&amp;" [*** truncated]",_xlfn.CONCAT('CWW17'!$B$195, " - ", 'CWW17'!$B$203, " - ", 'CWW17'!$E$6, " - ", 'CWW17'!$E$5))</f>
        <v xml:space="preserve">Other enhancement (Freeform lines - by exception) - Additional line 4; enhancement wastewater/bioresources opex - Foul - Wastewater network+ </v>
      </c>
      <c r="D3845" t="str">
        <f>'CWW17'!$C$203</f>
        <v>£m</v>
      </c>
      <c r="E3845" t="s">
        <v>8488</v>
      </c>
      <c r="F3845" s="1248">
        <f>IF(ISBLANK('CWW17'!$K$203),"##BLANK",'CWW17'!$K$203)</f>
        <v>0</v>
      </c>
    </row>
    <row r="3846" spans="2:6" x14ac:dyDescent="0.2">
      <c r="B3846" t="str">
        <f>UPPER('CWW17'!$BE$203)</f>
        <v>CWW17_188SWD_PR24</v>
      </c>
      <c r="C3846" t="str">
        <f>IF(LEN(_xlfn.CONCAT('CWW17'!$B$195, " - ", 'CWW17'!$B$203, " - ", 'CWW17'!$F$6, " - ", 'CWW17'!$E$5))&gt;230,LEFT(_xlfn.CONCAT('CWW17'!$B$195, " - ", 'CWW17'!$B$203, " - ", 'CWW17'!$F$6, " - ", 'CWW17'!$E$5),212)&amp;" [*** truncated]",_xlfn.CONCAT('CWW17'!$B$195, " - ", 'CWW17'!$B$203, " - ", 'CWW17'!$F$6, " - ", 'CWW17'!$E$5))</f>
        <v xml:space="preserve">Other enhancement (Freeform lines - by exception) - Additional line 4; enhancement wastewater/bioresources opex - Surface water drainage - Wastewater network+ </v>
      </c>
      <c r="D3846" t="str">
        <f>'CWW17'!$C$203</f>
        <v>£m</v>
      </c>
      <c r="E3846" t="s">
        <v>8488</v>
      </c>
      <c r="F3846" s="1248">
        <f>IF(ISBLANK('CWW17'!$L$203),"##BLANK",'CWW17'!$L$203)</f>
        <v>0</v>
      </c>
    </row>
    <row r="3847" spans="2:6" x14ac:dyDescent="0.2">
      <c r="B3847" t="str">
        <f>UPPER('CWW17'!$BF$203)</f>
        <v>CWW17_188HD_PR24</v>
      </c>
      <c r="C3847" t="str">
        <f>IF(LEN(_xlfn.CONCAT('CWW17'!$B$195, " - ", 'CWW17'!$B$203, " - ", 'CWW17'!$G$6, " - ", 'CWW17'!$E$5))&gt;230,LEFT(_xlfn.CONCAT('CWW17'!$B$195, " - ", 'CWW17'!$B$203, " - ", 'CWW17'!$G$6, " - ", 'CWW17'!$E$5),212)&amp;" [*** truncated]",_xlfn.CONCAT('CWW17'!$B$195, " - ", 'CWW17'!$B$203, " - ", 'CWW17'!$G$6, " - ", 'CWW17'!$E$5))</f>
        <v xml:space="preserve">Other enhancement (Freeform lines - by exception) - Additional line 4; enhancement wastewater/bioresources opex - Highway drainage - Wastewater network+ </v>
      </c>
      <c r="D3847" t="str">
        <f>'CWW17'!$C$203</f>
        <v>£m</v>
      </c>
      <c r="E3847" t="s">
        <v>8488</v>
      </c>
      <c r="F3847" s="1248">
        <f>IF(ISBLANK('CWW17'!$M$203),"##BLANK",'CWW17'!$M$203)</f>
        <v>0</v>
      </c>
    </row>
    <row r="3848" spans="2:6" x14ac:dyDescent="0.2">
      <c r="B3848" t="str">
        <f>UPPER('CWW17'!$BG$203)</f>
        <v>CWW17_188STD_PR24</v>
      </c>
      <c r="C3848" t="str">
        <f>IF(LEN(_xlfn.CONCAT('CWW17'!$B$195, " - ", 'CWW17'!$B$203, " - ", 'CWW17'!$H$6, " - ", 'CWW17'!$E$5))&gt;230,LEFT(_xlfn.CONCAT('CWW17'!$B$195, " - ", 'CWW17'!$B$203, " - ", 'CWW17'!$H$6, " - ", 'CWW17'!$E$5),212)&amp;" [*** truncated]",_xlfn.CONCAT('CWW17'!$B$195, " - ", 'CWW17'!$B$203, " - ", 'CWW17'!$H$6, " - ", 'CWW17'!$E$5))</f>
        <v xml:space="preserve">Other enhancement (Freeform lines - by exception) - Additional line 4; enhancement wastewater/bioresources opex - Sewage treatment and disposal - Wastewater network+ </v>
      </c>
      <c r="D3848" t="str">
        <f>'CWW17'!$C$203</f>
        <v>£m</v>
      </c>
      <c r="E3848" t="s">
        <v>8488</v>
      </c>
      <c r="F3848" s="1248">
        <f>IF(ISBLANK('CWW17'!$N$203),"##BLANK",'CWW17'!$N$203)</f>
        <v>0</v>
      </c>
    </row>
    <row r="3849" spans="2:6" x14ac:dyDescent="0.2">
      <c r="B3849" t="str">
        <f>UPPER('CWW17'!$BH$203)</f>
        <v>CWW17_188SLT_PR24</v>
      </c>
      <c r="C3849" t="str">
        <f>IF(LEN(_xlfn.CONCAT('CWW17'!$B$195, " - ", 'CWW17'!$B$203, " - ", 'CWW17'!$I$6, " - ", 'CWW17'!$E$5))&gt;230,LEFT(_xlfn.CONCAT('CWW17'!$B$195, " - ", 'CWW17'!$B$203, " - ", 'CWW17'!$I$6, " - ", 'CWW17'!$E$5),212)&amp;" [*** truncated]",_xlfn.CONCAT('CWW17'!$B$195, " - ", 'CWW17'!$B$203, " - ", 'CWW17'!$I$6, " - ", 'CWW17'!$E$5))</f>
        <v xml:space="preserve">Other enhancement (Freeform lines - by exception) - Additional line 4; enhancement wastewater/bioresources opex - Sludge liquor treatment - Wastewater network+ </v>
      </c>
      <c r="D3849" t="str">
        <f>'CWW17'!$C$203</f>
        <v>£m</v>
      </c>
      <c r="E3849" t="s">
        <v>8488</v>
      </c>
      <c r="F3849" s="1248">
        <f>IF(ISBLANK('CWW17'!$O$203),"##BLANK",'CWW17'!$O$203)</f>
        <v>0</v>
      </c>
    </row>
    <row r="3850" spans="2:6" x14ac:dyDescent="0.2">
      <c r="B3850" t="str">
        <f>UPPER('CWW17'!$BI$203)</f>
        <v>CWW17_188TOT_PR24</v>
      </c>
      <c r="C3850" t="str">
        <f>IF(LEN(_xlfn.CONCAT('CWW17'!$B$195, " - ", 'CWW17'!$B$203, " - ", 'CWW17'!$J$5))&gt;230,LEFT(_xlfn.CONCAT('CWW17'!$B$195, " - ", 'CWW17'!$B$203, " - ", 'CWW17'!$J$5),212)&amp;" [*** truncated]",_xlfn.CONCAT('CWW17'!$B$195, " - ", 'CWW17'!$B$203, " - ", 'CWW17'!$J$5))</f>
        <v>Other enhancement (Freeform lines - by exception) - Additional line 4; enhancement wastewater/bioresources opex - Total</v>
      </c>
      <c r="D3850" t="str">
        <f>'CWW17'!$C$203</f>
        <v>£m</v>
      </c>
      <c r="E3850" t="s">
        <v>8488</v>
      </c>
      <c r="F3850" s="1248">
        <f>IF(ISBLANK('CWW17'!$P$203),"##BLANK",'CWW17'!$P$203)</f>
        <v>0</v>
      </c>
    </row>
    <row r="3851" spans="2:6" x14ac:dyDescent="0.2">
      <c r="B3851" t="str">
        <f>UPPER('CWW17'!$BD$204)</f>
        <v>CWW17_189FL_PR24</v>
      </c>
      <c r="C3851" t="str">
        <f>IF(LEN(_xlfn.CONCAT('CWW17'!$B$195, " - ", 'CWW17'!$B$204, " - ", 'CWW17'!$E$6, " - ", 'CWW17'!$E$5))&gt;230,LEFT(_xlfn.CONCAT('CWW17'!$B$195, " - ", 'CWW17'!$B$204, " - ", 'CWW17'!$E$6, " - ", 'CWW17'!$E$5),212)&amp;" [*** truncated]",_xlfn.CONCAT('CWW17'!$B$195, " - ", 'CWW17'!$B$204, " - ", 'CWW17'!$E$6, " - ", 'CWW17'!$E$5))</f>
        <v xml:space="preserve">Other enhancement (Freeform lines - by exception) - Additional line 5; enhancement wastewater/bioresources capex - Foul - Wastewater network+ </v>
      </c>
      <c r="D3851" t="str">
        <f>'CWW17'!$C$204</f>
        <v>£m</v>
      </c>
      <c r="E3851" t="s">
        <v>8488</v>
      </c>
      <c r="F3851" s="1248">
        <f>IF(ISBLANK('CWW17'!$K$204),"##BLANK",'CWW17'!$K$204)</f>
        <v>0</v>
      </c>
    </row>
    <row r="3852" spans="2:6" x14ac:dyDescent="0.2">
      <c r="B3852" t="str">
        <f>UPPER('CWW17'!$BE$204)</f>
        <v>CWW17_189SWD_PR24</v>
      </c>
      <c r="C3852" t="str">
        <f>IF(LEN(_xlfn.CONCAT('CWW17'!$B$195, " - ", 'CWW17'!$B$204, " - ", 'CWW17'!$F$6, " - ", 'CWW17'!$E$5))&gt;230,LEFT(_xlfn.CONCAT('CWW17'!$B$195, " - ", 'CWW17'!$B$204, " - ", 'CWW17'!$F$6, " - ", 'CWW17'!$E$5),212)&amp;" [*** truncated]",_xlfn.CONCAT('CWW17'!$B$195, " - ", 'CWW17'!$B$204, " - ", 'CWW17'!$F$6, " - ", 'CWW17'!$E$5))</f>
        <v xml:space="preserve">Other enhancement (Freeform lines - by exception) - Additional line 5; enhancement wastewater/bioresources capex - Surface water drainage - Wastewater network+ </v>
      </c>
      <c r="D3852" t="str">
        <f>'CWW17'!$C$204</f>
        <v>£m</v>
      </c>
      <c r="E3852" t="s">
        <v>8488</v>
      </c>
      <c r="F3852" s="1248">
        <f>IF(ISBLANK('CWW17'!$L$204),"##BLANK",'CWW17'!$L$204)</f>
        <v>0</v>
      </c>
    </row>
    <row r="3853" spans="2:6" x14ac:dyDescent="0.2">
      <c r="B3853" t="str">
        <f>UPPER('CWW17'!$BF$204)</f>
        <v>CWW17_189HD_PR24</v>
      </c>
      <c r="C3853" t="str">
        <f>IF(LEN(_xlfn.CONCAT('CWW17'!$B$195, " - ", 'CWW17'!$B$204, " - ", 'CWW17'!$G$6, " - ", 'CWW17'!$E$5))&gt;230,LEFT(_xlfn.CONCAT('CWW17'!$B$195, " - ", 'CWW17'!$B$204, " - ", 'CWW17'!$G$6, " - ", 'CWW17'!$E$5),212)&amp;" [*** truncated]",_xlfn.CONCAT('CWW17'!$B$195, " - ", 'CWW17'!$B$204, " - ", 'CWW17'!$G$6, " - ", 'CWW17'!$E$5))</f>
        <v xml:space="preserve">Other enhancement (Freeform lines - by exception) - Additional line 5; enhancement wastewater/bioresources capex - Highway drainage - Wastewater network+ </v>
      </c>
      <c r="D3853" t="str">
        <f>'CWW17'!$C$204</f>
        <v>£m</v>
      </c>
      <c r="E3853" t="s">
        <v>8488</v>
      </c>
      <c r="F3853" s="1248">
        <f>IF(ISBLANK('CWW17'!$M$204),"##BLANK",'CWW17'!$M$204)</f>
        <v>0</v>
      </c>
    </row>
    <row r="3854" spans="2:6" x14ac:dyDescent="0.2">
      <c r="B3854" t="str">
        <f>UPPER('CWW17'!$BG$204)</f>
        <v>CWW17_189STD_PR24</v>
      </c>
      <c r="C3854" t="str">
        <f>IF(LEN(_xlfn.CONCAT('CWW17'!$B$195, " - ", 'CWW17'!$B$204, " - ", 'CWW17'!$H$6, " - ", 'CWW17'!$E$5))&gt;230,LEFT(_xlfn.CONCAT('CWW17'!$B$195, " - ", 'CWW17'!$B$204, " - ", 'CWW17'!$H$6, " - ", 'CWW17'!$E$5),212)&amp;" [*** truncated]",_xlfn.CONCAT('CWW17'!$B$195, " - ", 'CWW17'!$B$204, " - ", 'CWW17'!$H$6, " - ", 'CWW17'!$E$5))</f>
        <v xml:space="preserve">Other enhancement (Freeform lines - by exception) - Additional line 5; enhancement wastewater/bioresources capex - Sewage treatment and disposal - Wastewater network+ </v>
      </c>
      <c r="D3854" t="str">
        <f>'CWW17'!$C$204</f>
        <v>£m</v>
      </c>
      <c r="E3854" t="s">
        <v>8488</v>
      </c>
      <c r="F3854" s="1248">
        <f>IF(ISBLANK('CWW17'!$N$204),"##BLANK",'CWW17'!$N$204)</f>
        <v>0</v>
      </c>
    </row>
    <row r="3855" spans="2:6" x14ac:dyDescent="0.2">
      <c r="B3855" t="str">
        <f>UPPER('CWW17'!$BH$204)</f>
        <v>CWW17_189SLT_PR24</v>
      </c>
      <c r="C3855" t="str">
        <f>IF(LEN(_xlfn.CONCAT('CWW17'!$B$195, " - ", 'CWW17'!$B$204, " - ", 'CWW17'!$I$6, " - ", 'CWW17'!$E$5))&gt;230,LEFT(_xlfn.CONCAT('CWW17'!$B$195, " - ", 'CWW17'!$B$204, " - ", 'CWW17'!$I$6, " - ", 'CWW17'!$E$5),212)&amp;" [*** truncated]",_xlfn.CONCAT('CWW17'!$B$195, " - ", 'CWW17'!$B$204, " - ", 'CWW17'!$I$6, " - ", 'CWW17'!$E$5))</f>
        <v xml:space="preserve">Other enhancement (Freeform lines - by exception) - Additional line 5; enhancement wastewater/bioresources capex - Sludge liquor treatment - Wastewater network+ </v>
      </c>
      <c r="D3855" t="str">
        <f>'CWW17'!$C$204</f>
        <v>£m</v>
      </c>
      <c r="E3855" t="s">
        <v>8488</v>
      </c>
      <c r="F3855" s="1248">
        <f>IF(ISBLANK('CWW17'!$O$204),"##BLANK",'CWW17'!$O$204)</f>
        <v>0</v>
      </c>
    </row>
    <row r="3856" spans="2:6" x14ac:dyDescent="0.2">
      <c r="B3856" t="str">
        <f>UPPER('CWW17'!$BI$204)</f>
        <v>CWW17_189TOT_PR24</v>
      </c>
      <c r="C3856" t="str">
        <f>IF(LEN(_xlfn.CONCAT('CWW17'!$B$195, " - ", 'CWW17'!$B$204, " - ", 'CWW17'!$J$5))&gt;230,LEFT(_xlfn.CONCAT('CWW17'!$B$195, " - ", 'CWW17'!$B$204, " - ", 'CWW17'!$J$5),212)&amp;" [*** truncated]",_xlfn.CONCAT('CWW17'!$B$195, " - ", 'CWW17'!$B$204, " - ", 'CWW17'!$J$5))</f>
        <v>Other enhancement (Freeform lines - by exception) - Additional line 5; enhancement wastewater/bioresources capex - Total</v>
      </c>
      <c r="D3856" t="str">
        <f>'CWW17'!$C$204</f>
        <v>£m</v>
      </c>
      <c r="E3856" t="s">
        <v>8488</v>
      </c>
      <c r="F3856" s="1248">
        <f>IF(ISBLANK('CWW17'!$P$204),"##BLANK",'CWW17'!$P$204)</f>
        <v>0</v>
      </c>
    </row>
    <row r="3857" spans="2:6" x14ac:dyDescent="0.2">
      <c r="B3857" t="str">
        <f>UPPER('CWW17'!$BD$205)</f>
        <v>CWW17_190FL_PR24</v>
      </c>
      <c r="C3857" t="str">
        <f>IF(LEN(_xlfn.CONCAT('CWW17'!$B$195, " - ", 'CWW17'!$B$205, " - ", 'CWW17'!$E$6, " - ", 'CWW17'!$E$5))&gt;230,LEFT(_xlfn.CONCAT('CWW17'!$B$195, " - ", 'CWW17'!$B$205, " - ", 'CWW17'!$E$6, " - ", 'CWW17'!$E$5),212)&amp;" [*** truncated]",_xlfn.CONCAT('CWW17'!$B$195, " - ", 'CWW17'!$B$205, " - ", 'CWW17'!$E$6, " - ", 'CWW17'!$E$5))</f>
        <v xml:space="preserve">Other enhancement (Freeform lines - by exception) - Additional line 5; enhancement wastewater/bioresources opex - Foul - Wastewater network+ </v>
      </c>
      <c r="D3857" t="str">
        <f>'CWW17'!$C$205</f>
        <v>£m</v>
      </c>
      <c r="E3857" t="s">
        <v>8488</v>
      </c>
      <c r="F3857" s="1248">
        <f>IF(ISBLANK('CWW17'!$K$205),"##BLANK",'CWW17'!$K$205)</f>
        <v>0</v>
      </c>
    </row>
    <row r="3858" spans="2:6" x14ac:dyDescent="0.2">
      <c r="B3858" t="str">
        <f>UPPER('CWW17'!$BE$205)</f>
        <v>CWW17_190SWD_PR24</v>
      </c>
      <c r="C3858" t="str">
        <f>IF(LEN(_xlfn.CONCAT('CWW17'!$B$195, " - ", 'CWW17'!$B$205, " - ", 'CWW17'!$F$6, " - ", 'CWW17'!$E$5))&gt;230,LEFT(_xlfn.CONCAT('CWW17'!$B$195, " - ", 'CWW17'!$B$205, " - ", 'CWW17'!$F$6, " - ", 'CWW17'!$E$5),212)&amp;" [*** truncated]",_xlfn.CONCAT('CWW17'!$B$195, " - ", 'CWW17'!$B$205, " - ", 'CWW17'!$F$6, " - ", 'CWW17'!$E$5))</f>
        <v xml:space="preserve">Other enhancement (Freeform lines - by exception) - Additional line 5; enhancement wastewater/bioresources opex - Surface water drainage - Wastewater network+ </v>
      </c>
      <c r="D3858" t="str">
        <f>'CWW17'!$C$205</f>
        <v>£m</v>
      </c>
      <c r="E3858" t="s">
        <v>8488</v>
      </c>
      <c r="F3858" s="1248">
        <f>IF(ISBLANK('CWW17'!$L$205),"##BLANK",'CWW17'!$L$205)</f>
        <v>0</v>
      </c>
    </row>
    <row r="3859" spans="2:6" x14ac:dyDescent="0.2">
      <c r="B3859" t="str">
        <f>UPPER('CWW17'!$BF$205)</f>
        <v>CWW17_190HD_PR24</v>
      </c>
      <c r="C3859" t="str">
        <f>IF(LEN(_xlfn.CONCAT('CWW17'!$B$195, " - ", 'CWW17'!$B$205, " - ", 'CWW17'!$G$6, " - ", 'CWW17'!$E$5))&gt;230,LEFT(_xlfn.CONCAT('CWW17'!$B$195, " - ", 'CWW17'!$B$205, " - ", 'CWW17'!$G$6, " - ", 'CWW17'!$E$5),212)&amp;" [*** truncated]",_xlfn.CONCAT('CWW17'!$B$195, " - ", 'CWW17'!$B$205, " - ", 'CWW17'!$G$6, " - ", 'CWW17'!$E$5))</f>
        <v xml:space="preserve">Other enhancement (Freeform lines - by exception) - Additional line 5; enhancement wastewater/bioresources opex - Highway drainage - Wastewater network+ </v>
      </c>
      <c r="D3859" t="str">
        <f>'CWW17'!$C$205</f>
        <v>£m</v>
      </c>
      <c r="E3859" t="s">
        <v>8488</v>
      </c>
      <c r="F3859" s="1248">
        <f>IF(ISBLANK('CWW17'!$M$205),"##BLANK",'CWW17'!$M$205)</f>
        <v>0</v>
      </c>
    </row>
    <row r="3860" spans="2:6" x14ac:dyDescent="0.2">
      <c r="B3860" t="str">
        <f>UPPER('CWW17'!$BG$205)</f>
        <v>CWW17_190STD_PR24</v>
      </c>
      <c r="C3860" t="str">
        <f>IF(LEN(_xlfn.CONCAT('CWW17'!$B$195, " - ", 'CWW17'!$B$205, " - ", 'CWW17'!$H$6, " - ", 'CWW17'!$E$5))&gt;230,LEFT(_xlfn.CONCAT('CWW17'!$B$195, " - ", 'CWW17'!$B$205, " - ", 'CWW17'!$H$6, " - ", 'CWW17'!$E$5),212)&amp;" [*** truncated]",_xlfn.CONCAT('CWW17'!$B$195, " - ", 'CWW17'!$B$205, " - ", 'CWW17'!$H$6, " - ", 'CWW17'!$E$5))</f>
        <v xml:space="preserve">Other enhancement (Freeform lines - by exception) - Additional line 5; enhancement wastewater/bioresources opex - Sewage treatment and disposal - Wastewater network+ </v>
      </c>
      <c r="D3860" t="str">
        <f>'CWW17'!$C$205</f>
        <v>£m</v>
      </c>
      <c r="E3860" t="s">
        <v>8488</v>
      </c>
      <c r="F3860" s="1248">
        <f>IF(ISBLANK('CWW17'!$N$205),"##BLANK",'CWW17'!$N$205)</f>
        <v>0</v>
      </c>
    </row>
    <row r="3861" spans="2:6" x14ac:dyDescent="0.2">
      <c r="B3861" t="str">
        <f>UPPER('CWW17'!$BH$205)</f>
        <v>CWW17_190SLT_PR24</v>
      </c>
      <c r="C3861" t="str">
        <f>IF(LEN(_xlfn.CONCAT('CWW17'!$B$195, " - ", 'CWW17'!$B$205, " - ", 'CWW17'!$I$6, " - ", 'CWW17'!$E$5))&gt;230,LEFT(_xlfn.CONCAT('CWW17'!$B$195, " - ", 'CWW17'!$B$205, " - ", 'CWW17'!$I$6, " - ", 'CWW17'!$E$5),212)&amp;" [*** truncated]",_xlfn.CONCAT('CWW17'!$B$195, " - ", 'CWW17'!$B$205, " - ", 'CWW17'!$I$6, " - ", 'CWW17'!$E$5))</f>
        <v xml:space="preserve">Other enhancement (Freeform lines - by exception) - Additional line 5; enhancement wastewater/bioresources opex - Sludge liquor treatment - Wastewater network+ </v>
      </c>
      <c r="D3861" t="str">
        <f>'CWW17'!$C$205</f>
        <v>£m</v>
      </c>
      <c r="E3861" t="s">
        <v>8488</v>
      </c>
      <c r="F3861" s="1248">
        <f>IF(ISBLANK('CWW17'!$O$205),"##BLANK",'CWW17'!$O$205)</f>
        <v>0</v>
      </c>
    </row>
    <row r="3862" spans="2:6" x14ac:dyDescent="0.2">
      <c r="B3862" t="str">
        <f>UPPER('CWW17'!$BI$205)</f>
        <v>CWW17_190TOT_PR24</v>
      </c>
      <c r="C3862" t="str">
        <f>IF(LEN(_xlfn.CONCAT('CWW17'!$B$195, " - ", 'CWW17'!$B$205, " - ", 'CWW17'!$J$5))&gt;230,LEFT(_xlfn.CONCAT('CWW17'!$B$195, " - ", 'CWW17'!$B$205, " - ", 'CWW17'!$J$5),212)&amp;" [*** truncated]",_xlfn.CONCAT('CWW17'!$B$195, " - ", 'CWW17'!$B$205, " - ", 'CWW17'!$J$5))</f>
        <v>Other enhancement (Freeform lines - by exception) - Additional line 5; enhancement wastewater/bioresources opex - Total</v>
      </c>
      <c r="D3862" t="str">
        <f>'CWW17'!$C$205</f>
        <v>£m</v>
      </c>
      <c r="E3862" t="s">
        <v>8488</v>
      </c>
      <c r="F3862" s="1248">
        <f>IF(ISBLANK('CWW17'!$P$205),"##BLANK",'CWW17'!$P$205)</f>
        <v>0</v>
      </c>
    </row>
    <row r="3863" spans="2:6" x14ac:dyDescent="0.2">
      <c r="B3863" t="str">
        <f>UPPER('CWW17'!$BD$206)</f>
        <v>CWW17_191FL_PR24</v>
      </c>
      <c r="C3863" t="str">
        <f>IF(LEN(_xlfn.CONCAT('CWW17'!$B$195, " - ", 'CWW17'!$B$206, " - ", 'CWW17'!$E$6, " - ", 'CWW17'!$E$5))&gt;230,LEFT(_xlfn.CONCAT('CWW17'!$B$195, " - ", 'CWW17'!$B$206, " - ", 'CWW17'!$E$6, " - ", 'CWW17'!$E$5),212)&amp;" [*** truncated]",_xlfn.CONCAT('CWW17'!$B$195, " - ", 'CWW17'!$B$206, " - ", 'CWW17'!$E$6, " - ", 'CWW17'!$E$5))</f>
        <v xml:space="preserve">Other enhancement (Freeform lines - by exception) - Total other enhancement freeform lines wastewater/bioresources expenditure - Foul - Wastewater network+ </v>
      </c>
      <c r="D3863" t="str">
        <f>'CWW17'!$C$206</f>
        <v>£m</v>
      </c>
      <c r="E3863" t="s">
        <v>8488</v>
      </c>
      <c r="F3863" s="1248">
        <f>IF(ISBLANK('CWW17'!$K$206),"##BLANK",'CWW17'!$K$206)</f>
        <v>0.13981758850165021</v>
      </c>
    </row>
    <row r="3864" spans="2:6" x14ac:dyDescent="0.2">
      <c r="B3864" t="str">
        <f>UPPER('CWW17'!$BE$206)</f>
        <v>CWW17_191SWD_PR24</v>
      </c>
      <c r="C3864" t="str">
        <f>IF(LEN(_xlfn.CONCAT('CWW17'!$B$195, " - ", 'CWW17'!$B$206, " - ", 'CWW17'!$F$6, " - ", 'CWW17'!$E$5))&gt;230,LEFT(_xlfn.CONCAT('CWW17'!$B$195, " - ", 'CWW17'!$B$206, " - ", 'CWW17'!$F$6, " - ", 'CWW17'!$E$5),212)&amp;" [*** truncated]",_xlfn.CONCAT('CWW17'!$B$195, " - ", 'CWW17'!$B$206, " - ", 'CWW17'!$F$6, " - ", 'CWW17'!$E$5))</f>
        <v xml:space="preserve">Other enhancement (Freeform lines - by exception) - Total other enhancement freeform lines wastewater/bioresources expenditure - Surface water drainage - Wastewater network+ </v>
      </c>
      <c r="D3864" t="str">
        <f>'CWW17'!$C$206</f>
        <v>£m</v>
      </c>
      <c r="E3864" t="s">
        <v>8488</v>
      </c>
      <c r="F3864" s="1248">
        <f>IF(ISBLANK('CWW17'!$L$206),"##BLANK",'CWW17'!$L$206)</f>
        <v>5.7988262741033539E-2</v>
      </c>
    </row>
    <row r="3865" spans="2:6" x14ac:dyDescent="0.2">
      <c r="B3865" t="str">
        <f>UPPER('CWW17'!$BF$206)</f>
        <v>CWW17_191HD_PR24</v>
      </c>
      <c r="C3865" t="str">
        <f>IF(LEN(_xlfn.CONCAT('CWW17'!$B$195, " - ", 'CWW17'!$B$206, " - ", 'CWW17'!$G$6, " - ", 'CWW17'!$E$5))&gt;230,LEFT(_xlfn.CONCAT('CWW17'!$B$195, " - ", 'CWW17'!$B$206, " - ", 'CWW17'!$G$6, " - ", 'CWW17'!$E$5),212)&amp;" [*** truncated]",_xlfn.CONCAT('CWW17'!$B$195, " - ", 'CWW17'!$B$206, " - ", 'CWW17'!$G$6, " - ", 'CWW17'!$E$5))</f>
        <v xml:space="preserve">Other enhancement (Freeform lines - by exception) - Total other enhancement freeform lines wastewater/bioresources expenditure - Highway drainage - Wastewater network+ </v>
      </c>
      <c r="D3865" t="str">
        <f>'CWW17'!$C$206</f>
        <v>£m</v>
      </c>
      <c r="E3865" t="s">
        <v>8488</v>
      </c>
      <c r="F3865" s="1248">
        <f>IF(ISBLANK('CWW17'!$M$206),"##BLANK",'CWW17'!$M$206)</f>
        <v>2.5980044366347307E-2</v>
      </c>
    </row>
    <row r="3866" spans="2:6" x14ac:dyDescent="0.2">
      <c r="B3866" t="str">
        <f>UPPER('CWW17'!$BG$206)</f>
        <v>CWW17_191STD_PR24</v>
      </c>
      <c r="C3866" t="str">
        <f>IF(LEN(_xlfn.CONCAT('CWW17'!$B$195, " - ", 'CWW17'!$B$206, " - ", 'CWW17'!$H$6, " - ", 'CWW17'!$E$5))&gt;230,LEFT(_xlfn.CONCAT('CWW17'!$B$195, " - ", 'CWW17'!$B$206, " - ", 'CWW17'!$H$6, " - ", 'CWW17'!$E$5),212)&amp;" [*** truncated]",_xlfn.CONCAT('CWW17'!$B$195, " - ", 'CWW17'!$B$206, " - ", 'CWW17'!$H$6, " - ", 'CWW17'!$E$5))</f>
        <v xml:space="preserve">Other enhancement (Freeform lines - by exception) - Total other enhancement freeform lines wastewater/bioresources expenditure - Sewage treatment and disposal - Wastewater network+ </v>
      </c>
      <c r="D3866" t="str">
        <f>'CWW17'!$C$206</f>
        <v>£m</v>
      </c>
      <c r="E3866" t="s">
        <v>8488</v>
      </c>
      <c r="F3866" s="1248">
        <f>IF(ISBLANK('CWW17'!$N$206),"##BLANK",'CWW17'!$N$206)</f>
        <v>1.1205711478317408E-2</v>
      </c>
    </row>
    <row r="3867" spans="2:6" x14ac:dyDescent="0.2">
      <c r="B3867" t="str">
        <f>UPPER('CWW17'!$BH$206)</f>
        <v>CWW17_191SLT_PR24</v>
      </c>
      <c r="C3867" t="str">
        <f>IF(LEN(_xlfn.CONCAT('CWW17'!$B$195, " - ", 'CWW17'!$B$206, " - ", 'CWW17'!$I$6, " - ", 'CWW17'!$E$5))&gt;230,LEFT(_xlfn.CONCAT('CWW17'!$B$195, " - ", 'CWW17'!$B$206, " - ", 'CWW17'!$I$6, " - ", 'CWW17'!$E$5),212)&amp;" [*** truncated]",_xlfn.CONCAT('CWW17'!$B$195, " - ", 'CWW17'!$B$206, " - ", 'CWW17'!$I$6, " - ", 'CWW17'!$E$5))</f>
        <v xml:space="preserve">Other enhancement (Freeform lines - by exception) - Total other enhancement freeform lines wastewater/bioresources expenditure - Sludge liquor treatment - Wastewater network+ </v>
      </c>
      <c r="D3867" t="str">
        <f>'CWW17'!$C$206</f>
        <v>£m</v>
      </c>
      <c r="E3867" t="s">
        <v>8488</v>
      </c>
      <c r="F3867" s="1248">
        <f>IF(ISBLANK('CWW17'!$O$206),"##BLANK",'CWW17'!$O$206)</f>
        <v>0</v>
      </c>
    </row>
    <row r="3868" spans="2:6" x14ac:dyDescent="0.2">
      <c r="B3868" t="str">
        <f>UPPER('CWW17'!$BI$206)</f>
        <v>CWW17_191TOT_PR24</v>
      </c>
      <c r="C3868" t="str">
        <f>IF(LEN(_xlfn.CONCAT('CWW17'!$B$195, " - ", 'CWW17'!$B$206, " - ", 'CWW17'!$J$5))&gt;230,LEFT(_xlfn.CONCAT('CWW17'!$B$195, " - ", 'CWW17'!$B$206, " - ", 'CWW17'!$J$5),212)&amp;" [*** truncated]",_xlfn.CONCAT('CWW17'!$B$195, " - ", 'CWW17'!$B$206, " - ", 'CWW17'!$J$5))</f>
        <v>Other enhancement (Freeform lines - by exception) - Total other enhancement freeform lines wastewater/bioresources expenditure - Total</v>
      </c>
      <c r="D3868" t="str">
        <f>'CWW17'!$C$206</f>
        <v>£m</v>
      </c>
      <c r="E3868" t="s">
        <v>8488</v>
      </c>
      <c r="F3868" s="1248">
        <f>IF(ISBLANK('CWW17'!$P$206),"##BLANK",'CWW17'!$P$206)</f>
        <v>0.23499160708734848</v>
      </c>
    </row>
    <row r="3869" spans="2:6" x14ac:dyDescent="0.2">
      <c r="B3869" t="str">
        <f>UPPER('CWW17'!$BD$208)</f>
        <v>CWW17_192FL_PR24</v>
      </c>
      <c r="C3869" t="str">
        <f>IF(LEN(_xlfn.CONCAT('CWW17'!$B$208, " - ", 'CWW17'!$E$6, " - ", 'CWW17'!$E$5))&gt;230,LEFT(_xlfn.CONCAT('CWW17'!$B$208, " - ", 'CWW17'!$E$6, " - ", 'CWW17'!$E$5),212)&amp;" [*** truncated]",_xlfn.CONCAT('CWW17'!$B$208, " - ", 'CWW17'!$E$6, " - ", 'CWW17'!$E$5))</f>
        <v xml:space="preserve">Total other enhancement and enhancement freeform lines wastewater/bioresources expenditure - Foul - Wastewater network+ </v>
      </c>
      <c r="D3869" t="str">
        <f>'CWW17'!$C$208</f>
        <v>£m</v>
      </c>
      <c r="E3869" t="s">
        <v>8488</v>
      </c>
      <c r="F3869" s="1248">
        <f>IF(ISBLANK('CWW17'!$K$208),"##BLANK",'CWW17'!$K$208)</f>
        <v>0.13981758850165021</v>
      </c>
    </row>
    <row r="3870" spans="2:6" x14ac:dyDescent="0.2">
      <c r="B3870" t="str">
        <f>UPPER('CWW17'!$BE$208)</f>
        <v>CWW17_192SWD_PR24</v>
      </c>
      <c r="C3870" t="str">
        <f>IF(LEN(_xlfn.CONCAT('CWW17'!$B$208, " - ", 'CWW17'!$F$6, " - ", 'CWW17'!$E$5))&gt;230,LEFT(_xlfn.CONCAT('CWW17'!$B$208, " - ", 'CWW17'!$F$6, " - ", 'CWW17'!$E$5),212)&amp;" [*** truncated]",_xlfn.CONCAT('CWW17'!$B$208, " - ", 'CWW17'!$F$6, " - ", 'CWW17'!$E$5))</f>
        <v xml:space="preserve">Total other enhancement and enhancement freeform lines wastewater/bioresources expenditure - Surface water drainage - Wastewater network+ </v>
      </c>
      <c r="D3870" t="str">
        <f>'CWW17'!$C$208</f>
        <v>£m</v>
      </c>
      <c r="E3870" t="s">
        <v>8488</v>
      </c>
      <c r="F3870" s="1248">
        <f>IF(ISBLANK('CWW17'!$L$208),"##BLANK",'CWW17'!$L$208)</f>
        <v>5.7988262741033539E-2</v>
      </c>
    </row>
    <row r="3871" spans="2:6" x14ac:dyDescent="0.2">
      <c r="B3871" t="str">
        <f>UPPER('CWW17'!$BF$208)</f>
        <v>CWW17_192HD_PR24</v>
      </c>
      <c r="C3871" t="str">
        <f>IF(LEN(_xlfn.CONCAT('CWW17'!$B$208, " - ", 'CWW17'!$G$6, " - ", 'CWW17'!$E$5))&gt;230,LEFT(_xlfn.CONCAT('CWW17'!$B$208, " - ", 'CWW17'!$G$6, " - ", 'CWW17'!$E$5),212)&amp;" [*** truncated]",_xlfn.CONCAT('CWW17'!$B$208, " - ", 'CWW17'!$G$6, " - ", 'CWW17'!$E$5))</f>
        <v xml:space="preserve">Total other enhancement and enhancement freeform lines wastewater/bioresources expenditure - Highway drainage - Wastewater network+ </v>
      </c>
      <c r="D3871" t="str">
        <f>'CWW17'!$C$208</f>
        <v>£m</v>
      </c>
      <c r="E3871" t="s">
        <v>8488</v>
      </c>
      <c r="F3871" s="1248">
        <f>IF(ISBLANK('CWW17'!$M$208),"##BLANK",'CWW17'!$M$208)</f>
        <v>2.5980044366347307E-2</v>
      </c>
    </row>
    <row r="3872" spans="2:6" x14ac:dyDescent="0.2">
      <c r="B3872" t="str">
        <f>UPPER('CWW17'!$BG$208)</f>
        <v>CWW17_192STD_PR24</v>
      </c>
      <c r="C3872" t="str">
        <f>IF(LEN(_xlfn.CONCAT('CWW17'!$B$208, " - ", 'CWW17'!$H$6, " - ", 'CWW17'!$E$5))&gt;230,LEFT(_xlfn.CONCAT('CWW17'!$B$208, " - ", 'CWW17'!$H$6, " - ", 'CWW17'!$E$5),212)&amp;" [*** truncated]",_xlfn.CONCAT('CWW17'!$B$208, " - ", 'CWW17'!$H$6, " - ", 'CWW17'!$E$5))</f>
        <v xml:space="preserve">Total other enhancement and enhancement freeform lines wastewater/bioresources expenditure - Sewage treatment and disposal - Wastewater network+ </v>
      </c>
      <c r="D3872" t="str">
        <f>'CWW17'!$C$208</f>
        <v>£m</v>
      </c>
      <c r="E3872" t="s">
        <v>8488</v>
      </c>
      <c r="F3872" s="1248">
        <f>IF(ISBLANK('CWW17'!$N$208),"##BLANK",'CWW17'!$N$208)</f>
        <v>1.1205711478317408E-2</v>
      </c>
    </row>
    <row r="3873" spans="2:6" x14ac:dyDescent="0.2">
      <c r="B3873" t="str">
        <f>UPPER('CWW17'!$BH$208)</f>
        <v>CWW17_192SLT_PR24</v>
      </c>
      <c r="C3873" t="str">
        <f>IF(LEN(_xlfn.CONCAT('CWW17'!$B$208, " - ", 'CWW17'!$I$6, " - ", 'CWW17'!$E$5))&gt;230,LEFT(_xlfn.CONCAT('CWW17'!$B$208, " - ", 'CWW17'!$I$6, " - ", 'CWW17'!$E$5),212)&amp;" [*** truncated]",_xlfn.CONCAT('CWW17'!$B$208, " - ", 'CWW17'!$I$6, " - ", 'CWW17'!$E$5))</f>
        <v xml:space="preserve">Total other enhancement and enhancement freeform lines wastewater/bioresources expenditure - Sludge liquor treatment - Wastewater network+ </v>
      </c>
      <c r="D3873" t="str">
        <f>'CWW17'!$C$208</f>
        <v>£m</v>
      </c>
      <c r="E3873" t="s">
        <v>8488</v>
      </c>
      <c r="F3873" s="1248">
        <f>IF(ISBLANK('CWW17'!$O$208),"##BLANK",'CWW17'!$O$208)</f>
        <v>0</v>
      </c>
    </row>
    <row r="3874" spans="2:6" x14ac:dyDescent="0.2">
      <c r="B3874" t="str">
        <f>UPPER('CWW17'!$BI$208)</f>
        <v>CWW17_192TOT_PR24</v>
      </c>
      <c r="C3874" t="str">
        <f>IF(LEN(_xlfn.CONCAT('CWW17'!$B$208, " - ", 'CWW17'!$J$5))&gt;230,LEFT(_xlfn.CONCAT('CWW17'!$B$208, " - ", 'CWW17'!$J$5),212)&amp;" [*** truncated]",_xlfn.CONCAT('CWW17'!$B$208, " - ", 'CWW17'!$J$5))</f>
        <v>Total other enhancement and enhancement freeform lines wastewater/bioresources expenditure - Total</v>
      </c>
      <c r="D3874" t="str">
        <f>'CWW17'!$C$208</f>
        <v>£m</v>
      </c>
      <c r="E3874" t="s">
        <v>8488</v>
      </c>
      <c r="F3874" s="1248">
        <f>IF(ISBLANK('CWW17'!$P$208),"##BLANK",'CWW17'!$P$208)</f>
        <v>0.23499160708734848</v>
      </c>
    </row>
    <row r="3875" spans="2:6" x14ac:dyDescent="0.2">
      <c r="B3875" t="str">
        <f>UPPER('CWW17'!$BD$211)</f>
        <v>CWW17_193FL_PR24</v>
      </c>
      <c r="C3875" t="str">
        <f>IF(LEN(_xlfn.CONCAT('CWW17'!$B$210, " - ", 'CWW17'!$B$211, " - ", 'CWW17'!$E$6, " - ", 'CWW17'!$E$5))&gt;230,LEFT(_xlfn.CONCAT('CWW17'!$B$210, " - ", 'CWW17'!$B$211, " - ", 'CWW17'!$E$6, " - ", 'CWW17'!$E$5),212)&amp;" [*** truncated]",_xlfn.CONCAT('CWW17'!$B$210, " - ", 'CWW17'!$B$211, " - ", 'CWW17'!$E$6, " - ", 'CWW17'!$E$5))</f>
        <v xml:space="preserve">Total enhancement - Total enhancement expenditure; wastewater/bioresources capex - Foul - Wastewater network+ </v>
      </c>
      <c r="D3875" t="str">
        <f>'CWW17'!$C$211</f>
        <v>£m</v>
      </c>
      <c r="E3875" t="s">
        <v>8488</v>
      </c>
      <c r="F3875" s="1248">
        <f>IF(ISBLANK('CWW17'!$K$211),"##BLANK",'CWW17'!$K$211)</f>
        <v>1.1813835871930363</v>
      </c>
    </row>
    <row r="3876" spans="2:6" x14ac:dyDescent="0.2">
      <c r="B3876" t="str">
        <f>UPPER('CWW17'!$BE$211)</f>
        <v>CWW17_193SWD_PR24</v>
      </c>
      <c r="C3876" t="str">
        <f>IF(LEN(_xlfn.CONCAT('CWW17'!$B$210, " - ", 'CWW17'!$B$211, " - ", 'CWW17'!$F$6, " - ", 'CWW17'!$E$5))&gt;230,LEFT(_xlfn.CONCAT('CWW17'!$B$210, " - ", 'CWW17'!$B$211, " - ", 'CWW17'!$F$6, " - ", 'CWW17'!$E$5),212)&amp;" [*** truncated]",_xlfn.CONCAT('CWW17'!$B$210, " - ", 'CWW17'!$B$211, " - ", 'CWW17'!$F$6, " - ", 'CWW17'!$E$5))</f>
        <v xml:space="preserve">Total enhancement - Total enhancement expenditure; wastewater/bioresources capex - Surface water drainage - Wastewater network+ </v>
      </c>
      <c r="D3876" t="str">
        <f>'CWW17'!$C$211</f>
        <v>£m</v>
      </c>
      <c r="E3876" t="s">
        <v>8488</v>
      </c>
      <c r="F3876" s="1248">
        <f>IF(ISBLANK('CWW17'!$L$211),"##BLANK",'CWW17'!$L$211)</f>
        <v>0.39287659309916029</v>
      </c>
    </row>
    <row r="3877" spans="2:6" x14ac:dyDescent="0.2">
      <c r="B3877" t="str">
        <f>UPPER('CWW17'!$BF$211)</f>
        <v>CWW17_193HD_PR24</v>
      </c>
      <c r="C3877" t="str">
        <f>IF(LEN(_xlfn.CONCAT('CWW17'!$B$210, " - ", 'CWW17'!$B$211, " - ", 'CWW17'!$G$6, " - ", 'CWW17'!$E$5))&gt;230,LEFT(_xlfn.CONCAT('CWW17'!$B$210, " - ", 'CWW17'!$B$211, " - ", 'CWW17'!$G$6, " - ", 'CWW17'!$E$5),212)&amp;" [*** truncated]",_xlfn.CONCAT('CWW17'!$B$210, " - ", 'CWW17'!$B$211, " - ", 'CWW17'!$G$6, " - ", 'CWW17'!$E$5))</f>
        <v xml:space="preserve">Total enhancement - Total enhancement expenditure; wastewater/bioresources capex - Highway drainage - Wastewater network+ </v>
      </c>
      <c r="D3877" t="str">
        <f>'CWW17'!$C$211</f>
        <v>£m</v>
      </c>
      <c r="E3877" t="s">
        <v>8488</v>
      </c>
      <c r="F3877" s="1248">
        <f>IF(ISBLANK('CWW17'!$M$211),"##BLANK",'CWW17'!$M$211)</f>
        <v>0.16981815355921648</v>
      </c>
    </row>
    <row r="3878" spans="2:6" x14ac:dyDescent="0.2">
      <c r="B3878" t="str">
        <f>UPPER('CWW17'!$BG$211)</f>
        <v>CWW17_193STD_PR24</v>
      </c>
      <c r="C3878" t="str">
        <f>IF(LEN(_xlfn.CONCAT('CWW17'!$B$210, " - ", 'CWW17'!$B$211, " - ", 'CWW17'!$H$6, " - ", 'CWW17'!$E$5))&gt;230,LEFT(_xlfn.CONCAT('CWW17'!$B$210, " - ", 'CWW17'!$B$211, " - ", 'CWW17'!$H$6, " - ", 'CWW17'!$E$5),212)&amp;" [*** truncated]",_xlfn.CONCAT('CWW17'!$B$210, " - ", 'CWW17'!$B$211, " - ", 'CWW17'!$H$6, " - ", 'CWW17'!$E$5))</f>
        <v xml:space="preserve">Total enhancement - Total enhancement expenditure; wastewater/bioresources capex - Sewage treatment and disposal - Wastewater network+ </v>
      </c>
      <c r="D3878" t="str">
        <f>'CWW17'!$C$211</f>
        <v>£m</v>
      </c>
      <c r="E3878" t="s">
        <v>8488</v>
      </c>
      <c r="F3878" s="1248">
        <f>IF(ISBLANK('CWW17'!$N$211),"##BLANK",'CWW17'!$N$211)</f>
        <v>7.218648430214488</v>
      </c>
    </row>
    <row r="3879" spans="2:6" x14ac:dyDescent="0.2">
      <c r="B3879" t="str">
        <f>UPPER('CWW17'!$BH$211)</f>
        <v>CWW17_193SLT_PR24</v>
      </c>
      <c r="C3879" t="str">
        <f>IF(LEN(_xlfn.CONCAT('CWW17'!$B$210, " - ", 'CWW17'!$B$211, " - ", 'CWW17'!$I$6, " - ", 'CWW17'!$E$5))&gt;230,LEFT(_xlfn.CONCAT('CWW17'!$B$210, " - ", 'CWW17'!$B$211, " - ", 'CWW17'!$I$6, " - ", 'CWW17'!$E$5),212)&amp;" [*** truncated]",_xlfn.CONCAT('CWW17'!$B$210, " - ", 'CWW17'!$B$211, " - ", 'CWW17'!$I$6, " - ", 'CWW17'!$E$5))</f>
        <v xml:space="preserve">Total enhancement - Total enhancement expenditure; wastewater/bioresources capex - Sludge liquor treatment - Wastewater network+ </v>
      </c>
      <c r="D3879" t="str">
        <f>'CWW17'!$C$211</f>
        <v>£m</v>
      </c>
      <c r="E3879" t="s">
        <v>8488</v>
      </c>
      <c r="F3879" s="1248">
        <f>IF(ISBLANK('CWW17'!$O$211),"##BLANK",'CWW17'!$O$211)</f>
        <v>0</v>
      </c>
    </row>
    <row r="3880" spans="2:6" x14ac:dyDescent="0.2">
      <c r="B3880" t="str">
        <f>UPPER('CWW17'!$BI$211)</f>
        <v>CWW17_193TOT_PR24</v>
      </c>
      <c r="C3880" t="str">
        <f>IF(LEN(_xlfn.CONCAT('CWW17'!$B$210, " - ", 'CWW17'!$B$211, " - ", 'CWW17'!$J$5))&gt;230,LEFT(_xlfn.CONCAT('CWW17'!$B$210, " - ", 'CWW17'!$B$211, " - ", 'CWW17'!$J$5),212)&amp;" [*** truncated]",_xlfn.CONCAT('CWW17'!$B$210, " - ", 'CWW17'!$B$211, " - ", 'CWW17'!$J$5))</f>
        <v>Total enhancement - Total enhancement expenditure; wastewater/bioresources capex - Total</v>
      </c>
      <c r="D3880" t="str">
        <f>'CWW17'!$C$211</f>
        <v>£m</v>
      </c>
      <c r="E3880" t="s">
        <v>8488</v>
      </c>
      <c r="F3880" s="1248">
        <f>IF(ISBLANK('CWW17'!$P$211),"##BLANK",'CWW17'!$P$211)</f>
        <v>8.9627267640659003</v>
      </c>
    </row>
    <row r="3881" spans="2:6" x14ac:dyDescent="0.2">
      <c r="B3881" t="str">
        <f>UPPER('CWW17'!$BD$212)</f>
        <v>CWW17_194FL_PR24</v>
      </c>
      <c r="C3881" t="str">
        <f>IF(LEN(_xlfn.CONCAT('CWW17'!$B$210, " - ", 'CWW17'!$B$212, " - ", 'CWW17'!$E$6, " - ", 'CWW17'!$E$5))&gt;230,LEFT(_xlfn.CONCAT('CWW17'!$B$210, " - ", 'CWW17'!$B$212, " - ", 'CWW17'!$E$6, " - ", 'CWW17'!$E$5),212)&amp;" [*** truncated]",_xlfn.CONCAT('CWW17'!$B$210, " - ", 'CWW17'!$B$212, " - ", 'CWW17'!$E$6, " - ", 'CWW17'!$E$5))</f>
        <v xml:space="preserve">Total enhancement - Total enhancement expenditure; wastewater/bioresources opex - Foul - Wastewater network+ </v>
      </c>
      <c r="D3881" t="str">
        <f>'CWW17'!$C$212</f>
        <v>£m</v>
      </c>
      <c r="E3881" t="s">
        <v>8488</v>
      </c>
      <c r="F3881" s="1248">
        <f>IF(ISBLANK('CWW17'!$K$212),"##BLANK",'CWW17'!$K$212)</f>
        <v>0</v>
      </c>
    </row>
    <row r="3882" spans="2:6" x14ac:dyDescent="0.2">
      <c r="B3882" t="str">
        <f>UPPER('CWW17'!$BE$212)</f>
        <v>CWW17_194SWD_PR24</v>
      </c>
      <c r="C3882" t="str">
        <f>IF(LEN(_xlfn.CONCAT('CWW17'!$B$210, " - ", 'CWW17'!$B$212, " - ", 'CWW17'!$F$6, " - ", 'CWW17'!$E$5))&gt;230,LEFT(_xlfn.CONCAT('CWW17'!$B$210, " - ", 'CWW17'!$B$212, " - ", 'CWW17'!$F$6, " - ", 'CWW17'!$E$5),212)&amp;" [*** truncated]",_xlfn.CONCAT('CWW17'!$B$210, " - ", 'CWW17'!$B$212, " - ", 'CWW17'!$F$6, " - ", 'CWW17'!$E$5))</f>
        <v xml:space="preserve">Total enhancement - Total enhancement expenditure; wastewater/bioresources opex - Surface water drainage - Wastewater network+ </v>
      </c>
      <c r="D3882" t="str">
        <f>'CWW17'!$C$212</f>
        <v>£m</v>
      </c>
      <c r="E3882" t="s">
        <v>8488</v>
      </c>
      <c r="F3882" s="1248">
        <f>IF(ISBLANK('CWW17'!$L$212),"##BLANK",'CWW17'!$L$212)</f>
        <v>0</v>
      </c>
    </row>
    <row r="3883" spans="2:6" x14ac:dyDescent="0.2">
      <c r="B3883" t="str">
        <f>UPPER('CWW17'!$BF$212)</f>
        <v>CWW17_194HD_PR24</v>
      </c>
      <c r="C3883" t="str">
        <f>IF(LEN(_xlfn.CONCAT('CWW17'!$B$210, " - ", 'CWW17'!$B$212, " - ", 'CWW17'!$G$6, " - ", 'CWW17'!$E$5))&gt;230,LEFT(_xlfn.CONCAT('CWW17'!$B$210, " - ", 'CWW17'!$B$212, " - ", 'CWW17'!$G$6, " - ", 'CWW17'!$E$5),212)&amp;" [*** truncated]",_xlfn.CONCAT('CWW17'!$B$210, " - ", 'CWW17'!$B$212, " - ", 'CWW17'!$G$6, " - ", 'CWW17'!$E$5))</f>
        <v xml:space="preserve">Total enhancement - Total enhancement expenditure; wastewater/bioresources opex - Highway drainage - Wastewater network+ </v>
      </c>
      <c r="D3883" t="str">
        <f>'CWW17'!$C$212</f>
        <v>£m</v>
      </c>
      <c r="E3883" t="s">
        <v>8488</v>
      </c>
      <c r="F3883" s="1248">
        <f>IF(ISBLANK('CWW17'!$M$212),"##BLANK",'CWW17'!$M$212)</f>
        <v>0</v>
      </c>
    </row>
    <row r="3884" spans="2:6" x14ac:dyDescent="0.2">
      <c r="B3884" t="str">
        <f>UPPER('CWW17'!$BG$212)</f>
        <v>CWW17_194STD_PR24</v>
      </c>
      <c r="C3884" t="str">
        <f>IF(LEN(_xlfn.CONCAT('CWW17'!$B$210, " - ", 'CWW17'!$B$212, " - ", 'CWW17'!$H$6, " - ", 'CWW17'!$E$5))&gt;230,LEFT(_xlfn.CONCAT('CWW17'!$B$210, " - ", 'CWW17'!$B$212, " - ", 'CWW17'!$H$6, " - ", 'CWW17'!$E$5),212)&amp;" [*** truncated]",_xlfn.CONCAT('CWW17'!$B$210, " - ", 'CWW17'!$B$212, " - ", 'CWW17'!$H$6, " - ", 'CWW17'!$E$5))</f>
        <v xml:space="preserve">Total enhancement - Total enhancement expenditure; wastewater/bioresources opex - Sewage treatment and disposal - Wastewater network+ </v>
      </c>
      <c r="D3884" t="str">
        <f>'CWW17'!$C$212</f>
        <v>£m</v>
      </c>
      <c r="E3884" t="s">
        <v>8488</v>
      </c>
      <c r="F3884" s="1248">
        <f>IF(ISBLANK('CWW17'!$N$212),"##BLANK",'CWW17'!$N$212)</f>
        <v>0</v>
      </c>
    </row>
    <row r="3885" spans="2:6" x14ac:dyDescent="0.2">
      <c r="B3885" t="str">
        <f>UPPER('CWW17'!$BH$212)</f>
        <v>CWW17_194SLT_PR24</v>
      </c>
      <c r="C3885" t="str">
        <f>IF(LEN(_xlfn.CONCAT('CWW17'!$B$210, " - ", 'CWW17'!$B$212, " - ", 'CWW17'!$I$6, " - ", 'CWW17'!$E$5))&gt;230,LEFT(_xlfn.CONCAT('CWW17'!$B$210, " - ", 'CWW17'!$B$212, " - ", 'CWW17'!$I$6, " - ", 'CWW17'!$E$5),212)&amp;" [*** truncated]",_xlfn.CONCAT('CWW17'!$B$210, " - ", 'CWW17'!$B$212, " - ", 'CWW17'!$I$6, " - ", 'CWW17'!$E$5))</f>
        <v xml:space="preserve">Total enhancement - Total enhancement expenditure; wastewater/bioresources opex - Sludge liquor treatment - Wastewater network+ </v>
      </c>
      <c r="D3885" t="str">
        <f>'CWW17'!$C$212</f>
        <v>£m</v>
      </c>
      <c r="E3885" t="s">
        <v>8488</v>
      </c>
      <c r="F3885" s="1248">
        <f>IF(ISBLANK('CWW17'!$O$212),"##BLANK",'CWW17'!$O$212)</f>
        <v>0</v>
      </c>
    </row>
    <row r="3886" spans="2:6" x14ac:dyDescent="0.2">
      <c r="B3886" t="str">
        <f>UPPER('CWW17'!$BI$212)</f>
        <v>CWW17_194TOT_PR24</v>
      </c>
      <c r="C3886" t="str">
        <f>IF(LEN(_xlfn.CONCAT('CWW17'!$B$210, " - ", 'CWW17'!$B$212, " - ", 'CWW17'!$J$5))&gt;230,LEFT(_xlfn.CONCAT('CWW17'!$B$210, " - ", 'CWW17'!$B$212, " - ", 'CWW17'!$J$5),212)&amp;" [*** truncated]",_xlfn.CONCAT('CWW17'!$B$210, " - ", 'CWW17'!$B$212, " - ", 'CWW17'!$J$5))</f>
        <v>Total enhancement - Total enhancement expenditure; wastewater/bioresources opex - Total</v>
      </c>
      <c r="D3886" t="str">
        <f>'CWW17'!$C$212</f>
        <v>£m</v>
      </c>
      <c r="E3886" t="s">
        <v>8488</v>
      </c>
      <c r="F3886" s="1248">
        <f>IF(ISBLANK('CWW17'!$P$212),"##BLANK",'CWW17'!$P$212)</f>
        <v>0</v>
      </c>
    </row>
    <row r="3887" spans="2:6" x14ac:dyDescent="0.2">
      <c r="B3887" t="str">
        <f>UPPER('CWW17'!$BD$213)</f>
        <v>CWW17_195FL_PR24</v>
      </c>
      <c r="C3887" t="str">
        <f>IF(LEN(_xlfn.CONCAT('CWW17'!$B$210, " - ", 'CWW17'!$B$213, " - ", 'CWW17'!$E$6, " - ", 'CWW17'!$E$5))&gt;230,LEFT(_xlfn.CONCAT('CWW17'!$B$210, " - ", 'CWW17'!$B$213, " - ", 'CWW17'!$E$6, " - ", 'CWW17'!$E$5),212)&amp;" [*** truncated]",_xlfn.CONCAT('CWW17'!$B$210, " - ", 'CWW17'!$B$213, " - ", 'CWW17'!$E$6, " - ", 'CWW17'!$E$5))</f>
        <v xml:space="preserve">Total enhancement - Total enhancement expenditure; wastewater/bioresources totex - Foul - Wastewater network+ </v>
      </c>
      <c r="D3887" t="str">
        <f>'CWW17'!$C$213</f>
        <v>£m</v>
      </c>
      <c r="E3887" t="s">
        <v>8488</v>
      </c>
      <c r="F3887" s="1248">
        <f>IF(ISBLANK('CWW17'!$K$213),"##BLANK",'CWW17'!$K$213)</f>
        <v>1.1813835871930363</v>
      </c>
    </row>
    <row r="3888" spans="2:6" x14ac:dyDescent="0.2">
      <c r="B3888" t="str">
        <f>UPPER('CWW17'!$BE$213)</f>
        <v>CWW17_195SWD_PR24</v>
      </c>
      <c r="C3888" t="str">
        <f>IF(LEN(_xlfn.CONCAT('CWW17'!$B$210, " - ", 'CWW17'!$B$213, " - ", 'CWW17'!$F$6, " - ", 'CWW17'!$E$5))&gt;230,LEFT(_xlfn.CONCAT('CWW17'!$B$210, " - ", 'CWW17'!$B$213, " - ", 'CWW17'!$F$6, " - ", 'CWW17'!$E$5),212)&amp;" [*** truncated]",_xlfn.CONCAT('CWW17'!$B$210, " - ", 'CWW17'!$B$213, " - ", 'CWW17'!$F$6, " - ", 'CWW17'!$E$5))</f>
        <v xml:space="preserve">Total enhancement - Total enhancement expenditure; wastewater/bioresources totex - Surface water drainage - Wastewater network+ </v>
      </c>
      <c r="D3888" t="str">
        <f>'CWW17'!$C$213</f>
        <v>£m</v>
      </c>
      <c r="E3888" t="s">
        <v>8488</v>
      </c>
      <c r="F3888" s="1248">
        <f>IF(ISBLANK('CWW17'!$L$213),"##BLANK",'CWW17'!$L$213)</f>
        <v>0.39287659309916029</v>
      </c>
    </row>
    <row r="3889" spans="2:6" x14ac:dyDescent="0.2">
      <c r="B3889" t="str">
        <f>UPPER('CWW17'!$BF$213)</f>
        <v>CWW17_195HD_PR24</v>
      </c>
      <c r="C3889" t="str">
        <f>IF(LEN(_xlfn.CONCAT('CWW17'!$B$210, " - ", 'CWW17'!$B$213, " - ", 'CWW17'!$G$6, " - ", 'CWW17'!$E$5))&gt;230,LEFT(_xlfn.CONCAT('CWW17'!$B$210, " - ", 'CWW17'!$B$213, " - ", 'CWW17'!$G$6, " - ", 'CWW17'!$E$5),212)&amp;" [*** truncated]",_xlfn.CONCAT('CWW17'!$B$210, " - ", 'CWW17'!$B$213, " - ", 'CWW17'!$G$6, " - ", 'CWW17'!$E$5))</f>
        <v xml:space="preserve">Total enhancement - Total enhancement expenditure; wastewater/bioresources totex - Highway drainage - Wastewater network+ </v>
      </c>
      <c r="D3889" t="str">
        <f>'CWW17'!$C$213</f>
        <v>£m</v>
      </c>
      <c r="E3889" t="s">
        <v>8488</v>
      </c>
      <c r="F3889" s="1248">
        <f>IF(ISBLANK('CWW17'!$M$213),"##BLANK",'CWW17'!$M$213)</f>
        <v>0.16981815355921648</v>
      </c>
    </row>
    <row r="3890" spans="2:6" x14ac:dyDescent="0.2">
      <c r="B3890" t="str">
        <f>UPPER('CWW17'!$BG$213)</f>
        <v>CWW17_195STD_PR24</v>
      </c>
      <c r="C3890" t="str">
        <f>IF(LEN(_xlfn.CONCAT('CWW17'!$B$210, " - ", 'CWW17'!$B$213, " - ", 'CWW17'!$H$6, " - ", 'CWW17'!$E$5))&gt;230,LEFT(_xlfn.CONCAT('CWW17'!$B$210, " - ", 'CWW17'!$B$213, " - ", 'CWW17'!$H$6, " - ", 'CWW17'!$E$5),212)&amp;" [*** truncated]",_xlfn.CONCAT('CWW17'!$B$210, " - ", 'CWW17'!$B$213, " - ", 'CWW17'!$H$6, " - ", 'CWW17'!$E$5))</f>
        <v xml:space="preserve">Total enhancement - Total enhancement expenditure; wastewater/bioresources totex - Sewage treatment and disposal - Wastewater network+ </v>
      </c>
      <c r="D3890" t="str">
        <f>'CWW17'!$C$213</f>
        <v>£m</v>
      </c>
      <c r="E3890" t="s">
        <v>8488</v>
      </c>
      <c r="F3890" s="1248">
        <f>IF(ISBLANK('CWW17'!$N$213),"##BLANK",'CWW17'!$N$213)</f>
        <v>7.218648430214488</v>
      </c>
    </row>
    <row r="3891" spans="2:6" x14ac:dyDescent="0.2">
      <c r="B3891" t="str">
        <f>UPPER('CWW17'!$BH$213)</f>
        <v>CWW17_195SLT_PR24</v>
      </c>
      <c r="C3891" t="str">
        <f>IF(LEN(_xlfn.CONCAT('CWW17'!$B$210, " - ", 'CWW17'!$B$213, " - ", 'CWW17'!$I$6, " - ", 'CWW17'!$E$5))&gt;230,LEFT(_xlfn.CONCAT('CWW17'!$B$210, " - ", 'CWW17'!$B$213, " - ", 'CWW17'!$I$6, " - ", 'CWW17'!$E$5),212)&amp;" [*** truncated]",_xlfn.CONCAT('CWW17'!$B$210, " - ", 'CWW17'!$B$213, " - ", 'CWW17'!$I$6, " - ", 'CWW17'!$E$5))</f>
        <v xml:space="preserve">Total enhancement - Total enhancement expenditure; wastewater/bioresources totex - Sludge liquor treatment - Wastewater network+ </v>
      </c>
      <c r="D3891" t="str">
        <f>'CWW17'!$C$213</f>
        <v>£m</v>
      </c>
      <c r="E3891" t="s">
        <v>8488</v>
      </c>
      <c r="F3891" s="1248">
        <f>IF(ISBLANK('CWW17'!$O$213),"##BLANK",'CWW17'!$O$213)</f>
        <v>0</v>
      </c>
    </row>
    <row r="3892" spans="2:6" x14ac:dyDescent="0.2">
      <c r="B3892" t="str">
        <f>UPPER('CWW17'!$BI$213)</f>
        <v>CWW17_195TOT_PR24</v>
      </c>
      <c r="C3892" t="str">
        <f>IF(LEN(_xlfn.CONCAT('CWW17'!$B$210, " - ", 'CWW17'!$B$213, " - ", 'CWW17'!$J$5))&gt;230,LEFT(_xlfn.CONCAT('CWW17'!$B$210, " - ", 'CWW17'!$B$213, " - ", 'CWW17'!$J$5),212)&amp;" [*** truncated]",_xlfn.CONCAT('CWW17'!$B$210, " - ", 'CWW17'!$B$213, " - ", 'CWW17'!$J$5))</f>
        <v>Total enhancement - Total enhancement expenditure; wastewater/bioresources totex - Total</v>
      </c>
      <c r="D3892" t="str">
        <f>'CWW17'!$C$213</f>
        <v>£m</v>
      </c>
      <c r="E3892" t="s">
        <v>8488</v>
      </c>
      <c r="F3892" s="1248">
        <f>IF(ISBLANK('CWW17'!$P$213),"##BLANK",'CWW17'!$P$213)</f>
        <v>8.9627267640659003</v>
      </c>
    </row>
    <row r="3893" spans="2:6" x14ac:dyDescent="0.2">
      <c r="B3893" t="str">
        <f>UPPER('BIO1'!$V$8)</f>
        <v>BP05613_PR24</v>
      </c>
      <c r="C3893" t="str">
        <f>IF(LEN(_xlfn.CONCAT('BIO1'!$B$3, " - ", 'BIO1'!$B$8, " - ", 'BIO1'!$E$5))&gt;230,LEFT(_xlfn.CONCAT('BIO1'!$B$3, " - ", 'BIO1'!$B$8, " - ", 'BIO1'!$E$5),212)&amp;" [*** truncated]",_xlfn.CONCAT('BIO1'!$B$3, " - ", 'BIO1'!$B$8, " - ", 'BIO1'!$E$5))</f>
        <v>Bioresources sludge data - Total sewage sludge produced, treated by incumbents - Total</v>
      </c>
      <c r="D3893" t="str">
        <f>'BIO1'!$C$8</f>
        <v>ttds/ year</v>
      </c>
      <c r="E3893" t="s">
        <v>8488</v>
      </c>
      <c r="F3893" s="1249">
        <f>IF(ISBLANK('BIO1'!$G$8),"##BLANK",'BIO1'!$G$8)</f>
        <v>147.4</v>
      </c>
    </row>
    <row r="3894" spans="2:6" x14ac:dyDescent="0.2">
      <c r="B3894" t="str">
        <f>UPPER('BIO1'!$V$9)</f>
        <v>MP05614_PR24</v>
      </c>
      <c r="C3894" t="str">
        <f>IF(LEN(_xlfn.CONCAT('BIO1'!$B$3, " - ", 'BIO1'!$B$9, " - ", 'BIO1'!$E$5))&gt;230,LEFT(_xlfn.CONCAT('BIO1'!$B$3, " - ", 'BIO1'!$B$9, " - ", 'BIO1'!$E$5),212)&amp;" [*** truncated]",_xlfn.CONCAT('BIO1'!$B$3, " - ", 'BIO1'!$B$9, " - ", 'BIO1'!$E$5))</f>
        <v>Bioresources sludge data - Total sewage sludge produced, treated by 3rd party sludge service provider - Total</v>
      </c>
      <c r="D3894" t="str">
        <f>'BIO1'!$C$9</f>
        <v>ttds/ year</v>
      </c>
      <c r="E3894" t="s">
        <v>8488</v>
      </c>
      <c r="F3894" s="1249">
        <f>IF(ISBLANK('BIO1'!$G$9),"##BLANK",'BIO1'!$G$9)</f>
        <v>1.5</v>
      </c>
    </row>
    <row r="3895" spans="2:6" x14ac:dyDescent="0.2">
      <c r="B3895" t="str">
        <f>UPPER('BIO1'!$V$10)</f>
        <v>MP05611_PR24</v>
      </c>
      <c r="C3895" t="str">
        <f>IF(LEN(_xlfn.CONCAT('BIO1'!$B$3, " - ", 'BIO1'!$B$10, " - ", 'BIO1'!$E$5))&gt;230,LEFT(_xlfn.CONCAT('BIO1'!$B$3, " - ", 'BIO1'!$B$10, " - ", 'BIO1'!$E$5),212)&amp;" [*** truncated]",_xlfn.CONCAT('BIO1'!$B$3, " - ", 'BIO1'!$B$10, " - ", 'BIO1'!$E$5))</f>
        <v>Bioresources sludge data - Total sewage sludge produced  - Total</v>
      </c>
      <c r="D3895" t="str">
        <f>'BIO1'!$C$10</f>
        <v>ttds/ year</v>
      </c>
      <c r="E3895" t="s">
        <v>8488</v>
      </c>
      <c r="F3895" s="1249">
        <f>IF(ISBLANK('BIO1'!$G$10),"##BLANK",'BIO1'!$G$10)</f>
        <v>148.9</v>
      </c>
    </row>
    <row r="3896" spans="2:6" x14ac:dyDescent="0.2">
      <c r="B3896" t="str">
        <f>UPPER('BIO1'!$V$11)</f>
        <v>MP05613_PR24</v>
      </c>
      <c r="C3896" t="str">
        <f>IF(LEN(_xlfn.CONCAT('BIO1'!$B$3, " - ", 'BIO1'!$B$11, " - ", 'BIO1'!$E$5))&gt;230,LEFT(_xlfn.CONCAT('BIO1'!$B$3, " - ", 'BIO1'!$B$11, " - ", 'BIO1'!$E$5),212)&amp;" [*** truncated]",_xlfn.CONCAT('BIO1'!$B$3, " - ", 'BIO1'!$B$11, " - ", 'BIO1'!$E$5))</f>
        <v>Bioresources sludge data - Total sewage sludge produced from non-appointed liquid waste treatment - Total</v>
      </c>
      <c r="D3896" t="str">
        <f>'BIO1'!$C$11</f>
        <v>ttds/ year</v>
      </c>
      <c r="E3896" t="s">
        <v>8488</v>
      </c>
      <c r="F3896" s="1249">
        <f>IF(ISBLANK('BIO1'!$G$11),"##BLANK",'BIO1'!$G$11)</f>
        <v>2.5</v>
      </c>
    </row>
    <row r="3897" spans="2:6" x14ac:dyDescent="0.2">
      <c r="B3897" t="str">
        <f>UPPER('BIO1'!$V$13)</f>
        <v>MP05615_PR24</v>
      </c>
      <c r="C3897" t="str">
        <f>IF(LEN(_xlfn.CONCAT('BIO1'!$B$3, " - ", 'BIO1'!$B$13, " - ", 'BIO1'!$E$5))&gt;230,LEFT(_xlfn.CONCAT('BIO1'!$B$3, " - ", 'BIO1'!$B$13, " - ", 'BIO1'!$E$5),212)&amp;" [*** truncated]",_xlfn.CONCAT('BIO1'!$B$3, " - ", 'BIO1'!$B$13, " - ", 'BIO1'!$E$5))</f>
        <v>Bioresources sludge data - Percentage of sludge produced and treated at a site of STW and STC co-location - Total</v>
      </c>
      <c r="D3897" t="str">
        <f>'BIO1'!$C$13</f>
        <v>%</v>
      </c>
      <c r="E3897" t="s">
        <v>8488</v>
      </c>
      <c r="F3897" s="1250">
        <f>IF(ISBLANK('BIO1'!$G$13),"##BLANK",'BIO1'!$G$13)</f>
        <v>28.75</v>
      </c>
    </row>
    <row r="3898" spans="2:6" x14ac:dyDescent="0.2">
      <c r="B3898" t="str">
        <f>UPPER('BIO1'!$V$15)</f>
        <v>BN1623_PR24</v>
      </c>
      <c r="C3898" t="str">
        <f>IF(LEN(_xlfn.CONCAT('BIO1'!$B$3, " - ", 'BIO1'!$B$15, " - ", 'BIO1'!$E$5))&gt;230,LEFT(_xlfn.CONCAT('BIO1'!$B$3, " - ", 'BIO1'!$B$15, " - ", 'BIO1'!$E$5),212)&amp;" [*** truncated]",_xlfn.CONCAT('BIO1'!$B$3, " - ", 'BIO1'!$B$15, " - ", 'BIO1'!$E$5))</f>
        <v>Bioresources sludge data - Total sewage sludge disposed by incumbents - Total</v>
      </c>
      <c r="D3898" t="str">
        <f>'BIO1'!$C$15</f>
        <v>ttds/ year</v>
      </c>
      <c r="E3898" t="s">
        <v>8488</v>
      </c>
      <c r="F3898" s="1249">
        <f>IF(ISBLANK('BIO1'!$G$15),"##BLANK",'BIO1'!$G$15)</f>
        <v>85.9</v>
      </c>
    </row>
    <row r="3899" spans="2:6" x14ac:dyDescent="0.2">
      <c r="B3899" t="str">
        <f>UPPER('BIO1'!$V$16)</f>
        <v>BN1622_PR24</v>
      </c>
      <c r="C3899" t="str">
        <f>IF(LEN(_xlfn.CONCAT('BIO1'!$B$3, " - ", 'BIO1'!$B$16, " - ", 'BIO1'!$E$5))&gt;230,LEFT(_xlfn.CONCAT('BIO1'!$B$3, " - ", 'BIO1'!$B$16, " - ", 'BIO1'!$E$5),212)&amp;" [*** truncated]",_xlfn.CONCAT('BIO1'!$B$3, " - ", 'BIO1'!$B$16, " - ", 'BIO1'!$E$5))</f>
        <v>Bioresources sludge data - Total sewage sludge disposed by 3rd party sludge service provider - Total</v>
      </c>
      <c r="D3899" t="str">
        <f>'BIO1'!$C$16</f>
        <v>ttds/ year</v>
      </c>
      <c r="E3899" t="s">
        <v>8488</v>
      </c>
      <c r="F3899" s="1249">
        <f>IF(ISBLANK('BIO1'!$G$16),"##BLANK",'BIO1'!$G$16)</f>
        <v>1.9</v>
      </c>
    </row>
    <row r="3900" spans="2:6" x14ac:dyDescent="0.2">
      <c r="B3900" t="str">
        <f>UPPER('BIO1'!$V$17)</f>
        <v>BN1621_PR24</v>
      </c>
      <c r="C3900" t="str">
        <f>IF(LEN(_xlfn.CONCAT('BIO1'!$B$3, " - ", 'BIO1'!$B$17, " - ", 'BIO1'!$E$5))&gt;230,LEFT(_xlfn.CONCAT('BIO1'!$B$3, " - ", 'BIO1'!$B$17, " - ", 'BIO1'!$E$5),212)&amp;" [*** truncated]",_xlfn.CONCAT('BIO1'!$B$3, " - ", 'BIO1'!$B$17, " - ", 'BIO1'!$E$5))</f>
        <v>Bioresources sludge data - Total sewage sludge disposed - Total</v>
      </c>
      <c r="D3900" t="str">
        <f>'BIO1'!$C$17</f>
        <v>ttds/ year</v>
      </c>
      <c r="E3900" t="s">
        <v>8488</v>
      </c>
      <c r="F3900" s="1249">
        <f>IF(ISBLANK('BIO1'!$G$17),"##BLANK",'BIO1'!$G$17)</f>
        <v>87.800000000000011</v>
      </c>
    </row>
    <row r="3901" spans="2:6" x14ac:dyDescent="0.2">
      <c r="B3901" t="str">
        <f>UPPER('BIO1'!$V$19)</f>
        <v>BN1640_PR24</v>
      </c>
      <c r="C3901" t="str">
        <f>IF(LEN(_xlfn.CONCAT('BIO1'!$B$3, " - ", 'BIO1'!$B$19, " - ", 'BIO1'!$E$5))&gt;230,LEFT(_xlfn.CONCAT('BIO1'!$B$3, " - ", 'BIO1'!$B$19, " - ", 'BIO1'!$E$5),212)&amp;" [*** truncated]",_xlfn.CONCAT('BIO1'!$B$3, " - ", 'BIO1'!$B$19, " - ", 'BIO1'!$E$5))</f>
        <v>Bioresources sludge data - Total measure of intersiting 'work' done by pipeline - Total</v>
      </c>
      <c r="D3901" t="str">
        <f>'BIO1'!$C$19</f>
        <v>ttds*km/year</v>
      </c>
      <c r="E3901" t="s">
        <v>8488</v>
      </c>
      <c r="F3901" s="1251">
        <f>IF(ISBLANK('BIO1'!$G$19),"##BLANK",'BIO1'!$G$19)</f>
        <v>0</v>
      </c>
    </row>
    <row r="3902" spans="2:6" x14ac:dyDescent="0.2">
      <c r="B3902" t="str">
        <f>UPPER('BIO1'!$V$20)</f>
        <v>BN1641_PR24</v>
      </c>
      <c r="C3902" t="str">
        <f>IF(LEN(_xlfn.CONCAT('BIO1'!$B$3, " - ", 'BIO1'!$B$20, " - ", 'BIO1'!$E$5))&gt;230,LEFT(_xlfn.CONCAT('BIO1'!$B$3, " - ", 'BIO1'!$B$20, " - ", 'BIO1'!$E$5),212)&amp;" [*** truncated]",_xlfn.CONCAT('BIO1'!$B$3, " - ", 'BIO1'!$B$20, " - ", 'BIO1'!$E$5))</f>
        <v>Bioresources sludge data - Total measure of intersiting 'work' done by tanker - Total</v>
      </c>
      <c r="D3902" t="str">
        <f>'BIO1'!$C$20</f>
        <v>ttds*km/year</v>
      </c>
      <c r="E3902" t="s">
        <v>8488</v>
      </c>
      <c r="F3902" s="1251">
        <f>IF(ISBLANK('BIO1'!$G$20),"##BLANK",'BIO1'!$G$20)</f>
        <v>3004</v>
      </c>
    </row>
    <row r="3903" spans="2:6" x14ac:dyDescent="0.2">
      <c r="B3903" t="str">
        <f>UPPER('BIO1'!$V$21)</f>
        <v>BN1642_PR24</v>
      </c>
      <c r="C3903" t="str">
        <f>IF(LEN(_xlfn.CONCAT('BIO1'!$B$3, " - ", 'BIO1'!$B$21, " - ", 'BIO1'!$E$5))&gt;230,LEFT(_xlfn.CONCAT('BIO1'!$B$3, " - ", 'BIO1'!$B$21, " - ", 'BIO1'!$E$5),212)&amp;" [*** truncated]",_xlfn.CONCAT('BIO1'!$B$3, " - ", 'BIO1'!$B$21, " - ", 'BIO1'!$E$5))</f>
        <v>Bioresources sludge data - Total measure of intersiting 'work' done by truck - Total</v>
      </c>
      <c r="D3903" t="str">
        <f>'BIO1'!$C$21</f>
        <v>ttds*km/year</v>
      </c>
      <c r="E3903" t="s">
        <v>8488</v>
      </c>
      <c r="F3903" s="1251">
        <f>IF(ISBLANK('BIO1'!$G$21),"##BLANK",'BIO1'!$G$21)</f>
        <v>7128</v>
      </c>
    </row>
    <row r="3904" spans="2:6" x14ac:dyDescent="0.2">
      <c r="B3904" t="str">
        <f>UPPER('BIO1'!$V$22)</f>
        <v>BN1643_PR24</v>
      </c>
      <c r="C3904" t="str">
        <f>IF(LEN(_xlfn.CONCAT('BIO1'!$B$3, " - ", 'BIO1'!$B$22, " - ", 'BIO1'!$E$5))&gt;230,LEFT(_xlfn.CONCAT('BIO1'!$B$3, " - ", 'BIO1'!$B$22, " - ", 'BIO1'!$E$5),212)&amp;" [*** truncated]",_xlfn.CONCAT('BIO1'!$B$3, " - ", 'BIO1'!$B$22, " - ", 'BIO1'!$E$5))</f>
        <v>Bioresources sludge data - Total measure of intersiting 'work' done (all forms of transportation) - Total</v>
      </c>
      <c r="D3904" t="str">
        <f>'BIO1'!$C$22</f>
        <v>ttds*km/year</v>
      </c>
      <c r="E3904" t="s">
        <v>8488</v>
      </c>
      <c r="F3904" s="1251">
        <f>IF(ISBLANK('BIO1'!$G$22),"##BLANK",'BIO1'!$G$22)</f>
        <v>10132</v>
      </c>
    </row>
    <row r="3905" spans="2:6" x14ac:dyDescent="0.2">
      <c r="B3905" t="str">
        <f>UPPER('BIO1'!$V$24)</f>
        <v>BN1644_PR24</v>
      </c>
      <c r="C3905" t="str">
        <f>IF(LEN(_xlfn.CONCAT('BIO1'!$B$3, " - ", 'BIO1'!$B$24, " - ", 'BIO1'!$E$5))&gt;230,LEFT(_xlfn.CONCAT('BIO1'!$B$3, " - ", 'BIO1'!$B$24, " - ", 'BIO1'!$E$5),212)&amp;" [*** truncated]",_xlfn.CONCAT('BIO1'!$B$3, " - ", 'BIO1'!$B$24, " - ", 'BIO1'!$E$5))</f>
        <v>Bioresources sludge data - Total measure of intersiting 'work' done by tanker (by volume transported)  - Total</v>
      </c>
      <c r="D3905" t="str">
        <f>'BIO1'!$C$24</f>
        <v>m3*km/yr</v>
      </c>
      <c r="E3905" t="s">
        <v>8488</v>
      </c>
      <c r="F3905" s="1251">
        <f>IF(ISBLANK('BIO1'!$G$24),"##BLANK",'BIO1'!$G$24)</f>
        <v>94179804</v>
      </c>
    </row>
    <row r="3906" spans="2:6" x14ac:dyDescent="0.2">
      <c r="B3906" t="str">
        <f>UPPER('BIO1'!$V$26)</f>
        <v>BN1648_PR24</v>
      </c>
      <c r="C3906" t="str">
        <f>IF(LEN(_xlfn.CONCAT('BIO1'!$B$3, " - ", 'BIO1'!$B$26, " - ", 'BIO1'!$E$5))&gt;230,LEFT(_xlfn.CONCAT('BIO1'!$B$3, " - ", 'BIO1'!$B$26, " - ", 'BIO1'!$E$5),212)&amp;" [*** truncated]",_xlfn.CONCAT('BIO1'!$B$3, " - ", 'BIO1'!$B$26, " - ", 'BIO1'!$E$5))</f>
        <v>Bioresources sludge data - Total measure of 'work' done in sludge disposal operations by pipeline - Total</v>
      </c>
      <c r="D3906" t="str">
        <f>'BIO1'!$C$26</f>
        <v>ttds*km/year</v>
      </c>
      <c r="E3906" t="s">
        <v>8488</v>
      </c>
      <c r="F3906" s="1251">
        <f>IF(ISBLANK('BIO1'!$G$26),"##BLANK",'BIO1'!$G$26)</f>
        <v>0</v>
      </c>
    </row>
    <row r="3907" spans="2:6" x14ac:dyDescent="0.2">
      <c r="B3907" t="str">
        <f>UPPER('BIO1'!$V$27)</f>
        <v>BN1645_PR24</v>
      </c>
      <c r="C3907" t="str">
        <f>IF(LEN(_xlfn.CONCAT('BIO1'!$B$3, " - ", 'BIO1'!$B$27, " - ", 'BIO1'!$E$5))&gt;230,LEFT(_xlfn.CONCAT('BIO1'!$B$3, " - ", 'BIO1'!$B$27, " - ", 'BIO1'!$E$5),212)&amp;" [*** truncated]",_xlfn.CONCAT('BIO1'!$B$3, " - ", 'BIO1'!$B$27, " - ", 'BIO1'!$E$5))</f>
        <v>Bioresources sludge data - Total measure of 'work' done in sludge disposal operations by tanker - Total</v>
      </c>
      <c r="D3907" t="str">
        <f>'BIO1'!$C$27</f>
        <v>ttds*km/year</v>
      </c>
      <c r="E3907" t="s">
        <v>8488</v>
      </c>
      <c r="F3907" s="1251">
        <f>IF(ISBLANK('BIO1'!$G$27),"##BLANK",'BIO1'!$G$27)</f>
        <v>0</v>
      </c>
    </row>
    <row r="3908" spans="2:6" x14ac:dyDescent="0.2">
      <c r="B3908" t="str">
        <f>UPPER('BIO1'!$V$28)</f>
        <v>BN1646_PR24</v>
      </c>
      <c r="C3908" t="str">
        <f>IF(LEN(_xlfn.CONCAT('BIO1'!$B$3, " - ", 'BIO1'!$B$28, " - ", 'BIO1'!$E$5))&gt;230,LEFT(_xlfn.CONCAT('BIO1'!$B$3, " - ", 'BIO1'!$B$28, " - ", 'BIO1'!$E$5),212)&amp;" [*** truncated]",_xlfn.CONCAT('BIO1'!$B$3, " - ", 'BIO1'!$B$28, " - ", 'BIO1'!$E$5))</f>
        <v>Bioresources sludge data - Total measure of 'work' done in sludge disposal operations by truck - Total</v>
      </c>
      <c r="D3908" t="str">
        <f>'BIO1'!$C$28</f>
        <v>ttds*km/year</v>
      </c>
      <c r="E3908" t="s">
        <v>8488</v>
      </c>
      <c r="F3908" s="1251">
        <f>IF(ISBLANK('BIO1'!$G$28),"##BLANK",'BIO1'!$G$28)</f>
        <v>5013</v>
      </c>
    </row>
    <row r="3909" spans="2:6" x14ac:dyDescent="0.2">
      <c r="B3909" t="str">
        <f>UPPER('BIO1'!$V$29)</f>
        <v>BN1647_PR24</v>
      </c>
      <c r="C3909" t="str">
        <f>IF(LEN(_xlfn.CONCAT('BIO1'!$B$3, " - ", 'BIO1'!$B$29, " - ", 'BIO1'!$E$5))&gt;230,LEFT(_xlfn.CONCAT('BIO1'!$B$3, " - ", 'BIO1'!$B$29, " - ", 'BIO1'!$E$5),212)&amp;" [*** truncated]",_xlfn.CONCAT('BIO1'!$B$3, " - ", 'BIO1'!$B$29, " - ", 'BIO1'!$E$5))</f>
        <v>Bioresources sludge data - Total measure of 'work' done in sludge disposal operations (all forms of transportation) - Total</v>
      </c>
      <c r="D3909" t="str">
        <f>'BIO1'!$C$29</f>
        <v>ttds*km/year</v>
      </c>
      <c r="E3909" t="s">
        <v>8488</v>
      </c>
      <c r="F3909" s="1251">
        <f>IF(ISBLANK('BIO1'!$G$29),"##BLANK",'BIO1'!$G$29)</f>
        <v>5013</v>
      </c>
    </row>
    <row r="3910" spans="2:6" x14ac:dyDescent="0.2">
      <c r="B3910" t="str">
        <f>UPPER('BIO1'!$V$31)</f>
        <v>BN1649_PR24</v>
      </c>
      <c r="C3910" t="str">
        <f>IF(LEN(_xlfn.CONCAT('BIO1'!$B$3, " - ", 'BIO1'!$B$31, " - ", 'BIO1'!$E$5))&gt;230,LEFT(_xlfn.CONCAT('BIO1'!$B$3, " - ", 'BIO1'!$B$31, " - ", 'BIO1'!$E$5),212)&amp;" [*** truncated]",_xlfn.CONCAT('BIO1'!$B$3, " - ", 'BIO1'!$B$31, " - ", 'BIO1'!$E$5))</f>
        <v>Bioresources sludge data - Total measure of 'work' done by tanker in sludge disposal operations (by volume transported) - Total</v>
      </c>
      <c r="D3910" t="str">
        <f>'BIO1'!$C$31</f>
        <v>m3*km/yr</v>
      </c>
      <c r="E3910" t="s">
        <v>8488</v>
      </c>
      <c r="F3910" s="1251">
        <f>IF(ISBLANK('BIO1'!$G$31),"##BLANK",'BIO1'!$G$31)</f>
        <v>0</v>
      </c>
    </row>
    <row r="3911" spans="2:6" x14ac:dyDescent="0.2">
      <c r="B3911" t="str">
        <f>UPPER('BIO1'!$V$32)</f>
        <v>MP05616_PR24</v>
      </c>
      <c r="C3911" t="str">
        <f>IF(LEN(_xlfn.CONCAT('BIO1'!$B$3, " - ", 'BIO1'!$B$32, " - ", 'BIO1'!$E$5))&gt;230,LEFT(_xlfn.CONCAT('BIO1'!$B$3, " - ", 'BIO1'!$B$32, " - ", 'BIO1'!$E$5),212)&amp;" [*** truncated]",_xlfn.CONCAT('BIO1'!$B$3, " - ", 'BIO1'!$B$32, " - ", 'BIO1'!$E$5))</f>
        <v>Bioresources sludge data - Chemical P sludge as % of sludge produced at STWs - Total</v>
      </c>
      <c r="D3911" t="str">
        <f>'BIO1'!$C$32</f>
        <v>%</v>
      </c>
      <c r="E3911" t="s">
        <v>8488</v>
      </c>
      <c r="F3911" s="1250">
        <f>IF(ISBLANK('BIO1'!$G$32),"##BLANK",'BIO1'!$G$32)</f>
        <v>53.11</v>
      </c>
    </row>
    <row r="3912" spans="2:6" x14ac:dyDescent="0.2">
      <c r="B3912" t="str">
        <f>UPPER('RET2'!$W$9)</f>
        <v>B0105WTUH_PR24</v>
      </c>
      <c r="C3912" t="str">
        <f>IF(LEN(_xlfn.CONCAT('RET2'!$B$8, " - ", 'RET2'!$B$9, " - ", 'RET2'!$E$5))&gt;230,LEFT(_xlfn.CONCAT('RET2'!$B$8, " - ", 'RET2'!$B$9, " - ", 'RET2'!$E$5),212)&amp;" [*** truncated]",_xlfn.CONCAT('RET2'!$B$8, " - ", 'RET2'!$B$9, " - ", 'RET2'!$E$5))</f>
        <v>Residential revenue  - Wholesale revenue - Revenue</v>
      </c>
      <c r="D3912" t="str">
        <f>'RET2'!$C$9</f>
        <v>£m</v>
      </c>
      <c r="E3912" t="s">
        <v>8488</v>
      </c>
      <c r="F3912" s="1248">
        <f>IF(ISBLANK('RET2'!$K$9),"##BLANK",'RET2'!$K$9)</f>
        <v>1104.3687597140195</v>
      </c>
    </row>
    <row r="3913" spans="2:6" x14ac:dyDescent="0.2">
      <c r="B3913" t="str">
        <f>UPPER('RET2'!$W$10)</f>
        <v>A19004RRH_PR24</v>
      </c>
      <c r="C3913" t="str">
        <f>IF(LEN(_xlfn.CONCAT('RET2'!$B$8, " - ", 'RET2'!$B$10, " - ", 'RET2'!$E$5))&gt;230,LEFT(_xlfn.CONCAT('RET2'!$B$8, " - ", 'RET2'!$B$10, " - ", 'RET2'!$E$5),212)&amp;" [*** truncated]",_xlfn.CONCAT('RET2'!$B$8, " - ", 'RET2'!$B$10, " - ", 'RET2'!$E$5))</f>
        <v>Residential revenue  - Retail revenue - Revenue</v>
      </c>
      <c r="D3913" t="str">
        <f>'RET2'!$C$10</f>
        <v>£m</v>
      </c>
      <c r="E3913" t="s">
        <v>8488</v>
      </c>
      <c r="F3913" s="1248">
        <f>IF(ISBLANK('RET2'!$K$10),"##BLANK",'RET2'!$K$10)</f>
        <v>79.25734504196457</v>
      </c>
    </row>
    <row r="3914" spans="2:6" x14ac:dyDescent="0.2">
      <c r="B3914" t="str">
        <f>UPPER('RET2'!$W$11)</f>
        <v>B0072TRR_PR24</v>
      </c>
      <c r="C3914" t="str">
        <f>IF(LEN(_xlfn.CONCAT('RET2'!$B$8, " - ", 'RET2'!$B$11, " - ", 'RET2'!$E$5))&gt;230,LEFT(_xlfn.CONCAT('RET2'!$B$8, " - ", 'RET2'!$B$11, " - ", 'RET2'!$E$5),212)&amp;" [*** truncated]",_xlfn.CONCAT('RET2'!$B$8, " - ", 'RET2'!$B$11, " - ", 'RET2'!$E$5))</f>
        <v>Residential revenue  - Total residential revenue - Revenue</v>
      </c>
      <c r="D3914" t="str">
        <f>'RET2'!$C$11</f>
        <v>£m</v>
      </c>
      <c r="E3914" t="s">
        <v>8488</v>
      </c>
      <c r="F3914" s="1248">
        <f>IF(ISBLANK('RET2'!$K$11),"##BLANK",'RET2'!$K$11)</f>
        <v>1183.626104755984</v>
      </c>
    </row>
    <row r="3915" spans="2:6" x14ac:dyDescent="0.2">
      <c r="B3915" t="str">
        <f>UPPER('RET2'!$W$14)</f>
        <v>B0073RR_PR24</v>
      </c>
      <c r="C3915" t="str">
        <f>IF(LEN(_xlfn.CONCAT('RET2'!$B$13, " - ", 'RET2'!$B$14, " - ", 'RET2'!$E$5))&gt;230,LEFT(_xlfn.CONCAT('RET2'!$B$13, " - ", 'RET2'!$B$14, " - ", 'RET2'!$E$5),212)&amp;" [*** truncated]",_xlfn.CONCAT('RET2'!$B$13, " - ", 'RET2'!$B$14, " - ", 'RET2'!$E$5))</f>
        <v>Retail revenue - Revenue Recovered ("RR" ) - Revenue</v>
      </c>
      <c r="D3915" t="str">
        <f>'RET2'!$C$14</f>
        <v>£m</v>
      </c>
      <c r="E3915" t="s">
        <v>8488</v>
      </c>
      <c r="F3915" s="1248">
        <f>IF(ISBLANK('RET2'!$K$14),"##BLANK",'RET2'!$K$14)</f>
        <v>79.257345041964584</v>
      </c>
    </row>
    <row r="3916" spans="2:6" x14ac:dyDescent="0.2">
      <c r="B3916" t="str">
        <f>UPPER('RET2'!$W$15)</f>
        <v>B0074RS_PR24</v>
      </c>
      <c r="C3916" t="str">
        <f>IF(LEN(_xlfn.CONCAT('RET2'!$B$13, " - ", 'RET2'!$B$15, " - ", 'RET2'!$E$5))&gt;230,LEFT(_xlfn.CONCAT('RET2'!$B$13, " - ", 'RET2'!$B$15, " - ", 'RET2'!$E$5),212)&amp;" [*** truncated]",_xlfn.CONCAT('RET2'!$B$13, " - ", 'RET2'!$B$15, " - ", 'RET2'!$E$5))</f>
        <v>Retail revenue - Revenue sacrifice - Revenue</v>
      </c>
      <c r="D3916" t="str">
        <f>'RET2'!$C$15</f>
        <v>£m</v>
      </c>
      <c r="E3916" t="s">
        <v>8488</v>
      </c>
      <c r="F3916" s="1248">
        <f>IF(ISBLANK('RET2'!$K$15),"##BLANK",'RET2'!$K$15)</f>
        <v>0</v>
      </c>
    </row>
    <row r="3917" spans="2:6" x14ac:dyDescent="0.2">
      <c r="B3917" t="str">
        <f>UPPER('RET2'!$W$16)</f>
        <v>B0075AR_PR24</v>
      </c>
      <c r="C3917" t="str">
        <f>IF(LEN(_xlfn.CONCAT('RET2'!$B$13, " - ", 'RET2'!$B$16, " - ", 'RET2'!$E$5))&gt;230,LEFT(_xlfn.CONCAT('RET2'!$B$13, " - ", 'RET2'!$B$16, " - ", 'RET2'!$E$5),212)&amp;" [*** truncated]",_xlfn.CONCAT('RET2'!$B$13, " - ", 'RET2'!$B$16, " - ", 'RET2'!$E$5))</f>
        <v>Retail revenue - Actual revenue (net) - Revenue</v>
      </c>
      <c r="D3917" t="str">
        <f>'RET2'!$C$16</f>
        <v>£m</v>
      </c>
      <c r="E3917" t="s">
        <v>8488</v>
      </c>
      <c r="F3917" s="1248">
        <f>IF(ISBLANK('RET2'!$K$16),"##BLANK",'RET2'!$K$16)</f>
        <v>79.257345041964584</v>
      </c>
    </row>
    <row r="3918" spans="2:6" x14ac:dyDescent="0.2">
      <c r="B3918" t="str">
        <f>UPPER('RET2'!$X$19)</f>
        <v>B0076AC_PR24</v>
      </c>
      <c r="C3918" t="str">
        <f>IF(LEN(_xlfn.CONCAT('RET2'!$B$18, " - ", 'RET2'!$B$19, " - ", 'RET2'!$F$5))&gt;230,LEFT(_xlfn.CONCAT('RET2'!$B$18, " - ", 'RET2'!$B$19, " - ", 'RET2'!$F$5),212)&amp;" [*** truncated]",_xlfn.CONCAT('RET2'!$B$18, " - ", 'RET2'!$B$19, " - ", 'RET2'!$F$5))</f>
        <v>Customer information - Actual customers ("AC" )  - Number of customers</v>
      </c>
      <c r="D3918" t="str">
        <f>'RET2'!$C$19</f>
        <v>000s</v>
      </c>
      <c r="E3918" t="s">
        <v>8488</v>
      </c>
      <c r="F3918" s="1248">
        <f>IF(ISBLANK('RET2'!$L$19),"##BLANK",'RET2'!$L$19)</f>
        <v>2762.8036680136779</v>
      </c>
    </row>
    <row r="3919" spans="2:6" x14ac:dyDescent="0.2">
      <c r="B3919" t="str">
        <f>UPPER('RET2'!$X$20)</f>
        <v>B0077RC_PR24</v>
      </c>
      <c r="C3919" t="str">
        <f>IF(LEN(_xlfn.CONCAT('RET2'!$B$18, " - ", 'RET2'!$B$20, " - ", 'RET2'!$F$5))&gt;230,LEFT(_xlfn.CONCAT('RET2'!$B$18, " - ", 'RET2'!$B$20, " - ", 'RET2'!$F$5),212)&amp;" [*** truncated]",_xlfn.CONCAT('RET2'!$B$18, " - ", 'RET2'!$B$20, " - ", 'RET2'!$F$5))</f>
        <v>Customer information - Reforecast customers  - Number of customers</v>
      </c>
      <c r="D3919" t="str">
        <f>'RET2'!$C$20</f>
        <v>000s</v>
      </c>
      <c r="E3919" t="s">
        <v>8488</v>
      </c>
      <c r="F3919" s="1248">
        <f>IF(ISBLANK('RET2'!$L$20),"##BLANK",'RET2'!$L$20)</f>
        <v>2777.0784902082687</v>
      </c>
    </row>
    <row r="3920" spans="2:6" x14ac:dyDescent="0.2">
      <c r="B3920" t="str">
        <f>UPPER('RET2'!$W$23)</f>
        <v>B0078AR_PR24</v>
      </c>
      <c r="C3920" t="str">
        <f>IF(LEN(_xlfn.CONCAT('RET2'!$B$22, " - ", 'RET2'!$B$23, " - ", 'RET2'!$E$5))&gt;230,LEFT(_xlfn.CONCAT('RET2'!$B$22, " - ", 'RET2'!$B$23, " - ", 'RET2'!$E$5),212)&amp;" [*** truncated]",_xlfn.CONCAT('RET2'!$B$22, " - ", 'RET2'!$B$23, " - ", 'RET2'!$E$5))</f>
        <v>Adjustment - Allowed revenue ("R" )  - Revenue</v>
      </c>
      <c r="D3920" t="str">
        <f>'RET2'!$C$23</f>
        <v>£m</v>
      </c>
      <c r="E3920" t="s">
        <v>8488</v>
      </c>
      <c r="F3920" s="1248">
        <f>IF(ISBLANK('RET2'!$K$23),"##BLANK",'RET2'!$K$23)</f>
        <v>85.334081131488972</v>
      </c>
    </row>
    <row r="3921" spans="2:6" x14ac:dyDescent="0.2">
      <c r="B3921" t="str">
        <f>UPPER('RET2'!$W$24)</f>
        <v>B0079NA_PR24</v>
      </c>
      <c r="C3921" t="str">
        <f>IF(LEN(_xlfn.CONCAT('RET2'!$B$22, " - ", 'RET2'!$B$24, " - ", 'RET2'!$E$5))&gt;230,LEFT(_xlfn.CONCAT('RET2'!$B$22, " - ", 'RET2'!$B$24, " - ", 'RET2'!$E$5),212)&amp;" [*** truncated]",_xlfn.CONCAT('RET2'!$B$22, " - ", 'RET2'!$B$24, " - ", 'RET2'!$E$5))</f>
        <v>Adjustment - Net adjustment  - Revenue</v>
      </c>
      <c r="D3921" t="str">
        <f>'RET2'!$C$24</f>
        <v>£m</v>
      </c>
      <c r="E3921" t="s">
        <v>8488</v>
      </c>
      <c r="F3921" s="1248">
        <f>IF(ISBLANK('RET2'!$K$24),"##BLANK",'RET2'!$K$24)</f>
        <v>6.0767360895243883</v>
      </c>
    </row>
    <row r="3922" spans="2:6" x14ac:dyDescent="0.2">
      <c r="B3922" t="str">
        <f>UPPER('RET2'!$Y$27)</f>
        <v>B0080ARR_PR24</v>
      </c>
      <c r="C3922" t="str">
        <f>IF(LEN(_xlfn.CONCAT('RET2'!$B$26, " - ", 'RET2'!$B$27, " - ", 'RET2'!$G$5))&gt;230,LEFT(_xlfn.CONCAT('RET2'!$B$26, " - ", 'RET2'!$B$27, " - ", 'RET2'!$G$5),212)&amp;" [*** truncated]",_xlfn.CONCAT('RET2'!$B$26, " - ", 'RET2'!$B$27, " - ", 'RET2'!$G$5))</f>
        <v>Other residential information - Average household retail revenue per customer - Average residential revenues</v>
      </c>
      <c r="D3922" t="str">
        <f>'RET2'!$C$27</f>
        <v>£</v>
      </c>
      <c r="E3922" t="s">
        <v>8488</v>
      </c>
      <c r="F3922" s="1248">
        <f>IF(ISBLANK('RET2'!$M$27),"##BLANK",'RET2'!$M$27)</f>
        <v>28.68728819190644</v>
      </c>
    </row>
    <row r="3923" spans="2:6" x14ac:dyDescent="0.2">
      <c r="B3923" t="str">
        <f>UPPER('DS4'!$AL$9)</f>
        <v>B0007DSCRW_PR24</v>
      </c>
      <c r="C3923" t="str">
        <f>IF(LEN(_xlfn.CONCAT('DS4'!$B$8, " - ", 'DS4'!$B$9, " - ", 'DS4'!$E$5))&gt;230,LEFT(_xlfn.CONCAT('DS4'!$B$8, " - ", 'DS4'!$B$9, " - ", 'DS4'!$E$5),212)&amp;" [*** truncated]",_xlfn.CONCAT('DS4'!$B$8, " - ", 'DS4'!$B$9, " - ", 'DS4'!$E$5))</f>
        <v>Connections volume data - New connections (residential – excluding NAVs) - Water</v>
      </c>
      <c r="D3923" t="str">
        <f>'DS4'!$C$9</f>
        <v>nr</v>
      </c>
      <c r="E3923" t="s">
        <v>8488</v>
      </c>
      <c r="F3923" s="1251">
        <f>IF(ISBLANK('DS4'!$K$9),"##BLANK",'DS4'!$K$9)</f>
        <v>12809</v>
      </c>
    </row>
    <row r="3924" spans="2:6" x14ac:dyDescent="0.2">
      <c r="B3924" t="str">
        <f>UPPER('DS4'!$AM$9)</f>
        <v>B0007DSCRWW_PR24</v>
      </c>
      <c r="C3924" t="str">
        <f>IF(LEN(_xlfn.CONCAT('DS4'!$B$8, " - ", 'DS4'!$B$9, " - ", 'DS4'!$F$5))&gt;230,LEFT(_xlfn.CONCAT('DS4'!$B$8, " - ", 'DS4'!$B$9, " - ", 'DS4'!$F$5),212)&amp;" [*** truncated]",_xlfn.CONCAT('DS4'!$B$8, " - ", 'DS4'!$B$9, " - ", 'DS4'!$F$5))</f>
        <v>Connections volume data - New connections (residential – excluding NAVs) - Wastewater</v>
      </c>
      <c r="D3924" t="str">
        <f>'DS4'!$C$9</f>
        <v>nr</v>
      </c>
      <c r="E3924" t="s">
        <v>8488</v>
      </c>
      <c r="F3924" s="1251">
        <f>IF(ISBLANK('DS4'!$L$9),"##BLANK",'DS4'!$L$9)</f>
        <v>15042</v>
      </c>
    </row>
    <row r="3925" spans="2:6" x14ac:dyDescent="0.2">
      <c r="B3925" t="str">
        <f>UPPER('DS4'!$AN$9)</f>
        <v>B0007DSCRT_PR24</v>
      </c>
      <c r="C3925" t="str">
        <f>IF(LEN(_xlfn.CONCAT('DS4'!$B$8, " - ", 'DS4'!$B$9, " - ", 'DS4'!$G$5))&gt;230,LEFT(_xlfn.CONCAT('DS4'!$B$8, " - ", 'DS4'!$B$9, " - ", 'DS4'!$G$5),212)&amp;" [*** truncated]",_xlfn.CONCAT('DS4'!$B$8, " - ", 'DS4'!$B$9, " - ", 'DS4'!$G$5))</f>
        <v>Connections volume data - New connections (residential – excluding NAVs) - Total</v>
      </c>
      <c r="D3925" t="str">
        <f>'DS4'!$C$9</f>
        <v>nr</v>
      </c>
      <c r="E3925" t="s">
        <v>8488</v>
      </c>
      <c r="F3925" s="1251">
        <f>IF(ISBLANK('DS4'!$M$9),"##BLANK",'DS4'!$M$9)</f>
        <v>27851</v>
      </c>
    </row>
    <row r="3926" spans="2:6" x14ac:dyDescent="0.2">
      <c r="B3926" t="str">
        <f>UPPER('DS4'!$AL$10)</f>
        <v>B0007DSCBW_PR24</v>
      </c>
      <c r="C3926" t="str">
        <f>IF(LEN(_xlfn.CONCAT('DS4'!$B$8, " - ", 'DS4'!$B$10, " - ", 'DS4'!$E$5))&gt;230,LEFT(_xlfn.CONCAT('DS4'!$B$8, " - ", 'DS4'!$B$10, " - ", 'DS4'!$E$5),212)&amp;" [*** truncated]",_xlfn.CONCAT('DS4'!$B$8, " - ", 'DS4'!$B$10, " - ", 'DS4'!$E$5))</f>
        <v>Connections volume data - New connections (business – excluding NAVs) - Water</v>
      </c>
      <c r="D3926" t="str">
        <f>'DS4'!$C$10</f>
        <v>nr</v>
      </c>
      <c r="E3926" t="s">
        <v>8488</v>
      </c>
      <c r="F3926" s="1251">
        <f>IF(ISBLANK('DS4'!$K$10),"##BLANK",'DS4'!$K$10)</f>
        <v>848</v>
      </c>
    </row>
    <row r="3927" spans="2:6" x14ac:dyDescent="0.2">
      <c r="B3927" t="str">
        <f>UPPER('DS4'!$AM$10)</f>
        <v>B0007DSCBWW_PR24</v>
      </c>
      <c r="C3927" t="str">
        <f>IF(LEN(_xlfn.CONCAT('DS4'!$B$8, " - ", 'DS4'!$B$10, " - ", 'DS4'!$F$5))&gt;230,LEFT(_xlfn.CONCAT('DS4'!$B$8, " - ", 'DS4'!$B$10, " - ", 'DS4'!$F$5),212)&amp;" [*** truncated]",_xlfn.CONCAT('DS4'!$B$8, " - ", 'DS4'!$B$10, " - ", 'DS4'!$F$5))</f>
        <v>Connections volume data - New connections (business – excluding NAVs) - Wastewater</v>
      </c>
      <c r="D3927" t="str">
        <f>'DS4'!$C$10</f>
        <v>nr</v>
      </c>
      <c r="E3927" t="s">
        <v>8488</v>
      </c>
      <c r="F3927" s="1251">
        <f>IF(ISBLANK('DS4'!$L$10),"##BLANK",'DS4'!$L$10)</f>
        <v>998</v>
      </c>
    </row>
    <row r="3928" spans="2:6" x14ac:dyDescent="0.2">
      <c r="B3928" t="str">
        <f>UPPER('DS4'!$AN$10)</f>
        <v>B0007DSCBT_PR24</v>
      </c>
      <c r="C3928" t="str">
        <f>IF(LEN(_xlfn.CONCAT('DS4'!$B$8, " - ", 'DS4'!$B$10, " - ", 'DS4'!$G$5))&gt;230,LEFT(_xlfn.CONCAT('DS4'!$B$8, " - ", 'DS4'!$B$10, " - ", 'DS4'!$G$5),212)&amp;" [*** truncated]",_xlfn.CONCAT('DS4'!$B$8, " - ", 'DS4'!$B$10, " - ", 'DS4'!$G$5))</f>
        <v>Connections volume data - New connections (business – excluding NAVs) - Total</v>
      </c>
      <c r="D3928" t="str">
        <f>'DS4'!$C$10</f>
        <v>nr</v>
      </c>
      <c r="E3928" t="s">
        <v>8488</v>
      </c>
      <c r="F3928" s="1251">
        <f>IF(ISBLANK('DS4'!$M$10),"##BLANK",'DS4'!$M$10)</f>
        <v>1846</v>
      </c>
    </row>
    <row r="3929" spans="2:6" x14ac:dyDescent="0.2">
      <c r="B3929" t="str">
        <f>UPPER('DS4'!$AL$11)</f>
        <v>B0007DSCIWT_PR24</v>
      </c>
      <c r="C3929" t="str">
        <f>IF(LEN(_xlfn.CONCAT('DS4'!$B$8, " - ", 'DS4'!$B$11, " - ", 'DS4'!$E$5))&gt;230,LEFT(_xlfn.CONCAT('DS4'!$B$8, " - ", 'DS4'!$B$11, " - ", 'DS4'!$E$5),212)&amp;" [*** truncated]",_xlfn.CONCAT('DS4'!$B$8, " - ", 'DS4'!$B$11, " - ", 'DS4'!$E$5))</f>
        <v>Connections volume data - Total new connections served by incumbent  - Water</v>
      </c>
      <c r="D3929" t="str">
        <f>'DS4'!$C$11</f>
        <v>nr</v>
      </c>
      <c r="E3929" t="s">
        <v>8488</v>
      </c>
      <c r="F3929" s="1251">
        <f>IF(ISBLANK('DS4'!$K$11),"##BLANK",'DS4'!$K$11)</f>
        <v>13657</v>
      </c>
    </row>
    <row r="3930" spans="2:6" x14ac:dyDescent="0.2">
      <c r="B3930" t="str">
        <f>UPPER('DS4'!$AM$11)</f>
        <v>B0007DSCIWWT_PR24</v>
      </c>
      <c r="C3930" t="str">
        <f>IF(LEN(_xlfn.CONCAT('DS4'!$B$8, " - ", 'DS4'!$B$11, " - ", 'DS4'!$F$5))&gt;230,LEFT(_xlfn.CONCAT('DS4'!$B$8, " - ", 'DS4'!$B$11, " - ", 'DS4'!$F$5),212)&amp;" [*** truncated]",_xlfn.CONCAT('DS4'!$B$8, " - ", 'DS4'!$B$11, " - ", 'DS4'!$F$5))</f>
        <v>Connections volume data - Total new connections served by incumbent  - Wastewater</v>
      </c>
      <c r="D3930" t="str">
        <f>'DS4'!$C$11</f>
        <v>nr</v>
      </c>
      <c r="E3930" t="s">
        <v>8488</v>
      </c>
      <c r="F3930" s="1251">
        <f>IF(ISBLANK('DS4'!$L$11),"##BLANK",'DS4'!$L$11)</f>
        <v>16040</v>
      </c>
    </row>
    <row r="3931" spans="2:6" x14ac:dyDescent="0.2">
      <c r="B3931" t="str">
        <f>UPPER('DS4'!$AN$11)</f>
        <v>B0007DSCIT_PR24</v>
      </c>
      <c r="C3931" t="str">
        <f>IF(LEN(_xlfn.CONCAT('DS4'!$B$8, " - ", 'DS4'!$B$11, " - ", 'DS4'!$G$5))&gt;230,LEFT(_xlfn.CONCAT('DS4'!$B$8, " - ", 'DS4'!$B$11, " - ", 'DS4'!$G$5),212)&amp;" [*** truncated]",_xlfn.CONCAT('DS4'!$B$8, " - ", 'DS4'!$B$11, " - ", 'DS4'!$G$5))</f>
        <v>Connections volume data - Total new connections served by incumbent  - Total</v>
      </c>
      <c r="D3931" t="str">
        <f>'DS4'!$C$11</f>
        <v>nr</v>
      </c>
      <c r="E3931" t="s">
        <v>8488</v>
      </c>
      <c r="F3931" s="1251">
        <f>IF(ISBLANK('DS4'!$M$11),"##BLANK",'DS4'!$M$11)</f>
        <v>29697</v>
      </c>
    </row>
    <row r="3932" spans="2:6" x14ac:dyDescent="0.2">
      <c r="B3932" t="str">
        <f>UPPER('DS4'!$AL$13)</f>
        <v>B0007DSCSLP_PR24</v>
      </c>
      <c r="C3932" t="str">
        <f>IF(LEN(_xlfn.CONCAT('DS4'!$B$8, " - ", 'DS4'!$B$13, " - ", 'DS4'!$E$5))&gt;230,LEFT(_xlfn.CONCAT('DS4'!$B$8, " - ", 'DS4'!$B$13, " - ", 'DS4'!$E$5),212)&amp;" [*** truncated]",_xlfn.CONCAT('DS4'!$B$8, " - ", 'DS4'!$B$13, " - ", 'DS4'!$E$5))</f>
        <v>Connections volume data - New connections – SLPs - Water</v>
      </c>
      <c r="D3932" t="str">
        <f>'DS4'!$C$13</f>
        <v>nr</v>
      </c>
      <c r="E3932" t="s">
        <v>8488</v>
      </c>
      <c r="F3932" s="1251">
        <f>IF(ISBLANK('DS4'!$K$13),"##BLANK",'DS4'!$K$13)</f>
        <v>7358</v>
      </c>
    </row>
    <row r="3933" spans="2:6" x14ac:dyDescent="0.2">
      <c r="B3933" t="str">
        <f>UPPER('DS4'!$AL$16)</f>
        <v>B0007DSPRW_PR24</v>
      </c>
      <c r="C3933" t="str">
        <f>IF(LEN(_xlfn.CONCAT('DS4'!$B$15, " - ", 'DS4'!$B$16, " - ", 'DS4'!$E$5))&gt;230,LEFT(_xlfn.CONCAT('DS4'!$B$15, " - ", 'DS4'!$B$16, " - ", 'DS4'!$E$5),212)&amp;" [*** truncated]",_xlfn.CONCAT('DS4'!$B$15, " - ", 'DS4'!$B$16, " - ", 'DS4'!$E$5))</f>
        <v>Properties volume data - New properties (residential - excluding NAVs) - Water</v>
      </c>
      <c r="D3933" t="str">
        <f>'DS4'!$C$16</f>
        <v>nr</v>
      </c>
      <c r="E3933" t="s">
        <v>8488</v>
      </c>
      <c r="F3933" s="1251">
        <f>IF(ISBLANK('DS4'!$K$16),"##BLANK",'DS4'!$K$16)</f>
        <v>14896</v>
      </c>
    </row>
    <row r="3934" spans="2:6" x14ac:dyDescent="0.2">
      <c r="B3934" t="str">
        <f>UPPER('DS4'!$AM$16)</f>
        <v>B0007DSPRWW_PR24</v>
      </c>
      <c r="C3934" t="str">
        <f>IF(LEN(_xlfn.CONCAT('DS4'!$B$15, " - ", 'DS4'!$B$16, " - ", 'DS4'!$F$5))&gt;230,LEFT(_xlfn.CONCAT('DS4'!$B$15, " - ", 'DS4'!$B$16, " - ", 'DS4'!$F$5),212)&amp;" [*** truncated]",_xlfn.CONCAT('DS4'!$B$15, " - ", 'DS4'!$B$16, " - ", 'DS4'!$F$5))</f>
        <v>Properties volume data - New properties (residential - excluding NAVs) - Wastewater</v>
      </c>
      <c r="D3934" t="str">
        <f>'DS4'!$C$16</f>
        <v>nr</v>
      </c>
      <c r="E3934" t="s">
        <v>8488</v>
      </c>
      <c r="F3934" s="1251">
        <f>IF(ISBLANK('DS4'!$L$16),"##BLANK",'DS4'!$L$16)</f>
        <v>17269</v>
      </c>
    </row>
    <row r="3935" spans="2:6" x14ac:dyDescent="0.2">
      <c r="B3935" t="str">
        <f>UPPER('DS4'!$AN$16)</f>
        <v>B0007DSPRT_PR24</v>
      </c>
      <c r="C3935" t="str">
        <f>IF(LEN(_xlfn.CONCAT('DS4'!$B$15, " - ", 'DS4'!$B$16, " - ", 'DS4'!$G$5))&gt;230,LEFT(_xlfn.CONCAT('DS4'!$B$15, " - ", 'DS4'!$B$16, " - ", 'DS4'!$G$5),212)&amp;" [*** truncated]",_xlfn.CONCAT('DS4'!$B$15, " - ", 'DS4'!$B$16, " - ", 'DS4'!$G$5))</f>
        <v>Properties volume data - New properties (residential - excluding NAVs) - Total</v>
      </c>
      <c r="D3935" t="str">
        <f>'DS4'!$C$16</f>
        <v>nr</v>
      </c>
      <c r="E3935" t="s">
        <v>8488</v>
      </c>
      <c r="F3935" s="1251">
        <f>IF(ISBLANK('DS4'!$M$16),"##BLANK",'DS4'!$M$16)</f>
        <v>32165</v>
      </c>
    </row>
    <row r="3936" spans="2:6" x14ac:dyDescent="0.2">
      <c r="B3936" t="str">
        <f>UPPER('DS4'!$AL$17)</f>
        <v>B0007DSPBW_PR24</v>
      </c>
      <c r="C3936" t="str">
        <f>IF(LEN(_xlfn.CONCAT('DS4'!$B$15, " - ", 'DS4'!$B$17, " - ", 'DS4'!$E$5))&gt;230,LEFT(_xlfn.CONCAT('DS4'!$B$15, " - ", 'DS4'!$B$17, " - ", 'DS4'!$E$5),212)&amp;" [*** truncated]",_xlfn.CONCAT('DS4'!$B$15, " - ", 'DS4'!$B$17, " - ", 'DS4'!$E$5))</f>
        <v>Properties volume data - New properties (business - excluding NAVs) - Water</v>
      </c>
      <c r="D3936" t="str">
        <f>'DS4'!$C$17</f>
        <v>nr</v>
      </c>
      <c r="E3936" t="s">
        <v>8488</v>
      </c>
      <c r="F3936" s="1251">
        <f>IF(ISBLANK('DS4'!$K$17),"##BLANK",'DS4'!$K$17)</f>
        <v>759</v>
      </c>
    </row>
    <row r="3937" spans="2:6" x14ac:dyDescent="0.2">
      <c r="B3937" t="str">
        <f>UPPER('DS4'!$AM$17)</f>
        <v>B0007DSPBWW_PR24</v>
      </c>
      <c r="C3937" t="str">
        <f>IF(LEN(_xlfn.CONCAT('DS4'!$B$15, " - ", 'DS4'!$B$17, " - ", 'DS4'!$F$5))&gt;230,LEFT(_xlfn.CONCAT('DS4'!$B$15, " - ", 'DS4'!$B$17, " - ", 'DS4'!$F$5),212)&amp;" [*** truncated]",_xlfn.CONCAT('DS4'!$B$15, " - ", 'DS4'!$B$17, " - ", 'DS4'!$F$5))</f>
        <v>Properties volume data - New properties (business - excluding NAVs) - Wastewater</v>
      </c>
      <c r="D3937" t="str">
        <f>'DS4'!$C$17</f>
        <v>nr</v>
      </c>
      <c r="E3937" t="s">
        <v>8488</v>
      </c>
      <c r="F3937" s="1251">
        <f>IF(ISBLANK('DS4'!$L$17),"##BLANK",'DS4'!$L$17)</f>
        <v>892</v>
      </c>
    </row>
    <row r="3938" spans="2:6" x14ac:dyDescent="0.2">
      <c r="B3938" t="str">
        <f>UPPER('DS4'!$AN$17)</f>
        <v>B0007DSPBT_PR24</v>
      </c>
      <c r="C3938" t="str">
        <f>IF(LEN(_xlfn.CONCAT('DS4'!$B$15, " - ", 'DS4'!$B$17, " - ", 'DS4'!$G$5))&gt;230,LEFT(_xlfn.CONCAT('DS4'!$B$15, " - ", 'DS4'!$B$17, " - ", 'DS4'!$G$5),212)&amp;" [*** truncated]",_xlfn.CONCAT('DS4'!$B$15, " - ", 'DS4'!$B$17, " - ", 'DS4'!$G$5))</f>
        <v>Properties volume data - New properties (business - excluding NAVs) - Total</v>
      </c>
      <c r="D3938" t="str">
        <f>'DS4'!$C$17</f>
        <v>nr</v>
      </c>
      <c r="E3938" t="s">
        <v>8488</v>
      </c>
      <c r="F3938" s="1251">
        <f>IF(ISBLANK('DS4'!$M$17),"##BLANK",'DS4'!$M$17)</f>
        <v>1651</v>
      </c>
    </row>
    <row r="3939" spans="2:6" x14ac:dyDescent="0.2">
      <c r="B3939" t="str">
        <f>UPPER('DS4'!$AL$18)</f>
        <v>B0007DSPIWT_PR24</v>
      </c>
      <c r="C3939" t="str">
        <f>IF(LEN(_xlfn.CONCAT('DS4'!$B$15, " - ", 'DS4'!$B$18, " - ", 'DS4'!$E$5))&gt;230,LEFT(_xlfn.CONCAT('DS4'!$B$15, " - ", 'DS4'!$B$18, " - ", 'DS4'!$E$5),212)&amp;" [*** truncated]",_xlfn.CONCAT('DS4'!$B$15, " - ", 'DS4'!$B$18, " - ", 'DS4'!$E$5))</f>
        <v>Properties volume data - Total new properties served by incumbent  - Water</v>
      </c>
      <c r="D3939" t="str">
        <f>'DS4'!$C$18</f>
        <v>nr</v>
      </c>
      <c r="E3939" t="s">
        <v>8488</v>
      </c>
      <c r="F3939" s="1251">
        <f>IF(ISBLANK('DS4'!$K$18),"##BLANK",'DS4'!$K$18)</f>
        <v>15655</v>
      </c>
    </row>
    <row r="3940" spans="2:6" x14ac:dyDescent="0.2">
      <c r="B3940" t="str">
        <f>UPPER('DS4'!$AM$18)</f>
        <v>B0007DSPIWWT_PR24</v>
      </c>
      <c r="C3940" t="str">
        <f>IF(LEN(_xlfn.CONCAT('DS4'!$B$15, " - ", 'DS4'!$B$18, " - ", 'DS4'!$F$5))&gt;230,LEFT(_xlfn.CONCAT('DS4'!$B$15, " - ", 'DS4'!$B$18, " - ", 'DS4'!$F$5),212)&amp;" [*** truncated]",_xlfn.CONCAT('DS4'!$B$15, " - ", 'DS4'!$B$18, " - ", 'DS4'!$F$5))</f>
        <v>Properties volume data - Total new properties served by incumbent  - Wastewater</v>
      </c>
      <c r="D3940" t="str">
        <f>'DS4'!$C$18</f>
        <v>nr</v>
      </c>
      <c r="E3940" t="s">
        <v>8488</v>
      </c>
      <c r="F3940" s="1251">
        <f>IF(ISBLANK('DS4'!$L$18),"##BLANK",'DS4'!$L$18)</f>
        <v>18161</v>
      </c>
    </row>
    <row r="3941" spans="2:6" x14ac:dyDescent="0.2">
      <c r="B3941" t="str">
        <f>UPPER('DS4'!$AN$18)</f>
        <v>B0007DSPIT_PR24</v>
      </c>
      <c r="C3941" t="str">
        <f>IF(LEN(_xlfn.CONCAT('DS4'!$B$15, " - ", 'DS4'!$B$18, " - ", 'DS4'!$G$5))&gt;230,LEFT(_xlfn.CONCAT('DS4'!$B$15, " - ", 'DS4'!$B$18, " - ", 'DS4'!$G$5),212)&amp;" [*** truncated]",_xlfn.CONCAT('DS4'!$B$15, " - ", 'DS4'!$B$18, " - ", 'DS4'!$G$5))</f>
        <v>Properties volume data - Total new properties served by incumbent  - Total</v>
      </c>
      <c r="D3941" t="str">
        <f>'DS4'!$C$18</f>
        <v>nr</v>
      </c>
      <c r="E3941" t="s">
        <v>8488</v>
      </c>
      <c r="F3941" s="1251">
        <f>IF(ISBLANK('DS4'!$M$18),"##BLANK",'DS4'!$M$18)</f>
        <v>33816</v>
      </c>
    </row>
    <row r="3942" spans="2:6" x14ac:dyDescent="0.2">
      <c r="B3942" t="str">
        <f>UPPER('DS4'!$AL$19)</f>
        <v>B0007DSPRNAVW_PR24</v>
      </c>
      <c r="C3942" t="str">
        <f>IF(LEN(_xlfn.CONCAT('DS4'!$B$15, " - ", 'DS4'!$B$19, " - ", 'DS4'!$E$5))&gt;230,LEFT(_xlfn.CONCAT('DS4'!$B$15, " - ", 'DS4'!$B$19, " - ", 'DS4'!$E$5),212)&amp;" [*** truncated]",_xlfn.CONCAT('DS4'!$B$15, " - ", 'DS4'!$B$19, " - ", 'DS4'!$E$5))</f>
        <v>Properties volume data - New residential properties served by NAVs - Water</v>
      </c>
      <c r="D3942" t="str">
        <f>'DS4'!$C$19</f>
        <v>nr</v>
      </c>
      <c r="E3942" t="s">
        <v>8488</v>
      </c>
      <c r="F3942" s="1251">
        <f>IF(ISBLANK('DS4'!$K$19),"##BLANK",'DS4'!$K$19)</f>
        <v>8633</v>
      </c>
    </row>
    <row r="3943" spans="2:6" x14ac:dyDescent="0.2">
      <c r="B3943" t="str">
        <f>UPPER('DS4'!$AM$19)</f>
        <v>B0007DSPRNAVWW_PR24</v>
      </c>
      <c r="C3943" t="str">
        <f>IF(LEN(_xlfn.CONCAT('DS4'!$B$15, " - ", 'DS4'!$B$19, " - ", 'DS4'!$F$5))&gt;230,LEFT(_xlfn.CONCAT('DS4'!$B$15, " - ", 'DS4'!$B$19, " - ", 'DS4'!$F$5),212)&amp;" [*** truncated]",_xlfn.CONCAT('DS4'!$B$15, " - ", 'DS4'!$B$19, " - ", 'DS4'!$F$5))</f>
        <v>Properties volume data - New residential properties served by NAVs - Wastewater</v>
      </c>
      <c r="D3943" t="str">
        <f>'DS4'!$C$19</f>
        <v>nr</v>
      </c>
      <c r="E3943" t="s">
        <v>8488</v>
      </c>
      <c r="F3943" s="1251">
        <f>IF(ISBLANK('DS4'!$L$19),"##BLANK",'DS4'!$L$19)</f>
        <v>7383</v>
      </c>
    </row>
    <row r="3944" spans="2:6" x14ac:dyDescent="0.2">
      <c r="B3944" t="str">
        <f>UPPER('DS4'!$AN$19)</f>
        <v>B0007DSPRNAVT_PR24</v>
      </c>
      <c r="C3944" t="str">
        <f>IF(LEN(_xlfn.CONCAT('DS4'!$B$15, " - ", 'DS4'!$B$19, " - ", 'DS4'!$G$5))&gt;230,LEFT(_xlfn.CONCAT('DS4'!$B$15, " - ", 'DS4'!$B$19, " - ", 'DS4'!$G$5),212)&amp;" [*** truncated]",_xlfn.CONCAT('DS4'!$B$15, " - ", 'DS4'!$B$19, " - ", 'DS4'!$G$5))</f>
        <v>Properties volume data - New residential properties served by NAVs - Total</v>
      </c>
      <c r="D3944" t="str">
        <f>'DS4'!$C$19</f>
        <v>nr</v>
      </c>
      <c r="E3944" t="s">
        <v>8488</v>
      </c>
      <c r="F3944" s="1251">
        <f>IF(ISBLANK('DS4'!$M$19),"##BLANK",'DS4'!$M$19)</f>
        <v>16016</v>
      </c>
    </row>
    <row r="3945" spans="2:6" x14ac:dyDescent="0.2">
      <c r="B3945" t="str">
        <f>UPPER('DS4'!$AL$20)</f>
        <v>B0007DSPBNAVW_PR24</v>
      </c>
      <c r="C3945" t="str">
        <f>IF(LEN(_xlfn.CONCAT('DS4'!$B$15, " - ", 'DS4'!$B$20, " - ", 'DS4'!$E$5))&gt;230,LEFT(_xlfn.CONCAT('DS4'!$B$15, " - ", 'DS4'!$B$20, " - ", 'DS4'!$E$5),212)&amp;" [*** truncated]",_xlfn.CONCAT('DS4'!$B$15, " - ", 'DS4'!$B$20, " - ", 'DS4'!$E$5))</f>
        <v>Properties volume data - New business properties served by NAVs - Water</v>
      </c>
      <c r="D3945" t="str">
        <f>'DS4'!$C$20</f>
        <v>nr</v>
      </c>
      <c r="E3945" t="s">
        <v>8488</v>
      </c>
      <c r="F3945" s="1251">
        <f>IF(ISBLANK('DS4'!$K$20),"##BLANK",'DS4'!$K$20)</f>
        <v>15</v>
      </c>
    </row>
    <row r="3946" spans="2:6" x14ac:dyDescent="0.2">
      <c r="B3946" t="str">
        <f>UPPER('DS4'!$AM$20)</f>
        <v>B0007DSPBNAVWW_PR24</v>
      </c>
      <c r="C3946" t="str">
        <f>IF(LEN(_xlfn.CONCAT('DS4'!$B$15, " - ", 'DS4'!$B$20, " - ", 'DS4'!$F$5))&gt;230,LEFT(_xlfn.CONCAT('DS4'!$B$15, " - ", 'DS4'!$B$20, " - ", 'DS4'!$F$5),212)&amp;" [*** truncated]",_xlfn.CONCAT('DS4'!$B$15, " - ", 'DS4'!$B$20, " - ", 'DS4'!$F$5))</f>
        <v>Properties volume data - New business properties served by NAVs - Wastewater</v>
      </c>
      <c r="D3946" t="str">
        <f>'DS4'!$C$20</f>
        <v>nr</v>
      </c>
      <c r="E3946" t="s">
        <v>8488</v>
      </c>
      <c r="F3946" s="1251">
        <f>IF(ISBLANK('DS4'!$L$20),"##BLANK",'DS4'!$L$20)</f>
        <v>15</v>
      </c>
    </row>
    <row r="3947" spans="2:6" x14ac:dyDescent="0.2">
      <c r="B3947" t="str">
        <f>UPPER('DS4'!$AN$20)</f>
        <v>B0007DSPBNAVT_PR24</v>
      </c>
      <c r="C3947" t="str">
        <f>IF(LEN(_xlfn.CONCAT('DS4'!$B$15, " - ", 'DS4'!$B$20, " - ", 'DS4'!$G$5))&gt;230,LEFT(_xlfn.CONCAT('DS4'!$B$15, " - ", 'DS4'!$B$20, " - ", 'DS4'!$G$5),212)&amp;" [*** truncated]",_xlfn.CONCAT('DS4'!$B$15, " - ", 'DS4'!$B$20, " - ", 'DS4'!$G$5))</f>
        <v>Properties volume data - New business properties served by NAVs - Total</v>
      </c>
      <c r="D3947" t="str">
        <f>'DS4'!$C$20</f>
        <v>nr</v>
      </c>
      <c r="E3947" t="s">
        <v>8488</v>
      </c>
      <c r="F3947" s="1251">
        <f>IF(ISBLANK('DS4'!$M$20),"##BLANK",'DS4'!$M$20)</f>
        <v>30</v>
      </c>
    </row>
    <row r="3948" spans="2:6" x14ac:dyDescent="0.2">
      <c r="B3948" t="str">
        <f>UPPER('DS4'!$AL$21)</f>
        <v>B0007DSPNAVWT_PR24</v>
      </c>
      <c r="C3948" t="str">
        <f>IF(LEN(_xlfn.CONCAT('DS4'!$B$15, " - ", 'DS4'!$B$21, " - ", 'DS4'!$E$5))&gt;230,LEFT(_xlfn.CONCAT('DS4'!$B$15, " - ", 'DS4'!$B$21, " - ", 'DS4'!$E$5),212)&amp;" [*** truncated]",_xlfn.CONCAT('DS4'!$B$15, " - ", 'DS4'!$B$21, " - ", 'DS4'!$E$5))</f>
        <v>Properties volume data - Total new properties served by NAVs - Water</v>
      </c>
      <c r="D3948" t="str">
        <f>'DS4'!$C$21</f>
        <v>nr</v>
      </c>
      <c r="E3948" t="s">
        <v>8488</v>
      </c>
      <c r="F3948" s="1251">
        <f>IF(ISBLANK('DS4'!$K$21),"##BLANK",'DS4'!$K$21)</f>
        <v>8648</v>
      </c>
    </row>
    <row r="3949" spans="2:6" x14ac:dyDescent="0.2">
      <c r="B3949" t="str">
        <f>UPPER('DS4'!$AM$21)</f>
        <v>B0007DSPNAVWWT_PR24</v>
      </c>
      <c r="C3949" t="str">
        <f>IF(LEN(_xlfn.CONCAT('DS4'!$B$15, " - ", 'DS4'!$B$21, " - ", 'DS4'!$F$5))&gt;230,LEFT(_xlfn.CONCAT('DS4'!$B$15, " - ", 'DS4'!$B$21, " - ", 'DS4'!$F$5),212)&amp;" [*** truncated]",_xlfn.CONCAT('DS4'!$B$15, " - ", 'DS4'!$B$21, " - ", 'DS4'!$F$5))</f>
        <v>Properties volume data - Total new properties served by NAVs - Wastewater</v>
      </c>
      <c r="D3949" t="str">
        <f>'DS4'!$C$21</f>
        <v>nr</v>
      </c>
      <c r="E3949" t="s">
        <v>8488</v>
      </c>
      <c r="F3949" s="1251">
        <f>IF(ISBLANK('DS4'!$L$21),"##BLANK",'DS4'!$L$21)</f>
        <v>7398</v>
      </c>
    </row>
    <row r="3950" spans="2:6" x14ac:dyDescent="0.2">
      <c r="B3950" t="str">
        <f>UPPER('DS4'!$AN$21)</f>
        <v>B0007DSPNAVT_PR24</v>
      </c>
      <c r="C3950" t="str">
        <f>IF(LEN(_xlfn.CONCAT('DS4'!$B$15, " - ", 'DS4'!$B$21, " - ", 'DS4'!$G$5))&gt;230,LEFT(_xlfn.CONCAT('DS4'!$B$15, " - ", 'DS4'!$B$21, " - ", 'DS4'!$G$5),212)&amp;" [*** truncated]",_xlfn.CONCAT('DS4'!$B$15, " - ", 'DS4'!$B$21, " - ", 'DS4'!$G$5))</f>
        <v>Properties volume data - Total new properties served by NAVs - Total</v>
      </c>
      <c r="D3950" t="str">
        <f>'DS4'!$C$21</f>
        <v>nr</v>
      </c>
      <c r="E3950" t="s">
        <v>8488</v>
      </c>
      <c r="F3950" s="1251">
        <f>IF(ISBLANK('DS4'!$M$21),"##BLANK",'DS4'!$M$21)</f>
        <v>16046</v>
      </c>
    </row>
    <row r="3951" spans="2:6" x14ac:dyDescent="0.2">
      <c r="B3951" t="str">
        <f>UPPER('DS4'!$AL$22)</f>
        <v>B0007DSPWT_PR24</v>
      </c>
      <c r="C3951" t="str">
        <f>IF(LEN(_xlfn.CONCAT('DS4'!$B$15, " - ", 'DS4'!$B$22, " - ", 'DS4'!$E$5))&gt;230,LEFT(_xlfn.CONCAT('DS4'!$B$15, " - ", 'DS4'!$B$22, " - ", 'DS4'!$E$5),212)&amp;" [*** truncated]",_xlfn.CONCAT('DS4'!$B$15, " - ", 'DS4'!$B$22, " - ", 'DS4'!$E$5))</f>
        <v>Properties volume data - Total new properties - Water</v>
      </c>
      <c r="D3951" t="str">
        <f>'DS4'!$C$22</f>
        <v>nr</v>
      </c>
      <c r="E3951" t="s">
        <v>8488</v>
      </c>
      <c r="F3951" s="1251">
        <f>IF(ISBLANK('DS4'!$K$22),"##BLANK",'DS4'!$K$22)</f>
        <v>24303</v>
      </c>
    </row>
    <row r="3952" spans="2:6" x14ac:dyDescent="0.2">
      <c r="B3952" t="str">
        <f>UPPER('DS4'!$AM$22)</f>
        <v>B0007DSPWWT_PR24</v>
      </c>
      <c r="C3952" t="str">
        <f>IF(LEN(_xlfn.CONCAT('DS4'!$B$15, " - ", 'DS4'!$B$22, " - ", 'DS4'!$F$5))&gt;230,LEFT(_xlfn.CONCAT('DS4'!$B$15, " - ", 'DS4'!$B$22, " - ", 'DS4'!$F$5),212)&amp;" [*** truncated]",_xlfn.CONCAT('DS4'!$B$15, " - ", 'DS4'!$B$22, " - ", 'DS4'!$F$5))</f>
        <v>Properties volume data - Total new properties - Wastewater</v>
      </c>
      <c r="D3952" t="str">
        <f>'DS4'!$C$22</f>
        <v>nr</v>
      </c>
      <c r="E3952" t="s">
        <v>8488</v>
      </c>
      <c r="F3952" s="1251">
        <f>IF(ISBLANK('DS4'!$L$22),"##BLANK",'DS4'!$L$22)</f>
        <v>25559</v>
      </c>
    </row>
    <row r="3953" spans="2:6" x14ac:dyDescent="0.2">
      <c r="B3953" t="str">
        <f>UPPER('DS4'!$AN$22)</f>
        <v>B0007DSPTOT_PR24</v>
      </c>
      <c r="C3953" t="str">
        <f>IF(LEN(_xlfn.CONCAT('DS4'!$B$15, " - ", 'DS4'!$B$22, " - ", 'DS4'!$G$5))&gt;230,LEFT(_xlfn.CONCAT('DS4'!$B$15, " - ", 'DS4'!$B$22, " - ", 'DS4'!$G$5),212)&amp;" [*** truncated]",_xlfn.CONCAT('DS4'!$B$15, " - ", 'DS4'!$B$22, " - ", 'DS4'!$G$5))</f>
        <v>Properties volume data - Total new properties - Total</v>
      </c>
      <c r="D3953" t="str">
        <f>'DS4'!$C$22</f>
        <v>nr</v>
      </c>
      <c r="E3953" t="s">
        <v>8488</v>
      </c>
      <c r="F3953" s="1251">
        <f>IF(ISBLANK('DS4'!$M$22),"##BLANK",'DS4'!$M$22)</f>
        <v>49862</v>
      </c>
    </row>
    <row r="3954" spans="2:6" x14ac:dyDescent="0.2">
      <c r="B3954" t="str">
        <f>UPPER('DS4'!$AL$24)</f>
        <v>B0007DSPSLP_PR24</v>
      </c>
      <c r="C3954" t="str">
        <f>IF(LEN(_xlfn.CONCAT('DS4'!$B$15, " - ", 'DS4'!$B$24, " - ", 'DS4'!$E$5))&gt;230,LEFT(_xlfn.CONCAT('DS4'!$B$15, " - ", 'DS4'!$B$24, " - ", 'DS4'!$E$5),212)&amp;" [*** truncated]",_xlfn.CONCAT('DS4'!$B$15, " - ", 'DS4'!$B$24, " - ", 'DS4'!$E$5))</f>
        <v>Properties volume data - New properties – SLP connections - Water</v>
      </c>
      <c r="D3954" t="str">
        <f>'DS4'!$C$24</f>
        <v>nr</v>
      </c>
      <c r="E3954" t="s">
        <v>8488</v>
      </c>
      <c r="F3954" s="1251">
        <f>IF(ISBLANK('DS4'!$K$24),"##BLANK",'DS4'!$K$24)</f>
        <v>7318</v>
      </c>
    </row>
    <row r="3955" spans="2:6" x14ac:dyDescent="0.2">
      <c r="B3955" t="str">
        <f>UPPER('DS4'!$AL$27)</f>
        <v>B0007DSDLREQ_PR24</v>
      </c>
      <c r="C3955" t="str">
        <f>IF(LEN(_xlfn.CONCAT('DS4'!$B$26, " - ", 'DS4'!$B$27, " - ", 'DS4'!$E$5))&gt;230,LEFT(_xlfn.CONCAT('DS4'!$B$26, " - ", 'DS4'!$B$27, " - ", 'DS4'!$E$5),212)&amp;" [*** truncated]",_xlfn.CONCAT('DS4'!$B$26, " - ", 'DS4'!$B$27, " - ", 'DS4'!$E$5))</f>
        <v>New water mains data - Length of new mains (km) - requisitions - Water</v>
      </c>
      <c r="D3955" t="str">
        <f>'DS4'!$C$27</f>
        <v>nr</v>
      </c>
      <c r="E3955" t="s">
        <v>8488</v>
      </c>
      <c r="F3955" s="1251">
        <f>IF(ISBLANK('DS4'!$K$27),"##BLANK",'DS4'!$K$27)</f>
        <v>33.020000000000003</v>
      </c>
    </row>
    <row r="3956" spans="2:6" x14ac:dyDescent="0.2">
      <c r="B3956" t="str">
        <f>UPPER('DS4'!$AL$28)</f>
        <v>B0007DSDLSLP_PR24</v>
      </c>
      <c r="C3956" t="str">
        <f>IF(LEN(_xlfn.CONCAT('DS4'!$B$26, " - ", 'DS4'!$B$28, " - ", 'DS4'!$E$5))&gt;230,LEFT(_xlfn.CONCAT('DS4'!$B$26, " - ", 'DS4'!$B$28, " - ", 'DS4'!$E$5),212)&amp;" [*** truncated]",_xlfn.CONCAT('DS4'!$B$26, " - ", 'DS4'!$B$28, " - ", 'DS4'!$E$5))</f>
        <v>New water mains data - Length of new mains (km) - SLPs - Water</v>
      </c>
      <c r="D3956" t="str">
        <f>'DS4'!$C$28</f>
        <v>nr</v>
      </c>
      <c r="E3956" t="s">
        <v>8488</v>
      </c>
      <c r="F3956" s="1251">
        <f>IF(ISBLANK('DS4'!$K$28),"##BLANK",'DS4'!$K$28)</f>
        <v>33.091999999999999</v>
      </c>
    </row>
    <row r="3957" spans="2:6" x14ac:dyDescent="0.2">
      <c r="B3957" t="str">
        <f>UPPER('SUP4'!$BK$11)</f>
        <v>B0757GRCE_WR_PR24</v>
      </c>
      <c r="C3957" t="str">
        <f>IF(LEN(_xlfn.CONCAT('SUP4'!$B$10, " - ", 'SUP4'!$B$11, " - ", 'SUP4'!$E$6, " - ", 'SUP4'!$E$5))&gt;230,LEFT(_xlfn.CONCAT('SUP4'!$B$10, " - ", 'SUP4'!$B$11, " - ", 'SUP4'!$E$6, " - ", 'SUP4'!$E$5),212)&amp;" [*** truncated]",_xlfn.CONCAT('SUP4'!$B$10, " - ", 'SUP4'!$B$11, " - ", 'SUP4'!$E$6, " - ", 'SUP4'!$E$5))</f>
        <v>Green recovery programme - Green recovery line 1 - Capex - Water resources - Expenditure in report year</v>
      </c>
      <c r="D3957" t="str">
        <f>'SUP4'!$C$11</f>
        <v>£m</v>
      </c>
      <c r="E3957" t="s">
        <v>8488</v>
      </c>
      <c r="F3957" s="1248" t="str">
        <f>IF(ISBLANK('SUP4'!$AC$11),"##BLANK",'SUP4'!$AC$11)</f>
        <v>##BLANK</v>
      </c>
    </row>
    <row r="3958" spans="2:6" x14ac:dyDescent="0.2">
      <c r="B3958" t="str">
        <f>UPPER('SUP4'!$BL$11)</f>
        <v>B0768GRCE_RW_PR24</v>
      </c>
      <c r="C3958" t="str">
        <f>IF(LEN(_xlfn.CONCAT('SUP4'!$B$10, " - ", 'SUP4'!$B$11, " - ", 'SUP4'!$F$7, " - ", 'SUP4'!$F$6, " - ", 'SUP4'!$E$5))&gt;230,LEFT(_xlfn.CONCAT('SUP4'!$B$10, " - ", 'SUP4'!$B$11, " - ", 'SUP4'!$F$7, " - ", 'SUP4'!$F$6, " - ", 'SUP4'!$E$5),212)&amp;" [*** truncated]",_xlfn.CONCAT('SUP4'!$B$10, " - ", 'SUP4'!$B$11, " - ", 'SUP4'!$F$7, " - ", 'SUP4'!$F$6, " - ", 'SUP4'!$E$5))</f>
        <v>Green recovery programme - Green recovery line 1 - Capex - Raw water transport - Water network+ - Expenditure in report year</v>
      </c>
      <c r="D3958" t="str">
        <f>'SUP4'!$C$11</f>
        <v>£m</v>
      </c>
      <c r="E3958" t="s">
        <v>8488</v>
      </c>
      <c r="F3958" s="1248" t="str">
        <f>IF(ISBLANK('SUP4'!$AD$11),"##BLANK",'SUP4'!$AD$11)</f>
        <v>##BLANK</v>
      </c>
    </row>
    <row r="3959" spans="2:6" x14ac:dyDescent="0.2">
      <c r="B3959" t="str">
        <f>UPPER('SUP4'!$BM$11)</f>
        <v>B0779GRCE_SW_PR24</v>
      </c>
      <c r="C3959" t="str">
        <f>IF(LEN(_xlfn.CONCAT('SUP4'!$B$10, " - ", 'SUP4'!$B$11, " - ", 'SUP4'!$G$7, " - ", 'SUP4'!$F$6, " - ", 'SUP4'!$E$5))&gt;230,LEFT(_xlfn.CONCAT('SUP4'!$B$10, " - ", 'SUP4'!$B$11, " - ", 'SUP4'!$G$7, " - ", 'SUP4'!$F$6, " - ", 'SUP4'!$E$5),212)&amp;" [*** truncated]",_xlfn.CONCAT('SUP4'!$B$10, " - ", 'SUP4'!$B$11, " - ", 'SUP4'!$G$7, " - ", 'SUP4'!$F$6, " - ", 'SUP4'!$E$5))</f>
        <v>Green recovery programme - Green recovery line 1 - Capex - Raw water storage - Water network+ - Expenditure in report year</v>
      </c>
      <c r="D3959" t="str">
        <f>'SUP4'!$C$11</f>
        <v>£m</v>
      </c>
      <c r="E3959" t="s">
        <v>8488</v>
      </c>
      <c r="F3959" s="1248" t="str">
        <f>IF(ISBLANK('SUP4'!$AE$11),"##BLANK",'SUP4'!$AE$11)</f>
        <v>##BLANK</v>
      </c>
    </row>
    <row r="3960" spans="2:6" x14ac:dyDescent="0.2">
      <c r="B3960" t="str">
        <f>UPPER('SUP4'!$BN$11)</f>
        <v>B0790GRCE_TW_PR24</v>
      </c>
      <c r="C3960" t="str">
        <f>IF(LEN(_xlfn.CONCAT('SUP4'!$B$10, " - ", 'SUP4'!$B$11, " - ", 'SUP4'!$H$7, " - ", 'SUP4'!$F$6, " - ", 'SUP4'!$E$5))&gt;230,LEFT(_xlfn.CONCAT('SUP4'!$B$10, " - ", 'SUP4'!$B$11, " - ", 'SUP4'!$H$7, " - ", 'SUP4'!$F$6, " - ", 'SUP4'!$E$5),212)&amp;" [*** truncated]",_xlfn.CONCAT('SUP4'!$B$10, " - ", 'SUP4'!$B$11, " - ", 'SUP4'!$H$7, " - ", 'SUP4'!$F$6, " - ", 'SUP4'!$E$5))</f>
        <v>Green recovery programme - Green recovery line 1 - Capex - Water treatment - Water network+ - Expenditure in report year</v>
      </c>
      <c r="D3960" t="str">
        <f>'SUP4'!$C$11</f>
        <v>£m</v>
      </c>
      <c r="E3960" t="s">
        <v>8488</v>
      </c>
      <c r="F3960" s="1248" t="str">
        <f>IF(ISBLANK('SUP4'!$AF$11),"##BLANK",'SUP4'!$AF$11)</f>
        <v>##BLANK</v>
      </c>
    </row>
    <row r="3961" spans="2:6" x14ac:dyDescent="0.2">
      <c r="B3961" t="str">
        <f>UPPER('SUP4'!$BO$11)</f>
        <v>B0801GRCE_DW_PR24</v>
      </c>
      <c r="C3961" t="str">
        <f>IF(LEN(_xlfn.CONCAT('SUP4'!$B$10, " - ", 'SUP4'!$B$11, " - ", 'SUP4'!$I$7, " - ", 'SUP4'!$F$6, " - ", 'SUP4'!$E$5))&gt;230,LEFT(_xlfn.CONCAT('SUP4'!$B$10, " - ", 'SUP4'!$B$11, " - ", 'SUP4'!$I$7, " - ", 'SUP4'!$F$6, " - ", 'SUP4'!$E$5),212)&amp;" [*** truncated]",_xlfn.CONCAT('SUP4'!$B$10, " - ", 'SUP4'!$B$11, " - ", 'SUP4'!$I$7, " - ", 'SUP4'!$F$6, " - ", 'SUP4'!$E$5))</f>
        <v>Green recovery programme - Green recovery line 1 - Capex - Treated water distribution - Water network+ - Expenditure in report year</v>
      </c>
      <c r="D3961" t="str">
        <f>'SUP4'!$C$11</f>
        <v>£m</v>
      </c>
      <c r="E3961" t="s">
        <v>8488</v>
      </c>
      <c r="F3961" s="1248" t="str">
        <f>IF(ISBLANK('SUP4'!$AG$11),"##BLANK",'SUP4'!$AG$11)</f>
        <v>##BLANK</v>
      </c>
    </row>
    <row r="3962" spans="2:6" x14ac:dyDescent="0.2">
      <c r="B3962" t="str">
        <f>UPPER('SUP4'!$BP$11)</f>
        <v>B0442GRCE_TO_PR24</v>
      </c>
      <c r="C3962" t="str">
        <f>IF(LEN(_xlfn.CONCAT('SUP4'!$B$10, " - ", 'SUP4'!$B$11, " - ", 'SUP4'!$J$6, " - ", 'SUP4'!$E$5))&gt;230,LEFT(_xlfn.CONCAT('SUP4'!$B$10, " - ", 'SUP4'!$B$11, " - ", 'SUP4'!$J$6, " - ", 'SUP4'!$E$5),212)&amp;" [*** truncated]",_xlfn.CONCAT('SUP4'!$B$10, " - ", 'SUP4'!$B$11, " - ", 'SUP4'!$J$6, " - ", 'SUP4'!$E$5))</f>
        <v>Green recovery programme - Green recovery line 1 - Capex - Total - Expenditure in report year</v>
      </c>
      <c r="D3962" t="str">
        <f>'SUP4'!$C$11</f>
        <v>£m</v>
      </c>
      <c r="E3962" t="s">
        <v>8488</v>
      </c>
      <c r="F3962" s="1248">
        <f>IF(ISBLANK('SUP4'!$AH$11),"##BLANK",'SUP4'!$AH$11)</f>
        <v>0</v>
      </c>
    </row>
    <row r="3963" spans="2:6" x14ac:dyDescent="0.2">
      <c r="B3963" t="str">
        <f>UPPER('SUP4'!$BQ$11)</f>
        <v>B0812GRCC_WR_PR24</v>
      </c>
      <c r="C3963" t="str">
        <f>IF(LEN(_xlfn.CONCAT('SUP4'!$B$10, " - ", 'SUP4'!$B$11, " - ", 'SUP4'!$K$6, " - ", 'SUP4'!$K$5))&gt;230,LEFT(_xlfn.CONCAT('SUP4'!$B$10, " - ", 'SUP4'!$B$11, " - ", 'SUP4'!$K$6, " - ", 'SUP4'!$K$5),212)&amp;" [*** truncated]",_xlfn.CONCAT('SUP4'!$B$10, " - ", 'SUP4'!$B$11, " - ", 'SUP4'!$K$6, " - ", 'SUP4'!$K$5))</f>
        <v>Green recovery programme - Green recovery line 1 - Capex - Water resources - Cumulative expenditure on schemes completed in the report year</v>
      </c>
      <c r="D3963" t="str">
        <f>'SUP4'!$C$11</f>
        <v>£m</v>
      </c>
      <c r="E3963" t="s">
        <v>8488</v>
      </c>
      <c r="F3963" s="1248" t="str">
        <f>IF(ISBLANK('SUP4'!$AI$11),"##BLANK",'SUP4'!$AI$11)</f>
        <v>##BLANK</v>
      </c>
    </row>
    <row r="3964" spans="2:6" x14ac:dyDescent="0.2">
      <c r="B3964" t="str">
        <f>UPPER('SUP4'!$BR$11)</f>
        <v>B0823GRCC_RW_PR24</v>
      </c>
      <c r="C3964" t="str">
        <f>IF(LEN(_xlfn.CONCAT('SUP4'!$B$10, " - ", 'SUP4'!$B$11, " - ", 'SUP4'!$L$7, " - ", 'SUP4'!$L$6, " - ", 'SUP4'!$K$5))&gt;230,LEFT(_xlfn.CONCAT('SUP4'!$B$10, " - ", 'SUP4'!$B$11, " - ", 'SUP4'!$L$7, " - ", 'SUP4'!$L$6, " - ", 'SUP4'!$K$5),212)&amp;" [*** truncated]",_xlfn.CONCAT('SUP4'!$B$10, " - ", 'SUP4'!$B$11, " - ", 'SUP4'!$L$7, " - ", 'SUP4'!$L$6, " - ", 'SUP4'!$K$5))</f>
        <v>Green recovery programme - Green recovery line 1 - Capex - Raw water transport - Water network+ - Cumulative expenditure on schemes completed in the report year</v>
      </c>
      <c r="D3964" t="str">
        <f>'SUP4'!$C$11</f>
        <v>£m</v>
      </c>
      <c r="E3964" t="s">
        <v>8488</v>
      </c>
      <c r="F3964" s="1248" t="str">
        <f>IF(ISBLANK('SUP4'!$AJ$11),"##BLANK",'SUP4'!$AJ$11)</f>
        <v>##BLANK</v>
      </c>
    </row>
    <row r="3965" spans="2:6" x14ac:dyDescent="0.2">
      <c r="B3965" t="str">
        <f>UPPER('SUP4'!$BS$11)</f>
        <v>B0834GRCC_SW_PR24</v>
      </c>
      <c r="C3965" t="str">
        <f>IF(LEN(_xlfn.CONCAT('SUP4'!$B$10, " - ", 'SUP4'!$B$11, " - ", 'SUP4'!$M$7, " - ", 'SUP4'!$L$6, " - ", 'SUP4'!$K$5))&gt;230,LEFT(_xlfn.CONCAT('SUP4'!$B$10, " - ", 'SUP4'!$B$11, " - ", 'SUP4'!$M$7, " - ", 'SUP4'!$L$6, " - ", 'SUP4'!$K$5),212)&amp;" [*** truncated]",_xlfn.CONCAT('SUP4'!$B$10, " - ", 'SUP4'!$B$11, " - ", 'SUP4'!$M$7, " - ", 'SUP4'!$L$6, " - ", 'SUP4'!$K$5))</f>
        <v>Green recovery programme - Green recovery line 1 - Capex - Raw water storage - Water network+ - Cumulative expenditure on schemes completed in the report year</v>
      </c>
      <c r="D3965" t="str">
        <f>'SUP4'!$C$11</f>
        <v>£m</v>
      </c>
      <c r="E3965" t="s">
        <v>8488</v>
      </c>
      <c r="F3965" s="1248" t="str">
        <f>IF(ISBLANK('SUP4'!$AK$11),"##BLANK",'SUP4'!$AK$11)</f>
        <v>##BLANK</v>
      </c>
    </row>
    <row r="3966" spans="2:6" x14ac:dyDescent="0.2">
      <c r="B3966" t="str">
        <f>UPPER('SUP4'!$BT$11)</f>
        <v>B0845GRCC_TW_PR24</v>
      </c>
      <c r="C3966" t="str">
        <f>IF(LEN(_xlfn.CONCAT('SUP4'!$B$10, " - ", 'SUP4'!$B$11, " - ", 'SUP4'!$N$7, " - ", 'SUP4'!$L$6, " - ", 'SUP4'!$K$5))&gt;230,LEFT(_xlfn.CONCAT('SUP4'!$B$10, " - ", 'SUP4'!$B$11, " - ", 'SUP4'!$N$7, " - ", 'SUP4'!$L$6, " - ", 'SUP4'!$K$5),212)&amp;" [*** truncated]",_xlfn.CONCAT('SUP4'!$B$10, " - ", 'SUP4'!$B$11, " - ", 'SUP4'!$N$7, " - ", 'SUP4'!$L$6, " - ", 'SUP4'!$K$5))</f>
        <v>Green recovery programme - Green recovery line 1 - Capex - Water treatment - Water network+ - Cumulative expenditure on schemes completed in the report year</v>
      </c>
      <c r="D3966" t="str">
        <f>'SUP4'!$C$11</f>
        <v>£m</v>
      </c>
      <c r="E3966" t="s">
        <v>8488</v>
      </c>
      <c r="F3966" s="1248" t="str">
        <f>IF(ISBLANK('SUP4'!$AL$11),"##BLANK",'SUP4'!$AL$11)</f>
        <v>##BLANK</v>
      </c>
    </row>
    <row r="3967" spans="2:6" x14ac:dyDescent="0.2">
      <c r="B3967" t="str">
        <f>UPPER('SUP4'!$BU$11)</f>
        <v>B0856GRCC_DW_PR24</v>
      </c>
      <c r="C3967" t="str">
        <f>IF(LEN(_xlfn.CONCAT('SUP4'!$B$10, " - ", 'SUP4'!$B$11, " - ", 'SUP4'!$O$7, " - ", 'SUP4'!$L$6, " - ", 'SUP4'!$K$5))&gt;230,LEFT(_xlfn.CONCAT('SUP4'!$B$10, " - ", 'SUP4'!$B$11, " - ", 'SUP4'!$O$7, " - ", 'SUP4'!$L$6, " - ", 'SUP4'!$K$5),212)&amp;" [*** truncated]",_xlfn.CONCAT('SUP4'!$B$10, " - ", 'SUP4'!$B$11, " - ", 'SUP4'!$O$7, " - ", 'SUP4'!$L$6, " - ", 'SUP4'!$K$5))</f>
        <v>Green recovery programme - Green recovery line 1 - Capex - Treated water distribution - Water network+ - Cumulative expenditure on schemes completed in the report year</v>
      </c>
      <c r="D3967" t="str">
        <f>'SUP4'!$C$11</f>
        <v>£m</v>
      </c>
      <c r="E3967" t="s">
        <v>8488</v>
      </c>
      <c r="F3967" s="1248" t="str">
        <f>IF(ISBLANK('SUP4'!$AM$11),"##BLANK",'SUP4'!$AM$11)</f>
        <v>##BLANK</v>
      </c>
    </row>
    <row r="3968" spans="2:6" x14ac:dyDescent="0.2">
      <c r="B3968" t="str">
        <f>UPPER('SUP4'!$BV$11)</f>
        <v>B0492GRCC_TO_PR24</v>
      </c>
      <c r="C3968" t="str">
        <f>IF(LEN(_xlfn.CONCAT('SUP4'!$B$10, " - ", 'SUP4'!$B$11, " - ", 'SUP4'!$P$6, " - ", 'SUP4'!$K$5))&gt;230,LEFT(_xlfn.CONCAT('SUP4'!$B$10, " - ", 'SUP4'!$B$11, " - ", 'SUP4'!$P$6, " - ", 'SUP4'!$K$5),212)&amp;" [*** truncated]",_xlfn.CONCAT('SUP4'!$B$10, " - ", 'SUP4'!$B$11, " - ", 'SUP4'!$P$6, " - ", 'SUP4'!$K$5))</f>
        <v>Green recovery programme - Green recovery line 1 - Capex - Total - Cumulative expenditure on schemes completed in the report year</v>
      </c>
      <c r="D3968" t="str">
        <f>'SUP4'!$C$11</f>
        <v>£m</v>
      </c>
      <c r="E3968" t="s">
        <v>8488</v>
      </c>
      <c r="F3968" s="1248">
        <f>IF(ISBLANK('SUP4'!$AN$11),"##BLANK",'SUP4'!$AN$11)</f>
        <v>0</v>
      </c>
    </row>
    <row r="3969" spans="2:6" x14ac:dyDescent="0.2">
      <c r="B3969" t="str">
        <f>UPPER('SUP4'!$BK$12)</f>
        <v>B0758GROE_WR_PR24</v>
      </c>
      <c r="C3969" t="str">
        <f>IF(LEN(_xlfn.CONCAT('SUP4'!$B$10, " - ", 'SUP4'!$B$12, " - ", 'SUP4'!$E$6, " - ", 'SUP4'!$E$5))&gt;230,LEFT(_xlfn.CONCAT('SUP4'!$B$10, " - ", 'SUP4'!$B$12, " - ", 'SUP4'!$E$6, " - ", 'SUP4'!$E$5),212)&amp;" [*** truncated]",_xlfn.CONCAT('SUP4'!$B$10, " - ", 'SUP4'!$B$12, " - ", 'SUP4'!$E$6, " - ", 'SUP4'!$E$5))</f>
        <v>Green recovery programme - Green recovery line 1 - Opex - Water resources - Expenditure in report year</v>
      </c>
      <c r="D3969" t="str">
        <f>'SUP4'!$C$12</f>
        <v>£m</v>
      </c>
      <c r="E3969" t="s">
        <v>8488</v>
      </c>
      <c r="F3969" s="1248" t="str">
        <f>IF(ISBLANK('SUP4'!$AC$12),"##BLANK",'SUP4'!$AC$12)</f>
        <v>##BLANK</v>
      </c>
    </row>
    <row r="3970" spans="2:6" x14ac:dyDescent="0.2">
      <c r="B3970" t="str">
        <f>UPPER('SUP4'!$BL$12)</f>
        <v>B0769GROE_RW_PR24</v>
      </c>
      <c r="C3970" t="str">
        <f>IF(LEN(_xlfn.CONCAT('SUP4'!$B$10, " - ", 'SUP4'!$B$12, " - ", 'SUP4'!$F$7, " - ", 'SUP4'!$F$6, " - ", 'SUP4'!$E$5))&gt;230,LEFT(_xlfn.CONCAT('SUP4'!$B$10, " - ", 'SUP4'!$B$12, " - ", 'SUP4'!$F$7, " - ", 'SUP4'!$F$6, " - ", 'SUP4'!$E$5),212)&amp;" [*** truncated]",_xlfn.CONCAT('SUP4'!$B$10, " - ", 'SUP4'!$B$12, " - ", 'SUP4'!$F$7, " - ", 'SUP4'!$F$6, " - ", 'SUP4'!$E$5))</f>
        <v>Green recovery programme - Green recovery line 1 - Opex - Raw water transport - Water network+ - Expenditure in report year</v>
      </c>
      <c r="D3970" t="str">
        <f>'SUP4'!$C$12</f>
        <v>£m</v>
      </c>
      <c r="E3970" t="s">
        <v>8488</v>
      </c>
      <c r="F3970" s="1248" t="str">
        <f>IF(ISBLANK('SUP4'!$AD$12),"##BLANK",'SUP4'!$AD$12)</f>
        <v>##BLANK</v>
      </c>
    </row>
    <row r="3971" spans="2:6" x14ac:dyDescent="0.2">
      <c r="B3971" t="str">
        <f>UPPER('SUP4'!$BM$12)</f>
        <v>B0780GROE_SW_PR24</v>
      </c>
      <c r="C3971" t="str">
        <f>IF(LEN(_xlfn.CONCAT('SUP4'!$B$10, " - ", 'SUP4'!$B$12, " - ", 'SUP4'!$G$7, " - ", 'SUP4'!$F$6, " - ", 'SUP4'!$E$5))&gt;230,LEFT(_xlfn.CONCAT('SUP4'!$B$10, " - ", 'SUP4'!$B$12, " - ", 'SUP4'!$G$7, " - ", 'SUP4'!$F$6, " - ", 'SUP4'!$E$5),212)&amp;" [*** truncated]",_xlfn.CONCAT('SUP4'!$B$10, " - ", 'SUP4'!$B$12, " - ", 'SUP4'!$G$7, " - ", 'SUP4'!$F$6, " - ", 'SUP4'!$E$5))</f>
        <v>Green recovery programme - Green recovery line 1 - Opex - Raw water storage - Water network+ - Expenditure in report year</v>
      </c>
      <c r="D3971" t="str">
        <f>'SUP4'!$C$12</f>
        <v>£m</v>
      </c>
      <c r="E3971" t="s">
        <v>8488</v>
      </c>
      <c r="F3971" s="1248" t="str">
        <f>IF(ISBLANK('SUP4'!$AE$12),"##BLANK",'SUP4'!$AE$12)</f>
        <v>##BLANK</v>
      </c>
    </row>
    <row r="3972" spans="2:6" x14ac:dyDescent="0.2">
      <c r="B3972" t="str">
        <f>UPPER('SUP4'!$BN$12)</f>
        <v>B0791GROE_TW_PR24</v>
      </c>
      <c r="C3972" t="str">
        <f>IF(LEN(_xlfn.CONCAT('SUP4'!$B$10, " - ", 'SUP4'!$B$12, " - ", 'SUP4'!$H$7, " - ", 'SUP4'!$F$6, " - ", 'SUP4'!$E$5))&gt;230,LEFT(_xlfn.CONCAT('SUP4'!$B$10, " - ", 'SUP4'!$B$12, " - ", 'SUP4'!$H$7, " - ", 'SUP4'!$F$6, " - ", 'SUP4'!$E$5),212)&amp;" [*** truncated]",_xlfn.CONCAT('SUP4'!$B$10, " - ", 'SUP4'!$B$12, " - ", 'SUP4'!$H$7, " - ", 'SUP4'!$F$6, " - ", 'SUP4'!$E$5))</f>
        <v>Green recovery programme - Green recovery line 1 - Opex - Water treatment - Water network+ - Expenditure in report year</v>
      </c>
      <c r="D3972" t="str">
        <f>'SUP4'!$C$12</f>
        <v>£m</v>
      </c>
      <c r="E3972" t="s">
        <v>8488</v>
      </c>
      <c r="F3972" s="1248" t="str">
        <f>IF(ISBLANK('SUP4'!$AF$12),"##BLANK",'SUP4'!$AF$12)</f>
        <v>##BLANK</v>
      </c>
    </row>
    <row r="3973" spans="2:6" x14ac:dyDescent="0.2">
      <c r="B3973" t="str">
        <f>UPPER('SUP4'!$BO$12)</f>
        <v>B0802GROE_DW_PR24</v>
      </c>
      <c r="C3973" t="str">
        <f>IF(LEN(_xlfn.CONCAT('SUP4'!$B$10, " - ", 'SUP4'!$B$12, " - ", 'SUP4'!$I$7, " - ", 'SUP4'!$F$6, " - ", 'SUP4'!$E$5))&gt;230,LEFT(_xlfn.CONCAT('SUP4'!$B$10, " - ", 'SUP4'!$B$12, " - ", 'SUP4'!$I$7, " - ", 'SUP4'!$F$6, " - ", 'SUP4'!$E$5),212)&amp;" [*** truncated]",_xlfn.CONCAT('SUP4'!$B$10, " - ", 'SUP4'!$B$12, " - ", 'SUP4'!$I$7, " - ", 'SUP4'!$F$6, " - ", 'SUP4'!$E$5))</f>
        <v>Green recovery programme - Green recovery line 1 - Opex - Treated water distribution - Water network+ - Expenditure in report year</v>
      </c>
      <c r="D3973" t="str">
        <f>'SUP4'!$C$12</f>
        <v>£m</v>
      </c>
      <c r="E3973" t="s">
        <v>8488</v>
      </c>
      <c r="F3973" s="1248" t="str">
        <f>IF(ISBLANK('SUP4'!$AG$12),"##BLANK",'SUP4'!$AG$12)</f>
        <v>##BLANK</v>
      </c>
    </row>
    <row r="3974" spans="2:6" x14ac:dyDescent="0.2">
      <c r="B3974" t="str">
        <f>UPPER('SUP4'!$BP$12)</f>
        <v>B0443GROE_TO_PR24</v>
      </c>
      <c r="C3974" t="str">
        <f>IF(LEN(_xlfn.CONCAT('SUP4'!$B$10, " - ", 'SUP4'!$B$12, " - ", 'SUP4'!$J$6, " - ", 'SUP4'!$E$5))&gt;230,LEFT(_xlfn.CONCAT('SUP4'!$B$10, " - ", 'SUP4'!$B$12, " - ", 'SUP4'!$J$6, " - ", 'SUP4'!$E$5),212)&amp;" [*** truncated]",_xlfn.CONCAT('SUP4'!$B$10, " - ", 'SUP4'!$B$12, " - ", 'SUP4'!$J$6, " - ", 'SUP4'!$E$5))</f>
        <v>Green recovery programme - Green recovery line 1 - Opex - Total - Expenditure in report year</v>
      </c>
      <c r="D3974" t="str">
        <f>'SUP4'!$C$12</f>
        <v>£m</v>
      </c>
      <c r="E3974" t="s">
        <v>8488</v>
      </c>
      <c r="F3974" s="1248">
        <f>IF(ISBLANK('SUP4'!$AH$12),"##BLANK",'SUP4'!$AH$12)</f>
        <v>0</v>
      </c>
    </row>
    <row r="3975" spans="2:6" x14ac:dyDescent="0.2">
      <c r="B3975" t="str">
        <f>UPPER('SUP4'!$BQ$12)</f>
        <v>B0813GROC_WR_PR24</v>
      </c>
      <c r="C3975" t="str">
        <f>IF(LEN(_xlfn.CONCAT('SUP4'!$B$10, " - ", 'SUP4'!$B$12, " - ", 'SUP4'!$K$6, " - ", 'SUP4'!$K$5))&gt;230,LEFT(_xlfn.CONCAT('SUP4'!$B$10, " - ", 'SUP4'!$B$12, " - ", 'SUP4'!$K$6, " - ", 'SUP4'!$K$5),212)&amp;" [*** truncated]",_xlfn.CONCAT('SUP4'!$B$10, " - ", 'SUP4'!$B$12, " - ", 'SUP4'!$K$6, " - ", 'SUP4'!$K$5))</f>
        <v>Green recovery programme - Green recovery line 1 - Opex - Water resources - Cumulative expenditure on schemes completed in the report year</v>
      </c>
      <c r="D3975" t="str">
        <f>'SUP4'!$C$12</f>
        <v>£m</v>
      </c>
      <c r="E3975" t="s">
        <v>8488</v>
      </c>
      <c r="F3975" s="1248" t="str">
        <f>IF(ISBLANK('SUP4'!$AI$12),"##BLANK",'SUP4'!$AI$12)</f>
        <v>##BLANK</v>
      </c>
    </row>
    <row r="3976" spans="2:6" x14ac:dyDescent="0.2">
      <c r="B3976" t="str">
        <f>UPPER('SUP4'!$BR$12)</f>
        <v>B0824GROC_RW_PR24</v>
      </c>
      <c r="C3976" t="str">
        <f>IF(LEN(_xlfn.CONCAT('SUP4'!$B$10, " - ", 'SUP4'!$B$12, " - ", 'SUP4'!$L$7, " - ", 'SUP4'!$L$6, " - ", 'SUP4'!$K$5))&gt;230,LEFT(_xlfn.CONCAT('SUP4'!$B$10, " - ", 'SUP4'!$B$12, " - ", 'SUP4'!$L$7, " - ", 'SUP4'!$L$6, " - ", 'SUP4'!$K$5),212)&amp;" [*** truncated]",_xlfn.CONCAT('SUP4'!$B$10, " - ", 'SUP4'!$B$12, " - ", 'SUP4'!$L$7, " - ", 'SUP4'!$L$6, " - ", 'SUP4'!$K$5))</f>
        <v>Green recovery programme - Green recovery line 1 - Opex - Raw water transport - Water network+ - Cumulative expenditure on schemes completed in the report year</v>
      </c>
      <c r="D3976" t="str">
        <f>'SUP4'!$C$12</f>
        <v>£m</v>
      </c>
      <c r="E3976" t="s">
        <v>8488</v>
      </c>
      <c r="F3976" s="1248" t="str">
        <f>IF(ISBLANK('SUP4'!$AJ$12),"##BLANK",'SUP4'!$AJ$12)</f>
        <v>##BLANK</v>
      </c>
    </row>
    <row r="3977" spans="2:6" x14ac:dyDescent="0.2">
      <c r="B3977" t="str">
        <f>UPPER('SUP4'!$BS$12)</f>
        <v>B0835GROC_SW_PR24</v>
      </c>
      <c r="C3977" t="str">
        <f>IF(LEN(_xlfn.CONCAT('SUP4'!$B$10, " - ", 'SUP4'!$B$12, " - ", 'SUP4'!$M$7, " - ", 'SUP4'!$L$6, " - ", 'SUP4'!$K$5))&gt;230,LEFT(_xlfn.CONCAT('SUP4'!$B$10, " - ", 'SUP4'!$B$12, " - ", 'SUP4'!$M$7, " - ", 'SUP4'!$L$6, " - ", 'SUP4'!$K$5),212)&amp;" [*** truncated]",_xlfn.CONCAT('SUP4'!$B$10, " - ", 'SUP4'!$B$12, " - ", 'SUP4'!$M$7, " - ", 'SUP4'!$L$6, " - ", 'SUP4'!$K$5))</f>
        <v>Green recovery programme - Green recovery line 1 - Opex - Raw water storage - Water network+ - Cumulative expenditure on schemes completed in the report year</v>
      </c>
      <c r="D3977" t="str">
        <f>'SUP4'!$C$12</f>
        <v>£m</v>
      </c>
      <c r="E3977" t="s">
        <v>8488</v>
      </c>
      <c r="F3977" s="1248" t="str">
        <f>IF(ISBLANK('SUP4'!$AK$12),"##BLANK",'SUP4'!$AK$12)</f>
        <v>##BLANK</v>
      </c>
    </row>
    <row r="3978" spans="2:6" x14ac:dyDescent="0.2">
      <c r="B3978" t="str">
        <f>UPPER('SUP4'!$BT$12)</f>
        <v>B0846GROC_TW_PR24</v>
      </c>
      <c r="C3978" t="str">
        <f>IF(LEN(_xlfn.CONCAT('SUP4'!$B$10, " - ", 'SUP4'!$B$12, " - ", 'SUP4'!$N$7, " - ", 'SUP4'!$L$6, " - ", 'SUP4'!$K$5))&gt;230,LEFT(_xlfn.CONCAT('SUP4'!$B$10, " - ", 'SUP4'!$B$12, " - ", 'SUP4'!$N$7, " - ", 'SUP4'!$L$6, " - ", 'SUP4'!$K$5),212)&amp;" [*** truncated]",_xlfn.CONCAT('SUP4'!$B$10, " - ", 'SUP4'!$B$12, " - ", 'SUP4'!$N$7, " - ", 'SUP4'!$L$6, " - ", 'SUP4'!$K$5))</f>
        <v>Green recovery programme - Green recovery line 1 - Opex - Water treatment - Water network+ - Cumulative expenditure on schemes completed in the report year</v>
      </c>
      <c r="D3978" t="str">
        <f>'SUP4'!$C$12</f>
        <v>£m</v>
      </c>
      <c r="E3978" t="s">
        <v>8488</v>
      </c>
      <c r="F3978" s="1248" t="str">
        <f>IF(ISBLANK('SUP4'!$AL$12),"##BLANK",'SUP4'!$AL$12)</f>
        <v>##BLANK</v>
      </c>
    </row>
    <row r="3979" spans="2:6" x14ac:dyDescent="0.2">
      <c r="B3979" t="str">
        <f>UPPER('SUP4'!$BU$12)</f>
        <v>B0857GROC_DW_PR24</v>
      </c>
      <c r="C3979" t="str">
        <f>IF(LEN(_xlfn.CONCAT('SUP4'!$B$10, " - ", 'SUP4'!$B$12, " - ", 'SUP4'!$O$7, " - ", 'SUP4'!$L$6, " - ", 'SUP4'!$K$5))&gt;230,LEFT(_xlfn.CONCAT('SUP4'!$B$10, " - ", 'SUP4'!$B$12, " - ", 'SUP4'!$O$7, " - ", 'SUP4'!$L$6, " - ", 'SUP4'!$K$5),212)&amp;" [*** truncated]",_xlfn.CONCAT('SUP4'!$B$10, " - ", 'SUP4'!$B$12, " - ", 'SUP4'!$O$7, " - ", 'SUP4'!$L$6, " - ", 'SUP4'!$K$5))</f>
        <v>Green recovery programme - Green recovery line 1 - Opex - Treated water distribution - Water network+ - Cumulative expenditure on schemes completed in the report year</v>
      </c>
      <c r="D3979" t="str">
        <f>'SUP4'!$C$12</f>
        <v>£m</v>
      </c>
      <c r="E3979" t="s">
        <v>8488</v>
      </c>
      <c r="F3979" s="1248" t="str">
        <f>IF(ISBLANK('SUP4'!$AM$12),"##BLANK",'SUP4'!$AM$12)</f>
        <v>##BLANK</v>
      </c>
    </row>
    <row r="3980" spans="2:6" x14ac:dyDescent="0.2">
      <c r="B3980" t="str">
        <f>UPPER('SUP4'!$BV$12)</f>
        <v>B0493GROC_TO_PR24</v>
      </c>
      <c r="C3980" t="str">
        <f>IF(LEN(_xlfn.CONCAT('SUP4'!$B$10, " - ", 'SUP4'!$B$12, " - ", 'SUP4'!$P$6, " - ", 'SUP4'!$K$5))&gt;230,LEFT(_xlfn.CONCAT('SUP4'!$B$10, " - ", 'SUP4'!$B$12, " - ", 'SUP4'!$P$6, " - ", 'SUP4'!$K$5),212)&amp;" [*** truncated]",_xlfn.CONCAT('SUP4'!$B$10, " - ", 'SUP4'!$B$12, " - ", 'SUP4'!$P$6, " - ", 'SUP4'!$K$5))</f>
        <v>Green recovery programme - Green recovery line 1 - Opex - Total - Cumulative expenditure on schemes completed in the report year</v>
      </c>
      <c r="D3980" t="str">
        <f>'SUP4'!$C$12</f>
        <v>£m</v>
      </c>
      <c r="E3980" t="s">
        <v>8488</v>
      </c>
      <c r="F3980" s="1248">
        <f>IF(ISBLANK('SUP4'!$AN$12),"##BLANK",'SUP4'!$AN$12)</f>
        <v>0</v>
      </c>
    </row>
    <row r="3981" spans="2:6" x14ac:dyDescent="0.2">
      <c r="B3981" t="str">
        <f>UPPER('SUP4'!$BK$13)</f>
        <v>B0407GRTE_WR_PR24</v>
      </c>
      <c r="C3981" t="str">
        <f>IF(LEN(_xlfn.CONCAT('SUP4'!$B$10, " - ", 'SUP4'!$B$13, " - ", 'SUP4'!$E$6, " - ", 'SUP4'!$E$5))&gt;230,LEFT(_xlfn.CONCAT('SUP4'!$B$10, " - ", 'SUP4'!$B$13, " - ", 'SUP4'!$E$6, " - ", 'SUP4'!$E$5),212)&amp;" [*** truncated]",_xlfn.CONCAT('SUP4'!$B$10, " - ", 'SUP4'!$B$13, " - ", 'SUP4'!$E$6, " - ", 'SUP4'!$E$5))</f>
        <v>Green recovery programme - Green recovery line 1 - Totex - Water resources - Expenditure in report year</v>
      </c>
      <c r="D3981" t="str">
        <f>'SUP4'!$C$13</f>
        <v>£m</v>
      </c>
      <c r="E3981" t="s">
        <v>8488</v>
      </c>
      <c r="F3981" s="1248">
        <f>IF(ISBLANK('SUP4'!$AC$13),"##BLANK",'SUP4'!$AC$13)</f>
        <v>0</v>
      </c>
    </row>
    <row r="3982" spans="2:6" x14ac:dyDescent="0.2">
      <c r="B3982" t="str">
        <f>UPPER('SUP4'!$BL$13)</f>
        <v>B0414GRTE_RW_PR24</v>
      </c>
      <c r="C3982" t="str">
        <f>IF(LEN(_xlfn.CONCAT('SUP4'!$B$10, " - ", 'SUP4'!$B$13, " - ", 'SUP4'!$F$7, " - ", 'SUP4'!$F$6, " - ", 'SUP4'!$E$5))&gt;230,LEFT(_xlfn.CONCAT('SUP4'!$B$10, " - ", 'SUP4'!$B$13, " - ", 'SUP4'!$F$7, " - ", 'SUP4'!$F$6, " - ", 'SUP4'!$E$5),212)&amp;" [*** truncated]",_xlfn.CONCAT('SUP4'!$B$10, " - ", 'SUP4'!$B$13, " - ", 'SUP4'!$F$7, " - ", 'SUP4'!$F$6, " - ", 'SUP4'!$E$5))</f>
        <v>Green recovery programme - Green recovery line 1 - Totex - Raw water transport - Water network+ - Expenditure in report year</v>
      </c>
      <c r="D3982" t="str">
        <f>'SUP4'!$C$13</f>
        <v>£m</v>
      </c>
      <c r="E3982" t="s">
        <v>8488</v>
      </c>
      <c r="F3982" s="1248">
        <f>IF(ISBLANK('SUP4'!$AD$13),"##BLANK",'SUP4'!$AD$13)</f>
        <v>0</v>
      </c>
    </row>
    <row r="3983" spans="2:6" x14ac:dyDescent="0.2">
      <c r="B3983" t="str">
        <f>UPPER('SUP4'!$BM$13)</f>
        <v>B0421GRTE_SW_PR24</v>
      </c>
      <c r="C3983" t="str">
        <f>IF(LEN(_xlfn.CONCAT('SUP4'!$B$10, " - ", 'SUP4'!$B$13, " - ", 'SUP4'!$G$7, " - ", 'SUP4'!$F$6, " - ", 'SUP4'!$E$5))&gt;230,LEFT(_xlfn.CONCAT('SUP4'!$B$10, " - ", 'SUP4'!$B$13, " - ", 'SUP4'!$G$7, " - ", 'SUP4'!$F$6, " - ", 'SUP4'!$E$5),212)&amp;" [*** truncated]",_xlfn.CONCAT('SUP4'!$B$10, " - ", 'SUP4'!$B$13, " - ", 'SUP4'!$G$7, " - ", 'SUP4'!$F$6, " - ", 'SUP4'!$E$5))</f>
        <v>Green recovery programme - Green recovery line 1 - Totex - Raw water storage - Water network+ - Expenditure in report year</v>
      </c>
      <c r="D3983" t="str">
        <f>'SUP4'!$C$13</f>
        <v>£m</v>
      </c>
      <c r="E3983" t="s">
        <v>8488</v>
      </c>
      <c r="F3983" s="1248">
        <f>IF(ISBLANK('SUP4'!$AE$13),"##BLANK",'SUP4'!$AE$13)</f>
        <v>0</v>
      </c>
    </row>
    <row r="3984" spans="2:6" x14ac:dyDescent="0.2">
      <c r="B3984" t="str">
        <f>UPPER('SUP4'!$BN$13)</f>
        <v>B0428GRTE_TW_PR24</v>
      </c>
      <c r="C3984" t="str">
        <f>IF(LEN(_xlfn.CONCAT('SUP4'!$B$10, " - ", 'SUP4'!$B$13, " - ", 'SUP4'!$H$7, " - ", 'SUP4'!$F$6, " - ", 'SUP4'!$E$5))&gt;230,LEFT(_xlfn.CONCAT('SUP4'!$B$10, " - ", 'SUP4'!$B$13, " - ", 'SUP4'!$H$7, " - ", 'SUP4'!$F$6, " - ", 'SUP4'!$E$5),212)&amp;" [*** truncated]",_xlfn.CONCAT('SUP4'!$B$10, " - ", 'SUP4'!$B$13, " - ", 'SUP4'!$H$7, " - ", 'SUP4'!$F$6, " - ", 'SUP4'!$E$5))</f>
        <v>Green recovery programme - Green recovery line 1 - Totex - Water treatment - Water network+ - Expenditure in report year</v>
      </c>
      <c r="D3984" t="str">
        <f>'SUP4'!$C$13</f>
        <v>£m</v>
      </c>
      <c r="E3984" t="s">
        <v>8488</v>
      </c>
      <c r="F3984" s="1248">
        <f>IF(ISBLANK('SUP4'!$AF$13),"##BLANK",'SUP4'!$AF$13)</f>
        <v>0</v>
      </c>
    </row>
    <row r="3985" spans="2:6" x14ac:dyDescent="0.2">
      <c r="B3985" t="str">
        <f>UPPER('SUP4'!$BO$13)</f>
        <v>B0435GRTE_DW_PR24</v>
      </c>
      <c r="C3985" t="str">
        <f>IF(LEN(_xlfn.CONCAT('SUP4'!$B$10, " - ", 'SUP4'!$B$13, " - ", 'SUP4'!$I$7, " - ", 'SUP4'!$F$6, " - ", 'SUP4'!$E$5))&gt;230,LEFT(_xlfn.CONCAT('SUP4'!$B$10, " - ", 'SUP4'!$B$13, " - ", 'SUP4'!$I$7, " - ", 'SUP4'!$F$6, " - ", 'SUP4'!$E$5),212)&amp;" [*** truncated]",_xlfn.CONCAT('SUP4'!$B$10, " - ", 'SUP4'!$B$13, " - ", 'SUP4'!$I$7, " - ", 'SUP4'!$F$6, " - ", 'SUP4'!$E$5))</f>
        <v>Green recovery programme - Green recovery line 1 - Totex - Treated water distribution - Water network+ - Expenditure in report year</v>
      </c>
      <c r="D3985" t="str">
        <f>'SUP4'!$C$13</f>
        <v>£m</v>
      </c>
      <c r="E3985" t="s">
        <v>8488</v>
      </c>
      <c r="F3985" s="1248">
        <f>IF(ISBLANK('SUP4'!$AG$13),"##BLANK",'SUP4'!$AG$13)</f>
        <v>0</v>
      </c>
    </row>
    <row r="3986" spans="2:6" x14ac:dyDescent="0.2">
      <c r="B3986" t="str">
        <f>UPPER('SUP4'!$BP$13)</f>
        <v>B0444GRTE_TO_PR24</v>
      </c>
      <c r="C3986" t="str">
        <f>IF(LEN(_xlfn.CONCAT('SUP4'!$B$10, " - ", 'SUP4'!$B$13, " - ", 'SUP4'!$J$6, " - ", 'SUP4'!$E$5))&gt;230,LEFT(_xlfn.CONCAT('SUP4'!$B$10, " - ", 'SUP4'!$B$13, " - ", 'SUP4'!$J$6, " - ", 'SUP4'!$E$5),212)&amp;" [*** truncated]",_xlfn.CONCAT('SUP4'!$B$10, " - ", 'SUP4'!$B$13, " - ", 'SUP4'!$J$6, " - ", 'SUP4'!$E$5))</f>
        <v>Green recovery programme - Green recovery line 1 - Totex - Total - Expenditure in report year</v>
      </c>
      <c r="D3986" t="str">
        <f>'SUP4'!$C$13</f>
        <v>£m</v>
      </c>
      <c r="E3986" t="s">
        <v>8488</v>
      </c>
      <c r="F3986" s="1248">
        <f>IF(ISBLANK('SUP4'!$AH$13),"##BLANK",'SUP4'!$AH$13)</f>
        <v>0</v>
      </c>
    </row>
    <row r="3987" spans="2:6" x14ac:dyDescent="0.2">
      <c r="B3987" t="str">
        <f>UPPER('SUP4'!$BQ$13)</f>
        <v>B0457GRTC_WR_PR24</v>
      </c>
      <c r="C3987" t="str">
        <f>IF(LEN(_xlfn.CONCAT('SUP4'!$B$10, " - ", 'SUP4'!$B$13, " - ", 'SUP4'!$K$6, " - ", 'SUP4'!$K$5))&gt;230,LEFT(_xlfn.CONCAT('SUP4'!$B$10, " - ", 'SUP4'!$B$13, " - ", 'SUP4'!$K$6, " - ", 'SUP4'!$K$5),212)&amp;" [*** truncated]",_xlfn.CONCAT('SUP4'!$B$10, " - ", 'SUP4'!$B$13, " - ", 'SUP4'!$K$6, " - ", 'SUP4'!$K$5))</f>
        <v>Green recovery programme - Green recovery line 1 - Totex - Water resources - Cumulative expenditure on schemes completed in the report year</v>
      </c>
      <c r="D3987" t="str">
        <f>'SUP4'!$C$13</f>
        <v>£m</v>
      </c>
      <c r="E3987" t="s">
        <v>8488</v>
      </c>
      <c r="F3987" s="1248">
        <f>IF(ISBLANK('SUP4'!$AI$13),"##BLANK",'SUP4'!$AI$13)</f>
        <v>0</v>
      </c>
    </row>
    <row r="3988" spans="2:6" x14ac:dyDescent="0.2">
      <c r="B3988" t="str">
        <f>UPPER('SUP4'!$BR$13)</f>
        <v>B0464GRTC_RW_PR24</v>
      </c>
      <c r="C3988" t="str">
        <f>IF(LEN(_xlfn.CONCAT('SUP4'!$B$10, " - ", 'SUP4'!$B$13, " - ", 'SUP4'!$L$7, " - ", 'SUP4'!$L$6, " - ", 'SUP4'!$K$5))&gt;230,LEFT(_xlfn.CONCAT('SUP4'!$B$10, " - ", 'SUP4'!$B$13, " - ", 'SUP4'!$L$7, " - ", 'SUP4'!$L$6, " - ", 'SUP4'!$K$5),212)&amp;" [*** truncated]",_xlfn.CONCAT('SUP4'!$B$10, " - ", 'SUP4'!$B$13, " - ", 'SUP4'!$L$7, " - ", 'SUP4'!$L$6, " - ", 'SUP4'!$K$5))</f>
        <v>Green recovery programme - Green recovery line 1 - Totex - Raw water transport - Water network+ - Cumulative expenditure on schemes completed in the report year</v>
      </c>
      <c r="D3988" t="str">
        <f>'SUP4'!$C$13</f>
        <v>£m</v>
      </c>
      <c r="E3988" t="s">
        <v>8488</v>
      </c>
      <c r="F3988" s="1248">
        <f>IF(ISBLANK('SUP4'!$AJ$13),"##BLANK",'SUP4'!$AJ$13)</f>
        <v>0</v>
      </c>
    </row>
    <row r="3989" spans="2:6" x14ac:dyDescent="0.2">
      <c r="B3989" t="str">
        <f>UPPER('SUP4'!$BS$13)</f>
        <v>B0471GRTC_SW_PR24</v>
      </c>
      <c r="C3989" t="str">
        <f>IF(LEN(_xlfn.CONCAT('SUP4'!$B$10, " - ", 'SUP4'!$B$13, " - ", 'SUP4'!$M$7, " - ", 'SUP4'!$L$6, " - ", 'SUP4'!$K$5))&gt;230,LEFT(_xlfn.CONCAT('SUP4'!$B$10, " - ", 'SUP4'!$B$13, " - ", 'SUP4'!$M$7, " - ", 'SUP4'!$L$6, " - ", 'SUP4'!$K$5),212)&amp;" [*** truncated]",_xlfn.CONCAT('SUP4'!$B$10, " - ", 'SUP4'!$B$13, " - ", 'SUP4'!$M$7, " - ", 'SUP4'!$L$6, " - ", 'SUP4'!$K$5))</f>
        <v>Green recovery programme - Green recovery line 1 - Totex - Raw water storage - Water network+ - Cumulative expenditure on schemes completed in the report year</v>
      </c>
      <c r="D3989" t="str">
        <f>'SUP4'!$C$13</f>
        <v>£m</v>
      </c>
      <c r="E3989" t="s">
        <v>8488</v>
      </c>
      <c r="F3989" s="1248">
        <f>IF(ISBLANK('SUP4'!$AK$13),"##BLANK",'SUP4'!$AK$13)</f>
        <v>0</v>
      </c>
    </row>
    <row r="3990" spans="2:6" x14ac:dyDescent="0.2">
      <c r="B3990" t="str">
        <f>UPPER('SUP4'!$BT$13)</f>
        <v>B0478GRTC_TW_PR24</v>
      </c>
      <c r="C3990" t="str">
        <f>IF(LEN(_xlfn.CONCAT('SUP4'!$B$10, " - ", 'SUP4'!$B$13, " - ", 'SUP4'!$N$7, " - ", 'SUP4'!$L$6, " - ", 'SUP4'!$K$5))&gt;230,LEFT(_xlfn.CONCAT('SUP4'!$B$10, " - ", 'SUP4'!$B$13, " - ", 'SUP4'!$N$7, " - ", 'SUP4'!$L$6, " - ", 'SUP4'!$K$5),212)&amp;" [*** truncated]",_xlfn.CONCAT('SUP4'!$B$10, " - ", 'SUP4'!$B$13, " - ", 'SUP4'!$N$7, " - ", 'SUP4'!$L$6, " - ", 'SUP4'!$K$5))</f>
        <v>Green recovery programme - Green recovery line 1 - Totex - Water treatment - Water network+ - Cumulative expenditure on schemes completed in the report year</v>
      </c>
      <c r="D3990" t="str">
        <f>'SUP4'!$C$13</f>
        <v>£m</v>
      </c>
      <c r="E3990" t="s">
        <v>8488</v>
      </c>
      <c r="F3990" s="1248">
        <f>IF(ISBLANK('SUP4'!$AL$13),"##BLANK",'SUP4'!$AL$13)</f>
        <v>0</v>
      </c>
    </row>
    <row r="3991" spans="2:6" x14ac:dyDescent="0.2">
      <c r="B3991" t="str">
        <f>UPPER('SUP4'!$BU$13)</f>
        <v>B0485GRTC_DW_PR24</v>
      </c>
      <c r="C3991" t="str">
        <f>IF(LEN(_xlfn.CONCAT('SUP4'!$B$10, " - ", 'SUP4'!$B$13, " - ", 'SUP4'!$O$7, " - ", 'SUP4'!$L$6, " - ", 'SUP4'!$K$5))&gt;230,LEFT(_xlfn.CONCAT('SUP4'!$B$10, " - ", 'SUP4'!$B$13, " - ", 'SUP4'!$O$7, " - ", 'SUP4'!$L$6, " - ", 'SUP4'!$K$5),212)&amp;" [*** truncated]",_xlfn.CONCAT('SUP4'!$B$10, " - ", 'SUP4'!$B$13, " - ", 'SUP4'!$O$7, " - ", 'SUP4'!$L$6, " - ", 'SUP4'!$K$5))</f>
        <v>Green recovery programme - Green recovery line 1 - Totex - Treated water distribution - Water network+ - Cumulative expenditure on schemes completed in the report year</v>
      </c>
      <c r="D3991" t="str">
        <f>'SUP4'!$C$13</f>
        <v>£m</v>
      </c>
      <c r="E3991" t="s">
        <v>8488</v>
      </c>
      <c r="F3991" s="1248">
        <f>IF(ISBLANK('SUP4'!$AM$13),"##BLANK",'SUP4'!$AM$13)</f>
        <v>0</v>
      </c>
    </row>
    <row r="3992" spans="2:6" x14ac:dyDescent="0.2">
      <c r="B3992" t="str">
        <f>UPPER('SUP4'!$BV$13)</f>
        <v>B0494GRTC_TO_PR24</v>
      </c>
      <c r="C3992" t="str">
        <f>IF(LEN(_xlfn.CONCAT('SUP4'!$B$10, " - ", 'SUP4'!$B$13, " - ", 'SUP4'!$P$6, " - ", 'SUP4'!$K$5))&gt;230,LEFT(_xlfn.CONCAT('SUP4'!$B$10, " - ", 'SUP4'!$B$13, " - ", 'SUP4'!$P$6, " - ", 'SUP4'!$K$5),212)&amp;" [*** truncated]",_xlfn.CONCAT('SUP4'!$B$10, " - ", 'SUP4'!$B$13, " - ", 'SUP4'!$P$6, " - ", 'SUP4'!$K$5))</f>
        <v>Green recovery programme - Green recovery line 1 - Totex - Total - Cumulative expenditure on schemes completed in the report year</v>
      </c>
      <c r="D3992" t="str">
        <f>'SUP4'!$C$13</f>
        <v>£m</v>
      </c>
      <c r="E3992" t="s">
        <v>8488</v>
      </c>
      <c r="F3992" s="1248">
        <f>IF(ISBLANK('SUP4'!$AN$13),"##BLANK",'SUP4'!$AN$13)</f>
        <v>0</v>
      </c>
    </row>
    <row r="3993" spans="2:6" x14ac:dyDescent="0.2">
      <c r="B3993" t="str">
        <f>UPPER('SUP4'!$BK$14)</f>
        <v>B0760GRCE_WR_PR24</v>
      </c>
      <c r="C3993" t="str">
        <f>IF(LEN(_xlfn.CONCAT('SUP4'!$B$10, " - ", 'SUP4'!$B$14, " - ", 'SUP4'!$E$6, " - ", 'SUP4'!$E$5))&gt;230,LEFT(_xlfn.CONCAT('SUP4'!$B$10, " - ", 'SUP4'!$B$14, " - ", 'SUP4'!$E$6, " - ", 'SUP4'!$E$5),212)&amp;" [*** truncated]",_xlfn.CONCAT('SUP4'!$B$10, " - ", 'SUP4'!$B$14, " - ", 'SUP4'!$E$6, " - ", 'SUP4'!$E$5))</f>
        <v>Green recovery programme - Green recovery line 2 - Capex - Water resources - Expenditure in report year</v>
      </c>
      <c r="D3993" t="str">
        <f>'SUP4'!$C$14</f>
        <v>£m</v>
      </c>
      <c r="E3993" t="s">
        <v>8488</v>
      </c>
      <c r="F3993" s="1248" t="str">
        <f>IF(ISBLANK('SUP4'!$AC$14),"##BLANK",'SUP4'!$AC$14)</f>
        <v>##BLANK</v>
      </c>
    </row>
    <row r="3994" spans="2:6" x14ac:dyDescent="0.2">
      <c r="B3994" t="str">
        <f>UPPER('SUP4'!$BL$14)</f>
        <v>B0771GRCE_RW_PR24</v>
      </c>
      <c r="C3994" t="str">
        <f>IF(LEN(_xlfn.CONCAT('SUP4'!$B$10, " - ", 'SUP4'!$B$14, " - ", 'SUP4'!$F$7, " - ", 'SUP4'!$F$6, " - ", 'SUP4'!$E$5))&gt;230,LEFT(_xlfn.CONCAT('SUP4'!$B$10, " - ", 'SUP4'!$B$14, " - ", 'SUP4'!$F$7, " - ", 'SUP4'!$F$6, " - ", 'SUP4'!$E$5),212)&amp;" [*** truncated]",_xlfn.CONCAT('SUP4'!$B$10, " - ", 'SUP4'!$B$14, " - ", 'SUP4'!$F$7, " - ", 'SUP4'!$F$6, " - ", 'SUP4'!$E$5))</f>
        <v>Green recovery programme - Green recovery line 2 - Capex - Raw water transport - Water network+ - Expenditure in report year</v>
      </c>
      <c r="D3994" t="str">
        <f>'SUP4'!$C$14</f>
        <v>£m</v>
      </c>
      <c r="E3994" t="s">
        <v>8488</v>
      </c>
      <c r="F3994" s="1248" t="str">
        <f>IF(ISBLANK('SUP4'!$AD$14),"##BLANK",'SUP4'!$AD$14)</f>
        <v>##BLANK</v>
      </c>
    </row>
    <row r="3995" spans="2:6" x14ac:dyDescent="0.2">
      <c r="B3995" t="str">
        <f>UPPER('SUP4'!$BM$14)</f>
        <v>B0782GRCE_SW_PR24</v>
      </c>
      <c r="C3995" t="str">
        <f>IF(LEN(_xlfn.CONCAT('SUP4'!$B$10, " - ", 'SUP4'!$B$14, " - ", 'SUP4'!$G$7, " - ", 'SUP4'!$F$6, " - ", 'SUP4'!$E$5))&gt;230,LEFT(_xlfn.CONCAT('SUP4'!$B$10, " - ", 'SUP4'!$B$14, " - ", 'SUP4'!$G$7, " - ", 'SUP4'!$F$6, " - ", 'SUP4'!$E$5),212)&amp;" [*** truncated]",_xlfn.CONCAT('SUP4'!$B$10, " - ", 'SUP4'!$B$14, " - ", 'SUP4'!$G$7, " - ", 'SUP4'!$F$6, " - ", 'SUP4'!$E$5))</f>
        <v>Green recovery programme - Green recovery line 2 - Capex - Raw water storage - Water network+ - Expenditure in report year</v>
      </c>
      <c r="D3995" t="str">
        <f>'SUP4'!$C$14</f>
        <v>£m</v>
      </c>
      <c r="E3995" t="s">
        <v>8488</v>
      </c>
      <c r="F3995" s="1248" t="str">
        <f>IF(ISBLANK('SUP4'!$AE$14),"##BLANK",'SUP4'!$AE$14)</f>
        <v>##BLANK</v>
      </c>
    </row>
    <row r="3996" spans="2:6" x14ac:dyDescent="0.2">
      <c r="B3996" t="str">
        <f>UPPER('SUP4'!$BN$14)</f>
        <v>B0793GRCE_TW_PR24</v>
      </c>
      <c r="C3996" t="str">
        <f>IF(LEN(_xlfn.CONCAT('SUP4'!$B$10, " - ", 'SUP4'!$B$14, " - ", 'SUP4'!$H$7, " - ", 'SUP4'!$F$6, " - ", 'SUP4'!$E$5))&gt;230,LEFT(_xlfn.CONCAT('SUP4'!$B$10, " - ", 'SUP4'!$B$14, " - ", 'SUP4'!$H$7, " - ", 'SUP4'!$F$6, " - ", 'SUP4'!$E$5),212)&amp;" [*** truncated]",_xlfn.CONCAT('SUP4'!$B$10, " - ", 'SUP4'!$B$14, " - ", 'SUP4'!$H$7, " - ", 'SUP4'!$F$6, " - ", 'SUP4'!$E$5))</f>
        <v>Green recovery programme - Green recovery line 2 - Capex - Water treatment - Water network+ - Expenditure in report year</v>
      </c>
      <c r="D3996" t="str">
        <f>'SUP4'!$C$14</f>
        <v>£m</v>
      </c>
      <c r="E3996" t="s">
        <v>8488</v>
      </c>
      <c r="F3996" s="1248" t="str">
        <f>IF(ISBLANK('SUP4'!$AF$14),"##BLANK",'SUP4'!$AF$14)</f>
        <v>##BLANK</v>
      </c>
    </row>
    <row r="3997" spans="2:6" x14ac:dyDescent="0.2">
      <c r="B3997" t="str">
        <f>UPPER('SUP4'!$BO$14)</f>
        <v>B0804GRCE_DW_PR24</v>
      </c>
      <c r="C3997" t="str">
        <f>IF(LEN(_xlfn.CONCAT('SUP4'!$B$10, " - ", 'SUP4'!$B$14, " - ", 'SUP4'!$I$7, " - ", 'SUP4'!$F$6, " - ", 'SUP4'!$E$5))&gt;230,LEFT(_xlfn.CONCAT('SUP4'!$B$10, " - ", 'SUP4'!$B$14, " - ", 'SUP4'!$I$7, " - ", 'SUP4'!$F$6, " - ", 'SUP4'!$E$5),212)&amp;" [*** truncated]",_xlfn.CONCAT('SUP4'!$B$10, " - ", 'SUP4'!$B$14, " - ", 'SUP4'!$I$7, " - ", 'SUP4'!$F$6, " - ", 'SUP4'!$E$5))</f>
        <v>Green recovery programme - Green recovery line 2 - Capex - Treated water distribution - Water network+ - Expenditure in report year</v>
      </c>
      <c r="D3997" t="str">
        <f>'SUP4'!$C$14</f>
        <v>£m</v>
      </c>
      <c r="E3997" t="s">
        <v>8488</v>
      </c>
      <c r="F3997" s="1248" t="str">
        <f>IF(ISBLANK('SUP4'!$AG$14),"##BLANK",'SUP4'!$AG$14)</f>
        <v>##BLANK</v>
      </c>
    </row>
    <row r="3998" spans="2:6" x14ac:dyDescent="0.2">
      <c r="B3998" t="str">
        <f>UPPER('SUP4'!$BP$14)</f>
        <v>B0445GRCE_TO_PR24</v>
      </c>
      <c r="C3998" t="str">
        <f>IF(LEN(_xlfn.CONCAT('SUP4'!$B$10, " - ", 'SUP4'!$B$14, " - ", 'SUP4'!$J$6, " - ", 'SUP4'!$E$5))&gt;230,LEFT(_xlfn.CONCAT('SUP4'!$B$10, " - ", 'SUP4'!$B$14, " - ", 'SUP4'!$J$6, " - ", 'SUP4'!$E$5),212)&amp;" [*** truncated]",_xlfn.CONCAT('SUP4'!$B$10, " - ", 'SUP4'!$B$14, " - ", 'SUP4'!$J$6, " - ", 'SUP4'!$E$5))</f>
        <v>Green recovery programme - Green recovery line 2 - Capex - Total - Expenditure in report year</v>
      </c>
      <c r="D3998" t="str">
        <f>'SUP4'!$C$14</f>
        <v>£m</v>
      </c>
      <c r="E3998" t="s">
        <v>8488</v>
      </c>
      <c r="F3998" s="1248">
        <f>IF(ISBLANK('SUP4'!$AH$14),"##BLANK",'SUP4'!$AH$14)</f>
        <v>0</v>
      </c>
    </row>
    <row r="3999" spans="2:6" x14ac:dyDescent="0.2">
      <c r="B3999" t="str">
        <f>UPPER('SUP4'!$BQ$14)</f>
        <v>B0815GRCC_WR_PR24</v>
      </c>
      <c r="C3999" t="str">
        <f>IF(LEN(_xlfn.CONCAT('SUP4'!$B$10, " - ", 'SUP4'!$B$14, " - ", 'SUP4'!$K$6, " - ", 'SUP4'!$K$5))&gt;230,LEFT(_xlfn.CONCAT('SUP4'!$B$10, " - ", 'SUP4'!$B$14, " - ", 'SUP4'!$K$6, " - ", 'SUP4'!$K$5),212)&amp;" [*** truncated]",_xlfn.CONCAT('SUP4'!$B$10, " - ", 'SUP4'!$B$14, " - ", 'SUP4'!$K$6, " - ", 'SUP4'!$K$5))</f>
        <v>Green recovery programme - Green recovery line 2 - Capex - Water resources - Cumulative expenditure on schemes completed in the report year</v>
      </c>
      <c r="D3999" t="str">
        <f>'SUP4'!$C$14</f>
        <v>£m</v>
      </c>
      <c r="E3999" t="s">
        <v>8488</v>
      </c>
      <c r="F3999" s="1248" t="str">
        <f>IF(ISBLANK('SUP4'!$AI$14),"##BLANK",'SUP4'!$AI$14)</f>
        <v>##BLANK</v>
      </c>
    </row>
    <row r="4000" spans="2:6" x14ac:dyDescent="0.2">
      <c r="B4000" t="str">
        <f>UPPER('SUP4'!$BR$14)</f>
        <v>B0826GRCC_RW_PR24</v>
      </c>
      <c r="C4000" t="str">
        <f>IF(LEN(_xlfn.CONCAT('SUP4'!$B$10, " - ", 'SUP4'!$B$14, " - ", 'SUP4'!$L$7, " - ", 'SUP4'!$L$6, " - ", 'SUP4'!$K$5))&gt;230,LEFT(_xlfn.CONCAT('SUP4'!$B$10, " - ", 'SUP4'!$B$14, " - ", 'SUP4'!$L$7, " - ", 'SUP4'!$L$6, " - ", 'SUP4'!$K$5),212)&amp;" [*** truncated]",_xlfn.CONCAT('SUP4'!$B$10, " - ", 'SUP4'!$B$14, " - ", 'SUP4'!$L$7, " - ", 'SUP4'!$L$6, " - ", 'SUP4'!$K$5))</f>
        <v>Green recovery programme - Green recovery line 2 - Capex - Raw water transport - Water network+ - Cumulative expenditure on schemes completed in the report year</v>
      </c>
      <c r="D4000" t="str">
        <f>'SUP4'!$C$14</f>
        <v>£m</v>
      </c>
      <c r="E4000" t="s">
        <v>8488</v>
      </c>
      <c r="F4000" s="1248" t="str">
        <f>IF(ISBLANK('SUP4'!$AJ$14),"##BLANK",'SUP4'!$AJ$14)</f>
        <v>##BLANK</v>
      </c>
    </row>
    <row r="4001" spans="2:6" x14ac:dyDescent="0.2">
      <c r="B4001" t="str">
        <f>UPPER('SUP4'!$BS$14)</f>
        <v>B0837GRCC_SW_PR24</v>
      </c>
      <c r="C4001" t="str">
        <f>IF(LEN(_xlfn.CONCAT('SUP4'!$B$10, " - ", 'SUP4'!$B$14, " - ", 'SUP4'!$M$7, " - ", 'SUP4'!$L$6, " - ", 'SUP4'!$K$5))&gt;230,LEFT(_xlfn.CONCAT('SUP4'!$B$10, " - ", 'SUP4'!$B$14, " - ", 'SUP4'!$M$7, " - ", 'SUP4'!$L$6, " - ", 'SUP4'!$K$5),212)&amp;" [*** truncated]",_xlfn.CONCAT('SUP4'!$B$10, " - ", 'SUP4'!$B$14, " - ", 'SUP4'!$M$7, " - ", 'SUP4'!$L$6, " - ", 'SUP4'!$K$5))</f>
        <v>Green recovery programme - Green recovery line 2 - Capex - Raw water storage - Water network+ - Cumulative expenditure on schemes completed in the report year</v>
      </c>
      <c r="D4001" t="str">
        <f>'SUP4'!$C$14</f>
        <v>£m</v>
      </c>
      <c r="E4001" t="s">
        <v>8488</v>
      </c>
      <c r="F4001" s="1248" t="str">
        <f>IF(ISBLANK('SUP4'!$AK$14),"##BLANK",'SUP4'!$AK$14)</f>
        <v>##BLANK</v>
      </c>
    </row>
    <row r="4002" spans="2:6" x14ac:dyDescent="0.2">
      <c r="B4002" t="str">
        <f>UPPER('SUP4'!$BT$14)</f>
        <v>B0848GRCC_TW_PR24</v>
      </c>
      <c r="C4002" t="str">
        <f>IF(LEN(_xlfn.CONCAT('SUP4'!$B$10, " - ", 'SUP4'!$B$14, " - ", 'SUP4'!$N$7, " - ", 'SUP4'!$L$6, " - ", 'SUP4'!$K$5))&gt;230,LEFT(_xlfn.CONCAT('SUP4'!$B$10, " - ", 'SUP4'!$B$14, " - ", 'SUP4'!$N$7, " - ", 'SUP4'!$L$6, " - ", 'SUP4'!$K$5),212)&amp;" [*** truncated]",_xlfn.CONCAT('SUP4'!$B$10, " - ", 'SUP4'!$B$14, " - ", 'SUP4'!$N$7, " - ", 'SUP4'!$L$6, " - ", 'SUP4'!$K$5))</f>
        <v>Green recovery programme - Green recovery line 2 - Capex - Water treatment - Water network+ - Cumulative expenditure on schemes completed in the report year</v>
      </c>
      <c r="D4002" t="str">
        <f>'SUP4'!$C$14</f>
        <v>£m</v>
      </c>
      <c r="E4002" t="s">
        <v>8488</v>
      </c>
      <c r="F4002" s="1248" t="str">
        <f>IF(ISBLANK('SUP4'!$AL$14),"##BLANK",'SUP4'!$AL$14)</f>
        <v>##BLANK</v>
      </c>
    </row>
    <row r="4003" spans="2:6" x14ac:dyDescent="0.2">
      <c r="B4003" t="str">
        <f>UPPER('SUP4'!$BU$14)</f>
        <v>B0859GRCC_DW_PR24</v>
      </c>
      <c r="C4003" t="str">
        <f>IF(LEN(_xlfn.CONCAT('SUP4'!$B$10, " - ", 'SUP4'!$B$14, " - ", 'SUP4'!$O$7, " - ", 'SUP4'!$L$6, " - ", 'SUP4'!$K$5))&gt;230,LEFT(_xlfn.CONCAT('SUP4'!$B$10, " - ", 'SUP4'!$B$14, " - ", 'SUP4'!$O$7, " - ", 'SUP4'!$L$6, " - ", 'SUP4'!$K$5),212)&amp;" [*** truncated]",_xlfn.CONCAT('SUP4'!$B$10, " - ", 'SUP4'!$B$14, " - ", 'SUP4'!$O$7, " - ", 'SUP4'!$L$6, " - ", 'SUP4'!$K$5))</f>
        <v>Green recovery programme - Green recovery line 2 - Capex - Treated water distribution - Water network+ - Cumulative expenditure on schemes completed in the report year</v>
      </c>
      <c r="D4003" t="str">
        <f>'SUP4'!$C$14</f>
        <v>£m</v>
      </c>
      <c r="E4003" t="s">
        <v>8488</v>
      </c>
      <c r="F4003" s="1248" t="str">
        <f>IF(ISBLANK('SUP4'!$AM$14),"##BLANK",'SUP4'!$AM$14)</f>
        <v>##BLANK</v>
      </c>
    </row>
    <row r="4004" spans="2:6" x14ac:dyDescent="0.2">
      <c r="B4004" t="str">
        <f>UPPER('SUP4'!$BV$14)</f>
        <v>B0495GRCC_TO_PR24</v>
      </c>
      <c r="C4004" t="str">
        <f>IF(LEN(_xlfn.CONCAT('SUP4'!$B$10, " - ", 'SUP4'!$B$14, " - ", 'SUP4'!$P$6, " - ", 'SUP4'!$K$5))&gt;230,LEFT(_xlfn.CONCAT('SUP4'!$B$10, " - ", 'SUP4'!$B$14, " - ", 'SUP4'!$P$6, " - ", 'SUP4'!$K$5),212)&amp;" [*** truncated]",_xlfn.CONCAT('SUP4'!$B$10, " - ", 'SUP4'!$B$14, " - ", 'SUP4'!$P$6, " - ", 'SUP4'!$K$5))</f>
        <v>Green recovery programme - Green recovery line 2 - Capex - Total - Cumulative expenditure on schemes completed in the report year</v>
      </c>
      <c r="D4004" t="str">
        <f>'SUP4'!$C$14</f>
        <v>£m</v>
      </c>
      <c r="E4004" t="s">
        <v>8488</v>
      </c>
      <c r="F4004" s="1248">
        <f>IF(ISBLANK('SUP4'!$AN$14),"##BLANK",'SUP4'!$AN$14)</f>
        <v>0</v>
      </c>
    </row>
    <row r="4005" spans="2:6" x14ac:dyDescent="0.2">
      <c r="B4005" t="str">
        <f>UPPER('SUP4'!$BK$15)</f>
        <v>B0761GROE_WR_PR24</v>
      </c>
      <c r="C4005" t="str">
        <f>IF(LEN(_xlfn.CONCAT('SUP4'!$B$10, " - ", 'SUP4'!$B$15, " - ", 'SUP4'!$E$6, " - ", 'SUP4'!$E$5))&gt;230,LEFT(_xlfn.CONCAT('SUP4'!$B$10, " - ", 'SUP4'!$B$15, " - ", 'SUP4'!$E$6, " - ", 'SUP4'!$E$5),212)&amp;" [*** truncated]",_xlfn.CONCAT('SUP4'!$B$10, " - ", 'SUP4'!$B$15, " - ", 'SUP4'!$E$6, " - ", 'SUP4'!$E$5))</f>
        <v>Green recovery programme - Green recovery line 2 - Opex - Water resources - Expenditure in report year</v>
      </c>
      <c r="D4005" t="str">
        <f>'SUP4'!$C$15</f>
        <v>£m</v>
      </c>
      <c r="E4005" t="s">
        <v>8488</v>
      </c>
      <c r="F4005" s="1248" t="str">
        <f>IF(ISBLANK('SUP4'!$AC$15),"##BLANK",'SUP4'!$AC$15)</f>
        <v>##BLANK</v>
      </c>
    </row>
    <row r="4006" spans="2:6" x14ac:dyDescent="0.2">
      <c r="B4006" t="str">
        <f>UPPER('SUP4'!$BL$15)</f>
        <v>B0772GROE_RW_PR24</v>
      </c>
      <c r="C4006" t="str">
        <f>IF(LEN(_xlfn.CONCAT('SUP4'!$B$10, " - ", 'SUP4'!$B$15, " - ", 'SUP4'!$F$7, " - ", 'SUP4'!$F$6, " - ", 'SUP4'!$E$5))&gt;230,LEFT(_xlfn.CONCAT('SUP4'!$B$10, " - ", 'SUP4'!$B$15, " - ", 'SUP4'!$F$7, " - ", 'SUP4'!$F$6, " - ", 'SUP4'!$E$5),212)&amp;" [*** truncated]",_xlfn.CONCAT('SUP4'!$B$10, " - ", 'SUP4'!$B$15, " - ", 'SUP4'!$F$7, " - ", 'SUP4'!$F$6, " - ", 'SUP4'!$E$5))</f>
        <v>Green recovery programme - Green recovery line 2 - Opex - Raw water transport - Water network+ - Expenditure in report year</v>
      </c>
      <c r="D4006" t="str">
        <f>'SUP4'!$C$15</f>
        <v>£m</v>
      </c>
      <c r="E4006" t="s">
        <v>8488</v>
      </c>
      <c r="F4006" s="1248" t="str">
        <f>IF(ISBLANK('SUP4'!$AD$15),"##BLANK",'SUP4'!$AD$15)</f>
        <v>##BLANK</v>
      </c>
    </row>
    <row r="4007" spans="2:6" x14ac:dyDescent="0.2">
      <c r="B4007" t="str">
        <f>UPPER('SUP4'!$BM$15)</f>
        <v>B0783GROE_SW_PR24</v>
      </c>
      <c r="C4007" t="str">
        <f>IF(LEN(_xlfn.CONCAT('SUP4'!$B$10, " - ", 'SUP4'!$B$15, " - ", 'SUP4'!$G$7, " - ", 'SUP4'!$F$6, " - ", 'SUP4'!$E$5))&gt;230,LEFT(_xlfn.CONCAT('SUP4'!$B$10, " - ", 'SUP4'!$B$15, " - ", 'SUP4'!$G$7, " - ", 'SUP4'!$F$6, " - ", 'SUP4'!$E$5),212)&amp;" [*** truncated]",_xlfn.CONCAT('SUP4'!$B$10, " - ", 'SUP4'!$B$15, " - ", 'SUP4'!$G$7, " - ", 'SUP4'!$F$6, " - ", 'SUP4'!$E$5))</f>
        <v>Green recovery programme - Green recovery line 2 - Opex - Raw water storage - Water network+ - Expenditure in report year</v>
      </c>
      <c r="D4007" t="str">
        <f>'SUP4'!$C$15</f>
        <v>£m</v>
      </c>
      <c r="E4007" t="s">
        <v>8488</v>
      </c>
      <c r="F4007" s="1248" t="str">
        <f>IF(ISBLANK('SUP4'!$AE$15),"##BLANK",'SUP4'!$AE$15)</f>
        <v>##BLANK</v>
      </c>
    </row>
    <row r="4008" spans="2:6" x14ac:dyDescent="0.2">
      <c r="B4008" t="str">
        <f>UPPER('SUP4'!$BN$15)</f>
        <v>B0794GROE_TW_PR24</v>
      </c>
      <c r="C4008" t="str">
        <f>IF(LEN(_xlfn.CONCAT('SUP4'!$B$10, " - ", 'SUP4'!$B$15, " - ", 'SUP4'!$H$7, " - ", 'SUP4'!$F$6, " - ", 'SUP4'!$E$5))&gt;230,LEFT(_xlfn.CONCAT('SUP4'!$B$10, " - ", 'SUP4'!$B$15, " - ", 'SUP4'!$H$7, " - ", 'SUP4'!$F$6, " - ", 'SUP4'!$E$5),212)&amp;" [*** truncated]",_xlfn.CONCAT('SUP4'!$B$10, " - ", 'SUP4'!$B$15, " - ", 'SUP4'!$H$7, " - ", 'SUP4'!$F$6, " - ", 'SUP4'!$E$5))</f>
        <v>Green recovery programme - Green recovery line 2 - Opex - Water treatment - Water network+ - Expenditure in report year</v>
      </c>
      <c r="D4008" t="str">
        <f>'SUP4'!$C$15</f>
        <v>£m</v>
      </c>
      <c r="E4008" t="s">
        <v>8488</v>
      </c>
      <c r="F4008" s="1248" t="str">
        <f>IF(ISBLANK('SUP4'!$AF$15),"##BLANK",'SUP4'!$AF$15)</f>
        <v>##BLANK</v>
      </c>
    </row>
    <row r="4009" spans="2:6" x14ac:dyDescent="0.2">
      <c r="B4009" t="str">
        <f>UPPER('SUP4'!$BO$15)</f>
        <v>B0805GROE_DW_PR24</v>
      </c>
      <c r="C4009" t="str">
        <f>IF(LEN(_xlfn.CONCAT('SUP4'!$B$10, " - ", 'SUP4'!$B$15, " - ", 'SUP4'!$I$7, " - ", 'SUP4'!$F$6, " - ", 'SUP4'!$E$5))&gt;230,LEFT(_xlfn.CONCAT('SUP4'!$B$10, " - ", 'SUP4'!$B$15, " - ", 'SUP4'!$I$7, " - ", 'SUP4'!$F$6, " - ", 'SUP4'!$E$5),212)&amp;" [*** truncated]",_xlfn.CONCAT('SUP4'!$B$10, " - ", 'SUP4'!$B$15, " - ", 'SUP4'!$I$7, " - ", 'SUP4'!$F$6, " - ", 'SUP4'!$E$5))</f>
        <v>Green recovery programme - Green recovery line 2 - Opex - Treated water distribution - Water network+ - Expenditure in report year</v>
      </c>
      <c r="D4009" t="str">
        <f>'SUP4'!$C$15</f>
        <v>£m</v>
      </c>
      <c r="E4009" t="s">
        <v>8488</v>
      </c>
      <c r="F4009" s="1248" t="str">
        <f>IF(ISBLANK('SUP4'!$AG$15),"##BLANK",'SUP4'!$AG$15)</f>
        <v>##BLANK</v>
      </c>
    </row>
    <row r="4010" spans="2:6" x14ac:dyDescent="0.2">
      <c r="B4010" t="str">
        <f>UPPER('SUP4'!$BP$15)</f>
        <v>B0446GROE_TO_PR24</v>
      </c>
      <c r="C4010" t="str">
        <f>IF(LEN(_xlfn.CONCAT('SUP4'!$B$10, " - ", 'SUP4'!$B$15, " - ", 'SUP4'!$J$6, " - ", 'SUP4'!$E$5))&gt;230,LEFT(_xlfn.CONCAT('SUP4'!$B$10, " - ", 'SUP4'!$B$15, " - ", 'SUP4'!$J$6, " - ", 'SUP4'!$E$5),212)&amp;" [*** truncated]",_xlfn.CONCAT('SUP4'!$B$10, " - ", 'SUP4'!$B$15, " - ", 'SUP4'!$J$6, " - ", 'SUP4'!$E$5))</f>
        <v>Green recovery programme - Green recovery line 2 - Opex - Total - Expenditure in report year</v>
      </c>
      <c r="D4010" t="str">
        <f>'SUP4'!$C$15</f>
        <v>£m</v>
      </c>
      <c r="E4010" t="s">
        <v>8488</v>
      </c>
      <c r="F4010" s="1248">
        <f>IF(ISBLANK('SUP4'!$AH$15),"##BLANK",'SUP4'!$AH$15)</f>
        <v>0</v>
      </c>
    </row>
    <row r="4011" spans="2:6" x14ac:dyDescent="0.2">
      <c r="B4011" t="str">
        <f>UPPER('SUP4'!$BQ$15)</f>
        <v>B0816GROC_WR_PR24</v>
      </c>
      <c r="C4011" t="str">
        <f>IF(LEN(_xlfn.CONCAT('SUP4'!$B$10, " - ", 'SUP4'!$B$15, " - ", 'SUP4'!$K$6, " - ", 'SUP4'!$K$5))&gt;230,LEFT(_xlfn.CONCAT('SUP4'!$B$10, " - ", 'SUP4'!$B$15, " - ", 'SUP4'!$K$6, " - ", 'SUP4'!$K$5),212)&amp;" [*** truncated]",_xlfn.CONCAT('SUP4'!$B$10, " - ", 'SUP4'!$B$15, " - ", 'SUP4'!$K$6, " - ", 'SUP4'!$K$5))</f>
        <v>Green recovery programme - Green recovery line 2 - Opex - Water resources - Cumulative expenditure on schemes completed in the report year</v>
      </c>
      <c r="D4011" t="str">
        <f>'SUP4'!$C$15</f>
        <v>£m</v>
      </c>
      <c r="E4011" t="s">
        <v>8488</v>
      </c>
      <c r="F4011" s="1248" t="str">
        <f>IF(ISBLANK('SUP4'!$AI$15),"##BLANK",'SUP4'!$AI$15)</f>
        <v>##BLANK</v>
      </c>
    </row>
    <row r="4012" spans="2:6" x14ac:dyDescent="0.2">
      <c r="B4012" t="str">
        <f>UPPER('SUP4'!$BR$15)</f>
        <v>B0827GROC_RW_PR24</v>
      </c>
      <c r="C4012" t="str">
        <f>IF(LEN(_xlfn.CONCAT('SUP4'!$B$10, " - ", 'SUP4'!$B$15, " - ", 'SUP4'!$L$7, " - ", 'SUP4'!$L$6, " - ", 'SUP4'!$K$5))&gt;230,LEFT(_xlfn.CONCAT('SUP4'!$B$10, " - ", 'SUP4'!$B$15, " - ", 'SUP4'!$L$7, " - ", 'SUP4'!$L$6, " - ", 'SUP4'!$K$5),212)&amp;" [*** truncated]",_xlfn.CONCAT('SUP4'!$B$10, " - ", 'SUP4'!$B$15, " - ", 'SUP4'!$L$7, " - ", 'SUP4'!$L$6, " - ", 'SUP4'!$K$5))</f>
        <v>Green recovery programme - Green recovery line 2 - Opex - Raw water transport - Water network+ - Cumulative expenditure on schemes completed in the report year</v>
      </c>
      <c r="D4012" t="str">
        <f>'SUP4'!$C$15</f>
        <v>£m</v>
      </c>
      <c r="E4012" t="s">
        <v>8488</v>
      </c>
      <c r="F4012" s="1248" t="str">
        <f>IF(ISBLANK('SUP4'!$AJ$15),"##BLANK",'SUP4'!$AJ$15)</f>
        <v>##BLANK</v>
      </c>
    </row>
    <row r="4013" spans="2:6" x14ac:dyDescent="0.2">
      <c r="B4013" t="str">
        <f>UPPER('SUP4'!$BS$15)</f>
        <v>B0838GROC_SW_PR24</v>
      </c>
      <c r="C4013" t="str">
        <f>IF(LEN(_xlfn.CONCAT('SUP4'!$B$10, " - ", 'SUP4'!$B$15, " - ", 'SUP4'!$M$7, " - ", 'SUP4'!$L$6, " - ", 'SUP4'!$K$5))&gt;230,LEFT(_xlfn.CONCAT('SUP4'!$B$10, " - ", 'SUP4'!$B$15, " - ", 'SUP4'!$M$7, " - ", 'SUP4'!$L$6, " - ", 'SUP4'!$K$5),212)&amp;" [*** truncated]",_xlfn.CONCAT('SUP4'!$B$10, " - ", 'SUP4'!$B$15, " - ", 'SUP4'!$M$7, " - ", 'SUP4'!$L$6, " - ", 'SUP4'!$K$5))</f>
        <v>Green recovery programme - Green recovery line 2 - Opex - Raw water storage - Water network+ - Cumulative expenditure on schemes completed in the report year</v>
      </c>
      <c r="D4013" t="str">
        <f>'SUP4'!$C$15</f>
        <v>£m</v>
      </c>
      <c r="E4013" t="s">
        <v>8488</v>
      </c>
      <c r="F4013" s="1248" t="str">
        <f>IF(ISBLANK('SUP4'!$AK$15),"##BLANK",'SUP4'!$AK$15)</f>
        <v>##BLANK</v>
      </c>
    </row>
    <row r="4014" spans="2:6" x14ac:dyDescent="0.2">
      <c r="B4014" t="str">
        <f>UPPER('SUP4'!$BT$15)</f>
        <v>B0849GROC_TW_PR24</v>
      </c>
      <c r="C4014" t="str">
        <f>IF(LEN(_xlfn.CONCAT('SUP4'!$B$10, " - ", 'SUP4'!$B$15, " - ", 'SUP4'!$N$7, " - ", 'SUP4'!$L$6, " - ", 'SUP4'!$K$5))&gt;230,LEFT(_xlfn.CONCAT('SUP4'!$B$10, " - ", 'SUP4'!$B$15, " - ", 'SUP4'!$N$7, " - ", 'SUP4'!$L$6, " - ", 'SUP4'!$K$5),212)&amp;" [*** truncated]",_xlfn.CONCAT('SUP4'!$B$10, " - ", 'SUP4'!$B$15, " - ", 'SUP4'!$N$7, " - ", 'SUP4'!$L$6, " - ", 'SUP4'!$K$5))</f>
        <v>Green recovery programme - Green recovery line 2 - Opex - Water treatment - Water network+ - Cumulative expenditure on schemes completed in the report year</v>
      </c>
      <c r="D4014" t="str">
        <f>'SUP4'!$C$15</f>
        <v>£m</v>
      </c>
      <c r="E4014" t="s">
        <v>8488</v>
      </c>
      <c r="F4014" s="1248" t="str">
        <f>IF(ISBLANK('SUP4'!$AL$15),"##BLANK",'SUP4'!$AL$15)</f>
        <v>##BLANK</v>
      </c>
    </row>
    <row r="4015" spans="2:6" x14ac:dyDescent="0.2">
      <c r="B4015" t="str">
        <f>UPPER('SUP4'!$BU$15)</f>
        <v>B0860GROC_DW_PR24</v>
      </c>
      <c r="C4015" t="str">
        <f>IF(LEN(_xlfn.CONCAT('SUP4'!$B$10, " - ", 'SUP4'!$B$15, " - ", 'SUP4'!$O$7, " - ", 'SUP4'!$L$6, " - ", 'SUP4'!$K$5))&gt;230,LEFT(_xlfn.CONCAT('SUP4'!$B$10, " - ", 'SUP4'!$B$15, " - ", 'SUP4'!$O$7, " - ", 'SUP4'!$L$6, " - ", 'SUP4'!$K$5),212)&amp;" [*** truncated]",_xlfn.CONCAT('SUP4'!$B$10, " - ", 'SUP4'!$B$15, " - ", 'SUP4'!$O$7, " - ", 'SUP4'!$L$6, " - ", 'SUP4'!$K$5))</f>
        <v>Green recovery programme - Green recovery line 2 - Opex - Treated water distribution - Water network+ - Cumulative expenditure on schemes completed in the report year</v>
      </c>
      <c r="D4015" t="str">
        <f>'SUP4'!$C$15</f>
        <v>£m</v>
      </c>
      <c r="E4015" t="s">
        <v>8488</v>
      </c>
      <c r="F4015" s="1248" t="str">
        <f>IF(ISBLANK('SUP4'!$AM$15),"##BLANK",'SUP4'!$AM$15)</f>
        <v>##BLANK</v>
      </c>
    </row>
    <row r="4016" spans="2:6" x14ac:dyDescent="0.2">
      <c r="B4016" t="str">
        <f>UPPER('SUP4'!$BV$15)</f>
        <v>B0496GROC_TO_PR24</v>
      </c>
      <c r="C4016" t="str">
        <f>IF(LEN(_xlfn.CONCAT('SUP4'!$B$10, " - ", 'SUP4'!$B$15, " - ", 'SUP4'!$P$6, " - ", 'SUP4'!$K$5))&gt;230,LEFT(_xlfn.CONCAT('SUP4'!$B$10, " - ", 'SUP4'!$B$15, " - ", 'SUP4'!$P$6, " - ", 'SUP4'!$K$5),212)&amp;" [*** truncated]",_xlfn.CONCAT('SUP4'!$B$10, " - ", 'SUP4'!$B$15, " - ", 'SUP4'!$P$6, " - ", 'SUP4'!$K$5))</f>
        <v>Green recovery programme - Green recovery line 2 - Opex - Total - Cumulative expenditure on schemes completed in the report year</v>
      </c>
      <c r="D4016" t="str">
        <f>'SUP4'!$C$15</f>
        <v>£m</v>
      </c>
      <c r="E4016" t="s">
        <v>8488</v>
      </c>
      <c r="F4016" s="1248">
        <f>IF(ISBLANK('SUP4'!$AN$15),"##BLANK",'SUP4'!$AN$15)</f>
        <v>0</v>
      </c>
    </row>
    <row r="4017" spans="2:6" x14ac:dyDescent="0.2">
      <c r="B4017" t="str">
        <f>UPPER('SUP4'!$BK$16)</f>
        <v>B0408GRTE_WR_PR24</v>
      </c>
      <c r="C4017" t="str">
        <f>IF(LEN(_xlfn.CONCAT('SUP4'!$B$10, " - ", 'SUP4'!$B$16, " - ", 'SUP4'!$E$6, " - ", 'SUP4'!$E$5))&gt;230,LEFT(_xlfn.CONCAT('SUP4'!$B$10, " - ", 'SUP4'!$B$16, " - ", 'SUP4'!$E$6, " - ", 'SUP4'!$E$5),212)&amp;" [*** truncated]",_xlfn.CONCAT('SUP4'!$B$10, " - ", 'SUP4'!$B$16, " - ", 'SUP4'!$E$6, " - ", 'SUP4'!$E$5))</f>
        <v>Green recovery programme - Green recovery line 2 - Totex - Water resources - Expenditure in report year</v>
      </c>
      <c r="D4017" t="str">
        <f>'SUP4'!$C$16</f>
        <v>£m</v>
      </c>
      <c r="E4017" t="s">
        <v>8488</v>
      </c>
      <c r="F4017" s="1248">
        <f>IF(ISBLANK('SUP4'!$AC$16),"##BLANK",'SUP4'!$AC$16)</f>
        <v>0</v>
      </c>
    </row>
    <row r="4018" spans="2:6" x14ac:dyDescent="0.2">
      <c r="B4018" t="str">
        <f>UPPER('SUP4'!$BL$16)</f>
        <v>B0415GRTE_RW_PR24</v>
      </c>
      <c r="C4018" t="str">
        <f>IF(LEN(_xlfn.CONCAT('SUP4'!$B$10, " - ", 'SUP4'!$B$16, " - ", 'SUP4'!$F$7, " - ", 'SUP4'!$F$6, " - ", 'SUP4'!$E$5))&gt;230,LEFT(_xlfn.CONCAT('SUP4'!$B$10, " - ", 'SUP4'!$B$16, " - ", 'SUP4'!$F$7, " - ", 'SUP4'!$F$6, " - ", 'SUP4'!$E$5),212)&amp;" [*** truncated]",_xlfn.CONCAT('SUP4'!$B$10, " - ", 'SUP4'!$B$16, " - ", 'SUP4'!$F$7, " - ", 'SUP4'!$F$6, " - ", 'SUP4'!$E$5))</f>
        <v>Green recovery programme - Green recovery line 2 - Totex - Raw water transport - Water network+ - Expenditure in report year</v>
      </c>
      <c r="D4018" t="str">
        <f>'SUP4'!$C$16</f>
        <v>£m</v>
      </c>
      <c r="E4018" t="s">
        <v>8488</v>
      </c>
      <c r="F4018" s="1248">
        <f>IF(ISBLANK('SUP4'!$AD$16),"##BLANK",'SUP4'!$AD$16)</f>
        <v>0</v>
      </c>
    </row>
    <row r="4019" spans="2:6" x14ac:dyDescent="0.2">
      <c r="B4019" t="str">
        <f>UPPER('SUP4'!$BM$16)</f>
        <v>B0422GRTE_SW_PR24</v>
      </c>
      <c r="C4019" t="str">
        <f>IF(LEN(_xlfn.CONCAT('SUP4'!$B$10, " - ", 'SUP4'!$B$16, " - ", 'SUP4'!$G$7, " - ", 'SUP4'!$F$6, " - ", 'SUP4'!$E$5))&gt;230,LEFT(_xlfn.CONCAT('SUP4'!$B$10, " - ", 'SUP4'!$B$16, " - ", 'SUP4'!$G$7, " - ", 'SUP4'!$F$6, " - ", 'SUP4'!$E$5),212)&amp;" [*** truncated]",_xlfn.CONCAT('SUP4'!$B$10, " - ", 'SUP4'!$B$16, " - ", 'SUP4'!$G$7, " - ", 'SUP4'!$F$6, " - ", 'SUP4'!$E$5))</f>
        <v>Green recovery programme - Green recovery line 2 - Totex - Raw water storage - Water network+ - Expenditure in report year</v>
      </c>
      <c r="D4019" t="str">
        <f>'SUP4'!$C$16</f>
        <v>£m</v>
      </c>
      <c r="E4019" t="s">
        <v>8488</v>
      </c>
      <c r="F4019" s="1248">
        <f>IF(ISBLANK('SUP4'!$AE$16),"##BLANK",'SUP4'!$AE$16)</f>
        <v>0</v>
      </c>
    </row>
    <row r="4020" spans="2:6" x14ac:dyDescent="0.2">
      <c r="B4020" t="str">
        <f>UPPER('SUP4'!$BN$16)</f>
        <v>B0429GRTE_TW_PR24</v>
      </c>
      <c r="C4020" t="str">
        <f>IF(LEN(_xlfn.CONCAT('SUP4'!$B$10, " - ", 'SUP4'!$B$16, " - ", 'SUP4'!$H$7, " - ", 'SUP4'!$F$6, " - ", 'SUP4'!$E$5))&gt;230,LEFT(_xlfn.CONCAT('SUP4'!$B$10, " - ", 'SUP4'!$B$16, " - ", 'SUP4'!$H$7, " - ", 'SUP4'!$F$6, " - ", 'SUP4'!$E$5),212)&amp;" [*** truncated]",_xlfn.CONCAT('SUP4'!$B$10, " - ", 'SUP4'!$B$16, " - ", 'SUP4'!$H$7, " - ", 'SUP4'!$F$6, " - ", 'SUP4'!$E$5))</f>
        <v>Green recovery programme - Green recovery line 2 - Totex - Water treatment - Water network+ - Expenditure in report year</v>
      </c>
      <c r="D4020" t="str">
        <f>'SUP4'!$C$16</f>
        <v>£m</v>
      </c>
      <c r="E4020" t="s">
        <v>8488</v>
      </c>
      <c r="F4020" s="1248">
        <f>IF(ISBLANK('SUP4'!$AF$16),"##BLANK",'SUP4'!$AF$16)</f>
        <v>0</v>
      </c>
    </row>
    <row r="4021" spans="2:6" x14ac:dyDescent="0.2">
      <c r="B4021" t="str">
        <f>UPPER('SUP4'!$BO$16)</f>
        <v>B0436GRTE_DW_PR24</v>
      </c>
      <c r="C4021" t="str">
        <f>IF(LEN(_xlfn.CONCAT('SUP4'!$B$10, " - ", 'SUP4'!$B$16, " - ", 'SUP4'!$I$7, " - ", 'SUP4'!$F$6, " - ", 'SUP4'!$E$5))&gt;230,LEFT(_xlfn.CONCAT('SUP4'!$B$10, " - ", 'SUP4'!$B$16, " - ", 'SUP4'!$I$7, " - ", 'SUP4'!$F$6, " - ", 'SUP4'!$E$5),212)&amp;" [*** truncated]",_xlfn.CONCAT('SUP4'!$B$10, " - ", 'SUP4'!$B$16, " - ", 'SUP4'!$I$7, " - ", 'SUP4'!$F$6, " - ", 'SUP4'!$E$5))</f>
        <v>Green recovery programme - Green recovery line 2 - Totex - Treated water distribution - Water network+ - Expenditure in report year</v>
      </c>
      <c r="D4021" t="str">
        <f>'SUP4'!$C$16</f>
        <v>£m</v>
      </c>
      <c r="E4021" t="s">
        <v>8488</v>
      </c>
      <c r="F4021" s="1248">
        <f>IF(ISBLANK('SUP4'!$AG$16),"##BLANK",'SUP4'!$AG$16)</f>
        <v>0</v>
      </c>
    </row>
    <row r="4022" spans="2:6" x14ac:dyDescent="0.2">
      <c r="B4022" t="str">
        <f>UPPER('SUP4'!$BP$16)</f>
        <v>B0447GRTE_TO_PR24</v>
      </c>
      <c r="C4022" t="str">
        <f>IF(LEN(_xlfn.CONCAT('SUP4'!$B$10, " - ", 'SUP4'!$B$16, " - ", 'SUP4'!$J$6, " - ", 'SUP4'!$E$5))&gt;230,LEFT(_xlfn.CONCAT('SUP4'!$B$10, " - ", 'SUP4'!$B$16, " - ", 'SUP4'!$J$6, " - ", 'SUP4'!$E$5),212)&amp;" [*** truncated]",_xlfn.CONCAT('SUP4'!$B$10, " - ", 'SUP4'!$B$16, " - ", 'SUP4'!$J$6, " - ", 'SUP4'!$E$5))</f>
        <v>Green recovery programme - Green recovery line 2 - Totex - Total - Expenditure in report year</v>
      </c>
      <c r="D4022" t="str">
        <f>'SUP4'!$C$16</f>
        <v>£m</v>
      </c>
      <c r="E4022" t="s">
        <v>8488</v>
      </c>
      <c r="F4022" s="1248">
        <f>IF(ISBLANK('SUP4'!$AH$16),"##BLANK",'SUP4'!$AH$16)</f>
        <v>0</v>
      </c>
    </row>
    <row r="4023" spans="2:6" x14ac:dyDescent="0.2">
      <c r="B4023" t="str">
        <f>UPPER('SUP4'!$BQ$16)</f>
        <v>B0458GRTC_WR_PR24</v>
      </c>
      <c r="C4023" t="str">
        <f>IF(LEN(_xlfn.CONCAT('SUP4'!$B$10, " - ", 'SUP4'!$B$16, " - ", 'SUP4'!$K$6, " - ", 'SUP4'!$K$5))&gt;230,LEFT(_xlfn.CONCAT('SUP4'!$B$10, " - ", 'SUP4'!$B$16, " - ", 'SUP4'!$K$6, " - ", 'SUP4'!$K$5),212)&amp;" [*** truncated]",_xlfn.CONCAT('SUP4'!$B$10, " - ", 'SUP4'!$B$16, " - ", 'SUP4'!$K$6, " - ", 'SUP4'!$K$5))</f>
        <v>Green recovery programme - Green recovery line 2 - Totex - Water resources - Cumulative expenditure on schemes completed in the report year</v>
      </c>
      <c r="D4023" t="str">
        <f>'SUP4'!$C$16</f>
        <v>£m</v>
      </c>
      <c r="E4023" t="s">
        <v>8488</v>
      </c>
      <c r="F4023" s="1248">
        <f>IF(ISBLANK('SUP4'!$AI$16),"##BLANK",'SUP4'!$AI$16)</f>
        <v>0</v>
      </c>
    </row>
    <row r="4024" spans="2:6" x14ac:dyDescent="0.2">
      <c r="B4024" t="str">
        <f>UPPER('SUP4'!$BR$16)</f>
        <v>B0465GRTC_RW_PR24</v>
      </c>
      <c r="C4024" t="str">
        <f>IF(LEN(_xlfn.CONCAT('SUP4'!$B$10, " - ", 'SUP4'!$B$16, " - ", 'SUP4'!$L$7, " - ", 'SUP4'!$L$6, " - ", 'SUP4'!$K$5))&gt;230,LEFT(_xlfn.CONCAT('SUP4'!$B$10, " - ", 'SUP4'!$B$16, " - ", 'SUP4'!$L$7, " - ", 'SUP4'!$L$6, " - ", 'SUP4'!$K$5),212)&amp;" [*** truncated]",_xlfn.CONCAT('SUP4'!$B$10, " - ", 'SUP4'!$B$16, " - ", 'SUP4'!$L$7, " - ", 'SUP4'!$L$6, " - ", 'SUP4'!$K$5))</f>
        <v>Green recovery programme - Green recovery line 2 - Totex - Raw water transport - Water network+ - Cumulative expenditure on schemes completed in the report year</v>
      </c>
      <c r="D4024" t="str">
        <f>'SUP4'!$C$16</f>
        <v>£m</v>
      </c>
      <c r="E4024" t="s">
        <v>8488</v>
      </c>
      <c r="F4024" s="1248">
        <f>IF(ISBLANK('SUP4'!$AJ$16),"##BLANK",'SUP4'!$AJ$16)</f>
        <v>0</v>
      </c>
    </row>
    <row r="4025" spans="2:6" x14ac:dyDescent="0.2">
      <c r="B4025" t="str">
        <f>UPPER('SUP4'!$BS$16)</f>
        <v>B0472GRTC_SW_PR24</v>
      </c>
      <c r="C4025" t="str">
        <f>IF(LEN(_xlfn.CONCAT('SUP4'!$B$10, " - ", 'SUP4'!$B$16, " - ", 'SUP4'!$M$7, " - ", 'SUP4'!$L$6, " - ", 'SUP4'!$K$5))&gt;230,LEFT(_xlfn.CONCAT('SUP4'!$B$10, " - ", 'SUP4'!$B$16, " - ", 'SUP4'!$M$7, " - ", 'SUP4'!$L$6, " - ", 'SUP4'!$K$5),212)&amp;" [*** truncated]",_xlfn.CONCAT('SUP4'!$B$10, " - ", 'SUP4'!$B$16, " - ", 'SUP4'!$M$7, " - ", 'SUP4'!$L$6, " - ", 'SUP4'!$K$5))</f>
        <v>Green recovery programme - Green recovery line 2 - Totex - Raw water storage - Water network+ - Cumulative expenditure on schemes completed in the report year</v>
      </c>
      <c r="D4025" t="str">
        <f>'SUP4'!$C$16</f>
        <v>£m</v>
      </c>
      <c r="E4025" t="s">
        <v>8488</v>
      </c>
      <c r="F4025" s="1248">
        <f>IF(ISBLANK('SUP4'!$AK$16),"##BLANK",'SUP4'!$AK$16)</f>
        <v>0</v>
      </c>
    </row>
    <row r="4026" spans="2:6" x14ac:dyDescent="0.2">
      <c r="B4026" t="str">
        <f>UPPER('SUP4'!$BT$16)</f>
        <v>B0479GRTC_TW_PR24</v>
      </c>
      <c r="C4026" t="str">
        <f>IF(LEN(_xlfn.CONCAT('SUP4'!$B$10, " - ", 'SUP4'!$B$16, " - ", 'SUP4'!$N$7, " - ", 'SUP4'!$L$6, " - ", 'SUP4'!$K$5))&gt;230,LEFT(_xlfn.CONCAT('SUP4'!$B$10, " - ", 'SUP4'!$B$16, " - ", 'SUP4'!$N$7, " - ", 'SUP4'!$L$6, " - ", 'SUP4'!$K$5),212)&amp;" [*** truncated]",_xlfn.CONCAT('SUP4'!$B$10, " - ", 'SUP4'!$B$16, " - ", 'SUP4'!$N$7, " - ", 'SUP4'!$L$6, " - ", 'SUP4'!$K$5))</f>
        <v>Green recovery programme - Green recovery line 2 - Totex - Water treatment - Water network+ - Cumulative expenditure on schemes completed in the report year</v>
      </c>
      <c r="D4026" t="str">
        <f>'SUP4'!$C$16</f>
        <v>£m</v>
      </c>
      <c r="E4026" t="s">
        <v>8488</v>
      </c>
      <c r="F4026" s="1248">
        <f>IF(ISBLANK('SUP4'!$AL$16),"##BLANK",'SUP4'!$AL$16)</f>
        <v>0</v>
      </c>
    </row>
    <row r="4027" spans="2:6" x14ac:dyDescent="0.2">
      <c r="B4027" t="str">
        <f>UPPER('SUP4'!$BU$16)</f>
        <v>B0486GRTC_DW_PR24</v>
      </c>
      <c r="C4027" t="str">
        <f>IF(LEN(_xlfn.CONCAT('SUP4'!$B$10, " - ", 'SUP4'!$B$16, " - ", 'SUP4'!$O$7, " - ", 'SUP4'!$L$6, " - ", 'SUP4'!$K$5))&gt;230,LEFT(_xlfn.CONCAT('SUP4'!$B$10, " - ", 'SUP4'!$B$16, " - ", 'SUP4'!$O$7, " - ", 'SUP4'!$L$6, " - ", 'SUP4'!$K$5),212)&amp;" [*** truncated]",_xlfn.CONCAT('SUP4'!$B$10, " - ", 'SUP4'!$B$16, " - ", 'SUP4'!$O$7, " - ", 'SUP4'!$L$6, " - ", 'SUP4'!$K$5))</f>
        <v>Green recovery programme - Green recovery line 2 - Totex - Treated water distribution - Water network+ - Cumulative expenditure on schemes completed in the report year</v>
      </c>
      <c r="D4027" t="str">
        <f>'SUP4'!$C$16</f>
        <v>£m</v>
      </c>
      <c r="E4027" t="s">
        <v>8488</v>
      </c>
      <c r="F4027" s="1248">
        <f>IF(ISBLANK('SUP4'!$AM$16),"##BLANK",'SUP4'!$AM$16)</f>
        <v>0</v>
      </c>
    </row>
    <row r="4028" spans="2:6" x14ac:dyDescent="0.2">
      <c r="B4028" t="str">
        <f>UPPER('SUP4'!$BV$16)</f>
        <v>B0497GRTC_TO_PR24</v>
      </c>
      <c r="C4028" t="str">
        <f>IF(LEN(_xlfn.CONCAT('SUP4'!$B$10, " - ", 'SUP4'!$B$16, " - ", 'SUP4'!$P$6, " - ", 'SUP4'!$K$5))&gt;230,LEFT(_xlfn.CONCAT('SUP4'!$B$10, " - ", 'SUP4'!$B$16, " - ", 'SUP4'!$P$6, " - ", 'SUP4'!$K$5),212)&amp;" [*** truncated]",_xlfn.CONCAT('SUP4'!$B$10, " - ", 'SUP4'!$B$16, " - ", 'SUP4'!$P$6, " - ", 'SUP4'!$K$5))</f>
        <v>Green recovery programme - Green recovery line 2 - Totex - Total - Cumulative expenditure on schemes completed in the report year</v>
      </c>
      <c r="D4028" t="str">
        <f>'SUP4'!$C$16</f>
        <v>£m</v>
      </c>
      <c r="E4028" t="s">
        <v>8488</v>
      </c>
      <c r="F4028" s="1248">
        <f>IF(ISBLANK('SUP4'!$AN$16),"##BLANK",'SUP4'!$AN$16)</f>
        <v>0</v>
      </c>
    </row>
    <row r="4029" spans="2:6" x14ac:dyDescent="0.2">
      <c r="B4029" t="str">
        <f>UPPER('SUP4'!$BK$17)</f>
        <v>B0763GRCE_WR_PR24</v>
      </c>
      <c r="C4029" t="str">
        <f>IF(LEN(_xlfn.CONCAT('SUP4'!$B$10, " - ", 'SUP4'!$B$17, " - ", 'SUP4'!$E$6, " - ", 'SUP4'!$E$5))&gt;230,LEFT(_xlfn.CONCAT('SUP4'!$B$10, " - ", 'SUP4'!$B$17, " - ", 'SUP4'!$E$6, " - ", 'SUP4'!$E$5),212)&amp;" [*** truncated]",_xlfn.CONCAT('SUP4'!$B$10, " - ", 'SUP4'!$B$17, " - ", 'SUP4'!$E$6, " - ", 'SUP4'!$E$5))</f>
        <v>Green recovery programme - Green recovery line 3 - Capex - Water resources - Expenditure in report year</v>
      </c>
      <c r="D4029" t="str">
        <f>'SUP4'!$C$17</f>
        <v>£m</v>
      </c>
      <c r="E4029" t="s">
        <v>8488</v>
      </c>
      <c r="F4029" s="1248" t="str">
        <f>IF(ISBLANK('SUP4'!$AC$17),"##BLANK",'SUP4'!$AC$17)</f>
        <v>##BLANK</v>
      </c>
    </row>
    <row r="4030" spans="2:6" x14ac:dyDescent="0.2">
      <c r="B4030" t="str">
        <f>UPPER('SUP4'!$BL$17)</f>
        <v>B0774GRCE_RW_PR24</v>
      </c>
      <c r="C4030" t="str">
        <f>IF(LEN(_xlfn.CONCAT('SUP4'!$B$10, " - ", 'SUP4'!$B$17, " - ", 'SUP4'!$F$7, " - ", 'SUP4'!$F$6, " - ", 'SUP4'!$E$5))&gt;230,LEFT(_xlfn.CONCAT('SUP4'!$B$10, " - ", 'SUP4'!$B$17, " - ", 'SUP4'!$F$7, " - ", 'SUP4'!$F$6, " - ", 'SUP4'!$E$5),212)&amp;" [*** truncated]",_xlfn.CONCAT('SUP4'!$B$10, " - ", 'SUP4'!$B$17, " - ", 'SUP4'!$F$7, " - ", 'SUP4'!$F$6, " - ", 'SUP4'!$E$5))</f>
        <v>Green recovery programme - Green recovery line 3 - Capex - Raw water transport - Water network+ - Expenditure in report year</v>
      </c>
      <c r="D4030" t="str">
        <f>'SUP4'!$C$17</f>
        <v>£m</v>
      </c>
      <c r="E4030" t="s">
        <v>8488</v>
      </c>
      <c r="F4030" s="1248" t="str">
        <f>IF(ISBLANK('SUP4'!$AD$17),"##BLANK",'SUP4'!$AD$17)</f>
        <v>##BLANK</v>
      </c>
    </row>
    <row r="4031" spans="2:6" x14ac:dyDescent="0.2">
      <c r="B4031" t="str">
        <f>UPPER('SUP4'!$BM$17)</f>
        <v>B0785GRCE_SW_PR24</v>
      </c>
      <c r="C4031" t="str">
        <f>IF(LEN(_xlfn.CONCAT('SUP4'!$B$10, " - ", 'SUP4'!$B$17, " - ", 'SUP4'!$G$7, " - ", 'SUP4'!$F$6, " - ", 'SUP4'!$E$5))&gt;230,LEFT(_xlfn.CONCAT('SUP4'!$B$10, " - ", 'SUP4'!$B$17, " - ", 'SUP4'!$G$7, " - ", 'SUP4'!$F$6, " - ", 'SUP4'!$E$5),212)&amp;" [*** truncated]",_xlfn.CONCAT('SUP4'!$B$10, " - ", 'SUP4'!$B$17, " - ", 'SUP4'!$G$7, " - ", 'SUP4'!$F$6, " - ", 'SUP4'!$E$5))</f>
        <v>Green recovery programme - Green recovery line 3 - Capex - Raw water storage - Water network+ - Expenditure in report year</v>
      </c>
      <c r="D4031" t="str">
        <f>'SUP4'!$C$17</f>
        <v>£m</v>
      </c>
      <c r="E4031" t="s">
        <v>8488</v>
      </c>
      <c r="F4031" s="1248" t="str">
        <f>IF(ISBLANK('SUP4'!$AE$17),"##BLANK",'SUP4'!$AE$17)</f>
        <v>##BLANK</v>
      </c>
    </row>
    <row r="4032" spans="2:6" x14ac:dyDescent="0.2">
      <c r="B4032" t="str">
        <f>UPPER('SUP4'!$BN$17)</f>
        <v>B0796GRCE_TW_PR24</v>
      </c>
      <c r="C4032" t="str">
        <f>IF(LEN(_xlfn.CONCAT('SUP4'!$B$10, " - ", 'SUP4'!$B$17, " - ", 'SUP4'!$H$7, " - ", 'SUP4'!$F$6, " - ", 'SUP4'!$E$5))&gt;230,LEFT(_xlfn.CONCAT('SUP4'!$B$10, " - ", 'SUP4'!$B$17, " - ", 'SUP4'!$H$7, " - ", 'SUP4'!$F$6, " - ", 'SUP4'!$E$5),212)&amp;" [*** truncated]",_xlfn.CONCAT('SUP4'!$B$10, " - ", 'SUP4'!$B$17, " - ", 'SUP4'!$H$7, " - ", 'SUP4'!$F$6, " - ", 'SUP4'!$E$5))</f>
        <v>Green recovery programme - Green recovery line 3 - Capex - Water treatment - Water network+ - Expenditure in report year</v>
      </c>
      <c r="D4032" t="str">
        <f>'SUP4'!$C$17</f>
        <v>£m</v>
      </c>
      <c r="E4032" t="s">
        <v>8488</v>
      </c>
      <c r="F4032" s="1248" t="str">
        <f>IF(ISBLANK('SUP4'!$AF$17),"##BLANK",'SUP4'!$AF$17)</f>
        <v>##BLANK</v>
      </c>
    </row>
    <row r="4033" spans="2:6" x14ac:dyDescent="0.2">
      <c r="B4033" t="str">
        <f>UPPER('SUP4'!$BO$17)</f>
        <v>B0807GRCE_DW_PR24</v>
      </c>
      <c r="C4033" t="str">
        <f>IF(LEN(_xlfn.CONCAT('SUP4'!$B$10, " - ", 'SUP4'!$B$17, " - ", 'SUP4'!$I$7, " - ", 'SUP4'!$F$6, " - ", 'SUP4'!$E$5))&gt;230,LEFT(_xlfn.CONCAT('SUP4'!$B$10, " - ", 'SUP4'!$B$17, " - ", 'SUP4'!$I$7, " - ", 'SUP4'!$F$6, " - ", 'SUP4'!$E$5),212)&amp;" [*** truncated]",_xlfn.CONCAT('SUP4'!$B$10, " - ", 'SUP4'!$B$17, " - ", 'SUP4'!$I$7, " - ", 'SUP4'!$F$6, " - ", 'SUP4'!$E$5))</f>
        <v>Green recovery programme - Green recovery line 3 - Capex - Treated water distribution - Water network+ - Expenditure in report year</v>
      </c>
      <c r="D4033" t="str">
        <f>'SUP4'!$C$17</f>
        <v>£m</v>
      </c>
      <c r="E4033" t="s">
        <v>8488</v>
      </c>
      <c r="F4033" s="1248" t="str">
        <f>IF(ISBLANK('SUP4'!$AG$17),"##BLANK",'SUP4'!$AG$17)</f>
        <v>##BLANK</v>
      </c>
    </row>
    <row r="4034" spans="2:6" x14ac:dyDescent="0.2">
      <c r="B4034" t="str">
        <f>UPPER('SUP4'!$BP$17)</f>
        <v>B0448GRCE_TO_PR24</v>
      </c>
      <c r="C4034" t="str">
        <f>IF(LEN(_xlfn.CONCAT('SUP4'!$B$10, " - ", 'SUP4'!$B$17, " - ", 'SUP4'!$J$6, " - ", 'SUP4'!$E$5))&gt;230,LEFT(_xlfn.CONCAT('SUP4'!$B$10, " - ", 'SUP4'!$B$17, " - ", 'SUP4'!$J$6, " - ", 'SUP4'!$E$5),212)&amp;" [*** truncated]",_xlfn.CONCAT('SUP4'!$B$10, " - ", 'SUP4'!$B$17, " - ", 'SUP4'!$J$6, " - ", 'SUP4'!$E$5))</f>
        <v>Green recovery programme - Green recovery line 3 - Capex - Total - Expenditure in report year</v>
      </c>
      <c r="D4034" t="str">
        <f>'SUP4'!$C$17</f>
        <v>£m</v>
      </c>
      <c r="E4034" t="s">
        <v>8488</v>
      </c>
      <c r="F4034" s="1248">
        <f>IF(ISBLANK('SUP4'!$AH$17),"##BLANK",'SUP4'!$AH$17)</f>
        <v>0</v>
      </c>
    </row>
    <row r="4035" spans="2:6" x14ac:dyDescent="0.2">
      <c r="B4035" t="str">
        <f>UPPER('SUP4'!$BQ$17)</f>
        <v>B0818GRCC_WR_PR24</v>
      </c>
      <c r="C4035" t="str">
        <f>IF(LEN(_xlfn.CONCAT('SUP4'!$B$10, " - ", 'SUP4'!$B$17, " - ", 'SUP4'!$K$6, " - ", 'SUP4'!$K$5))&gt;230,LEFT(_xlfn.CONCAT('SUP4'!$B$10, " - ", 'SUP4'!$B$17, " - ", 'SUP4'!$K$6, " - ", 'SUP4'!$K$5),212)&amp;" [*** truncated]",_xlfn.CONCAT('SUP4'!$B$10, " - ", 'SUP4'!$B$17, " - ", 'SUP4'!$K$6, " - ", 'SUP4'!$K$5))</f>
        <v>Green recovery programme - Green recovery line 3 - Capex - Water resources - Cumulative expenditure on schemes completed in the report year</v>
      </c>
      <c r="D4035" t="str">
        <f>'SUP4'!$C$17</f>
        <v>£m</v>
      </c>
      <c r="E4035" t="s">
        <v>8488</v>
      </c>
      <c r="F4035" s="1248" t="str">
        <f>IF(ISBLANK('SUP4'!$AI$17),"##BLANK",'SUP4'!$AI$17)</f>
        <v>##BLANK</v>
      </c>
    </row>
    <row r="4036" spans="2:6" x14ac:dyDescent="0.2">
      <c r="B4036" t="str">
        <f>UPPER('SUP4'!$BR$17)</f>
        <v>B0829GRCC_RW_PR24</v>
      </c>
      <c r="C4036" t="str">
        <f>IF(LEN(_xlfn.CONCAT('SUP4'!$B$10, " - ", 'SUP4'!$B$17, " - ", 'SUP4'!$L$7, " - ", 'SUP4'!$L$6, " - ", 'SUP4'!$K$5))&gt;230,LEFT(_xlfn.CONCAT('SUP4'!$B$10, " - ", 'SUP4'!$B$17, " - ", 'SUP4'!$L$7, " - ", 'SUP4'!$L$6, " - ", 'SUP4'!$K$5),212)&amp;" [*** truncated]",_xlfn.CONCAT('SUP4'!$B$10, " - ", 'SUP4'!$B$17, " - ", 'SUP4'!$L$7, " - ", 'SUP4'!$L$6, " - ", 'SUP4'!$K$5))</f>
        <v>Green recovery programme - Green recovery line 3 - Capex - Raw water transport - Water network+ - Cumulative expenditure on schemes completed in the report year</v>
      </c>
      <c r="D4036" t="str">
        <f>'SUP4'!$C$17</f>
        <v>£m</v>
      </c>
      <c r="E4036" t="s">
        <v>8488</v>
      </c>
      <c r="F4036" s="1248" t="str">
        <f>IF(ISBLANK('SUP4'!$AJ$17),"##BLANK",'SUP4'!$AJ$17)</f>
        <v>##BLANK</v>
      </c>
    </row>
    <row r="4037" spans="2:6" x14ac:dyDescent="0.2">
      <c r="B4037" t="str">
        <f>UPPER('SUP4'!$BS$17)</f>
        <v>B0840GRCC_SW_PR24</v>
      </c>
      <c r="C4037" t="str">
        <f>IF(LEN(_xlfn.CONCAT('SUP4'!$B$10, " - ", 'SUP4'!$B$17, " - ", 'SUP4'!$M$7, " - ", 'SUP4'!$L$6, " - ", 'SUP4'!$K$5))&gt;230,LEFT(_xlfn.CONCAT('SUP4'!$B$10, " - ", 'SUP4'!$B$17, " - ", 'SUP4'!$M$7, " - ", 'SUP4'!$L$6, " - ", 'SUP4'!$K$5),212)&amp;" [*** truncated]",_xlfn.CONCAT('SUP4'!$B$10, " - ", 'SUP4'!$B$17, " - ", 'SUP4'!$M$7, " - ", 'SUP4'!$L$6, " - ", 'SUP4'!$K$5))</f>
        <v>Green recovery programme - Green recovery line 3 - Capex - Raw water storage - Water network+ - Cumulative expenditure on schemes completed in the report year</v>
      </c>
      <c r="D4037" t="str">
        <f>'SUP4'!$C$17</f>
        <v>£m</v>
      </c>
      <c r="E4037" t="s">
        <v>8488</v>
      </c>
      <c r="F4037" s="1248" t="str">
        <f>IF(ISBLANK('SUP4'!$AK$17),"##BLANK",'SUP4'!$AK$17)</f>
        <v>##BLANK</v>
      </c>
    </row>
    <row r="4038" spans="2:6" x14ac:dyDescent="0.2">
      <c r="B4038" t="str">
        <f>UPPER('SUP4'!$BT$17)</f>
        <v>B0851GRCC_TW_PR24</v>
      </c>
      <c r="C4038" t="str">
        <f>IF(LEN(_xlfn.CONCAT('SUP4'!$B$10, " - ", 'SUP4'!$B$17, " - ", 'SUP4'!$N$7, " - ", 'SUP4'!$L$6, " - ", 'SUP4'!$K$5))&gt;230,LEFT(_xlfn.CONCAT('SUP4'!$B$10, " - ", 'SUP4'!$B$17, " - ", 'SUP4'!$N$7, " - ", 'SUP4'!$L$6, " - ", 'SUP4'!$K$5),212)&amp;" [*** truncated]",_xlfn.CONCAT('SUP4'!$B$10, " - ", 'SUP4'!$B$17, " - ", 'SUP4'!$N$7, " - ", 'SUP4'!$L$6, " - ", 'SUP4'!$K$5))</f>
        <v>Green recovery programme - Green recovery line 3 - Capex - Water treatment - Water network+ - Cumulative expenditure on schemes completed in the report year</v>
      </c>
      <c r="D4038" t="str">
        <f>'SUP4'!$C$17</f>
        <v>£m</v>
      </c>
      <c r="E4038" t="s">
        <v>8488</v>
      </c>
      <c r="F4038" s="1248" t="str">
        <f>IF(ISBLANK('SUP4'!$AL$17),"##BLANK",'SUP4'!$AL$17)</f>
        <v>##BLANK</v>
      </c>
    </row>
    <row r="4039" spans="2:6" x14ac:dyDescent="0.2">
      <c r="B4039" t="str">
        <f>UPPER('SUP4'!$BU$17)</f>
        <v>B0862GRCC_DW_PR24</v>
      </c>
      <c r="C4039" t="str">
        <f>IF(LEN(_xlfn.CONCAT('SUP4'!$B$10, " - ", 'SUP4'!$B$17, " - ", 'SUP4'!$O$7, " - ", 'SUP4'!$L$6, " - ", 'SUP4'!$K$5))&gt;230,LEFT(_xlfn.CONCAT('SUP4'!$B$10, " - ", 'SUP4'!$B$17, " - ", 'SUP4'!$O$7, " - ", 'SUP4'!$L$6, " - ", 'SUP4'!$K$5),212)&amp;" [*** truncated]",_xlfn.CONCAT('SUP4'!$B$10, " - ", 'SUP4'!$B$17, " - ", 'SUP4'!$O$7, " - ", 'SUP4'!$L$6, " - ", 'SUP4'!$K$5))</f>
        <v>Green recovery programme - Green recovery line 3 - Capex - Treated water distribution - Water network+ - Cumulative expenditure on schemes completed in the report year</v>
      </c>
      <c r="D4039" t="str">
        <f>'SUP4'!$C$17</f>
        <v>£m</v>
      </c>
      <c r="E4039" t="s">
        <v>8488</v>
      </c>
      <c r="F4039" s="1248" t="str">
        <f>IF(ISBLANK('SUP4'!$AM$17),"##BLANK",'SUP4'!$AM$17)</f>
        <v>##BLANK</v>
      </c>
    </row>
    <row r="4040" spans="2:6" x14ac:dyDescent="0.2">
      <c r="B4040" t="str">
        <f>UPPER('SUP4'!$BV$17)</f>
        <v>B0498GRCC_TO_PR24</v>
      </c>
      <c r="C4040" t="str">
        <f>IF(LEN(_xlfn.CONCAT('SUP4'!$B$10, " - ", 'SUP4'!$B$17, " - ", 'SUP4'!$P$6, " - ", 'SUP4'!$K$5))&gt;230,LEFT(_xlfn.CONCAT('SUP4'!$B$10, " - ", 'SUP4'!$B$17, " - ", 'SUP4'!$P$6, " - ", 'SUP4'!$K$5),212)&amp;" [*** truncated]",_xlfn.CONCAT('SUP4'!$B$10, " - ", 'SUP4'!$B$17, " - ", 'SUP4'!$P$6, " - ", 'SUP4'!$K$5))</f>
        <v>Green recovery programme - Green recovery line 3 - Capex - Total - Cumulative expenditure on schemes completed in the report year</v>
      </c>
      <c r="D4040" t="str">
        <f>'SUP4'!$C$17</f>
        <v>£m</v>
      </c>
      <c r="E4040" t="s">
        <v>8488</v>
      </c>
      <c r="F4040" s="1248">
        <f>IF(ISBLANK('SUP4'!$AN$17),"##BLANK",'SUP4'!$AN$17)</f>
        <v>0</v>
      </c>
    </row>
    <row r="4041" spans="2:6" x14ac:dyDescent="0.2">
      <c r="B4041" t="str">
        <f>UPPER('SUP4'!$BK$18)</f>
        <v>B0764GROE_WR_PR24</v>
      </c>
      <c r="C4041" t="str">
        <f>IF(LEN(_xlfn.CONCAT('SUP4'!$B$10, " - ", 'SUP4'!$B$18, " - ", 'SUP4'!$E$6, " - ", 'SUP4'!$E$5))&gt;230,LEFT(_xlfn.CONCAT('SUP4'!$B$10, " - ", 'SUP4'!$B$18, " - ", 'SUP4'!$E$6, " - ", 'SUP4'!$E$5),212)&amp;" [*** truncated]",_xlfn.CONCAT('SUP4'!$B$10, " - ", 'SUP4'!$B$18, " - ", 'SUP4'!$E$6, " - ", 'SUP4'!$E$5))</f>
        <v>Green recovery programme - Green recovery line 3 - Opex - Water resources - Expenditure in report year</v>
      </c>
      <c r="D4041" t="str">
        <f>'SUP4'!$C$18</f>
        <v>£m</v>
      </c>
      <c r="E4041" t="s">
        <v>8488</v>
      </c>
      <c r="F4041" s="1248" t="str">
        <f>IF(ISBLANK('SUP4'!$AC$18),"##BLANK",'SUP4'!$AC$18)</f>
        <v>##BLANK</v>
      </c>
    </row>
    <row r="4042" spans="2:6" x14ac:dyDescent="0.2">
      <c r="B4042" t="str">
        <f>UPPER('SUP4'!$BL$18)</f>
        <v>B0775GROE_RW_PR24</v>
      </c>
      <c r="C4042" t="str">
        <f>IF(LEN(_xlfn.CONCAT('SUP4'!$B$10, " - ", 'SUP4'!$B$18, " - ", 'SUP4'!$F$7, " - ", 'SUP4'!$F$6, " - ", 'SUP4'!$E$5))&gt;230,LEFT(_xlfn.CONCAT('SUP4'!$B$10, " - ", 'SUP4'!$B$18, " - ", 'SUP4'!$F$7, " - ", 'SUP4'!$F$6, " - ", 'SUP4'!$E$5),212)&amp;" [*** truncated]",_xlfn.CONCAT('SUP4'!$B$10, " - ", 'SUP4'!$B$18, " - ", 'SUP4'!$F$7, " - ", 'SUP4'!$F$6, " - ", 'SUP4'!$E$5))</f>
        <v>Green recovery programme - Green recovery line 3 - Opex - Raw water transport - Water network+ - Expenditure in report year</v>
      </c>
      <c r="D4042" t="str">
        <f>'SUP4'!$C$18</f>
        <v>£m</v>
      </c>
      <c r="E4042" t="s">
        <v>8488</v>
      </c>
      <c r="F4042" s="1248" t="str">
        <f>IF(ISBLANK('SUP4'!$AD$18),"##BLANK",'SUP4'!$AD$18)</f>
        <v>##BLANK</v>
      </c>
    </row>
    <row r="4043" spans="2:6" x14ac:dyDescent="0.2">
      <c r="B4043" t="str">
        <f>UPPER('SUP4'!$BM$18)</f>
        <v>B0786GROE_SW_PR24</v>
      </c>
      <c r="C4043" t="str">
        <f>IF(LEN(_xlfn.CONCAT('SUP4'!$B$10, " - ", 'SUP4'!$B$18, " - ", 'SUP4'!$G$7, " - ", 'SUP4'!$F$6, " - ", 'SUP4'!$E$5))&gt;230,LEFT(_xlfn.CONCAT('SUP4'!$B$10, " - ", 'SUP4'!$B$18, " - ", 'SUP4'!$G$7, " - ", 'SUP4'!$F$6, " - ", 'SUP4'!$E$5),212)&amp;" [*** truncated]",_xlfn.CONCAT('SUP4'!$B$10, " - ", 'SUP4'!$B$18, " - ", 'SUP4'!$G$7, " - ", 'SUP4'!$F$6, " - ", 'SUP4'!$E$5))</f>
        <v>Green recovery programme - Green recovery line 3 - Opex - Raw water storage - Water network+ - Expenditure in report year</v>
      </c>
      <c r="D4043" t="str">
        <f>'SUP4'!$C$18</f>
        <v>£m</v>
      </c>
      <c r="E4043" t="s">
        <v>8488</v>
      </c>
      <c r="F4043" s="1248" t="str">
        <f>IF(ISBLANK('SUP4'!$AE$18),"##BLANK",'SUP4'!$AE$18)</f>
        <v>##BLANK</v>
      </c>
    </row>
    <row r="4044" spans="2:6" x14ac:dyDescent="0.2">
      <c r="B4044" t="str">
        <f>UPPER('SUP4'!$BN$18)</f>
        <v>B0797GROE_TW_PR24</v>
      </c>
      <c r="C4044" t="str">
        <f>IF(LEN(_xlfn.CONCAT('SUP4'!$B$10, " - ", 'SUP4'!$B$18, " - ", 'SUP4'!$H$7, " - ", 'SUP4'!$F$6, " - ", 'SUP4'!$E$5))&gt;230,LEFT(_xlfn.CONCAT('SUP4'!$B$10, " - ", 'SUP4'!$B$18, " - ", 'SUP4'!$H$7, " - ", 'SUP4'!$F$6, " - ", 'SUP4'!$E$5),212)&amp;" [*** truncated]",_xlfn.CONCAT('SUP4'!$B$10, " - ", 'SUP4'!$B$18, " - ", 'SUP4'!$H$7, " - ", 'SUP4'!$F$6, " - ", 'SUP4'!$E$5))</f>
        <v>Green recovery programme - Green recovery line 3 - Opex - Water treatment - Water network+ - Expenditure in report year</v>
      </c>
      <c r="D4044" t="str">
        <f>'SUP4'!$C$18</f>
        <v>£m</v>
      </c>
      <c r="E4044" t="s">
        <v>8488</v>
      </c>
      <c r="F4044" s="1248" t="str">
        <f>IF(ISBLANK('SUP4'!$AF$18),"##BLANK",'SUP4'!$AF$18)</f>
        <v>##BLANK</v>
      </c>
    </row>
    <row r="4045" spans="2:6" x14ac:dyDescent="0.2">
      <c r="B4045" t="str">
        <f>UPPER('SUP4'!$BO$18)</f>
        <v>B0808GROE_DW_PR24</v>
      </c>
      <c r="C4045" t="str">
        <f>IF(LEN(_xlfn.CONCAT('SUP4'!$B$10, " - ", 'SUP4'!$B$18, " - ", 'SUP4'!$I$7, " - ", 'SUP4'!$F$6, " - ", 'SUP4'!$E$5))&gt;230,LEFT(_xlfn.CONCAT('SUP4'!$B$10, " - ", 'SUP4'!$B$18, " - ", 'SUP4'!$I$7, " - ", 'SUP4'!$F$6, " - ", 'SUP4'!$E$5),212)&amp;" [*** truncated]",_xlfn.CONCAT('SUP4'!$B$10, " - ", 'SUP4'!$B$18, " - ", 'SUP4'!$I$7, " - ", 'SUP4'!$F$6, " - ", 'SUP4'!$E$5))</f>
        <v>Green recovery programme - Green recovery line 3 - Opex - Treated water distribution - Water network+ - Expenditure in report year</v>
      </c>
      <c r="D4045" t="str">
        <f>'SUP4'!$C$18</f>
        <v>£m</v>
      </c>
      <c r="E4045" t="s">
        <v>8488</v>
      </c>
      <c r="F4045" s="1248" t="str">
        <f>IF(ISBLANK('SUP4'!$AG$18),"##BLANK",'SUP4'!$AG$18)</f>
        <v>##BLANK</v>
      </c>
    </row>
    <row r="4046" spans="2:6" x14ac:dyDescent="0.2">
      <c r="B4046" t="str">
        <f>UPPER('SUP4'!$BP$18)</f>
        <v>B0449GROE_TO_PR24</v>
      </c>
      <c r="C4046" t="str">
        <f>IF(LEN(_xlfn.CONCAT('SUP4'!$B$10, " - ", 'SUP4'!$B$18, " - ", 'SUP4'!$J$6, " - ", 'SUP4'!$E$5))&gt;230,LEFT(_xlfn.CONCAT('SUP4'!$B$10, " - ", 'SUP4'!$B$18, " - ", 'SUP4'!$J$6, " - ", 'SUP4'!$E$5),212)&amp;" [*** truncated]",_xlfn.CONCAT('SUP4'!$B$10, " - ", 'SUP4'!$B$18, " - ", 'SUP4'!$J$6, " - ", 'SUP4'!$E$5))</f>
        <v>Green recovery programme - Green recovery line 3 - Opex - Total - Expenditure in report year</v>
      </c>
      <c r="D4046" t="str">
        <f>'SUP4'!$C$18</f>
        <v>£m</v>
      </c>
      <c r="E4046" t="s">
        <v>8488</v>
      </c>
      <c r="F4046" s="1248">
        <f>IF(ISBLANK('SUP4'!$AH$18),"##BLANK",'SUP4'!$AH$18)</f>
        <v>0</v>
      </c>
    </row>
    <row r="4047" spans="2:6" x14ac:dyDescent="0.2">
      <c r="B4047" t="str">
        <f>UPPER('SUP4'!$BQ$18)</f>
        <v>B0819GROC_WR_PR24</v>
      </c>
      <c r="C4047" t="str">
        <f>IF(LEN(_xlfn.CONCAT('SUP4'!$B$10, " - ", 'SUP4'!$B$18, " - ", 'SUP4'!$K$6, " - ", 'SUP4'!$K$5))&gt;230,LEFT(_xlfn.CONCAT('SUP4'!$B$10, " - ", 'SUP4'!$B$18, " - ", 'SUP4'!$K$6, " - ", 'SUP4'!$K$5),212)&amp;" [*** truncated]",_xlfn.CONCAT('SUP4'!$B$10, " - ", 'SUP4'!$B$18, " - ", 'SUP4'!$K$6, " - ", 'SUP4'!$K$5))</f>
        <v>Green recovery programme - Green recovery line 3 - Opex - Water resources - Cumulative expenditure on schemes completed in the report year</v>
      </c>
      <c r="D4047" t="str">
        <f>'SUP4'!$C$18</f>
        <v>£m</v>
      </c>
      <c r="E4047" t="s">
        <v>8488</v>
      </c>
      <c r="F4047" s="1248" t="str">
        <f>IF(ISBLANK('SUP4'!$AI$18),"##BLANK",'SUP4'!$AI$18)</f>
        <v>##BLANK</v>
      </c>
    </row>
    <row r="4048" spans="2:6" x14ac:dyDescent="0.2">
      <c r="B4048" t="str">
        <f>UPPER('SUP4'!$BR$18)</f>
        <v>B0830GROC_RW_PR24</v>
      </c>
      <c r="C4048" t="str">
        <f>IF(LEN(_xlfn.CONCAT('SUP4'!$B$10, " - ", 'SUP4'!$B$18, " - ", 'SUP4'!$L$7, " - ", 'SUP4'!$L$6, " - ", 'SUP4'!$K$5))&gt;230,LEFT(_xlfn.CONCAT('SUP4'!$B$10, " - ", 'SUP4'!$B$18, " - ", 'SUP4'!$L$7, " - ", 'SUP4'!$L$6, " - ", 'SUP4'!$K$5),212)&amp;" [*** truncated]",_xlfn.CONCAT('SUP4'!$B$10, " - ", 'SUP4'!$B$18, " - ", 'SUP4'!$L$7, " - ", 'SUP4'!$L$6, " - ", 'SUP4'!$K$5))</f>
        <v>Green recovery programme - Green recovery line 3 - Opex - Raw water transport - Water network+ - Cumulative expenditure on schemes completed in the report year</v>
      </c>
      <c r="D4048" t="str">
        <f>'SUP4'!$C$18</f>
        <v>£m</v>
      </c>
      <c r="E4048" t="s">
        <v>8488</v>
      </c>
      <c r="F4048" s="1248" t="str">
        <f>IF(ISBLANK('SUP4'!$AJ$18),"##BLANK",'SUP4'!$AJ$18)</f>
        <v>##BLANK</v>
      </c>
    </row>
    <row r="4049" spans="2:6" x14ac:dyDescent="0.2">
      <c r="B4049" t="str">
        <f>UPPER('SUP4'!$BS$18)</f>
        <v>B0841GROC_SW_PR24</v>
      </c>
      <c r="C4049" t="str">
        <f>IF(LEN(_xlfn.CONCAT('SUP4'!$B$10, " - ", 'SUP4'!$B$18, " - ", 'SUP4'!$M$7, " - ", 'SUP4'!$L$6, " - ", 'SUP4'!$K$5))&gt;230,LEFT(_xlfn.CONCAT('SUP4'!$B$10, " - ", 'SUP4'!$B$18, " - ", 'SUP4'!$M$7, " - ", 'SUP4'!$L$6, " - ", 'SUP4'!$K$5),212)&amp;" [*** truncated]",_xlfn.CONCAT('SUP4'!$B$10, " - ", 'SUP4'!$B$18, " - ", 'SUP4'!$M$7, " - ", 'SUP4'!$L$6, " - ", 'SUP4'!$K$5))</f>
        <v>Green recovery programme - Green recovery line 3 - Opex - Raw water storage - Water network+ - Cumulative expenditure on schemes completed in the report year</v>
      </c>
      <c r="D4049" t="str">
        <f>'SUP4'!$C$18</f>
        <v>£m</v>
      </c>
      <c r="E4049" t="s">
        <v>8488</v>
      </c>
      <c r="F4049" s="1248" t="str">
        <f>IF(ISBLANK('SUP4'!$AK$18),"##BLANK",'SUP4'!$AK$18)</f>
        <v>##BLANK</v>
      </c>
    </row>
    <row r="4050" spans="2:6" x14ac:dyDescent="0.2">
      <c r="B4050" t="str">
        <f>UPPER('SUP4'!$BT$18)</f>
        <v>B0852GROC_TW_PR24</v>
      </c>
      <c r="C4050" t="str">
        <f>IF(LEN(_xlfn.CONCAT('SUP4'!$B$10, " - ", 'SUP4'!$B$18, " - ", 'SUP4'!$N$7, " - ", 'SUP4'!$L$6, " - ", 'SUP4'!$K$5))&gt;230,LEFT(_xlfn.CONCAT('SUP4'!$B$10, " - ", 'SUP4'!$B$18, " - ", 'SUP4'!$N$7, " - ", 'SUP4'!$L$6, " - ", 'SUP4'!$K$5),212)&amp;" [*** truncated]",_xlfn.CONCAT('SUP4'!$B$10, " - ", 'SUP4'!$B$18, " - ", 'SUP4'!$N$7, " - ", 'SUP4'!$L$6, " - ", 'SUP4'!$K$5))</f>
        <v>Green recovery programme - Green recovery line 3 - Opex - Water treatment - Water network+ - Cumulative expenditure on schemes completed in the report year</v>
      </c>
      <c r="D4050" t="str">
        <f>'SUP4'!$C$18</f>
        <v>£m</v>
      </c>
      <c r="E4050" t="s">
        <v>8488</v>
      </c>
      <c r="F4050" s="1248" t="str">
        <f>IF(ISBLANK('SUP4'!$AL$18),"##BLANK",'SUP4'!$AL$18)</f>
        <v>##BLANK</v>
      </c>
    </row>
    <row r="4051" spans="2:6" x14ac:dyDescent="0.2">
      <c r="B4051" t="str">
        <f>UPPER('SUP4'!$BU$18)</f>
        <v>B0863GROC_DW_PR24</v>
      </c>
      <c r="C4051" t="str">
        <f>IF(LEN(_xlfn.CONCAT('SUP4'!$B$10, " - ", 'SUP4'!$B$18, " - ", 'SUP4'!$O$7, " - ", 'SUP4'!$L$6, " - ", 'SUP4'!$K$5))&gt;230,LEFT(_xlfn.CONCAT('SUP4'!$B$10, " - ", 'SUP4'!$B$18, " - ", 'SUP4'!$O$7, " - ", 'SUP4'!$L$6, " - ", 'SUP4'!$K$5),212)&amp;" [*** truncated]",_xlfn.CONCAT('SUP4'!$B$10, " - ", 'SUP4'!$B$18, " - ", 'SUP4'!$O$7, " - ", 'SUP4'!$L$6, " - ", 'SUP4'!$K$5))</f>
        <v>Green recovery programme - Green recovery line 3 - Opex - Treated water distribution - Water network+ - Cumulative expenditure on schemes completed in the report year</v>
      </c>
      <c r="D4051" t="str">
        <f>'SUP4'!$C$18</f>
        <v>£m</v>
      </c>
      <c r="E4051" t="s">
        <v>8488</v>
      </c>
      <c r="F4051" s="1248" t="str">
        <f>IF(ISBLANK('SUP4'!$AM$18),"##BLANK",'SUP4'!$AM$18)</f>
        <v>##BLANK</v>
      </c>
    </row>
    <row r="4052" spans="2:6" x14ac:dyDescent="0.2">
      <c r="B4052" t="str">
        <f>UPPER('SUP4'!$BV$18)</f>
        <v>B0499GROC_TO_PR24</v>
      </c>
      <c r="C4052" t="str">
        <f>IF(LEN(_xlfn.CONCAT('SUP4'!$B$10, " - ", 'SUP4'!$B$18, " - ", 'SUP4'!$P$6, " - ", 'SUP4'!$K$5))&gt;230,LEFT(_xlfn.CONCAT('SUP4'!$B$10, " - ", 'SUP4'!$B$18, " - ", 'SUP4'!$P$6, " - ", 'SUP4'!$K$5),212)&amp;" [*** truncated]",_xlfn.CONCAT('SUP4'!$B$10, " - ", 'SUP4'!$B$18, " - ", 'SUP4'!$P$6, " - ", 'SUP4'!$K$5))</f>
        <v>Green recovery programme - Green recovery line 3 - Opex - Total - Cumulative expenditure on schemes completed in the report year</v>
      </c>
      <c r="D4052" t="str">
        <f>'SUP4'!$C$18</f>
        <v>£m</v>
      </c>
      <c r="E4052" t="s">
        <v>8488</v>
      </c>
      <c r="F4052" s="1248">
        <f>IF(ISBLANK('SUP4'!$AN$18),"##BLANK",'SUP4'!$AN$18)</f>
        <v>0</v>
      </c>
    </row>
    <row r="4053" spans="2:6" x14ac:dyDescent="0.2">
      <c r="B4053" t="str">
        <f>UPPER('SUP4'!$BK$19)</f>
        <v>B0409GRTE_WR_PR24</v>
      </c>
      <c r="C4053" t="str">
        <f>IF(LEN(_xlfn.CONCAT('SUP4'!$B$10, " - ", 'SUP4'!$B$19, " - ", 'SUP4'!$E$6, " - ", 'SUP4'!$E$5))&gt;230,LEFT(_xlfn.CONCAT('SUP4'!$B$10, " - ", 'SUP4'!$B$19, " - ", 'SUP4'!$E$6, " - ", 'SUP4'!$E$5),212)&amp;" [*** truncated]",_xlfn.CONCAT('SUP4'!$B$10, " - ", 'SUP4'!$B$19, " - ", 'SUP4'!$E$6, " - ", 'SUP4'!$E$5))</f>
        <v>Green recovery programme - Green recovery line 3 - Totex - Water resources - Expenditure in report year</v>
      </c>
      <c r="D4053" t="str">
        <f>'SUP4'!$C$19</f>
        <v>£m</v>
      </c>
      <c r="E4053" t="s">
        <v>8488</v>
      </c>
      <c r="F4053" s="1248">
        <f>IF(ISBLANK('SUP4'!$AC$19),"##BLANK",'SUP4'!$AC$19)</f>
        <v>0</v>
      </c>
    </row>
    <row r="4054" spans="2:6" x14ac:dyDescent="0.2">
      <c r="B4054" t="str">
        <f>UPPER('SUP4'!$BL$19)</f>
        <v>B0416GRTE_RW_PR24</v>
      </c>
      <c r="C4054" t="str">
        <f>IF(LEN(_xlfn.CONCAT('SUP4'!$B$10, " - ", 'SUP4'!$B$19, " - ", 'SUP4'!$F$7, " - ", 'SUP4'!$F$6, " - ", 'SUP4'!$E$5))&gt;230,LEFT(_xlfn.CONCAT('SUP4'!$B$10, " - ", 'SUP4'!$B$19, " - ", 'SUP4'!$F$7, " - ", 'SUP4'!$F$6, " - ", 'SUP4'!$E$5),212)&amp;" [*** truncated]",_xlfn.CONCAT('SUP4'!$B$10, " - ", 'SUP4'!$B$19, " - ", 'SUP4'!$F$7, " - ", 'SUP4'!$F$6, " - ", 'SUP4'!$E$5))</f>
        <v>Green recovery programme - Green recovery line 3 - Totex - Raw water transport - Water network+ - Expenditure in report year</v>
      </c>
      <c r="D4054" t="str">
        <f>'SUP4'!$C$19</f>
        <v>£m</v>
      </c>
      <c r="E4054" t="s">
        <v>8488</v>
      </c>
      <c r="F4054" s="1248">
        <f>IF(ISBLANK('SUP4'!$AD$19),"##BLANK",'SUP4'!$AD$19)</f>
        <v>0</v>
      </c>
    </row>
    <row r="4055" spans="2:6" x14ac:dyDescent="0.2">
      <c r="B4055" t="str">
        <f>UPPER('SUP4'!$BM$19)</f>
        <v>B0423GRTE_SW_PR24</v>
      </c>
      <c r="C4055" t="str">
        <f>IF(LEN(_xlfn.CONCAT('SUP4'!$B$10, " - ", 'SUP4'!$B$19, " - ", 'SUP4'!$G$7, " - ", 'SUP4'!$F$6, " - ", 'SUP4'!$E$5))&gt;230,LEFT(_xlfn.CONCAT('SUP4'!$B$10, " - ", 'SUP4'!$B$19, " - ", 'SUP4'!$G$7, " - ", 'SUP4'!$F$6, " - ", 'SUP4'!$E$5),212)&amp;" [*** truncated]",_xlfn.CONCAT('SUP4'!$B$10, " - ", 'SUP4'!$B$19, " - ", 'SUP4'!$G$7, " - ", 'SUP4'!$F$6, " - ", 'SUP4'!$E$5))</f>
        <v>Green recovery programme - Green recovery line 3 - Totex - Raw water storage - Water network+ - Expenditure in report year</v>
      </c>
      <c r="D4055" t="str">
        <f>'SUP4'!$C$19</f>
        <v>£m</v>
      </c>
      <c r="E4055" t="s">
        <v>8488</v>
      </c>
      <c r="F4055" s="1248">
        <f>IF(ISBLANK('SUP4'!$AE$19),"##BLANK",'SUP4'!$AE$19)</f>
        <v>0</v>
      </c>
    </row>
    <row r="4056" spans="2:6" x14ac:dyDescent="0.2">
      <c r="B4056" t="str">
        <f>UPPER('SUP4'!$BN$19)</f>
        <v>B0430GRTE_TW_PR24</v>
      </c>
      <c r="C4056" t="str">
        <f>IF(LEN(_xlfn.CONCAT('SUP4'!$B$10, " - ", 'SUP4'!$B$19, " - ", 'SUP4'!$H$7, " - ", 'SUP4'!$F$6, " - ", 'SUP4'!$E$5))&gt;230,LEFT(_xlfn.CONCAT('SUP4'!$B$10, " - ", 'SUP4'!$B$19, " - ", 'SUP4'!$H$7, " - ", 'SUP4'!$F$6, " - ", 'SUP4'!$E$5),212)&amp;" [*** truncated]",_xlfn.CONCAT('SUP4'!$B$10, " - ", 'SUP4'!$B$19, " - ", 'SUP4'!$H$7, " - ", 'SUP4'!$F$6, " - ", 'SUP4'!$E$5))</f>
        <v>Green recovery programme - Green recovery line 3 - Totex - Water treatment - Water network+ - Expenditure in report year</v>
      </c>
      <c r="D4056" t="str">
        <f>'SUP4'!$C$19</f>
        <v>£m</v>
      </c>
      <c r="E4056" t="s">
        <v>8488</v>
      </c>
      <c r="F4056" s="1248">
        <f>IF(ISBLANK('SUP4'!$AF$19),"##BLANK",'SUP4'!$AF$19)</f>
        <v>0</v>
      </c>
    </row>
    <row r="4057" spans="2:6" x14ac:dyDescent="0.2">
      <c r="B4057" t="str">
        <f>UPPER('SUP4'!$BO$19)</f>
        <v>B0437GRTE_DW_PR24</v>
      </c>
      <c r="C4057" t="str">
        <f>IF(LEN(_xlfn.CONCAT('SUP4'!$B$10, " - ", 'SUP4'!$B$19, " - ", 'SUP4'!$I$7, " - ", 'SUP4'!$F$6, " - ", 'SUP4'!$E$5))&gt;230,LEFT(_xlfn.CONCAT('SUP4'!$B$10, " - ", 'SUP4'!$B$19, " - ", 'SUP4'!$I$7, " - ", 'SUP4'!$F$6, " - ", 'SUP4'!$E$5),212)&amp;" [*** truncated]",_xlfn.CONCAT('SUP4'!$B$10, " - ", 'SUP4'!$B$19, " - ", 'SUP4'!$I$7, " - ", 'SUP4'!$F$6, " - ", 'SUP4'!$E$5))</f>
        <v>Green recovery programme - Green recovery line 3 - Totex - Treated water distribution - Water network+ - Expenditure in report year</v>
      </c>
      <c r="D4057" t="str">
        <f>'SUP4'!$C$19</f>
        <v>£m</v>
      </c>
      <c r="E4057" t="s">
        <v>8488</v>
      </c>
      <c r="F4057" s="1248">
        <f>IF(ISBLANK('SUP4'!$AG$19),"##BLANK",'SUP4'!$AG$19)</f>
        <v>0</v>
      </c>
    </row>
    <row r="4058" spans="2:6" x14ac:dyDescent="0.2">
      <c r="B4058" t="str">
        <f>UPPER('SUP4'!$BP$19)</f>
        <v>B0450GRTE_TO_PR24</v>
      </c>
      <c r="C4058" t="str">
        <f>IF(LEN(_xlfn.CONCAT('SUP4'!$B$10, " - ", 'SUP4'!$B$19, " - ", 'SUP4'!$J$6, " - ", 'SUP4'!$E$5))&gt;230,LEFT(_xlfn.CONCAT('SUP4'!$B$10, " - ", 'SUP4'!$B$19, " - ", 'SUP4'!$J$6, " - ", 'SUP4'!$E$5),212)&amp;" [*** truncated]",_xlfn.CONCAT('SUP4'!$B$10, " - ", 'SUP4'!$B$19, " - ", 'SUP4'!$J$6, " - ", 'SUP4'!$E$5))</f>
        <v>Green recovery programme - Green recovery line 3 - Totex - Total - Expenditure in report year</v>
      </c>
      <c r="D4058" t="str">
        <f>'SUP4'!$C$19</f>
        <v>£m</v>
      </c>
      <c r="E4058" t="s">
        <v>8488</v>
      </c>
      <c r="F4058" s="1248">
        <f>IF(ISBLANK('SUP4'!$AH$19),"##BLANK",'SUP4'!$AH$19)</f>
        <v>0</v>
      </c>
    </row>
    <row r="4059" spans="2:6" x14ac:dyDescent="0.2">
      <c r="B4059" t="str">
        <f>UPPER('SUP4'!$BQ$19)</f>
        <v>B0459GRTC_WR_PR24</v>
      </c>
      <c r="C4059" t="str">
        <f>IF(LEN(_xlfn.CONCAT('SUP4'!$B$10, " - ", 'SUP4'!$B$19, " - ", 'SUP4'!$K$6, " - ", 'SUP4'!$K$5))&gt;230,LEFT(_xlfn.CONCAT('SUP4'!$B$10, " - ", 'SUP4'!$B$19, " - ", 'SUP4'!$K$6, " - ", 'SUP4'!$K$5),212)&amp;" [*** truncated]",_xlfn.CONCAT('SUP4'!$B$10, " - ", 'SUP4'!$B$19, " - ", 'SUP4'!$K$6, " - ", 'SUP4'!$K$5))</f>
        <v>Green recovery programme - Green recovery line 3 - Totex - Water resources - Cumulative expenditure on schemes completed in the report year</v>
      </c>
      <c r="D4059" t="str">
        <f>'SUP4'!$C$19</f>
        <v>£m</v>
      </c>
      <c r="E4059" t="s">
        <v>8488</v>
      </c>
      <c r="F4059" s="1248">
        <f>IF(ISBLANK('SUP4'!$AI$19),"##BLANK",'SUP4'!$AI$19)</f>
        <v>0</v>
      </c>
    </row>
    <row r="4060" spans="2:6" x14ac:dyDescent="0.2">
      <c r="B4060" t="str">
        <f>UPPER('SUP4'!$BR$19)</f>
        <v>B0466GRTC_RW_PR24</v>
      </c>
      <c r="C4060" t="str">
        <f>IF(LEN(_xlfn.CONCAT('SUP4'!$B$10, " - ", 'SUP4'!$B$19, " - ", 'SUP4'!$L$7, " - ", 'SUP4'!$L$6, " - ", 'SUP4'!$K$5))&gt;230,LEFT(_xlfn.CONCAT('SUP4'!$B$10, " - ", 'SUP4'!$B$19, " - ", 'SUP4'!$L$7, " - ", 'SUP4'!$L$6, " - ", 'SUP4'!$K$5),212)&amp;" [*** truncated]",_xlfn.CONCAT('SUP4'!$B$10, " - ", 'SUP4'!$B$19, " - ", 'SUP4'!$L$7, " - ", 'SUP4'!$L$6, " - ", 'SUP4'!$K$5))</f>
        <v>Green recovery programme - Green recovery line 3 - Totex - Raw water transport - Water network+ - Cumulative expenditure on schemes completed in the report year</v>
      </c>
      <c r="D4060" t="str">
        <f>'SUP4'!$C$19</f>
        <v>£m</v>
      </c>
      <c r="E4060" t="s">
        <v>8488</v>
      </c>
      <c r="F4060" s="1248">
        <f>IF(ISBLANK('SUP4'!$AJ$19),"##BLANK",'SUP4'!$AJ$19)</f>
        <v>0</v>
      </c>
    </row>
    <row r="4061" spans="2:6" x14ac:dyDescent="0.2">
      <c r="B4061" t="str">
        <f>UPPER('SUP4'!$BS$19)</f>
        <v>B0473GRTC_SW_PR24</v>
      </c>
      <c r="C4061" t="str">
        <f>IF(LEN(_xlfn.CONCAT('SUP4'!$B$10, " - ", 'SUP4'!$B$19, " - ", 'SUP4'!$M$7, " - ", 'SUP4'!$L$6, " - ", 'SUP4'!$K$5))&gt;230,LEFT(_xlfn.CONCAT('SUP4'!$B$10, " - ", 'SUP4'!$B$19, " - ", 'SUP4'!$M$7, " - ", 'SUP4'!$L$6, " - ", 'SUP4'!$K$5),212)&amp;" [*** truncated]",_xlfn.CONCAT('SUP4'!$B$10, " - ", 'SUP4'!$B$19, " - ", 'SUP4'!$M$7, " - ", 'SUP4'!$L$6, " - ", 'SUP4'!$K$5))</f>
        <v>Green recovery programme - Green recovery line 3 - Totex - Raw water storage - Water network+ - Cumulative expenditure on schemes completed in the report year</v>
      </c>
      <c r="D4061" t="str">
        <f>'SUP4'!$C$19</f>
        <v>£m</v>
      </c>
      <c r="E4061" t="s">
        <v>8488</v>
      </c>
      <c r="F4061" s="1248">
        <f>IF(ISBLANK('SUP4'!$AK$19),"##BLANK",'SUP4'!$AK$19)</f>
        <v>0</v>
      </c>
    </row>
    <row r="4062" spans="2:6" x14ac:dyDescent="0.2">
      <c r="B4062" t="str">
        <f>UPPER('SUP4'!$BT$19)</f>
        <v>B0480GRTC_TW_PR24</v>
      </c>
      <c r="C4062" t="str">
        <f>IF(LEN(_xlfn.CONCAT('SUP4'!$B$10, " - ", 'SUP4'!$B$19, " - ", 'SUP4'!$N$7, " - ", 'SUP4'!$L$6, " - ", 'SUP4'!$K$5))&gt;230,LEFT(_xlfn.CONCAT('SUP4'!$B$10, " - ", 'SUP4'!$B$19, " - ", 'SUP4'!$N$7, " - ", 'SUP4'!$L$6, " - ", 'SUP4'!$K$5),212)&amp;" [*** truncated]",_xlfn.CONCAT('SUP4'!$B$10, " - ", 'SUP4'!$B$19, " - ", 'SUP4'!$N$7, " - ", 'SUP4'!$L$6, " - ", 'SUP4'!$K$5))</f>
        <v>Green recovery programme - Green recovery line 3 - Totex - Water treatment - Water network+ - Cumulative expenditure on schemes completed in the report year</v>
      </c>
      <c r="D4062" t="str">
        <f>'SUP4'!$C$19</f>
        <v>£m</v>
      </c>
      <c r="E4062" t="s">
        <v>8488</v>
      </c>
      <c r="F4062" s="1248">
        <f>IF(ISBLANK('SUP4'!$AL$19),"##BLANK",'SUP4'!$AL$19)</f>
        <v>0</v>
      </c>
    </row>
    <row r="4063" spans="2:6" x14ac:dyDescent="0.2">
      <c r="B4063" t="str">
        <f>UPPER('SUP4'!$BU$19)</f>
        <v>B0487GRTC_DW_PR24</v>
      </c>
      <c r="C4063" t="str">
        <f>IF(LEN(_xlfn.CONCAT('SUP4'!$B$10, " - ", 'SUP4'!$B$19, " - ", 'SUP4'!$O$7, " - ", 'SUP4'!$L$6, " - ", 'SUP4'!$K$5))&gt;230,LEFT(_xlfn.CONCAT('SUP4'!$B$10, " - ", 'SUP4'!$B$19, " - ", 'SUP4'!$O$7, " - ", 'SUP4'!$L$6, " - ", 'SUP4'!$K$5),212)&amp;" [*** truncated]",_xlfn.CONCAT('SUP4'!$B$10, " - ", 'SUP4'!$B$19, " - ", 'SUP4'!$O$7, " - ", 'SUP4'!$L$6, " - ", 'SUP4'!$K$5))</f>
        <v>Green recovery programme - Green recovery line 3 - Totex - Treated water distribution - Water network+ - Cumulative expenditure on schemes completed in the report year</v>
      </c>
      <c r="D4063" t="str">
        <f>'SUP4'!$C$19</f>
        <v>£m</v>
      </c>
      <c r="E4063" t="s">
        <v>8488</v>
      </c>
      <c r="F4063" s="1248">
        <f>IF(ISBLANK('SUP4'!$AM$19),"##BLANK",'SUP4'!$AM$19)</f>
        <v>0</v>
      </c>
    </row>
    <row r="4064" spans="2:6" x14ac:dyDescent="0.2">
      <c r="B4064" t="str">
        <f>UPPER('SUP4'!$BV$19)</f>
        <v>B0500GRTC_TO_PR24</v>
      </c>
      <c r="C4064" t="str">
        <f>IF(LEN(_xlfn.CONCAT('SUP4'!$B$10, " - ", 'SUP4'!$B$19, " - ", 'SUP4'!$P$6, " - ", 'SUP4'!$K$5))&gt;230,LEFT(_xlfn.CONCAT('SUP4'!$B$10, " - ", 'SUP4'!$B$19, " - ", 'SUP4'!$P$6, " - ", 'SUP4'!$K$5),212)&amp;" [*** truncated]",_xlfn.CONCAT('SUP4'!$B$10, " - ", 'SUP4'!$B$19, " - ", 'SUP4'!$P$6, " - ", 'SUP4'!$K$5))</f>
        <v>Green recovery programme - Green recovery line 3 - Totex - Total - Cumulative expenditure on schemes completed in the report year</v>
      </c>
      <c r="D4064" t="str">
        <f>'SUP4'!$C$19</f>
        <v>£m</v>
      </c>
      <c r="E4064" t="s">
        <v>8488</v>
      </c>
      <c r="F4064" s="1248">
        <f>IF(ISBLANK('SUP4'!$AN$19),"##BLANK",'SUP4'!$AN$19)</f>
        <v>0</v>
      </c>
    </row>
    <row r="4065" spans="2:6" x14ac:dyDescent="0.2">
      <c r="B4065" t="str">
        <f>UPPER('SUP4'!$BK$20)</f>
        <v>B0766GRCE_WR_PR24</v>
      </c>
      <c r="C4065" t="str">
        <f>IF(LEN(_xlfn.CONCAT('SUP4'!$B$10, " - ", 'SUP4'!$B$20, " - ", 'SUP4'!$E$6, " - ", 'SUP4'!$E$5))&gt;230,LEFT(_xlfn.CONCAT('SUP4'!$B$10, " - ", 'SUP4'!$B$20, " - ", 'SUP4'!$E$6, " - ", 'SUP4'!$E$5),212)&amp;" [*** truncated]",_xlfn.CONCAT('SUP4'!$B$10, " - ", 'SUP4'!$B$20, " - ", 'SUP4'!$E$6, " - ", 'SUP4'!$E$5))</f>
        <v>Green recovery programme - Green recovery line 4 - Capex - Water resources - Expenditure in report year</v>
      </c>
      <c r="D4065" t="str">
        <f>'SUP4'!$C$20</f>
        <v>£m</v>
      </c>
      <c r="E4065" t="s">
        <v>8488</v>
      </c>
      <c r="F4065" s="1248" t="str">
        <f>IF(ISBLANK('SUP4'!$AC$20),"##BLANK",'SUP4'!$AC$20)</f>
        <v>##BLANK</v>
      </c>
    </row>
    <row r="4066" spans="2:6" x14ac:dyDescent="0.2">
      <c r="B4066" t="str">
        <f>UPPER('SUP4'!$BL$20)</f>
        <v>B0777GRCE_RW_PR24</v>
      </c>
      <c r="C4066" t="str">
        <f>IF(LEN(_xlfn.CONCAT('SUP4'!$B$10, " - ", 'SUP4'!$B$20, " - ", 'SUP4'!$F$7, " - ", 'SUP4'!$F$6, " - ", 'SUP4'!$E$5))&gt;230,LEFT(_xlfn.CONCAT('SUP4'!$B$10, " - ", 'SUP4'!$B$20, " - ", 'SUP4'!$F$7, " - ", 'SUP4'!$F$6, " - ", 'SUP4'!$E$5),212)&amp;" [*** truncated]",_xlfn.CONCAT('SUP4'!$B$10, " - ", 'SUP4'!$B$20, " - ", 'SUP4'!$F$7, " - ", 'SUP4'!$F$6, " - ", 'SUP4'!$E$5))</f>
        <v>Green recovery programme - Green recovery line 4 - Capex - Raw water transport - Water network+ - Expenditure in report year</v>
      </c>
      <c r="D4066" t="str">
        <f>'SUP4'!$C$20</f>
        <v>£m</v>
      </c>
      <c r="E4066" t="s">
        <v>8488</v>
      </c>
      <c r="F4066" s="1248" t="str">
        <f>IF(ISBLANK('SUP4'!$AD$20),"##BLANK",'SUP4'!$AD$20)</f>
        <v>##BLANK</v>
      </c>
    </row>
    <row r="4067" spans="2:6" x14ac:dyDescent="0.2">
      <c r="B4067" t="str">
        <f>UPPER('SUP4'!$BM$20)</f>
        <v>B0788GRCE_SW_PR24</v>
      </c>
      <c r="C4067" t="str">
        <f>IF(LEN(_xlfn.CONCAT('SUP4'!$B$10, " - ", 'SUP4'!$B$20, " - ", 'SUP4'!$G$7, " - ", 'SUP4'!$F$6, " - ", 'SUP4'!$E$5))&gt;230,LEFT(_xlfn.CONCAT('SUP4'!$B$10, " - ", 'SUP4'!$B$20, " - ", 'SUP4'!$G$7, " - ", 'SUP4'!$F$6, " - ", 'SUP4'!$E$5),212)&amp;" [*** truncated]",_xlfn.CONCAT('SUP4'!$B$10, " - ", 'SUP4'!$B$20, " - ", 'SUP4'!$G$7, " - ", 'SUP4'!$F$6, " - ", 'SUP4'!$E$5))</f>
        <v>Green recovery programme - Green recovery line 4 - Capex - Raw water storage - Water network+ - Expenditure in report year</v>
      </c>
      <c r="D4067" t="str">
        <f>'SUP4'!$C$20</f>
        <v>£m</v>
      </c>
      <c r="E4067" t="s">
        <v>8488</v>
      </c>
      <c r="F4067" s="1248" t="str">
        <f>IF(ISBLANK('SUP4'!$AE$20),"##BLANK",'SUP4'!$AE$20)</f>
        <v>##BLANK</v>
      </c>
    </row>
    <row r="4068" spans="2:6" x14ac:dyDescent="0.2">
      <c r="B4068" t="str">
        <f>UPPER('SUP4'!$BN$20)</f>
        <v>B0799GRCE_TW_PR24</v>
      </c>
      <c r="C4068" t="str">
        <f>IF(LEN(_xlfn.CONCAT('SUP4'!$B$10, " - ", 'SUP4'!$B$20, " - ", 'SUP4'!$H$7, " - ", 'SUP4'!$F$6, " - ", 'SUP4'!$E$5))&gt;230,LEFT(_xlfn.CONCAT('SUP4'!$B$10, " - ", 'SUP4'!$B$20, " - ", 'SUP4'!$H$7, " - ", 'SUP4'!$F$6, " - ", 'SUP4'!$E$5),212)&amp;" [*** truncated]",_xlfn.CONCAT('SUP4'!$B$10, " - ", 'SUP4'!$B$20, " - ", 'SUP4'!$H$7, " - ", 'SUP4'!$F$6, " - ", 'SUP4'!$E$5))</f>
        <v>Green recovery programme - Green recovery line 4 - Capex - Water treatment - Water network+ - Expenditure in report year</v>
      </c>
      <c r="D4068" t="str">
        <f>'SUP4'!$C$20</f>
        <v>£m</v>
      </c>
      <c r="E4068" t="s">
        <v>8488</v>
      </c>
      <c r="F4068" s="1248" t="str">
        <f>IF(ISBLANK('SUP4'!$AF$20),"##BLANK",'SUP4'!$AF$20)</f>
        <v>##BLANK</v>
      </c>
    </row>
    <row r="4069" spans="2:6" x14ac:dyDescent="0.2">
      <c r="B4069" t="str">
        <f>UPPER('SUP4'!$BO$20)</f>
        <v>B0810GRCE_DW_PR24</v>
      </c>
      <c r="C4069" t="str">
        <f>IF(LEN(_xlfn.CONCAT('SUP4'!$B$10, " - ", 'SUP4'!$B$20, " - ", 'SUP4'!$I$7, " - ", 'SUP4'!$F$6, " - ", 'SUP4'!$E$5))&gt;230,LEFT(_xlfn.CONCAT('SUP4'!$B$10, " - ", 'SUP4'!$B$20, " - ", 'SUP4'!$I$7, " - ", 'SUP4'!$F$6, " - ", 'SUP4'!$E$5),212)&amp;" [*** truncated]",_xlfn.CONCAT('SUP4'!$B$10, " - ", 'SUP4'!$B$20, " - ", 'SUP4'!$I$7, " - ", 'SUP4'!$F$6, " - ", 'SUP4'!$E$5))</f>
        <v>Green recovery programme - Green recovery line 4 - Capex - Treated water distribution - Water network+ - Expenditure in report year</v>
      </c>
      <c r="D4069" t="str">
        <f>'SUP4'!$C$20</f>
        <v>£m</v>
      </c>
      <c r="E4069" t="s">
        <v>8488</v>
      </c>
      <c r="F4069" s="1248" t="str">
        <f>IF(ISBLANK('SUP4'!$AG$20),"##BLANK",'SUP4'!$AG$20)</f>
        <v>##BLANK</v>
      </c>
    </row>
    <row r="4070" spans="2:6" x14ac:dyDescent="0.2">
      <c r="B4070" t="str">
        <f>UPPER('SUP4'!$BP$20)</f>
        <v>B0451GRCE_TO_PR24</v>
      </c>
      <c r="C4070" t="str">
        <f>IF(LEN(_xlfn.CONCAT('SUP4'!$B$10, " - ", 'SUP4'!$B$20, " - ", 'SUP4'!$J$6, " - ", 'SUP4'!$E$5))&gt;230,LEFT(_xlfn.CONCAT('SUP4'!$B$10, " - ", 'SUP4'!$B$20, " - ", 'SUP4'!$J$6, " - ", 'SUP4'!$E$5),212)&amp;" [*** truncated]",_xlfn.CONCAT('SUP4'!$B$10, " - ", 'SUP4'!$B$20, " - ", 'SUP4'!$J$6, " - ", 'SUP4'!$E$5))</f>
        <v>Green recovery programme - Green recovery line 4 - Capex - Total - Expenditure in report year</v>
      </c>
      <c r="D4070" t="str">
        <f>'SUP4'!$C$20</f>
        <v>£m</v>
      </c>
      <c r="E4070" t="s">
        <v>8488</v>
      </c>
      <c r="F4070" s="1248">
        <f>IF(ISBLANK('SUP4'!$AH$20),"##BLANK",'SUP4'!$AH$20)</f>
        <v>0</v>
      </c>
    </row>
    <row r="4071" spans="2:6" x14ac:dyDescent="0.2">
      <c r="B4071" t="str">
        <f>UPPER('SUP4'!$BQ$20)</f>
        <v>B0821GRCC_WR_PR24</v>
      </c>
      <c r="C4071" t="str">
        <f>IF(LEN(_xlfn.CONCAT('SUP4'!$B$10, " - ", 'SUP4'!$B$20, " - ", 'SUP4'!$K$6, " - ", 'SUP4'!$K$5))&gt;230,LEFT(_xlfn.CONCAT('SUP4'!$B$10, " - ", 'SUP4'!$B$20, " - ", 'SUP4'!$K$6, " - ", 'SUP4'!$K$5),212)&amp;" [*** truncated]",_xlfn.CONCAT('SUP4'!$B$10, " - ", 'SUP4'!$B$20, " - ", 'SUP4'!$K$6, " - ", 'SUP4'!$K$5))</f>
        <v>Green recovery programme - Green recovery line 4 - Capex - Water resources - Cumulative expenditure on schemes completed in the report year</v>
      </c>
      <c r="D4071" t="str">
        <f>'SUP4'!$C$20</f>
        <v>£m</v>
      </c>
      <c r="E4071" t="s">
        <v>8488</v>
      </c>
      <c r="F4071" s="1248" t="str">
        <f>IF(ISBLANK('SUP4'!$AI$20),"##BLANK",'SUP4'!$AI$20)</f>
        <v>##BLANK</v>
      </c>
    </row>
    <row r="4072" spans="2:6" x14ac:dyDescent="0.2">
      <c r="B4072" t="str">
        <f>UPPER('SUP4'!$BR$20)</f>
        <v>B0832GRCC_RW_PR24</v>
      </c>
      <c r="C4072" t="str">
        <f>IF(LEN(_xlfn.CONCAT('SUP4'!$B$10, " - ", 'SUP4'!$B$20, " - ", 'SUP4'!$L$7, " - ", 'SUP4'!$L$6, " - ", 'SUP4'!$K$5))&gt;230,LEFT(_xlfn.CONCAT('SUP4'!$B$10, " - ", 'SUP4'!$B$20, " - ", 'SUP4'!$L$7, " - ", 'SUP4'!$L$6, " - ", 'SUP4'!$K$5),212)&amp;" [*** truncated]",_xlfn.CONCAT('SUP4'!$B$10, " - ", 'SUP4'!$B$20, " - ", 'SUP4'!$L$7, " - ", 'SUP4'!$L$6, " - ", 'SUP4'!$K$5))</f>
        <v>Green recovery programme - Green recovery line 4 - Capex - Raw water transport - Water network+ - Cumulative expenditure on schemes completed in the report year</v>
      </c>
      <c r="D4072" t="str">
        <f>'SUP4'!$C$20</f>
        <v>£m</v>
      </c>
      <c r="E4072" t="s">
        <v>8488</v>
      </c>
      <c r="F4072" s="1248" t="str">
        <f>IF(ISBLANK('SUP4'!$AJ$20),"##BLANK",'SUP4'!$AJ$20)</f>
        <v>##BLANK</v>
      </c>
    </row>
    <row r="4073" spans="2:6" x14ac:dyDescent="0.2">
      <c r="B4073" t="str">
        <f>UPPER('SUP4'!$BS$20)</f>
        <v>B0843GRCC_SW_PR24</v>
      </c>
      <c r="C4073" t="str">
        <f>IF(LEN(_xlfn.CONCAT('SUP4'!$B$10, " - ", 'SUP4'!$B$20, " - ", 'SUP4'!$M$7, " - ", 'SUP4'!$L$6, " - ", 'SUP4'!$K$5))&gt;230,LEFT(_xlfn.CONCAT('SUP4'!$B$10, " - ", 'SUP4'!$B$20, " - ", 'SUP4'!$M$7, " - ", 'SUP4'!$L$6, " - ", 'SUP4'!$K$5),212)&amp;" [*** truncated]",_xlfn.CONCAT('SUP4'!$B$10, " - ", 'SUP4'!$B$20, " - ", 'SUP4'!$M$7, " - ", 'SUP4'!$L$6, " - ", 'SUP4'!$K$5))</f>
        <v>Green recovery programme - Green recovery line 4 - Capex - Raw water storage - Water network+ - Cumulative expenditure on schemes completed in the report year</v>
      </c>
      <c r="D4073" t="str">
        <f>'SUP4'!$C$20</f>
        <v>£m</v>
      </c>
      <c r="E4073" t="s">
        <v>8488</v>
      </c>
      <c r="F4073" s="1248" t="str">
        <f>IF(ISBLANK('SUP4'!$AK$20),"##BLANK",'SUP4'!$AK$20)</f>
        <v>##BLANK</v>
      </c>
    </row>
    <row r="4074" spans="2:6" x14ac:dyDescent="0.2">
      <c r="B4074" t="str">
        <f>UPPER('SUP4'!$BT$20)</f>
        <v>B0854GRCC_TW_PR24</v>
      </c>
      <c r="C4074" t="str">
        <f>IF(LEN(_xlfn.CONCAT('SUP4'!$B$10, " - ", 'SUP4'!$B$20, " - ", 'SUP4'!$N$7, " - ", 'SUP4'!$L$6, " - ", 'SUP4'!$K$5))&gt;230,LEFT(_xlfn.CONCAT('SUP4'!$B$10, " - ", 'SUP4'!$B$20, " - ", 'SUP4'!$N$7, " - ", 'SUP4'!$L$6, " - ", 'SUP4'!$K$5),212)&amp;" [*** truncated]",_xlfn.CONCAT('SUP4'!$B$10, " - ", 'SUP4'!$B$20, " - ", 'SUP4'!$N$7, " - ", 'SUP4'!$L$6, " - ", 'SUP4'!$K$5))</f>
        <v>Green recovery programme - Green recovery line 4 - Capex - Water treatment - Water network+ - Cumulative expenditure on schemes completed in the report year</v>
      </c>
      <c r="D4074" t="str">
        <f>'SUP4'!$C$20</f>
        <v>£m</v>
      </c>
      <c r="E4074" t="s">
        <v>8488</v>
      </c>
      <c r="F4074" s="1248" t="str">
        <f>IF(ISBLANK('SUP4'!$AL$20),"##BLANK",'SUP4'!$AL$20)</f>
        <v>##BLANK</v>
      </c>
    </row>
    <row r="4075" spans="2:6" x14ac:dyDescent="0.2">
      <c r="B4075" t="str">
        <f>UPPER('SUP4'!$BU$20)</f>
        <v>B0865GRCC_DW_PR24</v>
      </c>
      <c r="C4075" t="str">
        <f>IF(LEN(_xlfn.CONCAT('SUP4'!$B$10, " - ", 'SUP4'!$B$20, " - ", 'SUP4'!$O$7, " - ", 'SUP4'!$L$6, " - ", 'SUP4'!$K$5))&gt;230,LEFT(_xlfn.CONCAT('SUP4'!$B$10, " - ", 'SUP4'!$B$20, " - ", 'SUP4'!$O$7, " - ", 'SUP4'!$L$6, " - ", 'SUP4'!$K$5),212)&amp;" [*** truncated]",_xlfn.CONCAT('SUP4'!$B$10, " - ", 'SUP4'!$B$20, " - ", 'SUP4'!$O$7, " - ", 'SUP4'!$L$6, " - ", 'SUP4'!$K$5))</f>
        <v>Green recovery programme - Green recovery line 4 - Capex - Treated water distribution - Water network+ - Cumulative expenditure on schemes completed in the report year</v>
      </c>
      <c r="D4075" t="str">
        <f>'SUP4'!$C$20</f>
        <v>£m</v>
      </c>
      <c r="E4075" t="s">
        <v>8488</v>
      </c>
      <c r="F4075" s="1248" t="str">
        <f>IF(ISBLANK('SUP4'!$AM$20),"##BLANK",'SUP4'!$AM$20)</f>
        <v>##BLANK</v>
      </c>
    </row>
    <row r="4076" spans="2:6" x14ac:dyDescent="0.2">
      <c r="B4076" t="str">
        <f>UPPER('SUP4'!$BV$20)</f>
        <v>B0501GRCC_TO_PR24</v>
      </c>
      <c r="C4076" t="str">
        <f>IF(LEN(_xlfn.CONCAT('SUP4'!$B$10, " - ", 'SUP4'!$B$20, " - ", 'SUP4'!$P$6, " - ", 'SUP4'!$K$5))&gt;230,LEFT(_xlfn.CONCAT('SUP4'!$B$10, " - ", 'SUP4'!$B$20, " - ", 'SUP4'!$P$6, " - ", 'SUP4'!$K$5),212)&amp;" [*** truncated]",_xlfn.CONCAT('SUP4'!$B$10, " - ", 'SUP4'!$B$20, " - ", 'SUP4'!$P$6, " - ", 'SUP4'!$K$5))</f>
        <v>Green recovery programme - Green recovery line 4 - Capex - Total - Cumulative expenditure on schemes completed in the report year</v>
      </c>
      <c r="D4076" t="str">
        <f>'SUP4'!$C$20</f>
        <v>£m</v>
      </c>
      <c r="E4076" t="s">
        <v>8488</v>
      </c>
      <c r="F4076" s="1248">
        <f>IF(ISBLANK('SUP4'!$AN$20),"##BLANK",'SUP4'!$AN$20)</f>
        <v>0</v>
      </c>
    </row>
    <row r="4077" spans="2:6" x14ac:dyDescent="0.2">
      <c r="B4077" t="str">
        <f>UPPER('SUP4'!$BK$21)</f>
        <v>B0767GROE_WR_PR24</v>
      </c>
      <c r="C4077" t="str">
        <f>IF(LEN(_xlfn.CONCAT('SUP4'!$B$10, " - ", 'SUP4'!$B$21, " - ", 'SUP4'!$E$6, " - ", 'SUP4'!$E$5))&gt;230,LEFT(_xlfn.CONCAT('SUP4'!$B$10, " - ", 'SUP4'!$B$21, " - ", 'SUP4'!$E$6, " - ", 'SUP4'!$E$5),212)&amp;" [*** truncated]",_xlfn.CONCAT('SUP4'!$B$10, " - ", 'SUP4'!$B$21, " - ", 'SUP4'!$E$6, " - ", 'SUP4'!$E$5))</f>
        <v>Green recovery programme - Green recovery line 4 - Opex - Water resources - Expenditure in report year</v>
      </c>
      <c r="D4077" t="str">
        <f>'SUP4'!$C$21</f>
        <v>£m</v>
      </c>
      <c r="E4077" t="s">
        <v>8488</v>
      </c>
      <c r="F4077" s="1248" t="str">
        <f>IF(ISBLANK('SUP4'!$AC$21),"##BLANK",'SUP4'!$AC$21)</f>
        <v>##BLANK</v>
      </c>
    </row>
    <row r="4078" spans="2:6" x14ac:dyDescent="0.2">
      <c r="B4078" t="str">
        <f>UPPER('SUP4'!$BL$21)</f>
        <v>B0778GROE_RW_PR24</v>
      </c>
      <c r="C4078" t="str">
        <f>IF(LEN(_xlfn.CONCAT('SUP4'!$B$10, " - ", 'SUP4'!$B$21, " - ", 'SUP4'!$F$7, " - ", 'SUP4'!$F$6, " - ", 'SUP4'!$E$5))&gt;230,LEFT(_xlfn.CONCAT('SUP4'!$B$10, " - ", 'SUP4'!$B$21, " - ", 'SUP4'!$F$7, " - ", 'SUP4'!$F$6, " - ", 'SUP4'!$E$5),212)&amp;" [*** truncated]",_xlfn.CONCAT('SUP4'!$B$10, " - ", 'SUP4'!$B$21, " - ", 'SUP4'!$F$7, " - ", 'SUP4'!$F$6, " - ", 'SUP4'!$E$5))</f>
        <v>Green recovery programme - Green recovery line 4 - Opex - Raw water transport - Water network+ - Expenditure in report year</v>
      </c>
      <c r="D4078" t="str">
        <f>'SUP4'!$C$21</f>
        <v>£m</v>
      </c>
      <c r="E4078" t="s">
        <v>8488</v>
      </c>
      <c r="F4078" s="1248" t="str">
        <f>IF(ISBLANK('SUP4'!$AD$21),"##BLANK",'SUP4'!$AD$21)</f>
        <v>##BLANK</v>
      </c>
    </row>
    <row r="4079" spans="2:6" x14ac:dyDescent="0.2">
      <c r="B4079" t="str">
        <f>UPPER('SUP4'!$BM$21)</f>
        <v>B0789GROE_SW_PR24</v>
      </c>
      <c r="C4079" t="str">
        <f>IF(LEN(_xlfn.CONCAT('SUP4'!$B$10, " - ", 'SUP4'!$B$21, " - ", 'SUP4'!$G$7, " - ", 'SUP4'!$F$6, " - ", 'SUP4'!$E$5))&gt;230,LEFT(_xlfn.CONCAT('SUP4'!$B$10, " - ", 'SUP4'!$B$21, " - ", 'SUP4'!$G$7, " - ", 'SUP4'!$F$6, " - ", 'SUP4'!$E$5),212)&amp;" [*** truncated]",_xlfn.CONCAT('SUP4'!$B$10, " - ", 'SUP4'!$B$21, " - ", 'SUP4'!$G$7, " - ", 'SUP4'!$F$6, " - ", 'SUP4'!$E$5))</f>
        <v>Green recovery programme - Green recovery line 4 - Opex - Raw water storage - Water network+ - Expenditure in report year</v>
      </c>
      <c r="D4079" t="str">
        <f>'SUP4'!$C$21</f>
        <v>£m</v>
      </c>
      <c r="E4079" t="s">
        <v>8488</v>
      </c>
      <c r="F4079" s="1248" t="str">
        <f>IF(ISBLANK('SUP4'!$AE$21),"##BLANK",'SUP4'!$AE$21)</f>
        <v>##BLANK</v>
      </c>
    </row>
    <row r="4080" spans="2:6" x14ac:dyDescent="0.2">
      <c r="B4080" t="str">
        <f>UPPER('SUP4'!$BN$21)</f>
        <v>B0800GROE_TW_PR24</v>
      </c>
      <c r="C4080" t="str">
        <f>IF(LEN(_xlfn.CONCAT('SUP4'!$B$10, " - ", 'SUP4'!$B$21, " - ", 'SUP4'!$H$7, " - ", 'SUP4'!$F$6, " - ", 'SUP4'!$E$5))&gt;230,LEFT(_xlfn.CONCAT('SUP4'!$B$10, " - ", 'SUP4'!$B$21, " - ", 'SUP4'!$H$7, " - ", 'SUP4'!$F$6, " - ", 'SUP4'!$E$5),212)&amp;" [*** truncated]",_xlfn.CONCAT('SUP4'!$B$10, " - ", 'SUP4'!$B$21, " - ", 'SUP4'!$H$7, " - ", 'SUP4'!$F$6, " - ", 'SUP4'!$E$5))</f>
        <v>Green recovery programme - Green recovery line 4 - Opex - Water treatment - Water network+ - Expenditure in report year</v>
      </c>
      <c r="D4080" t="str">
        <f>'SUP4'!$C$21</f>
        <v>£m</v>
      </c>
      <c r="E4080" t="s">
        <v>8488</v>
      </c>
      <c r="F4080" s="1248" t="str">
        <f>IF(ISBLANK('SUP4'!$AF$21),"##BLANK",'SUP4'!$AF$21)</f>
        <v>##BLANK</v>
      </c>
    </row>
    <row r="4081" spans="2:6" x14ac:dyDescent="0.2">
      <c r="B4081" t="str">
        <f>UPPER('SUP4'!$BO$21)</f>
        <v>B0811GROE_DW_PR24</v>
      </c>
      <c r="C4081" t="str">
        <f>IF(LEN(_xlfn.CONCAT('SUP4'!$B$10, " - ", 'SUP4'!$B$21, " - ", 'SUP4'!$I$7, " - ", 'SUP4'!$F$6, " - ", 'SUP4'!$E$5))&gt;230,LEFT(_xlfn.CONCAT('SUP4'!$B$10, " - ", 'SUP4'!$B$21, " - ", 'SUP4'!$I$7, " - ", 'SUP4'!$F$6, " - ", 'SUP4'!$E$5),212)&amp;" [*** truncated]",_xlfn.CONCAT('SUP4'!$B$10, " - ", 'SUP4'!$B$21, " - ", 'SUP4'!$I$7, " - ", 'SUP4'!$F$6, " - ", 'SUP4'!$E$5))</f>
        <v>Green recovery programme - Green recovery line 4 - Opex - Treated water distribution - Water network+ - Expenditure in report year</v>
      </c>
      <c r="D4081" t="str">
        <f>'SUP4'!$C$21</f>
        <v>£m</v>
      </c>
      <c r="E4081" t="s">
        <v>8488</v>
      </c>
      <c r="F4081" s="1248" t="str">
        <f>IF(ISBLANK('SUP4'!$AG$21),"##BLANK",'SUP4'!$AG$21)</f>
        <v>##BLANK</v>
      </c>
    </row>
    <row r="4082" spans="2:6" x14ac:dyDescent="0.2">
      <c r="B4082" t="str">
        <f>UPPER('SUP4'!$BP$21)</f>
        <v>B0452GROE_TO_PR24</v>
      </c>
      <c r="C4082" t="str">
        <f>IF(LEN(_xlfn.CONCAT('SUP4'!$B$10, " - ", 'SUP4'!$B$21, " - ", 'SUP4'!$J$6, " - ", 'SUP4'!$E$5))&gt;230,LEFT(_xlfn.CONCAT('SUP4'!$B$10, " - ", 'SUP4'!$B$21, " - ", 'SUP4'!$J$6, " - ", 'SUP4'!$E$5),212)&amp;" [*** truncated]",_xlfn.CONCAT('SUP4'!$B$10, " - ", 'SUP4'!$B$21, " - ", 'SUP4'!$J$6, " - ", 'SUP4'!$E$5))</f>
        <v>Green recovery programme - Green recovery line 4 - Opex - Total - Expenditure in report year</v>
      </c>
      <c r="D4082" t="str">
        <f>'SUP4'!$C$21</f>
        <v>£m</v>
      </c>
      <c r="E4082" t="s">
        <v>8488</v>
      </c>
      <c r="F4082" s="1248">
        <f>IF(ISBLANK('SUP4'!$AH$21),"##BLANK",'SUP4'!$AH$21)</f>
        <v>0</v>
      </c>
    </row>
    <row r="4083" spans="2:6" x14ac:dyDescent="0.2">
      <c r="B4083" t="str">
        <f>UPPER('SUP4'!$BQ$21)</f>
        <v>B0822GROC_WR_PR24</v>
      </c>
      <c r="C4083" t="str">
        <f>IF(LEN(_xlfn.CONCAT('SUP4'!$B$10, " - ", 'SUP4'!$B$21, " - ", 'SUP4'!$K$6, " - ", 'SUP4'!$K$5))&gt;230,LEFT(_xlfn.CONCAT('SUP4'!$B$10, " - ", 'SUP4'!$B$21, " - ", 'SUP4'!$K$6, " - ", 'SUP4'!$K$5),212)&amp;" [*** truncated]",_xlfn.CONCAT('SUP4'!$B$10, " - ", 'SUP4'!$B$21, " - ", 'SUP4'!$K$6, " - ", 'SUP4'!$K$5))</f>
        <v>Green recovery programme - Green recovery line 4 - Opex - Water resources - Cumulative expenditure on schemes completed in the report year</v>
      </c>
      <c r="D4083" t="str">
        <f>'SUP4'!$C$21</f>
        <v>£m</v>
      </c>
      <c r="E4083" t="s">
        <v>8488</v>
      </c>
      <c r="F4083" s="1248" t="str">
        <f>IF(ISBLANK('SUP4'!$AI$21),"##BLANK",'SUP4'!$AI$21)</f>
        <v>##BLANK</v>
      </c>
    </row>
    <row r="4084" spans="2:6" x14ac:dyDescent="0.2">
      <c r="B4084" t="str">
        <f>UPPER('SUP4'!$BR$21)</f>
        <v>B0833GROC_RW_PR24</v>
      </c>
      <c r="C4084" t="str">
        <f>IF(LEN(_xlfn.CONCAT('SUP4'!$B$10, " - ", 'SUP4'!$B$21, " - ", 'SUP4'!$L$7, " - ", 'SUP4'!$L$6, " - ", 'SUP4'!$K$5))&gt;230,LEFT(_xlfn.CONCAT('SUP4'!$B$10, " - ", 'SUP4'!$B$21, " - ", 'SUP4'!$L$7, " - ", 'SUP4'!$L$6, " - ", 'SUP4'!$K$5),212)&amp;" [*** truncated]",_xlfn.CONCAT('SUP4'!$B$10, " - ", 'SUP4'!$B$21, " - ", 'SUP4'!$L$7, " - ", 'SUP4'!$L$6, " - ", 'SUP4'!$K$5))</f>
        <v>Green recovery programme - Green recovery line 4 - Opex - Raw water transport - Water network+ - Cumulative expenditure on schemes completed in the report year</v>
      </c>
      <c r="D4084" t="str">
        <f>'SUP4'!$C$21</f>
        <v>£m</v>
      </c>
      <c r="E4084" t="s">
        <v>8488</v>
      </c>
      <c r="F4084" s="1248" t="str">
        <f>IF(ISBLANK('SUP4'!$AJ$21),"##BLANK",'SUP4'!$AJ$21)</f>
        <v>##BLANK</v>
      </c>
    </row>
    <row r="4085" spans="2:6" x14ac:dyDescent="0.2">
      <c r="B4085" t="str">
        <f>UPPER('SUP4'!$BS$21)</f>
        <v>B0844GROC_SW_PR24</v>
      </c>
      <c r="C4085" t="str">
        <f>IF(LEN(_xlfn.CONCAT('SUP4'!$B$10, " - ", 'SUP4'!$B$21, " - ", 'SUP4'!$M$7, " - ", 'SUP4'!$L$6, " - ", 'SUP4'!$K$5))&gt;230,LEFT(_xlfn.CONCAT('SUP4'!$B$10, " - ", 'SUP4'!$B$21, " - ", 'SUP4'!$M$7, " - ", 'SUP4'!$L$6, " - ", 'SUP4'!$K$5),212)&amp;" [*** truncated]",_xlfn.CONCAT('SUP4'!$B$10, " - ", 'SUP4'!$B$21, " - ", 'SUP4'!$M$7, " - ", 'SUP4'!$L$6, " - ", 'SUP4'!$K$5))</f>
        <v>Green recovery programme - Green recovery line 4 - Opex - Raw water storage - Water network+ - Cumulative expenditure on schemes completed in the report year</v>
      </c>
      <c r="D4085" t="str">
        <f>'SUP4'!$C$21</f>
        <v>£m</v>
      </c>
      <c r="E4085" t="s">
        <v>8488</v>
      </c>
      <c r="F4085" s="1248" t="str">
        <f>IF(ISBLANK('SUP4'!$AK$21),"##BLANK",'SUP4'!$AK$21)</f>
        <v>##BLANK</v>
      </c>
    </row>
    <row r="4086" spans="2:6" x14ac:dyDescent="0.2">
      <c r="B4086" t="str">
        <f>UPPER('SUP4'!$BT$21)</f>
        <v>B0855GROC_TW_PR24</v>
      </c>
      <c r="C4086" t="str">
        <f>IF(LEN(_xlfn.CONCAT('SUP4'!$B$10, " - ", 'SUP4'!$B$21, " - ", 'SUP4'!$N$7, " - ", 'SUP4'!$L$6, " - ", 'SUP4'!$K$5))&gt;230,LEFT(_xlfn.CONCAT('SUP4'!$B$10, " - ", 'SUP4'!$B$21, " - ", 'SUP4'!$N$7, " - ", 'SUP4'!$L$6, " - ", 'SUP4'!$K$5),212)&amp;" [*** truncated]",_xlfn.CONCAT('SUP4'!$B$10, " - ", 'SUP4'!$B$21, " - ", 'SUP4'!$N$7, " - ", 'SUP4'!$L$6, " - ", 'SUP4'!$K$5))</f>
        <v>Green recovery programme - Green recovery line 4 - Opex - Water treatment - Water network+ - Cumulative expenditure on schemes completed in the report year</v>
      </c>
      <c r="D4086" t="str">
        <f>'SUP4'!$C$21</f>
        <v>£m</v>
      </c>
      <c r="E4086" t="s">
        <v>8488</v>
      </c>
      <c r="F4086" s="1248" t="str">
        <f>IF(ISBLANK('SUP4'!$AL$21),"##BLANK",'SUP4'!$AL$21)</f>
        <v>##BLANK</v>
      </c>
    </row>
    <row r="4087" spans="2:6" x14ac:dyDescent="0.2">
      <c r="B4087" t="str">
        <f>UPPER('SUP4'!$BU$21)</f>
        <v>B0866GROC_DW_PR24</v>
      </c>
      <c r="C4087" t="str">
        <f>IF(LEN(_xlfn.CONCAT('SUP4'!$B$10, " - ", 'SUP4'!$B$21, " - ", 'SUP4'!$O$7, " - ", 'SUP4'!$L$6, " - ", 'SUP4'!$K$5))&gt;230,LEFT(_xlfn.CONCAT('SUP4'!$B$10, " - ", 'SUP4'!$B$21, " - ", 'SUP4'!$O$7, " - ", 'SUP4'!$L$6, " - ", 'SUP4'!$K$5),212)&amp;" [*** truncated]",_xlfn.CONCAT('SUP4'!$B$10, " - ", 'SUP4'!$B$21, " - ", 'SUP4'!$O$7, " - ", 'SUP4'!$L$6, " - ", 'SUP4'!$K$5))</f>
        <v>Green recovery programme - Green recovery line 4 - Opex - Treated water distribution - Water network+ - Cumulative expenditure on schemes completed in the report year</v>
      </c>
      <c r="D4087" t="str">
        <f>'SUP4'!$C$21</f>
        <v>£m</v>
      </c>
      <c r="E4087" t="s">
        <v>8488</v>
      </c>
      <c r="F4087" s="1248" t="str">
        <f>IF(ISBLANK('SUP4'!$AM$21),"##BLANK",'SUP4'!$AM$21)</f>
        <v>##BLANK</v>
      </c>
    </row>
    <row r="4088" spans="2:6" x14ac:dyDescent="0.2">
      <c r="B4088" t="str">
        <f>UPPER('SUP4'!$BV$21)</f>
        <v>B0502GROC_TO_PR24</v>
      </c>
      <c r="C4088" t="str">
        <f>IF(LEN(_xlfn.CONCAT('SUP4'!$B$10, " - ", 'SUP4'!$B$21, " - ", 'SUP4'!$P$6, " - ", 'SUP4'!$K$5))&gt;230,LEFT(_xlfn.CONCAT('SUP4'!$B$10, " - ", 'SUP4'!$B$21, " - ", 'SUP4'!$P$6, " - ", 'SUP4'!$K$5),212)&amp;" [*** truncated]",_xlfn.CONCAT('SUP4'!$B$10, " - ", 'SUP4'!$B$21, " - ", 'SUP4'!$P$6, " - ", 'SUP4'!$K$5))</f>
        <v>Green recovery programme - Green recovery line 4 - Opex - Total - Cumulative expenditure on schemes completed in the report year</v>
      </c>
      <c r="D4088" t="str">
        <f>'SUP4'!$C$21</f>
        <v>£m</v>
      </c>
      <c r="E4088" t="s">
        <v>8488</v>
      </c>
      <c r="F4088" s="1248">
        <f>IF(ISBLANK('SUP4'!$AN$21),"##BLANK",'SUP4'!$AN$21)</f>
        <v>0</v>
      </c>
    </row>
    <row r="4089" spans="2:6" x14ac:dyDescent="0.2">
      <c r="B4089" t="str">
        <f>UPPER('SUP4'!$BK$22)</f>
        <v>B0410GRTE_WR_PR24</v>
      </c>
      <c r="C4089" t="str">
        <f>IF(LEN(_xlfn.CONCAT('SUP4'!$B$10, " - ", 'SUP4'!$B$22, " - ", 'SUP4'!$E$6, " - ", 'SUP4'!$E$5))&gt;230,LEFT(_xlfn.CONCAT('SUP4'!$B$10, " - ", 'SUP4'!$B$22, " - ", 'SUP4'!$E$6, " - ", 'SUP4'!$E$5),212)&amp;" [*** truncated]",_xlfn.CONCAT('SUP4'!$B$10, " - ", 'SUP4'!$B$22, " - ", 'SUP4'!$E$6, " - ", 'SUP4'!$E$5))</f>
        <v>Green recovery programme - Green recovery line 4 - Totex - Water resources - Expenditure in report year</v>
      </c>
      <c r="D4089" t="str">
        <f>'SUP4'!$C$22</f>
        <v>£m</v>
      </c>
      <c r="E4089" t="s">
        <v>8488</v>
      </c>
      <c r="F4089" s="1248">
        <f>IF(ISBLANK('SUP4'!$AC$22),"##BLANK",'SUP4'!$AC$22)</f>
        <v>0</v>
      </c>
    </row>
    <row r="4090" spans="2:6" x14ac:dyDescent="0.2">
      <c r="B4090" t="str">
        <f>UPPER('SUP4'!$BL$22)</f>
        <v>B0417GRTE_RW_PR24</v>
      </c>
      <c r="C4090" t="str">
        <f>IF(LEN(_xlfn.CONCAT('SUP4'!$B$10, " - ", 'SUP4'!$B$22, " - ", 'SUP4'!$F$7, " - ", 'SUP4'!$F$6, " - ", 'SUP4'!$E$5))&gt;230,LEFT(_xlfn.CONCAT('SUP4'!$B$10, " - ", 'SUP4'!$B$22, " - ", 'SUP4'!$F$7, " - ", 'SUP4'!$F$6, " - ", 'SUP4'!$E$5),212)&amp;" [*** truncated]",_xlfn.CONCAT('SUP4'!$B$10, " - ", 'SUP4'!$B$22, " - ", 'SUP4'!$F$7, " - ", 'SUP4'!$F$6, " - ", 'SUP4'!$E$5))</f>
        <v>Green recovery programme - Green recovery line 4 - Totex - Raw water transport - Water network+ - Expenditure in report year</v>
      </c>
      <c r="D4090" t="str">
        <f>'SUP4'!$C$22</f>
        <v>£m</v>
      </c>
      <c r="E4090" t="s">
        <v>8488</v>
      </c>
      <c r="F4090" s="1248">
        <f>IF(ISBLANK('SUP4'!$AD$22),"##BLANK",'SUP4'!$AD$22)</f>
        <v>0</v>
      </c>
    </row>
    <row r="4091" spans="2:6" x14ac:dyDescent="0.2">
      <c r="B4091" t="str">
        <f>UPPER('SUP4'!$BM$22)</f>
        <v>B0424GRTE_SW_PR24</v>
      </c>
      <c r="C4091" t="str">
        <f>IF(LEN(_xlfn.CONCAT('SUP4'!$B$10, " - ", 'SUP4'!$B$22, " - ", 'SUP4'!$G$7, " - ", 'SUP4'!$F$6, " - ", 'SUP4'!$E$5))&gt;230,LEFT(_xlfn.CONCAT('SUP4'!$B$10, " - ", 'SUP4'!$B$22, " - ", 'SUP4'!$G$7, " - ", 'SUP4'!$F$6, " - ", 'SUP4'!$E$5),212)&amp;" [*** truncated]",_xlfn.CONCAT('SUP4'!$B$10, " - ", 'SUP4'!$B$22, " - ", 'SUP4'!$G$7, " - ", 'SUP4'!$F$6, " - ", 'SUP4'!$E$5))</f>
        <v>Green recovery programme - Green recovery line 4 - Totex - Raw water storage - Water network+ - Expenditure in report year</v>
      </c>
      <c r="D4091" t="str">
        <f>'SUP4'!$C$22</f>
        <v>£m</v>
      </c>
      <c r="E4091" t="s">
        <v>8488</v>
      </c>
      <c r="F4091" s="1248">
        <f>IF(ISBLANK('SUP4'!$AE$22),"##BLANK",'SUP4'!$AE$22)</f>
        <v>0</v>
      </c>
    </row>
    <row r="4092" spans="2:6" x14ac:dyDescent="0.2">
      <c r="B4092" t="str">
        <f>UPPER('SUP4'!$BN$22)</f>
        <v>B0431GRTE_TW_PR24</v>
      </c>
      <c r="C4092" t="str">
        <f>IF(LEN(_xlfn.CONCAT('SUP4'!$B$10, " - ", 'SUP4'!$B$22, " - ", 'SUP4'!$H$7, " - ", 'SUP4'!$F$6, " - ", 'SUP4'!$E$5))&gt;230,LEFT(_xlfn.CONCAT('SUP4'!$B$10, " - ", 'SUP4'!$B$22, " - ", 'SUP4'!$H$7, " - ", 'SUP4'!$F$6, " - ", 'SUP4'!$E$5),212)&amp;" [*** truncated]",_xlfn.CONCAT('SUP4'!$B$10, " - ", 'SUP4'!$B$22, " - ", 'SUP4'!$H$7, " - ", 'SUP4'!$F$6, " - ", 'SUP4'!$E$5))</f>
        <v>Green recovery programme - Green recovery line 4 - Totex - Water treatment - Water network+ - Expenditure in report year</v>
      </c>
      <c r="D4092" t="str">
        <f>'SUP4'!$C$22</f>
        <v>£m</v>
      </c>
      <c r="E4092" t="s">
        <v>8488</v>
      </c>
      <c r="F4092" s="1248">
        <f>IF(ISBLANK('SUP4'!$AF$22),"##BLANK",'SUP4'!$AF$22)</f>
        <v>0</v>
      </c>
    </row>
    <row r="4093" spans="2:6" x14ac:dyDescent="0.2">
      <c r="B4093" t="str">
        <f>UPPER('SUP4'!$BO$22)</f>
        <v>B0438GRTE_DW_PR24</v>
      </c>
      <c r="C4093" t="str">
        <f>IF(LEN(_xlfn.CONCAT('SUP4'!$B$10, " - ", 'SUP4'!$B$22, " - ", 'SUP4'!$I$7, " - ", 'SUP4'!$F$6, " - ", 'SUP4'!$E$5))&gt;230,LEFT(_xlfn.CONCAT('SUP4'!$B$10, " - ", 'SUP4'!$B$22, " - ", 'SUP4'!$I$7, " - ", 'SUP4'!$F$6, " - ", 'SUP4'!$E$5),212)&amp;" [*** truncated]",_xlfn.CONCAT('SUP4'!$B$10, " - ", 'SUP4'!$B$22, " - ", 'SUP4'!$I$7, " - ", 'SUP4'!$F$6, " - ", 'SUP4'!$E$5))</f>
        <v>Green recovery programme - Green recovery line 4 - Totex - Treated water distribution - Water network+ - Expenditure in report year</v>
      </c>
      <c r="D4093" t="str">
        <f>'SUP4'!$C$22</f>
        <v>£m</v>
      </c>
      <c r="E4093" t="s">
        <v>8488</v>
      </c>
      <c r="F4093" s="1248">
        <f>IF(ISBLANK('SUP4'!$AG$22),"##BLANK",'SUP4'!$AG$22)</f>
        <v>0</v>
      </c>
    </row>
    <row r="4094" spans="2:6" x14ac:dyDescent="0.2">
      <c r="B4094" t="str">
        <f>UPPER('SUP4'!$BP$22)</f>
        <v>B0453GRTE_TO_PR24</v>
      </c>
      <c r="C4094" t="str">
        <f>IF(LEN(_xlfn.CONCAT('SUP4'!$B$10, " - ", 'SUP4'!$B$22, " - ", 'SUP4'!$J$6, " - ", 'SUP4'!$E$5))&gt;230,LEFT(_xlfn.CONCAT('SUP4'!$B$10, " - ", 'SUP4'!$B$22, " - ", 'SUP4'!$J$6, " - ", 'SUP4'!$E$5),212)&amp;" [*** truncated]",_xlfn.CONCAT('SUP4'!$B$10, " - ", 'SUP4'!$B$22, " - ", 'SUP4'!$J$6, " - ", 'SUP4'!$E$5))</f>
        <v>Green recovery programme - Green recovery line 4 - Totex - Total - Expenditure in report year</v>
      </c>
      <c r="D4094" t="str">
        <f>'SUP4'!$C$22</f>
        <v>£m</v>
      </c>
      <c r="E4094" t="s">
        <v>8488</v>
      </c>
      <c r="F4094" s="1248">
        <f>IF(ISBLANK('SUP4'!$AH$22),"##BLANK",'SUP4'!$AH$22)</f>
        <v>0</v>
      </c>
    </row>
    <row r="4095" spans="2:6" x14ac:dyDescent="0.2">
      <c r="B4095" t="str">
        <f>UPPER('SUP4'!$BQ$22)</f>
        <v>B0460GRTC_WR_PR24</v>
      </c>
      <c r="C4095" t="str">
        <f>IF(LEN(_xlfn.CONCAT('SUP4'!$B$10, " - ", 'SUP4'!$B$22, " - ", 'SUP4'!$K$6, " - ", 'SUP4'!$K$5))&gt;230,LEFT(_xlfn.CONCAT('SUP4'!$B$10, " - ", 'SUP4'!$B$22, " - ", 'SUP4'!$K$6, " - ", 'SUP4'!$K$5),212)&amp;" [*** truncated]",_xlfn.CONCAT('SUP4'!$B$10, " - ", 'SUP4'!$B$22, " - ", 'SUP4'!$K$6, " - ", 'SUP4'!$K$5))</f>
        <v>Green recovery programme - Green recovery line 4 - Totex - Water resources - Cumulative expenditure on schemes completed in the report year</v>
      </c>
      <c r="D4095" t="str">
        <f>'SUP4'!$C$22</f>
        <v>£m</v>
      </c>
      <c r="E4095" t="s">
        <v>8488</v>
      </c>
      <c r="F4095" s="1248">
        <f>IF(ISBLANK('SUP4'!$AI$22),"##BLANK",'SUP4'!$AI$22)</f>
        <v>0</v>
      </c>
    </row>
    <row r="4096" spans="2:6" x14ac:dyDescent="0.2">
      <c r="B4096" t="str">
        <f>UPPER('SUP4'!$BR$22)</f>
        <v>B0467GRTC_RW_PR24</v>
      </c>
      <c r="C4096" t="str">
        <f>IF(LEN(_xlfn.CONCAT('SUP4'!$B$10, " - ", 'SUP4'!$B$22, " - ", 'SUP4'!$L$7, " - ", 'SUP4'!$L$6, " - ", 'SUP4'!$K$5))&gt;230,LEFT(_xlfn.CONCAT('SUP4'!$B$10, " - ", 'SUP4'!$B$22, " - ", 'SUP4'!$L$7, " - ", 'SUP4'!$L$6, " - ", 'SUP4'!$K$5),212)&amp;" [*** truncated]",_xlfn.CONCAT('SUP4'!$B$10, " - ", 'SUP4'!$B$22, " - ", 'SUP4'!$L$7, " - ", 'SUP4'!$L$6, " - ", 'SUP4'!$K$5))</f>
        <v>Green recovery programme - Green recovery line 4 - Totex - Raw water transport - Water network+ - Cumulative expenditure on schemes completed in the report year</v>
      </c>
      <c r="D4096" t="str">
        <f>'SUP4'!$C$22</f>
        <v>£m</v>
      </c>
      <c r="E4096" t="s">
        <v>8488</v>
      </c>
      <c r="F4096" s="1248">
        <f>IF(ISBLANK('SUP4'!$AJ$22),"##BLANK",'SUP4'!$AJ$22)</f>
        <v>0</v>
      </c>
    </row>
    <row r="4097" spans="2:6" x14ac:dyDescent="0.2">
      <c r="B4097" t="str">
        <f>UPPER('SUP4'!$BS$22)</f>
        <v>B0474GRTC_SW_PR24</v>
      </c>
      <c r="C4097" t="str">
        <f>IF(LEN(_xlfn.CONCAT('SUP4'!$B$10, " - ", 'SUP4'!$B$22, " - ", 'SUP4'!$M$7, " - ", 'SUP4'!$L$6, " - ", 'SUP4'!$K$5))&gt;230,LEFT(_xlfn.CONCAT('SUP4'!$B$10, " - ", 'SUP4'!$B$22, " - ", 'SUP4'!$M$7, " - ", 'SUP4'!$L$6, " - ", 'SUP4'!$K$5),212)&amp;" [*** truncated]",_xlfn.CONCAT('SUP4'!$B$10, " - ", 'SUP4'!$B$22, " - ", 'SUP4'!$M$7, " - ", 'SUP4'!$L$6, " - ", 'SUP4'!$K$5))</f>
        <v>Green recovery programme - Green recovery line 4 - Totex - Raw water storage - Water network+ - Cumulative expenditure on schemes completed in the report year</v>
      </c>
      <c r="D4097" t="str">
        <f>'SUP4'!$C$22</f>
        <v>£m</v>
      </c>
      <c r="E4097" t="s">
        <v>8488</v>
      </c>
      <c r="F4097" s="1248">
        <f>IF(ISBLANK('SUP4'!$AK$22),"##BLANK",'SUP4'!$AK$22)</f>
        <v>0</v>
      </c>
    </row>
    <row r="4098" spans="2:6" x14ac:dyDescent="0.2">
      <c r="B4098" t="str">
        <f>UPPER('SUP4'!$BT$22)</f>
        <v>B0481GRTC_TW_PR24</v>
      </c>
      <c r="C4098" t="str">
        <f>IF(LEN(_xlfn.CONCAT('SUP4'!$B$10, " - ", 'SUP4'!$B$22, " - ", 'SUP4'!$N$7, " - ", 'SUP4'!$L$6, " - ", 'SUP4'!$K$5))&gt;230,LEFT(_xlfn.CONCAT('SUP4'!$B$10, " - ", 'SUP4'!$B$22, " - ", 'SUP4'!$N$7, " - ", 'SUP4'!$L$6, " - ", 'SUP4'!$K$5),212)&amp;" [*** truncated]",_xlfn.CONCAT('SUP4'!$B$10, " - ", 'SUP4'!$B$22, " - ", 'SUP4'!$N$7, " - ", 'SUP4'!$L$6, " - ", 'SUP4'!$K$5))</f>
        <v>Green recovery programme - Green recovery line 4 - Totex - Water treatment - Water network+ - Cumulative expenditure on schemes completed in the report year</v>
      </c>
      <c r="D4098" t="str">
        <f>'SUP4'!$C$22</f>
        <v>£m</v>
      </c>
      <c r="E4098" t="s">
        <v>8488</v>
      </c>
      <c r="F4098" s="1248">
        <f>IF(ISBLANK('SUP4'!$AL$22),"##BLANK",'SUP4'!$AL$22)</f>
        <v>0</v>
      </c>
    </row>
    <row r="4099" spans="2:6" x14ac:dyDescent="0.2">
      <c r="B4099" t="str">
        <f>UPPER('SUP4'!$BU$22)</f>
        <v>B0488GRTC_DW_PR24</v>
      </c>
      <c r="C4099" t="str">
        <f>IF(LEN(_xlfn.CONCAT('SUP4'!$B$10, " - ", 'SUP4'!$B$22, " - ", 'SUP4'!$O$7, " - ", 'SUP4'!$L$6, " - ", 'SUP4'!$K$5))&gt;230,LEFT(_xlfn.CONCAT('SUP4'!$B$10, " - ", 'SUP4'!$B$22, " - ", 'SUP4'!$O$7, " - ", 'SUP4'!$L$6, " - ", 'SUP4'!$K$5),212)&amp;" [*** truncated]",_xlfn.CONCAT('SUP4'!$B$10, " - ", 'SUP4'!$B$22, " - ", 'SUP4'!$O$7, " - ", 'SUP4'!$L$6, " - ", 'SUP4'!$K$5))</f>
        <v>Green recovery programme - Green recovery line 4 - Totex - Treated water distribution - Water network+ - Cumulative expenditure on schemes completed in the report year</v>
      </c>
      <c r="D4099" t="str">
        <f>'SUP4'!$C$22</f>
        <v>£m</v>
      </c>
      <c r="E4099" t="s">
        <v>8488</v>
      </c>
      <c r="F4099" s="1248">
        <f>IF(ISBLANK('SUP4'!$AM$22),"##BLANK",'SUP4'!$AM$22)</f>
        <v>0</v>
      </c>
    </row>
    <row r="4100" spans="2:6" x14ac:dyDescent="0.2">
      <c r="B4100" t="str">
        <f>UPPER('SUP4'!$BV$22)</f>
        <v>B0503GRTC_TO_PR24</v>
      </c>
      <c r="C4100" t="str">
        <f>IF(LEN(_xlfn.CONCAT('SUP4'!$B$10, " - ", 'SUP4'!$B$22, " - ", 'SUP4'!$P$6, " - ", 'SUP4'!$K$5))&gt;230,LEFT(_xlfn.CONCAT('SUP4'!$B$10, " - ", 'SUP4'!$B$22, " - ", 'SUP4'!$P$6, " - ", 'SUP4'!$K$5),212)&amp;" [*** truncated]",_xlfn.CONCAT('SUP4'!$B$10, " - ", 'SUP4'!$B$22, " - ", 'SUP4'!$P$6, " - ", 'SUP4'!$K$5))</f>
        <v>Green recovery programme - Green recovery line 4 - Totex - Total - Cumulative expenditure on schemes completed in the report year</v>
      </c>
      <c r="D4100" t="str">
        <f>'SUP4'!$C$22</f>
        <v>£m</v>
      </c>
      <c r="E4100" t="s">
        <v>8488</v>
      </c>
      <c r="F4100" s="1248">
        <f>IF(ISBLANK('SUP4'!$AN$22),"##BLANK",'SUP4'!$AN$22)</f>
        <v>0</v>
      </c>
    </row>
    <row r="4101" spans="2:6" x14ac:dyDescent="0.2">
      <c r="B4101" t="str">
        <f>UPPER('SUP4'!$BK$23)</f>
        <v>B0411TGCE_WR_PR24</v>
      </c>
      <c r="C4101" t="str">
        <f>IF(LEN(_xlfn.CONCAT('SUP4'!$B$10, " - ", 'SUP4'!$B$23, " - ", 'SUP4'!$E$6, " - ", 'SUP4'!$E$5))&gt;230,LEFT(_xlfn.CONCAT('SUP4'!$B$10, " - ", 'SUP4'!$B$23, " - ", 'SUP4'!$E$6, " - ", 'SUP4'!$E$5),212)&amp;" [*** truncated]",_xlfn.CONCAT('SUP4'!$B$10, " - ", 'SUP4'!$B$23, " - ", 'SUP4'!$E$6, " - ", 'SUP4'!$E$5))</f>
        <v>Green recovery programme - Total green recovery programme - Capex - Water resources - Expenditure in report year</v>
      </c>
      <c r="D4101" t="str">
        <f>'SUP4'!$C$23</f>
        <v>£m</v>
      </c>
      <c r="E4101" t="s">
        <v>8488</v>
      </c>
      <c r="F4101" s="1248">
        <f>IF(ISBLANK('SUP4'!$AC$23),"##BLANK",'SUP4'!$AC$23)</f>
        <v>0</v>
      </c>
    </row>
    <row r="4102" spans="2:6" x14ac:dyDescent="0.2">
      <c r="B4102" t="str">
        <f>UPPER('SUP4'!$BL$23)</f>
        <v>B0418TGCE_RW_PR24</v>
      </c>
      <c r="C4102" t="str">
        <f>IF(LEN(_xlfn.CONCAT('SUP4'!$B$10, " - ", 'SUP4'!$B$23, " - ", 'SUP4'!$F$7, " - ", 'SUP4'!$F$6, " - ", 'SUP4'!$E$5))&gt;230,LEFT(_xlfn.CONCAT('SUP4'!$B$10, " - ", 'SUP4'!$B$23, " - ", 'SUP4'!$F$7, " - ", 'SUP4'!$F$6, " - ", 'SUP4'!$E$5),212)&amp;" [*** truncated]",_xlfn.CONCAT('SUP4'!$B$10, " - ", 'SUP4'!$B$23, " - ", 'SUP4'!$F$7, " - ", 'SUP4'!$F$6, " - ", 'SUP4'!$E$5))</f>
        <v>Green recovery programme - Total green recovery programme - Capex - Raw water transport - Water network+ - Expenditure in report year</v>
      </c>
      <c r="D4102" t="str">
        <f>'SUP4'!$C$23</f>
        <v>£m</v>
      </c>
      <c r="E4102" t="s">
        <v>8488</v>
      </c>
      <c r="F4102" s="1248">
        <f>IF(ISBLANK('SUP4'!$AD$23),"##BLANK",'SUP4'!$AD$23)</f>
        <v>0</v>
      </c>
    </row>
    <row r="4103" spans="2:6" x14ac:dyDescent="0.2">
      <c r="B4103" t="str">
        <f>UPPER('SUP4'!$BM$23)</f>
        <v>B0425TGCE_SW_PR24</v>
      </c>
      <c r="C4103" t="str">
        <f>IF(LEN(_xlfn.CONCAT('SUP4'!$B$10, " - ", 'SUP4'!$B$23, " - ", 'SUP4'!$G$7, " - ", 'SUP4'!$F$6, " - ", 'SUP4'!$E$5))&gt;230,LEFT(_xlfn.CONCAT('SUP4'!$B$10, " - ", 'SUP4'!$B$23, " - ", 'SUP4'!$G$7, " - ", 'SUP4'!$F$6, " - ", 'SUP4'!$E$5),212)&amp;" [*** truncated]",_xlfn.CONCAT('SUP4'!$B$10, " - ", 'SUP4'!$B$23, " - ", 'SUP4'!$G$7, " - ", 'SUP4'!$F$6, " - ", 'SUP4'!$E$5))</f>
        <v>Green recovery programme - Total green recovery programme - Capex - Raw water storage - Water network+ - Expenditure in report year</v>
      </c>
      <c r="D4103" t="str">
        <f>'SUP4'!$C$23</f>
        <v>£m</v>
      </c>
      <c r="E4103" t="s">
        <v>8488</v>
      </c>
      <c r="F4103" s="1248">
        <f>IF(ISBLANK('SUP4'!$AE$23),"##BLANK",'SUP4'!$AE$23)</f>
        <v>0</v>
      </c>
    </row>
    <row r="4104" spans="2:6" x14ac:dyDescent="0.2">
      <c r="B4104" t="str">
        <f>UPPER('SUP4'!$BN$23)</f>
        <v>B0432TGCE_TW_PR24</v>
      </c>
      <c r="C4104" t="str">
        <f>IF(LEN(_xlfn.CONCAT('SUP4'!$B$10, " - ", 'SUP4'!$B$23, " - ", 'SUP4'!$H$7, " - ", 'SUP4'!$F$6, " - ", 'SUP4'!$E$5))&gt;230,LEFT(_xlfn.CONCAT('SUP4'!$B$10, " - ", 'SUP4'!$B$23, " - ", 'SUP4'!$H$7, " - ", 'SUP4'!$F$6, " - ", 'SUP4'!$E$5),212)&amp;" [*** truncated]",_xlfn.CONCAT('SUP4'!$B$10, " - ", 'SUP4'!$B$23, " - ", 'SUP4'!$H$7, " - ", 'SUP4'!$F$6, " - ", 'SUP4'!$E$5))</f>
        <v>Green recovery programme - Total green recovery programme - Capex - Water treatment - Water network+ - Expenditure in report year</v>
      </c>
      <c r="D4104" t="str">
        <f>'SUP4'!$C$23</f>
        <v>£m</v>
      </c>
      <c r="E4104" t="s">
        <v>8488</v>
      </c>
      <c r="F4104" s="1248">
        <f>IF(ISBLANK('SUP4'!$AF$23),"##BLANK",'SUP4'!$AF$23)</f>
        <v>0</v>
      </c>
    </row>
    <row r="4105" spans="2:6" x14ac:dyDescent="0.2">
      <c r="B4105" t="str">
        <f>UPPER('SUP4'!$BO$23)</f>
        <v>B0439TGCE_DW_PR24</v>
      </c>
      <c r="C4105" t="str">
        <f>IF(LEN(_xlfn.CONCAT('SUP4'!$B$10, " - ", 'SUP4'!$B$23, " - ", 'SUP4'!$I$7, " - ", 'SUP4'!$F$6, " - ", 'SUP4'!$E$5))&gt;230,LEFT(_xlfn.CONCAT('SUP4'!$B$10, " - ", 'SUP4'!$B$23, " - ", 'SUP4'!$I$7, " - ", 'SUP4'!$F$6, " - ", 'SUP4'!$E$5),212)&amp;" [*** truncated]",_xlfn.CONCAT('SUP4'!$B$10, " - ", 'SUP4'!$B$23, " - ", 'SUP4'!$I$7, " - ", 'SUP4'!$F$6, " - ", 'SUP4'!$E$5))</f>
        <v>Green recovery programme - Total green recovery programme - Capex - Treated water distribution - Water network+ - Expenditure in report year</v>
      </c>
      <c r="D4105" t="str">
        <f>'SUP4'!$C$23</f>
        <v>£m</v>
      </c>
      <c r="E4105" t="s">
        <v>8488</v>
      </c>
      <c r="F4105" s="1248">
        <f>IF(ISBLANK('SUP4'!$AG$23),"##BLANK",'SUP4'!$AG$23)</f>
        <v>0</v>
      </c>
    </row>
    <row r="4106" spans="2:6" x14ac:dyDescent="0.2">
      <c r="B4106" t="str">
        <f>UPPER('SUP4'!$BP$23)</f>
        <v>B0454TGCE_TO_PR24</v>
      </c>
      <c r="C4106" t="str">
        <f>IF(LEN(_xlfn.CONCAT('SUP4'!$B$10, " - ", 'SUP4'!$B$23, " - ", 'SUP4'!$J$6, " - ", 'SUP4'!$E$5))&gt;230,LEFT(_xlfn.CONCAT('SUP4'!$B$10, " - ", 'SUP4'!$B$23, " - ", 'SUP4'!$J$6, " - ", 'SUP4'!$E$5),212)&amp;" [*** truncated]",_xlfn.CONCAT('SUP4'!$B$10, " - ", 'SUP4'!$B$23, " - ", 'SUP4'!$J$6, " - ", 'SUP4'!$E$5))</f>
        <v>Green recovery programme - Total green recovery programme - Capex - Total - Expenditure in report year</v>
      </c>
      <c r="D4106" t="str">
        <f>'SUP4'!$C$23</f>
        <v>£m</v>
      </c>
      <c r="E4106" t="s">
        <v>8488</v>
      </c>
      <c r="F4106" s="1248">
        <f>IF(ISBLANK('SUP4'!$AH$23),"##BLANK",'SUP4'!$AH$23)</f>
        <v>0</v>
      </c>
    </row>
    <row r="4107" spans="2:6" x14ac:dyDescent="0.2">
      <c r="B4107" t="str">
        <f>UPPER('SUP4'!$BQ$23)</f>
        <v>B0461TGCC_WR_PR24</v>
      </c>
      <c r="C4107" t="str">
        <f>IF(LEN(_xlfn.CONCAT('SUP4'!$B$10, " - ", 'SUP4'!$B$23, " - ", 'SUP4'!$K$6, " - ", 'SUP4'!$K$5))&gt;230,LEFT(_xlfn.CONCAT('SUP4'!$B$10, " - ", 'SUP4'!$B$23, " - ", 'SUP4'!$K$6, " - ", 'SUP4'!$K$5),212)&amp;" [*** truncated]",_xlfn.CONCAT('SUP4'!$B$10, " - ", 'SUP4'!$B$23, " - ", 'SUP4'!$K$6, " - ", 'SUP4'!$K$5))</f>
        <v>Green recovery programme - Total green recovery programme - Capex - Water resources - Cumulative expenditure on schemes completed in the report year</v>
      </c>
      <c r="D4107" t="str">
        <f>'SUP4'!$C$23</f>
        <v>£m</v>
      </c>
      <c r="E4107" t="s">
        <v>8488</v>
      </c>
      <c r="F4107" s="1248">
        <f>IF(ISBLANK('SUP4'!$AI$23),"##BLANK",'SUP4'!$AI$23)</f>
        <v>0</v>
      </c>
    </row>
    <row r="4108" spans="2:6" x14ac:dyDescent="0.2">
      <c r="B4108" t="str">
        <f>UPPER('SUP4'!$BR$23)</f>
        <v>B0468TGCC_RW_PR24</v>
      </c>
      <c r="C4108" t="str">
        <f>IF(LEN(_xlfn.CONCAT('SUP4'!$B$10, " - ", 'SUP4'!$B$23, " - ", 'SUP4'!$L$7, " - ", 'SUP4'!$L$6, " - ", 'SUP4'!$K$5))&gt;230,LEFT(_xlfn.CONCAT('SUP4'!$B$10, " - ", 'SUP4'!$B$23, " - ", 'SUP4'!$L$7, " - ", 'SUP4'!$L$6, " - ", 'SUP4'!$K$5),212)&amp;" [*** truncated]",_xlfn.CONCAT('SUP4'!$B$10, " - ", 'SUP4'!$B$23, " - ", 'SUP4'!$L$7, " - ", 'SUP4'!$L$6, " - ", 'SUP4'!$K$5))</f>
        <v>Green recovery programme - Total green recovery programme - Capex - Raw water transport - Water network+ - Cumulative expenditure on schemes completed in the report year</v>
      </c>
      <c r="D4108" t="str">
        <f>'SUP4'!$C$23</f>
        <v>£m</v>
      </c>
      <c r="E4108" t="s">
        <v>8488</v>
      </c>
      <c r="F4108" s="1248">
        <f>IF(ISBLANK('SUP4'!$AJ$23),"##BLANK",'SUP4'!$AJ$23)</f>
        <v>0</v>
      </c>
    </row>
    <row r="4109" spans="2:6" x14ac:dyDescent="0.2">
      <c r="B4109" t="str">
        <f>UPPER('SUP4'!$BS$23)</f>
        <v>B0475TGCC_SW_PR24</v>
      </c>
      <c r="C4109" t="str">
        <f>IF(LEN(_xlfn.CONCAT('SUP4'!$B$10, " - ", 'SUP4'!$B$23, " - ", 'SUP4'!$M$7, " - ", 'SUP4'!$L$6, " - ", 'SUP4'!$K$5))&gt;230,LEFT(_xlfn.CONCAT('SUP4'!$B$10, " - ", 'SUP4'!$B$23, " - ", 'SUP4'!$M$7, " - ", 'SUP4'!$L$6, " - ", 'SUP4'!$K$5),212)&amp;" [*** truncated]",_xlfn.CONCAT('SUP4'!$B$10, " - ", 'SUP4'!$B$23, " - ", 'SUP4'!$M$7, " - ", 'SUP4'!$L$6, " - ", 'SUP4'!$K$5))</f>
        <v>Green recovery programme - Total green recovery programme - Capex - Raw water storage - Water network+ - Cumulative expenditure on schemes completed in the report year</v>
      </c>
      <c r="D4109" t="str">
        <f>'SUP4'!$C$23</f>
        <v>£m</v>
      </c>
      <c r="E4109" t="s">
        <v>8488</v>
      </c>
      <c r="F4109" s="1248">
        <f>IF(ISBLANK('SUP4'!$AK$23),"##BLANK",'SUP4'!$AK$23)</f>
        <v>0</v>
      </c>
    </row>
    <row r="4110" spans="2:6" x14ac:dyDescent="0.2">
      <c r="B4110" t="str">
        <f>UPPER('SUP4'!$BT$23)</f>
        <v>B0482TGCC_TW_PR24</v>
      </c>
      <c r="C4110" t="str">
        <f>IF(LEN(_xlfn.CONCAT('SUP4'!$B$10, " - ", 'SUP4'!$B$23, " - ", 'SUP4'!$N$7, " - ", 'SUP4'!$L$6, " - ", 'SUP4'!$K$5))&gt;230,LEFT(_xlfn.CONCAT('SUP4'!$B$10, " - ", 'SUP4'!$B$23, " - ", 'SUP4'!$N$7, " - ", 'SUP4'!$L$6, " - ", 'SUP4'!$K$5),212)&amp;" [*** truncated]",_xlfn.CONCAT('SUP4'!$B$10, " - ", 'SUP4'!$B$23, " - ", 'SUP4'!$N$7, " - ", 'SUP4'!$L$6, " - ", 'SUP4'!$K$5))</f>
        <v>Green recovery programme - Total green recovery programme - Capex - Water treatment - Water network+ - Cumulative expenditure on schemes completed in the report year</v>
      </c>
      <c r="D4110" t="str">
        <f>'SUP4'!$C$23</f>
        <v>£m</v>
      </c>
      <c r="E4110" t="s">
        <v>8488</v>
      </c>
      <c r="F4110" s="1248">
        <f>IF(ISBLANK('SUP4'!$AL$23),"##BLANK",'SUP4'!$AL$23)</f>
        <v>0</v>
      </c>
    </row>
    <row r="4111" spans="2:6" x14ac:dyDescent="0.2">
      <c r="B4111" t="str">
        <f>UPPER('SUP4'!$BU$23)</f>
        <v>B0489TGCC_DW_PR24</v>
      </c>
      <c r="C4111" t="str">
        <f>IF(LEN(_xlfn.CONCAT('SUP4'!$B$10, " - ", 'SUP4'!$B$23, " - ", 'SUP4'!$O$7, " - ", 'SUP4'!$L$6, " - ", 'SUP4'!$K$5))&gt;230,LEFT(_xlfn.CONCAT('SUP4'!$B$10, " - ", 'SUP4'!$B$23, " - ", 'SUP4'!$O$7, " - ", 'SUP4'!$L$6, " - ", 'SUP4'!$K$5),212)&amp;" [*** truncated]",_xlfn.CONCAT('SUP4'!$B$10, " - ", 'SUP4'!$B$23, " - ", 'SUP4'!$O$7, " - ", 'SUP4'!$L$6, " - ", 'SUP4'!$K$5))</f>
        <v>Green recovery programme - Total green recovery programme - Capex - Treated water distribution - Water network+ - Cumulative expenditure on schemes completed in the report year</v>
      </c>
      <c r="D4111" t="str">
        <f>'SUP4'!$C$23</f>
        <v>£m</v>
      </c>
      <c r="E4111" t="s">
        <v>8488</v>
      </c>
      <c r="F4111" s="1248">
        <f>IF(ISBLANK('SUP4'!$AM$23),"##BLANK",'SUP4'!$AM$23)</f>
        <v>0</v>
      </c>
    </row>
    <row r="4112" spans="2:6" x14ac:dyDescent="0.2">
      <c r="B4112" t="str">
        <f>UPPER('SUP4'!$BV$23)</f>
        <v>B0504TGCC_TO_PR24</v>
      </c>
      <c r="C4112" t="str">
        <f>IF(LEN(_xlfn.CONCAT('SUP4'!$B$10, " - ", 'SUP4'!$B$23, " - ", 'SUP4'!$P$6, " - ", 'SUP4'!$K$5))&gt;230,LEFT(_xlfn.CONCAT('SUP4'!$B$10, " - ", 'SUP4'!$B$23, " - ", 'SUP4'!$P$6, " - ", 'SUP4'!$K$5),212)&amp;" [*** truncated]",_xlfn.CONCAT('SUP4'!$B$10, " - ", 'SUP4'!$B$23, " - ", 'SUP4'!$P$6, " - ", 'SUP4'!$K$5))</f>
        <v>Green recovery programme - Total green recovery programme - Capex - Total - Cumulative expenditure on schemes completed in the report year</v>
      </c>
      <c r="D4112" t="str">
        <f>'SUP4'!$C$23</f>
        <v>£m</v>
      </c>
      <c r="E4112" t="s">
        <v>8488</v>
      </c>
      <c r="F4112" s="1248">
        <f>IF(ISBLANK('SUP4'!$AN$23),"##BLANK",'SUP4'!$AN$23)</f>
        <v>0</v>
      </c>
    </row>
    <row r="4113" spans="2:6" x14ac:dyDescent="0.2">
      <c r="B4113" t="str">
        <f>UPPER('SUP4'!$BK$24)</f>
        <v>B0412TGOE_WR_PR24</v>
      </c>
      <c r="C4113" t="str">
        <f>IF(LEN(_xlfn.CONCAT('SUP4'!$B$10, " - ", 'SUP4'!$B$24, " - ", 'SUP4'!$E$6, " - ", 'SUP4'!$E$5))&gt;230,LEFT(_xlfn.CONCAT('SUP4'!$B$10, " - ", 'SUP4'!$B$24, " - ", 'SUP4'!$E$6, " - ", 'SUP4'!$E$5),212)&amp;" [*** truncated]",_xlfn.CONCAT('SUP4'!$B$10, " - ", 'SUP4'!$B$24, " - ", 'SUP4'!$E$6, " - ", 'SUP4'!$E$5))</f>
        <v>Green recovery programme - Total green recovery programme - Opex - Water resources - Expenditure in report year</v>
      </c>
      <c r="D4113" t="str">
        <f>'SUP4'!$C$24</f>
        <v>£m</v>
      </c>
      <c r="E4113" t="s">
        <v>8488</v>
      </c>
      <c r="F4113" s="1248">
        <f>IF(ISBLANK('SUP4'!$AC$24),"##BLANK",'SUP4'!$AC$24)</f>
        <v>0</v>
      </c>
    </row>
    <row r="4114" spans="2:6" x14ac:dyDescent="0.2">
      <c r="B4114" t="str">
        <f>UPPER('SUP4'!$BL$24)</f>
        <v>B0419TGOE_RW_PR24</v>
      </c>
      <c r="C4114" t="str">
        <f>IF(LEN(_xlfn.CONCAT('SUP4'!$B$10, " - ", 'SUP4'!$B$24, " - ", 'SUP4'!$F$7, " - ", 'SUP4'!$F$6, " - ", 'SUP4'!$E$5))&gt;230,LEFT(_xlfn.CONCAT('SUP4'!$B$10, " - ", 'SUP4'!$B$24, " - ", 'SUP4'!$F$7, " - ", 'SUP4'!$F$6, " - ", 'SUP4'!$E$5),212)&amp;" [*** truncated]",_xlfn.CONCAT('SUP4'!$B$10, " - ", 'SUP4'!$B$24, " - ", 'SUP4'!$F$7, " - ", 'SUP4'!$F$6, " - ", 'SUP4'!$E$5))</f>
        <v>Green recovery programme - Total green recovery programme - Opex - Raw water transport - Water network+ - Expenditure in report year</v>
      </c>
      <c r="D4114" t="str">
        <f>'SUP4'!$C$24</f>
        <v>£m</v>
      </c>
      <c r="E4114" t="s">
        <v>8488</v>
      </c>
      <c r="F4114" s="1248">
        <f>IF(ISBLANK('SUP4'!$AD$24),"##BLANK",'SUP4'!$AD$24)</f>
        <v>0</v>
      </c>
    </row>
    <row r="4115" spans="2:6" x14ac:dyDescent="0.2">
      <c r="B4115" t="str">
        <f>UPPER('SUP4'!$BM$24)</f>
        <v>B0426TGOE_SW_PR24</v>
      </c>
      <c r="C4115" t="str">
        <f>IF(LEN(_xlfn.CONCAT('SUP4'!$B$10, " - ", 'SUP4'!$B$24, " - ", 'SUP4'!$G$7, " - ", 'SUP4'!$F$6, " - ", 'SUP4'!$E$5))&gt;230,LEFT(_xlfn.CONCAT('SUP4'!$B$10, " - ", 'SUP4'!$B$24, " - ", 'SUP4'!$G$7, " - ", 'SUP4'!$F$6, " - ", 'SUP4'!$E$5),212)&amp;" [*** truncated]",_xlfn.CONCAT('SUP4'!$B$10, " - ", 'SUP4'!$B$24, " - ", 'SUP4'!$G$7, " - ", 'SUP4'!$F$6, " - ", 'SUP4'!$E$5))</f>
        <v>Green recovery programme - Total green recovery programme - Opex - Raw water storage - Water network+ - Expenditure in report year</v>
      </c>
      <c r="D4115" t="str">
        <f>'SUP4'!$C$24</f>
        <v>£m</v>
      </c>
      <c r="E4115" t="s">
        <v>8488</v>
      </c>
      <c r="F4115" s="1248">
        <f>IF(ISBLANK('SUP4'!$AE$24),"##BLANK",'SUP4'!$AE$24)</f>
        <v>0</v>
      </c>
    </row>
    <row r="4116" spans="2:6" x14ac:dyDescent="0.2">
      <c r="B4116" t="str">
        <f>UPPER('SUP4'!$BN$24)</f>
        <v>B0433TGOE_TW_PR24</v>
      </c>
      <c r="C4116" t="str">
        <f>IF(LEN(_xlfn.CONCAT('SUP4'!$B$10, " - ", 'SUP4'!$B$24, " - ", 'SUP4'!$H$7, " - ", 'SUP4'!$F$6, " - ", 'SUP4'!$E$5))&gt;230,LEFT(_xlfn.CONCAT('SUP4'!$B$10, " - ", 'SUP4'!$B$24, " - ", 'SUP4'!$H$7, " - ", 'SUP4'!$F$6, " - ", 'SUP4'!$E$5),212)&amp;" [*** truncated]",_xlfn.CONCAT('SUP4'!$B$10, " - ", 'SUP4'!$B$24, " - ", 'SUP4'!$H$7, " - ", 'SUP4'!$F$6, " - ", 'SUP4'!$E$5))</f>
        <v>Green recovery programme - Total green recovery programme - Opex - Water treatment - Water network+ - Expenditure in report year</v>
      </c>
      <c r="D4116" t="str">
        <f>'SUP4'!$C$24</f>
        <v>£m</v>
      </c>
      <c r="E4116" t="s">
        <v>8488</v>
      </c>
      <c r="F4116" s="1248">
        <f>IF(ISBLANK('SUP4'!$AF$24),"##BLANK",'SUP4'!$AF$24)</f>
        <v>0</v>
      </c>
    </row>
    <row r="4117" spans="2:6" x14ac:dyDescent="0.2">
      <c r="B4117" t="str">
        <f>UPPER('SUP4'!$BO$24)</f>
        <v>B0440TGOE_DW_PR24</v>
      </c>
      <c r="C4117" t="str">
        <f>IF(LEN(_xlfn.CONCAT('SUP4'!$B$10, " - ", 'SUP4'!$B$24, " - ", 'SUP4'!$I$7, " - ", 'SUP4'!$F$6, " - ", 'SUP4'!$E$5))&gt;230,LEFT(_xlfn.CONCAT('SUP4'!$B$10, " - ", 'SUP4'!$B$24, " - ", 'SUP4'!$I$7, " - ", 'SUP4'!$F$6, " - ", 'SUP4'!$E$5),212)&amp;" [*** truncated]",_xlfn.CONCAT('SUP4'!$B$10, " - ", 'SUP4'!$B$24, " - ", 'SUP4'!$I$7, " - ", 'SUP4'!$F$6, " - ", 'SUP4'!$E$5))</f>
        <v>Green recovery programme - Total green recovery programme - Opex - Treated water distribution - Water network+ - Expenditure in report year</v>
      </c>
      <c r="D4117" t="str">
        <f>'SUP4'!$C$24</f>
        <v>£m</v>
      </c>
      <c r="E4117" t="s">
        <v>8488</v>
      </c>
      <c r="F4117" s="1248">
        <f>IF(ISBLANK('SUP4'!$AG$24),"##BLANK",'SUP4'!$AG$24)</f>
        <v>0</v>
      </c>
    </row>
    <row r="4118" spans="2:6" x14ac:dyDescent="0.2">
      <c r="B4118" t="str">
        <f>UPPER('SUP4'!$BP$24)</f>
        <v>B0455TGOE_TO_PR24</v>
      </c>
      <c r="C4118" t="str">
        <f>IF(LEN(_xlfn.CONCAT('SUP4'!$B$10, " - ", 'SUP4'!$B$24, " - ", 'SUP4'!$J$6, " - ", 'SUP4'!$E$5))&gt;230,LEFT(_xlfn.CONCAT('SUP4'!$B$10, " - ", 'SUP4'!$B$24, " - ", 'SUP4'!$J$6, " - ", 'SUP4'!$E$5),212)&amp;" [*** truncated]",_xlfn.CONCAT('SUP4'!$B$10, " - ", 'SUP4'!$B$24, " - ", 'SUP4'!$J$6, " - ", 'SUP4'!$E$5))</f>
        <v>Green recovery programme - Total green recovery programme - Opex - Total - Expenditure in report year</v>
      </c>
      <c r="D4118" t="str">
        <f>'SUP4'!$C$24</f>
        <v>£m</v>
      </c>
      <c r="E4118" t="s">
        <v>8488</v>
      </c>
      <c r="F4118" s="1248">
        <f>IF(ISBLANK('SUP4'!$AH$24),"##BLANK",'SUP4'!$AH$24)</f>
        <v>0</v>
      </c>
    </row>
    <row r="4119" spans="2:6" x14ac:dyDescent="0.2">
      <c r="B4119" t="str">
        <f>UPPER('SUP4'!$BQ$24)</f>
        <v>B0462TGOC_WR_PR24</v>
      </c>
      <c r="C4119" t="str">
        <f>IF(LEN(_xlfn.CONCAT('SUP4'!$B$10, " - ", 'SUP4'!$B$24, " - ", 'SUP4'!$K$6, " - ", 'SUP4'!$K$5))&gt;230,LEFT(_xlfn.CONCAT('SUP4'!$B$10, " - ", 'SUP4'!$B$24, " - ", 'SUP4'!$K$6, " - ", 'SUP4'!$K$5),212)&amp;" [*** truncated]",_xlfn.CONCAT('SUP4'!$B$10, " - ", 'SUP4'!$B$24, " - ", 'SUP4'!$K$6, " - ", 'SUP4'!$K$5))</f>
        <v>Green recovery programme - Total green recovery programme - Opex - Water resources - Cumulative expenditure on schemes completed in the report year</v>
      </c>
      <c r="D4119" t="str">
        <f>'SUP4'!$C$24</f>
        <v>£m</v>
      </c>
      <c r="E4119" t="s">
        <v>8488</v>
      </c>
      <c r="F4119" s="1248">
        <f>IF(ISBLANK('SUP4'!$AI$24),"##BLANK",'SUP4'!$AI$24)</f>
        <v>0</v>
      </c>
    </row>
    <row r="4120" spans="2:6" x14ac:dyDescent="0.2">
      <c r="B4120" t="str">
        <f>UPPER('SUP4'!$BR$24)</f>
        <v>B0469TGOC_RW_PR24</v>
      </c>
      <c r="C4120" t="str">
        <f>IF(LEN(_xlfn.CONCAT('SUP4'!$B$10, " - ", 'SUP4'!$B$24, " - ", 'SUP4'!$L$7, " - ", 'SUP4'!$L$6, " - ", 'SUP4'!$K$5))&gt;230,LEFT(_xlfn.CONCAT('SUP4'!$B$10, " - ", 'SUP4'!$B$24, " - ", 'SUP4'!$L$7, " - ", 'SUP4'!$L$6, " - ", 'SUP4'!$K$5),212)&amp;" [*** truncated]",_xlfn.CONCAT('SUP4'!$B$10, " - ", 'SUP4'!$B$24, " - ", 'SUP4'!$L$7, " - ", 'SUP4'!$L$6, " - ", 'SUP4'!$K$5))</f>
        <v>Green recovery programme - Total green recovery programme - Opex - Raw water transport - Water network+ - Cumulative expenditure on schemes completed in the report year</v>
      </c>
      <c r="D4120" t="str">
        <f>'SUP4'!$C$24</f>
        <v>£m</v>
      </c>
      <c r="E4120" t="s">
        <v>8488</v>
      </c>
      <c r="F4120" s="1248">
        <f>IF(ISBLANK('SUP4'!$AJ$24),"##BLANK",'SUP4'!$AJ$24)</f>
        <v>0</v>
      </c>
    </row>
    <row r="4121" spans="2:6" x14ac:dyDescent="0.2">
      <c r="B4121" t="str">
        <f>UPPER('SUP4'!$BS$24)</f>
        <v>B0476TGOC_SW_PR24</v>
      </c>
      <c r="C4121" t="str">
        <f>IF(LEN(_xlfn.CONCAT('SUP4'!$B$10, " - ", 'SUP4'!$B$24, " - ", 'SUP4'!$M$7, " - ", 'SUP4'!$L$6, " - ", 'SUP4'!$K$5))&gt;230,LEFT(_xlfn.CONCAT('SUP4'!$B$10, " - ", 'SUP4'!$B$24, " - ", 'SUP4'!$M$7, " - ", 'SUP4'!$L$6, " - ", 'SUP4'!$K$5),212)&amp;" [*** truncated]",_xlfn.CONCAT('SUP4'!$B$10, " - ", 'SUP4'!$B$24, " - ", 'SUP4'!$M$7, " - ", 'SUP4'!$L$6, " - ", 'SUP4'!$K$5))</f>
        <v>Green recovery programme - Total green recovery programme - Opex - Raw water storage - Water network+ - Cumulative expenditure on schemes completed in the report year</v>
      </c>
      <c r="D4121" t="str">
        <f>'SUP4'!$C$24</f>
        <v>£m</v>
      </c>
      <c r="E4121" t="s">
        <v>8488</v>
      </c>
      <c r="F4121" s="1248">
        <f>IF(ISBLANK('SUP4'!$AK$24),"##BLANK",'SUP4'!$AK$24)</f>
        <v>0</v>
      </c>
    </row>
    <row r="4122" spans="2:6" x14ac:dyDescent="0.2">
      <c r="B4122" t="str">
        <f>UPPER('SUP4'!$BT$24)</f>
        <v>B0483TGOC_TW_PR24</v>
      </c>
      <c r="C4122" t="str">
        <f>IF(LEN(_xlfn.CONCAT('SUP4'!$B$10, " - ", 'SUP4'!$B$24, " - ", 'SUP4'!$N$7, " - ", 'SUP4'!$L$6, " - ", 'SUP4'!$K$5))&gt;230,LEFT(_xlfn.CONCAT('SUP4'!$B$10, " - ", 'SUP4'!$B$24, " - ", 'SUP4'!$N$7, " - ", 'SUP4'!$L$6, " - ", 'SUP4'!$K$5),212)&amp;" [*** truncated]",_xlfn.CONCAT('SUP4'!$B$10, " - ", 'SUP4'!$B$24, " - ", 'SUP4'!$N$7, " - ", 'SUP4'!$L$6, " - ", 'SUP4'!$K$5))</f>
        <v>Green recovery programme - Total green recovery programme - Opex - Water treatment - Water network+ - Cumulative expenditure on schemes completed in the report year</v>
      </c>
      <c r="D4122" t="str">
        <f>'SUP4'!$C$24</f>
        <v>£m</v>
      </c>
      <c r="E4122" t="s">
        <v>8488</v>
      </c>
      <c r="F4122" s="1248">
        <f>IF(ISBLANK('SUP4'!$AL$24),"##BLANK",'SUP4'!$AL$24)</f>
        <v>0</v>
      </c>
    </row>
    <row r="4123" spans="2:6" x14ac:dyDescent="0.2">
      <c r="B4123" t="str">
        <f>UPPER('SUP4'!$BU$24)</f>
        <v>B0490TGOC_DW_PR24</v>
      </c>
      <c r="C4123" t="str">
        <f>IF(LEN(_xlfn.CONCAT('SUP4'!$B$10, " - ", 'SUP4'!$B$24, " - ", 'SUP4'!$O$7, " - ", 'SUP4'!$L$6, " - ", 'SUP4'!$K$5))&gt;230,LEFT(_xlfn.CONCAT('SUP4'!$B$10, " - ", 'SUP4'!$B$24, " - ", 'SUP4'!$O$7, " - ", 'SUP4'!$L$6, " - ", 'SUP4'!$K$5),212)&amp;" [*** truncated]",_xlfn.CONCAT('SUP4'!$B$10, " - ", 'SUP4'!$B$24, " - ", 'SUP4'!$O$7, " - ", 'SUP4'!$L$6, " - ", 'SUP4'!$K$5))</f>
        <v>Green recovery programme - Total green recovery programme - Opex - Treated water distribution - Water network+ - Cumulative expenditure on schemes completed in the report year</v>
      </c>
      <c r="D4123" t="str">
        <f>'SUP4'!$C$24</f>
        <v>£m</v>
      </c>
      <c r="E4123" t="s">
        <v>8488</v>
      </c>
      <c r="F4123" s="1248">
        <f>IF(ISBLANK('SUP4'!$AM$24),"##BLANK",'SUP4'!$AM$24)</f>
        <v>0</v>
      </c>
    </row>
    <row r="4124" spans="2:6" x14ac:dyDescent="0.2">
      <c r="B4124" t="str">
        <f>UPPER('SUP4'!$BV$24)</f>
        <v>B0505TGOC_TO_PR24</v>
      </c>
      <c r="C4124" t="str">
        <f>IF(LEN(_xlfn.CONCAT('SUP4'!$B$10, " - ", 'SUP4'!$B$24, " - ", 'SUP4'!$P$6, " - ", 'SUP4'!$K$5))&gt;230,LEFT(_xlfn.CONCAT('SUP4'!$B$10, " - ", 'SUP4'!$B$24, " - ", 'SUP4'!$P$6, " - ", 'SUP4'!$K$5),212)&amp;" [*** truncated]",_xlfn.CONCAT('SUP4'!$B$10, " - ", 'SUP4'!$B$24, " - ", 'SUP4'!$P$6, " - ", 'SUP4'!$K$5))</f>
        <v>Green recovery programme - Total green recovery programme - Opex - Total - Cumulative expenditure on schemes completed in the report year</v>
      </c>
      <c r="D4124" t="str">
        <f>'SUP4'!$C$24</f>
        <v>£m</v>
      </c>
      <c r="E4124" t="s">
        <v>8488</v>
      </c>
      <c r="F4124" s="1248">
        <f>IF(ISBLANK('SUP4'!$AN$24),"##BLANK",'SUP4'!$AN$24)</f>
        <v>0</v>
      </c>
    </row>
    <row r="4125" spans="2:6" x14ac:dyDescent="0.2">
      <c r="B4125" t="str">
        <f>UPPER('SUP4'!$BK$25)</f>
        <v>B0413TGTE_WR_PR24</v>
      </c>
      <c r="C4125" t="str">
        <f>IF(LEN(_xlfn.CONCAT('SUP4'!$B$10, " - ", 'SUP4'!$B$25, " - ", 'SUP4'!$E$6, " - ", 'SUP4'!$E$5))&gt;230,LEFT(_xlfn.CONCAT('SUP4'!$B$10, " - ", 'SUP4'!$B$25, " - ", 'SUP4'!$E$6, " - ", 'SUP4'!$E$5),212)&amp;" [*** truncated]",_xlfn.CONCAT('SUP4'!$B$10, " - ", 'SUP4'!$B$25, " - ", 'SUP4'!$E$6, " - ", 'SUP4'!$E$5))</f>
        <v>Green recovery programme - Total green recovery programme expenditure - Totex - Water resources - Expenditure in report year</v>
      </c>
      <c r="D4125" t="str">
        <f>'SUP4'!$C$25</f>
        <v>£m</v>
      </c>
      <c r="E4125" t="s">
        <v>8488</v>
      </c>
      <c r="F4125" s="1248">
        <f>IF(ISBLANK('SUP4'!$AC$25),"##BLANK",'SUP4'!$AC$25)</f>
        <v>0</v>
      </c>
    </row>
    <row r="4126" spans="2:6" x14ac:dyDescent="0.2">
      <c r="B4126" t="str">
        <f>UPPER('SUP4'!$BL$25)</f>
        <v>B0420TGTE_RW_PR24</v>
      </c>
      <c r="C4126" t="str">
        <f>IF(LEN(_xlfn.CONCAT('SUP4'!$B$10, " - ", 'SUP4'!$B$25, " - ", 'SUP4'!$F$7, " - ", 'SUP4'!$F$6, " - ", 'SUP4'!$E$5))&gt;230,LEFT(_xlfn.CONCAT('SUP4'!$B$10, " - ", 'SUP4'!$B$25, " - ", 'SUP4'!$F$7, " - ", 'SUP4'!$F$6, " - ", 'SUP4'!$E$5),212)&amp;" [*** truncated]",_xlfn.CONCAT('SUP4'!$B$10, " - ", 'SUP4'!$B$25, " - ", 'SUP4'!$F$7, " - ", 'SUP4'!$F$6, " - ", 'SUP4'!$E$5))</f>
        <v>Green recovery programme - Total green recovery programme expenditure - Totex - Raw water transport - Water network+ - Expenditure in report year</v>
      </c>
      <c r="D4126" t="str">
        <f>'SUP4'!$C$25</f>
        <v>£m</v>
      </c>
      <c r="E4126" t="s">
        <v>8488</v>
      </c>
      <c r="F4126" s="1248">
        <f>IF(ISBLANK('SUP4'!$AD$25),"##BLANK",'SUP4'!$AD$25)</f>
        <v>0</v>
      </c>
    </row>
    <row r="4127" spans="2:6" x14ac:dyDescent="0.2">
      <c r="B4127" t="str">
        <f>UPPER('SUP4'!$BM$25)</f>
        <v>B0427TGTE_SW_PR24</v>
      </c>
      <c r="C4127" t="str">
        <f>IF(LEN(_xlfn.CONCAT('SUP4'!$B$10, " - ", 'SUP4'!$B$25, " - ", 'SUP4'!$G$7, " - ", 'SUP4'!$F$6, " - ", 'SUP4'!$E$5))&gt;230,LEFT(_xlfn.CONCAT('SUP4'!$B$10, " - ", 'SUP4'!$B$25, " - ", 'SUP4'!$G$7, " - ", 'SUP4'!$F$6, " - ", 'SUP4'!$E$5),212)&amp;" [*** truncated]",_xlfn.CONCAT('SUP4'!$B$10, " - ", 'SUP4'!$B$25, " - ", 'SUP4'!$G$7, " - ", 'SUP4'!$F$6, " - ", 'SUP4'!$E$5))</f>
        <v>Green recovery programme - Total green recovery programme expenditure - Totex - Raw water storage - Water network+ - Expenditure in report year</v>
      </c>
      <c r="D4127" t="str">
        <f>'SUP4'!$C$25</f>
        <v>£m</v>
      </c>
      <c r="E4127" t="s">
        <v>8488</v>
      </c>
      <c r="F4127" s="1248">
        <f>IF(ISBLANK('SUP4'!$AE$25),"##BLANK",'SUP4'!$AE$25)</f>
        <v>0</v>
      </c>
    </row>
    <row r="4128" spans="2:6" x14ac:dyDescent="0.2">
      <c r="B4128" t="str">
        <f>UPPER('SUP4'!$BN$25)</f>
        <v>B0434TGTE_TW_PR24</v>
      </c>
      <c r="C4128" t="str">
        <f>IF(LEN(_xlfn.CONCAT('SUP4'!$B$10, " - ", 'SUP4'!$B$25, " - ", 'SUP4'!$H$7, " - ", 'SUP4'!$F$6, " - ", 'SUP4'!$E$5))&gt;230,LEFT(_xlfn.CONCAT('SUP4'!$B$10, " - ", 'SUP4'!$B$25, " - ", 'SUP4'!$H$7, " - ", 'SUP4'!$F$6, " - ", 'SUP4'!$E$5),212)&amp;" [*** truncated]",_xlfn.CONCAT('SUP4'!$B$10, " - ", 'SUP4'!$B$25, " - ", 'SUP4'!$H$7, " - ", 'SUP4'!$F$6, " - ", 'SUP4'!$E$5))</f>
        <v>Green recovery programme - Total green recovery programme expenditure - Totex - Water treatment - Water network+ - Expenditure in report year</v>
      </c>
      <c r="D4128" t="str">
        <f>'SUP4'!$C$25</f>
        <v>£m</v>
      </c>
      <c r="E4128" t="s">
        <v>8488</v>
      </c>
      <c r="F4128" s="1248">
        <f>IF(ISBLANK('SUP4'!$AF$25),"##BLANK",'SUP4'!$AF$25)</f>
        <v>0</v>
      </c>
    </row>
    <row r="4129" spans="2:6" x14ac:dyDescent="0.2">
      <c r="B4129" t="str">
        <f>UPPER('SUP4'!$BO$25)</f>
        <v>B0441TGTE_DW_PR24</v>
      </c>
      <c r="C4129" t="str">
        <f>IF(LEN(_xlfn.CONCAT('SUP4'!$B$10, " - ", 'SUP4'!$B$25, " - ", 'SUP4'!$I$7, " - ", 'SUP4'!$F$6, " - ", 'SUP4'!$E$5))&gt;230,LEFT(_xlfn.CONCAT('SUP4'!$B$10, " - ", 'SUP4'!$B$25, " - ", 'SUP4'!$I$7, " - ", 'SUP4'!$F$6, " - ", 'SUP4'!$E$5),212)&amp;" [*** truncated]",_xlfn.CONCAT('SUP4'!$B$10, " - ", 'SUP4'!$B$25, " - ", 'SUP4'!$I$7, " - ", 'SUP4'!$F$6, " - ", 'SUP4'!$E$5))</f>
        <v>Green recovery programme - Total green recovery programme expenditure - Totex - Treated water distribution - Water network+ - Expenditure in report year</v>
      </c>
      <c r="D4129" t="str">
        <f>'SUP4'!$C$25</f>
        <v>£m</v>
      </c>
      <c r="E4129" t="s">
        <v>8488</v>
      </c>
      <c r="F4129" s="1248">
        <f>IF(ISBLANK('SUP4'!$AG$25),"##BLANK",'SUP4'!$AG$25)</f>
        <v>0</v>
      </c>
    </row>
    <row r="4130" spans="2:6" x14ac:dyDescent="0.2">
      <c r="B4130" t="str">
        <f>UPPER('SUP4'!$BP$25)</f>
        <v>B0456TGTE_TO_PR24</v>
      </c>
      <c r="C4130" t="str">
        <f>IF(LEN(_xlfn.CONCAT('SUP4'!$B$10, " - ", 'SUP4'!$B$25, " - ", 'SUP4'!$J$6, " - ", 'SUP4'!$E$5))&gt;230,LEFT(_xlfn.CONCAT('SUP4'!$B$10, " - ", 'SUP4'!$B$25, " - ", 'SUP4'!$J$6, " - ", 'SUP4'!$E$5),212)&amp;" [*** truncated]",_xlfn.CONCAT('SUP4'!$B$10, " - ", 'SUP4'!$B$25, " - ", 'SUP4'!$J$6, " - ", 'SUP4'!$E$5))</f>
        <v>Green recovery programme - Total green recovery programme expenditure - Totex - Total - Expenditure in report year</v>
      </c>
      <c r="D4130" t="str">
        <f>'SUP4'!$C$25</f>
        <v>£m</v>
      </c>
      <c r="E4130" t="s">
        <v>8488</v>
      </c>
      <c r="F4130" s="1248">
        <f>IF(ISBLANK('SUP4'!$AH$25),"##BLANK",'SUP4'!$AH$25)</f>
        <v>0</v>
      </c>
    </row>
    <row r="4131" spans="2:6" x14ac:dyDescent="0.2">
      <c r="B4131" t="str">
        <f>UPPER('SUP4'!$BQ$25)</f>
        <v>B0463TGTC_WR_PR24</v>
      </c>
      <c r="C4131" t="str">
        <f>IF(LEN(_xlfn.CONCAT('SUP4'!$B$10, " - ", 'SUP4'!$B$25, " - ", 'SUP4'!$K$6, " - ", 'SUP4'!$K$5))&gt;230,LEFT(_xlfn.CONCAT('SUP4'!$B$10, " - ", 'SUP4'!$B$25, " - ", 'SUP4'!$K$6, " - ", 'SUP4'!$K$5),212)&amp;" [*** truncated]",_xlfn.CONCAT('SUP4'!$B$10, " - ", 'SUP4'!$B$25, " - ", 'SUP4'!$K$6, " - ", 'SUP4'!$K$5))</f>
        <v>Green recovery programme - Total green recovery programme expenditure - Totex - Water resources - Cumulative expenditure on schemes completed in the report year</v>
      </c>
      <c r="D4131" t="str">
        <f>'SUP4'!$C$25</f>
        <v>£m</v>
      </c>
      <c r="E4131" t="s">
        <v>8488</v>
      </c>
      <c r="F4131" s="1248">
        <f>IF(ISBLANK('SUP4'!$AI$25),"##BLANK",'SUP4'!$AI$25)</f>
        <v>0</v>
      </c>
    </row>
    <row r="4132" spans="2:6" x14ac:dyDescent="0.2">
      <c r="B4132" t="str">
        <f>UPPER('SUP4'!$BR$25)</f>
        <v>B0470TGTC_RW_PR24</v>
      </c>
      <c r="C4132" t="str">
        <f>IF(LEN(_xlfn.CONCAT('SUP4'!$B$10, " - ", 'SUP4'!$B$25, " - ", 'SUP4'!$L$7, " - ", 'SUP4'!$L$6, " - ", 'SUP4'!$K$5))&gt;230,LEFT(_xlfn.CONCAT('SUP4'!$B$10, " - ", 'SUP4'!$B$25, " - ", 'SUP4'!$L$7, " - ", 'SUP4'!$L$6, " - ", 'SUP4'!$K$5),212)&amp;" [*** truncated]",_xlfn.CONCAT('SUP4'!$B$10, " - ", 'SUP4'!$B$25, " - ", 'SUP4'!$L$7, " - ", 'SUP4'!$L$6, " - ", 'SUP4'!$K$5))</f>
        <v>Green recovery programme - Total green recovery programme expenditure - Totex - Raw water transport - Water network+ - Cumulative expenditure on schemes completed in the report year</v>
      </c>
      <c r="D4132" t="str">
        <f>'SUP4'!$C$25</f>
        <v>£m</v>
      </c>
      <c r="E4132" t="s">
        <v>8488</v>
      </c>
      <c r="F4132" s="1248">
        <f>IF(ISBLANK('SUP4'!$AJ$25),"##BLANK",'SUP4'!$AJ$25)</f>
        <v>0</v>
      </c>
    </row>
    <row r="4133" spans="2:6" x14ac:dyDescent="0.2">
      <c r="B4133" t="str">
        <f>UPPER('SUP4'!$BS$25)</f>
        <v>B0477TGTC_SW_PR24</v>
      </c>
      <c r="C4133" t="str">
        <f>IF(LEN(_xlfn.CONCAT('SUP4'!$B$10, " - ", 'SUP4'!$B$25, " - ", 'SUP4'!$M$7, " - ", 'SUP4'!$L$6, " - ", 'SUP4'!$K$5))&gt;230,LEFT(_xlfn.CONCAT('SUP4'!$B$10, " - ", 'SUP4'!$B$25, " - ", 'SUP4'!$M$7, " - ", 'SUP4'!$L$6, " - ", 'SUP4'!$K$5),212)&amp;" [*** truncated]",_xlfn.CONCAT('SUP4'!$B$10, " - ", 'SUP4'!$B$25, " - ", 'SUP4'!$M$7, " - ", 'SUP4'!$L$6, " - ", 'SUP4'!$K$5))</f>
        <v>Green recovery programme - Total green recovery programme expenditure - Totex - Raw water storage - Water network+ - Cumulative expenditure on schemes completed in the report year</v>
      </c>
      <c r="D4133" t="str">
        <f>'SUP4'!$C$25</f>
        <v>£m</v>
      </c>
      <c r="E4133" t="s">
        <v>8488</v>
      </c>
      <c r="F4133" s="1248">
        <f>IF(ISBLANK('SUP4'!$AK$25),"##BLANK",'SUP4'!$AK$25)</f>
        <v>0</v>
      </c>
    </row>
    <row r="4134" spans="2:6" x14ac:dyDescent="0.2">
      <c r="B4134" t="str">
        <f>UPPER('SUP4'!$BT$25)</f>
        <v>B0484TGTC_TW_PR24</v>
      </c>
      <c r="C4134" t="str">
        <f>IF(LEN(_xlfn.CONCAT('SUP4'!$B$10, " - ", 'SUP4'!$B$25, " - ", 'SUP4'!$N$7, " - ", 'SUP4'!$L$6, " - ", 'SUP4'!$K$5))&gt;230,LEFT(_xlfn.CONCAT('SUP4'!$B$10, " - ", 'SUP4'!$B$25, " - ", 'SUP4'!$N$7, " - ", 'SUP4'!$L$6, " - ", 'SUP4'!$K$5),212)&amp;" [*** truncated]",_xlfn.CONCAT('SUP4'!$B$10, " - ", 'SUP4'!$B$25, " - ", 'SUP4'!$N$7, " - ", 'SUP4'!$L$6, " - ", 'SUP4'!$K$5))</f>
        <v>Green recovery programme - Total green recovery programme expenditure - Totex - Water treatment - Water network+ - Cumulative expenditure on schemes completed in the report year</v>
      </c>
      <c r="D4134" t="str">
        <f>'SUP4'!$C$25</f>
        <v>£m</v>
      </c>
      <c r="E4134" t="s">
        <v>8488</v>
      </c>
      <c r="F4134" s="1248">
        <f>IF(ISBLANK('SUP4'!$AL$25),"##BLANK",'SUP4'!$AL$25)</f>
        <v>0</v>
      </c>
    </row>
    <row r="4135" spans="2:6" x14ac:dyDescent="0.2">
      <c r="B4135" t="str">
        <f>UPPER('SUP4'!$BU$25)</f>
        <v>B0491TGTC_DW_PR24</v>
      </c>
      <c r="C4135" t="str">
        <f>IF(LEN(_xlfn.CONCAT('SUP4'!$B$10, " - ", 'SUP4'!$B$25, " - ", 'SUP4'!$O$7, " - ", 'SUP4'!$L$6, " - ", 'SUP4'!$K$5))&gt;230,LEFT(_xlfn.CONCAT('SUP4'!$B$10, " - ", 'SUP4'!$B$25, " - ", 'SUP4'!$O$7, " - ", 'SUP4'!$L$6, " - ", 'SUP4'!$K$5),212)&amp;" [*** truncated]",_xlfn.CONCAT('SUP4'!$B$10, " - ", 'SUP4'!$B$25, " - ", 'SUP4'!$O$7, " - ", 'SUP4'!$L$6, " - ", 'SUP4'!$K$5))</f>
        <v>Green recovery programme - Total green recovery programme expenditure - Totex - Treated water distribution - Water network+ - Cumulative expenditure on schemes completed in the report year</v>
      </c>
      <c r="D4135" t="str">
        <f>'SUP4'!$C$25</f>
        <v>£m</v>
      </c>
      <c r="E4135" t="s">
        <v>8488</v>
      </c>
      <c r="F4135" s="1248">
        <f>IF(ISBLANK('SUP4'!$AM$25),"##BLANK",'SUP4'!$AM$25)</f>
        <v>0</v>
      </c>
    </row>
    <row r="4136" spans="2:6" x14ac:dyDescent="0.2">
      <c r="B4136" t="str">
        <f>UPPER('SUP4'!$BV$25)</f>
        <v>B0506TGTC_TO_PR24</v>
      </c>
      <c r="C4136" t="str">
        <f>IF(LEN(_xlfn.CONCAT('SUP4'!$B$10, " - ", 'SUP4'!$B$25, " - ", 'SUP4'!$P$6, " - ", 'SUP4'!$K$5))&gt;230,LEFT(_xlfn.CONCAT('SUP4'!$B$10, " - ", 'SUP4'!$B$25, " - ", 'SUP4'!$P$6, " - ", 'SUP4'!$K$5),212)&amp;" [*** truncated]",_xlfn.CONCAT('SUP4'!$B$10, " - ", 'SUP4'!$B$25, " - ", 'SUP4'!$P$6, " - ", 'SUP4'!$K$5))</f>
        <v>Green recovery programme - Total green recovery programme expenditure - Totex - Total - Cumulative expenditure on schemes completed in the report year</v>
      </c>
      <c r="D4136" t="str">
        <f>'SUP4'!$C$25</f>
        <v>£m</v>
      </c>
      <c r="E4136" t="s">
        <v>8488</v>
      </c>
      <c r="F4136" s="1248">
        <f>IF(ISBLANK('SUP4'!$AN$25),"##BLANK",'SUP4'!$AN$25)</f>
        <v>0</v>
      </c>
    </row>
    <row r="4137" spans="2:6" x14ac:dyDescent="0.2">
      <c r="B4137" t="str">
        <f>UPPER('SUP5'!$CI$11)</f>
        <v>B0867GRCE_FOW_PR24</v>
      </c>
      <c r="C4137" t="str">
        <f>IF(LEN(_xlfn.CONCAT('SUP5'!$B$10, " - ", 'SUP5'!$B$11, " - ", 'SUP5'!$E$7, " - ", 'SUP5'!$E$6, " - ", 'SUP5'!$E$5))&gt;230,LEFT(_xlfn.CONCAT('SUP5'!$B$10, " - ", 'SUP5'!$B$11, " - ", 'SUP5'!$E$7, " - ", 'SUP5'!$E$6, " - ", 'SUP5'!$E$5),212)&amp;" [*** truncated]",_xlfn.CONCAT('SUP5'!$B$10, " - ", 'SUP5'!$B$11, " - ", 'SUP5'!$E$7, " - ", 'SUP5'!$E$6, " - ", 'SUP5'!$E$5))</f>
        <v>Green recovery programme - Green recovery line 1 - Capex - Foul - Wastewater network+  - Expenditure in report year</v>
      </c>
      <c r="D4137" t="str">
        <f>'SUP5'!$C$11</f>
        <v>£m</v>
      </c>
      <c r="E4137" t="s">
        <v>8488</v>
      </c>
      <c r="F4137" s="1248" t="str">
        <f>IF(ISBLANK('SUP5'!$AO$11),"##BLANK",'SUP5'!$AO$11)</f>
        <v>##BLANK</v>
      </c>
    </row>
    <row r="4138" spans="2:6" x14ac:dyDescent="0.2">
      <c r="B4138" t="str">
        <f>UPPER('SUP5'!$CJ$11)</f>
        <v>B0878GRCE_SUW_PR24</v>
      </c>
      <c r="C4138" t="str">
        <f>IF(LEN(_xlfn.CONCAT('SUP5'!$B$10, " - ", 'SUP5'!$B$11, " - ", 'SUP5'!$F$7, " - ", 'SUP5'!$E$6, " - ", 'SUP5'!$E$5))&gt;230,LEFT(_xlfn.CONCAT('SUP5'!$B$10, " - ", 'SUP5'!$B$11, " - ", 'SUP5'!$F$7, " - ", 'SUP5'!$E$6, " - ", 'SUP5'!$E$5),212)&amp;" [*** truncated]",_xlfn.CONCAT('SUP5'!$B$10, " - ", 'SUP5'!$B$11, " - ", 'SUP5'!$F$7, " - ", 'SUP5'!$E$6, " - ", 'SUP5'!$E$5))</f>
        <v>Green recovery programme - Green recovery line 1 - Capex - Surface water drainage - Wastewater network+  - Expenditure in report year</v>
      </c>
      <c r="D4138" t="str">
        <f>'SUP5'!$C$11</f>
        <v>£m</v>
      </c>
      <c r="E4138" t="s">
        <v>8488</v>
      </c>
      <c r="F4138" s="1248" t="str">
        <f>IF(ISBLANK('SUP5'!$AP$11),"##BLANK",'SUP5'!$AP$11)</f>
        <v>##BLANK</v>
      </c>
    </row>
    <row r="4139" spans="2:6" x14ac:dyDescent="0.2">
      <c r="B4139" t="str">
        <f>UPPER('SUP5'!$CK$11)</f>
        <v>B0889GRCE_HDW_PR24</v>
      </c>
      <c r="C4139" t="str">
        <f>IF(LEN(_xlfn.CONCAT('SUP5'!$B$10, " - ", 'SUP5'!$B$11, " - ", 'SUP5'!$G$7, " - ", 'SUP5'!$E$6, " - ", 'SUP5'!$E$5))&gt;230,LEFT(_xlfn.CONCAT('SUP5'!$B$10, " - ", 'SUP5'!$B$11, " - ", 'SUP5'!$G$7, " - ", 'SUP5'!$E$6, " - ", 'SUP5'!$E$5),212)&amp;" [*** truncated]",_xlfn.CONCAT('SUP5'!$B$10, " - ", 'SUP5'!$B$11, " - ", 'SUP5'!$G$7, " - ", 'SUP5'!$E$6, " - ", 'SUP5'!$E$5))</f>
        <v>Green recovery programme - Green recovery line 1 - Capex - Highway drainage - Wastewater network+  - Expenditure in report year</v>
      </c>
      <c r="D4139" t="str">
        <f>'SUP5'!$C$11</f>
        <v>£m</v>
      </c>
      <c r="E4139" t="s">
        <v>8488</v>
      </c>
      <c r="F4139" s="1248" t="str">
        <f>IF(ISBLANK('SUP5'!$AQ$11),"##BLANK",'SUP5'!$AQ$11)</f>
        <v>##BLANK</v>
      </c>
    </row>
    <row r="4140" spans="2:6" x14ac:dyDescent="0.2">
      <c r="B4140" t="str">
        <f>UPPER('SUP5'!$CL$11)</f>
        <v>B0900GRCE_STW_PR24</v>
      </c>
      <c r="C4140" t="str">
        <f>IF(LEN(_xlfn.CONCAT('SUP5'!$B$10, " - ", 'SUP5'!$B$11, " - ", 'SUP5'!$H$7, " - ", 'SUP5'!$E$6, " - ", 'SUP5'!$E$5))&gt;230,LEFT(_xlfn.CONCAT('SUP5'!$B$10, " - ", 'SUP5'!$B$11, " - ", 'SUP5'!$H$7, " - ", 'SUP5'!$E$6, " - ", 'SUP5'!$E$5),212)&amp;" [*** truncated]",_xlfn.CONCAT('SUP5'!$B$10, " - ", 'SUP5'!$B$11, " - ", 'SUP5'!$H$7, " - ", 'SUP5'!$E$6, " - ", 'SUP5'!$E$5))</f>
        <v>Green recovery programme - Green recovery line 1 - Capex - Sewage treatment and disposal - Wastewater network+  - Expenditure in report year</v>
      </c>
      <c r="D4140" t="str">
        <f>'SUP5'!$C$11</f>
        <v>£m</v>
      </c>
      <c r="E4140" t="s">
        <v>8488</v>
      </c>
      <c r="F4140" s="1248" t="str">
        <f>IF(ISBLANK('SUP5'!$AR$11),"##BLANK",'SUP5'!$AR$11)</f>
        <v>##BLANK</v>
      </c>
    </row>
    <row r="4141" spans="2:6" x14ac:dyDescent="0.2">
      <c r="B4141" t="str">
        <f>UPPER('SUP5'!$CM$11)</f>
        <v>B0911GRCE_SLW_PR24</v>
      </c>
      <c r="C4141" t="str">
        <f>IF(LEN(_xlfn.CONCAT('SUP5'!$B$10, " - ", 'SUP5'!$B$11, " - ", 'SUP5'!$I$7, " - ", 'SUP5'!$E$6, " - ", 'SUP5'!$E$5))&gt;230,LEFT(_xlfn.CONCAT('SUP5'!$B$10, " - ", 'SUP5'!$B$11, " - ", 'SUP5'!$I$7, " - ", 'SUP5'!$E$6, " - ", 'SUP5'!$E$5),212)&amp;" [*** truncated]",_xlfn.CONCAT('SUP5'!$B$10, " - ", 'SUP5'!$B$11, " - ", 'SUP5'!$I$7, " - ", 'SUP5'!$E$6, " - ", 'SUP5'!$E$5))</f>
        <v>Green recovery programme - Green recovery line 1 - Capex - Sludge liquor treatment - Wastewater network+  - Expenditure in report year</v>
      </c>
      <c r="D4141" t="str">
        <f>'SUP5'!$C$11</f>
        <v>£m</v>
      </c>
      <c r="E4141" t="s">
        <v>8488</v>
      </c>
      <c r="F4141" s="1248" t="str">
        <f>IF(ISBLANK('SUP5'!$AS$11),"##BLANK",'SUP5'!$AS$11)</f>
        <v>##BLANK</v>
      </c>
    </row>
    <row r="4142" spans="2:6" x14ac:dyDescent="0.2">
      <c r="B4142" t="str">
        <f>UPPER('SUP5'!$CN$11)</f>
        <v>B0922GRCE_SAB_PR24</v>
      </c>
      <c r="C4142" t="str">
        <f>IF(LEN(_xlfn.CONCAT('SUP5'!$B$10, " - ", 'SUP5'!$B$11, " - ", 'SUP5'!$J$7, " - ", 'SUP5'!$J$6, " - ", 'SUP5'!$E$5))&gt;230,LEFT(_xlfn.CONCAT('SUP5'!$B$10, " - ", 'SUP5'!$B$11, " - ", 'SUP5'!$J$7, " - ", 'SUP5'!$J$6, " - ", 'SUP5'!$E$5),212)&amp;" [*** truncated]",_xlfn.CONCAT('SUP5'!$B$10, " - ", 'SUP5'!$B$11, " - ", 'SUP5'!$J$7, " - ", 'SUP5'!$J$6, " - ", 'SUP5'!$E$5))</f>
        <v>Green recovery programme - Green recovery line 1 - Capex - Sludge transport - Bioresources - Expenditure in report year</v>
      </c>
      <c r="D4142" t="str">
        <f>'SUP5'!$C$11</f>
        <v>£m</v>
      </c>
      <c r="E4142" t="s">
        <v>8488</v>
      </c>
      <c r="F4142" s="1248" t="str">
        <f>IF(ISBLANK('SUP5'!$AT$11),"##BLANK",'SUP5'!$AT$11)</f>
        <v>##BLANK</v>
      </c>
    </row>
    <row r="4143" spans="2:6" x14ac:dyDescent="0.2">
      <c r="B4143" t="str">
        <f>UPPER('SUP5'!$CO$11)</f>
        <v>B0933GRCE_SEB_PR24</v>
      </c>
      <c r="C4143" t="str">
        <f>IF(LEN(_xlfn.CONCAT('SUP5'!$B$10, " - ", 'SUP5'!$B$11, " - ", 'SUP5'!$K$7, " - ", 'SUP5'!$J$6, " - ", 'SUP5'!$E$5))&gt;230,LEFT(_xlfn.CONCAT('SUP5'!$B$10, " - ", 'SUP5'!$B$11, " - ", 'SUP5'!$K$7, " - ", 'SUP5'!$J$6, " - ", 'SUP5'!$E$5),212)&amp;" [*** truncated]",_xlfn.CONCAT('SUP5'!$B$10, " - ", 'SUP5'!$B$11, " - ", 'SUP5'!$K$7, " - ", 'SUP5'!$J$6, " - ", 'SUP5'!$E$5))</f>
        <v>Green recovery programme - Green recovery line 1 - Capex - Sludge treatment - Bioresources - Expenditure in report year</v>
      </c>
      <c r="D4143" t="str">
        <f>'SUP5'!$C$11</f>
        <v>£m</v>
      </c>
      <c r="E4143" t="s">
        <v>8488</v>
      </c>
      <c r="F4143" s="1248" t="str">
        <f>IF(ISBLANK('SUP5'!$AU$11),"##BLANK",'SUP5'!$AU$11)</f>
        <v>##BLANK</v>
      </c>
    </row>
    <row r="4144" spans="2:6" x14ac:dyDescent="0.2">
      <c r="B4144" t="str">
        <f>UPPER('SUP5'!$CP$11)</f>
        <v>B0944GRCE_SDB_PR24</v>
      </c>
      <c r="C4144" t="str">
        <f>IF(LEN(_xlfn.CONCAT('SUP5'!$B$10, " - ", 'SUP5'!$B$11, " - ", 'SUP5'!$L$7, " - ", 'SUP5'!$J$6, " - ", 'SUP5'!$E$5))&gt;230,LEFT(_xlfn.CONCAT('SUP5'!$B$10, " - ", 'SUP5'!$B$11, " - ", 'SUP5'!$L$7, " - ", 'SUP5'!$J$6, " - ", 'SUP5'!$E$5),212)&amp;" [*** truncated]",_xlfn.CONCAT('SUP5'!$B$10, " - ", 'SUP5'!$B$11, " - ", 'SUP5'!$L$7, " - ", 'SUP5'!$J$6, " - ", 'SUP5'!$E$5))</f>
        <v>Green recovery programme - Green recovery line 1 - Capex - Sludge disposal - Bioresources - Expenditure in report year</v>
      </c>
      <c r="D4144" t="str">
        <f>'SUP5'!$C$11</f>
        <v>£m</v>
      </c>
      <c r="E4144" t="s">
        <v>8488</v>
      </c>
      <c r="F4144" s="1248" t="str">
        <f>IF(ISBLANK('SUP5'!$AV$11),"##BLANK",'SUP5'!$AV$11)</f>
        <v>##BLANK</v>
      </c>
    </row>
    <row r="4145" spans="2:6" x14ac:dyDescent="0.2">
      <c r="B4145" t="str">
        <f>UPPER('SUP5'!$CQ$11)</f>
        <v>B0542GRCE_TOB_PR24</v>
      </c>
      <c r="C4145" t="str">
        <f>IF(LEN(_xlfn.CONCAT('SUP5'!$B$10, " - ", 'SUP5'!$B$11, " - ", 'SUP5'!$M$6, " - ", 'SUP5'!$E$5))&gt;230,LEFT(_xlfn.CONCAT('SUP5'!$B$10, " - ", 'SUP5'!$B$11, " - ", 'SUP5'!$M$6, " - ", 'SUP5'!$E$5),212)&amp;" [*** truncated]",_xlfn.CONCAT('SUP5'!$B$10, " - ", 'SUP5'!$B$11, " - ", 'SUP5'!$M$6, " - ", 'SUP5'!$E$5))</f>
        <v>Green recovery programme - Green recovery line 1 - Capex - Total - Expenditure in report year</v>
      </c>
      <c r="D4145" t="str">
        <f>'SUP5'!$C$11</f>
        <v>£m</v>
      </c>
      <c r="E4145" t="s">
        <v>8488</v>
      </c>
      <c r="F4145" s="1248">
        <f>IF(ISBLANK('SUP5'!$AW$11),"##BLANK",'SUP5'!$AW$11)</f>
        <v>0</v>
      </c>
    </row>
    <row r="4146" spans="2:6" x14ac:dyDescent="0.2">
      <c r="B4146" t="str">
        <f>UPPER('SUP5'!$CR$11)</f>
        <v>B0955GRCC_FOW_PR24</v>
      </c>
      <c r="C4146" t="str">
        <f>IF(LEN(_xlfn.CONCAT('SUP5'!$B$10, " - ", 'SUP5'!$B$11, " - ", 'SUP5'!$N$7, " - ", 'SUP5'!$N$6, " - ", 'SUP5'!$N$5))&gt;230,LEFT(_xlfn.CONCAT('SUP5'!$B$10, " - ", 'SUP5'!$B$11, " - ", 'SUP5'!$N$7, " - ", 'SUP5'!$N$6, " - ", 'SUP5'!$N$5),212)&amp;" [*** truncated]",_xlfn.CONCAT('SUP5'!$B$10, " - ", 'SUP5'!$B$11, " - ", 'SUP5'!$N$7, " - ", 'SUP5'!$N$6, " - ", 'SUP5'!$N$5))</f>
        <v>Green recovery programme - Green recovery line 1 - Capex - Foul - Wastewater network+  - Cumulative expenditure on schemes completed in the report year</v>
      </c>
      <c r="D4146" t="str">
        <f>'SUP5'!$C$11</f>
        <v>£m</v>
      </c>
      <c r="E4146" t="s">
        <v>8488</v>
      </c>
      <c r="F4146" s="1248" t="str">
        <f>IF(ISBLANK('SUP5'!$AX$11),"##BLANK",'SUP5'!$AX$11)</f>
        <v>##BLANK</v>
      </c>
    </row>
    <row r="4147" spans="2:6" x14ac:dyDescent="0.2">
      <c r="B4147" t="str">
        <f>UPPER('SUP5'!$CS$11)</f>
        <v>B0966GRCC_SUW_PR24</v>
      </c>
      <c r="C4147" t="str">
        <f>IF(LEN(_xlfn.CONCAT('SUP5'!$B$10, " - ", 'SUP5'!$B$11, " - ", 'SUP5'!$O$7, " - ", 'SUP5'!$N$6, " - ", 'SUP5'!$N$5))&gt;230,LEFT(_xlfn.CONCAT('SUP5'!$B$10, " - ", 'SUP5'!$B$11, " - ", 'SUP5'!$O$7, " - ", 'SUP5'!$N$6, " - ", 'SUP5'!$N$5),212)&amp;" [*** truncated]",_xlfn.CONCAT('SUP5'!$B$10, " - ", 'SUP5'!$B$11, " - ", 'SUP5'!$O$7, " - ", 'SUP5'!$N$6, " - ", 'SUP5'!$N$5))</f>
        <v>Green recovery programme - Green recovery line 1 - Capex - Surface water drainage - Wastewater network+  - Cumulative expenditure on schemes completed in the report year</v>
      </c>
      <c r="D4147" t="str">
        <f>'SUP5'!$C$11</f>
        <v>£m</v>
      </c>
      <c r="E4147" t="s">
        <v>8488</v>
      </c>
      <c r="F4147" s="1248" t="str">
        <f>IF(ISBLANK('SUP5'!$AY$11),"##BLANK",'SUP5'!$AY$11)</f>
        <v>##BLANK</v>
      </c>
    </row>
    <row r="4148" spans="2:6" x14ac:dyDescent="0.2">
      <c r="B4148" t="str">
        <f>UPPER('SUP5'!$CT$11)</f>
        <v>B0977GRCC_HDW_PR24</v>
      </c>
      <c r="C4148" t="str">
        <f>IF(LEN(_xlfn.CONCAT('SUP5'!$B$10, " - ", 'SUP5'!$B$11, " - ", 'SUP5'!$P$7, " - ", 'SUP5'!$N$6, " - ", 'SUP5'!$N$5))&gt;230,LEFT(_xlfn.CONCAT('SUP5'!$B$10, " - ", 'SUP5'!$B$11, " - ", 'SUP5'!$P$7, " - ", 'SUP5'!$N$6, " - ", 'SUP5'!$N$5),212)&amp;" [*** truncated]",_xlfn.CONCAT('SUP5'!$B$10, " - ", 'SUP5'!$B$11, " - ", 'SUP5'!$P$7, " - ", 'SUP5'!$N$6, " - ", 'SUP5'!$N$5))</f>
        <v>Green recovery programme - Green recovery line 1 - Capex - Highway drainage - Wastewater network+  - Cumulative expenditure on schemes completed in the report year</v>
      </c>
      <c r="D4148" t="str">
        <f>'SUP5'!$C$11</f>
        <v>£m</v>
      </c>
      <c r="E4148" t="s">
        <v>8488</v>
      </c>
      <c r="F4148" s="1248" t="str">
        <f>IF(ISBLANK('SUP5'!$AZ$11),"##BLANK",'SUP5'!$AZ$11)</f>
        <v>##BLANK</v>
      </c>
    </row>
    <row r="4149" spans="2:6" x14ac:dyDescent="0.2">
      <c r="B4149" t="str">
        <f>UPPER('SUP5'!$CU$11)</f>
        <v>B0988GRCC_STW_PR24</v>
      </c>
      <c r="C4149" t="str">
        <f>IF(LEN(_xlfn.CONCAT('SUP5'!$B$10, " - ", 'SUP5'!$B$11, " - ", 'SUP5'!$Q$7, " - ", 'SUP5'!$N$6, " - ", 'SUP5'!$N$5))&gt;230,LEFT(_xlfn.CONCAT('SUP5'!$B$10, " - ", 'SUP5'!$B$11, " - ", 'SUP5'!$Q$7, " - ", 'SUP5'!$N$6, " - ", 'SUP5'!$N$5),212)&amp;" [*** truncated]",_xlfn.CONCAT('SUP5'!$B$10, " - ", 'SUP5'!$B$11, " - ", 'SUP5'!$Q$7, " - ", 'SUP5'!$N$6, " - ", 'SUP5'!$N$5))</f>
        <v>Green recovery programme - Green recovery line 1 - Capex - Sewage treatment and disposal - Wastewater network+  - Cumulative expenditure on schemes completed in the report year</v>
      </c>
      <c r="D4149" t="str">
        <f>'SUP5'!$C$11</f>
        <v>£m</v>
      </c>
      <c r="E4149" t="s">
        <v>8488</v>
      </c>
      <c r="F4149" s="1248" t="str">
        <f>IF(ISBLANK('SUP5'!$BA$11),"##BLANK",'SUP5'!$BA$11)</f>
        <v>##BLANK</v>
      </c>
    </row>
    <row r="4150" spans="2:6" x14ac:dyDescent="0.2">
      <c r="B4150" t="str">
        <f>UPPER('SUP5'!$CV$11)</f>
        <v>B1000GRCC_SLW_PR24</v>
      </c>
      <c r="C4150" t="str">
        <f>IF(LEN(_xlfn.CONCAT('SUP5'!$B$10, " - ", 'SUP5'!$B$11, " - ", 'SUP5'!$R$7, " - ", 'SUP5'!$N$6, " - ", 'SUP5'!$N$5))&gt;230,LEFT(_xlfn.CONCAT('SUP5'!$B$10, " - ", 'SUP5'!$B$11, " - ", 'SUP5'!$R$7, " - ", 'SUP5'!$N$6, " - ", 'SUP5'!$N$5),212)&amp;" [*** truncated]",_xlfn.CONCAT('SUP5'!$B$10, " - ", 'SUP5'!$B$11, " - ", 'SUP5'!$R$7, " - ", 'SUP5'!$N$6, " - ", 'SUP5'!$N$5))</f>
        <v>Green recovery programme - Green recovery line 1 - Capex - Sludge liquor treatment - Wastewater network+  - Cumulative expenditure on schemes completed in the report year</v>
      </c>
      <c r="D4150" t="str">
        <f>'SUP5'!$C$11</f>
        <v>£m</v>
      </c>
      <c r="E4150" t="s">
        <v>8488</v>
      </c>
      <c r="F4150" s="1248" t="str">
        <f>IF(ISBLANK('SUP5'!$BB$11),"##BLANK",'SUP5'!$BB$11)</f>
        <v>##BLANK</v>
      </c>
    </row>
    <row r="4151" spans="2:6" x14ac:dyDescent="0.2">
      <c r="B4151" t="str">
        <f>UPPER('SUP5'!$CW$11)</f>
        <v>B1011GRCC_SAB_PR24</v>
      </c>
      <c r="C4151" t="str">
        <f>IF(LEN(_xlfn.CONCAT('SUP5'!$B$10, " - ", 'SUP5'!$B$11, " - ", 'SUP5'!$S$7, " - ", 'SUP5'!$S$6, " - ", 'SUP5'!$N$5))&gt;230,LEFT(_xlfn.CONCAT('SUP5'!$B$10, " - ", 'SUP5'!$B$11, " - ", 'SUP5'!$S$7, " - ", 'SUP5'!$S$6, " - ", 'SUP5'!$N$5),212)&amp;" [*** truncated]",_xlfn.CONCAT('SUP5'!$B$10, " - ", 'SUP5'!$B$11, " - ", 'SUP5'!$S$7, " - ", 'SUP5'!$S$6, " - ", 'SUP5'!$N$5))</f>
        <v>Green recovery programme - Green recovery line 1 - Capex - Sludge transport - Bioresources - Cumulative expenditure on schemes completed in the report year</v>
      </c>
      <c r="D4151" t="str">
        <f>'SUP5'!$C$11</f>
        <v>£m</v>
      </c>
      <c r="E4151" t="s">
        <v>8488</v>
      </c>
      <c r="F4151" s="1248" t="str">
        <f>IF(ISBLANK('SUP5'!$BC$11),"##BLANK",'SUP5'!$BC$11)</f>
        <v>##BLANK</v>
      </c>
    </row>
    <row r="4152" spans="2:6" x14ac:dyDescent="0.2">
      <c r="B4152" t="str">
        <f>UPPER('SUP5'!$CX$11)</f>
        <v>B1022GRCC_SEB_PR24</v>
      </c>
      <c r="C4152" t="str">
        <f>IF(LEN(_xlfn.CONCAT('SUP5'!$B$10, " - ", 'SUP5'!$B$11, " - ", 'SUP5'!$T$7, " - ", 'SUP5'!$S$6, " - ", 'SUP5'!$N$5))&gt;230,LEFT(_xlfn.CONCAT('SUP5'!$B$10, " - ", 'SUP5'!$B$11, " - ", 'SUP5'!$T$7, " - ", 'SUP5'!$S$6, " - ", 'SUP5'!$N$5),212)&amp;" [*** truncated]",_xlfn.CONCAT('SUP5'!$B$10, " - ", 'SUP5'!$B$11, " - ", 'SUP5'!$T$7, " - ", 'SUP5'!$S$6, " - ", 'SUP5'!$N$5))</f>
        <v>Green recovery programme - Green recovery line 1 - Capex - Sludge treatment - Bioresources - Cumulative expenditure on schemes completed in the report year</v>
      </c>
      <c r="D4152" t="str">
        <f>'SUP5'!$C$11</f>
        <v>£m</v>
      </c>
      <c r="E4152" t="s">
        <v>8488</v>
      </c>
      <c r="F4152" s="1248" t="str">
        <f>IF(ISBLANK('SUP5'!$BD$11),"##BLANK",'SUP5'!$BD$11)</f>
        <v>##BLANK</v>
      </c>
    </row>
    <row r="4153" spans="2:6" x14ac:dyDescent="0.2">
      <c r="B4153" t="str">
        <f>UPPER('SUP5'!$CY$11)</f>
        <v>B1033GRCC_SDB_PR24</v>
      </c>
      <c r="C4153" t="str">
        <f>IF(LEN(_xlfn.CONCAT('SUP5'!$B$10, " - ", 'SUP5'!$B$11, " - ", 'SUP5'!$U$7, " - ", 'SUP5'!$S$6, " - ", 'SUP5'!$N$5))&gt;230,LEFT(_xlfn.CONCAT('SUP5'!$B$10, " - ", 'SUP5'!$B$11, " - ", 'SUP5'!$U$7, " - ", 'SUP5'!$S$6, " - ", 'SUP5'!$N$5),212)&amp;" [*** truncated]",_xlfn.CONCAT('SUP5'!$B$10, " - ", 'SUP5'!$B$11, " - ", 'SUP5'!$U$7, " - ", 'SUP5'!$S$6, " - ", 'SUP5'!$N$5))</f>
        <v>Green recovery programme - Green recovery line 1 - Capex - Sludge disposal - Bioresources - Cumulative expenditure on schemes completed in the report year</v>
      </c>
      <c r="D4153" t="str">
        <f>'SUP5'!$C$11</f>
        <v>£m</v>
      </c>
      <c r="E4153" t="s">
        <v>8488</v>
      </c>
      <c r="F4153" s="1248" t="str">
        <f>IF(ISBLANK('SUP5'!$BE$11),"##BLANK",'SUP5'!$BE$11)</f>
        <v>##BLANK</v>
      </c>
    </row>
    <row r="4154" spans="2:6" x14ac:dyDescent="0.2">
      <c r="B4154" t="str">
        <f>UPPER('SUP5'!$CZ$11)</f>
        <v>B0542GRCC_TOB_PR24</v>
      </c>
      <c r="C4154" t="str">
        <f>IF(LEN(_xlfn.CONCAT('SUP5'!$B$10, " - ", 'SUP5'!$B$11, " - ", 'SUP5'!$V$6, " - ", 'SUP5'!$N$5))&gt;230,LEFT(_xlfn.CONCAT('SUP5'!$B$10, " - ", 'SUP5'!$B$11, " - ", 'SUP5'!$V$6, " - ", 'SUP5'!$N$5),212)&amp;" [*** truncated]",_xlfn.CONCAT('SUP5'!$B$10, " - ", 'SUP5'!$B$11, " - ", 'SUP5'!$V$6, " - ", 'SUP5'!$N$5))</f>
        <v>Green recovery programme - Green recovery line 1 - Capex - Total - Cumulative expenditure on schemes completed in the report year</v>
      </c>
      <c r="D4154" t="str">
        <f>'SUP5'!$C$11</f>
        <v>£m</v>
      </c>
      <c r="E4154" t="s">
        <v>8488</v>
      </c>
      <c r="F4154" s="1248">
        <f>IF(ISBLANK('SUP5'!$BF$11),"##BLANK",'SUP5'!$BF$11)</f>
        <v>0</v>
      </c>
    </row>
    <row r="4155" spans="2:6" x14ac:dyDescent="0.2">
      <c r="B4155" t="str">
        <f>UPPER('SUP5'!$CI$12)</f>
        <v>B0868GROE_FOW_PR24</v>
      </c>
      <c r="C4155" t="str">
        <f>IF(LEN(_xlfn.CONCAT('SUP5'!$B$10, " - ", 'SUP5'!$B$12, " - ", 'SUP5'!$E$7, " - ", 'SUP5'!$E$6, " - ", 'SUP5'!$E$5))&gt;230,LEFT(_xlfn.CONCAT('SUP5'!$B$10, " - ", 'SUP5'!$B$12, " - ", 'SUP5'!$E$7, " - ", 'SUP5'!$E$6, " - ", 'SUP5'!$E$5),212)&amp;" [*** truncated]",_xlfn.CONCAT('SUP5'!$B$10, " - ", 'SUP5'!$B$12, " - ", 'SUP5'!$E$7, " - ", 'SUP5'!$E$6, " - ", 'SUP5'!$E$5))</f>
        <v>Green recovery programme - Green recovery line 1 - Opex - Foul - Wastewater network+  - Expenditure in report year</v>
      </c>
      <c r="D4155" t="str">
        <f>'SUP5'!$C$12</f>
        <v>£m</v>
      </c>
      <c r="E4155" t="s">
        <v>8488</v>
      </c>
      <c r="F4155" s="1248" t="str">
        <f>IF(ISBLANK('SUP5'!$AO$12),"##BLANK",'SUP5'!$AO$12)</f>
        <v>##BLANK</v>
      </c>
    </row>
    <row r="4156" spans="2:6" x14ac:dyDescent="0.2">
      <c r="B4156" t="str">
        <f>UPPER('SUP5'!$CJ$12)</f>
        <v>B0879GROE_SUW_PR24</v>
      </c>
      <c r="C4156" t="str">
        <f>IF(LEN(_xlfn.CONCAT('SUP5'!$B$10, " - ", 'SUP5'!$B$12, " - ", 'SUP5'!$F$7, " - ", 'SUP5'!$E$6, " - ", 'SUP5'!$E$5))&gt;230,LEFT(_xlfn.CONCAT('SUP5'!$B$10, " - ", 'SUP5'!$B$12, " - ", 'SUP5'!$F$7, " - ", 'SUP5'!$E$6, " - ", 'SUP5'!$E$5),212)&amp;" [*** truncated]",_xlfn.CONCAT('SUP5'!$B$10, " - ", 'SUP5'!$B$12, " - ", 'SUP5'!$F$7, " - ", 'SUP5'!$E$6, " - ", 'SUP5'!$E$5))</f>
        <v>Green recovery programme - Green recovery line 1 - Opex - Surface water drainage - Wastewater network+  - Expenditure in report year</v>
      </c>
      <c r="D4156" t="str">
        <f>'SUP5'!$C$12</f>
        <v>£m</v>
      </c>
      <c r="E4156" t="s">
        <v>8488</v>
      </c>
      <c r="F4156" s="1248" t="str">
        <f>IF(ISBLANK('SUP5'!$AP$12),"##BLANK",'SUP5'!$AP$12)</f>
        <v>##BLANK</v>
      </c>
    </row>
    <row r="4157" spans="2:6" x14ac:dyDescent="0.2">
      <c r="B4157" t="str">
        <f>UPPER('SUP5'!$CK$12)</f>
        <v>B0890GROE_HDW_PR24</v>
      </c>
      <c r="C4157" t="str">
        <f>IF(LEN(_xlfn.CONCAT('SUP5'!$B$10, " - ", 'SUP5'!$B$12, " - ", 'SUP5'!$G$7, " - ", 'SUP5'!$E$6, " - ", 'SUP5'!$E$5))&gt;230,LEFT(_xlfn.CONCAT('SUP5'!$B$10, " - ", 'SUP5'!$B$12, " - ", 'SUP5'!$G$7, " - ", 'SUP5'!$E$6, " - ", 'SUP5'!$E$5),212)&amp;" [*** truncated]",_xlfn.CONCAT('SUP5'!$B$10, " - ", 'SUP5'!$B$12, " - ", 'SUP5'!$G$7, " - ", 'SUP5'!$E$6, " - ", 'SUP5'!$E$5))</f>
        <v>Green recovery programme - Green recovery line 1 - Opex - Highway drainage - Wastewater network+  - Expenditure in report year</v>
      </c>
      <c r="D4157" t="str">
        <f>'SUP5'!$C$12</f>
        <v>£m</v>
      </c>
      <c r="E4157" t="s">
        <v>8488</v>
      </c>
      <c r="F4157" s="1248" t="str">
        <f>IF(ISBLANK('SUP5'!$AQ$12),"##BLANK",'SUP5'!$AQ$12)</f>
        <v>##BLANK</v>
      </c>
    </row>
    <row r="4158" spans="2:6" x14ac:dyDescent="0.2">
      <c r="B4158" t="str">
        <f>UPPER('SUP5'!$CL$12)</f>
        <v>B0901GROE_STW_PR24</v>
      </c>
      <c r="C4158" t="str">
        <f>IF(LEN(_xlfn.CONCAT('SUP5'!$B$10, " - ", 'SUP5'!$B$12, " - ", 'SUP5'!$H$7, " - ", 'SUP5'!$E$6, " - ", 'SUP5'!$E$5))&gt;230,LEFT(_xlfn.CONCAT('SUP5'!$B$10, " - ", 'SUP5'!$B$12, " - ", 'SUP5'!$H$7, " - ", 'SUP5'!$E$6, " - ", 'SUP5'!$E$5),212)&amp;" [*** truncated]",_xlfn.CONCAT('SUP5'!$B$10, " - ", 'SUP5'!$B$12, " - ", 'SUP5'!$H$7, " - ", 'SUP5'!$E$6, " - ", 'SUP5'!$E$5))</f>
        <v>Green recovery programme - Green recovery line 1 - Opex - Sewage treatment and disposal - Wastewater network+  - Expenditure in report year</v>
      </c>
      <c r="D4158" t="str">
        <f>'SUP5'!$C$12</f>
        <v>£m</v>
      </c>
      <c r="E4158" t="s">
        <v>8488</v>
      </c>
      <c r="F4158" s="1248" t="str">
        <f>IF(ISBLANK('SUP5'!$AR$12),"##BLANK",'SUP5'!$AR$12)</f>
        <v>##BLANK</v>
      </c>
    </row>
    <row r="4159" spans="2:6" x14ac:dyDescent="0.2">
      <c r="B4159" t="str">
        <f>UPPER('SUP5'!$CM$12)</f>
        <v>B0912GROE_SLW_PR24</v>
      </c>
      <c r="C4159" t="str">
        <f>IF(LEN(_xlfn.CONCAT('SUP5'!$B$10, " - ", 'SUP5'!$B$12, " - ", 'SUP5'!$I$7, " - ", 'SUP5'!$E$6, " - ", 'SUP5'!$E$5))&gt;230,LEFT(_xlfn.CONCAT('SUP5'!$B$10, " - ", 'SUP5'!$B$12, " - ", 'SUP5'!$I$7, " - ", 'SUP5'!$E$6, " - ", 'SUP5'!$E$5),212)&amp;" [*** truncated]",_xlfn.CONCAT('SUP5'!$B$10, " - ", 'SUP5'!$B$12, " - ", 'SUP5'!$I$7, " - ", 'SUP5'!$E$6, " - ", 'SUP5'!$E$5))</f>
        <v>Green recovery programme - Green recovery line 1 - Opex - Sludge liquor treatment - Wastewater network+  - Expenditure in report year</v>
      </c>
      <c r="D4159" t="str">
        <f>'SUP5'!$C$12</f>
        <v>£m</v>
      </c>
      <c r="E4159" t="s">
        <v>8488</v>
      </c>
      <c r="F4159" s="1248" t="str">
        <f>IF(ISBLANK('SUP5'!$AS$12),"##BLANK",'SUP5'!$AS$12)</f>
        <v>##BLANK</v>
      </c>
    </row>
    <row r="4160" spans="2:6" x14ac:dyDescent="0.2">
      <c r="B4160" t="str">
        <f>UPPER('SUP5'!$CN$12)</f>
        <v>B0923GROE_SAB_PR24</v>
      </c>
      <c r="C4160" t="str">
        <f>IF(LEN(_xlfn.CONCAT('SUP5'!$B$10, " - ", 'SUP5'!$B$12, " - ", 'SUP5'!$J$7, " - ", 'SUP5'!$J$6, " - ", 'SUP5'!$E$5))&gt;230,LEFT(_xlfn.CONCAT('SUP5'!$B$10, " - ", 'SUP5'!$B$12, " - ", 'SUP5'!$J$7, " - ", 'SUP5'!$J$6, " - ", 'SUP5'!$E$5),212)&amp;" [*** truncated]",_xlfn.CONCAT('SUP5'!$B$10, " - ", 'SUP5'!$B$12, " - ", 'SUP5'!$J$7, " - ", 'SUP5'!$J$6, " - ", 'SUP5'!$E$5))</f>
        <v>Green recovery programme - Green recovery line 1 - Opex - Sludge transport - Bioresources - Expenditure in report year</v>
      </c>
      <c r="D4160" t="str">
        <f>'SUP5'!$C$12</f>
        <v>£m</v>
      </c>
      <c r="E4160" t="s">
        <v>8488</v>
      </c>
      <c r="F4160" s="1248" t="str">
        <f>IF(ISBLANK('SUP5'!$AT$12),"##BLANK",'SUP5'!$AT$12)</f>
        <v>##BLANK</v>
      </c>
    </row>
    <row r="4161" spans="2:6" x14ac:dyDescent="0.2">
      <c r="B4161" t="str">
        <f>UPPER('SUP5'!$CO$12)</f>
        <v>B0934GROE_SEB_PR24</v>
      </c>
      <c r="C4161" t="str">
        <f>IF(LEN(_xlfn.CONCAT('SUP5'!$B$10, " - ", 'SUP5'!$B$12, " - ", 'SUP5'!$K$7, " - ", 'SUP5'!$J$6, " - ", 'SUP5'!$E$5))&gt;230,LEFT(_xlfn.CONCAT('SUP5'!$B$10, " - ", 'SUP5'!$B$12, " - ", 'SUP5'!$K$7, " - ", 'SUP5'!$J$6, " - ", 'SUP5'!$E$5),212)&amp;" [*** truncated]",_xlfn.CONCAT('SUP5'!$B$10, " - ", 'SUP5'!$B$12, " - ", 'SUP5'!$K$7, " - ", 'SUP5'!$J$6, " - ", 'SUP5'!$E$5))</f>
        <v>Green recovery programme - Green recovery line 1 - Opex - Sludge treatment - Bioresources - Expenditure in report year</v>
      </c>
      <c r="D4161" t="str">
        <f>'SUP5'!$C$12</f>
        <v>£m</v>
      </c>
      <c r="E4161" t="s">
        <v>8488</v>
      </c>
      <c r="F4161" s="1248" t="str">
        <f>IF(ISBLANK('SUP5'!$AU$12),"##BLANK",'SUP5'!$AU$12)</f>
        <v>##BLANK</v>
      </c>
    </row>
    <row r="4162" spans="2:6" x14ac:dyDescent="0.2">
      <c r="B4162" t="str">
        <f>UPPER('SUP5'!$CP$12)</f>
        <v>B0945GROE_SDB_PR24</v>
      </c>
      <c r="C4162" t="str">
        <f>IF(LEN(_xlfn.CONCAT('SUP5'!$B$10, " - ", 'SUP5'!$B$12, " - ", 'SUP5'!$L$7, " - ", 'SUP5'!$J$6, " - ", 'SUP5'!$E$5))&gt;230,LEFT(_xlfn.CONCAT('SUP5'!$B$10, " - ", 'SUP5'!$B$12, " - ", 'SUP5'!$L$7, " - ", 'SUP5'!$J$6, " - ", 'SUP5'!$E$5),212)&amp;" [*** truncated]",_xlfn.CONCAT('SUP5'!$B$10, " - ", 'SUP5'!$B$12, " - ", 'SUP5'!$L$7, " - ", 'SUP5'!$J$6, " - ", 'SUP5'!$E$5))</f>
        <v>Green recovery programme - Green recovery line 1 - Opex - Sludge disposal - Bioresources - Expenditure in report year</v>
      </c>
      <c r="D4162" t="str">
        <f>'SUP5'!$C$12</f>
        <v>£m</v>
      </c>
      <c r="E4162" t="s">
        <v>8488</v>
      </c>
      <c r="F4162" s="1248" t="str">
        <f>IF(ISBLANK('SUP5'!$AV$12),"##BLANK",'SUP5'!$AV$12)</f>
        <v>##BLANK</v>
      </c>
    </row>
    <row r="4163" spans="2:6" x14ac:dyDescent="0.2">
      <c r="B4163" t="str">
        <f>UPPER('SUP5'!$CQ$12)</f>
        <v>B0543GROE_TOB_PR24</v>
      </c>
      <c r="C4163" t="str">
        <f>IF(LEN(_xlfn.CONCAT('SUP5'!$B$10, " - ", 'SUP5'!$B$12, " - ", 'SUP5'!$M$6, " - ", 'SUP5'!$E$5))&gt;230,LEFT(_xlfn.CONCAT('SUP5'!$B$10, " - ", 'SUP5'!$B$12, " - ", 'SUP5'!$M$6, " - ", 'SUP5'!$E$5),212)&amp;" [*** truncated]",_xlfn.CONCAT('SUP5'!$B$10, " - ", 'SUP5'!$B$12, " - ", 'SUP5'!$M$6, " - ", 'SUP5'!$E$5))</f>
        <v>Green recovery programme - Green recovery line 1 - Opex - Total - Expenditure in report year</v>
      </c>
      <c r="D4163" t="str">
        <f>'SUP5'!$C$12</f>
        <v>£m</v>
      </c>
      <c r="E4163" t="s">
        <v>8488</v>
      </c>
      <c r="F4163" s="1248">
        <f>IF(ISBLANK('SUP5'!$AW$12),"##BLANK",'SUP5'!$AW$12)</f>
        <v>0</v>
      </c>
    </row>
    <row r="4164" spans="2:6" x14ac:dyDescent="0.2">
      <c r="B4164" t="str">
        <f>UPPER('SUP5'!$CR$12)</f>
        <v>B0956GROC_FOW_PR24</v>
      </c>
      <c r="C4164" t="str">
        <f>IF(LEN(_xlfn.CONCAT('SUP5'!$B$10, " - ", 'SUP5'!$B$12, " - ", 'SUP5'!$N$7, " - ", 'SUP5'!$N$6, " - ", 'SUP5'!$N$5))&gt;230,LEFT(_xlfn.CONCAT('SUP5'!$B$10, " - ", 'SUP5'!$B$12, " - ", 'SUP5'!$N$7, " - ", 'SUP5'!$N$6, " - ", 'SUP5'!$N$5),212)&amp;" [*** truncated]",_xlfn.CONCAT('SUP5'!$B$10, " - ", 'SUP5'!$B$12, " - ", 'SUP5'!$N$7, " - ", 'SUP5'!$N$6, " - ", 'SUP5'!$N$5))</f>
        <v>Green recovery programme - Green recovery line 1 - Opex - Foul - Wastewater network+  - Cumulative expenditure on schemes completed in the report year</v>
      </c>
      <c r="D4164" t="str">
        <f>'SUP5'!$C$12</f>
        <v>£m</v>
      </c>
      <c r="E4164" t="s">
        <v>8488</v>
      </c>
      <c r="F4164" s="1248" t="str">
        <f>IF(ISBLANK('SUP5'!$AX$12),"##BLANK",'SUP5'!$AX$12)</f>
        <v>##BLANK</v>
      </c>
    </row>
    <row r="4165" spans="2:6" x14ac:dyDescent="0.2">
      <c r="B4165" t="str">
        <f>UPPER('SUP5'!$CS$12)</f>
        <v>B0967GROC_SUW_PR24</v>
      </c>
      <c r="C4165" t="str">
        <f>IF(LEN(_xlfn.CONCAT('SUP5'!$B$10, " - ", 'SUP5'!$B$12, " - ", 'SUP5'!$O$7, " - ", 'SUP5'!$N$6, " - ", 'SUP5'!$N$5))&gt;230,LEFT(_xlfn.CONCAT('SUP5'!$B$10, " - ", 'SUP5'!$B$12, " - ", 'SUP5'!$O$7, " - ", 'SUP5'!$N$6, " - ", 'SUP5'!$N$5),212)&amp;" [*** truncated]",_xlfn.CONCAT('SUP5'!$B$10, " - ", 'SUP5'!$B$12, " - ", 'SUP5'!$O$7, " - ", 'SUP5'!$N$6, " - ", 'SUP5'!$N$5))</f>
        <v>Green recovery programme - Green recovery line 1 - Opex - Surface water drainage - Wastewater network+  - Cumulative expenditure on schemes completed in the report year</v>
      </c>
      <c r="D4165" t="str">
        <f>'SUP5'!$C$12</f>
        <v>£m</v>
      </c>
      <c r="E4165" t="s">
        <v>8488</v>
      </c>
      <c r="F4165" s="1248" t="str">
        <f>IF(ISBLANK('SUP5'!$AY$12),"##BLANK",'SUP5'!$AY$12)</f>
        <v>##BLANK</v>
      </c>
    </row>
    <row r="4166" spans="2:6" x14ac:dyDescent="0.2">
      <c r="B4166" t="str">
        <f>UPPER('SUP5'!$CT$12)</f>
        <v>B0978GROC_HDW_PR24</v>
      </c>
      <c r="C4166" t="str">
        <f>IF(LEN(_xlfn.CONCAT('SUP5'!$B$10, " - ", 'SUP5'!$B$12, " - ", 'SUP5'!$P$7, " - ", 'SUP5'!$N$6, " - ", 'SUP5'!$N$5))&gt;230,LEFT(_xlfn.CONCAT('SUP5'!$B$10, " - ", 'SUP5'!$B$12, " - ", 'SUP5'!$P$7, " - ", 'SUP5'!$N$6, " - ", 'SUP5'!$N$5),212)&amp;" [*** truncated]",_xlfn.CONCAT('SUP5'!$B$10, " - ", 'SUP5'!$B$12, " - ", 'SUP5'!$P$7, " - ", 'SUP5'!$N$6, " - ", 'SUP5'!$N$5))</f>
        <v>Green recovery programme - Green recovery line 1 - Opex - Highway drainage - Wastewater network+  - Cumulative expenditure on schemes completed in the report year</v>
      </c>
      <c r="D4166" t="str">
        <f>'SUP5'!$C$12</f>
        <v>£m</v>
      </c>
      <c r="E4166" t="s">
        <v>8488</v>
      </c>
      <c r="F4166" s="1248" t="str">
        <f>IF(ISBLANK('SUP5'!$AZ$12),"##BLANK",'SUP5'!$AZ$12)</f>
        <v>##BLANK</v>
      </c>
    </row>
    <row r="4167" spans="2:6" x14ac:dyDescent="0.2">
      <c r="B4167" t="str">
        <f>UPPER('SUP5'!$CU$12)</f>
        <v>B0989GROC_STW_PR24</v>
      </c>
      <c r="C4167" t="str">
        <f>IF(LEN(_xlfn.CONCAT('SUP5'!$B$10, " - ", 'SUP5'!$B$12, " - ", 'SUP5'!$Q$7, " - ", 'SUP5'!$N$6, " - ", 'SUP5'!$N$5))&gt;230,LEFT(_xlfn.CONCAT('SUP5'!$B$10, " - ", 'SUP5'!$B$12, " - ", 'SUP5'!$Q$7, " - ", 'SUP5'!$N$6, " - ", 'SUP5'!$N$5),212)&amp;" [*** truncated]",_xlfn.CONCAT('SUP5'!$B$10, " - ", 'SUP5'!$B$12, " - ", 'SUP5'!$Q$7, " - ", 'SUP5'!$N$6, " - ", 'SUP5'!$N$5))</f>
        <v>Green recovery programme - Green recovery line 1 - Opex - Sewage treatment and disposal - Wastewater network+  - Cumulative expenditure on schemes completed in the report year</v>
      </c>
      <c r="D4167" t="str">
        <f>'SUP5'!$C$12</f>
        <v>£m</v>
      </c>
      <c r="E4167" t="s">
        <v>8488</v>
      </c>
      <c r="F4167" s="1248" t="str">
        <f>IF(ISBLANK('SUP5'!$BA$12),"##BLANK",'SUP5'!$BA$12)</f>
        <v>##BLANK</v>
      </c>
    </row>
    <row r="4168" spans="2:6" x14ac:dyDescent="0.2">
      <c r="B4168" t="str">
        <f>UPPER('SUP5'!$CV$12)</f>
        <v>B1001GROC_SLW_PR24</v>
      </c>
      <c r="C4168" t="str">
        <f>IF(LEN(_xlfn.CONCAT('SUP5'!$B$10, " - ", 'SUP5'!$B$12, " - ", 'SUP5'!$R$7, " - ", 'SUP5'!$N$6, " - ", 'SUP5'!$N$5))&gt;230,LEFT(_xlfn.CONCAT('SUP5'!$B$10, " - ", 'SUP5'!$B$12, " - ", 'SUP5'!$R$7, " - ", 'SUP5'!$N$6, " - ", 'SUP5'!$N$5),212)&amp;" [*** truncated]",_xlfn.CONCAT('SUP5'!$B$10, " - ", 'SUP5'!$B$12, " - ", 'SUP5'!$R$7, " - ", 'SUP5'!$N$6, " - ", 'SUP5'!$N$5))</f>
        <v>Green recovery programme - Green recovery line 1 - Opex - Sludge liquor treatment - Wastewater network+  - Cumulative expenditure on schemes completed in the report year</v>
      </c>
      <c r="D4168" t="str">
        <f>'SUP5'!$C$12</f>
        <v>£m</v>
      </c>
      <c r="E4168" t="s">
        <v>8488</v>
      </c>
      <c r="F4168" s="1248" t="str">
        <f>IF(ISBLANK('SUP5'!$BB$12),"##BLANK",'SUP5'!$BB$12)</f>
        <v>##BLANK</v>
      </c>
    </row>
    <row r="4169" spans="2:6" x14ac:dyDescent="0.2">
      <c r="B4169" t="str">
        <f>UPPER('SUP5'!$CW$12)</f>
        <v>B1012GROC_SAB_PR24</v>
      </c>
      <c r="C4169" t="str">
        <f>IF(LEN(_xlfn.CONCAT('SUP5'!$B$10, " - ", 'SUP5'!$B$12, " - ", 'SUP5'!$S$7, " - ", 'SUP5'!$S$6, " - ", 'SUP5'!$N$5))&gt;230,LEFT(_xlfn.CONCAT('SUP5'!$B$10, " - ", 'SUP5'!$B$12, " - ", 'SUP5'!$S$7, " - ", 'SUP5'!$S$6, " - ", 'SUP5'!$N$5),212)&amp;" [*** truncated]",_xlfn.CONCAT('SUP5'!$B$10, " - ", 'SUP5'!$B$12, " - ", 'SUP5'!$S$7, " - ", 'SUP5'!$S$6, " - ", 'SUP5'!$N$5))</f>
        <v>Green recovery programme - Green recovery line 1 - Opex - Sludge transport - Bioresources - Cumulative expenditure on schemes completed in the report year</v>
      </c>
      <c r="D4169" t="str">
        <f>'SUP5'!$C$12</f>
        <v>£m</v>
      </c>
      <c r="E4169" t="s">
        <v>8488</v>
      </c>
      <c r="F4169" s="1248" t="str">
        <f>IF(ISBLANK('SUP5'!$BC$12),"##BLANK",'SUP5'!$BC$12)</f>
        <v>##BLANK</v>
      </c>
    </row>
    <row r="4170" spans="2:6" x14ac:dyDescent="0.2">
      <c r="B4170" t="str">
        <f>UPPER('SUP5'!$CX$12)</f>
        <v>B1023GROC_SEB_PR24</v>
      </c>
      <c r="C4170" t="str">
        <f>IF(LEN(_xlfn.CONCAT('SUP5'!$B$10, " - ", 'SUP5'!$B$12, " - ", 'SUP5'!$T$7, " - ", 'SUP5'!$S$6, " - ", 'SUP5'!$N$5))&gt;230,LEFT(_xlfn.CONCAT('SUP5'!$B$10, " - ", 'SUP5'!$B$12, " - ", 'SUP5'!$T$7, " - ", 'SUP5'!$S$6, " - ", 'SUP5'!$N$5),212)&amp;" [*** truncated]",_xlfn.CONCAT('SUP5'!$B$10, " - ", 'SUP5'!$B$12, " - ", 'SUP5'!$T$7, " - ", 'SUP5'!$S$6, " - ", 'SUP5'!$N$5))</f>
        <v>Green recovery programme - Green recovery line 1 - Opex - Sludge treatment - Bioresources - Cumulative expenditure on schemes completed in the report year</v>
      </c>
      <c r="D4170" t="str">
        <f>'SUP5'!$C$12</f>
        <v>£m</v>
      </c>
      <c r="E4170" t="s">
        <v>8488</v>
      </c>
      <c r="F4170" s="1248" t="str">
        <f>IF(ISBLANK('SUP5'!$BD$12),"##BLANK",'SUP5'!$BD$12)</f>
        <v>##BLANK</v>
      </c>
    </row>
    <row r="4171" spans="2:6" x14ac:dyDescent="0.2">
      <c r="B4171" t="str">
        <f>UPPER('SUP5'!$CY$12)</f>
        <v>B1034GROC_SDB_PR24</v>
      </c>
      <c r="C4171" t="str">
        <f>IF(LEN(_xlfn.CONCAT('SUP5'!$B$10, " - ", 'SUP5'!$B$12, " - ", 'SUP5'!$U$7, " - ", 'SUP5'!$S$6, " - ", 'SUP5'!$N$5))&gt;230,LEFT(_xlfn.CONCAT('SUP5'!$B$10, " - ", 'SUP5'!$B$12, " - ", 'SUP5'!$U$7, " - ", 'SUP5'!$S$6, " - ", 'SUP5'!$N$5),212)&amp;" [*** truncated]",_xlfn.CONCAT('SUP5'!$B$10, " - ", 'SUP5'!$B$12, " - ", 'SUP5'!$U$7, " - ", 'SUP5'!$S$6, " - ", 'SUP5'!$N$5))</f>
        <v>Green recovery programme - Green recovery line 1 - Opex - Sludge disposal - Bioresources - Cumulative expenditure on schemes completed in the report year</v>
      </c>
      <c r="D4171" t="str">
        <f>'SUP5'!$C$12</f>
        <v>£m</v>
      </c>
      <c r="E4171" t="s">
        <v>8488</v>
      </c>
      <c r="F4171" s="1248" t="str">
        <f>IF(ISBLANK('SUP5'!$BE$12),"##BLANK",'SUP5'!$BE$12)</f>
        <v>##BLANK</v>
      </c>
    </row>
    <row r="4172" spans="2:6" x14ac:dyDescent="0.2">
      <c r="B4172" t="str">
        <f>UPPER('SUP5'!$CZ$12)</f>
        <v>B0543GROC_TOB_PR24</v>
      </c>
      <c r="C4172" t="str">
        <f>IF(LEN(_xlfn.CONCAT('SUP5'!$B$10, " - ", 'SUP5'!$B$12, " - ", 'SUP5'!$V$6, " - ", 'SUP5'!$N$5))&gt;230,LEFT(_xlfn.CONCAT('SUP5'!$B$10, " - ", 'SUP5'!$B$12, " - ", 'SUP5'!$V$6, " - ", 'SUP5'!$N$5),212)&amp;" [*** truncated]",_xlfn.CONCAT('SUP5'!$B$10, " - ", 'SUP5'!$B$12, " - ", 'SUP5'!$V$6, " - ", 'SUP5'!$N$5))</f>
        <v>Green recovery programme - Green recovery line 1 - Opex - Total - Cumulative expenditure on schemes completed in the report year</v>
      </c>
      <c r="D4172" t="str">
        <f>'SUP5'!$C$12</f>
        <v>£m</v>
      </c>
      <c r="E4172" t="s">
        <v>8488</v>
      </c>
      <c r="F4172" s="1248">
        <f>IF(ISBLANK('SUP5'!$BF$12),"##BLANK",'SUP5'!$BF$12)</f>
        <v>0</v>
      </c>
    </row>
    <row r="4173" spans="2:6" x14ac:dyDescent="0.2">
      <c r="B4173" t="str">
        <f>UPPER('SUP5'!$CI$13)</f>
        <v>B0507GRTE_FOW_PR24</v>
      </c>
      <c r="C4173" t="str">
        <f>IF(LEN(_xlfn.CONCAT('SUP5'!$B$10, " - ", 'SUP5'!$B$13, " - ", 'SUP5'!$E$7, " - ", 'SUP5'!$E$6, " - ", 'SUP5'!$E$5))&gt;230,LEFT(_xlfn.CONCAT('SUP5'!$B$10, " - ", 'SUP5'!$B$13, " - ", 'SUP5'!$E$7, " - ", 'SUP5'!$E$6, " - ", 'SUP5'!$E$5),212)&amp;" [*** truncated]",_xlfn.CONCAT('SUP5'!$B$10, " - ", 'SUP5'!$B$13, " - ", 'SUP5'!$E$7, " - ", 'SUP5'!$E$6, " - ", 'SUP5'!$E$5))</f>
        <v>Green recovery programme - Green recovery line 1 - Totex - Foul - Wastewater network+  - Expenditure in report year</v>
      </c>
      <c r="D4173" t="str">
        <f>'SUP5'!$C$13</f>
        <v>£m</v>
      </c>
      <c r="E4173" t="s">
        <v>8488</v>
      </c>
      <c r="F4173" s="1248">
        <f>IF(ISBLANK('SUP5'!$AO$13),"##BLANK",'SUP5'!$AO$13)</f>
        <v>0</v>
      </c>
    </row>
    <row r="4174" spans="2:6" x14ac:dyDescent="0.2">
      <c r="B4174" t="str">
        <f>UPPER('SUP5'!$CJ$13)</f>
        <v>B0514GRTE_SUW_PR24</v>
      </c>
      <c r="C4174" t="str">
        <f>IF(LEN(_xlfn.CONCAT('SUP5'!$B$10, " - ", 'SUP5'!$B$13, " - ", 'SUP5'!$F$7, " - ", 'SUP5'!$E$6, " - ", 'SUP5'!$E$5))&gt;230,LEFT(_xlfn.CONCAT('SUP5'!$B$10, " - ", 'SUP5'!$B$13, " - ", 'SUP5'!$F$7, " - ", 'SUP5'!$E$6, " - ", 'SUP5'!$E$5),212)&amp;" [*** truncated]",_xlfn.CONCAT('SUP5'!$B$10, " - ", 'SUP5'!$B$13, " - ", 'SUP5'!$F$7, " - ", 'SUP5'!$E$6, " - ", 'SUP5'!$E$5))</f>
        <v>Green recovery programme - Green recovery line 1 - Totex - Surface water drainage - Wastewater network+  - Expenditure in report year</v>
      </c>
      <c r="D4174" t="str">
        <f>'SUP5'!$C$13</f>
        <v>£m</v>
      </c>
      <c r="E4174" t="s">
        <v>8488</v>
      </c>
      <c r="F4174" s="1248">
        <f>IF(ISBLANK('SUP5'!$AP$13),"##BLANK",'SUP5'!$AP$13)</f>
        <v>0</v>
      </c>
    </row>
    <row r="4175" spans="2:6" x14ac:dyDescent="0.2">
      <c r="B4175" t="str">
        <f>UPPER('SUP5'!$CK$13)</f>
        <v>B0521GRTE_HDW_PR24</v>
      </c>
      <c r="C4175" t="str">
        <f>IF(LEN(_xlfn.CONCAT('SUP5'!$B$10, " - ", 'SUP5'!$B$13, " - ", 'SUP5'!$G$7, " - ", 'SUP5'!$E$6, " - ", 'SUP5'!$E$5))&gt;230,LEFT(_xlfn.CONCAT('SUP5'!$B$10, " - ", 'SUP5'!$B$13, " - ", 'SUP5'!$G$7, " - ", 'SUP5'!$E$6, " - ", 'SUP5'!$E$5),212)&amp;" [*** truncated]",_xlfn.CONCAT('SUP5'!$B$10, " - ", 'SUP5'!$B$13, " - ", 'SUP5'!$G$7, " - ", 'SUP5'!$E$6, " - ", 'SUP5'!$E$5))</f>
        <v>Green recovery programme - Green recovery line 1 - Totex - Highway drainage - Wastewater network+  - Expenditure in report year</v>
      </c>
      <c r="D4175" t="str">
        <f>'SUP5'!$C$13</f>
        <v>£m</v>
      </c>
      <c r="E4175" t="s">
        <v>8488</v>
      </c>
      <c r="F4175" s="1248">
        <f>IF(ISBLANK('SUP5'!$AQ$13),"##BLANK",'SUP5'!$AQ$13)</f>
        <v>0</v>
      </c>
    </row>
    <row r="4176" spans="2:6" x14ac:dyDescent="0.2">
      <c r="B4176" t="str">
        <f>UPPER('SUP5'!$CL$13)</f>
        <v>B0528GRTE_STW_PR24</v>
      </c>
      <c r="C4176" t="str">
        <f>IF(LEN(_xlfn.CONCAT('SUP5'!$B$10, " - ", 'SUP5'!$B$13, " - ", 'SUP5'!$H$7, " - ", 'SUP5'!$E$6, " - ", 'SUP5'!$E$5))&gt;230,LEFT(_xlfn.CONCAT('SUP5'!$B$10, " - ", 'SUP5'!$B$13, " - ", 'SUP5'!$H$7, " - ", 'SUP5'!$E$6, " - ", 'SUP5'!$E$5),212)&amp;" [*** truncated]",_xlfn.CONCAT('SUP5'!$B$10, " - ", 'SUP5'!$B$13, " - ", 'SUP5'!$H$7, " - ", 'SUP5'!$E$6, " - ", 'SUP5'!$E$5))</f>
        <v>Green recovery programme - Green recovery line 1 - Totex - Sewage treatment and disposal - Wastewater network+  - Expenditure in report year</v>
      </c>
      <c r="D4176" t="str">
        <f>'SUP5'!$C$13</f>
        <v>£m</v>
      </c>
      <c r="E4176" t="s">
        <v>8488</v>
      </c>
      <c r="F4176" s="1248">
        <f>IF(ISBLANK('SUP5'!$AR$13),"##BLANK",'SUP5'!$AR$13)</f>
        <v>0</v>
      </c>
    </row>
    <row r="4177" spans="2:6" x14ac:dyDescent="0.2">
      <c r="B4177" t="str">
        <f>UPPER('SUP5'!$CM$13)</f>
        <v>B0535GRTE_SLW_PR24</v>
      </c>
      <c r="C4177" t="str">
        <f>IF(LEN(_xlfn.CONCAT('SUP5'!$B$10, " - ", 'SUP5'!$B$13, " - ", 'SUP5'!$I$7, " - ", 'SUP5'!$E$6, " - ", 'SUP5'!$E$5))&gt;230,LEFT(_xlfn.CONCAT('SUP5'!$B$10, " - ", 'SUP5'!$B$13, " - ", 'SUP5'!$I$7, " - ", 'SUP5'!$E$6, " - ", 'SUP5'!$E$5),212)&amp;" [*** truncated]",_xlfn.CONCAT('SUP5'!$B$10, " - ", 'SUP5'!$B$13, " - ", 'SUP5'!$I$7, " - ", 'SUP5'!$E$6, " - ", 'SUP5'!$E$5))</f>
        <v>Green recovery programme - Green recovery line 1 - Totex - Sludge liquor treatment - Wastewater network+  - Expenditure in report year</v>
      </c>
      <c r="D4177" t="str">
        <f>'SUP5'!$C$13</f>
        <v>£m</v>
      </c>
      <c r="E4177" t="s">
        <v>8488</v>
      </c>
      <c r="F4177" s="1248">
        <f>IF(ISBLANK('SUP5'!$AS$13),"##BLANK",'SUP5'!$AS$13)</f>
        <v>0</v>
      </c>
    </row>
    <row r="4178" spans="2:6" x14ac:dyDescent="0.2">
      <c r="B4178" t="str">
        <f>UPPER('SUP5'!$CN$13)</f>
        <v>B0541GRTE_SAB_PR24</v>
      </c>
      <c r="C4178" t="str">
        <f>IF(LEN(_xlfn.CONCAT('SUP5'!$B$10, " - ", 'SUP5'!$B$13, " - ", 'SUP5'!$J$7, " - ", 'SUP5'!$J$6, " - ", 'SUP5'!$E$5))&gt;230,LEFT(_xlfn.CONCAT('SUP5'!$B$10, " - ", 'SUP5'!$B$13, " - ", 'SUP5'!$J$7, " - ", 'SUP5'!$J$6, " - ", 'SUP5'!$E$5),212)&amp;" [*** truncated]",_xlfn.CONCAT('SUP5'!$B$10, " - ", 'SUP5'!$B$13, " - ", 'SUP5'!$J$7, " - ", 'SUP5'!$J$6, " - ", 'SUP5'!$E$5))</f>
        <v>Green recovery programme - Green recovery line 1 - Totex - Sludge transport - Bioresources - Expenditure in report year</v>
      </c>
      <c r="D4178" t="str">
        <f>'SUP5'!$C$13</f>
        <v>£m</v>
      </c>
      <c r="E4178" t="s">
        <v>8488</v>
      </c>
      <c r="F4178" s="1248">
        <f>IF(ISBLANK('SUP5'!$AT$13),"##BLANK",'SUP5'!$AT$13)</f>
        <v>0</v>
      </c>
    </row>
    <row r="4179" spans="2:6" x14ac:dyDescent="0.2">
      <c r="B4179" t="str">
        <f>UPPER('SUP5'!$CO$13)</f>
        <v>B0548GRTE_SEB_PR24</v>
      </c>
      <c r="C4179" t="str">
        <f>IF(LEN(_xlfn.CONCAT('SUP5'!$B$10, " - ", 'SUP5'!$B$13, " - ", 'SUP5'!$K$7, " - ", 'SUP5'!$J$6, " - ", 'SUP5'!$E$5))&gt;230,LEFT(_xlfn.CONCAT('SUP5'!$B$10, " - ", 'SUP5'!$B$13, " - ", 'SUP5'!$K$7, " - ", 'SUP5'!$J$6, " - ", 'SUP5'!$E$5),212)&amp;" [*** truncated]",_xlfn.CONCAT('SUP5'!$B$10, " - ", 'SUP5'!$B$13, " - ", 'SUP5'!$K$7, " - ", 'SUP5'!$J$6, " - ", 'SUP5'!$E$5))</f>
        <v>Green recovery programme - Green recovery line 1 - Totex - Sludge treatment - Bioresources - Expenditure in report year</v>
      </c>
      <c r="D4179" t="str">
        <f>'SUP5'!$C$13</f>
        <v>£m</v>
      </c>
      <c r="E4179" t="s">
        <v>8488</v>
      </c>
      <c r="F4179" s="1248">
        <f>IF(ISBLANK('SUP5'!$AU$13),"##BLANK",'SUP5'!$AU$13)</f>
        <v>0</v>
      </c>
    </row>
    <row r="4180" spans="2:6" x14ac:dyDescent="0.2">
      <c r="B4180" t="str">
        <f>UPPER('SUP5'!$CP$13)</f>
        <v>B0555GRTE_SDB_PR24</v>
      </c>
      <c r="C4180" t="str">
        <f>IF(LEN(_xlfn.CONCAT('SUP5'!$B$10, " - ", 'SUP5'!$B$13, " - ", 'SUP5'!$L$7, " - ", 'SUP5'!$J$6, " - ", 'SUP5'!$E$5))&gt;230,LEFT(_xlfn.CONCAT('SUP5'!$B$10, " - ", 'SUP5'!$B$13, " - ", 'SUP5'!$L$7, " - ", 'SUP5'!$J$6, " - ", 'SUP5'!$E$5),212)&amp;" [*** truncated]",_xlfn.CONCAT('SUP5'!$B$10, " - ", 'SUP5'!$B$13, " - ", 'SUP5'!$L$7, " - ", 'SUP5'!$J$6, " - ", 'SUP5'!$E$5))</f>
        <v>Green recovery programme - Green recovery line 1 - Totex - Sludge disposal - Bioresources - Expenditure in report year</v>
      </c>
      <c r="D4180" t="str">
        <f>'SUP5'!$C$13</f>
        <v>£m</v>
      </c>
      <c r="E4180" t="s">
        <v>8488</v>
      </c>
      <c r="F4180" s="1248">
        <f>IF(ISBLANK('SUP5'!$AV$13),"##BLANK",'SUP5'!$AV$13)</f>
        <v>0</v>
      </c>
    </row>
    <row r="4181" spans="2:6" x14ac:dyDescent="0.2">
      <c r="B4181" t="str">
        <f>UPPER('SUP5'!$CQ$13)</f>
        <v>B0562GRTE_TOB_PR24</v>
      </c>
      <c r="C4181" t="str">
        <f>IF(LEN(_xlfn.CONCAT('SUP5'!$B$10, " - ", 'SUP5'!$B$13, " - ", 'SUP5'!$M$6, " - ", 'SUP5'!$E$5))&gt;230,LEFT(_xlfn.CONCAT('SUP5'!$B$10, " - ", 'SUP5'!$B$13, " - ", 'SUP5'!$M$6, " - ", 'SUP5'!$E$5),212)&amp;" [*** truncated]",_xlfn.CONCAT('SUP5'!$B$10, " - ", 'SUP5'!$B$13, " - ", 'SUP5'!$M$6, " - ", 'SUP5'!$E$5))</f>
        <v>Green recovery programme - Green recovery line 1 - Totex - Total - Expenditure in report year</v>
      </c>
      <c r="D4181" t="str">
        <f>'SUP5'!$C$13</f>
        <v>£m</v>
      </c>
      <c r="E4181" t="s">
        <v>8488</v>
      </c>
      <c r="F4181" s="1248">
        <f>IF(ISBLANK('SUP5'!$AW$13),"##BLANK",'SUP5'!$AW$13)</f>
        <v>0</v>
      </c>
    </row>
    <row r="4182" spans="2:6" x14ac:dyDescent="0.2">
      <c r="B4182" t="str">
        <f>UPPER('SUP5'!$CR$13)</f>
        <v>B0569GRTC_FOW_PR24</v>
      </c>
      <c r="C4182" t="str">
        <f>IF(LEN(_xlfn.CONCAT('SUP5'!$B$10, " - ", 'SUP5'!$B$13, " - ", 'SUP5'!$N$7, " - ", 'SUP5'!$N$6, " - ", 'SUP5'!$N$5))&gt;230,LEFT(_xlfn.CONCAT('SUP5'!$B$10, " - ", 'SUP5'!$B$13, " - ", 'SUP5'!$N$7, " - ", 'SUP5'!$N$6, " - ", 'SUP5'!$N$5),212)&amp;" [*** truncated]",_xlfn.CONCAT('SUP5'!$B$10, " - ", 'SUP5'!$B$13, " - ", 'SUP5'!$N$7, " - ", 'SUP5'!$N$6, " - ", 'SUP5'!$N$5))</f>
        <v>Green recovery programme - Green recovery line 1 - Totex - Foul - Wastewater network+  - Cumulative expenditure on schemes completed in the report year</v>
      </c>
      <c r="D4182" t="str">
        <f>'SUP5'!$C$13</f>
        <v>£m</v>
      </c>
      <c r="E4182" t="s">
        <v>8488</v>
      </c>
      <c r="F4182" s="1248">
        <f>IF(ISBLANK('SUP5'!$AX$13),"##BLANK",'SUP5'!$AX$13)</f>
        <v>0</v>
      </c>
    </row>
    <row r="4183" spans="2:6" x14ac:dyDescent="0.2">
      <c r="B4183" t="str">
        <f>UPPER('SUP5'!$CS$13)</f>
        <v>B0576GRTC_SUW_PR24</v>
      </c>
      <c r="C4183" t="str">
        <f>IF(LEN(_xlfn.CONCAT('SUP5'!$B$10, " - ", 'SUP5'!$B$13, " - ", 'SUP5'!$O$7, " - ", 'SUP5'!$N$6, " - ", 'SUP5'!$N$5))&gt;230,LEFT(_xlfn.CONCAT('SUP5'!$B$10, " - ", 'SUP5'!$B$13, " - ", 'SUP5'!$O$7, " - ", 'SUP5'!$N$6, " - ", 'SUP5'!$N$5),212)&amp;" [*** truncated]",_xlfn.CONCAT('SUP5'!$B$10, " - ", 'SUP5'!$B$13, " - ", 'SUP5'!$O$7, " - ", 'SUP5'!$N$6, " - ", 'SUP5'!$N$5))</f>
        <v>Green recovery programme - Green recovery line 1 - Totex - Surface water drainage - Wastewater network+  - Cumulative expenditure on schemes completed in the report year</v>
      </c>
      <c r="D4183" t="str">
        <f>'SUP5'!$C$13</f>
        <v>£m</v>
      </c>
      <c r="E4183" t="s">
        <v>8488</v>
      </c>
      <c r="F4183" s="1248">
        <f>IF(ISBLANK('SUP5'!$AY$13),"##BLANK",'SUP5'!$AY$13)</f>
        <v>0</v>
      </c>
    </row>
    <row r="4184" spans="2:6" x14ac:dyDescent="0.2">
      <c r="B4184" t="str">
        <f>UPPER('SUP5'!$CT$13)</f>
        <v>B0583GRTC_HDW_PR24</v>
      </c>
      <c r="C4184" t="str">
        <f>IF(LEN(_xlfn.CONCAT('SUP5'!$B$10, " - ", 'SUP5'!$B$13, " - ", 'SUP5'!$P$7, " - ", 'SUP5'!$N$6, " - ", 'SUP5'!$N$5))&gt;230,LEFT(_xlfn.CONCAT('SUP5'!$B$10, " - ", 'SUP5'!$B$13, " - ", 'SUP5'!$P$7, " - ", 'SUP5'!$N$6, " - ", 'SUP5'!$N$5),212)&amp;" [*** truncated]",_xlfn.CONCAT('SUP5'!$B$10, " - ", 'SUP5'!$B$13, " - ", 'SUP5'!$P$7, " - ", 'SUP5'!$N$6, " - ", 'SUP5'!$N$5))</f>
        <v>Green recovery programme - Green recovery line 1 - Totex - Highway drainage - Wastewater network+  - Cumulative expenditure on schemes completed in the report year</v>
      </c>
      <c r="D4184" t="str">
        <f>'SUP5'!$C$13</f>
        <v>£m</v>
      </c>
      <c r="E4184" t="s">
        <v>8488</v>
      </c>
      <c r="F4184" s="1248">
        <f>IF(ISBLANK('SUP5'!$AZ$13),"##BLANK",'SUP5'!$AZ$13)</f>
        <v>0</v>
      </c>
    </row>
    <row r="4185" spans="2:6" x14ac:dyDescent="0.2">
      <c r="B4185" t="str">
        <f>UPPER('SUP5'!$CU$13)</f>
        <v>B0590GRTC_STW_PR24</v>
      </c>
      <c r="C4185" t="str">
        <f>IF(LEN(_xlfn.CONCAT('SUP5'!$B$10, " - ", 'SUP5'!$B$13, " - ", 'SUP5'!$Q$7, " - ", 'SUP5'!$N$6, " - ", 'SUP5'!$N$5))&gt;230,LEFT(_xlfn.CONCAT('SUP5'!$B$10, " - ", 'SUP5'!$B$13, " - ", 'SUP5'!$Q$7, " - ", 'SUP5'!$N$6, " - ", 'SUP5'!$N$5),212)&amp;" [*** truncated]",_xlfn.CONCAT('SUP5'!$B$10, " - ", 'SUP5'!$B$13, " - ", 'SUP5'!$Q$7, " - ", 'SUP5'!$N$6, " - ", 'SUP5'!$N$5))</f>
        <v>Green recovery programme - Green recovery line 1 - Totex - Sewage treatment and disposal - Wastewater network+  - Cumulative expenditure on schemes completed in the report year</v>
      </c>
      <c r="D4185" t="str">
        <f>'SUP5'!$C$13</f>
        <v>£m</v>
      </c>
      <c r="E4185" t="s">
        <v>8488</v>
      </c>
      <c r="F4185" s="1248">
        <f>IF(ISBLANK('SUP5'!$BA$13),"##BLANK",'SUP5'!$BA$13)</f>
        <v>0</v>
      </c>
    </row>
    <row r="4186" spans="2:6" x14ac:dyDescent="0.2">
      <c r="B4186" t="str">
        <f>UPPER('SUP5'!$CV$13)</f>
        <v>B0597GRTC_SLW_PR24</v>
      </c>
      <c r="C4186" t="str">
        <f>IF(LEN(_xlfn.CONCAT('SUP5'!$B$10, " - ", 'SUP5'!$B$13, " - ", 'SUP5'!$R$7, " - ", 'SUP5'!$N$6, " - ", 'SUP5'!$N$5))&gt;230,LEFT(_xlfn.CONCAT('SUP5'!$B$10, " - ", 'SUP5'!$B$13, " - ", 'SUP5'!$R$7, " - ", 'SUP5'!$N$6, " - ", 'SUP5'!$N$5),212)&amp;" [*** truncated]",_xlfn.CONCAT('SUP5'!$B$10, " - ", 'SUP5'!$B$13, " - ", 'SUP5'!$R$7, " - ", 'SUP5'!$N$6, " - ", 'SUP5'!$N$5))</f>
        <v>Green recovery programme - Green recovery line 1 - Totex - Sludge liquor treatment - Wastewater network+  - Cumulative expenditure on schemes completed in the report year</v>
      </c>
      <c r="D4186" t="str">
        <f>'SUP5'!$C$13</f>
        <v>£m</v>
      </c>
      <c r="E4186" t="s">
        <v>8488</v>
      </c>
      <c r="F4186" s="1248">
        <f>IF(ISBLANK('SUP5'!$BB$13),"##BLANK",'SUP5'!$BB$13)</f>
        <v>0</v>
      </c>
    </row>
    <row r="4187" spans="2:6" x14ac:dyDescent="0.2">
      <c r="B4187" t="str">
        <f>UPPER('SUP5'!$CW$13)</f>
        <v>B0604GRTC_SAB_PR24</v>
      </c>
      <c r="C4187" t="str">
        <f>IF(LEN(_xlfn.CONCAT('SUP5'!$B$10, " - ", 'SUP5'!$B$13, " - ", 'SUP5'!$S$7, " - ", 'SUP5'!$S$6, " - ", 'SUP5'!$N$5))&gt;230,LEFT(_xlfn.CONCAT('SUP5'!$B$10, " - ", 'SUP5'!$B$13, " - ", 'SUP5'!$S$7, " - ", 'SUP5'!$S$6, " - ", 'SUP5'!$N$5),212)&amp;" [*** truncated]",_xlfn.CONCAT('SUP5'!$B$10, " - ", 'SUP5'!$B$13, " - ", 'SUP5'!$S$7, " - ", 'SUP5'!$S$6, " - ", 'SUP5'!$N$5))</f>
        <v>Green recovery programme - Green recovery line 1 - Totex - Sludge transport - Bioresources - Cumulative expenditure on schemes completed in the report year</v>
      </c>
      <c r="D4187" t="str">
        <f>'SUP5'!$C$13</f>
        <v>£m</v>
      </c>
      <c r="E4187" t="s">
        <v>8488</v>
      </c>
      <c r="F4187" s="1248">
        <f>IF(ISBLANK('SUP5'!$BC$13),"##BLANK",'SUP5'!$BC$13)</f>
        <v>0</v>
      </c>
    </row>
    <row r="4188" spans="2:6" x14ac:dyDescent="0.2">
      <c r="B4188" t="str">
        <f>UPPER('SUP5'!$CX$13)</f>
        <v>B0611GRTC_SEB_PR24</v>
      </c>
      <c r="C4188" t="str">
        <f>IF(LEN(_xlfn.CONCAT('SUP5'!$B$10, " - ", 'SUP5'!$B$13, " - ", 'SUP5'!$T$7, " - ", 'SUP5'!$S$6, " - ", 'SUP5'!$N$5))&gt;230,LEFT(_xlfn.CONCAT('SUP5'!$B$10, " - ", 'SUP5'!$B$13, " - ", 'SUP5'!$T$7, " - ", 'SUP5'!$S$6, " - ", 'SUP5'!$N$5),212)&amp;" [*** truncated]",_xlfn.CONCAT('SUP5'!$B$10, " - ", 'SUP5'!$B$13, " - ", 'SUP5'!$T$7, " - ", 'SUP5'!$S$6, " - ", 'SUP5'!$N$5))</f>
        <v>Green recovery programme - Green recovery line 1 - Totex - Sludge treatment - Bioresources - Cumulative expenditure on schemes completed in the report year</v>
      </c>
      <c r="D4188" t="str">
        <f>'SUP5'!$C$13</f>
        <v>£m</v>
      </c>
      <c r="E4188" t="s">
        <v>8488</v>
      </c>
      <c r="F4188" s="1248">
        <f>IF(ISBLANK('SUP5'!$BD$13),"##BLANK",'SUP5'!$BD$13)</f>
        <v>0</v>
      </c>
    </row>
    <row r="4189" spans="2:6" x14ac:dyDescent="0.2">
      <c r="B4189" t="str">
        <f>UPPER('SUP5'!$CY$13)</f>
        <v>B0618GRTC_SDB_PR24</v>
      </c>
      <c r="C4189" t="str">
        <f>IF(LEN(_xlfn.CONCAT('SUP5'!$B$10, " - ", 'SUP5'!$B$13, " - ", 'SUP5'!$U$7, " - ", 'SUP5'!$S$6, " - ", 'SUP5'!$N$5))&gt;230,LEFT(_xlfn.CONCAT('SUP5'!$B$10, " - ", 'SUP5'!$B$13, " - ", 'SUP5'!$U$7, " - ", 'SUP5'!$S$6, " - ", 'SUP5'!$N$5),212)&amp;" [*** truncated]",_xlfn.CONCAT('SUP5'!$B$10, " - ", 'SUP5'!$B$13, " - ", 'SUP5'!$U$7, " - ", 'SUP5'!$S$6, " - ", 'SUP5'!$N$5))</f>
        <v>Green recovery programme - Green recovery line 1 - Totex - Sludge disposal - Bioresources - Cumulative expenditure on schemes completed in the report year</v>
      </c>
      <c r="D4189" t="str">
        <f>'SUP5'!$C$13</f>
        <v>£m</v>
      </c>
      <c r="E4189" t="s">
        <v>8488</v>
      </c>
      <c r="F4189" s="1248">
        <f>IF(ISBLANK('SUP5'!$BE$13),"##BLANK",'SUP5'!$BE$13)</f>
        <v>0</v>
      </c>
    </row>
    <row r="4190" spans="2:6" x14ac:dyDescent="0.2">
      <c r="B4190" t="str">
        <f>UPPER('SUP5'!$CZ$13)</f>
        <v>B0625GRTC_TOB_PR24</v>
      </c>
      <c r="C4190" t="str">
        <f>IF(LEN(_xlfn.CONCAT('SUP5'!$B$10, " - ", 'SUP5'!$B$13, " - ", 'SUP5'!$V$6, " - ", 'SUP5'!$N$5))&gt;230,LEFT(_xlfn.CONCAT('SUP5'!$B$10, " - ", 'SUP5'!$B$13, " - ", 'SUP5'!$V$6, " - ", 'SUP5'!$N$5),212)&amp;" [*** truncated]",_xlfn.CONCAT('SUP5'!$B$10, " - ", 'SUP5'!$B$13, " - ", 'SUP5'!$V$6, " - ", 'SUP5'!$N$5))</f>
        <v>Green recovery programme - Green recovery line 1 - Totex - Total - Cumulative expenditure on schemes completed in the report year</v>
      </c>
      <c r="D4190" t="str">
        <f>'SUP5'!$C$13</f>
        <v>£m</v>
      </c>
      <c r="E4190" t="s">
        <v>8488</v>
      </c>
      <c r="F4190" s="1248">
        <f>IF(ISBLANK('SUP5'!$BF$13),"##BLANK",'SUP5'!$BF$13)</f>
        <v>0</v>
      </c>
    </row>
    <row r="4191" spans="2:6" x14ac:dyDescent="0.2">
      <c r="B4191" t="str">
        <f>UPPER('SUP5'!$CI$14)</f>
        <v>B0870GRCE_FOW_PR24</v>
      </c>
      <c r="C4191" t="str">
        <f>IF(LEN(_xlfn.CONCAT('SUP5'!$B$10, " - ", 'SUP5'!$B$14, " - ", 'SUP5'!$E$7, " - ", 'SUP5'!$E$6, " - ", 'SUP5'!$E$5))&gt;230,LEFT(_xlfn.CONCAT('SUP5'!$B$10, " - ", 'SUP5'!$B$14, " - ", 'SUP5'!$E$7, " - ", 'SUP5'!$E$6, " - ", 'SUP5'!$E$5),212)&amp;" [*** truncated]",_xlfn.CONCAT('SUP5'!$B$10, " - ", 'SUP5'!$B$14, " - ", 'SUP5'!$E$7, " - ", 'SUP5'!$E$6, " - ", 'SUP5'!$E$5))</f>
        <v>Green recovery programme - Green recovery line 2 - Capex - Foul - Wastewater network+  - Expenditure in report year</v>
      </c>
      <c r="D4191" t="str">
        <f>'SUP5'!$C$14</f>
        <v>£m</v>
      </c>
      <c r="E4191" t="s">
        <v>8488</v>
      </c>
      <c r="F4191" s="1248" t="str">
        <f>IF(ISBLANK('SUP5'!$AO$14),"##BLANK",'SUP5'!$AO$14)</f>
        <v>##BLANK</v>
      </c>
    </row>
    <row r="4192" spans="2:6" x14ac:dyDescent="0.2">
      <c r="B4192" t="str">
        <f>UPPER('SUP5'!$CJ$14)</f>
        <v>B0881GRCE_SUW_PR24</v>
      </c>
      <c r="C4192" t="str">
        <f>IF(LEN(_xlfn.CONCAT('SUP5'!$B$10, " - ", 'SUP5'!$B$14, " - ", 'SUP5'!$F$7, " - ", 'SUP5'!$E$6, " - ", 'SUP5'!$E$5))&gt;230,LEFT(_xlfn.CONCAT('SUP5'!$B$10, " - ", 'SUP5'!$B$14, " - ", 'SUP5'!$F$7, " - ", 'SUP5'!$E$6, " - ", 'SUP5'!$E$5),212)&amp;" [*** truncated]",_xlfn.CONCAT('SUP5'!$B$10, " - ", 'SUP5'!$B$14, " - ", 'SUP5'!$F$7, " - ", 'SUP5'!$E$6, " - ", 'SUP5'!$E$5))</f>
        <v>Green recovery programme - Green recovery line 2 - Capex - Surface water drainage - Wastewater network+  - Expenditure in report year</v>
      </c>
      <c r="D4192" t="str">
        <f>'SUP5'!$C$14</f>
        <v>£m</v>
      </c>
      <c r="E4192" t="s">
        <v>8488</v>
      </c>
      <c r="F4192" s="1248" t="str">
        <f>IF(ISBLANK('SUP5'!$AP$14),"##BLANK",'SUP5'!$AP$14)</f>
        <v>##BLANK</v>
      </c>
    </row>
    <row r="4193" spans="2:6" x14ac:dyDescent="0.2">
      <c r="B4193" t="str">
        <f>UPPER('SUP5'!$CK$14)</f>
        <v>B0892GRCE_HDW_PR24</v>
      </c>
      <c r="C4193" t="str">
        <f>IF(LEN(_xlfn.CONCAT('SUP5'!$B$10, " - ", 'SUP5'!$B$14, " - ", 'SUP5'!$G$7, " - ", 'SUP5'!$E$6, " - ", 'SUP5'!$E$5))&gt;230,LEFT(_xlfn.CONCAT('SUP5'!$B$10, " - ", 'SUP5'!$B$14, " - ", 'SUP5'!$G$7, " - ", 'SUP5'!$E$6, " - ", 'SUP5'!$E$5),212)&amp;" [*** truncated]",_xlfn.CONCAT('SUP5'!$B$10, " - ", 'SUP5'!$B$14, " - ", 'SUP5'!$G$7, " - ", 'SUP5'!$E$6, " - ", 'SUP5'!$E$5))</f>
        <v>Green recovery programme - Green recovery line 2 - Capex - Highway drainage - Wastewater network+  - Expenditure in report year</v>
      </c>
      <c r="D4193" t="str">
        <f>'SUP5'!$C$14</f>
        <v>£m</v>
      </c>
      <c r="E4193" t="s">
        <v>8488</v>
      </c>
      <c r="F4193" s="1248" t="str">
        <f>IF(ISBLANK('SUP5'!$AQ$14),"##BLANK",'SUP5'!$AQ$14)</f>
        <v>##BLANK</v>
      </c>
    </row>
    <row r="4194" spans="2:6" x14ac:dyDescent="0.2">
      <c r="B4194" t="str">
        <f>UPPER('SUP5'!$CL$14)</f>
        <v>B0903GRCE_STW_PR24</v>
      </c>
      <c r="C4194" t="str">
        <f>IF(LEN(_xlfn.CONCAT('SUP5'!$B$10, " - ", 'SUP5'!$B$14, " - ", 'SUP5'!$H$7, " - ", 'SUP5'!$E$6, " - ", 'SUP5'!$E$5))&gt;230,LEFT(_xlfn.CONCAT('SUP5'!$B$10, " - ", 'SUP5'!$B$14, " - ", 'SUP5'!$H$7, " - ", 'SUP5'!$E$6, " - ", 'SUP5'!$E$5),212)&amp;" [*** truncated]",_xlfn.CONCAT('SUP5'!$B$10, " - ", 'SUP5'!$B$14, " - ", 'SUP5'!$H$7, " - ", 'SUP5'!$E$6, " - ", 'SUP5'!$E$5))</f>
        <v>Green recovery programme - Green recovery line 2 - Capex - Sewage treatment and disposal - Wastewater network+  - Expenditure in report year</v>
      </c>
      <c r="D4194" t="str">
        <f>'SUP5'!$C$14</f>
        <v>£m</v>
      </c>
      <c r="E4194" t="s">
        <v>8488</v>
      </c>
      <c r="F4194" s="1248" t="str">
        <f>IF(ISBLANK('SUP5'!$AR$14),"##BLANK",'SUP5'!$AR$14)</f>
        <v>##BLANK</v>
      </c>
    </row>
    <row r="4195" spans="2:6" x14ac:dyDescent="0.2">
      <c r="B4195" t="str">
        <f>UPPER('SUP5'!$CM$14)</f>
        <v>B0914GRCE_SLW_PR24</v>
      </c>
      <c r="C4195" t="str">
        <f>IF(LEN(_xlfn.CONCAT('SUP5'!$B$10, " - ", 'SUP5'!$B$14, " - ", 'SUP5'!$I$7, " - ", 'SUP5'!$E$6, " - ", 'SUP5'!$E$5))&gt;230,LEFT(_xlfn.CONCAT('SUP5'!$B$10, " - ", 'SUP5'!$B$14, " - ", 'SUP5'!$I$7, " - ", 'SUP5'!$E$6, " - ", 'SUP5'!$E$5),212)&amp;" [*** truncated]",_xlfn.CONCAT('SUP5'!$B$10, " - ", 'SUP5'!$B$14, " - ", 'SUP5'!$I$7, " - ", 'SUP5'!$E$6, " - ", 'SUP5'!$E$5))</f>
        <v>Green recovery programme - Green recovery line 2 - Capex - Sludge liquor treatment - Wastewater network+  - Expenditure in report year</v>
      </c>
      <c r="D4195" t="str">
        <f>'SUP5'!$C$14</f>
        <v>£m</v>
      </c>
      <c r="E4195" t="s">
        <v>8488</v>
      </c>
      <c r="F4195" s="1248" t="str">
        <f>IF(ISBLANK('SUP5'!$AS$14),"##BLANK",'SUP5'!$AS$14)</f>
        <v>##BLANK</v>
      </c>
    </row>
    <row r="4196" spans="2:6" x14ac:dyDescent="0.2">
      <c r="B4196" t="str">
        <f>UPPER('SUP5'!$CN$14)</f>
        <v>B0925GRCE_SAB_PR24</v>
      </c>
      <c r="C4196" t="str">
        <f>IF(LEN(_xlfn.CONCAT('SUP5'!$B$10, " - ", 'SUP5'!$B$14, " - ", 'SUP5'!$J$7, " - ", 'SUP5'!$J$6, " - ", 'SUP5'!$E$5))&gt;230,LEFT(_xlfn.CONCAT('SUP5'!$B$10, " - ", 'SUP5'!$B$14, " - ", 'SUP5'!$J$7, " - ", 'SUP5'!$J$6, " - ", 'SUP5'!$E$5),212)&amp;" [*** truncated]",_xlfn.CONCAT('SUP5'!$B$10, " - ", 'SUP5'!$B$14, " - ", 'SUP5'!$J$7, " - ", 'SUP5'!$J$6, " - ", 'SUP5'!$E$5))</f>
        <v>Green recovery programme - Green recovery line 2 - Capex - Sludge transport - Bioresources - Expenditure in report year</v>
      </c>
      <c r="D4196" t="str">
        <f>'SUP5'!$C$14</f>
        <v>£m</v>
      </c>
      <c r="E4196" t="s">
        <v>8488</v>
      </c>
      <c r="F4196" s="1248" t="str">
        <f>IF(ISBLANK('SUP5'!$AT$14),"##BLANK",'SUP5'!$AT$14)</f>
        <v>##BLANK</v>
      </c>
    </row>
    <row r="4197" spans="2:6" x14ac:dyDescent="0.2">
      <c r="B4197" t="str">
        <f>UPPER('SUP5'!$CO$14)</f>
        <v>B0936GRCE_SEB_PR24</v>
      </c>
      <c r="C4197" t="str">
        <f>IF(LEN(_xlfn.CONCAT('SUP5'!$B$10, " - ", 'SUP5'!$B$14, " - ", 'SUP5'!$K$7, " - ", 'SUP5'!$J$6, " - ", 'SUP5'!$E$5))&gt;230,LEFT(_xlfn.CONCAT('SUP5'!$B$10, " - ", 'SUP5'!$B$14, " - ", 'SUP5'!$K$7, " - ", 'SUP5'!$J$6, " - ", 'SUP5'!$E$5),212)&amp;" [*** truncated]",_xlfn.CONCAT('SUP5'!$B$10, " - ", 'SUP5'!$B$14, " - ", 'SUP5'!$K$7, " - ", 'SUP5'!$J$6, " - ", 'SUP5'!$E$5))</f>
        <v>Green recovery programme - Green recovery line 2 - Capex - Sludge treatment - Bioresources - Expenditure in report year</v>
      </c>
      <c r="D4197" t="str">
        <f>'SUP5'!$C$14</f>
        <v>£m</v>
      </c>
      <c r="E4197" t="s">
        <v>8488</v>
      </c>
      <c r="F4197" s="1248" t="str">
        <f>IF(ISBLANK('SUP5'!$AU$14),"##BLANK",'SUP5'!$AU$14)</f>
        <v>##BLANK</v>
      </c>
    </row>
    <row r="4198" spans="2:6" x14ac:dyDescent="0.2">
      <c r="B4198" t="str">
        <f>UPPER('SUP5'!$CP$14)</f>
        <v>B0947GRCE_SDB_PR24</v>
      </c>
      <c r="C4198" t="str">
        <f>IF(LEN(_xlfn.CONCAT('SUP5'!$B$10, " - ", 'SUP5'!$B$14, " - ", 'SUP5'!$L$7, " - ", 'SUP5'!$J$6, " - ", 'SUP5'!$E$5))&gt;230,LEFT(_xlfn.CONCAT('SUP5'!$B$10, " - ", 'SUP5'!$B$14, " - ", 'SUP5'!$L$7, " - ", 'SUP5'!$J$6, " - ", 'SUP5'!$E$5),212)&amp;" [*** truncated]",_xlfn.CONCAT('SUP5'!$B$10, " - ", 'SUP5'!$B$14, " - ", 'SUP5'!$L$7, " - ", 'SUP5'!$J$6, " - ", 'SUP5'!$E$5))</f>
        <v>Green recovery programme - Green recovery line 2 - Capex - Sludge disposal - Bioresources - Expenditure in report year</v>
      </c>
      <c r="D4198" t="str">
        <f>'SUP5'!$C$14</f>
        <v>£m</v>
      </c>
      <c r="E4198" t="s">
        <v>8488</v>
      </c>
      <c r="F4198" s="1248" t="str">
        <f>IF(ISBLANK('SUP5'!$AV$14),"##BLANK",'SUP5'!$AV$14)</f>
        <v>##BLANK</v>
      </c>
    </row>
    <row r="4199" spans="2:6" x14ac:dyDescent="0.2">
      <c r="B4199" t="str">
        <f>UPPER('SUP5'!$CQ$14)</f>
        <v>B0756GRCE_TOB_PR24</v>
      </c>
      <c r="C4199" t="str">
        <f>IF(LEN(_xlfn.CONCAT('SUP5'!$B$10, " - ", 'SUP5'!$B$14, " - ", 'SUP5'!$M$6, " - ", 'SUP5'!$E$5))&gt;230,LEFT(_xlfn.CONCAT('SUP5'!$B$10, " - ", 'SUP5'!$B$14, " - ", 'SUP5'!$M$6, " - ", 'SUP5'!$E$5),212)&amp;" [*** truncated]",_xlfn.CONCAT('SUP5'!$B$10, " - ", 'SUP5'!$B$14, " - ", 'SUP5'!$M$6, " - ", 'SUP5'!$E$5))</f>
        <v>Green recovery programme - Green recovery line 2 - Capex - Total - Expenditure in report year</v>
      </c>
      <c r="D4199" t="str">
        <f>'SUP5'!$C$14</f>
        <v>£m</v>
      </c>
      <c r="E4199" t="s">
        <v>8488</v>
      </c>
      <c r="F4199" s="1248">
        <f>IF(ISBLANK('SUP5'!$AW$14),"##BLANK",'SUP5'!$AW$14)</f>
        <v>0</v>
      </c>
    </row>
    <row r="4200" spans="2:6" x14ac:dyDescent="0.2">
      <c r="B4200" t="str">
        <f>UPPER('SUP5'!$CR$14)</f>
        <v>B0958GRCC_FOW_PR24</v>
      </c>
      <c r="C4200" t="str">
        <f>IF(LEN(_xlfn.CONCAT('SUP5'!$B$10, " - ", 'SUP5'!$B$14, " - ", 'SUP5'!$N$7, " - ", 'SUP5'!$N$6, " - ", 'SUP5'!$N$5))&gt;230,LEFT(_xlfn.CONCAT('SUP5'!$B$10, " - ", 'SUP5'!$B$14, " - ", 'SUP5'!$N$7, " - ", 'SUP5'!$N$6, " - ", 'SUP5'!$N$5),212)&amp;" [*** truncated]",_xlfn.CONCAT('SUP5'!$B$10, " - ", 'SUP5'!$B$14, " - ", 'SUP5'!$N$7, " - ", 'SUP5'!$N$6, " - ", 'SUP5'!$N$5))</f>
        <v>Green recovery programme - Green recovery line 2 - Capex - Foul - Wastewater network+  - Cumulative expenditure on schemes completed in the report year</v>
      </c>
      <c r="D4200" t="str">
        <f>'SUP5'!$C$14</f>
        <v>£m</v>
      </c>
      <c r="E4200" t="s">
        <v>8488</v>
      </c>
      <c r="F4200" s="1248" t="str">
        <f>IF(ISBLANK('SUP5'!$AX$14),"##BLANK",'SUP5'!$AX$14)</f>
        <v>##BLANK</v>
      </c>
    </row>
    <row r="4201" spans="2:6" x14ac:dyDescent="0.2">
      <c r="B4201" t="str">
        <f>UPPER('SUP5'!$CS$14)</f>
        <v>B0969GRCC_SUW_PR24</v>
      </c>
      <c r="C4201" t="str">
        <f>IF(LEN(_xlfn.CONCAT('SUP5'!$B$10, " - ", 'SUP5'!$B$14, " - ", 'SUP5'!$O$7, " - ", 'SUP5'!$N$6, " - ", 'SUP5'!$N$5))&gt;230,LEFT(_xlfn.CONCAT('SUP5'!$B$10, " - ", 'SUP5'!$B$14, " - ", 'SUP5'!$O$7, " - ", 'SUP5'!$N$6, " - ", 'SUP5'!$N$5),212)&amp;" [*** truncated]",_xlfn.CONCAT('SUP5'!$B$10, " - ", 'SUP5'!$B$14, " - ", 'SUP5'!$O$7, " - ", 'SUP5'!$N$6, " - ", 'SUP5'!$N$5))</f>
        <v>Green recovery programme - Green recovery line 2 - Capex - Surface water drainage - Wastewater network+  - Cumulative expenditure on schemes completed in the report year</v>
      </c>
      <c r="D4201" t="str">
        <f>'SUP5'!$C$14</f>
        <v>£m</v>
      </c>
      <c r="E4201" t="s">
        <v>8488</v>
      </c>
      <c r="F4201" s="1248" t="str">
        <f>IF(ISBLANK('SUP5'!$AY$14),"##BLANK",'SUP5'!$AY$14)</f>
        <v>##BLANK</v>
      </c>
    </row>
    <row r="4202" spans="2:6" x14ac:dyDescent="0.2">
      <c r="B4202" t="str">
        <f>UPPER('SUP5'!$CT$14)</f>
        <v>B0980GRCC_HDW_PR24</v>
      </c>
      <c r="C4202" t="str">
        <f>IF(LEN(_xlfn.CONCAT('SUP5'!$B$10, " - ", 'SUP5'!$B$14, " - ", 'SUP5'!$P$7, " - ", 'SUP5'!$N$6, " - ", 'SUP5'!$N$5))&gt;230,LEFT(_xlfn.CONCAT('SUP5'!$B$10, " - ", 'SUP5'!$B$14, " - ", 'SUP5'!$P$7, " - ", 'SUP5'!$N$6, " - ", 'SUP5'!$N$5),212)&amp;" [*** truncated]",_xlfn.CONCAT('SUP5'!$B$10, " - ", 'SUP5'!$B$14, " - ", 'SUP5'!$P$7, " - ", 'SUP5'!$N$6, " - ", 'SUP5'!$N$5))</f>
        <v>Green recovery programme - Green recovery line 2 - Capex - Highway drainage - Wastewater network+  - Cumulative expenditure on schemes completed in the report year</v>
      </c>
      <c r="D4202" t="str">
        <f>'SUP5'!$C$14</f>
        <v>£m</v>
      </c>
      <c r="E4202" t="s">
        <v>8488</v>
      </c>
      <c r="F4202" s="1248" t="str">
        <f>IF(ISBLANK('SUP5'!$AZ$14),"##BLANK",'SUP5'!$AZ$14)</f>
        <v>##BLANK</v>
      </c>
    </row>
    <row r="4203" spans="2:6" x14ac:dyDescent="0.2">
      <c r="B4203" t="str">
        <f>UPPER('SUP5'!$CU$14)</f>
        <v>B0991GRCC_STW_PR24</v>
      </c>
      <c r="C4203" t="str">
        <f>IF(LEN(_xlfn.CONCAT('SUP5'!$B$10, " - ", 'SUP5'!$B$14, " - ", 'SUP5'!$Q$7, " - ", 'SUP5'!$N$6, " - ", 'SUP5'!$N$5))&gt;230,LEFT(_xlfn.CONCAT('SUP5'!$B$10, " - ", 'SUP5'!$B$14, " - ", 'SUP5'!$Q$7, " - ", 'SUP5'!$N$6, " - ", 'SUP5'!$N$5),212)&amp;" [*** truncated]",_xlfn.CONCAT('SUP5'!$B$10, " - ", 'SUP5'!$B$14, " - ", 'SUP5'!$Q$7, " - ", 'SUP5'!$N$6, " - ", 'SUP5'!$N$5))</f>
        <v>Green recovery programme - Green recovery line 2 - Capex - Sewage treatment and disposal - Wastewater network+  - Cumulative expenditure on schemes completed in the report year</v>
      </c>
      <c r="D4203" t="str">
        <f>'SUP5'!$C$14</f>
        <v>£m</v>
      </c>
      <c r="E4203" t="s">
        <v>8488</v>
      </c>
      <c r="F4203" s="1248" t="str">
        <f>IF(ISBLANK('SUP5'!$BA$14),"##BLANK",'SUP5'!$BA$14)</f>
        <v>##BLANK</v>
      </c>
    </row>
    <row r="4204" spans="2:6" x14ac:dyDescent="0.2">
      <c r="B4204" t="str">
        <f>UPPER('SUP5'!$CV$14)</f>
        <v>B1003GRCC_SLW_PR24</v>
      </c>
      <c r="C4204" t="str">
        <f>IF(LEN(_xlfn.CONCAT('SUP5'!$B$10, " - ", 'SUP5'!$B$14, " - ", 'SUP5'!$R$7, " - ", 'SUP5'!$N$6, " - ", 'SUP5'!$N$5))&gt;230,LEFT(_xlfn.CONCAT('SUP5'!$B$10, " - ", 'SUP5'!$B$14, " - ", 'SUP5'!$R$7, " - ", 'SUP5'!$N$6, " - ", 'SUP5'!$N$5),212)&amp;" [*** truncated]",_xlfn.CONCAT('SUP5'!$B$10, " - ", 'SUP5'!$B$14, " - ", 'SUP5'!$R$7, " - ", 'SUP5'!$N$6, " - ", 'SUP5'!$N$5))</f>
        <v>Green recovery programme - Green recovery line 2 - Capex - Sludge liquor treatment - Wastewater network+  - Cumulative expenditure on schemes completed in the report year</v>
      </c>
      <c r="D4204" t="str">
        <f>'SUP5'!$C$14</f>
        <v>£m</v>
      </c>
      <c r="E4204" t="s">
        <v>8488</v>
      </c>
      <c r="F4204" s="1248" t="str">
        <f>IF(ISBLANK('SUP5'!$BB$14),"##BLANK",'SUP5'!$BB$14)</f>
        <v>##BLANK</v>
      </c>
    </row>
    <row r="4205" spans="2:6" x14ac:dyDescent="0.2">
      <c r="B4205" t="str">
        <f>UPPER('SUP5'!$CW$14)</f>
        <v>B1014GRCC_SAB_PR24</v>
      </c>
      <c r="C4205" t="str">
        <f>IF(LEN(_xlfn.CONCAT('SUP5'!$B$10, " - ", 'SUP5'!$B$14, " - ", 'SUP5'!$S$7, " - ", 'SUP5'!$S$6, " - ", 'SUP5'!$N$5))&gt;230,LEFT(_xlfn.CONCAT('SUP5'!$B$10, " - ", 'SUP5'!$B$14, " - ", 'SUP5'!$S$7, " - ", 'SUP5'!$S$6, " - ", 'SUP5'!$N$5),212)&amp;" [*** truncated]",_xlfn.CONCAT('SUP5'!$B$10, " - ", 'SUP5'!$B$14, " - ", 'SUP5'!$S$7, " - ", 'SUP5'!$S$6, " - ", 'SUP5'!$N$5))</f>
        <v>Green recovery programme - Green recovery line 2 - Capex - Sludge transport - Bioresources - Cumulative expenditure on schemes completed in the report year</v>
      </c>
      <c r="D4205" t="str">
        <f>'SUP5'!$C$14</f>
        <v>£m</v>
      </c>
      <c r="E4205" t="s">
        <v>8488</v>
      </c>
      <c r="F4205" s="1248" t="str">
        <f>IF(ISBLANK('SUP5'!$BC$14),"##BLANK",'SUP5'!$BC$14)</f>
        <v>##BLANK</v>
      </c>
    </row>
    <row r="4206" spans="2:6" x14ac:dyDescent="0.2">
      <c r="B4206" t="str">
        <f>UPPER('SUP5'!$CX$14)</f>
        <v>B1025GRCC_SEB_PR24</v>
      </c>
      <c r="C4206" t="str">
        <f>IF(LEN(_xlfn.CONCAT('SUP5'!$B$10, " - ", 'SUP5'!$B$14, " - ", 'SUP5'!$T$7, " - ", 'SUP5'!$S$6, " - ", 'SUP5'!$N$5))&gt;230,LEFT(_xlfn.CONCAT('SUP5'!$B$10, " - ", 'SUP5'!$B$14, " - ", 'SUP5'!$T$7, " - ", 'SUP5'!$S$6, " - ", 'SUP5'!$N$5),212)&amp;" [*** truncated]",_xlfn.CONCAT('SUP5'!$B$10, " - ", 'SUP5'!$B$14, " - ", 'SUP5'!$T$7, " - ", 'SUP5'!$S$6, " - ", 'SUP5'!$N$5))</f>
        <v>Green recovery programme - Green recovery line 2 - Capex - Sludge treatment - Bioresources - Cumulative expenditure on schemes completed in the report year</v>
      </c>
      <c r="D4206" t="str">
        <f>'SUP5'!$C$14</f>
        <v>£m</v>
      </c>
      <c r="E4206" t="s">
        <v>8488</v>
      </c>
      <c r="F4206" s="1248" t="str">
        <f>IF(ISBLANK('SUP5'!$BD$14),"##BLANK",'SUP5'!$BD$14)</f>
        <v>##BLANK</v>
      </c>
    </row>
    <row r="4207" spans="2:6" x14ac:dyDescent="0.2">
      <c r="B4207" t="str">
        <f>UPPER('SUP5'!$CY$14)</f>
        <v>B1036GRCC_SDB_PR24</v>
      </c>
      <c r="C4207" t="str">
        <f>IF(LEN(_xlfn.CONCAT('SUP5'!$B$10, " - ", 'SUP5'!$B$14, " - ", 'SUP5'!$U$7, " - ", 'SUP5'!$S$6, " - ", 'SUP5'!$N$5))&gt;230,LEFT(_xlfn.CONCAT('SUP5'!$B$10, " - ", 'SUP5'!$B$14, " - ", 'SUP5'!$U$7, " - ", 'SUP5'!$S$6, " - ", 'SUP5'!$N$5),212)&amp;" [*** truncated]",_xlfn.CONCAT('SUP5'!$B$10, " - ", 'SUP5'!$B$14, " - ", 'SUP5'!$U$7, " - ", 'SUP5'!$S$6, " - ", 'SUP5'!$N$5))</f>
        <v>Green recovery programme - Green recovery line 2 - Capex - Sludge disposal - Bioresources - Cumulative expenditure on schemes completed in the report year</v>
      </c>
      <c r="D4207" t="str">
        <f>'SUP5'!$C$14</f>
        <v>£m</v>
      </c>
      <c r="E4207" t="s">
        <v>8488</v>
      </c>
      <c r="F4207" s="1248" t="str">
        <f>IF(ISBLANK('SUP5'!$BE$14),"##BLANK",'SUP5'!$BE$14)</f>
        <v>##BLANK</v>
      </c>
    </row>
    <row r="4208" spans="2:6" x14ac:dyDescent="0.2">
      <c r="B4208" t="str">
        <f>UPPER('SUP5'!$CZ$14)</f>
        <v>B0762GRCC_TOB_PR24</v>
      </c>
      <c r="C4208" t="str">
        <f>IF(LEN(_xlfn.CONCAT('SUP5'!$B$10, " - ", 'SUP5'!$B$14, " - ", 'SUP5'!$V$6, " - ", 'SUP5'!$N$5))&gt;230,LEFT(_xlfn.CONCAT('SUP5'!$B$10, " - ", 'SUP5'!$B$14, " - ", 'SUP5'!$V$6, " - ", 'SUP5'!$N$5),212)&amp;" [*** truncated]",_xlfn.CONCAT('SUP5'!$B$10, " - ", 'SUP5'!$B$14, " - ", 'SUP5'!$V$6, " - ", 'SUP5'!$N$5))</f>
        <v>Green recovery programme - Green recovery line 2 - Capex - Total - Cumulative expenditure on schemes completed in the report year</v>
      </c>
      <c r="D4208" t="str">
        <f>'SUP5'!$C$14</f>
        <v>£m</v>
      </c>
      <c r="E4208" t="s">
        <v>8488</v>
      </c>
      <c r="F4208" s="1248">
        <f>IF(ISBLANK('SUP5'!$BF$14),"##BLANK",'SUP5'!$BF$14)</f>
        <v>0</v>
      </c>
    </row>
    <row r="4209" spans="2:6" x14ac:dyDescent="0.2">
      <c r="B4209" t="str">
        <f>UPPER('SUP5'!$CI$15)</f>
        <v>B0871GROE_FOW_PR24</v>
      </c>
      <c r="C4209" t="str">
        <f>IF(LEN(_xlfn.CONCAT('SUP5'!$B$10, " - ", 'SUP5'!$B$15, " - ", 'SUP5'!$E$7, " - ", 'SUP5'!$E$6, " - ", 'SUP5'!$E$5))&gt;230,LEFT(_xlfn.CONCAT('SUP5'!$B$10, " - ", 'SUP5'!$B$15, " - ", 'SUP5'!$E$7, " - ", 'SUP5'!$E$6, " - ", 'SUP5'!$E$5),212)&amp;" [*** truncated]",_xlfn.CONCAT('SUP5'!$B$10, " - ", 'SUP5'!$B$15, " - ", 'SUP5'!$E$7, " - ", 'SUP5'!$E$6, " - ", 'SUP5'!$E$5))</f>
        <v>Green recovery programme - Green recovery line 2 - Opex - Foul - Wastewater network+  - Expenditure in report year</v>
      </c>
      <c r="D4209" t="str">
        <f>'SUP5'!$C$15</f>
        <v>£m</v>
      </c>
      <c r="E4209" t="s">
        <v>8488</v>
      </c>
      <c r="F4209" s="1248" t="str">
        <f>IF(ISBLANK('SUP5'!$AO$15),"##BLANK",'SUP5'!$AO$15)</f>
        <v>##BLANK</v>
      </c>
    </row>
    <row r="4210" spans="2:6" x14ac:dyDescent="0.2">
      <c r="B4210" t="str">
        <f>UPPER('SUP5'!$CJ$15)</f>
        <v>B0882GROE_SUW_PR24</v>
      </c>
      <c r="C4210" t="str">
        <f>IF(LEN(_xlfn.CONCAT('SUP5'!$B$10, " - ", 'SUP5'!$B$15, " - ", 'SUP5'!$F$7, " - ", 'SUP5'!$E$6, " - ", 'SUP5'!$E$5))&gt;230,LEFT(_xlfn.CONCAT('SUP5'!$B$10, " - ", 'SUP5'!$B$15, " - ", 'SUP5'!$F$7, " - ", 'SUP5'!$E$6, " - ", 'SUP5'!$E$5),212)&amp;" [*** truncated]",_xlfn.CONCAT('SUP5'!$B$10, " - ", 'SUP5'!$B$15, " - ", 'SUP5'!$F$7, " - ", 'SUP5'!$E$6, " - ", 'SUP5'!$E$5))</f>
        <v>Green recovery programme - Green recovery line 2 - Opex - Surface water drainage - Wastewater network+  - Expenditure in report year</v>
      </c>
      <c r="D4210" t="str">
        <f>'SUP5'!$C$15</f>
        <v>£m</v>
      </c>
      <c r="E4210" t="s">
        <v>8488</v>
      </c>
      <c r="F4210" s="1248" t="str">
        <f>IF(ISBLANK('SUP5'!$AP$15),"##BLANK",'SUP5'!$AP$15)</f>
        <v>##BLANK</v>
      </c>
    </row>
    <row r="4211" spans="2:6" x14ac:dyDescent="0.2">
      <c r="B4211" t="str">
        <f>UPPER('SUP5'!$CK$15)</f>
        <v>B0893GROE_HDW_PR24</v>
      </c>
      <c r="C4211" t="str">
        <f>IF(LEN(_xlfn.CONCAT('SUP5'!$B$10, " - ", 'SUP5'!$B$15, " - ", 'SUP5'!$G$7, " - ", 'SUP5'!$E$6, " - ", 'SUP5'!$E$5))&gt;230,LEFT(_xlfn.CONCAT('SUP5'!$B$10, " - ", 'SUP5'!$B$15, " - ", 'SUP5'!$G$7, " - ", 'SUP5'!$E$6, " - ", 'SUP5'!$E$5),212)&amp;" [*** truncated]",_xlfn.CONCAT('SUP5'!$B$10, " - ", 'SUP5'!$B$15, " - ", 'SUP5'!$G$7, " - ", 'SUP5'!$E$6, " - ", 'SUP5'!$E$5))</f>
        <v>Green recovery programme - Green recovery line 2 - Opex - Highway drainage - Wastewater network+  - Expenditure in report year</v>
      </c>
      <c r="D4211" t="str">
        <f>'SUP5'!$C$15</f>
        <v>£m</v>
      </c>
      <c r="E4211" t="s">
        <v>8488</v>
      </c>
      <c r="F4211" s="1248" t="str">
        <f>IF(ISBLANK('SUP5'!$AQ$15),"##BLANK",'SUP5'!$AQ$15)</f>
        <v>##BLANK</v>
      </c>
    </row>
    <row r="4212" spans="2:6" x14ac:dyDescent="0.2">
      <c r="B4212" t="str">
        <f>UPPER('SUP5'!$CL$15)</f>
        <v>B0904GROE_STW_PR24</v>
      </c>
      <c r="C4212" t="str">
        <f>IF(LEN(_xlfn.CONCAT('SUP5'!$B$10, " - ", 'SUP5'!$B$15, " - ", 'SUP5'!$H$7, " - ", 'SUP5'!$E$6, " - ", 'SUP5'!$E$5))&gt;230,LEFT(_xlfn.CONCAT('SUP5'!$B$10, " - ", 'SUP5'!$B$15, " - ", 'SUP5'!$H$7, " - ", 'SUP5'!$E$6, " - ", 'SUP5'!$E$5),212)&amp;" [*** truncated]",_xlfn.CONCAT('SUP5'!$B$10, " - ", 'SUP5'!$B$15, " - ", 'SUP5'!$H$7, " - ", 'SUP5'!$E$6, " - ", 'SUP5'!$E$5))</f>
        <v>Green recovery programme - Green recovery line 2 - Opex - Sewage treatment and disposal - Wastewater network+  - Expenditure in report year</v>
      </c>
      <c r="D4212" t="str">
        <f>'SUP5'!$C$15</f>
        <v>£m</v>
      </c>
      <c r="E4212" t="s">
        <v>8488</v>
      </c>
      <c r="F4212" s="1248" t="str">
        <f>IF(ISBLANK('SUP5'!$AR$15),"##BLANK",'SUP5'!$AR$15)</f>
        <v>##BLANK</v>
      </c>
    </row>
    <row r="4213" spans="2:6" x14ac:dyDescent="0.2">
      <c r="B4213" t="str">
        <f>UPPER('SUP5'!$CM$15)</f>
        <v>B0915GROE_SLW_PR24</v>
      </c>
      <c r="C4213" t="str">
        <f>IF(LEN(_xlfn.CONCAT('SUP5'!$B$10, " - ", 'SUP5'!$B$15, " - ", 'SUP5'!$I$7, " - ", 'SUP5'!$E$6, " - ", 'SUP5'!$E$5))&gt;230,LEFT(_xlfn.CONCAT('SUP5'!$B$10, " - ", 'SUP5'!$B$15, " - ", 'SUP5'!$I$7, " - ", 'SUP5'!$E$6, " - ", 'SUP5'!$E$5),212)&amp;" [*** truncated]",_xlfn.CONCAT('SUP5'!$B$10, " - ", 'SUP5'!$B$15, " - ", 'SUP5'!$I$7, " - ", 'SUP5'!$E$6, " - ", 'SUP5'!$E$5))</f>
        <v>Green recovery programme - Green recovery line 2 - Opex - Sludge liquor treatment - Wastewater network+  - Expenditure in report year</v>
      </c>
      <c r="D4213" t="str">
        <f>'SUP5'!$C$15</f>
        <v>£m</v>
      </c>
      <c r="E4213" t="s">
        <v>8488</v>
      </c>
      <c r="F4213" s="1248" t="str">
        <f>IF(ISBLANK('SUP5'!$AS$15),"##BLANK",'SUP5'!$AS$15)</f>
        <v>##BLANK</v>
      </c>
    </row>
    <row r="4214" spans="2:6" x14ac:dyDescent="0.2">
      <c r="B4214" t="str">
        <f>UPPER('SUP5'!$CN$15)</f>
        <v>B0926GROE_SAB_PR24</v>
      </c>
      <c r="C4214" t="str">
        <f>IF(LEN(_xlfn.CONCAT('SUP5'!$B$10, " - ", 'SUP5'!$B$15, " - ", 'SUP5'!$J$7, " - ", 'SUP5'!$J$6, " - ", 'SUP5'!$E$5))&gt;230,LEFT(_xlfn.CONCAT('SUP5'!$B$10, " - ", 'SUP5'!$B$15, " - ", 'SUP5'!$J$7, " - ", 'SUP5'!$J$6, " - ", 'SUP5'!$E$5),212)&amp;" [*** truncated]",_xlfn.CONCAT('SUP5'!$B$10, " - ", 'SUP5'!$B$15, " - ", 'SUP5'!$J$7, " - ", 'SUP5'!$J$6, " - ", 'SUP5'!$E$5))</f>
        <v>Green recovery programme - Green recovery line 2 - Opex - Sludge transport - Bioresources - Expenditure in report year</v>
      </c>
      <c r="D4214" t="str">
        <f>'SUP5'!$C$15</f>
        <v>£m</v>
      </c>
      <c r="E4214" t="s">
        <v>8488</v>
      </c>
      <c r="F4214" s="1248" t="str">
        <f>IF(ISBLANK('SUP5'!$AT$15),"##BLANK",'SUP5'!$AT$15)</f>
        <v>##BLANK</v>
      </c>
    </row>
    <row r="4215" spans="2:6" x14ac:dyDescent="0.2">
      <c r="B4215" t="str">
        <f>UPPER('SUP5'!$CO$15)</f>
        <v>B0937GROE_SEB_PR24</v>
      </c>
      <c r="C4215" t="str">
        <f>IF(LEN(_xlfn.CONCAT('SUP5'!$B$10, " - ", 'SUP5'!$B$15, " - ", 'SUP5'!$K$7, " - ", 'SUP5'!$J$6, " - ", 'SUP5'!$E$5))&gt;230,LEFT(_xlfn.CONCAT('SUP5'!$B$10, " - ", 'SUP5'!$B$15, " - ", 'SUP5'!$K$7, " - ", 'SUP5'!$J$6, " - ", 'SUP5'!$E$5),212)&amp;" [*** truncated]",_xlfn.CONCAT('SUP5'!$B$10, " - ", 'SUP5'!$B$15, " - ", 'SUP5'!$K$7, " - ", 'SUP5'!$J$6, " - ", 'SUP5'!$E$5))</f>
        <v>Green recovery programme - Green recovery line 2 - Opex - Sludge treatment - Bioresources - Expenditure in report year</v>
      </c>
      <c r="D4215" t="str">
        <f>'SUP5'!$C$15</f>
        <v>£m</v>
      </c>
      <c r="E4215" t="s">
        <v>8488</v>
      </c>
      <c r="F4215" s="1248" t="str">
        <f>IF(ISBLANK('SUP5'!$AU$15),"##BLANK",'SUP5'!$AU$15)</f>
        <v>##BLANK</v>
      </c>
    </row>
    <row r="4216" spans="2:6" x14ac:dyDescent="0.2">
      <c r="B4216" t="str">
        <f>UPPER('SUP5'!$CP$15)</f>
        <v>B0948GROE_SDB_PR24</v>
      </c>
      <c r="C4216" t="str">
        <f>IF(LEN(_xlfn.CONCAT('SUP5'!$B$10, " - ", 'SUP5'!$B$15, " - ", 'SUP5'!$L$7, " - ", 'SUP5'!$J$6, " - ", 'SUP5'!$E$5))&gt;230,LEFT(_xlfn.CONCAT('SUP5'!$B$10, " - ", 'SUP5'!$B$15, " - ", 'SUP5'!$L$7, " - ", 'SUP5'!$J$6, " - ", 'SUP5'!$E$5),212)&amp;" [*** truncated]",_xlfn.CONCAT('SUP5'!$B$10, " - ", 'SUP5'!$B$15, " - ", 'SUP5'!$L$7, " - ", 'SUP5'!$J$6, " - ", 'SUP5'!$E$5))</f>
        <v>Green recovery programme - Green recovery line 2 - Opex - Sludge disposal - Bioresources - Expenditure in report year</v>
      </c>
      <c r="D4216" t="str">
        <f>'SUP5'!$C$15</f>
        <v>£m</v>
      </c>
      <c r="E4216" t="s">
        <v>8488</v>
      </c>
      <c r="F4216" s="1248" t="str">
        <f>IF(ISBLANK('SUP5'!$AV$15),"##BLANK",'SUP5'!$AV$15)</f>
        <v>##BLANK</v>
      </c>
    </row>
    <row r="4217" spans="2:6" x14ac:dyDescent="0.2">
      <c r="B4217" t="str">
        <f>UPPER('SUP5'!$CQ$15)</f>
        <v>B0757GROE_TOB_PR24</v>
      </c>
      <c r="C4217" t="str">
        <f>IF(LEN(_xlfn.CONCAT('SUP5'!$B$10, " - ", 'SUP5'!$B$15, " - ", 'SUP5'!$M$6, " - ", 'SUP5'!$E$5))&gt;230,LEFT(_xlfn.CONCAT('SUP5'!$B$10, " - ", 'SUP5'!$B$15, " - ", 'SUP5'!$M$6, " - ", 'SUP5'!$E$5),212)&amp;" [*** truncated]",_xlfn.CONCAT('SUP5'!$B$10, " - ", 'SUP5'!$B$15, " - ", 'SUP5'!$M$6, " - ", 'SUP5'!$E$5))</f>
        <v>Green recovery programme - Green recovery line 2 - Opex - Total - Expenditure in report year</v>
      </c>
      <c r="D4217" t="str">
        <f>'SUP5'!$C$15</f>
        <v>£m</v>
      </c>
      <c r="E4217" t="s">
        <v>8488</v>
      </c>
      <c r="F4217" s="1248">
        <f>IF(ISBLANK('SUP5'!$AW$15),"##BLANK",'SUP5'!$AW$15)</f>
        <v>0</v>
      </c>
    </row>
    <row r="4218" spans="2:6" x14ac:dyDescent="0.2">
      <c r="B4218" t="str">
        <f>UPPER('SUP5'!$CR$15)</f>
        <v>B0959GROC_FOW_PR24</v>
      </c>
      <c r="C4218" t="str">
        <f>IF(LEN(_xlfn.CONCAT('SUP5'!$B$10, " - ", 'SUP5'!$B$15, " - ", 'SUP5'!$N$7, " - ", 'SUP5'!$N$6, " - ", 'SUP5'!$N$5))&gt;230,LEFT(_xlfn.CONCAT('SUP5'!$B$10, " - ", 'SUP5'!$B$15, " - ", 'SUP5'!$N$7, " - ", 'SUP5'!$N$6, " - ", 'SUP5'!$N$5),212)&amp;" [*** truncated]",_xlfn.CONCAT('SUP5'!$B$10, " - ", 'SUP5'!$B$15, " - ", 'SUP5'!$N$7, " - ", 'SUP5'!$N$6, " - ", 'SUP5'!$N$5))</f>
        <v>Green recovery programme - Green recovery line 2 - Opex - Foul - Wastewater network+  - Cumulative expenditure on schemes completed in the report year</v>
      </c>
      <c r="D4218" t="str">
        <f>'SUP5'!$C$15</f>
        <v>£m</v>
      </c>
      <c r="E4218" t="s">
        <v>8488</v>
      </c>
      <c r="F4218" s="1248" t="str">
        <f>IF(ISBLANK('SUP5'!$AX$15),"##BLANK",'SUP5'!$AX$15)</f>
        <v>##BLANK</v>
      </c>
    </row>
    <row r="4219" spans="2:6" x14ac:dyDescent="0.2">
      <c r="B4219" t="str">
        <f>UPPER('SUP5'!$CS$15)</f>
        <v>B0970GROC_SUW_PR24</v>
      </c>
      <c r="C4219" t="str">
        <f>IF(LEN(_xlfn.CONCAT('SUP5'!$B$10, " - ", 'SUP5'!$B$15, " - ", 'SUP5'!$O$7, " - ", 'SUP5'!$N$6, " - ", 'SUP5'!$N$5))&gt;230,LEFT(_xlfn.CONCAT('SUP5'!$B$10, " - ", 'SUP5'!$B$15, " - ", 'SUP5'!$O$7, " - ", 'SUP5'!$N$6, " - ", 'SUP5'!$N$5),212)&amp;" [*** truncated]",_xlfn.CONCAT('SUP5'!$B$10, " - ", 'SUP5'!$B$15, " - ", 'SUP5'!$O$7, " - ", 'SUP5'!$N$6, " - ", 'SUP5'!$N$5))</f>
        <v>Green recovery programme - Green recovery line 2 - Opex - Surface water drainage - Wastewater network+  - Cumulative expenditure on schemes completed in the report year</v>
      </c>
      <c r="D4219" t="str">
        <f>'SUP5'!$C$15</f>
        <v>£m</v>
      </c>
      <c r="E4219" t="s">
        <v>8488</v>
      </c>
      <c r="F4219" s="1248" t="str">
        <f>IF(ISBLANK('SUP5'!$AY$15),"##BLANK",'SUP5'!$AY$15)</f>
        <v>##BLANK</v>
      </c>
    </row>
    <row r="4220" spans="2:6" x14ac:dyDescent="0.2">
      <c r="B4220" t="str">
        <f>UPPER('SUP5'!$CT$15)</f>
        <v>B0981GROC_HDW_PR24</v>
      </c>
      <c r="C4220" t="str">
        <f>IF(LEN(_xlfn.CONCAT('SUP5'!$B$10, " - ", 'SUP5'!$B$15, " - ", 'SUP5'!$P$7, " - ", 'SUP5'!$N$6, " - ", 'SUP5'!$N$5))&gt;230,LEFT(_xlfn.CONCAT('SUP5'!$B$10, " - ", 'SUP5'!$B$15, " - ", 'SUP5'!$P$7, " - ", 'SUP5'!$N$6, " - ", 'SUP5'!$N$5),212)&amp;" [*** truncated]",_xlfn.CONCAT('SUP5'!$B$10, " - ", 'SUP5'!$B$15, " - ", 'SUP5'!$P$7, " - ", 'SUP5'!$N$6, " - ", 'SUP5'!$N$5))</f>
        <v>Green recovery programme - Green recovery line 2 - Opex - Highway drainage - Wastewater network+  - Cumulative expenditure on schemes completed in the report year</v>
      </c>
      <c r="D4220" t="str">
        <f>'SUP5'!$C$15</f>
        <v>£m</v>
      </c>
      <c r="E4220" t="s">
        <v>8488</v>
      </c>
      <c r="F4220" s="1248" t="str">
        <f>IF(ISBLANK('SUP5'!$AZ$15),"##BLANK",'SUP5'!$AZ$15)</f>
        <v>##BLANK</v>
      </c>
    </row>
    <row r="4221" spans="2:6" x14ac:dyDescent="0.2">
      <c r="B4221" t="str">
        <f>UPPER('SUP5'!$CU$15)</f>
        <v>B0992GROC_STW_PR24</v>
      </c>
      <c r="C4221" t="str">
        <f>IF(LEN(_xlfn.CONCAT('SUP5'!$B$10, " - ", 'SUP5'!$B$15, " - ", 'SUP5'!$Q$7, " - ", 'SUP5'!$N$6, " - ", 'SUP5'!$N$5))&gt;230,LEFT(_xlfn.CONCAT('SUP5'!$B$10, " - ", 'SUP5'!$B$15, " - ", 'SUP5'!$Q$7, " - ", 'SUP5'!$N$6, " - ", 'SUP5'!$N$5),212)&amp;" [*** truncated]",_xlfn.CONCAT('SUP5'!$B$10, " - ", 'SUP5'!$B$15, " - ", 'SUP5'!$Q$7, " - ", 'SUP5'!$N$6, " - ", 'SUP5'!$N$5))</f>
        <v>Green recovery programme - Green recovery line 2 - Opex - Sewage treatment and disposal - Wastewater network+  - Cumulative expenditure on schemes completed in the report year</v>
      </c>
      <c r="D4221" t="str">
        <f>'SUP5'!$C$15</f>
        <v>£m</v>
      </c>
      <c r="E4221" t="s">
        <v>8488</v>
      </c>
      <c r="F4221" s="1248" t="str">
        <f>IF(ISBLANK('SUP5'!$BA$15),"##BLANK",'SUP5'!$BA$15)</f>
        <v>##BLANK</v>
      </c>
    </row>
    <row r="4222" spans="2:6" x14ac:dyDescent="0.2">
      <c r="B4222" t="str">
        <f>UPPER('SUP5'!$CV$15)</f>
        <v>B1004GROC_SLW_PR24</v>
      </c>
      <c r="C4222" t="str">
        <f>IF(LEN(_xlfn.CONCAT('SUP5'!$B$10, " - ", 'SUP5'!$B$15, " - ", 'SUP5'!$R$7, " - ", 'SUP5'!$N$6, " - ", 'SUP5'!$N$5))&gt;230,LEFT(_xlfn.CONCAT('SUP5'!$B$10, " - ", 'SUP5'!$B$15, " - ", 'SUP5'!$R$7, " - ", 'SUP5'!$N$6, " - ", 'SUP5'!$N$5),212)&amp;" [*** truncated]",_xlfn.CONCAT('SUP5'!$B$10, " - ", 'SUP5'!$B$15, " - ", 'SUP5'!$R$7, " - ", 'SUP5'!$N$6, " - ", 'SUP5'!$N$5))</f>
        <v>Green recovery programme - Green recovery line 2 - Opex - Sludge liquor treatment - Wastewater network+  - Cumulative expenditure on schemes completed in the report year</v>
      </c>
      <c r="D4222" t="str">
        <f>'SUP5'!$C$15</f>
        <v>£m</v>
      </c>
      <c r="E4222" t="s">
        <v>8488</v>
      </c>
      <c r="F4222" s="1248" t="str">
        <f>IF(ISBLANK('SUP5'!$BB$15),"##BLANK",'SUP5'!$BB$15)</f>
        <v>##BLANK</v>
      </c>
    </row>
    <row r="4223" spans="2:6" x14ac:dyDescent="0.2">
      <c r="B4223" t="str">
        <f>UPPER('SUP5'!$CW$15)</f>
        <v>B1015GROC_SAB_PR24</v>
      </c>
      <c r="C4223" t="str">
        <f>IF(LEN(_xlfn.CONCAT('SUP5'!$B$10, " - ", 'SUP5'!$B$15, " - ", 'SUP5'!$S$7, " - ", 'SUP5'!$S$6, " - ", 'SUP5'!$N$5))&gt;230,LEFT(_xlfn.CONCAT('SUP5'!$B$10, " - ", 'SUP5'!$B$15, " - ", 'SUP5'!$S$7, " - ", 'SUP5'!$S$6, " - ", 'SUP5'!$N$5),212)&amp;" [*** truncated]",_xlfn.CONCAT('SUP5'!$B$10, " - ", 'SUP5'!$B$15, " - ", 'SUP5'!$S$7, " - ", 'SUP5'!$S$6, " - ", 'SUP5'!$N$5))</f>
        <v>Green recovery programme - Green recovery line 2 - Opex - Sludge transport - Bioresources - Cumulative expenditure on schemes completed in the report year</v>
      </c>
      <c r="D4223" t="str">
        <f>'SUP5'!$C$15</f>
        <v>£m</v>
      </c>
      <c r="E4223" t="s">
        <v>8488</v>
      </c>
      <c r="F4223" s="1248" t="str">
        <f>IF(ISBLANK('SUP5'!$BC$15),"##BLANK",'SUP5'!$BC$15)</f>
        <v>##BLANK</v>
      </c>
    </row>
    <row r="4224" spans="2:6" x14ac:dyDescent="0.2">
      <c r="B4224" t="str">
        <f>UPPER('SUP5'!$CX$15)</f>
        <v>B1026GROC_SEB_PR24</v>
      </c>
      <c r="C4224" t="str">
        <f>IF(LEN(_xlfn.CONCAT('SUP5'!$B$10, " - ", 'SUP5'!$B$15, " - ", 'SUP5'!$T$7, " - ", 'SUP5'!$S$6, " - ", 'SUP5'!$N$5))&gt;230,LEFT(_xlfn.CONCAT('SUP5'!$B$10, " - ", 'SUP5'!$B$15, " - ", 'SUP5'!$T$7, " - ", 'SUP5'!$S$6, " - ", 'SUP5'!$N$5),212)&amp;" [*** truncated]",_xlfn.CONCAT('SUP5'!$B$10, " - ", 'SUP5'!$B$15, " - ", 'SUP5'!$T$7, " - ", 'SUP5'!$S$6, " - ", 'SUP5'!$N$5))</f>
        <v>Green recovery programme - Green recovery line 2 - Opex - Sludge treatment - Bioresources - Cumulative expenditure on schemes completed in the report year</v>
      </c>
      <c r="D4224" t="str">
        <f>'SUP5'!$C$15</f>
        <v>£m</v>
      </c>
      <c r="E4224" t="s">
        <v>8488</v>
      </c>
      <c r="F4224" s="1248" t="str">
        <f>IF(ISBLANK('SUP5'!$BD$15),"##BLANK",'SUP5'!$BD$15)</f>
        <v>##BLANK</v>
      </c>
    </row>
    <row r="4225" spans="2:6" x14ac:dyDescent="0.2">
      <c r="B4225" t="str">
        <f>UPPER('SUP5'!$CY$15)</f>
        <v>B1037GROC_SDB_PR24</v>
      </c>
      <c r="C4225" t="str">
        <f>IF(LEN(_xlfn.CONCAT('SUP5'!$B$10, " - ", 'SUP5'!$B$15, " - ", 'SUP5'!$U$7, " - ", 'SUP5'!$S$6, " - ", 'SUP5'!$N$5))&gt;230,LEFT(_xlfn.CONCAT('SUP5'!$B$10, " - ", 'SUP5'!$B$15, " - ", 'SUP5'!$U$7, " - ", 'SUP5'!$S$6, " - ", 'SUP5'!$N$5),212)&amp;" [*** truncated]",_xlfn.CONCAT('SUP5'!$B$10, " - ", 'SUP5'!$B$15, " - ", 'SUP5'!$U$7, " - ", 'SUP5'!$S$6, " - ", 'SUP5'!$N$5))</f>
        <v>Green recovery programme - Green recovery line 2 - Opex - Sludge disposal - Bioresources - Cumulative expenditure on schemes completed in the report year</v>
      </c>
      <c r="D4225" t="str">
        <f>'SUP5'!$C$15</f>
        <v>£m</v>
      </c>
      <c r="E4225" t="s">
        <v>8488</v>
      </c>
      <c r="F4225" s="1248" t="str">
        <f>IF(ISBLANK('SUP5'!$BE$15),"##BLANK",'SUP5'!$BE$15)</f>
        <v>##BLANK</v>
      </c>
    </row>
    <row r="4226" spans="2:6" x14ac:dyDescent="0.2">
      <c r="B4226" t="str">
        <f>UPPER('SUP5'!$CZ$15)</f>
        <v>B0763GROC_TOB_PR24</v>
      </c>
      <c r="C4226" t="str">
        <f>IF(LEN(_xlfn.CONCAT('SUP5'!$B$10, " - ", 'SUP5'!$B$15, " - ", 'SUP5'!$V$6, " - ", 'SUP5'!$N$5))&gt;230,LEFT(_xlfn.CONCAT('SUP5'!$B$10, " - ", 'SUP5'!$B$15, " - ", 'SUP5'!$V$6, " - ", 'SUP5'!$N$5),212)&amp;" [*** truncated]",_xlfn.CONCAT('SUP5'!$B$10, " - ", 'SUP5'!$B$15, " - ", 'SUP5'!$V$6, " - ", 'SUP5'!$N$5))</f>
        <v>Green recovery programme - Green recovery line 2 - Opex - Total - Cumulative expenditure on schemes completed in the report year</v>
      </c>
      <c r="D4226" t="str">
        <f>'SUP5'!$C$15</f>
        <v>£m</v>
      </c>
      <c r="E4226" t="s">
        <v>8488</v>
      </c>
      <c r="F4226" s="1248">
        <f>IF(ISBLANK('SUP5'!$BF$15),"##BLANK",'SUP5'!$BF$15)</f>
        <v>0</v>
      </c>
    </row>
    <row r="4227" spans="2:6" x14ac:dyDescent="0.2">
      <c r="B4227" t="str">
        <f>UPPER('SUP5'!$CI$16)</f>
        <v>B0508GRTE_FOW_PR24</v>
      </c>
      <c r="C4227" t="str">
        <f>IF(LEN(_xlfn.CONCAT('SUP5'!$B$10, " - ", 'SUP5'!$B$16, " - ", 'SUP5'!$E$7, " - ", 'SUP5'!$E$6, " - ", 'SUP5'!$E$5))&gt;230,LEFT(_xlfn.CONCAT('SUP5'!$B$10, " - ", 'SUP5'!$B$16, " - ", 'SUP5'!$E$7, " - ", 'SUP5'!$E$6, " - ", 'SUP5'!$E$5),212)&amp;" [*** truncated]",_xlfn.CONCAT('SUP5'!$B$10, " - ", 'SUP5'!$B$16, " - ", 'SUP5'!$E$7, " - ", 'SUP5'!$E$6, " - ", 'SUP5'!$E$5))</f>
        <v>Green recovery programme - Green recovery line 2 - Totex - Foul - Wastewater network+  - Expenditure in report year</v>
      </c>
      <c r="D4227" t="str">
        <f>'SUP5'!$C$16</f>
        <v>£m</v>
      </c>
      <c r="E4227" t="s">
        <v>8488</v>
      </c>
      <c r="F4227" s="1248">
        <f>IF(ISBLANK('SUP5'!$AO$16),"##BLANK",'SUP5'!$AO$16)</f>
        <v>0</v>
      </c>
    </row>
    <row r="4228" spans="2:6" x14ac:dyDescent="0.2">
      <c r="B4228" t="str">
        <f>UPPER('SUP5'!$CJ$16)</f>
        <v>B0515GRTE_SUW_PR24</v>
      </c>
      <c r="C4228" t="str">
        <f>IF(LEN(_xlfn.CONCAT('SUP5'!$B$10, " - ", 'SUP5'!$B$16, " - ", 'SUP5'!$F$7, " - ", 'SUP5'!$E$6, " - ", 'SUP5'!$E$5))&gt;230,LEFT(_xlfn.CONCAT('SUP5'!$B$10, " - ", 'SUP5'!$B$16, " - ", 'SUP5'!$F$7, " - ", 'SUP5'!$E$6, " - ", 'SUP5'!$E$5),212)&amp;" [*** truncated]",_xlfn.CONCAT('SUP5'!$B$10, " - ", 'SUP5'!$B$16, " - ", 'SUP5'!$F$7, " - ", 'SUP5'!$E$6, " - ", 'SUP5'!$E$5))</f>
        <v>Green recovery programme - Green recovery line 2 - Totex - Surface water drainage - Wastewater network+  - Expenditure in report year</v>
      </c>
      <c r="D4228" t="str">
        <f>'SUP5'!$C$16</f>
        <v>£m</v>
      </c>
      <c r="E4228" t="s">
        <v>8488</v>
      </c>
      <c r="F4228" s="1248">
        <f>IF(ISBLANK('SUP5'!$AP$16),"##BLANK",'SUP5'!$AP$16)</f>
        <v>0</v>
      </c>
    </row>
    <row r="4229" spans="2:6" x14ac:dyDescent="0.2">
      <c r="B4229" t="str">
        <f>UPPER('SUP5'!$CK$16)</f>
        <v>B0522GRTE_HDW_PR24</v>
      </c>
      <c r="C4229" t="str">
        <f>IF(LEN(_xlfn.CONCAT('SUP5'!$B$10, " - ", 'SUP5'!$B$16, " - ", 'SUP5'!$G$7, " - ", 'SUP5'!$E$6, " - ", 'SUP5'!$E$5))&gt;230,LEFT(_xlfn.CONCAT('SUP5'!$B$10, " - ", 'SUP5'!$B$16, " - ", 'SUP5'!$G$7, " - ", 'SUP5'!$E$6, " - ", 'SUP5'!$E$5),212)&amp;" [*** truncated]",_xlfn.CONCAT('SUP5'!$B$10, " - ", 'SUP5'!$B$16, " - ", 'SUP5'!$G$7, " - ", 'SUP5'!$E$6, " - ", 'SUP5'!$E$5))</f>
        <v>Green recovery programme - Green recovery line 2 - Totex - Highway drainage - Wastewater network+  - Expenditure in report year</v>
      </c>
      <c r="D4229" t="str">
        <f>'SUP5'!$C$16</f>
        <v>£m</v>
      </c>
      <c r="E4229" t="s">
        <v>8488</v>
      </c>
      <c r="F4229" s="1248">
        <f>IF(ISBLANK('SUP5'!$AQ$16),"##BLANK",'SUP5'!$AQ$16)</f>
        <v>0</v>
      </c>
    </row>
    <row r="4230" spans="2:6" x14ac:dyDescent="0.2">
      <c r="B4230" t="str">
        <f>UPPER('SUP5'!$CL$16)</f>
        <v>B0529GRTE_STW_PR24</v>
      </c>
      <c r="C4230" t="str">
        <f>IF(LEN(_xlfn.CONCAT('SUP5'!$B$10, " - ", 'SUP5'!$B$16, " - ", 'SUP5'!$H$7, " - ", 'SUP5'!$E$6, " - ", 'SUP5'!$E$5))&gt;230,LEFT(_xlfn.CONCAT('SUP5'!$B$10, " - ", 'SUP5'!$B$16, " - ", 'SUP5'!$H$7, " - ", 'SUP5'!$E$6, " - ", 'SUP5'!$E$5),212)&amp;" [*** truncated]",_xlfn.CONCAT('SUP5'!$B$10, " - ", 'SUP5'!$B$16, " - ", 'SUP5'!$H$7, " - ", 'SUP5'!$E$6, " - ", 'SUP5'!$E$5))</f>
        <v>Green recovery programme - Green recovery line 2 - Totex - Sewage treatment and disposal - Wastewater network+  - Expenditure in report year</v>
      </c>
      <c r="D4230" t="str">
        <f>'SUP5'!$C$16</f>
        <v>£m</v>
      </c>
      <c r="E4230" t="s">
        <v>8488</v>
      </c>
      <c r="F4230" s="1248">
        <f>IF(ISBLANK('SUP5'!$AR$16),"##BLANK",'SUP5'!$AR$16)</f>
        <v>0</v>
      </c>
    </row>
    <row r="4231" spans="2:6" x14ac:dyDescent="0.2">
      <c r="B4231" t="str">
        <f>UPPER('SUP5'!$CM$16)</f>
        <v>B0536GRTE_SLW_PR24</v>
      </c>
      <c r="C4231" t="str">
        <f>IF(LEN(_xlfn.CONCAT('SUP5'!$B$10, " - ", 'SUP5'!$B$16, " - ", 'SUP5'!$I$7, " - ", 'SUP5'!$E$6, " - ", 'SUP5'!$E$5))&gt;230,LEFT(_xlfn.CONCAT('SUP5'!$B$10, " - ", 'SUP5'!$B$16, " - ", 'SUP5'!$I$7, " - ", 'SUP5'!$E$6, " - ", 'SUP5'!$E$5),212)&amp;" [*** truncated]",_xlfn.CONCAT('SUP5'!$B$10, " - ", 'SUP5'!$B$16, " - ", 'SUP5'!$I$7, " - ", 'SUP5'!$E$6, " - ", 'SUP5'!$E$5))</f>
        <v>Green recovery programme - Green recovery line 2 - Totex - Sludge liquor treatment - Wastewater network+  - Expenditure in report year</v>
      </c>
      <c r="D4231" t="str">
        <f>'SUP5'!$C$16</f>
        <v>£m</v>
      </c>
      <c r="E4231" t="s">
        <v>8488</v>
      </c>
      <c r="F4231" s="1248">
        <f>IF(ISBLANK('SUP5'!$AS$16),"##BLANK",'SUP5'!$AS$16)</f>
        <v>0</v>
      </c>
    </row>
    <row r="4232" spans="2:6" x14ac:dyDescent="0.2">
      <c r="B4232" t="str">
        <f>UPPER('SUP5'!$CN$16)</f>
        <v>B0542GRTE_SAB_PR24</v>
      </c>
      <c r="C4232" t="str">
        <f>IF(LEN(_xlfn.CONCAT('SUP5'!$B$10, " - ", 'SUP5'!$B$16, " - ", 'SUP5'!$J$7, " - ", 'SUP5'!$J$6, " - ", 'SUP5'!$E$5))&gt;230,LEFT(_xlfn.CONCAT('SUP5'!$B$10, " - ", 'SUP5'!$B$16, " - ", 'SUP5'!$J$7, " - ", 'SUP5'!$J$6, " - ", 'SUP5'!$E$5),212)&amp;" [*** truncated]",_xlfn.CONCAT('SUP5'!$B$10, " - ", 'SUP5'!$B$16, " - ", 'SUP5'!$J$7, " - ", 'SUP5'!$J$6, " - ", 'SUP5'!$E$5))</f>
        <v>Green recovery programme - Green recovery line 2 - Totex - Sludge transport - Bioresources - Expenditure in report year</v>
      </c>
      <c r="D4232" t="str">
        <f>'SUP5'!$C$16</f>
        <v>£m</v>
      </c>
      <c r="E4232" t="s">
        <v>8488</v>
      </c>
      <c r="F4232" s="1248">
        <f>IF(ISBLANK('SUP5'!$AT$16),"##BLANK",'SUP5'!$AT$16)</f>
        <v>0</v>
      </c>
    </row>
    <row r="4233" spans="2:6" x14ac:dyDescent="0.2">
      <c r="B4233" t="str">
        <f>UPPER('SUP5'!$CO$16)</f>
        <v>B0549GRTE_SEB_PR24</v>
      </c>
      <c r="C4233" t="str">
        <f>IF(LEN(_xlfn.CONCAT('SUP5'!$B$10, " - ", 'SUP5'!$B$16, " - ", 'SUP5'!$K$7, " - ", 'SUP5'!$J$6, " - ", 'SUP5'!$E$5))&gt;230,LEFT(_xlfn.CONCAT('SUP5'!$B$10, " - ", 'SUP5'!$B$16, " - ", 'SUP5'!$K$7, " - ", 'SUP5'!$J$6, " - ", 'SUP5'!$E$5),212)&amp;" [*** truncated]",_xlfn.CONCAT('SUP5'!$B$10, " - ", 'SUP5'!$B$16, " - ", 'SUP5'!$K$7, " - ", 'SUP5'!$J$6, " - ", 'SUP5'!$E$5))</f>
        <v>Green recovery programme - Green recovery line 2 - Totex - Sludge treatment - Bioresources - Expenditure in report year</v>
      </c>
      <c r="D4233" t="str">
        <f>'SUP5'!$C$16</f>
        <v>£m</v>
      </c>
      <c r="E4233" t="s">
        <v>8488</v>
      </c>
      <c r="F4233" s="1248">
        <f>IF(ISBLANK('SUP5'!$AU$16),"##BLANK",'SUP5'!$AU$16)</f>
        <v>0</v>
      </c>
    </row>
    <row r="4234" spans="2:6" x14ac:dyDescent="0.2">
      <c r="B4234" t="str">
        <f>UPPER('SUP5'!$CP$16)</f>
        <v>B0556GRTE_SDB_PR24</v>
      </c>
      <c r="C4234" t="str">
        <f>IF(LEN(_xlfn.CONCAT('SUP5'!$B$10, " - ", 'SUP5'!$B$16, " - ", 'SUP5'!$L$7, " - ", 'SUP5'!$J$6, " - ", 'SUP5'!$E$5))&gt;230,LEFT(_xlfn.CONCAT('SUP5'!$B$10, " - ", 'SUP5'!$B$16, " - ", 'SUP5'!$L$7, " - ", 'SUP5'!$J$6, " - ", 'SUP5'!$E$5),212)&amp;" [*** truncated]",_xlfn.CONCAT('SUP5'!$B$10, " - ", 'SUP5'!$B$16, " - ", 'SUP5'!$L$7, " - ", 'SUP5'!$J$6, " - ", 'SUP5'!$E$5))</f>
        <v>Green recovery programme - Green recovery line 2 - Totex - Sludge disposal - Bioresources - Expenditure in report year</v>
      </c>
      <c r="D4234" t="str">
        <f>'SUP5'!$C$16</f>
        <v>£m</v>
      </c>
      <c r="E4234" t="s">
        <v>8488</v>
      </c>
      <c r="F4234" s="1248">
        <f>IF(ISBLANK('SUP5'!$AV$16),"##BLANK",'SUP5'!$AV$16)</f>
        <v>0</v>
      </c>
    </row>
    <row r="4235" spans="2:6" x14ac:dyDescent="0.2">
      <c r="B4235" t="str">
        <f>UPPER('SUP5'!$CQ$16)</f>
        <v>B0563GRTE_TOB_PR24</v>
      </c>
      <c r="C4235" t="str">
        <f>IF(LEN(_xlfn.CONCAT('SUP5'!$B$10, " - ", 'SUP5'!$B$16, " - ", 'SUP5'!$M$6, " - ", 'SUP5'!$E$5))&gt;230,LEFT(_xlfn.CONCAT('SUP5'!$B$10, " - ", 'SUP5'!$B$16, " - ", 'SUP5'!$M$6, " - ", 'SUP5'!$E$5),212)&amp;" [*** truncated]",_xlfn.CONCAT('SUP5'!$B$10, " - ", 'SUP5'!$B$16, " - ", 'SUP5'!$M$6, " - ", 'SUP5'!$E$5))</f>
        <v>Green recovery programme - Green recovery line 2 - Totex - Total - Expenditure in report year</v>
      </c>
      <c r="D4235" t="str">
        <f>'SUP5'!$C$16</f>
        <v>£m</v>
      </c>
      <c r="E4235" t="s">
        <v>8488</v>
      </c>
      <c r="F4235" s="1248">
        <f>IF(ISBLANK('SUP5'!$AW$16),"##BLANK",'SUP5'!$AW$16)</f>
        <v>0</v>
      </c>
    </row>
    <row r="4236" spans="2:6" x14ac:dyDescent="0.2">
      <c r="B4236" t="str">
        <f>UPPER('SUP5'!$CR$16)</f>
        <v>B0570GRTC_FOW_PR24</v>
      </c>
      <c r="C4236" t="str">
        <f>IF(LEN(_xlfn.CONCAT('SUP5'!$B$10, " - ", 'SUP5'!$B$16, " - ", 'SUP5'!$N$7, " - ", 'SUP5'!$N$6, " - ", 'SUP5'!$N$5))&gt;230,LEFT(_xlfn.CONCAT('SUP5'!$B$10, " - ", 'SUP5'!$B$16, " - ", 'SUP5'!$N$7, " - ", 'SUP5'!$N$6, " - ", 'SUP5'!$N$5),212)&amp;" [*** truncated]",_xlfn.CONCAT('SUP5'!$B$10, " - ", 'SUP5'!$B$16, " - ", 'SUP5'!$N$7, " - ", 'SUP5'!$N$6, " - ", 'SUP5'!$N$5))</f>
        <v>Green recovery programme - Green recovery line 2 - Totex - Foul - Wastewater network+  - Cumulative expenditure on schemes completed in the report year</v>
      </c>
      <c r="D4236" t="str">
        <f>'SUP5'!$C$16</f>
        <v>£m</v>
      </c>
      <c r="E4236" t="s">
        <v>8488</v>
      </c>
      <c r="F4236" s="1248">
        <f>IF(ISBLANK('SUP5'!$AX$16),"##BLANK",'SUP5'!$AX$16)</f>
        <v>0</v>
      </c>
    </row>
    <row r="4237" spans="2:6" x14ac:dyDescent="0.2">
      <c r="B4237" t="str">
        <f>UPPER('SUP5'!$CS$16)</f>
        <v>B0577GRTC_SUW_PR24</v>
      </c>
      <c r="C4237" t="str">
        <f>IF(LEN(_xlfn.CONCAT('SUP5'!$B$10, " - ", 'SUP5'!$B$16, " - ", 'SUP5'!$O$7, " - ", 'SUP5'!$N$6, " - ", 'SUP5'!$N$5))&gt;230,LEFT(_xlfn.CONCAT('SUP5'!$B$10, " - ", 'SUP5'!$B$16, " - ", 'SUP5'!$O$7, " - ", 'SUP5'!$N$6, " - ", 'SUP5'!$N$5),212)&amp;" [*** truncated]",_xlfn.CONCAT('SUP5'!$B$10, " - ", 'SUP5'!$B$16, " - ", 'SUP5'!$O$7, " - ", 'SUP5'!$N$6, " - ", 'SUP5'!$N$5))</f>
        <v>Green recovery programme - Green recovery line 2 - Totex - Surface water drainage - Wastewater network+  - Cumulative expenditure on schemes completed in the report year</v>
      </c>
      <c r="D4237" t="str">
        <f>'SUP5'!$C$16</f>
        <v>£m</v>
      </c>
      <c r="E4237" t="s">
        <v>8488</v>
      </c>
      <c r="F4237" s="1248">
        <f>IF(ISBLANK('SUP5'!$AY$16),"##BLANK",'SUP5'!$AY$16)</f>
        <v>0</v>
      </c>
    </row>
    <row r="4238" spans="2:6" x14ac:dyDescent="0.2">
      <c r="B4238" t="str">
        <f>UPPER('SUP5'!$CT$16)</f>
        <v>B0584GRTC_HDW_PR24</v>
      </c>
      <c r="C4238" t="str">
        <f>IF(LEN(_xlfn.CONCAT('SUP5'!$B$10, " - ", 'SUP5'!$B$16, " - ", 'SUP5'!$P$7, " - ", 'SUP5'!$N$6, " - ", 'SUP5'!$N$5))&gt;230,LEFT(_xlfn.CONCAT('SUP5'!$B$10, " - ", 'SUP5'!$B$16, " - ", 'SUP5'!$P$7, " - ", 'SUP5'!$N$6, " - ", 'SUP5'!$N$5),212)&amp;" [*** truncated]",_xlfn.CONCAT('SUP5'!$B$10, " - ", 'SUP5'!$B$16, " - ", 'SUP5'!$P$7, " - ", 'SUP5'!$N$6, " - ", 'SUP5'!$N$5))</f>
        <v>Green recovery programme - Green recovery line 2 - Totex - Highway drainage - Wastewater network+  - Cumulative expenditure on schemes completed in the report year</v>
      </c>
      <c r="D4238" t="str">
        <f>'SUP5'!$C$16</f>
        <v>£m</v>
      </c>
      <c r="E4238" t="s">
        <v>8488</v>
      </c>
      <c r="F4238" s="1248">
        <f>IF(ISBLANK('SUP5'!$AZ$16),"##BLANK",'SUP5'!$AZ$16)</f>
        <v>0</v>
      </c>
    </row>
    <row r="4239" spans="2:6" x14ac:dyDescent="0.2">
      <c r="B4239" t="str">
        <f>UPPER('SUP5'!$CU$16)</f>
        <v>B0591GRTC_STW_PR24</v>
      </c>
      <c r="C4239" t="str">
        <f>IF(LEN(_xlfn.CONCAT('SUP5'!$B$10, " - ", 'SUP5'!$B$16, " - ", 'SUP5'!$Q$7, " - ", 'SUP5'!$N$6, " - ", 'SUP5'!$N$5))&gt;230,LEFT(_xlfn.CONCAT('SUP5'!$B$10, " - ", 'SUP5'!$B$16, " - ", 'SUP5'!$Q$7, " - ", 'SUP5'!$N$6, " - ", 'SUP5'!$N$5),212)&amp;" [*** truncated]",_xlfn.CONCAT('SUP5'!$B$10, " - ", 'SUP5'!$B$16, " - ", 'SUP5'!$Q$7, " - ", 'SUP5'!$N$6, " - ", 'SUP5'!$N$5))</f>
        <v>Green recovery programme - Green recovery line 2 - Totex - Sewage treatment and disposal - Wastewater network+  - Cumulative expenditure on schemes completed in the report year</v>
      </c>
      <c r="D4239" t="str">
        <f>'SUP5'!$C$16</f>
        <v>£m</v>
      </c>
      <c r="E4239" t="s">
        <v>8488</v>
      </c>
      <c r="F4239" s="1248">
        <f>IF(ISBLANK('SUP5'!$BA$16),"##BLANK",'SUP5'!$BA$16)</f>
        <v>0</v>
      </c>
    </row>
    <row r="4240" spans="2:6" x14ac:dyDescent="0.2">
      <c r="B4240" t="str">
        <f>UPPER('SUP5'!$CV$16)</f>
        <v>B0598GRTC_SLW_PR24</v>
      </c>
      <c r="C4240" t="str">
        <f>IF(LEN(_xlfn.CONCAT('SUP5'!$B$10, " - ", 'SUP5'!$B$16, " - ", 'SUP5'!$R$7, " - ", 'SUP5'!$N$6, " - ", 'SUP5'!$N$5))&gt;230,LEFT(_xlfn.CONCAT('SUP5'!$B$10, " - ", 'SUP5'!$B$16, " - ", 'SUP5'!$R$7, " - ", 'SUP5'!$N$6, " - ", 'SUP5'!$N$5),212)&amp;" [*** truncated]",_xlfn.CONCAT('SUP5'!$B$10, " - ", 'SUP5'!$B$16, " - ", 'SUP5'!$R$7, " - ", 'SUP5'!$N$6, " - ", 'SUP5'!$N$5))</f>
        <v>Green recovery programme - Green recovery line 2 - Totex - Sludge liquor treatment - Wastewater network+  - Cumulative expenditure on schemes completed in the report year</v>
      </c>
      <c r="D4240" t="str">
        <f>'SUP5'!$C$16</f>
        <v>£m</v>
      </c>
      <c r="E4240" t="s">
        <v>8488</v>
      </c>
      <c r="F4240" s="1248">
        <f>IF(ISBLANK('SUP5'!$BB$16),"##BLANK",'SUP5'!$BB$16)</f>
        <v>0</v>
      </c>
    </row>
    <row r="4241" spans="2:6" x14ac:dyDescent="0.2">
      <c r="B4241" t="str">
        <f>UPPER('SUP5'!$CW$16)</f>
        <v>B0605GRTC_SAB_PR24</v>
      </c>
      <c r="C4241" t="str">
        <f>IF(LEN(_xlfn.CONCAT('SUP5'!$B$10, " - ", 'SUP5'!$B$16, " - ", 'SUP5'!$S$7, " - ", 'SUP5'!$S$6, " - ", 'SUP5'!$N$5))&gt;230,LEFT(_xlfn.CONCAT('SUP5'!$B$10, " - ", 'SUP5'!$B$16, " - ", 'SUP5'!$S$7, " - ", 'SUP5'!$S$6, " - ", 'SUP5'!$N$5),212)&amp;" [*** truncated]",_xlfn.CONCAT('SUP5'!$B$10, " - ", 'SUP5'!$B$16, " - ", 'SUP5'!$S$7, " - ", 'SUP5'!$S$6, " - ", 'SUP5'!$N$5))</f>
        <v>Green recovery programme - Green recovery line 2 - Totex - Sludge transport - Bioresources - Cumulative expenditure on schemes completed in the report year</v>
      </c>
      <c r="D4241" t="str">
        <f>'SUP5'!$C$16</f>
        <v>£m</v>
      </c>
      <c r="E4241" t="s">
        <v>8488</v>
      </c>
      <c r="F4241" s="1248">
        <f>IF(ISBLANK('SUP5'!$BC$16),"##BLANK",'SUP5'!$BC$16)</f>
        <v>0</v>
      </c>
    </row>
    <row r="4242" spans="2:6" x14ac:dyDescent="0.2">
      <c r="B4242" t="str">
        <f>UPPER('SUP5'!$CX$16)</f>
        <v>B0612GRTC_SEB_PR24</v>
      </c>
      <c r="C4242" t="str">
        <f>IF(LEN(_xlfn.CONCAT('SUP5'!$B$10, " - ", 'SUP5'!$B$16, " - ", 'SUP5'!$T$7, " - ", 'SUP5'!$S$6, " - ", 'SUP5'!$N$5))&gt;230,LEFT(_xlfn.CONCAT('SUP5'!$B$10, " - ", 'SUP5'!$B$16, " - ", 'SUP5'!$T$7, " - ", 'SUP5'!$S$6, " - ", 'SUP5'!$N$5),212)&amp;" [*** truncated]",_xlfn.CONCAT('SUP5'!$B$10, " - ", 'SUP5'!$B$16, " - ", 'SUP5'!$T$7, " - ", 'SUP5'!$S$6, " - ", 'SUP5'!$N$5))</f>
        <v>Green recovery programme - Green recovery line 2 - Totex - Sludge treatment - Bioresources - Cumulative expenditure on schemes completed in the report year</v>
      </c>
      <c r="D4242" t="str">
        <f>'SUP5'!$C$16</f>
        <v>£m</v>
      </c>
      <c r="E4242" t="s">
        <v>8488</v>
      </c>
      <c r="F4242" s="1248">
        <f>IF(ISBLANK('SUP5'!$BD$16),"##BLANK",'SUP5'!$BD$16)</f>
        <v>0</v>
      </c>
    </row>
    <row r="4243" spans="2:6" x14ac:dyDescent="0.2">
      <c r="B4243" t="str">
        <f>UPPER('SUP5'!$CY$16)</f>
        <v>B0619GRTC_SDB_PR24</v>
      </c>
      <c r="C4243" t="str">
        <f>IF(LEN(_xlfn.CONCAT('SUP5'!$B$10, " - ", 'SUP5'!$B$16, " - ", 'SUP5'!$U$7, " - ", 'SUP5'!$S$6, " - ", 'SUP5'!$N$5))&gt;230,LEFT(_xlfn.CONCAT('SUP5'!$B$10, " - ", 'SUP5'!$B$16, " - ", 'SUP5'!$U$7, " - ", 'SUP5'!$S$6, " - ", 'SUP5'!$N$5),212)&amp;" [*** truncated]",_xlfn.CONCAT('SUP5'!$B$10, " - ", 'SUP5'!$B$16, " - ", 'SUP5'!$U$7, " - ", 'SUP5'!$S$6, " - ", 'SUP5'!$N$5))</f>
        <v>Green recovery programme - Green recovery line 2 - Totex - Sludge disposal - Bioresources - Cumulative expenditure on schemes completed in the report year</v>
      </c>
      <c r="D4243" t="str">
        <f>'SUP5'!$C$16</f>
        <v>£m</v>
      </c>
      <c r="E4243" t="s">
        <v>8488</v>
      </c>
      <c r="F4243" s="1248">
        <f>IF(ISBLANK('SUP5'!$BE$16),"##BLANK",'SUP5'!$BE$16)</f>
        <v>0</v>
      </c>
    </row>
    <row r="4244" spans="2:6" x14ac:dyDescent="0.2">
      <c r="B4244" t="str">
        <f>UPPER('SUP5'!$CZ$16)</f>
        <v>B0626GRTC_TOB_PR24</v>
      </c>
      <c r="C4244" t="str">
        <f>IF(LEN(_xlfn.CONCAT('SUP5'!$B$10, " - ", 'SUP5'!$B$16, " - ", 'SUP5'!$V$6, " - ", 'SUP5'!$N$5))&gt;230,LEFT(_xlfn.CONCAT('SUP5'!$B$10, " - ", 'SUP5'!$B$16, " - ", 'SUP5'!$V$6, " - ", 'SUP5'!$N$5),212)&amp;" [*** truncated]",_xlfn.CONCAT('SUP5'!$B$10, " - ", 'SUP5'!$B$16, " - ", 'SUP5'!$V$6, " - ", 'SUP5'!$N$5))</f>
        <v>Green recovery programme - Green recovery line 2 - Totex - Total - Cumulative expenditure on schemes completed in the report year</v>
      </c>
      <c r="D4244" t="str">
        <f>'SUP5'!$C$16</f>
        <v>£m</v>
      </c>
      <c r="E4244" t="s">
        <v>8488</v>
      </c>
      <c r="F4244" s="1248">
        <f>IF(ISBLANK('SUP5'!$BF$16),"##BLANK",'SUP5'!$BF$16)</f>
        <v>0</v>
      </c>
    </row>
    <row r="4245" spans="2:6" x14ac:dyDescent="0.2">
      <c r="B4245" t="str">
        <f>UPPER('SUP5'!$CI$17)</f>
        <v>B0873GRCE_FOW_PR24</v>
      </c>
      <c r="C4245" t="str">
        <f>IF(LEN(_xlfn.CONCAT('SUP5'!$B$10, " - ", 'SUP5'!$B$17, " - ", 'SUP5'!$E$7, " - ", 'SUP5'!$E$6, " - ", 'SUP5'!$E$5))&gt;230,LEFT(_xlfn.CONCAT('SUP5'!$B$10, " - ", 'SUP5'!$B$17, " - ", 'SUP5'!$E$7, " - ", 'SUP5'!$E$6, " - ", 'SUP5'!$E$5),212)&amp;" [*** truncated]",_xlfn.CONCAT('SUP5'!$B$10, " - ", 'SUP5'!$B$17, " - ", 'SUP5'!$E$7, " - ", 'SUP5'!$E$6, " - ", 'SUP5'!$E$5))</f>
        <v>Green recovery programme - Green recovery line 3 - Capex - Foul - Wastewater network+  - Expenditure in report year</v>
      </c>
      <c r="D4245" t="str">
        <f>'SUP5'!$C$17</f>
        <v>£m</v>
      </c>
      <c r="E4245" t="s">
        <v>8488</v>
      </c>
      <c r="F4245" s="1248" t="str">
        <f>IF(ISBLANK('SUP5'!$AO$17),"##BLANK",'SUP5'!$AO$17)</f>
        <v>##BLANK</v>
      </c>
    </row>
    <row r="4246" spans="2:6" x14ac:dyDescent="0.2">
      <c r="B4246" t="str">
        <f>UPPER('SUP5'!$CJ$17)</f>
        <v>B0884GRCE_SUW_PR24</v>
      </c>
      <c r="C4246" t="str">
        <f>IF(LEN(_xlfn.CONCAT('SUP5'!$B$10, " - ", 'SUP5'!$B$17, " - ", 'SUP5'!$F$7, " - ", 'SUP5'!$E$6, " - ", 'SUP5'!$E$5))&gt;230,LEFT(_xlfn.CONCAT('SUP5'!$B$10, " - ", 'SUP5'!$B$17, " - ", 'SUP5'!$F$7, " - ", 'SUP5'!$E$6, " - ", 'SUP5'!$E$5),212)&amp;" [*** truncated]",_xlfn.CONCAT('SUP5'!$B$10, " - ", 'SUP5'!$B$17, " - ", 'SUP5'!$F$7, " - ", 'SUP5'!$E$6, " - ", 'SUP5'!$E$5))</f>
        <v>Green recovery programme - Green recovery line 3 - Capex - Surface water drainage - Wastewater network+  - Expenditure in report year</v>
      </c>
      <c r="D4246" t="str">
        <f>'SUP5'!$C$17</f>
        <v>£m</v>
      </c>
      <c r="E4246" t="s">
        <v>8488</v>
      </c>
      <c r="F4246" s="1248" t="str">
        <f>IF(ISBLANK('SUP5'!$AP$17),"##BLANK",'SUP5'!$AP$17)</f>
        <v>##BLANK</v>
      </c>
    </row>
    <row r="4247" spans="2:6" x14ac:dyDescent="0.2">
      <c r="B4247" t="str">
        <f>UPPER('SUP5'!$CK$17)</f>
        <v>B0895GRCE_HDW_PR24</v>
      </c>
      <c r="C4247" t="str">
        <f>IF(LEN(_xlfn.CONCAT('SUP5'!$B$10, " - ", 'SUP5'!$B$17, " - ", 'SUP5'!$G$7, " - ", 'SUP5'!$E$6, " - ", 'SUP5'!$E$5))&gt;230,LEFT(_xlfn.CONCAT('SUP5'!$B$10, " - ", 'SUP5'!$B$17, " - ", 'SUP5'!$G$7, " - ", 'SUP5'!$E$6, " - ", 'SUP5'!$E$5),212)&amp;" [*** truncated]",_xlfn.CONCAT('SUP5'!$B$10, " - ", 'SUP5'!$B$17, " - ", 'SUP5'!$G$7, " - ", 'SUP5'!$E$6, " - ", 'SUP5'!$E$5))</f>
        <v>Green recovery programme - Green recovery line 3 - Capex - Highway drainage - Wastewater network+  - Expenditure in report year</v>
      </c>
      <c r="D4247" t="str">
        <f>'SUP5'!$C$17</f>
        <v>£m</v>
      </c>
      <c r="E4247" t="s">
        <v>8488</v>
      </c>
      <c r="F4247" s="1248" t="str">
        <f>IF(ISBLANK('SUP5'!$AQ$17),"##BLANK",'SUP5'!$AQ$17)</f>
        <v>##BLANK</v>
      </c>
    </row>
    <row r="4248" spans="2:6" x14ac:dyDescent="0.2">
      <c r="B4248" t="str">
        <f>UPPER('SUP5'!$CL$17)</f>
        <v>B0906GRCE_STW_PR24</v>
      </c>
      <c r="C4248" t="str">
        <f>IF(LEN(_xlfn.CONCAT('SUP5'!$B$10, " - ", 'SUP5'!$B$17, " - ", 'SUP5'!$H$7, " - ", 'SUP5'!$E$6, " - ", 'SUP5'!$E$5))&gt;230,LEFT(_xlfn.CONCAT('SUP5'!$B$10, " - ", 'SUP5'!$B$17, " - ", 'SUP5'!$H$7, " - ", 'SUP5'!$E$6, " - ", 'SUP5'!$E$5),212)&amp;" [*** truncated]",_xlfn.CONCAT('SUP5'!$B$10, " - ", 'SUP5'!$B$17, " - ", 'SUP5'!$H$7, " - ", 'SUP5'!$E$6, " - ", 'SUP5'!$E$5))</f>
        <v>Green recovery programme - Green recovery line 3 - Capex - Sewage treatment and disposal - Wastewater network+  - Expenditure in report year</v>
      </c>
      <c r="D4248" t="str">
        <f>'SUP5'!$C$17</f>
        <v>£m</v>
      </c>
      <c r="E4248" t="s">
        <v>8488</v>
      </c>
      <c r="F4248" s="1248" t="str">
        <f>IF(ISBLANK('SUP5'!$AR$17),"##BLANK",'SUP5'!$AR$17)</f>
        <v>##BLANK</v>
      </c>
    </row>
    <row r="4249" spans="2:6" x14ac:dyDescent="0.2">
      <c r="B4249" t="str">
        <f>UPPER('SUP5'!$CM$17)</f>
        <v>B0917GRCE_SLW_PR24</v>
      </c>
      <c r="C4249" t="str">
        <f>IF(LEN(_xlfn.CONCAT('SUP5'!$B$10, " - ", 'SUP5'!$B$17, " - ", 'SUP5'!$I$7, " - ", 'SUP5'!$E$6, " - ", 'SUP5'!$E$5))&gt;230,LEFT(_xlfn.CONCAT('SUP5'!$B$10, " - ", 'SUP5'!$B$17, " - ", 'SUP5'!$I$7, " - ", 'SUP5'!$E$6, " - ", 'SUP5'!$E$5),212)&amp;" [*** truncated]",_xlfn.CONCAT('SUP5'!$B$10, " - ", 'SUP5'!$B$17, " - ", 'SUP5'!$I$7, " - ", 'SUP5'!$E$6, " - ", 'SUP5'!$E$5))</f>
        <v>Green recovery programme - Green recovery line 3 - Capex - Sludge liquor treatment - Wastewater network+  - Expenditure in report year</v>
      </c>
      <c r="D4249" t="str">
        <f>'SUP5'!$C$17</f>
        <v>£m</v>
      </c>
      <c r="E4249" t="s">
        <v>8488</v>
      </c>
      <c r="F4249" s="1248" t="str">
        <f>IF(ISBLANK('SUP5'!$AS$17),"##BLANK",'SUP5'!$AS$17)</f>
        <v>##BLANK</v>
      </c>
    </row>
    <row r="4250" spans="2:6" x14ac:dyDescent="0.2">
      <c r="B4250" t="str">
        <f>UPPER('SUP5'!$CN$17)</f>
        <v>B0928GRCE_SAB_PR24</v>
      </c>
      <c r="C4250" t="str">
        <f>IF(LEN(_xlfn.CONCAT('SUP5'!$B$10, " - ", 'SUP5'!$B$17, " - ", 'SUP5'!$J$7, " - ", 'SUP5'!$J$6, " - ", 'SUP5'!$E$5))&gt;230,LEFT(_xlfn.CONCAT('SUP5'!$B$10, " - ", 'SUP5'!$B$17, " - ", 'SUP5'!$J$7, " - ", 'SUP5'!$J$6, " - ", 'SUP5'!$E$5),212)&amp;" [*** truncated]",_xlfn.CONCAT('SUP5'!$B$10, " - ", 'SUP5'!$B$17, " - ", 'SUP5'!$J$7, " - ", 'SUP5'!$J$6, " - ", 'SUP5'!$E$5))</f>
        <v>Green recovery programme - Green recovery line 3 - Capex - Sludge transport - Bioresources - Expenditure in report year</v>
      </c>
      <c r="D4250" t="str">
        <f>'SUP5'!$C$17</f>
        <v>£m</v>
      </c>
      <c r="E4250" t="s">
        <v>8488</v>
      </c>
      <c r="F4250" s="1248" t="str">
        <f>IF(ISBLANK('SUP5'!$AT$17),"##BLANK",'SUP5'!$AT$17)</f>
        <v>##BLANK</v>
      </c>
    </row>
    <row r="4251" spans="2:6" x14ac:dyDescent="0.2">
      <c r="B4251" t="str">
        <f>UPPER('SUP5'!$CO$17)</f>
        <v>B0939GRCE_SEB_PR24</v>
      </c>
      <c r="C4251" t="str">
        <f>IF(LEN(_xlfn.CONCAT('SUP5'!$B$10, " - ", 'SUP5'!$B$17, " - ", 'SUP5'!$K$7, " - ", 'SUP5'!$J$6, " - ", 'SUP5'!$E$5))&gt;230,LEFT(_xlfn.CONCAT('SUP5'!$B$10, " - ", 'SUP5'!$B$17, " - ", 'SUP5'!$K$7, " - ", 'SUP5'!$J$6, " - ", 'SUP5'!$E$5),212)&amp;" [*** truncated]",_xlfn.CONCAT('SUP5'!$B$10, " - ", 'SUP5'!$B$17, " - ", 'SUP5'!$K$7, " - ", 'SUP5'!$J$6, " - ", 'SUP5'!$E$5))</f>
        <v>Green recovery programme - Green recovery line 3 - Capex - Sludge treatment - Bioresources - Expenditure in report year</v>
      </c>
      <c r="D4251" t="str">
        <f>'SUP5'!$C$17</f>
        <v>£m</v>
      </c>
      <c r="E4251" t="s">
        <v>8488</v>
      </c>
      <c r="F4251" s="1248" t="str">
        <f>IF(ISBLANK('SUP5'!$AU$17),"##BLANK",'SUP5'!$AU$17)</f>
        <v>##BLANK</v>
      </c>
    </row>
    <row r="4252" spans="2:6" x14ac:dyDescent="0.2">
      <c r="B4252" t="str">
        <f>UPPER('SUP5'!$CP$17)</f>
        <v>B0950GRCE_SDB_PR24</v>
      </c>
      <c r="C4252" t="str">
        <f>IF(LEN(_xlfn.CONCAT('SUP5'!$B$10, " - ", 'SUP5'!$B$17, " - ", 'SUP5'!$L$7, " - ", 'SUP5'!$J$6, " - ", 'SUP5'!$E$5))&gt;230,LEFT(_xlfn.CONCAT('SUP5'!$B$10, " - ", 'SUP5'!$B$17, " - ", 'SUP5'!$L$7, " - ", 'SUP5'!$J$6, " - ", 'SUP5'!$E$5),212)&amp;" [*** truncated]",_xlfn.CONCAT('SUP5'!$B$10, " - ", 'SUP5'!$B$17, " - ", 'SUP5'!$L$7, " - ", 'SUP5'!$J$6, " - ", 'SUP5'!$E$5))</f>
        <v>Green recovery programme - Green recovery line 3 - Capex - Sludge disposal - Bioresources - Expenditure in report year</v>
      </c>
      <c r="D4252" t="str">
        <f>'SUP5'!$C$17</f>
        <v>£m</v>
      </c>
      <c r="E4252" t="s">
        <v>8488</v>
      </c>
      <c r="F4252" s="1248" t="str">
        <f>IF(ISBLANK('SUP5'!$AV$17),"##BLANK",'SUP5'!$AV$17)</f>
        <v>##BLANK</v>
      </c>
    </row>
    <row r="4253" spans="2:6" x14ac:dyDescent="0.2">
      <c r="B4253" t="str">
        <f>UPPER('SUP5'!$CQ$17)</f>
        <v>B0758GRCE_TOB_PR24</v>
      </c>
      <c r="C4253" t="str">
        <f>IF(LEN(_xlfn.CONCAT('SUP5'!$B$10, " - ", 'SUP5'!$B$17, " - ", 'SUP5'!$M$6, " - ", 'SUP5'!$E$5))&gt;230,LEFT(_xlfn.CONCAT('SUP5'!$B$10, " - ", 'SUP5'!$B$17, " - ", 'SUP5'!$M$6, " - ", 'SUP5'!$E$5),212)&amp;" [*** truncated]",_xlfn.CONCAT('SUP5'!$B$10, " - ", 'SUP5'!$B$17, " - ", 'SUP5'!$M$6, " - ", 'SUP5'!$E$5))</f>
        <v>Green recovery programme - Green recovery line 3 - Capex - Total - Expenditure in report year</v>
      </c>
      <c r="D4253" t="str">
        <f>'SUP5'!$C$17</f>
        <v>£m</v>
      </c>
      <c r="E4253" t="s">
        <v>8488</v>
      </c>
      <c r="F4253" s="1248">
        <f>IF(ISBLANK('SUP5'!$AW$17),"##BLANK",'SUP5'!$AW$17)</f>
        <v>0</v>
      </c>
    </row>
    <row r="4254" spans="2:6" x14ac:dyDescent="0.2">
      <c r="B4254" t="str">
        <f>UPPER('SUP5'!$CR$17)</f>
        <v>B0961GRCC_FOW_PR24</v>
      </c>
      <c r="C4254" t="str">
        <f>IF(LEN(_xlfn.CONCAT('SUP5'!$B$10, " - ", 'SUP5'!$B$17, " - ", 'SUP5'!$N$7, " - ", 'SUP5'!$N$6, " - ", 'SUP5'!$N$5))&gt;230,LEFT(_xlfn.CONCAT('SUP5'!$B$10, " - ", 'SUP5'!$B$17, " - ", 'SUP5'!$N$7, " - ", 'SUP5'!$N$6, " - ", 'SUP5'!$N$5),212)&amp;" [*** truncated]",_xlfn.CONCAT('SUP5'!$B$10, " - ", 'SUP5'!$B$17, " - ", 'SUP5'!$N$7, " - ", 'SUP5'!$N$6, " - ", 'SUP5'!$N$5))</f>
        <v>Green recovery programme - Green recovery line 3 - Capex - Foul - Wastewater network+  - Cumulative expenditure on schemes completed in the report year</v>
      </c>
      <c r="D4254" t="str">
        <f>'SUP5'!$C$17</f>
        <v>£m</v>
      </c>
      <c r="E4254" t="s">
        <v>8488</v>
      </c>
      <c r="F4254" s="1248" t="str">
        <f>IF(ISBLANK('SUP5'!$AX$17),"##BLANK",'SUP5'!$AX$17)</f>
        <v>##BLANK</v>
      </c>
    </row>
    <row r="4255" spans="2:6" x14ac:dyDescent="0.2">
      <c r="B4255" t="str">
        <f>UPPER('SUP5'!$CS$17)</f>
        <v>B0972GRCC_SUW_PR24</v>
      </c>
      <c r="C4255" t="str">
        <f>IF(LEN(_xlfn.CONCAT('SUP5'!$B$10, " - ", 'SUP5'!$B$17, " - ", 'SUP5'!$O$7, " - ", 'SUP5'!$N$6, " - ", 'SUP5'!$N$5))&gt;230,LEFT(_xlfn.CONCAT('SUP5'!$B$10, " - ", 'SUP5'!$B$17, " - ", 'SUP5'!$O$7, " - ", 'SUP5'!$N$6, " - ", 'SUP5'!$N$5),212)&amp;" [*** truncated]",_xlfn.CONCAT('SUP5'!$B$10, " - ", 'SUP5'!$B$17, " - ", 'SUP5'!$O$7, " - ", 'SUP5'!$N$6, " - ", 'SUP5'!$N$5))</f>
        <v>Green recovery programme - Green recovery line 3 - Capex - Surface water drainage - Wastewater network+  - Cumulative expenditure on schemes completed in the report year</v>
      </c>
      <c r="D4255" t="str">
        <f>'SUP5'!$C$17</f>
        <v>£m</v>
      </c>
      <c r="E4255" t="s">
        <v>8488</v>
      </c>
      <c r="F4255" s="1248" t="str">
        <f>IF(ISBLANK('SUP5'!$AY$17),"##BLANK",'SUP5'!$AY$17)</f>
        <v>##BLANK</v>
      </c>
    </row>
    <row r="4256" spans="2:6" x14ac:dyDescent="0.2">
      <c r="B4256" t="str">
        <f>UPPER('SUP5'!$CT$17)</f>
        <v>B0983GRCC_HDW_PR24</v>
      </c>
      <c r="C4256" t="str">
        <f>IF(LEN(_xlfn.CONCAT('SUP5'!$B$10, " - ", 'SUP5'!$B$17, " - ", 'SUP5'!$P$7, " - ", 'SUP5'!$N$6, " - ", 'SUP5'!$N$5))&gt;230,LEFT(_xlfn.CONCAT('SUP5'!$B$10, " - ", 'SUP5'!$B$17, " - ", 'SUP5'!$P$7, " - ", 'SUP5'!$N$6, " - ", 'SUP5'!$N$5),212)&amp;" [*** truncated]",_xlfn.CONCAT('SUP5'!$B$10, " - ", 'SUP5'!$B$17, " - ", 'SUP5'!$P$7, " - ", 'SUP5'!$N$6, " - ", 'SUP5'!$N$5))</f>
        <v>Green recovery programme - Green recovery line 3 - Capex - Highway drainage - Wastewater network+  - Cumulative expenditure on schemes completed in the report year</v>
      </c>
      <c r="D4256" t="str">
        <f>'SUP5'!$C$17</f>
        <v>£m</v>
      </c>
      <c r="E4256" t="s">
        <v>8488</v>
      </c>
      <c r="F4256" s="1248" t="str">
        <f>IF(ISBLANK('SUP5'!$AZ$17),"##BLANK",'SUP5'!$AZ$17)</f>
        <v>##BLANK</v>
      </c>
    </row>
    <row r="4257" spans="2:6" x14ac:dyDescent="0.2">
      <c r="B4257" t="str">
        <f>UPPER('SUP5'!$CU$17)</f>
        <v>B0994GRCC_STW_PR24</v>
      </c>
      <c r="C4257" t="str">
        <f>IF(LEN(_xlfn.CONCAT('SUP5'!$B$10, " - ", 'SUP5'!$B$17, " - ", 'SUP5'!$Q$7, " - ", 'SUP5'!$N$6, " - ", 'SUP5'!$N$5))&gt;230,LEFT(_xlfn.CONCAT('SUP5'!$B$10, " - ", 'SUP5'!$B$17, " - ", 'SUP5'!$Q$7, " - ", 'SUP5'!$N$6, " - ", 'SUP5'!$N$5),212)&amp;" [*** truncated]",_xlfn.CONCAT('SUP5'!$B$10, " - ", 'SUP5'!$B$17, " - ", 'SUP5'!$Q$7, " - ", 'SUP5'!$N$6, " - ", 'SUP5'!$N$5))</f>
        <v>Green recovery programme - Green recovery line 3 - Capex - Sewage treatment and disposal - Wastewater network+  - Cumulative expenditure on schemes completed in the report year</v>
      </c>
      <c r="D4257" t="str">
        <f>'SUP5'!$C$17</f>
        <v>£m</v>
      </c>
      <c r="E4257" t="s">
        <v>8488</v>
      </c>
      <c r="F4257" s="1248" t="str">
        <f>IF(ISBLANK('SUP5'!$BA$17),"##BLANK",'SUP5'!$BA$17)</f>
        <v>##BLANK</v>
      </c>
    </row>
    <row r="4258" spans="2:6" x14ac:dyDescent="0.2">
      <c r="B4258" t="str">
        <f>UPPER('SUP5'!$CV$17)</f>
        <v>B1006GRCC_SLW_PR24</v>
      </c>
      <c r="C4258" t="str">
        <f>IF(LEN(_xlfn.CONCAT('SUP5'!$B$10, " - ", 'SUP5'!$B$17, " - ", 'SUP5'!$R$7, " - ", 'SUP5'!$N$6, " - ", 'SUP5'!$N$5))&gt;230,LEFT(_xlfn.CONCAT('SUP5'!$B$10, " - ", 'SUP5'!$B$17, " - ", 'SUP5'!$R$7, " - ", 'SUP5'!$N$6, " - ", 'SUP5'!$N$5),212)&amp;" [*** truncated]",_xlfn.CONCAT('SUP5'!$B$10, " - ", 'SUP5'!$B$17, " - ", 'SUP5'!$R$7, " - ", 'SUP5'!$N$6, " - ", 'SUP5'!$N$5))</f>
        <v>Green recovery programme - Green recovery line 3 - Capex - Sludge liquor treatment - Wastewater network+  - Cumulative expenditure on schemes completed in the report year</v>
      </c>
      <c r="D4258" t="str">
        <f>'SUP5'!$C$17</f>
        <v>£m</v>
      </c>
      <c r="E4258" t="s">
        <v>8488</v>
      </c>
      <c r="F4258" s="1248" t="str">
        <f>IF(ISBLANK('SUP5'!$BB$17),"##BLANK",'SUP5'!$BB$17)</f>
        <v>##BLANK</v>
      </c>
    </row>
    <row r="4259" spans="2:6" x14ac:dyDescent="0.2">
      <c r="B4259" t="str">
        <f>UPPER('SUP5'!$CW$17)</f>
        <v>B1017GRCC_SAB_PR24</v>
      </c>
      <c r="C4259" t="str">
        <f>IF(LEN(_xlfn.CONCAT('SUP5'!$B$10, " - ", 'SUP5'!$B$17, " - ", 'SUP5'!$S$7, " - ", 'SUP5'!$S$6, " - ", 'SUP5'!$N$5))&gt;230,LEFT(_xlfn.CONCAT('SUP5'!$B$10, " - ", 'SUP5'!$B$17, " - ", 'SUP5'!$S$7, " - ", 'SUP5'!$S$6, " - ", 'SUP5'!$N$5),212)&amp;" [*** truncated]",_xlfn.CONCAT('SUP5'!$B$10, " - ", 'SUP5'!$B$17, " - ", 'SUP5'!$S$7, " - ", 'SUP5'!$S$6, " - ", 'SUP5'!$N$5))</f>
        <v>Green recovery programme - Green recovery line 3 - Capex - Sludge transport - Bioresources - Cumulative expenditure on schemes completed in the report year</v>
      </c>
      <c r="D4259" t="str">
        <f>'SUP5'!$C$17</f>
        <v>£m</v>
      </c>
      <c r="E4259" t="s">
        <v>8488</v>
      </c>
      <c r="F4259" s="1248" t="str">
        <f>IF(ISBLANK('SUP5'!$BC$17),"##BLANK",'SUP5'!$BC$17)</f>
        <v>##BLANK</v>
      </c>
    </row>
    <row r="4260" spans="2:6" x14ac:dyDescent="0.2">
      <c r="B4260" t="str">
        <f>UPPER('SUP5'!$CX$17)</f>
        <v>B1028GRCC_SEB_PR24</v>
      </c>
      <c r="C4260" t="str">
        <f>IF(LEN(_xlfn.CONCAT('SUP5'!$B$10, " - ", 'SUP5'!$B$17, " - ", 'SUP5'!$T$7, " - ", 'SUP5'!$S$6, " - ", 'SUP5'!$N$5))&gt;230,LEFT(_xlfn.CONCAT('SUP5'!$B$10, " - ", 'SUP5'!$B$17, " - ", 'SUP5'!$T$7, " - ", 'SUP5'!$S$6, " - ", 'SUP5'!$N$5),212)&amp;" [*** truncated]",_xlfn.CONCAT('SUP5'!$B$10, " - ", 'SUP5'!$B$17, " - ", 'SUP5'!$T$7, " - ", 'SUP5'!$S$6, " - ", 'SUP5'!$N$5))</f>
        <v>Green recovery programme - Green recovery line 3 - Capex - Sludge treatment - Bioresources - Cumulative expenditure on schemes completed in the report year</v>
      </c>
      <c r="D4260" t="str">
        <f>'SUP5'!$C$17</f>
        <v>£m</v>
      </c>
      <c r="E4260" t="s">
        <v>8488</v>
      </c>
      <c r="F4260" s="1248" t="str">
        <f>IF(ISBLANK('SUP5'!$BD$17),"##BLANK",'SUP5'!$BD$17)</f>
        <v>##BLANK</v>
      </c>
    </row>
    <row r="4261" spans="2:6" x14ac:dyDescent="0.2">
      <c r="B4261" t="str">
        <f>UPPER('SUP5'!$CY$17)</f>
        <v>B1039GRCC_SDB_PR24</v>
      </c>
      <c r="C4261" t="str">
        <f>IF(LEN(_xlfn.CONCAT('SUP5'!$B$10, " - ", 'SUP5'!$B$17, " - ", 'SUP5'!$U$7, " - ", 'SUP5'!$S$6, " - ", 'SUP5'!$N$5))&gt;230,LEFT(_xlfn.CONCAT('SUP5'!$B$10, " - ", 'SUP5'!$B$17, " - ", 'SUP5'!$U$7, " - ", 'SUP5'!$S$6, " - ", 'SUP5'!$N$5),212)&amp;" [*** truncated]",_xlfn.CONCAT('SUP5'!$B$10, " - ", 'SUP5'!$B$17, " - ", 'SUP5'!$U$7, " - ", 'SUP5'!$S$6, " - ", 'SUP5'!$N$5))</f>
        <v>Green recovery programme - Green recovery line 3 - Capex - Sludge disposal - Bioresources - Cumulative expenditure on schemes completed in the report year</v>
      </c>
      <c r="D4261" t="str">
        <f>'SUP5'!$C$17</f>
        <v>£m</v>
      </c>
      <c r="E4261" t="s">
        <v>8488</v>
      </c>
      <c r="F4261" s="1248" t="str">
        <f>IF(ISBLANK('SUP5'!$BE$17),"##BLANK",'SUP5'!$BE$17)</f>
        <v>##BLANK</v>
      </c>
    </row>
    <row r="4262" spans="2:6" x14ac:dyDescent="0.2">
      <c r="B4262" t="str">
        <f>UPPER('SUP5'!$CZ$17)</f>
        <v>B0764GRCC_TOB_PR24</v>
      </c>
      <c r="C4262" t="str">
        <f>IF(LEN(_xlfn.CONCAT('SUP5'!$B$10, " - ", 'SUP5'!$B$17, " - ", 'SUP5'!$V$6, " - ", 'SUP5'!$N$5))&gt;230,LEFT(_xlfn.CONCAT('SUP5'!$B$10, " - ", 'SUP5'!$B$17, " - ", 'SUP5'!$V$6, " - ", 'SUP5'!$N$5),212)&amp;" [*** truncated]",_xlfn.CONCAT('SUP5'!$B$10, " - ", 'SUP5'!$B$17, " - ", 'SUP5'!$V$6, " - ", 'SUP5'!$N$5))</f>
        <v>Green recovery programme - Green recovery line 3 - Capex - Total - Cumulative expenditure on schemes completed in the report year</v>
      </c>
      <c r="D4262" t="str">
        <f>'SUP5'!$C$17</f>
        <v>£m</v>
      </c>
      <c r="E4262" t="s">
        <v>8488</v>
      </c>
      <c r="F4262" s="1248">
        <f>IF(ISBLANK('SUP5'!$BF$17),"##BLANK",'SUP5'!$BF$17)</f>
        <v>0</v>
      </c>
    </row>
    <row r="4263" spans="2:6" x14ac:dyDescent="0.2">
      <c r="B4263" t="str">
        <f>UPPER('SUP5'!$CI$18)</f>
        <v>B0874GROE_FOW_PR24</v>
      </c>
      <c r="C4263" t="str">
        <f>IF(LEN(_xlfn.CONCAT('SUP5'!$B$10, " - ", 'SUP5'!$B$18, " - ", 'SUP5'!$E$7, " - ", 'SUP5'!$E$6, " - ", 'SUP5'!$E$5))&gt;230,LEFT(_xlfn.CONCAT('SUP5'!$B$10, " - ", 'SUP5'!$B$18, " - ", 'SUP5'!$E$7, " - ", 'SUP5'!$E$6, " - ", 'SUP5'!$E$5),212)&amp;" [*** truncated]",_xlfn.CONCAT('SUP5'!$B$10, " - ", 'SUP5'!$B$18, " - ", 'SUP5'!$E$7, " - ", 'SUP5'!$E$6, " - ", 'SUP5'!$E$5))</f>
        <v>Green recovery programme - Green recovery line 3 - Opex - Foul - Wastewater network+  - Expenditure in report year</v>
      </c>
      <c r="D4263" t="str">
        <f>'SUP5'!$C$18</f>
        <v>£m</v>
      </c>
      <c r="E4263" t="s">
        <v>8488</v>
      </c>
      <c r="F4263" s="1248" t="str">
        <f>IF(ISBLANK('SUP5'!$AO$18),"##BLANK",'SUP5'!$AO$18)</f>
        <v>##BLANK</v>
      </c>
    </row>
    <row r="4264" spans="2:6" x14ac:dyDescent="0.2">
      <c r="B4264" t="str">
        <f>UPPER('SUP5'!$CJ$18)</f>
        <v>B0885GROE_SUW_PR24</v>
      </c>
      <c r="C4264" t="str">
        <f>IF(LEN(_xlfn.CONCAT('SUP5'!$B$10, " - ", 'SUP5'!$B$18, " - ", 'SUP5'!$F$7, " - ", 'SUP5'!$E$6, " - ", 'SUP5'!$E$5))&gt;230,LEFT(_xlfn.CONCAT('SUP5'!$B$10, " - ", 'SUP5'!$B$18, " - ", 'SUP5'!$F$7, " - ", 'SUP5'!$E$6, " - ", 'SUP5'!$E$5),212)&amp;" [*** truncated]",_xlfn.CONCAT('SUP5'!$B$10, " - ", 'SUP5'!$B$18, " - ", 'SUP5'!$F$7, " - ", 'SUP5'!$E$6, " - ", 'SUP5'!$E$5))</f>
        <v>Green recovery programme - Green recovery line 3 - Opex - Surface water drainage - Wastewater network+  - Expenditure in report year</v>
      </c>
      <c r="D4264" t="str">
        <f>'SUP5'!$C$18</f>
        <v>£m</v>
      </c>
      <c r="E4264" t="s">
        <v>8488</v>
      </c>
      <c r="F4264" s="1248" t="str">
        <f>IF(ISBLANK('SUP5'!$AP$18),"##BLANK",'SUP5'!$AP$18)</f>
        <v>##BLANK</v>
      </c>
    </row>
    <row r="4265" spans="2:6" x14ac:dyDescent="0.2">
      <c r="B4265" t="str">
        <f>UPPER('SUP5'!$CK$18)</f>
        <v>B0896GROE_HDW_PR24</v>
      </c>
      <c r="C4265" t="str">
        <f>IF(LEN(_xlfn.CONCAT('SUP5'!$B$10, " - ", 'SUP5'!$B$18, " - ", 'SUP5'!$G$7, " - ", 'SUP5'!$E$6, " - ", 'SUP5'!$E$5))&gt;230,LEFT(_xlfn.CONCAT('SUP5'!$B$10, " - ", 'SUP5'!$B$18, " - ", 'SUP5'!$G$7, " - ", 'SUP5'!$E$6, " - ", 'SUP5'!$E$5),212)&amp;" [*** truncated]",_xlfn.CONCAT('SUP5'!$B$10, " - ", 'SUP5'!$B$18, " - ", 'SUP5'!$G$7, " - ", 'SUP5'!$E$6, " - ", 'SUP5'!$E$5))</f>
        <v>Green recovery programme - Green recovery line 3 - Opex - Highway drainage - Wastewater network+  - Expenditure in report year</v>
      </c>
      <c r="D4265" t="str">
        <f>'SUP5'!$C$18</f>
        <v>£m</v>
      </c>
      <c r="E4265" t="s">
        <v>8488</v>
      </c>
      <c r="F4265" s="1248" t="str">
        <f>IF(ISBLANK('SUP5'!$AQ$18),"##BLANK",'SUP5'!$AQ$18)</f>
        <v>##BLANK</v>
      </c>
    </row>
    <row r="4266" spans="2:6" x14ac:dyDescent="0.2">
      <c r="B4266" t="str">
        <f>UPPER('SUP5'!$CL$18)</f>
        <v>B0907GROE_STW_PR24</v>
      </c>
      <c r="C4266" t="str">
        <f>IF(LEN(_xlfn.CONCAT('SUP5'!$B$10, " - ", 'SUP5'!$B$18, " - ", 'SUP5'!$H$7, " - ", 'SUP5'!$E$6, " - ", 'SUP5'!$E$5))&gt;230,LEFT(_xlfn.CONCAT('SUP5'!$B$10, " - ", 'SUP5'!$B$18, " - ", 'SUP5'!$H$7, " - ", 'SUP5'!$E$6, " - ", 'SUP5'!$E$5),212)&amp;" [*** truncated]",_xlfn.CONCAT('SUP5'!$B$10, " - ", 'SUP5'!$B$18, " - ", 'SUP5'!$H$7, " - ", 'SUP5'!$E$6, " - ", 'SUP5'!$E$5))</f>
        <v>Green recovery programme - Green recovery line 3 - Opex - Sewage treatment and disposal - Wastewater network+  - Expenditure in report year</v>
      </c>
      <c r="D4266" t="str">
        <f>'SUP5'!$C$18</f>
        <v>£m</v>
      </c>
      <c r="E4266" t="s">
        <v>8488</v>
      </c>
      <c r="F4266" s="1248" t="str">
        <f>IF(ISBLANK('SUP5'!$AR$18),"##BLANK",'SUP5'!$AR$18)</f>
        <v>##BLANK</v>
      </c>
    </row>
    <row r="4267" spans="2:6" x14ac:dyDescent="0.2">
      <c r="B4267" t="str">
        <f>UPPER('SUP5'!$CM$18)</f>
        <v>B0918GROE_SLW_PR24</v>
      </c>
      <c r="C4267" t="str">
        <f>IF(LEN(_xlfn.CONCAT('SUP5'!$B$10, " - ", 'SUP5'!$B$18, " - ", 'SUP5'!$I$7, " - ", 'SUP5'!$E$6, " - ", 'SUP5'!$E$5))&gt;230,LEFT(_xlfn.CONCAT('SUP5'!$B$10, " - ", 'SUP5'!$B$18, " - ", 'SUP5'!$I$7, " - ", 'SUP5'!$E$6, " - ", 'SUP5'!$E$5),212)&amp;" [*** truncated]",_xlfn.CONCAT('SUP5'!$B$10, " - ", 'SUP5'!$B$18, " - ", 'SUP5'!$I$7, " - ", 'SUP5'!$E$6, " - ", 'SUP5'!$E$5))</f>
        <v>Green recovery programme - Green recovery line 3 - Opex - Sludge liquor treatment - Wastewater network+  - Expenditure in report year</v>
      </c>
      <c r="D4267" t="str">
        <f>'SUP5'!$C$18</f>
        <v>£m</v>
      </c>
      <c r="E4267" t="s">
        <v>8488</v>
      </c>
      <c r="F4267" s="1248" t="str">
        <f>IF(ISBLANK('SUP5'!$AS$18),"##BLANK",'SUP5'!$AS$18)</f>
        <v>##BLANK</v>
      </c>
    </row>
    <row r="4268" spans="2:6" x14ac:dyDescent="0.2">
      <c r="B4268" t="str">
        <f>UPPER('SUP5'!$CN$18)</f>
        <v>B0929GROE_SAB_PR24</v>
      </c>
      <c r="C4268" t="str">
        <f>IF(LEN(_xlfn.CONCAT('SUP5'!$B$10, " - ", 'SUP5'!$B$18, " - ", 'SUP5'!$J$7, " - ", 'SUP5'!$J$6, " - ", 'SUP5'!$E$5))&gt;230,LEFT(_xlfn.CONCAT('SUP5'!$B$10, " - ", 'SUP5'!$B$18, " - ", 'SUP5'!$J$7, " - ", 'SUP5'!$J$6, " - ", 'SUP5'!$E$5),212)&amp;" [*** truncated]",_xlfn.CONCAT('SUP5'!$B$10, " - ", 'SUP5'!$B$18, " - ", 'SUP5'!$J$7, " - ", 'SUP5'!$J$6, " - ", 'SUP5'!$E$5))</f>
        <v>Green recovery programme - Green recovery line 3 - Opex - Sludge transport - Bioresources - Expenditure in report year</v>
      </c>
      <c r="D4268" t="str">
        <f>'SUP5'!$C$18</f>
        <v>£m</v>
      </c>
      <c r="E4268" t="s">
        <v>8488</v>
      </c>
      <c r="F4268" s="1248" t="str">
        <f>IF(ISBLANK('SUP5'!$AT$18),"##BLANK",'SUP5'!$AT$18)</f>
        <v>##BLANK</v>
      </c>
    </row>
    <row r="4269" spans="2:6" x14ac:dyDescent="0.2">
      <c r="B4269" t="str">
        <f>UPPER('SUP5'!$CO$18)</f>
        <v>B0940GROE_SEB_PR24</v>
      </c>
      <c r="C4269" t="str">
        <f>IF(LEN(_xlfn.CONCAT('SUP5'!$B$10, " - ", 'SUP5'!$B$18, " - ", 'SUP5'!$K$7, " - ", 'SUP5'!$J$6, " - ", 'SUP5'!$E$5))&gt;230,LEFT(_xlfn.CONCAT('SUP5'!$B$10, " - ", 'SUP5'!$B$18, " - ", 'SUP5'!$K$7, " - ", 'SUP5'!$J$6, " - ", 'SUP5'!$E$5),212)&amp;" [*** truncated]",_xlfn.CONCAT('SUP5'!$B$10, " - ", 'SUP5'!$B$18, " - ", 'SUP5'!$K$7, " - ", 'SUP5'!$J$6, " - ", 'SUP5'!$E$5))</f>
        <v>Green recovery programme - Green recovery line 3 - Opex - Sludge treatment - Bioresources - Expenditure in report year</v>
      </c>
      <c r="D4269" t="str">
        <f>'SUP5'!$C$18</f>
        <v>£m</v>
      </c>
      <c r="E4269" t="s">
        <v>8488</v>
      </c>
      <c r="F4269" s="1248" t="str">
        <f>IF(ISBLANK('SUP5'!$AU$18),"##BLANK",'SUP5'!$AU$18)</f>
        <v>##BLANK</v>
      </c>
    </row>
    <row r="4270" spans="2:6" x14ac:dyDescent="0.2">
      <c r="B4270" t="str">
        <f>UPPER('SUP5'!$CP$18)</f>
        <v>B0951GROE_SDB_PR24</v>
      </c>
      <c r="C4270" t="str">
        <f>IF(LEN(_xlfn.CONCAT('SUP5'!$B$10, " - ", 'SUP5'!$B$18, " - ", 'SUP5'!$L$7, " - ", 'SUP5'!$J$6, " - ", 'SUP5'!$E$5))&gt;230,LEFT(_xlfn.CONCAT('SUP5'!$B$10, " - ", 'SUP5'!$B$18, " - ", 'SUP5'!$L$7, " - ", 'SUP5'!$J$6, " - ", 'SUP5'!$E$5),212)&amp;" [*** truncated]",_xlfn.CONCAT('SUP5'!$B$10, " - ", 'SUP5'!$B$18, " - ", 'SUP5'!$L$7, " - ", 'SUP5'!$J$6, " - ", 'SUP5'!$E$5))</f>
        <v>Green recovery programme - Green recovery line 3 - Opex - Sludge disposal - Bioresources - Expenditure in report year</v>
      </c>
      <c r="D4270" t="str">
        <f>'SUP5'!$C$18</f>
        <v>£m</v>
      </c>
      <c r="E4270" t="s">
        <v>8488</v>
      </c>
      <c r="F4270" s="1248" t="str">
        <f>IF(ISBLANK('SUP5'!$AV$18),"##BLANK",'SUP5'!$AV$18)</f>
        <v>##BLANK</v>
      </c>
    </row>
    <row r="4271" spans="2:6" x14ac:dyDescent="0.2">
      <c r="B4271" t="str">
        <f>UPPER('SUP5'!$CQ$18)</f>
        <v>B0759GROE_TOB_PR24</v>
      </c>
      <c r="C4271" t="str">
        <f>IF(LEN(_xlfn.CONCAT('SUP5'!$B$10, " - ", 'SUP5'!$B$18, " - ", 'SUP5'!$M$6, " - ", 'SUP5'!$E$5))&gt;230,LEFT(_xlfn.CONCAT('SUP5'!$B$10, " - ", 'SUP5'!$B$18, " - ", 'SUP5'!$M$6, " - ", 'SUP5'!$E$5),212)&amp;" [*** truncated]",_xlfn.CONCAT('SUP5'!$B$10, " - ", 'SUP5'!$B$18, " - ", 'SUP5'!$M$6, " - ", 'SUP5'!$E$5))</f>
        <v>Green recovery programme - Green recovery line 3 - Opex - Total - Expenditure in report year</v>
      </c>
      <c r="D4271" t="str">
        <f>'SUP5'!$C$18</f>
        <v>£m</v>
      </c>
      <c r="E4271" t="s">
        <v>8488</v>
      </c>
      <c r="F4271" s="1248">
        <f>IF(ISBLANK('SUP5'!$AW$18),"##BLANK",'SUP5'!$AW$18)</f>
        <v>0</v>
      </c>
    </row>
    <row r="4272" spans="2:6" x14ac:dyDescent="0.2">
      <c r="B4272" t="str">
        <f>UPPER('SUP5'!$CR$18)</f>
        <v>B0962GROC_FOW_PR24</v>
      </c>
      <c r="C4272" t="str">
        <f>IF(LEN(_xlfn.CONCAT('SUP5'!$B$10, " - ", 'SUP5'!$B$18, " - ", 'SUP5'!$N$7, " - ", 'SUP5'!$N$6, " - ", 'SUP5'!$N$5))&gt;230,LEFT(_xlfn.CONCAT('SUP5'!$B$10, " - ", 'SUP5'!$B$18, " - ", 'SUP5'!$N$7, " - ", 'SUP5'!$N$6, " - ", 'SUP5'!$N$5),212)&amp;" [*** truncated]",_xlfn.CONCAT('SUP5'!$B$10, " - ", 'SUP5'!$B$18, " - ", 'SUP5'!$N$7, " - ", 'SUP5'!$N$6, " - ", 'SUP5'!$N$5))</f>
        <v>Green recovery programme - Green recovery line 3 - Opex - Foul - Wastewater network+  - Cumulative expenditure on schemes completed in the report year</v>
      </c>
      <c r="D4272" t="str">
        <f>'SUP5'!$C$18</f>
        <v>£m</v>
      </c>
      <c r="E4272" t="s">
        <v>8488</v>
      </c>
      <c r="F4272" s="1248" t="str">
        <f>IF(ISBLANK('SUP5'!$AX$18),"##BLANK",'SUP5'!$AX$18)</f>
        <v>##BLANK</v>
      </c>
    </row>
    <row r="4273" spans="2:6" x14ac:dyDescent="0.2">
      <c r="B4273" t="str">
        <f>UPPER('SUP5'!$CS$18)</f>
        <v>B0973GROC_SUW_PR24</v>
      </c>
      <c r="C4273" t="str">
        <f>IF(LEN(_xlfn.CONCAT('SUP5'!$B$10, " - ", 'SUP5'!$B$18, " - ", 'SUP5'!$O$7, " - ", 'SUP5'!$N$6, " - ", 'SUP5'!$N$5))&gt;230,LEFT(_xlfn.CONCAT('SUP5'!$B$10, " - ", 'SUP5'!$B$18, " - ", 'SUP5'!$O$7, " - ", 'SUP5'!$N$6, " - ", 'SUP5'!$N$5),212)&amp;" [*** truncated]",_xlfn.CONCAT('SUP5'!$B$10, " - ", 'SUP5'!$B$18, " - ", 'SUP5'!$O$7, " - ", 'SUP5'!$N$6, " - ", 'SUP5'!$N$5))</f>
        <v>Green recovery programme - Green recovery line 3 - Opex - Surface water drainage - Wastewater network+  - Cumulative expenditure on schemes completed in the report year</v>
      </c>
      <c r="D4273" t="str">
        <f>'SUP5'!$C$18</f>
        <v>£m</v>
      </c>
      <c r="E4273" t="s">
        <v>8488</v>
      </c>
      <c r="F4273" s="1248" t="str">
        <f>IF(ISBLANK('SUP5'!$AY$18),"##BLANK",'SUP5'!$AY$18)</f>
        <v>##BLANK</v>
      </c>
    </row>
    <row r="4274" spans="2:6" x14ac:dyDescent="0.2">
      <c r="B4274" t="str">
        <f>UPPER('SUP5'!$CT$18)</f>
        <v>B0984GROC_HDW_PR24</v>
      </c>
      <c r="C4274" t="str">
        <f>IF(LEN(_xlfn.CONCAT('SUP5'!$B$10, " - ", 'SUP5'!$B$18, " - ", 'SUP5'!$P$7, " - ", 'SUP5'!$N$6, " - ", 'SUP5'!$N$5))&gt;230,LEFT(_xlfn.CONCAT('SUP5'!$B$10, " - ", 'SUP5'!$B$18, " - ", 'SUP5'!$P$7, " - ", 'SUP5'!$N$6, " - ", 'SUP5'!$N$5),212)&amp;" [*** truncated]",_xlfn.CONCAT('SUP5'!$B$10, " - ", 'SUP5'!$B$18, " - ", 'SUP5'!$P$7, " - ", 'SUP5'!$N$6, " - ", 'SUP5'!$N$5))</f>
        <v>Green recovery programme - Green recovery line 3 - Opex - Highway drainage - Wastewater network+  - Cumulative expenditure on schemes completed in the report year</v>
      </c>
      <c r="D4274" t="str">
        <f>'SUP5'!$C$18</f>
        <v>£m</v>
      </c>
      <c r="E4274" t="s">
        <v>8488</v>
      </c>
      <c r="F4274" s="1248" t="str">
        <f>IF(ISBLANK('SUP5'!$AZ$18),"##BLANK",'SUP5'!$AZ$18)</f>
        <v>##BLANK</v>
      </c>
    </row>
    <row r="4275" spans="2:6" x14ac:dyDescent="0.2">
      <c r="B4275" t="str">
        <f>UPPER('SUP5'!$CU$18)</f>
        <v>B0995GROC_STW_PR24</v>
      </c>
      <c r="C4275" t="str">
        <f>IF(LEN(_xlfn.CONCAT('SUP5'!$B$10, " - ", 'SUP5'!$B$18, " - ", 'SUP5'!$Q$7, " - ", 'SUP5'!$N$6, " - ", 'SUP5'!$N$5))&gt;230,LEFT(_xlfn.CONCAT('SUP5'!$B$10, " - ", 'SUP5'!$B$18, " - ", 'SUP5'!$Q$7, " - ", 'SUP5'!$N$6, " - ", 'SUP5'!$N$5),212)&amp;" [*** truncated]",_xlfn.CONCAT('SUP5'!$B$10, " - ", 'SUP5'!$B$18, " - ", 'SUP5'!$Q$7, " - ", 'SUP5'!$N$6, " - ", 'SUP5'!$N$5))</f>
        <v>Green recovery programme - Green recovery line 3 - Opex - Sewage treatment and disposal - Wastewater network+  - Cumulative expenditure on schemes completed in the report year</v>
      </c>
      <c r="D4275" t="str">
        <f>'SUP5'!$C$18</f>
        <v>£m</v>
      </c>
      <c r="E4275" t="s">
        <v>8488</v>
      </c>
      <c r="F4275" s="1248" t="str">
        <f>IF(ISBLANK('SUP5'!$BA$18),"##BLANK",'SUP5'!$BA$18)</f>
        <v>##BLANK</v>
      </c>
    </row>
    <row r="4276" spans="2:6" x14ac:dyDescent="0.2">
      <c r="B4276" t="str">
        <f>UPPER('SUP5'!$CV$18)</f>
        <v>B1007GROC_SLW_PR24</v>
      </c>
      <c r="C4276" t="str">
        <f>IF(LEN(_xlfn.CONCAT('SUP5'!$B$10, " - ", 'SUP5'!$B$18, " - ", 'SUP5'!$R$7, " - ", 'SUP5'!$N$6, " - ", 'SUP5'!$N$5))&gt;230,LEFT(_xlfn.CONCAT('SUP5'!$B$10, " - ", 'SUP5'!$B$18, " - ", 'SUP5'!$R$7, " - ", 'SUP5'!$N$6, " - ", 'SUP5'!$N$5),212)&amp;" [*** truncated]",_xlfn.CONCAT('SUP5'!$B$10, " - ", 'SUP5'!$B$18, " - ", 'SUP5'!$R$7, " - ", 'SUP5'!$N$6, " - ", 'SUP5'!$N$5))</f>
        <v>Green recovery programme - Green recovery line 3 - Opex - Sludge liquor treatment - Wastewater network+  - Cumulative expenditure on schemes completed in the report year</v>
      </c>
      <c r="D4276" t="str">
        <f>'SUP5'!$C$18</f>
        <v>£m</v>
      </c>
      <c r="E4276" t="s">
        <v>8488</v>
      </c>
      <c r="F4276" s="1248" t="str">
        <f>IF(ISBLANK('SUP5'!$BB$18),"##BLANK",'SUP5'!$BB$18)</f>
        <v>##BLANK</v>
      </c>
    </row>
    <row r="4277" spans="2:6" x14ac:dyDescent="0.2">
      <c r="B4277" t="str">
        <f>UPPER('SUP5'!$CW$18)</f>
        <v>B1018GROC_SAB_PR24</v>
      </c>
      <c r="C4277" t="str">
        <f>IF(LEN(_xlfn.CONCAT('SUP5'!$B$10, " - ", 'SUP5'!$B$18, " - ", 'SUP5'!$S$7, " - ", 'SUP5'!$S$6, " - ", 'SUP5'!$N$5))&gt;230,LEFT(_xlfn.CONCAT('SUP5'!$B$10, " - ", 'SUP5'!$B$18, " - ", 'SUP5'!$S$7, " - ", 'SUP5'!$S$6, " - ", 'SUP5'!$N$5),212)&amp;" [*** truncated]",_xlfn.CONCAT('SUP5'!$B$10, " - ", 'SUP5'!$B$18, " - ", 'SUP5'!$S$7, " - ", 'SUP5'!$S$6, " - ", 'SUP5'!$N$5))</f>
        <v>Green recovery programme - Green recovery line 3 - Opex - Sludge transport - Bioresources - Cumulative expenditure on schemes completed in the report year</v>
      </c>
      <c r="D4277" t="str">
        <f>'SUP5'!$C$18</f>
        <v>£m</v>
      </c>
      <c r="E4277" t="s">
        <v>8488</v>
      </c>
      <c r="F4277" s="1248" t="str">
        <f>IF(ISBLANK('SUP5'!$BC$18),"##BLANK",'SUP5'!$BC$18)</f>
        <v>##BLANK</v>
      </c>
    </row>
    <row r="4278" spans="2:6" x14ac:dyDescent="0.2">
      <c r="B4278" t="str">
        <f>UPPER('SUP5'!$CX$18)</f>
        <v>B1029GROC_SEB_PR24</v>
      </c>
      <c r="C4278" t="str">
        <f>IF(LEN(_xlfn.CONCAT('SUP5'!$B$10, " - ", 'SUP5'!$B$18, " - ", 'SUP5'!$T$7, " - ", 'SUP5'!$S$6, " - ", 'SUP5'!$N$5))&gt;230,LEFT(_xlfn.CONCAT('SUP5'!$B$10, " - ", 'SUP5'!$B$18, " - ", 'SUP5'!$T$7, " - ", 'SUP5'!$S$6, " - ", 'SUP5'!$N$5),212)&amp;" [*** truncated]",_xlfn.CONCAT('SUP5'!$B$10, " - ", 'SUP5'!$B$18, " - ", 'SUP5'!$T$7, " - ", 'SUP5'!$S$6, " - ", 'SUP5'!$N$5))</f>
        <v>Green recovery programme - Green recovery line 3 - Opex - Sludge treatment - Bioresources - Cumulative expenditure on schemes completed in the report year</v>
      </c>
      <c r="D4278" t="str">
        <f>'SUP5'!$C$18</f>
        <v>£m</v>
      </c>
      <c r="E4278" t="s">
        <v>8488</v>
      </c>
      <c r="F4278" s="1248" t="str">
        <f>IF(ISBLANK('SUP5'!$BD$18),"##BLANK",'SUP5'!$BD$18)</f>
        <v>##BLANK</v>
      </c>
    </row>
    <row r="4279" spans="2:6" x14ac:dyDescent="0.2">
      <c r="B4279" t="str">
        <f>UPPER('SUP5'!$CY$18)</f>
        <v>B1040GROC_SDB_PR24</v>
      </c>
      <c r="C4279" t="str">
        <f>IF(LEN(_xlfn.CONCAT('SUP5'!$B$10, " - ", 'SUP5'!$B$18, " - ", 'SUP5'!$U$7, " - ", 'SUP5'!$S$6, " - ", 'SUP5'!$N$5))&gt;230,LEFT(_xlfn.CONCAT('SUP5'!$B$10, " - ", 'SUP5'!$B$18, " - ", 'SUP5'!$U$7, " - ", 'SUP5'!$S$6, " - ", 'SUP5'!$N$5),212)&amp;" [*** truncated]",_xlfn.CONCAT('SUP5'!$B$10, " - ", 'SUP5'!$B$18, " - ", 'SUP5'!$U$7, " - ", 'SUP5'!$S$6, " - ", 'SUP5'!$N$5))</f>
        <v>Green recovery programme - Green recovery line 3 - Opex - Sludge disposal - Bioresources - Cumulative expenditure on schemes completed in the report year</v>
      </c>
      <c r="D4279" t="str">
        <f>'SUP5'!$C$18</f>
        <v>£m</v>
      </c>
      <c r="E4279" t="s">
        <v>8488</v>
      </c>
      <c r="F4279" s="1248" t="str">
        <f>IF(ISBLANK('SUP5'!$BE$18),"##BLANK",'SUP5'!$BE$18)</f>
        <v>##BLANK</v>
      </c>
    </row>
    <row r="4280" spans="2:6" x14ac:dyDescent="0.2">
      <c r="B4280" t="str">
        <f>UPPER('SUP5'!$CZ$18)</f>
        <v>B0765GROC_TOB_PR24</v>
      </c>
      <c r="C4280" t="str">
        <f>IF(LEN(_xlfn.CONCAT('SUP5'!$B$10, " - ", 'SUP5'!$B$18, " - ", 'SUP5'!$V$6, " - ", 'SUP5'!$N$5))&gt;230,LEFT(_xlfn.CONCAT('SUP5'!$B$10, " - ", 'SUP5'!$B$18, " - ", 'SUP5'!$V$6, " - ", 'SUP5'!$N$5),212)&amp;" [*** truncated]",_xlfn.CONCAT('SUP5'!$B$10, " - ", 'SUP5'!$B$18, " - ", 'SUP5'!$V$6, " - ", 'SUP5'!$N$5))</f>
        <v>Green recovery programme - Green recovery line 3 - Opex - Total - Cumulative expenditure on schemes completed in the report year</v>
      </c>
      <c r="D4280" t="str">
        <f>'SUP5'!$C$18</f>
        <v>£m</v>
      </c>
      <c r="E4280" t="s">
        <v>8488</v>
      </c>
      <c r="F4280" s="1248">
        <f>IF(ISBLANK('SUP5'!$BF$18),"##BLANK",'SUP5'!$BF$18)</f>
        <v>0</v>
      </c>
    </row>
    <row r="4281" spans="2:6" x14ac:dyDescent="0.2">
      <c r="B4281" t="str">
        <f>UPPER('SUP5'!$CI$19)</f>
        <v>B0509GRTE_FOW_PR24</v>
      </c>
      <c r="C4281" t="str">
        <f>IF(LEN(_xlfn.CONCAT('SUP5'!$B$10, " - ", 'SUP5'!$B$19, " - ", 'SUP5'!$E$7, " - ", 'SUP5'!$E$6, " - ", 'SUP5'!$E$5))&gt;230,LEFT(_xlfn.CONCAT('SUP5'!$B$10, " - ", 'SUP5'!$B$19, " - ", 'SUP5'!$E$7, " - ", 'SUP5'!$E$6, " - ", 'SUP5'!$E$5),212)&amp;" [*** truncated]",_xlfn.CONCAT('SUP5'!$B$10, " - ", 'SUP5'!$B$19, " - ", 'SUP5'!$E$7, " - ", 'SUP5'!$E$6, " - ", 'SUP5'!$E$5))</f>
        <v>Green recovery programme - Green recovery line 3 - Totex - Foul - Wastewater network+  - Expenditure in report year</v>
      </c>
      <c r="D4281" t="str">
        <f>'SUP5'!$C$19</f>
        <v>£m</v>
      </c>
      <c r="E4281" t="s">
        <v>8488</v>
      </c>
      <c r="F4281" s="1248">
        <f>IF(ISBLANK('SUP5'!$AO$19),"##BLANK",'SUP5'!$AO$19)</f>
        <v>0</v>
      </c>
    </row>
    <row r="4282" spans="2:6" x14ac:dyDescent="0.2">
      <c r="B4282" t="str">
        <f>UPPER('SUP5'!$CJ$19)</f>
        <v>B0516GRTE_SUW_PR24</v>
      </c>
      <c r="C4282" t="str">
        <f>IF(LEN(_xlfn.CONCAT('SUP5'!$B$10, " - ", 'SUP5'!$B$19, " - ", 'SUP5'!$F$7, " - ", 'SUP5'!$E$6, " - ", 'SUP5'!$E$5))&gt;230,LEFT(_xlfn.CONCAT('SUP5'!$B$10, " - ", 'SUP5'!$B$19, " - ", 'SUP5'!$F$7, " - ", 'SUP5'!$E$6, " - ", 'SUP5'!$E$5),212)&amp;" [*** truncated]",_xlfn.CONCAT('SUP5'!$B$10, " - ", 'SUP5'!$B$19, " - ", 'SUP5'!$F$7, " - ", 'SUP5'!$E$6, " - ", 'SUP5'!$E$5))</f>
        <v>Green recovery programme - Green recovery line 3 - Totex - Surface water drainage - Wastewater network+  - Expenditure in report year</v>
      </c>
      <c r="D4282" t="str">
        <f>'SUP5'!$C$19</f>
        <v>£m</v>
      </c>
      <c r="E4282" t="s">
        <v>8488</v>
      </c>
      <c r="F4282" s="1248">
        <f>IF(ISBLANK('SUP5'!$AP$19),"##BLANK",'SUP5'!$AP$19)</f>
        <v>0</v>
      </c>
    </row>
    <row r="4283" spans="2:6" x14ac:dyDescent="0.2">
      <c r="B4283" t="str">
        <f>UPPER('SUP5'!$CK$19)</f>
        <v>B0523GRTE_HDW_PR24</v>
      </c>
      <c r="C4283" t="str">
        <f>IF(LEN(_xlfn.CONCAT('SUP5'!$B$10, " - ", 'SUP5'!$B$19, " - ", 'SUP5'!$G$7, " - ", 'SUP5'!$E$6, " - ", 'SUP5'!$E$5))&gt;230,LEFT(_xlfn.CONCAT('SUP5'!$B$10, " - ", 'SUP5'!$B$19, " - ", 'SUP5'!$G$7, " - ", 'SUP5'!$E$6, " - ", 'SUP5'!$E$5),212)&amp;" [*** truncated]",_xlfn.CONCAT('SUP5'!$B$10, " - ", 'SUP5'!$B$19, " - ", 'SUP5'!$G$7, " - ", 'SUP5'!$E$6, " - ", 'SUP5'!$E$5))</f>
        <v>Green recovery programme - Green recovery line 3 - Totex - Highway drainage - Wastewater network+  - Expenditure in report year</v>
      </c>
      <c r="D4283" t="str">
        <f>'SUP5'!$C$19</f>
        <v>£m</v>
      </c>
      <c r="E4283" t="s">
        <v>8488</v>
      </c>
      <c r="F4283" s="1248">
        <f>IF(ISBLANK('SUP5'!$AQ$19),"##BLANK",'SUP5'!$AQ$19)</f>
        <v>0</v>
      </c>
    </row>
    <row r="4284" spans="2:6" x14ac:dyDescent="0.2">
      <c r="B4284" t="str">
        <f>UPPER('SUP5'!$CL$19)</f>
        <v>B0530GRTE_STW_PR24</v>
      </c>
      <c r="C4284" t="str">
        <f>IF(LEN(_xlfn.CONCAT('SUP5'!$B$10, " - ", 'SUP5'!$B$19, " - ", 'SUP5'!$H$7, " - ", 'SUP5'!$E$6, " - ", 'SUP5'!$E$5))&gt;230,LEFT(_xlfn.CONCAT('SUP5'!$B$10, " - ", 'SUP5'!$B$19, " - ", 'SUP5'!$H$7, " - ", 'SUP5'!$E$6, " - ", 'SUP5'!$E$5),212)&amp;" [*** truncated]",_xlfn.CONCAT('SUP5'!$B$10, " - ", 'SUP5'!$B$19, " - ", 'SUP5'!$H$7, " - ", 'SUP5'!$E$6, " - ", 'SUP5'!$E$5))</f>
        <v>Green recovery programme - Green recovery line 3 - Totex - Sewage treatment and disposal - Wastewater network+  - Expenditure in report year</v>
      </c>
      <c r="D4284" t="str">
        <f>'SUP5'!$C$19</f>
        <v>£m</v>
      </c>
      <c r="E4284" t="s">
        <v>8488</v>
      </c>
      <c r="F4284" s="1248">
        <f>IF(ISBLANK('SUP5'!$AR$19),"##BLANK",'SUP5'!$AR$19)</f>
        <v>0</v>
      </c>
    </row>
    <row r="4285" spans="2:6" x14ac:dyDescent="0.2">
      <c r="B4285" t="str">
        <f>UPPER('SUP5'!$CM$19)</f>
        <v>B0537GRTE_SLW_PR24</v>
      </c>
      <c r="C4285" t="str">
        <f>IF(LEN(_xlfn.CONCAT('SUP5'!$B$10, " - ", 'SUP5'!$B$19, " - ", 'SUP5'!$I$7, " - ", 'SUP5'!$E$6, " - ", 'SUP5'!$E$5))&gt;230,LEFT(_xlfn.CONCAT('SUP5'!$B$10, " - ", 'SUP5'!$B$19, " - ", 'SUP5'!$I$7, " - ", 'SUP5'!$E$6, " - ", 'SUP5'!$E$5),212)&amp;" [*** truncated]",_xlfn.CONCAT('SUP5'!$B$10, " - ", 'SUP5'!$B$19, " - ", 'SUP5'!$I$7, " - ", 'SUP5'!$E$6, " - ", 'SUP5'!$E$5))</f>
        <v>Green recovery programme - Green recovery line 3 - Totex - Sludge liquor treatment - Wastewater network+  - Expenditure in report year</v>
      </c>
      <c r="D4285" t="str">
        <f>'SUP5'!$C$19</f>
        <v>£m</v>
      </c>
      <c r="E4285" t="s">
        <v>8488</v>
      </c>
      <c r="F4285" s="1248">
        <f>IF(ISBLANK('SUP5'!$AS$19),"##BLANK",'SUP5'!$AS$19)</f>
        <v>0</v>
      </c>
    </row>
    <row r="4286" spans="2:6" x14ac:dyDescent="0.2">
      <c r="B4286" t="str">
        <f>UPPER('SUP5'!$CN$19)</f>
        <v>B0543GRTE_SAB_PR24</v>
      </c>
      <c r="C4286" t="str">
        <f>IF(LEN(_xlfn.CONCAT('SUP5'!$B$10, " - ", 'SUP5'!$B$19, " - ", 'SUP5'!$J$7, " - ", 'SUP5'!$J$6, " - ", 'SUP5'!$E$5))&gt;230,LEFT(_xlfn.CONCAT('SUP5'!$B$10, " - ", 'SUP5'!$B$19, " - ", 'SUP5'!$J$7, " - ", 'SUP5'!$J$6, " - ", 'SUP5'!$E$5),212)&amp;" [*** truncated]",_xlfn.CONCAT('SUP5'!$B$10, " - ", 'SUP5'!$B$19, " - ", 'SUP5'!$J$7, " - ", 'SUP5'!$J$6, " - ", 'SUP5'!$E$5))</f>
        <v>Green recovery programme - Green recovery line 3 - Totex - Sludge transport - Bioresources - Expenditure in report year</v>
      </c>
      <c r="D4286" t="str">
        <f>'SUP5'!$C$19</f>
        <v>£m</v>
      </c>
      <c r="E4286" t="s">
        <v>8488</v>
      </c>
      <c r="F4286" s="1248">
        <f>IF(ISBLANK('SUP5'!$AT$19),"##BLANK",'SUP5'!$AT$19)</f>
        <v>0</v>
      </c>
    </row>
    <row r="4287" spans="2:6" x14ac:dyDescent="0.2">
      <c r="B4287" t="str">
        <f>UPPER('SUP5'!$CO$19)</f>
        <v>B0550GRTE_SEB_PR24</v>
      </c>
      <c r="C4287" t="str">
        <f>IF(LEN(_xlfn.CONCAT('SUP5'!$B$10, " - ", 'SUP5'!$B$19, " - ", 'SUP5'!$K$7, " - ", 'SUP5'!$J$6, " - ", 'SUP5'!$E$5))&gt;230,LEFT(_xlfn.CONCAT('SUP5'!$B$10, " - ", 'SUP5'!$B$19, " - ", 'SUP5'!$K$7, " - ", 'SUP5'!$J$6, " - ", 'SUP5'!$E$5),212)&amp;" [*** truncated]",_xlfn.CONCAT('SUP5'!$B$10, " - ", 'SUP5'!$B$19, " - ", 'SUP5'!$K$7, " - ", 'SUP5'!$J$6, " - ", 'SUP5'!$E$5))</f>
        <v>Green recovery programme - Green recovery line 3 - Totex - Sludge treatment - Bioresources - Expenditure in report year</v>
      </c>
      <c r="D4287" t="str">
        <f>'SUP5'!$C$19</f>
        <v>£m</v>
      </c>
      <c r="E4287" t="s">
        <v>8488</v>
      </c>
      <c r="F4287" s="1248">
        <f>IF(ISBLANK('SUP5'!$AU$19),"##BLANK",'SUP5'!$AU$19)</f>
        <v>0</v>
      </c>
    </row>
    <row r="4288" spans="2:6" x14ac:dyDescent="0.2">
      <c r="B4288" t="str">
        <f>UPPER('SUP5'!$CP$19)</f>
        <v>B0557GRTE_SDB_PR24</v>
      </c>
      <c r="C4288" t="str">
        <f>IF(LEN(_xlfn.CONCAT('SUP5'!$B$10, " - ", 'SUP5'!$B$19, " - ", 'SUP5'!$L$7, " - ", 'SUP5'!$J$6, " - ", 'SUP5'!$E$5))&gt;230,LEFT(_xlfn.CONCAT('SUP5'!$B$10, " - ", 'SUP5'!$B$19, " - ", 'SUP5'!$L$7, " - ", 'SUP5'!$J$6, " - ", 'SUP5'!$E$5),212)&amp;" [*** truncated]",_xlfn.CONCAT('SUP5'!$B$10, " - ", 'SUP5'!$B$19, " - ", 'SUP5'!$L$7, " - ", 'SUP5'!$J$6, " - ", 'SUP5'!$E$5))</f>
        <v>Green recovery programme - Green recovery line 3 - Totex - Sludge disposal - Bioresources - Expenditure in report year</v>
      </c>
      <c r="D4288" t="str">
        <f>'SUP5'!$C$19</f>
        <v>£m</v>
      </c>
      <c r="E4288" t="s">
        <v>8488</v>
      </c>
      <c r="F4288" s="1248">
        <f>IF(ISBLANK('SUP5'!$AV$19),"##BLANK",'SUP5'!$AV$19)</f>
        <v>0</v>
      </c>
    </row>
    <row r="4289" spans="2:6" x14ac:dyDescent="0.2">
      <c r="B4289" t="str">
        <f>UPPER('SUP5'!$CQ$19)</f>
        <v>B0564GRTE_TOB_PR24</v>
      </c>
      <c r="C4289" t="str">
        <f>IF(LEN(_xlfn.CONCAT('SUP5'!$B$10, " - ", 'SUP5'!$B$19, " - ", 'SUP5'!$M$6, " - ", 'SUP5'!$E$5))&gt;230,LEFT(_xlfn.CONCAT('SUP5'!$B$10, " - ", 'SUP5'!$B$19, " - ", 'SUP5'!$M$6, " - ", 'SUP5'!$E$5),212)&amp;" [*** truncated]",_xlfn.CONCAT('SUP5'!$B$10, " - ", 'SUP5'!$B$19, " - ", 'SUP5'!$M$6, " - ", 'SUP5'!$E$5))</f>
        <v>Green recovery programme - Green recovery line 3 - Totex - Total - Expenditure in report year</v>
      </c>
      <c r="D4289" t="str">
        <f>'SUP5'!$C$19</f>
        <v>£m</v>
      </c>
      <c r="E4289" t="s">
        <v>8488</v>
      </c>
      <c r="F4289" s="1248">
        <f>IF(ISBLANK('SUP5'!$AW$19),"##BLANK",'SUP5'!$AW$19)</f>
        <v>0</v>
      </c>
    </row>
    <row r="4290" spans="2:6" x14ac:dyDescent="0.2">
      <c r="B4290" t="str">
        <f>UPPER('SUP5'!$CR$19)</f>
        <v>B0571GRTC_FOW_PR24</v>
      </c>
      <c r="C4290" t="str">
        <f>IF(LEN(_xlfn.CONCAT('SUP5'!$B$10, " - ", 'SUP5'!$B$19, " - ", 'SUP5'!$N$7, " - ", 'SUP5'!$N$6, " - ", 'SUP5'!$N$5))&gt;230,LEFT(_xlfn.CONCAT('SUP5'!$B$10, " - ", 'SUP5'!$B$19, " - ", 'SUP5'!$N$7, " - ", 'SUP5'!$N$6, " - ", 'SUP5'!$N$5),212)&amp;" [*** truncated]",_xlfn.CONCAT('SUP5'!$B$10, " - ", 'SUP5'!$B$19, " - ", 'SUP5'!$N$7, " - ", 'SUP5'!$N$6, " - ", 'SUP5'!$N$5))</f>
        <v>Green recovery programme - Green recovery line 3 - Totex - Foul - Wastewater network+  - Cumulative expenditure on schemes completed in the report year</v>
      </c>
      <c r="D4290" t="str">
        <f>'SUP5'!$C$19</f>
        <v>£m</v>
      </c>
      <c r="E4290" t="s">
        <v>8488</v>
      </c>
      <c r="F4290" s="1248">
        <f>IF(ISBLANK('SUP5'!$AX$19),"##BLANK",'SUP5'!$AX$19)</f>
        <v>0</v>
      </c>
    </row>
    <row r="4291" spans="2:6" x14ac:dyDescent="0.2">
      <c r="B4291" t="str">
        <f>UPPER('SUP5'!$CS$19)</f>
        <v>B0578GRTC_SUW_PR24</v>
      </c>
      <c r="C4291" t="str">
        <f>IF(LEN(_xlfn.CONCAT('SUP5'!$B$10, " - ", 'SUP5'!$B$19, " - ", 'SUP5'!$O$7, " - ", 'SUP5'!$N$6, " - ", 'SUP5'!$N$5))&gt;230,LEFT(_xlfn.CONCAT('SUP5'!$B$10, " - ", 'SUP5'!$B$19, " - ", 'SUP5'!$O$7, " - ", 'SUP5'!$N$6, " - ", 'SUP5'!$N$5),212)&amp;" [*** truncated]",_xlfn.CONCAT('SUP5'!$B$10, " - ", 'SUP5'!$B$19, " - ", 'SUP5'!$O$7, " - ", 'SUP5'!$N$6, " - ", 'SUP5'!$N$5))</f>
        <v>Green recovery programme - Green recovery line 3 - Totex - Surface water drainage - Wastewater network+  - Cumulative expenditure on schemes completed in the report year</v>
      </c>
      <c r="D4291" t="str">
        <f>'SUP5'!$C$19</f>
        <v>£m</v>
      </c>
      <c r="E4291" t="s">
        <v>8488</v>
      </c>
      <c r="F4291" s="1248">
        <f>IF(ISBLANK('SUP5'!$AY$19),"##BLANK",'SUP5'!$AY$19)</f>
        <v>0</v>
      </c>
    </row>
    <row r="4292" spans="2:6" x14ac:dyDescent="0.2">
      <c r="B4292" t="str">
        <f>UPPER('SUP5'!$CT$19)</f>
        <v>B0585GRTC_HDW_PR24</v>
      </c>
      <c r="C4292" t="str">
        <f>IF(LEN(_xlfn.CONCAT('SUP5'!$B$10, " - ", 'SUP5'!$B$19, " - ", 'SUP5'!$P$7, " - ", 'SUP5'!$N$6, " - ", 'SUP5'!$N$5))&gt;230,LEFT(_xlfn.CONCAT('SUP5'!$B$10, " - ", 'SUP5'!$B$19, " - ", 'SUP5'!$P$7, " - ", 'SUP5'!$N$6, " - ", 'SUP5'!$N$5),212)&amp;" [*** truncated]",_xlfn.CONCAT('SUP5'!$B$10, " - ", 'SUP5'!$B$19, " - ", 'SUP5'!$P$7, " - ", 'SUP5'!$N$6, " - ", 'SUP5'!$N$5))</f>
        <v>Green recovery programme - Green recovery line 3 - Totex - Highway drainage - Wastewater network+  - Cumulative expenditure on schemes completed in the report year</v>
      </c>
      <c r="D4292" t="str">
        <f>'SUP5'!$C$19</f>
        <v>£m</v>
      </c>
      <c r="E4292" t="s">
        <v>8488</v>
      </c>
      <c r="F4292" s="1248">
        <f>IF(ISBLANK('SUP5'!$AZ$19),"##BLANK",'SUP5'!$AZ$19)</f>
        <v>0</v>
      </c>
    </row>
    <row r="4293" spans="2:6" x14ac:dyDescent="0.2">
      <c r="B4293" t="str">
        <f>UPPER('SUP5'!$CU$19)</f>
        <v>B0592GRTC_STW_PR24</v>
      </c>
      <c r="C4293" t="str">
        <f>IF(LEN(_xlfn.CONCAT('SUP5'!$B$10, " - ", 'SUP5'!$B$19, " - ", 'SUP5'!$Q$7, " - ", 'SUP5'!$N$6, " - ", 'SUP5'!$N$5))&gt;230,LEFT(_xlfn.CONCAT('SUP5'!$B$10, " - ", 'SUP5'!$B$19, " - ", 'SUP5'!$Q$7, " - ", 'SUP5'!$N$6, " - ", 'SUP5'!$N$5),212)&amp;" [*** truncated]",_xlfn.CONCAT('SUP5'!$B$10, " - ", 'SUP5'!$B$19, " - ", 'SUP5'!$Q$7, " - ", 'SUP5'!$N$6, " - ", 'SUP5'!$N$5))</f>
        <v>Green recovery programme - Green recovery line 3 - Totex - Sewage treatment and disposal - Wastewater network+  - Cumulative expenditure on schemes completed in the report year</v>
      </c>
      <c r="D4293" t="str">
        <f>'SUP5'!$C$19</f>
        <v>£m</v>
      </c>
      <c r="E4293" t="s">
        <v>8488</v>
      </c>
      <c r="F4293" s="1248">
        <f>IF(ISBLANK('SUP5'!$BA$19),"##BLANK",'SUP5'!$BA$19)</f>
        <v>0</v>
      </c>
    </row>
    <row r="4294" spans="2:6" x14ac:dyDescent="0.2">
      <c r="B4294" t="str">
        <f>UPPER('SUP5'!$CV$19)</f>
        <v>B0599GRTC_SLW_PR24</v>
      </c>
      <c r="C4294" t="str">
        <f>IF(LEN(_xlfn.CONCAT('SUP5'!$B$10, " - ", 'SUP5'!$B$19, " - ", 'SUP5'!$R$7, " - ", 'SUP5'!$N$6, " - ", 'SUP5'!$N$5))&gt;230,LEFT(_xlfn.CONCAT('SUP5'!$B$10, " - ", 'SUP5'!$B$19, " - ", 'SUP5'!$R$7, " - ", 'SUP5'!$N$6, " - ", 'SUP5'!$N$5),212)&amp;" [*** truncated]",_xlfn.CONCAT('SUP5'!$B$10, " - ", 'SUP5'!$B$19, " - ", 'SUP5'!$R$7, " - ", 'SUP5'!$N$6, " - ", 'SUP5'!$N$5))</f>
        <v>Green recovery programme - Green recovery line 3 - Totex - Sludge liquor treatment - Wastewater network+  - Cumulative expenditure on schemes completed in the report year</v>
      </c>
      <c r="D4294" t="str">
        <f>'SUP5'!$C$19</f>
        <v>£m</v>
      </c>
      <c r="E4294" t="s">
        <v>8488</v>
      </c>
      <c r="F4294" s="1248">
        <f>IF(ISBLANK('SUP5'!$BB$19),"##BLANK",'SUP5'!$BB$19)</f>
        <v>0</v>
      </c>
    </row>
    <row r="4295" spans="2:6" x14ac:dyDescent="0.2">
      <c r="B4295" t="str">
        <f>UPPER('SUP5'!$CW$19)</f>
        <v>B0606GRTC_SAB_PR24</v>
      </c>
      <c r="C4295" t="str">
        <f>IF(LEN(_xlfn.CONCAT('SUP5'!$B$10, " - ", 'SUP5'!$B$19, " - ", 'SUP5'!$S$7, " - ", 'SUP5'!$S$6, " - ", 'SUP5'!$N$5))&gt;230,LEFT(_xlfn.CONCAT('SUP5'!$B$10, " - ", 'SUP5'!$B$19, " - ", 'SUP5'!$S$7, " - ", 'SUP5'!$S$6, " - ", 'SUP5'!$N$5),212)&amp;" [*** truncated]",_xlfn.CONCAT('SUP5'!$B$10, " - ", 'SUP5'!$B$19, " - ", 'SUP5'!$S$7, " - ", 'SUP5'!$S$6, " - ", 'SUP5'!$N$5))</f>
        <v>Green recovery programme - Green recovery line 3 - Totex - Sludge transport - Bioresources - Cumulative expenditure on schemes completed in the report year</v>
      </c>
      <c r="D4295" t="str">
        <f>'SUP5'!$C$19</f>
        <v>£m</v>
      </c>
      <c r="E4295" t="s">
        <v>8488</v>
      </c>
      <c r="F4295" s="1248">
        <f>IF(ISBLANK('SUP5'!$BC$19),"##BLANK",'SUP5'!$BC$19)</f>
        <v>0</v>
      </c>
    </row>
    <row r="4296" spans="2:6" x14ac:dyDescent="0.2">
      <c r="B4296" t="str">
        <f>UPPER('SUP5'!$CX$19)</f>
        <v>B0613GRTC_SEB_PR24</v>
      </c>
      <c r="C4296" t="str">
        <f>IF(LEN(_xlfn.CONCAT('SUP5'!$B$10, " - ", 'SUP5'!$B$19, " - ", 'SUP5'!$T$7, " - ", 'SUP5'!$S$6, " - ", 'SUP5'!$N$5))&gt;230,LEFT(_xlfn.CONCAT('SUP5'!$B$10, " - ", 'SUP5'!$B$19, " - ", 'SUP5'!$T$7, " - ", 'SUP5'!$S$6, " - ", 'SUP5'!$N$5),212)&amp;" [*** truncated]",_xlfn.CONCAT('SUP5'!$B$10, " - ", 'SUP5'!$B$19, " - ", 'SUP5'!$T$7, " - ", 'SUP5'!$S$6, " - ", 'SUP5'!$N$5))</f>
        <v>Green recovery programme - Green recovery line 3 - Totex - Sludge treatment - Bioresources - Cumulative expenditure on schemes completed in the report year</v>
      </c>
      <c r="D4296" t="str">
        <f>'SUP5'!$C$19</f>
        <v>£m</v>
      </c>
      <c r="E4296" t="s">
        <v>8488</v>
      </c>
      <c r="F4296" s="1248">
        <f>IF(ISBLANK('SUP5'!$BD$19),"##BLANK",'SUP5'!$BD$19)</f>
        <v>0</v>
      </c>
    </row>
    <row r="4297" spans="2:6" x14ac:dyDescent="0.2">
      <c r="B4297" t="str">
        <f>UPPER('SUP5'!$CY$19)</f>
        <v>B0620GRTC_SDB_PR24</v>
      </c>
      <c r="C4297" t="str">
        <f>IF(LEN(_xlfn.CONCAT('SUP5'!$B$10, " - ", 'SUP5'!$B$19, " - ", 'SUP5'!$U$7, " - ", 'SUP5'!$S$6, " - ", 'SUP5'!$N$5))&gt;230,LEFT(_xlfn.CONCAT('SUP5'!$B$10, " - ", 'SUP5'!$B$19, " - ", 'SUP5'!$U$7, " - ", 'SUP5'!$S$6, " - ", 'SUP5'!$N$5),212)&amp;" [*** truncated]",_xlfn.CONCAT('SUP5'!$B$10, " - ", 'SUP5'!$B$19, " - ", 'SUP5'!$U$7, " - ", 'SUP5'!$S$6, " - ", 'SUP5'!$N$5))</f>
        <v>Green recovery programme - Green recovery line 3 - Totex - Sludge disposal - Bioresources - Cumulative expenditure on schemes completed in the report year</v>
      </c>
      <c r="D4297" t="str">
        <f>'SUP5'!$C$19</f>
        <v>£m</v>
      </c>
      <c r="E4297" t="s">
        <v>8488</v>
      </c>
      <c r="F4297" s="1248">
        <f>IF(ISBLANK('SUP5'!$BE$19),"##BLANK",'SUP5'!$BE$19)</f>
        <v>0</v>
      </c>
    </row>
    <row r="4298" spans="2:6" x14ac:dyDescent="0.2">
      <c r="B4298" t="str">
        <f>UPPER('SUP5'!$CZ$19)</f>
        <v>B0627GRTC_TOB_PR24</v>
      </c>
      <c r="C4298" t="str">
        <f>IF(LEN(_xlfn.CONCAT('SUP5'!$B$10, " - ", 'SUP5'!$B$19, " - ", 'SUP5'!$V$6, " - ", 'SUP5'!$N$5))&gt;230,LEFT(_xlfn.CONCAT('SUP5'!$B$10, " - ", 'SUP5'!$B$19, " - ", 'SUP5'!$V$6, " - ", 'SUP5'!$N$5),212)&amp;" [*** truncated]",_xlfn.CONCAT('SUP5'!$B$10, " - ", 'SUP5'!$B$19, " - ", 'SUP5'!$V$6, " - ", 'SUP5'!$N$5))</f>
        <v>Green recovery programme - Green recovery line 3 - Totex - Total - Cumulative expenditure on schemes completed in the report year</v>
      </c>
      <c r="D4298" t="str">
        <f>'SUP5'!$C$19</f>
        <v>£m</v>
      </c>
      <c r="E4298" t="s">
        <v>8488</v>
      </c>
      <c r="F4298" s="1248">
        <f>IF(ISBLANK('SUP5'!$BF$19),"##BLANK",'SUP5'!$BF$19)</f>
        <v>0</v>
      </c>
    </row>
    <row r="4299" spans="2:6" x14ac:dyDescent="0.2">
      <c r="B4299" t="str">
        <f>UPPER('SUP5'!$CI$20)</f>
        <v>B0876GRCE_FOW_PR24</v>
      </c>
      <c r="C4299" t="str">
        <f>IF(LEN(_xlfn.CONCAT('SUP5'!$B$10, " - ", 'SUP5'!$B$20, " - ", 'SUP5'!$E$7, " - ", 'SUP5'!$E$6, " - ", 'SUP5'!$E$5))&gt;230,LEFT(_xlfn.CONCAT('SUP5'!$B$10, " - ", 'SUP5'!$B$20, " - ", 'SUP5'!$E$7, " - ", 'SUP5'!$E$6, " - ", 'SUP5'!$E$5),212)&amp;" [*** truncated]",_xlfn.CONCAT('SUP5'!$B$10, " - ", 'SUP5'!$B$20, " - ", 'SUP5'!$E$7, " - ", 'SUP5'!$E$6, " - ", 'SUP5'!$E$5))</f>
        <v>Green recovery programme - Green recovery line 4 - Capex - Foul - Wastewater network+  - Expenditure in report year</v>
      </c>
      <c r="D4299" t="str">
        <f>'SUP5'!$C$20</f>
        <v>£m</v>
      </c>
      <c r="E4299" t="s">
        <v>8488</v>
      </c>
      <c r="F4299" s="1248" t="str">
        <f>IF(ISBLANK('SUP5'!$AO$20),"##BLANK",'SUP5'!$AO$20)</f>
        <v>##BLANK</v>
      </c>
    </row>
    <row r="4300" spans="2:6" x14ac:dyDescent="0.2">
      <c r="B4300" t="str">
        <f>UPPER('SUP5'!$CJ$20)</f>
        <v>B0887GRCE_SUW_PR24</v>
      </c>
      <c r="C4300" t="str">
        <f>IF(LEN(_xlfn.CONCAT('SUP5'!$B$10, " - ", 'SUP5'!$B$20, " - ", 'SUP5'!$F$7, " - ", 'SUP5'!$E$6, " - ", 'SUP5'!$E$5))&gt;230,LEFT(_xlfn.CONCAT('SUP5'!$B$10, " - ", 'SUP5'!$B$20, " - ", 'SUP5'!$F$7, " - ", 'SUP5'!$E$6, " - ", 'SUP5'!$E$5),212)&amp;" [*** truncated]",_xlfn.CONCAT('SUP5'!$B$10, " - ", 'SUP5'!$B$20, " - ", 'SUP5'!$F$7, " - ", 'SUP5'!$E$6, " - ", 'SUP5'!$E$5))</f>
        <v>Green recovery programme - Green recovery line 4 - Capex - Surface water drainage - Wastewater network+  - Expenditure in report year</v>
      </c>
      <c r="D4300" t="str">
        <f>'SUP5'!$C$20</f>
        <v>£m</v>
      </c>
      <c r="E4300" t="s">
        <v>8488</v>
      </c>
      <c r="F4300" s="1248" t="str">
        <f>IF(ISBLANK('SUP5'!$AP$20),"##BLANK",'SUP5'!$AP$20)</f>
        <v>##BLANK</v>
      </c>
    </row>
    <row r="4301" spans="2:6" x14ac:dyDescent="0.2">
      <c r="B4301" t="str">
        <f>UPPER('SUP5'!$CK$20)</f>
        <v>B0898GRCE_HDW_PR24</v>
      </c>
      <c r="C4301" t="str">
        <f>IF(LEN(_xlfn.CONCAT('SUP5'!$B$10, " - ", 'SUP5'!$B$20, " - ", 'SUP5'!$G$7, " - ", 'SUP5'!$E$6, " - ", 'SUP5'!$E$5))&gt;230,LEFT(_xlfn.CONCAT('SUP5'!$B$10, " - ", 'SUP5'!$B$20, " - ", 'SUP5'!$G$7, " - ", 'SUP5'!$E$6, " - ", 'SUP5'!$E$5),212)&amp;" [*** truncated]",_xlfn.CONCAT('SUP5'!$B$10, " - ", 'SUP5'!$B$20, " - ", 'SUP5'!$G$7, " - ", 'SUP5'!$E$6, " - ", 'SUP5'!$E$5))</f>
        <v>Green recovery programme - Green recovery line 4 - Capex - Highway drainage - Wastewater network+  - Expenditure in report year</v>
      </c>
      <c r="D4301" t="str">
        <f>'SUP5'!$C$20</f>
        <v>£m</v>
      </c>
      <c r="E4301" t="s">
        <v>8488</v>
      </c>
      <c r="F4301" s="1248" t="str">
        <f>IF(ISBLANK('SUP5'!$AQ$20),"##BLANK",'SUP5'!$AQ$20)</f>
        <v>##BLANK</v>
      </c>
    </row>
    <row r="4302" spans="2:6" x14ac:dyDescent="0.2">
      <c r="B4302" t="str">
        <f>UPPER('SUP5'!$CL$20)</f>
        <v>B0909GRCE_STW_PR24</v>
      </c>
      <c r="C4302" t="str">
        <f>IF(LEN(_xlfn.CONCAT('SUP5'!$B$10, " - ", 'SUP5'!$B$20, " - ", 'SUP5'!$H$7, " - ", 'SUP5'!$E$6, " - ", 'SUP5'!$E$5))&gt;230,LEFT(_xlfn.CONCAT('SUP5'!$B$10, " - ", 'SUP5'!$B$20, " - ", 'SUP5'!$H$7, " - ", 'SUP5'!$E$6, " - ", 'SUP5'!$E$5),212)&amp;" [*** truncated]",_xlfn.CONCAT('SUP5'!$B$10, " - ", 'SUP5'!$B$20, " - ", 'SUP5'!$H$7, " - ", 'SUP5'!$E$6, " - ", 'SUP5'!$E$5))</f>
        <v>Green recovery programme - Green recovery line 4 - Capex - Sewage treatment and disposal - Wastewater network+  - Expenditure in report year</v>
      </c>
      <c r="D4302" t="str">
        <f>'SUP5'!$C$20</f>
        <v>£m</v>
      </c>
      <c r="E4302" t="s">
        <v>8488</v>
      </c>
      <c r="F4302" s="1248" t="str">
        <f>IF(ISBLANK('SUP5'!$AR$20),"##BLANK",'SUP5'!$AR$20)</f>
        <v>##BLANK</v>
      </c>
    </row>
    <row r="4303" spans="2:6" x14ac:dyDescent="0.2">
      <c r="B4303" t="str">
        <f>UPPER('SUP5'!$CM$20)</f>
        <v>B0920GRCE_SLW_PR24</v>
      </c>
      <c r="C4303" t="str">
        <f>IF(LEN(_xlfn.CONCAT('SUP5'!$B$10, " - ", 'SUP5'!$B$20, " - ", 'SUP5'!$I$7, " - ", 'SUP5'!$E$6, " - ", 'SUP5'!$E$5))&gt;230,LEFT(_xlfn.CONCAT('SUP5'!$B$10, " - ", 'SUP5'!$B$20, " - ", 'SUP5'!$I$7, " - ", 'SUP5'!$E$6, " - ", 'SUP5'!$E$5),212)&amp;" [*** truncated]",_xlfn.CONCAT('SUP5'!$B$10, " - ", 'SUP5'!$B$20, " - ", 'SUP5'!$I$7, " - ", 'SUP5'!$E$6, " - ", 'SUP5'!$E$5))</f>
        <v>Green recovery programme - Green recovery line 4 - Capex - Sludge liquor treatment - Wastewater network+  - Expenditure in report year</v>
      </c>
      <c r="D4303" t="str">
        <f>'SUP5'!$C$20</f>
        <v>£m</v>
      </c>
      <c r="E4303" t="s">
        <v>8488</v>
      </c>
      <c r="F4303" s="1248" t="str">
        <f>IF(ISBLANK('SUP5'!$AS$20),"##BLANK",'SUP5'!$AS$20)</f>
        <v>##BLANK</v>
      </c>
    </row>
    <row r="4304" spans="2:6" x14ac:dyDescent="0.2">
      <c r="B4304" t="str">
        <f>UPPER('SUP5'!$CN$20)</f>
        <v>B0931GRCE_SAB_PR24</v>
      </c>
      <c r="C4304" t="str">
        <f>IF(LEN(_xlfn.CONCAT('SUP5'!$B$10, " - ", 'SUP5'!$B$20, " - ", 'SUP5'!$J$7, " - ", 'SUP5'!$J$6, " - ", 'SUP5'!$E$5))&gt;230,LEFT(_xlfn.CONCAT('SUP5'!$B$10, " - ", 'SUP5'!$B$20, " - ", 'SUP5'!$J$7, " - ", 'SUP5'!$J$6, " - ", 'SUP5'!$E$5),212)&amp;" [*** truncated]",_xlfn.CONCAT('SUP5'!$B$10, " - ", 'SUP5'!$B$20, " - ", 'SUP5'!$J$7, " - ", 'SUP5'!$J$6, " - ", 'SUP5'!$E$5))</f>
        <v>Green recovery programme - Green recovery line 4 - Capex - Sludge transport - Bioresources - Expenditure in report year</v>
      </c>
      <c r="D4304" t="str">
        <f>'SUP5'!$C$20</f>
        <v>£m</v>
      </c>
      <c r="E4304" t="s">
        <v>8488</v>
      </c>
      <c r="F4304" s="1248" t="str">
        <f>IF(ISBLANK('SUP5'!$AT$20),"##BLANK",'SUP5'!$AT$20)</f>
        <v>##BLANK</v>
      </c>
    </row>
    <row r="4305" spans="2:6" x14ac:dyDescent="0.2">
      <c r="B4305" t="str">
        <f>UPPER('SUP5'!$CO$20)</f>
        <v>B0942GRCE_SEB_PR24</v>
      </c>
      <c r="C4305" t="str">
        <f>IF(LEN(_xlfn.CONCAT('SUP5'!$B$10, " - ", 'SUP5'!$B$20, " - ", 'SUP5'!$K$7, " - ", 'SUP5'!$J$6, " - ", 'SUP5'!$E$5))&gt;230,LEFT(_xlfn.CONCAT('SUP5'!$B$10, " - ", 'SUP5'!$B$20, " - ", 'SUP5'!$K$7, " - ", 'SUP5'!$J$6, " - ", 'SUP5'!$E$5),212)&amp;" [*** truncated]",_xlfn.CONCAT('SUP5'!$B$10, " - ", 'SUP5'!$B$20, " - ", 'SUP5'!$K$7, " - ", 'SUP5'!$J$6, " - ", 'SUP5'!$E$5))</f>
        <v>Green recovery programme - Green recovery line 4 - Capex - Sludge treatment - Bioresources - Expenditure in report year</v>
      </c>
      <c r="D4305" t="str">
        <f>'SUP5'!$C$20</f>
        <v>£m</v>
      </c>
      <c r="E4305" t="s">
        <v>8488</v>
      </c>
      <c r="F4305" s="1248" t="str">
        <f>IF(ISBLANK('SUP5'!$AU$20),"##BLANK",'SUP5'!$AU$20)</f>
        <v>##BLANK</v>
      </c>
    </row>
    <row r="4306" spans="2:6" x14ac:dyDescent="0.2">
      <c r="B4306" t="str">
        <f>UPPER('SUP5'!$CP$20)</f>
        <v>B0953GRCE_SDB_PR24</v>
      </c>
      <c r="C4306" t="str">
        <f>IF(LEN(_xlfn.CONCAT('SUP5'!$B$10, " - ", 'SUP5'!$B$20, " - ", 'SUP5'!$L$7, " - ", 'SUP5'!$J$6, " - ", 'SUP5'!$E$5))&gt;230,LEFT(_xlfn.CONCAT('SUP5'!$B$10, " - ", 'SUP5'!$B$20, " - ", 'SUP5'!$L$7, " - ", 'SUP5'!$J$6, " - ", 'SUP5'!$E$5),212)&amp;" [*** truncated]",_xlfn.CONCAT('SUP5'!$B$10, " - ", 'SUP5'!$B$20, " - ", 'SUP5'!$L$7, " - ", 'SUP5'!$J$6, " - ", 'SUP5'!$E$5))</f>
        <v>Green recovery programme - Green recovery line 4 - Capex - Sludge disposal - Bioresources - Expenditure in report year</v>
      </c>
      <c r="D4306" t="str">
        <f>'SUP5'!$C$20</f>
        <v>£m</v>
      </c>
      <c r="E4306" t="s">
        <v>8488</v>
      </c>
      <c r="F4306" s="1248" t="str">
        <f>IF(ISBLANK('SUP5'!$AV$20),"##BLANK",'SUP5'!$AV$20)</f>
        <v>##BLANK</v>
      </c>
    </row>
    <row r="4307" spans="2:6" x14ac:dyDescent="0.2">
      <c r="B4307" t="str">
        <f>UPPER('SUP5'!$CQ$20)</f>
        <v>B0760GRCE_TOB_PR24</v>
      </c>
      <c r="C4307" t="str">
        <f>IF(LEN(_xlfn.CONCAT('SUP5'!$B$10, " - ", 'SUP5'!$B$20, " - ", 'SUP5'!$M$6, " - ", 'SUP5'!$E$5))&gt;230,LEFT(_xlfn.CONCAT('SUP5'!$B$10, " - ", 'SUP5'!$B$20, " - ", 'SUP5'!$M$6, " - ", 'SUP5'!$E$5),212)&amp;" [*** truncated]",_xlfn.CONCAT('SUP5'!$B$10, " - ", 'SUP5'!$B$20, " - ", 'SUP5'!$M$6, " - ", 'SUP5'!$E$5))</f>
        <v>Green recovery programme - Green recovery line 4 - Capex - Total - Expenditure in report year</v>
      </c>
      <c r="D4307" t="str">
        <f>'SUP5'!$C$20</f>
        <v>£m</v>
      </c>
      <c r="E4307" t="s">
        <v>8488</v>
      </c>
      <c r="F4307" s="1248">
        <f>IF(ISBLANK('SUP5'!$AW$20),"##BLANK",'SUP5'!$AW$20)</f>
        <v>0</v>
      </c>
    </row>
    <row r="4308" spans="2:6" x14ac:dyDescent="0.2">
      <c r="B4308" t="str">
        <f>UPPER('SUP5'!$CR$20)</f>
        <v>B0964GRCC_FOW_PR24</v>
      </c>
      <c r="C4308" t="str">
        <f>IF(LEN(_xlfn.CONCAT('SUP5'!$B$10, " - ", 'SUP5'!$B$20, " - ", 'SUP5'!$N$7, " - ", 'SUP5'!$N$6, " - ", 'SUP5'!$N$5))&gt;230,LEFT(_xlfn.CONCAT('SUP5'!$B$10, " - ", 'SUP5'!$B$20, " - ", 'SUP5'!$N$7, " - ", 'SUP5'!$N$6, " - ", 'SUP5'!$N$5),212)&amp;" [*** truncated]",_xlfn.CONCAT('SUP5'!$B$10, " - ", 'SUP5'!$B$20, " - ", 'SUP5'!$N$7, " - ", 'SUP5'!$N$6, " - ", 'SUP5'!$N$5))</f>
        <v>Green recovery programme - Green recovery line 4 - Capex - Foul - Wastewater network+  - Cumulative expenditure on schemes completed in the report year</v>
      </c>
      <c r="D4308" t="str">
        <f>'SUP5'!$C$20</f>
        <v>£m</v>
      </c>
      <c r="E4308" t="s">
        <v>8488</v>
      </c>
      <c r="F4308" s="1248" t="str">
        <f>IF(ISBLANK('SUP5'!$AX$20),"##BLANK",'SUP5'!$AX$20)</f>
        <v>##BLANK</v>
      </c>
    </row>
    <row r="4309" spans="2:6" x14ac:dyDescent="0.2">
      <c r="B4309" t="str">
        <f>UPPER('SUP5'!$CS$20)</f>
        <v>B0975GRCC_SUW_PR24</v>
      </c>
      <c r="C4309" t="str">
        <f>IF(LEN(_xlfn.CONCAT('SUP5'!$B$10, " - ", 'SUP5'!$B$20, " - ", 'SUP5'!$O$7, " - ", 'SUP5'!$N$6, " - ", 'SUP5'!$N$5))&gt;230,LEFT(_xlfn.CONCAT('SUP5'!$B$10, " - ", 'SUP5'!$B$20, " - ", 'SUP5'!$O$7, " - ", 'SUP5'!$N$6, " - ", 'SUP5'!$N$5),212)&amp;" [*** truncated]",_xlfn.CONCAT('SUP5'!$B$10, " - ", 'SUP5'!$B$20, " - ", 'SUP5'!$O$7, " - ", 'SUP5'!$N$6, " - ", 'SUP5'!$N$5))</f>
        <v>Green recovery programme - Green recovery line 4 - Capex - Surface water drainage - Wastewater network+  - Cumulative expenditure on schemes completed in the report year</v>
      </c>
      <c r="D4309" t="str">
        <f>'SUP5'!$C$20</f>
        <v>£m</v>
      </c>
      <c r="E4309" t="s">
        <v>8488</v>
      </c>
      <c r="F4309" s="1248" t="str">
        <f>IF(ISBLANK('SUP5'!$AY$20),"##BLANK",'SUP5'!$AY$20)</f>
        <v>##BLANK</v>
      </c>
    </row>
    <row r="4310" spans="2:6" x14ac:dyDescent="0.2">
      <c r="B4310" t="str">
        <f>UPPER('SUP5'!$CT$20)</f>
        <v>B0986GRCC_HDW_PR24</v>
      </c>
      <c r="C4310" t="str">
        <f>IF(LEN(_xlfn.CONCAT('SUP5'!$B$10, " - ", 'SUP5'!$B$20, " - ", 'SUP5'!$P$7, " - ", 'SUP5'!$N$6, " - ", 'SUP5'!$N$5))&gt;230,LEFT(_xlfn.CONCAT('SUP5'!$B$10, " - ", 'SUP5'!$B$20, " - ", 'SUP5'!$P$7, " - ", 'SUP5'!$N$6, " - ", 'SUP5'!$N$5),212)&amp;" [*** truncated]",_xlfn.CONCAT('SUP5'!$B$10, " - ", 'SUP5'!$B$20, " - ", 'SUP5'!$P$7, " - ", 'SUP5'!$N$6, " - ", 'SUP5'!$N$5))</f>
        <v>Green recovery programme - Green recovery line 4 - Capex - Highway drainage - Wastewater network+  - Cumulative expenditure on schemes completed in the report year</v>
      </c>
      <c r="D4310" t="str">
        <f>'SUP5'!$C$20</f>
        <v>£m</v>
      </c>
      <c r="E4310" t="s">
        <v>8488</v>
      </c>
      <c r="F4310" s="1248" t="str">
        <f>IF(ISBLANK('SUP5'!$AZ$20),"##BLANK",'SUP5'!$AZ$20)</f>
        <v>##BLANK</v>
      </c>
    </row>
    <row r="4311" spans="2:6" x14ac:dyDescent="0.2">
      <c r="B4311" t="str">
        <f>UPPER('SUP5'!$CU$20)</f>
        <v>B0997GRCC_STW_PR24</v>
      </c>
      <c r="C4311" t="str">
        <f>IF(LEN(_xlfn.CONCAT('SUP5'!$B$10, " - ", 'SUP5'!$B$20, " - ", 'SUP5'!$Q$7, " - ", 'SUP5'!$N$6, " - ", 'SUP5'!$N$5))&gt;230,LEFT(_xlfn.CONCAT('SUP5'!$B$10, " - ", 'SUP5'!$B$20, " - ", 'SUP5'!$Q$7, " - ", 'SUP5'!$N$6, " - ", 'SUP5'!$N$5),212)&amp;" [*** truncated]",_xlfn.CONCAT('SUP5'!$B$10, " - ", 'SUP5'!$B$20, " - ", 'SUP5'!$Q$7, " - ", 'SUP5'!$N$6, " - ", 'SUP5'!$N$5))</f>
        <v>Green recovery programme - Green recovery line 4 - Capex - Sewage treatment and disposal - Wastewater network+  - Cumulative expenditure on schemes completed in the report year</v>
      </c>
      <c r="D4311" t="str">
        <f>'SUP5'!$C$20</f>
        <v>£m</v>
      </c>
      <c r="E4311" t="s">
        <v>8488</v>
      </c>
      <c r="F4311" s="1248" t="str">
        <f>IF(ISBLANK('SUP5'!$BA$20),"##BLANK",'SUP5'!$BA$20)</f>
        <v>##BLANK</v>
      </c>
    </row>
    <row r="4312" spans="2:6" x14ac:dyDescent="0.2">
      <c r="B4312" t="str">
        <f>UPPER('SUP5'!$CV$20)</f>
        <v>B1009GRCC_SLW_PR24</v>
      </c>
      <c r="C4312" t="str">
        <f>IF(LEN(_xlfn.CONCAT('SUP5'!$B$10, " - ", 'SUP5'!$B$20, " - ", 'SUP5'!$R$7, " - ", 'SUP5'!$N$6, " - ", 'SUP5'!$N$5))&gt;230,LEFT(_xlfn.CONCAT('SUP5'!$B$10, " - ", 'SUP5'!$B$20, " - ", 'SUP5'!$R$7, " - ", 'SUP5'!$N$6, " - ", 'SUP5'!$N$5),212)&amp;" [*** truncated]",_xlfn.CONCAT('SUP5'!$B$10, " - ", 'SUP5'!$B$20, " - ", 'SUP5'!$R$7, " - ", 'SUP5'!$N$6, " - ", 'SUP5'!$N$5))</f>
        <v>Green recovery programme - Green recovery line 4 - Capex - Sludge liquor treatment - Wastewater network+  - Cumulative expenditure on schemes completed in the report year</v>
      </c>
      <c r="D4312" t="str">
        <f>'SUP5'!$C$20</f>
        <v>£m</v>
      </c>
      <c r="E4312" t="s">
        <v>8488</v>
      </c>
      <c r="F4312" s="1248" t="str">
        <f>IF(ISBLANK('SUP5'!$BB$20),"##BLANK",'SUP5'!$BB$20)</f>
        <v>##BLANK</v>
      </c>
    </row>
    <row r="4313" spans="2:6" x14ac:dyDescent="0.2">
      <c r="B4313" t="str">
        <f>UPPER('SUP5'!$CW$20)</f>
        <v>B1020GRCC_SAB_PR24</v>
      </c>
      <c r="C4313" t="str">
        <f>IF(LEN(_xlfn.CONCAT('SUP5'!$B$10, " - ", 'SUP5'!$B$20, " - ", 'SUP5'!$S$7, " - ", 'SUP5'!$S$6, " - ", 'SUP5'!$N$5))&gt;230,LEFT(_xlfn.CONCAT('SUP5'!$B$10, " - ", 'SUP5'!$B$20, " - ", 'SUP5'!$S$7, " - ", 'SUP5'!$S$6, " - ", 'SUP5'!$N$5),212)&amp;" [*** truncated]",_xlfn.CONCAT('SUP5'!$B$10, " - ", 'SUP5'!$B$20, " - ", 'SUP5'!$S$7, " - ", 'SUP5'!$S$6, " - ", 'SUP5'!$N$5))</f>
        <v>Green recovery programme - Green recovery line 4 - Capex - Sludge transport - Bioresources - Cumulative expenditure on schemes completed in the report year</v>
      </c>
      <c r="D4313" t="str">
        <f>'SUP5'!$C$20</f>
        <v>£m</v>
      </c>
      <c r="E4313" t="s">
        <v>8488</v>
      </c>
      <c r="F4313" s="1248" t="str">
        <f>IF(ISBLANK('SUP5'!$BC$20),"##BLANK",'SUP5'!$BC$20)</f>
        <v>##BLANK</v>
      </c>
    </row>
    <row r="4314" spans="2:6" x14ac:dyDescent="0.2">
      <c r="B4314" t="str">
        <f>UPPER('SUP5'!$CX$20)</f>
        <v>B1031GRCC_SEB_PR24</v>
      </c>
      <c r="C4314" t="str">
        <f>IF(LEN(_xlfn.CONCAT('SUP5'!$B$10, " - ", 'SUP5'!$B$20, " - ", 'SUP5'!$T$7, " - ", 'SUP5'!$S$6, " - ", 'SUP5'!$N$5))&gt;230,LEFT(_xlfn.CONCAT('SUP5'!$B$10, " - ", 'SUP5'!$B$20, " - ", 'SUP5'!$T$7, " - ", 'SUP5'!$S$6, " - ", 'SUP5'!$N$5),212)&amp;" [*** truncated]",_xlfn.CONCAT('SUP5'!$B$10, " - ", 'SUP5'!$B$20, " - ", 'SUP5'!$T$7, " - ", 'SUP5'!$S$6, " - ", 'SUP5'!$N$5))</f>
        <v>Green recovery programme - Green recovery line 4 - Capex - Sludge treatment - Bioresources - Cumulative expenditure on schemes completed in the report year</v>
      </c>
      <c r="D4314" t="str">
        <f>'SUP5'!$C$20</f>
        <v>£m</v>
      </c>
      <c r="E4314" t="s">
        <v>8488</v>
      </c>
      <c r="F4314" s="1248" t="str">
        <f>IF(ISBLANK('SUP5'!$BD$20),"##BLANK",'SUP5'!$BD$20)</f>
        <v>##BLANK</v>
      </c>
    </row>
    <row r="4315" spans="2:6" x14ac:dyDescent="0.2">
      <c r="B4315" t="str">
        <f>UPPER('SUP5'!$CY$20)</f>
        <v>B1042GRCC_SDB_PR24</v>
      </c>
      <c r="C4315" t="str">
        <f>IF(LEN(_xlfn.CONCAT('SUP5'!$B$10, " - ", 'SUP5'!$B$20, " - ", 'SUP5'!$U$7, " - ", 'SUP5'!$S$6, " - ", 'SUP5'!$N$5))&gt;230,LEFT(_xlfn.CONCAT('SUP5'!$B$10, " - ", 'SUP5'!$B$20, " - ", 'SUP5'!$U$7, " - ", 'SUP5'!$S$6, " - ", 'SUP5'!$N$5),212)&amp;" [*** truncated]",_xlfn.CONCAT('SUP5'!$B$10, " - ", 'SUP5'!$B$20, " - ", 'SUP5'!$U$7, " - ", 'SUP5'!$S$6, " - ", 'SUP5'!$N$5))</f>
        <v>Green recovery programme - Green recovery line 4 - Capex - Sludge disposal - Bioresources - Cumulative expenditure on schemes completed in the report year</v>
      </c>
      <c r="D4315" t="str">
        <f>'SUP5'!$C$20</f>
        <v>£m</v>
      </c>
      <c r="E4315" t="s">
        <v>8488</v>
      </c>
      <c r="F4315" s="1248" t="str">
        <f>IF(ISBLANK('SUP5'!$BE$20),"##BLANK",'SUP5'!$BE$20)</f>
        <v>##BLANK</v>
      </c>
    </row>
    <row r="4316" spans="2:6" x14ac:dyDescent="0.2">
      <c r="B4316" t="str">
        <f>UPPER('SUP5'!$CZ$20)</f>
        <v>B0766GRCC_TOB_PR24</v>
      </c>
      <c r="C4316" t="str">
        <f>IF(LEN(_xlfn.CONCAT('SUP5'!$B$10, " - ", 'SUP5'!$B$20, " - ", 'SUP5'!$V$6, " - ", 'SUP5'!$N$5))&gt;230,LEFT(_xlfn.CONCAT('SUP5'!$B$10, " - ", 'SUP5'!$B$20, " - ", 'SUP5'!$V$6, " - ", 'SUP5'!$N$5),212)&amp;" [*** truncated]",_xlfn.CONCAT('SUP5'!$B$10, " - ", 'SUP5'!$B$20, " - ", 'SUP5'!$V$6, " - ", 'SUP5'!$N$5))</f>
        <v>Green recovery programme - Green recovery line 4 - Capex - Total - Cumulative expenditure on schemes completed in the report year</v>
      </c>
      <c r="D4316" t="str">
        <f>'SUP5'!$C$20</f>
        <v>£m</v>
      </c>
      <c r="E4316" t="s">
        <v>8488</v>
      </c>
      <c r="F4316" s="1248">
        <f>IF(ISBLANK('SUP5'!$BF$20),"##BLANK",'SUP5'!$BF$20)</f>
        <v>0</v>
      </c>
    </row>
    <row r="4317" spans="2:6" x14ac:dyDescent="0.2">
      <c r="B4317" t="str">
        <f>UPPER('SUP5'!$CI$21)</f>
        <v>B0877GROE_FOW_PR24</v>
      </c>
      <c r="C4317" t="str">
        <f>IF(LEN(_xlfn.CONCAT('SUP5'!$B$10, " - ", 'SUP5'!$B$21, " - ", 'SUP5'!$E$7, " - ", 'SUP5'!$E$6, " - ", 'SUP5'!$E$5))&gt;230,LEFT(_xlfn.CONCAT('SUP5'!$B$10, " - ", 'SUP5'!$B$21, " - ", 'SUP5'!$E$7, " - ", 'SUP5'!$E$6, " - ", 'SUP5'!$E$5),212)&amp;" [*** truncated]",_xlfn.CONCAT('SUP5'!$B$10, " - ", 'SUP5'!$B$21, " - ", 'SUP5'!$E$7, " - ", 'SUP5'!$E$6, " - ", 'SUP5'!$E$5))</f>
        <v>Green recovery programme - Green recovery line 4 - Opex - Foul - Wastewater network+  - Expenditure in report year</v>
      </c>
      <c r="D4317" t="str">
        <f>'SUP5'!$C$21</f>
        <v>£m</v>
      </c>
      <c r="E4317" t="s">
        <v>8488</v>
      </c>
      <c r="F4317" s="1248" t="str">
        <f>IF(ISBLANK('SUP5'!$AO$21),"##BLANK",'SUP5'!$AO$21)</f>
        <v>##BLANK</v>
      </c>
    </row>
    <row r="4318" spans="2:6" x14ac:dyDescent="0.2">
      <c r="B4318" t="str">
        <f>UPPER('SUP5'!$CJ$21)</f>
        <v>B0888GROE_SUW_PR24</v>
      </c>
      <c r="C4318" t="str">
        <f>IF(LEN(_xlfn.CONCAT('SUP5'!$B$10, " - ", 'SUP5'!$B$21, " - ", 'SUP5'!$F$7, " - ", 'SUP5'!$E$6, " - ", 'SUP5'!$E$5))&gt;230,LEFT(_xlfn.CONCAT('SUP5'!$B$10, " - ", 'SUP5'!$B$21, " - ", 'SUP5'!$F$7, " - ", 'SUP5'!$E$6, " - ", 'SUP5'!$E$5),212)&amp;" [*** truncated]",_xlfn.CONCAT('SUP5'!$B$10, " - ", 'SUP5'!$B$21, " - ", 'SUP5'!$F$7, " - ", 'SUP5'!$E$6, " - ", 'SUP5'!$E$5))</f>
        <v>Green recovery programme - Green recovery line 4 - Opex - Surface water drainage - Wastewater network+  - Expenditure in report year</v>
      </c>
      <c r="D4318" t="str">
        <f>'SUP5'!$C$21</f>
        <v>£m</v>
      </c>
      <c r="E4318" t="s">
        <v>8488</v>
      </c>
      <c r="F4318" s="1248" t="str">
        <f>IF(ISBLANK('SUP5'!$AP$21),"##BLANK",'SUP5'!$AP$21)</f>
        <v>##BLANK</v>
      </c>
    </row>
    <row r="4319" spans="2:6" x14ac:dyDescent="0.2">
      <c r="B4319" t="str">
        <f>UPPER('SUP5'!$CK$21)</f>
        <v>B0899GROE_HDW_PR24</v>
      </c>
      <c r="C4319" t="str">
        <f>IF(LEN(_xlfn.CONCAT('SUP5'!$B$10, " - ", 'SUP5'!$B$21, " - ", 'SUP5'!$G$7, " - ", 'SUP5'!$E$6, " - ", 'SUP5'!$E$5))&gt;230,LEFT(_xlfn.CONCAT('SUP5'!$B$10, " - ", 'SUP5'!$B$21, " - ", 'SUP5'!$G$7, " - ", 'SUP5'!$E$6, " - ", 'SUP5'!$E$5),212)&amp;" [*** truncated]",_xlfn.CONCAT('SUP5'!$B$10, " - ", 'SUP5'!$B$21, " - ", 'SUP5'!$G$7, " - ", 'SUP5'!$E$6, " - ", 'SUP5'!$E$5))</f>
        <v>Green recovery programme - Green recovery line 4 - Opex - Highway drainage - Wastewater network+  - Expenditure in report year</v>
      </c>
      <c r="D4319" t="str">
        <f>'SUP5'!$C$21</f>
        <v>£m</v>
      </c>
      <c r="E4319" t="s">
        <v>8488</v>
      </c>
      <c r="F4319" s="1248" t="str">
        <f>IF(ISBLANK('SUP5'!$AQ$21),"##BLANK",'SUP5'!$AQ$21)</f>
        <v>##BLANK</v>
      </c>
    </row>
    <row r="4320" spans="2:6" x14ac:dyDescent="0.2">
      <c r="B4320" t="str">
        <f>UPPER('SUP5'!$CL$21)</f>
        <v>B0910GROE_STW_PR24</v>
      </c>
      <c r="C4320" t="str">
        <f>IF(LEN(_xlfn.CONCAT('SUP5'!$B$10, " - ", 'SUP5'!$B$21, " - ", 'SUP5'!$H$7, " - ", 'SUP5'!$E$6, " - ", 'SUP5'!$E$5))&gt;230,LEFT(_xlfn.CONCAT('SUP5'!$B$10, " - ", 'SUP5'!$B$21, " - ", 'SUP5'!$H$7, " - ", 'SUP5'!$E$6, " - ", 'SUP5'!$E$5),212)&amp;" [*** truncated]",_xlfn.CONCAT('SUP5'!$B$10, " - ", 'SUP5'!$B$21, " - ", 'SUP5'!$H$7, " - ", 'SUP5'!$E$6, " - ", 'SUP5'!$E$5))</f>
        <v>Green recovery programme - Green recovery line 4 - Opex - Sewage treatment and disposal - Wastewater network+  - Expenditure in report year</v>
      </c>
      <c r="D4320" t="str">
        <f>'SUP5'!$C$21</f>
        <v>£m</v>
      </c>
      <c r="E4320" t="s">
        <v>8488</v>
      </c>
      <c r="F4320" s="1248" t="str">
        <f>IF(ISBLANK('SUP5'!$AR$21),"##BLANK",'SUP5'!$AR$21)</f>
        <v>##BLANK</v>
      </c>
    </row>
    <row r="4321" spans="2:6" x14ac:dyDescent="0.2">
      <c r="B4321" t="str">
        <f>UPPER('SUP5'!$CM$21)</f>
        <v>B0921GROE_SLW_PR24</v>
      </c>
      <c r="C4321" t="str">
        <f>IF(LEN(_xlfn.CONCAT('SUP5'!$B$10, " - ", 'SUP5'!$B$21, " - ", 'SUP5'!$I$7, " - ", 'SUP5'!$E$6, " - ", 'SUP5'!$E$5))&gt;230,LEFT(_xlfn.CONCAT('SUP5'!$B$10, " - ", 'SUP5'!$B$21, " - ", 'SUP5'!$I$7, " - ", 'SUP5'!$E$6, " - ", 'SUP5'!$E$5),212)&amp;" [*** truncated]",_xlfn.CONCAT('SUP5'!$B$10, " - ", 'SUP5'!$B$21, " - ", 'SUP5'!$I$7, " - ", 'SUP5'!$E$6, " - ", 'SUP5'!$E$5))</f>
        <v>Green recovery programme - Green recovery line 4 - Opex - Sludge liquor treatment - Wastewater network+  - Expenditure in report year</v>
      </c>
      <c r="D4321" t="str">
        <f>'SUP5'!$C$21</f>
        <v>£m</v>
      </c>
      <c r="E4321" t="s">
        <v>8488</v>
      </c>
      <c r="F4321" s="1248" t="str">
        <f>IF(ISBLANK('SUP5'!$AS$21),"##BLANK",'SUP5'!$AS$21)</f>
        <v>##BLANK</v>
      </c>
    </row>
    <row r="4322" spans="2:6" x14ac:dyDescent="0.2">
      <c r="B4322" t="str">
        <f>UPPER('SUP5'!$CN$21)</f>
        <v>B0932GROE_SAB_PR24</v>
      </c>
      <c r="C4322" t="str">
        <f>IF(LEN(_xlfn.CONCAT('SUP5'!$B$10, " - ", 'SUP5'!$B$21, " - ", 'SUP5'!$J$7, " - ", 'SUP5'!$J$6, " - ", 'SUP5'!$E$5))&gt;230,LEFT(_xlfn.CONCAT('SUP5'!$B$10, " - ", 'SUP5'!$B$21, " - ", 'SUP5'!$J$7, " - ", 'SUP5'!$J$6, " - ", 'SUP5'!$E$5),212)&amp;" [*** truncated]",_xlfn.CONCAT('SUP5'!$B$10, " - ", 'SUP5'!$B$21, " - ", 'SUP5'!$J$7, " - ", 'SUP5'!$J$6, " - ", 'SUP5'!$E$5))</f>
        <v>Green recovery programme - Green recovery line 4 - Opex - Sludge transport - Bioresources - Expenditure in report year</v>
      </c>
      <c r="D4322" t="str">
        <f>'SUP5'!$C$21</f>
        <v>£m</v>
      </c>
      <c r="E4322" t="s">
        <v>8488</v>
      </c>
      <c r="F4322" s="1248" t="str">
        <f>IF(ISBLANK('SUP5'!$AT$21),"##BLANK",'SUP5'!$AT$21)</f>
        <v>##BLANK</v>
      </c>
    </row>
    <row r="4323" spans="2:6" x14ac:dyDescent="0.2">
      <c r="B4323" t="str">
        <f>UPPER('SUP5'!$CO$21)</f>
        <v>B0943GROE_SEB_PR24</v>
      </c>
      <c r="C4323" t="str">
        <f>IF(LEN(_xlfn.CONCAT('SUP5'!$B$10, " - ", 'SUP5'!$B$21, " - ", 'SUP5'!$K$7, " - ", 'SUP5'!$J$6, " - ", 'SUP5'!$E$5))&gt;230,LEFT(_xlfn.CONCAT('SUP5'!$B$10, " - ", 'SUP5'!$B$21, " - ", 'SUP5'!$K$7, " - ", 'SUP5'!$J$6, " - ", 'SUP5'!$E$5),212)&amp;" [*** truncated]",_xlfn.CONCAT('SUP5'!$B$10, " - ", 'SUP5'!$B$21, " - ", 'SUP5'!$K$7, " - ", 'SUP5'!$J$6, " - ", 'SUP5'!$E$5))</f>
        <v>Green recovery programme - Green recovery line 4 - Opex - Sludge treatment - Bioresources - Expenditure in report year</v>
      </c>
      <c r="D4323" t="str">
        <f>'SUP5'!$C$21</f>
        <v>£m</v>
      </c>
      <c r="E4323" t="s">
        <v>8488</v>
      </c>
      <c r="F4323" s="1248" t="str">
        <f>IF(ISBLANK('SUP5'!$AU$21),"##BLANK",'SUP5'!$AU$21)</f>
        <v>##BLANK</v>
      </c>
    </row>
    <row r="4324" spans="2:6" x14ac:dyDescent="0.2">
      <c r="B4324" t="str">
        <f>UPPER('SUP5'!$CP$21)</f>
        <v>B0954GROE_SDB_PR24</v>
      </c>
      <c r="C4324" t="str">
        <f>IF(LEN(_xlfn.CONCAT('SUP5'!$B$10, " - ", 'SUP5'!$B$21, " - ", 'SUP5'!$L$7, " - ", 'SUP5'!$J$6, " - ", 'SUP5'!$E$5))&gt;230,LEFT(_xlfn.CONCAT('SUP5'!$B$10, " - ", 'SUP5'!$B$21, " - ", 'SUP5'!$L$7, " - ", 'SUP5'!$J$6, " - ", 'SUP5'!$E$5),212)&amp;" [*** truncated]",_xlfn.CONCAT('SUP5'!$B$10, " - ", 'SUP5'!$B$21, " - ", 'SUP5'!$L$7, " - ", 'SUP5'!$J$6, " - ", 'SUP5'!$E$5))</f>
        <v>Green recovery programme - Green recovery line 4 - Opex - Sludge disposal - Bioresources - Expenditure in report year</v>
      </c>
      <c r="D4324" t="str">
        <f>'SUP5'!$C$21</f>
        <v>£m</v>
      </c>
      <c r="E4324" t="s">
        <v>8488</v>
      </c>
      <c r="F4324" s="1248" t="str">
        <f>IF(ISBLANK('SUP5'!$AV$21),"##BLANK",'SUP5'!$AV$21)</f>
        <v>##BLANK</v>
      </c>
    </row>
    <row r="4325" spans="2:6" x14ac:dyDescent="0.2">
      <c r="B4325" t="str">
        <f>UPPER('SUP5'!$CQ$21)</f>
        <v>B0761GROE_TOB_PR24</v>
      </c>
      <c r="C4325" t="str">
        <f>IF(LEN(_xlfn.CONCAT('SUP5'!$B$10, " - ", 'SUP5'!$B$21, " - ", 'SUP5'!$M$6, " - ", 'SUP5'!$E$5))&gt;230,LEFT(_xlfn.CONCAT('SUP5'!$B$10, " - ", 'SUP5'!$B$21, " - ", 'SUP5'!$M$6, " - ", 'SUP5'!$E$5),212)&amp;" [*** truncated]",_xlfn.CONCAT('SUP5'!$B$10, " - ", 'SUP5'!$B$21, " - ", 'SUP5'!$M$6, " - ", 'SUP5'!$E$5))</f>
        <v>Green recovery programme - Green recovery line 4 - Opex - Total - Expenditure in report year</v>
      </c>
      <c r="D4325" t="str">
        <f>'SUP5'!$C$21</f>
        <v>£m</v>
      </c>
      <c r="E4325" t="s">
        <v>8488</v>
      </c>
      <c r="F4325" s="1248">
        <f>IF(ISBLANK('SUP5'!$AW$21),"##BLANK",'SUP5'!$AW$21)</f>
        <v>0</v>
      </c>
    </row>
    <row r="4326" spans="2:6" x14ac:dyDescent="0.2">
      <c r="B4326" t="str">
        <f>UPPER('SUP5'!$CR$21)</f>
        <v>B0965GROC_FOW_PR24</v>
      </c>
      <c r="C4326" t="str">
        <f>IF(LEN(_xlfn.CONCAT('SUP5'!$B$10, " - ", 'SUP5'!$B$21, " - ", 'SUP5'!$N$7, " - ", 'SUP5'!$N$6, " - ", 'SUP5'!$N$5))&gt;230,LEFT(_xlfn.CONCAT('SUP5'!$B$10, " - ", 'SUP5'!$B$21, " - ", 'SUP5'!$N$7, " - ", 'SUP5'!$N$6, " - ", 'SUP5'!$N$5),212)&amp;" [*** truncated]",_xlfn.CONCAT('SUP5'!$B$10, " - ", 'SUP5'!$B$21, " - ", 'SUP5'!$N$7, " - ", 'SUP5'!$N$6, " - ", 'SUP5'!$N$5))</f>
        <v>Green recovery programme - Green recovery line 4 - Opex - Foul - Wastewater network+  - Cumulative expenditure on schemes completed in the report year</v>
      </c>
      <c r="D4326" t="str">
        <f>'SUP5'!$C$21</f>
        <v>£m</v>
      </c>
      <c r="E4326" t="s">
        <v>8488</v>
      </c>
      <c r="F4326" s="1248" t="str">
        <f>IF(ISBLANK('SUP5'!$AX$21),"##BLANK",'SUP5'!$AX$21)</f>
        <v>##BLANK</v>
      </c>
    </row>
    <row r="4327" spans="2:6" x14ac:dyDescent="0.2">
      <c r="B4327" t="str">
        <f>UPPER('SUP5'!$CS$21)</f>
        <v>B0976GROC_SUW_PR24</v>
      </c>
      <c r="C4327" t="str">
        <f>IF(LEN(_xlfn.CONCAT('SUP5'!$B$10, " - ", 'SUP5'!$B$21, " - ", 'SUP5'!$O$7, " - ", 'SUP5'!$N$6, " - ", 'SUP5'!$N$5))&gt;230,LEFT(_xlfn.CONCAT('SUP5'!$B$10, " - ", 'SUP5'!$B$21, " - ", 'SUP5'!$O$7, " - ", 'SUP5'!$N$6, " - ", 'SUP5'!$N$5),212)&amp;" [*** truncated]",_xlfn.CONCAT('SUP5'!$B$10, " - ", 'SUP5'!$B$21, " - ", 'SUP5'!$O$7, " - ", 'SUP5'!$N$6, " - ", 'SUP5'!$N$5))</f>
        <v>Green recovery programme - Green recovery line 4 - Opex - Surface water drainage - Wastewater network+  - Cumulative expenditure on schemes completed in the report year</v>
      </c>
      <c r="D4327" t="str">
        <f>'SUP5'!$C$21</f>
        <v>£m</v>
      </c>
      <c r="E4327" t="s">
        <v>8488</v>
      </c>
      <c r="F4327" s="1248" t="str">
        <f>IF(ISBLANK('SUP5'!$AY$21),"##BLANK",'SUP5'!$AY$21)</f>
        <v>##BLANK</v>
      </c>
    </row>
    <row r="4328" spans="2:6" x14ac:dyDescent="0.2">
      <c r="B4328" t="str">
        <f>UPPER('SUP5'!$CT$21)</f>
        <v>B0987GROC_HDW_PR24</v>
      </c>
      <c r="C4328" t="str">
        <f>IF(LEN(_xlfn.CONCAT('SUP5'!$B$10, " - ", 'SUP5'!$B$21, " - ", 'SUP5'!$P$7, " - ", 'SUP5'!$N$6, " - ", 'SUP5'!$N$5))&gt;230,LEFT(_xlfn.CONCAT('SUP5'!$B$10, " - ", 'SUP5'!$B$21, " - ", 'SUP5'!$P$7, " - ", 'SUP5'!$N$6, " - ", 'SUP5'!$N$5),212)&amp;" [*** truncated]",_xlfn.CONCAT('SUP5'!$B$10, " - ", 'SUP5'!$B$21, " - ", 'SUP5'!$P$7, " - ", 'SUP5'!$N$6, " - ", 'SUP5'!$N$5))</f>
        <v>Green recovery programme - Green recovery line 4 - Opex - Highway drainage - Wastewater network+  - Cumulative expenditure on schemes completed in the report year</v>
      </c>
      <c r="D4328" t="str">
        <f>'SUP5'!$C$21</f>
        <v>£m</v>
      </c>
      <c r="E4328" t="s">
        <v>8488</v>
      </c>
      <c r="F4328" s="1248" t="str">
        <f>IF(ISBLANK('SUP5'!$AZ$21),"##BLANK",'SUP5'!$AZ$21)</f>
        <v>##BLANK</v>
      </c>
    </row>
    <row r="4329" spans="2:6" x14ac:dyDescent="0.2">
      <c r="B4329" t="str">
        <f>UPPER('SUP5'!$CU$21)</f>
        <v>B0998GROC_STW_PR24</v>
      </c>
      <c r="C4329" t="str">
        <f>IF(LEN(_xlfn.CONCAT('SUP5'!$B$10, " - ", 'SUP5'!$B$21, " - ", 'SUP5'!$Q$7, " - ", 'SUP5'!$N$6, " - ", 'SUP5'!$N$5))&gt;230,LEFT(_xlfn.CONCAT('SUP5'!$B$10, " - ", 'SUP5'!$B$21, " - ", 'SUP5'!$Q$7, " - ", 'SUP5'!$N$6, " - ", 'SUP5'!$N$5),212)&amp;" [*** truncated]",_xlfn.CONCAT('SUP5'!$B$10, " - ", 'SUP5'!$B$21, " - ", 'SUP5'!$Q$7, " - ", 'SUP5'!$N$6, " - ", 'SUP5'!$N$5))</f>
        <v>Green recovery programme - Green recovery line 4 - Opex - Sewage treatment and disposal - Wastewater network+  - Cumulative expenditure on schemes completed in the report year</v>
      </c>
      <c r="D4329" t="str">
        <f>'SUP5'!$C$21</f>
        <v>£m</v>
      </c>
      <c r="E4329" t="s">
        <v>8488</v>
      </c>
      <c r="F4329" s="1248" t="str">
        <f>IF(ISBLANK('SUP5'!$BA$21),"##BLANK",'SUP5'!$BA$21)</f>
        <v>##BLANK</v>
      </c>
    </row>
    <row r="4330" spans="2:6" x14ac:dyDescent="0.2">
      <c r="B4330" t="str">
        <f>UPPER('SUP5'!$CV$21)</f>
        <v>B1010GROC_SLW_PR24</v>
      </c>
      <c r="C4330" t="str">
        <f>IF(LEN(_xlfn.CONCAT('SUP5'!$B$10, " - ", 'SUP5'!$B$21, " - ", 'SUP5'!$R$7, " - ", 'SUP5'!$N$6, " - ", 'SUP5'!$N$5))&gt;230,LEFT(_xlfn.CONCAT('SUP5'!$B$10, " - ", 'SUP5'!$B$21, " - ", 'SUP5'!$R$7, " - ", 'SUP5'!$N$6, " - ", 'SUP5'!$N$5),212)&amp;" [*** truncated]",_xlfn.CONCAT('SUP5'!$B$10, " - ", 'SUP5'!$B$21, " - ", 'SUP5'!$R$7, " - ", 'SUP5'!$N$6, " - ", 'SUP5'!$N$5))</f>
        <v>Green recovery programme - Green recovery line 4 - Opex - Sludge liquor treatment - Wastewater network+  - Cumulative expenditure on schemes completed in the report year</v>
      </c>
      <c r="D4330" t="str">
        <f>'SUP5'!$C$21</f>
        <v>£m</v>
      </c>
      <c r="E4330" t="s">
        <v>8488</v>
      </c>
      <c r="F4330" s="1248" t="str">
        <f>IF(ISBLANK('SUP5'!$BB$21),"##BLANK",'SUP5'!$BB$21)</f>
        <v>##BLANK</v>
      </c>
    </row>
    <row r="4331" spans="2:6" x14ac:dyDescent="0.2">
      <c r="B4331" t="str">
        <f>UPPER('SUP5'!$CW$21)</f>
        <v>B1021GROC_SAB_PR24</v>
      </c>
      <c r="C4331" t="str">
        <f>IF(LEN(_xlfn.CONCAT('SUP5'!$B$10, " - ", 'SUP5'!$B$21, " - ", 'SUP5'!$S$7, " - ", 'SUP5'!$S$6, " - ", 'SUP5'!$N$5))&gt;230,LEFT(_xlfn.CONCAT('SUP5'!$B$10, " - ", 'SUP5'!$B$21, " - ", 'SUP5'!$S$7, " - ", 'SUP5'!$S$6, " - ", 'SUP5'!$N$5),212)&amp;" [*** truncated]",_xlfn.CONCAT('SUP5'!$B$10, " - ", 'SUP5'!$B$21, " - ", 'SUP5'!$S$7, " - ", 'SUP5'!$S$6, " - ", 'SUP5'!$N$5))</f>
        <v>Green recovery programme - Green recovery line 4 - Opex - Sludge transport - Bioresources - Cumulative expenditure on schemes completed in the report year</v>
      </c>
      <c r="D4331" t="str">
        <f>'SUP5'!$C$21</f>
        <v>£m</v>
      </c>
      <c r="E4331" t="s">
        <v>8488</v>
      </c>
      <c r="F4331" s="1248" t="str">
        <f>IF(ISBLANK('SUP5'!$BC$21),"##BLANK",'SUP5'!$BC$21)</f>
        <v>##BLANK</v>
      </c>
    </row>
    <row r="4332" spans="2:6" x14ac:dyDescent="0.2">
      <c r="B4332" t="str">
        <f>UPPER('SUP5'!$CX$21)</f>
        <v>B1032GROC_SEB_PR24</v>
      </c>
      <c r="C4332" t="str">
        <f>IF(LEN(_xlfn.CONCAT('SUP5'!$B$10, " - ", 'SUP5'!$B$21, " - ", 'SUP5'!$T$7, " - ", 'SUP5'!$S$6, " - ", 'SUP5'!$N$5))&gt;230,LEFT(_xlfn.CONCAT('SUP5'!$B$10, " - ", 'SUP5'!$B$21, " - ", 'SUP5'!$T$7, " - ", 'SUP5'!$S$6, " - ", 'SUP5'!$N$5),212)&amp;" [*** truncated]",_xlfn.CONCAT('SUP5'!$B$10, " - ", 'SUP5'!$B$21, " - ", 'SUP5'!$T$7, " - ", 'SUP5'!$S$6, " - ", 'SUP5'!$N$5))</f>
        <v>Green recovery programme - Green recovery line 4 - Opex - Sludge treatment - Bioresources - Cumulative expenditure on schemes completed in the report year</v>
      </c>
      <c r="D4332" t="str">
        <f>'SUP5'!$C$21</f>
        <v>£m</v>
      </c>
      <c r="E4332" t="s">
        <v>8488</v>
      </c>
      <c r="F4332" s="1248" t="str">
        <f>IF(ISBLANK('SUP5'!$BD$21),"##BLANK",'SUP5'!$BD$21)</f>
        <v>##BLANK</v>
      </c>
    </row>
    <row r="4333" spans="2:6" x14ac:dyDescent="0.2">
      <c r="B4333" t="str">
        <f>UPPER('SUP5'!$CY$21)</f>
        <v>B1043GROC_SDB_PR24</v>
      </c>
      <c r="C4333" t="str">
        <f>IF(LEN(_xlfn.CONCAT('SUP5'!$B$10, " - ", 'SUP5'!$B$21, " - ", 'SUP5'!$U$7, " - ", 'SUP5'!$S$6, " - ", 'SUP5'!$N$5))&gt;230,LEFT(_xlfn.CONCAT('SUP5'!$B$10, " - ", 'SUP5'!$B$21, " - ", 'SUP5'!$U$7, " - ", 'SUP5'!$S$6, " - ", 'SUP5'!$N$5),212)&amp;" [*** truncated]",_xlfn.CONCAT('SUP5'!$B$10, " - ", 'SUP5'!$B$21, " - ", 'SUP5'!$U$7, " - ", 'SUP5'!$S$6, " - ", 'SUP5'!$N$5))</f>
        <v>Green recovery programme - Green recovery line 4 - Opex - Sludge disposal - Bioresources - Cumulative expenditure on schemes completed in the report year</v>
      </c>
      <c r="D4333" t="str">
        <f>'SUP5'!$C$21</f>
        <v>£m</v>
      </c>
      <c r="E4333" t="s">
        <v>8488</v>
      </c>
      <c r="F4333" s="1248" t="str">
        <f>IF(ISBLANK('SUP5'!$BE$21),"##BLANK",'SUP5'!$BE$21)</f>
        <v>##BLANK</v>
      </c>
    </row>
    <row r="4334" spans="2:6" x14ac:dyDescent="0.2">
      <c r="B4334" t="str">
        <f>UPPER('SUP5'!$CZ$21)</f>
        <v>B0767GROC_TOB_PR24</v>
      </c>
      <c r="C4334" t="str">
        <f>IF(LEN(_xlfn.CONCAT('SUP5'!$B$10, " - ", 'SUP5'!$B$21, " - ", 'SUP5'!$V$6, " - ", 'SUP5'!$N$5))&gt;230,LEFT(_xlfn.CONCAT('SUP5'!$B$10, " - ", 'SUP5'!$B$21, " - ", 'SUP5'!$V$6, " - ", 'SUP5'!$N$5),212)&amp;" [*** truncated]",_xlfn.CONCAT('SUP5'!$B$10, " - ", 'SUP5'!$B$21, " - ", 'SUP5'!$V$6, " - ", 'SUP5'!$N$5))</f>
        <v>Green recovery programme - Green recovery line 4 - Opex - Total - Cumulative expenditure on schemes completed in the report year</v>
      </c>
      <c r="D4334" t="str">
        <f>'SUP5'!$C$21</f>
        <v>£m</v>
      </c>
      <c r="E4334" t="s">
        <v>8488</v>
      </c>
      <c r="F4334" s="1248">
        <f>IF(ISBLANK('SUP5'!$BF$21),"##BLANK",'SUP5'!$BF$21)</f>
        <v>0</v>
      </c>
    </row>
    <row r="4335" spans="2:6" x14ac:dyDescent="0.2">
      <c r="B4335" t="str">
        <f>UPPER('SUP5'!$CI$22)</f>
        <v>B0510GRTE_FOW_PR24</v>
      </c>
      <c r="C4335" t="str">
        <f>IF(LEN(_xlfn.CONCAT('SUP5'!$B$10, " - ", 'SUP5'!$B$22, " - ", 'SUP5'!$E$7, " - ", 'SUP5'!$E$6, " - ", 'SUP5'!$E$5))&gt;230,LEFT(_xlfn.CONCAT('SUP5'!$B$10, " - ", 'SUP5'!$B$22, " - ", 'SUP5'!$E$7, " - ", 'SUP5'!$E$6, " - ", 'SUP5'!$E$5),212)&amp;" [*** truncated]",_xlfn.CONCAT('SUP5'!$B$10, " - ", 'SUP5'!$B$22, " - ", 'SUP5'!$E$7, " - ", 'SUP5'!$E$6, " - ", 'SUP5'!$E$5))</f>
        <v>Green recovery programme - Green recovery line 4 - Totex - Foul - Wastewater network+  - Expenditure in report year</v>
      </c>
      <c r="D4335" t="str">
        <f>'SUP5'!$C$22</f>
        <v>£m</v>
      </c>
      <c r="E4335" t="s">
        <v>8488</v>
      </c>
      <c r="F4335" s="1248">
        <f>IF(ISBLANK('SUP5'!$AO$22),"##BLANK",'SUP5'!$AO$22)</f>
        <v>0</v>
      </c>
    </row>
    <row r="4336" spans="2:6" x14ac:dyDescent="0.2">
      <c r="B4336" t="str">
        <f>UPPER('SUP5'!$CJ$22)</f>
        <v>B0517GRTE_SUW_PR24</v>
      </c>
      <c r="C4336" t="str">
        <f>IF(LEN(_xlfn.CONCAT('SUP5'!$B$10, " - ", 'SUP5'!$B$22, " - ", 'SUP5'!$F$7, " - ", 'SUP5'!$E$6, " - ", 'SUP5'!$E$5))&gt;230,LEFT(_xlfn.CONCAT('SUP5'!$B$10, " - ", 'SUP5'!$B$22, " - ", 'SUP5'!$F$7, " - ", 'SUP5'!$E$6, " - ", 'SUP5'!$E$5),212)&amp;" [*** truncated]",_xlfn.CONCAT('SUP5'!$B$10, " - ", 'SUP5'!$B$22, " - ", 'SUP5'!$F$7, " - ", 'SUP5'!$E$6, " - ", 'SUP5'!$E$5))</f>
        <v>Green recovery programme - Green recovery line 4 - Totex - Surface water drainage - Wastewater network+  - Expenditure in report year</v>
      </c>
      <c r="D4336" t="str">
        <f>'SUP5'!$C$22</f>
        <v>£m</v>
      </c>
      <c r="E4336" t="s">
        <v>8488</v>
      </c>
      <c r="F4336" s="1248">
        <f>IF(ISBLANK('SUP5'!$AP$22),"##BLANK",'SUP5'!$AP$22)</f>
        <v>0</v>
      </c>
    </row>
    <row r="4337" spans="2:6" x14ac:dyDescent="0.2">
      <c r="B4337" t="str">
        <f>UPPER('SUP5'!$CK$22)</f>
        <v>B0524GRTE_HDW_PR24</v>
      </c>
      <c r="C4337" t="str">
        <f>IF(LEN(_xlfn.CONCAT('SUP5'!$B$10, " - ", 'SUP5'!$B$22, " - ", 'SUP5'!$G$7, " - ", 'SUP5'!$E$6, " - ", 'SUP5'!$E$5))&gt;230,LEFT(_xlfn.CONCAT('SUP5'!$B$10, " - ", 'SUP5'!$B$22, " - ", 'SUP5'!$G$7, " - ", 'SUP5'!$E$6, " - ", 'SUP5'!$E$5),212)&amp;" [*** truncated]",_xlfn.CONCAT('SUP5'!$B$10, " - ", 'SUP5'!$B$22, " - ", 'SUP5'!$G$7, " - ", 'SUP5'!$E$6, " - ", 'SUP5'!$E$5))</f>
        <v>Green recovery programme - Green recovery line 4 - Totex - Highway drainage - Wastewater network+  - Expenditure in report year</v>
      </c>
      <c r="D4337" t="str">
        <f>'SUP5'!$C$22</f>
        <v>£m</v>
      </c>
      <c r="E4337" t="s">
        <v>8488</v>
      </c>
      <c r="F4337" s="1248">
        <f>IF(ISBLANK('SUP5'!$AQ$22),"##BLANK",'SUP5'!$AQ$22)</f>
        <v>0</v>
      </c>
    </row>
    <row r="4338" spans="2:6" x14ac:dyDescent="0.2">
      <c r="B4338" t="str">
        <f>UPPER('SUP5'!$CL$22)</f>
        <v>B0531GRTE_STW_PR24</v>
      </c>
      <c r="C4338" t="str">
        <f>IF(LEN(_xlfn.CONCAT('SUP5'!$B$10, " - ", 'SUP5'!$B$22, " - ", 'SUP5'!$H$7, " - ", 'SUP5'!$E$6, " - ", 'SUP5'!$E$5))&gt;230,LEFT(_xlfn.CONCAT('SUP5'!$B$10, " - ", 'SUP5'!$B$22, " - ", 'SUP5'!$H$7, " - ", 'SUP5'!$E$6, " - ", 'SUP5'!$E$5),212)&amp;" [*** truncated]",_xlfn.CONCAT('SUP5'!$B$10, " - ", 'SUP5'!$B$22, " - ", 'SUP5'!$H$7, " - ", 'SUP5'!$E$6, " - ", 'SUP5'!$E$5))</f>
        <v>Green recovery programme - Green recovery line 4 - Totex - Sewage treatment and disposal - Wastewater network+  - Expenditure in report year</v>
      </c>
      <c r="D4338" t="str">
        <f>'SUP5'!$C$22</f>
        <v>£m</v>
      </c>
      <c r="E4338" t="s">
        <v>8488</v>
      </c>
      <c r="F4338" s="1248">
        <f>IF(ISBLANK('SUP5'!$AR$22),"##BLANK",'SUP5'!$AR$22)</f>
        <v>0</v>
      </c>
    </row>
    <row r="4339" spans="2:6" x14ac:dyDescent="0.2">
      <c r="B4339" t="str">
        <f>UPPER('SUP5'!$CM$22)</f>
        <v>B0538GRTE_SLW_PR24</v>
      </c>
      <c r="C4339" t="str">
        <f>IF(LEN(_xlfn.CONCAT('SUP5'!$B$10, " - ", 'SUP5'!$B$22, " - ", 'SUP5'!$I$7, " - ", 'SUP5'!$E$6, " - ", 'SUP5'!$E$5))&gt;230,LEFT(_xlfn.CONCAT('SUP5'!$B$10, " - ", 'SUP5'!$B$22, " - ", 'SUP5'!$I$7, " - ", 'SUP5'!$E$6, " - ", 'SUP5'!$E$5),212)&amp;" [*** truncated]",_xlfn.CONCAT('SUP5'!$B$10, " - ", 'SUP5'!$B$22, " - ", 'SUP5'!$I$7, " - ", 'SUP5'!$E$6, " - ", 'SUP5'!$E$5))</f>
        <v>Green recovery programme - Green recovery line 4 - Totex - Sludge liquor treatment - Wastewater network+  - Expenditure in report year</v>
      </c>
      <c r="D4339" t="str">
        <f>'SUP5'!$C$22</f>
        <v>£m</v>
      </c>
      <c r="E4339" t="s">
        <v>8488</v>
      </c>
      <c r="F4339" s="1248">
        <f>IF(ISBLANK('SUP5'!$AS$22),"##BLANK",'SUP5'!$AS$22)</f>
        <v>0</v>
      </c>
    </row>
    <row r="4340" spans="2:6" x14ac:dyDescent="0.2">
      <c r="B4340" t="str">
        <f>UPPER('SUP5'!$CN$22)</f>
        <v>B0544GRTE_SAB_PR24</v>
      </c>
      <c r="C4340" t="str">
        <f>IF(LEN(_xlfn.CONCAT('SUP5'!$B$10, " - ", 'SUP5'!$B$22, " - ", 'SUP5'!$J$7, " - ", 'SUP5'!$J$6, " - ", 'SUP5'!$E$5))&gt;230,LEFT(_xlfn.CONCAT('SUP5'!$B$10, " - ", 'SUP5'!$B$22, " - ", 'SUP5'!$J$7, " - ", 'SUP5'!$J$6, " - ", 'SUP5'!$E$5),212)&amp;" [*** truncated]",_xlfn.CONCAT('SUP5'!$B$10, " - ", 'SUP5'!$B$22, " - ", 'SUP5'!$J$7, " - ", 'SUP5'!$J$6, " - ", 'SUP5'!$E$5))</f>
        <v>Green recovery programme - Green recovery line 4 - Totex - Sludge transport - Bioresources - Expenditure in report year</v>
      </c>
      <c r="D4340" t="str">
        <f>'SUP5'!$C$22</f>
        <v>£m</v>
      </c>
      <c r="E4340" t="s">
        <v>8488</v>
      </c>
      <c r="F4340" s="1248">
        <f>IF(ISBLANK('SUP5'!$AT$22),"##BLANK",'SUP5'!$AT$22)</f>
        <v>0</v>
      </c>
    </row>
    <row r="4341" spans="2:6" x14ac:dyDescent="0.2">
      <c r="B4341" t="str">
        <f>UPPER('SUP5'!$CO$22)</f>
        <v>B0551GRTE_SEB_PR24</v>
      </c>
      <c r="C4341" t="str">
        <f>IF(LEN(_xlfn.CONCAT('SUP5'!$B$10, " - ", 'SUP5'!$B$22, " - ", 'SUP5'!$K$7, " - ", 'SUP5'!$J$6, " - ", 'SUP5'!$E$5))&gt;230,LEFT(_xlfn.CONCAT('SUP5'!$B$10, " - ", 'SUP5'!$B$22, " - ", 'SUP5'!$K$7, " - ", 'SUP5'!$J$6, " - ", 'SUP5'!$E$5),212)&amp;" [*** truncated]",_xlfn.CONCAT('SUP5'!$B$10, " - ", 'SUP5'!$B$22, " - ", 'SUP5'!$K$7, " - ", 'SUP5'!$J$6, " - ", 'SUP5'!$E$5))</f>
        <v>Green recovery programme - Green recovery line 4 - Totex - Sludge treatment - Bioresources - Expenditure in report year</v>
      </c>
      <c r="D4341" t="str">
        <f>'SUP5'!$C$22</f>
        <v>£m</v>
      </c>
      <c r="E4341" t="s">
        <v>8488</v>
      </c>
      <c r="F4341" s="1248">
        <f>IF(ISBLANK('SUP5'!$AU$22),"##BLANK",'SUP5'!$AU$22)</f>
        <v>0</v>
      </c>
    </row>
    <row r="4342" spans="2:6" x14ac:dyDescent="0.2">
      <c r="B4342" t="str">
        <f>UPPER('SUP5'!$CP$22)</f>
        <v>B0558GRTE_SDB_PR24</v>
      </c>
      <c r="C4342" t="str">
        <f>IF(LEN(_xlfn.CONCAT('SUP5'!$B$10, " - ", 'SUP5'!$B$22, " - ", 'SUP5'!$L$7, " - ", 'SUP5'!$J$6, " - ", 'SUP5'!$E$5))&gt;230,LEFT(_xlfn.CONCAT('SUP5'!$B$10, " - ", 'SUP5'!$B$22, " - ", 'SUP5'!$L$7, " - ", 'SUP5'!$J$6, " - ", 'SUP5'!$E$5),212)&amp;" [*** truncated]",_xlfn.CONCAT('SUP5'!$B$10, " - ", 'SUP5'!$B$22, " - ", 'SUP5'!$L$7, " - ", 'SUP5'!$J$6, " - ", 'SUP5'!$E$5))</f>
        <v>Green recovery programme - Green recovery line 4 - Totex - Sludge disposal - Bioresources - Expenditure in report year</v>
      </c>
      <c r="D4342" t="str">
        <f>'SUP5'!$C$22</f>
        <v>£m</v>
      </c>
      <c r="E4342" t="s">
        <v>8488</v>
      </c>
      <c r="F4342" s="1248">
        <f>IF(ISBLANK('SUP5'!$AV$22),"##BLANK",'SUP5'!$AV$22)</f>
        <v>0</v>
      </c>
    </row>
    <row r="4343" spans="2:6" x14ac:dyDescent="0.2">
      <c r="B4343" t="str">
        <f>UPPER('SUP5'!$CQ$22)</f>
        <v>B0565GRTE_TOB_PR24</v>
      </c>
      <c r="C4343" t="str">
        <f>IF(LEN(_xlfn.CONCAT('SUP5'!$B$10, " - ", 'SUP5'!$B$22, " - ", 'SUP5'!$M$6, " - ", 'SUP5'!$E$5))&gt;230,LEFT(_xlfn.CONCAT('SUP5'!$B$10, " - ", 'SUP5'!$B$22, " - ", 'SUP5'!$M$6, " - ", 'SUP5'!$E$5),212)&amp;" [*** truncated]",_xlfn.CONCAT('SUP5'!$B$10, " - ", 'SUP5'!$B$22, " - ", 'SUP5'!$M$6, " - ", 'SUP5'!$E$5))</f>
        <v>Green recovery programme - Green recovery line 4 - Totex - Total - Expenditure in report year</v>
      </c>
      <c r="D4343" t="str">
        <f>'SUP5'!$C$22</f>
        <v>£m</v>
      </c>
      <c r="E4343" t="s">
        <v>8488</v>
      </c>
      <c r="F4343" s="1248">
        <f>IF(ISBLANK('SUP5'!$AW$22),"##BLANK",'SUP5'!$AW$22)</f>
        <v>0</v>
      </c>
    </row>
    <row r="4344" spans="2:6" x14ac:dyDescent="0.2">
      <c r="B4344" t="str">
        <f>UPPER('SUP5'!$CR$22)</f>
        <v>B0572GRTC_FOW_PR24</v>
      </c>
      <c r="C4344" t="str">
        <f>IF(LEN(_xlfn.CONCAT('SUP5'!$B$10, " - ", 'SUP5'!$B$22, " - ", 'SUP5'!$N$7, " - ", 'SUP5'!$N$6, " - ", 'SUP5'!$N$5))&gt;230,LEFT(_xlfn.CONCAT('SUP5'!$B$10, " - ", 'SUP5'!$B$22, " - ", 'SUP5'!$N$7, " - ", 'SUP5'!$N$6, " - ", 'SUP5'!$N$5),212)&amp;" [*** truncated]",_xlfn.CONCAT('SUP5'!$B$10, " - ", 'SUP5'!$B$22, " - ", 'SUP5'!$N$7, " - ", 'SUP5'!$N$6, " - ", 'SUP5'!$N$5))</f>
        <v>Green recovery programme - Green recovery line 4 - Totex - Foul - Wastewater network+  - Cumulative expenditure on schemes completed in the report year</v>
      </c>
      <c r="D4344" t="str">
        <f>'SUP5'!$C$22</f>
        <v>£m</v>
      </c>
      <c r="E4344" t="s">
        <v>8488</v>
      </c>
      <c r="F4344" s="1248">
        <f>IF(ISBLANK('SUP5'!$AX$22),"##BLANK",'SUP5'!$AX$22)</f>
        <v>0</v>
      </c>
    </row>
    <row r="4345" spans="2:6" x14ac:dyDescent="0.2">
      <c r="B4345" t="str">
        <f>UPPER('SUP5'!$CS$22)</f>
        <v>B0579GRTC_SUW_PR24</v>
      </c>
      <c r="C4345" t="str">
        <f>IF(LEN(_xlfn.CONCAT('SUP5'!$B$10, " - ", 'SUP5'!$B$22, " - ", 'SUP5'!$O$7, " - ", 'SUP5'!$N$6, " - ", 'SUP5'!$N$5))&gt;230,LEFT(_xlfn.CONCAT('SUP5'!$B$10, " - ", 'SUP5'!$B$22, " - ", 'SUP5'!$O$7, " - ", 'SUP5'!$N$6, " - ", 'SUP5'!$N$5),212)&amp;" [*** truncated]",_xlfn.CONCAT('SUP5'!$B$10, " - ", 'SUP5'!$B$22, " - ", 'SUP5'!$O$7, " - ", 'SUP5'!$N$6, " - ", 'SUP5'!$N$5))</f>
        <v>Green recovery programme - Green recovery line 4 - Totex - Surface water drainage - Wastewater network+  - Cumulative expenditure on schemes completed in the report year</v>
      </c>
      <c r="D4345" t="str">
        <f>'SUP5'!$C$22</f>
        <v>£m</v>
      </c>
      <c r="E4345" t="s">
        <v>8488</v>
      </c>
      <c r="F4345" s="1248">
        <f>IF(ISBLANK('SUP5'!$AY$22),"##BLANK",'SUP5'!$AY$22)</f>
        <v>0</v>
      </c>
    </row>
    <row r="4346" spans="2:6" x14ac:dyDescent="0.2">
      <c r="B4346" t="str">
        <f>UPPER('SUP5'!$CT$22)</f>
        <v>B0586GRTC_HDW_PR24</v>
      </c>
      <c r="C4346" t="str">
        <f>IF(LEN(_xlfn.CONCAT('SUP5'!$B$10, " - ", 'SUP5'!$B$22, " - ", 'SUP5'!$P$7, " - ", 'SUP5'!$N$6, " - ", 'SUP5'!$N$5))&gt;230,LEFT(_xlfn.CONCAT('SUP5'!$B$10, " - ", 'SUP5'!$B$22, " - ", 'SUP5'!$P$7, " - ", 'SUP5'!$N$6, " - ", 'SUP5'!$N$5),212)&amp;" [*** truncated]",_xlfn.CONCAT('SUP5'!$B$10, " - ", 'SUP5'!$B$22, " - ", 'SUP5'!$P$7, " - ", 'SUP5'!$N$6, " - ", 'SUP5'!$N$5))</f>
        <v>Green recovery programme - Green recovery line 4 - Totex - Highway drainage - Wastewater network+  - Cumulative expenditure on schemes completed in the report year</v>
      </c>
      <c r="D4346" t="str">
        <f>'SUP5'!$C$22</f>
        <v>£m</v>
      </c>
      <c r="E4346" t="s">
        <v>8488</v>
      </c>
      <c r="F4346" s="1248">
        <f>IF(ISBLANK('SUP5'!$AZ$22),"##BLANK",'SUP5'!$AZ$22)</f>
        <v>0</v>
      </c>
    </row>
    <row r="4347" spans="2:6" x14ac:dyDescent="0.2">
      <c r="B4347" t="str">
        <f>UPPER('SUP5'!$CU$22)</f>
        <v>B0593GRTC_STW_PR24</v>
      </c>
      <c r="C4347" t="str">
        <f>IF(LEN(_xlfn.CONCAT('SUP5'!$B$10, " - ", 'SUP5'!$B$22, " - ", 'SUP5'!$Q$7, " - ", 'SUP5'!$N$6, " - ", 'SUP5'!$N$5))&gt;230,LEFT(_xlfn.CONCAT('SUP5'!$B$10, " - ", 'SUP5'!$B$22, " - ", 'SUP5'!$Q$7, " - ", 'SUP5'!$N$6, " - ", 'SUP5'!$N$5),212)&amp;" [*** truncated]",_xlfn.CONCAT('SUP5'!$B$10, " - ", 'SUP5'!$B$22, " - ", 'SUP5'!$Q$7, " - ", 'SUP5'!$N$6, " - ", 'SUP5'!$N$5))</f>
        <v>Green recovery programme - Green recovery line 4 - Totex - Sewage treatment and disposal - Wastewater network+  - Cumulative expenditure on schemes completed in the report year</v>
      </c>
      <c r="D4347" t="str">
        <f>'SUP5'!$C$22</f>
        <v>£m</v>
      </c>
      <c r="E4347" t="s">
        <v>8488</v>
      </c>
      <c r="F4347" s="1248">
        <f>IF(ISBLANK('SUP5'!$BA$22),"##BLANK",'SUP5'!$BA$22)</f>
        <v>0</v>
      </c>
    </row>
    <row r="4348" spans="2:6" x14ac:dyDescent="0.2">
      <c r="B4348" t="str">
        <f>UPPER('SUP5'!$CV$22)</f>
        <v>B0600GRTC_SLW_PR24</v>
      </c>
      <c r="C4348" t="str">
        <f>IF(LEN(_xlfn.CONCAT('SUP5'!$B$10, " - ", 'SUP5'!$B$22, " - ", 'SUP5'!$R$7, " - ", 'SUP5'!$N$6, " - ", 'SUP5'!$N$5))&gt;230,LEFT(_xlfn.CONCAT('SUP5'!$B$10, " - ", 'SUP5'!$B$22, " - ", 'SUP5'!$R$7, " - ", 'SUP5'!$N$6, " - ", 'SUP5'!$N$5),212)&amp;" [*** truncated]",_xlfn.CONCAT('SUP5'!$B$10, " - ", 'SUP5'!$B$22, " - ", 'SUP5'!$R$7, " - ", 'SUP5'!$N$6, " - ", 'SUP5'!$N$5))</f>
        <v>Green recovery programme - Green recovery line 4 - Totex - Sludge liquor treatment - Wastewater network+  - Cumulative expenditure on schemes completed in the report year</v>
      </c>
      <c r="D4348" t="str">
        <f>'SUP5'!$C$22</f>
        <v>£m</v>
      </c>
      <c r="E4348" t="s">
        <v>8488</v>
      </c>
      <c r="F4348" s="1248">
        <f>IF(ISBLANK('SUP5'!$BB$22),"##BLANK",'SUP5'!$BB$22)</f>
        <v>0</v>
      </c>
    </row>
    <row r="4349" spans="2:6" x14ac:dyDescent="0.2">
      <c r="B4349" t="str">
        <f>UPPER('SUP5'!$CW$22)</f>
        <v>B0607GRTC_SAB_PR24</v>
      </c>
      <c r="C4349" t="str">
        <f>IF(LEN(_xlfn.CONCAT('SUP5'!$B$10, " - ", 'SUP5'!$B$22, " - ", 'SUP5'!$S$7, " - ", 'SUP5'!$S$6, " - ", 'SUP5'!$N$5))&gt;230,LEFT(_xlfn.CONCAT('SUP5'!$B$10, " - ", 'SUP5'!$B$22, " - ", 'SUP5'!$S$7, " - ", 'SUP5'!$S$6, " - ", 'SUP5'!$N$5),212)&amp;" [*** truncated]",_xlfn.CONCAT('SUP5'!$B$10, " - ", 'SUP5'!$B$22, " - ", 'SUP5'!$S$7, " - ", 'SUP5'!$S$6, " - ", 'SUP5'!$N$5))</f>
        <v>Green recovery programme - Green recovery line 4 - Totex - Sludge transport - Bioresources - Cumulative expenditure on schemes completed in the report year</v>
      </c>
      <c r="D4349" t="str">
        <f>'SUP5'!$C$22</f>
        <v>£m</v>
      </c>
      <c r="E4349" t="s">
        <v>8488</v>
      </c>
      <c r="F4349" s="1248">
        <f>IF(ISBLANK('SUP5'!$BC$22),"##BLANK",'SUP5'!$BC$22)</f>
        <v>0</v>
      </c>
    </row>
    <row r="4350" spans="2:6" x14ac:dyDescent="0.2">
      <c r="B4350" t="str">
        <f>UPPER('SUP5'!$CX$22)</f>
        <v>B0614GRTC_SEB_PR24</v>
      </c>
      <c r="C4350" t="str">
        <f>IF(LEN(_xlfn.CONCAT('SUP5'!$B$10, " - ", 'SUP5'!$B$22, " - ", 'SUP5'!$T$7, " - ", 'SUP5'!$S$6, " - ", 'SUP5'!$N$5))&gt;230,LEFT(_xlfn.CONCAT('SUP5'!$B$10, " - ", 'SUP5'!$B$22, " - ", 'SUP5'!$T$7, " - ", 'SUP5'!$S$6, " - ", 'SUP5'!$N$5),212)&amp;" [*** truncated]",_xlfn.CONCAT('SUP5'!$B$10, " - ", 'SUP5'!$B$22, " - ", 'SUP5'!$T$7, " - ", 'SUP5'!$S$6, " - ", 'SUP5'!$N$5))</f>
        <v>Green recovery programme - Green recovery line 4 - Totex - Sludge treatment - Bioresources - Cumulative expenditure on schemes completed in the report year</v>
      </c>
      <c r="D4350" t="str">
        <f>'SUP5'!$C$22</f>
        <v>£m</v>
      </c>
      <c r="E4350" t="s">
        <v>8488</v>
      </c>
      <c r="F4350" s="1248">
        <f>IF(ISBLANK('SUP5'!$BD$22),"##BLANK",'SUP5'!$BD$22)</f>
        <v>0</v>
      </c>
    </row>
    <row r="4351" spans="2:6" x14ac:dyDescent="0.2">
      <c r="B4351" t="str">
        <f>UPPER('SUP5'!$CY$22)</f>
        <v>B0621GRTC_SDB_PR24</v>
      </c>
      <c r="C4351" t="str">
        <f>IF(LEN(_xlfn.CONCAT('SUP5'!$B$10, " - ", 'SUP5'!$B$22, " - ", 'SUP5'!$U$7, " - ", 'SUP5'!$S$6, " - ", 'SUP5'!$N$5))&gt;230,LEFT(_xlfn.CONCAT('SUP5'!$B$10, " - ", 'SUP5'!$B$22, " - ", 'SUP5'!$U$7, " - ", 'SUP5'!$S$6, " - ", 'SUP5'!$N$5),212)&amp;" [*** truncated]",_xlfn.CONCAT('SUP5'!$B$10, " - ", 'SUP5'!$B$22, " - ", 'SUP5'!$U$7, " - ", 'SUP5'!$S$6, " - ", 'SUP5'!$N$5))</f>
        <v>Green recovery programme - Green recovery line 4 - Totex - Sludge disposal - Bioresources - Cumulative expenditure on schemes completed in the report year</v>
      </c>
      <c r="D4351" t="str">
        <f>'SUP5'!$C$22</f>
        <v>£m</v>
      </c>
      <c r="E4351" t="s">
        <v>8488</v>
      </c>
      <c r="F4351" s="1248">
        <f>IF(ISBLANK('SUP5'!$BE$22),"##BLANK",'SUP5'!$BE$22)</f>
        <v>0</v>
      </c>
    </row>
    <row r="4352" spans="2:6" x14ac:dyDescent="0.2">
      <c r="B4352" t="str">
        <f>UPPER('SUP5'!$CZ$22)</f>
        <v>B0628GRTC_TOB_PR24</v>
      </c>
      <c r="C4352" t="str">
        <f>IF(LEN(_xlfn.CONCAT('SUP5'!$B$10, " - ", 'SUP5'!$B$22, " - ", 'SUP5'!$V$6, " - ", 'SUP5'!$N$5))&gt;230,LEFT(_xlfn.CONCAT('SUP5'!$B$10, " - ", 'SUP5'!$B$22, " - ", 'SUP5'!$V$6, " - ", 'SUP5'!$N$5),212)&amp;" [*** truncated]",_xlfn.CONCAT('SUP5'!$B$10, " - ", 'SUP5'!$B$22, " - ", 'SUP5'!$V$6, " - ", 'SUP5'!$N$5))</f>
        <v>Green recovery programme - Green recovery line 4 - Totex - Total - Cumulative expenditure on schemes completed in the report year</v>
      </c>
      <c r="D4352" t="str">
        <f>'SUP5'!$C$22</f>
        <v>£m</v>
      </c>
      <c r="E4352" t="s">
        <v>8488</v>
      </c>
      <c r="F4352" s="1248">
        <f>IF(ISBLANK('SUP5'!$BF$22),"##BLANK",'SUP5'!$BF$22)</f>
        <v>0</v>
      </c>
    </row>
    <row r="4353" spans="2:6" x14ac:dyDescent="0.2">
      <c r="B4353" t="str">
        <f>UPPER('SUP5'!$CI$23)</f>
        <v>B0511TGCE_FOW_PR24</v>
      </c>
      <c r="C4353" t="str">
        <f>IF(LEN(_xlfn.CONCAT('SUP5'!$B$10, " - ", 'SUP5'!$B$23, " - ", 'SUP5'!$E$7, " - ", 'SUP5'!$E$6, " - ", 'SUP5'!$E$5))&gt;230,LEFT(_xlfn.CONCAT('SUP5'!$B$10, " - ", 'SUP5'!$B$23, " - ", 'SUP5'!$E$7, " - ", 'SUP5'!$E$6, " - ", 'SUP5'!$E$5),212)&amp;" [*** truncated]",_xlfn.CONCAT('SUP5'!$B$10, " - ", 'SUP5'!$B$23, " - ", 'SUP5'!$E$7, " - ", 'SUP5'!$E$6, " - ", 'SUP5'!$E$5))</f>
        <v>Green recovery programme - Total green recovery programme - Capex - Foul - Wastewater network+  - Expenditure in report year</v>
      </c>
      <c r="D4353" t="str">
        <f>'SUP5'!$C$23</f>
        <v>£m</v>
      </c>
      <c r="E4353" t="s">
        <v>8488</v>
      </c>
      <c r="F4353" s="1248">
        <f>IF(ISBLANK('SUP5'!$AO$23),"##BLANK",'SUP5'!$AO$23)</f>
        <v>0</v>
      </c>
    </row>
    <row r="4354" spans="2:6" x14ac:dyDescent="0.2">
      <c r="B4354" t="str">
        <f>UPPER('SUP5'!$CJ$23)</f>
        <v>B0518TGCE_SUW_PR24</v>
      </c>
      <c r="C4354" t="str">
        <f>IF(LEN(_xlfn.CONCAT('SUP5'!$B$10, " - ", 'SUP5'!$B$23, " - ", 'SUP5'!$F$7, " - ", 'SUP5'!$E$6, " - ", 'SUP5'!$E$5))&gt;230,LEFT(_xlfn.CONCAT('SUP5'!$B$10, " - ", 'SUP5'!$B$23, " - ", 'SUP5'!$F$7, " - ", 'SUP5'!$E$6, " - ", 'SUP5'!$E$5),212)&amp;" [*** truncated]",_xlfn.CONCAT('SUP5'!$B$10, " - ", 'SUP5'!$B$23, " - ", 'SUP5'!$F$7, " - ", 'SUP5'!$E$6, " - ", 'SUP5'!$E$5))</f>
        <v>Green recovery programme - Total green recovery programme - Capex - Surface water drainage - Wastewater network+  - Expenditure in report year</v>
      </c>
      <c r="D4354" t="str">
        <f>'SUP5'!$C$23</f>
        <v>£m</v>
      </c>
      <c r="E4354" t="s">
        <v>8488</v>
      </c>
      <c r="F4354" s="1248">
        <f>IF(ISBLANK('SUP5'!$AP$23),"##BLANK",'SUP5'!$AP$23)</f>
        <v>0</v>
      </c>
    </row>
    <row r="4355" spans="2:6" x14ac:dyDescent="0.2">
      <c r="B4355" t="str">
        <f>UPPER('SUP5'!$CK$23)</f>
        <v>B0525TGCE_HDW_PR24</v>
      </c>
      <c r="C4355" t="str">
        <f>IF(LEN(_xlfn.CONCAT('SUP5'!$B$10, " - ", 'SUP5'!$B$23, " - ", 'SUP5'!$G$7, " - ", 'SUP5'!$E$6, " - ", 'SUP5'!$E$5))&gt;230,LEFT(_xlfn.CONCAT('SUP5'!$B$10, " - ", 'SUP5'!$B$23, " - ", 'SUP5'!$G$7, " - ", 'SUP5'!$E$6, " - ", 'SUP5'!$E$5),212)&amp;" [*** truncated]",_xlfn.CONCAT('SUP5'!$B$10, " - ", 'SUP5'!$B$23, " - ", 'SUP5'!$G$7, " - ", 'SUP5'!$E$6, " - ", 'SUP5'!$E$5))</f>
        <v>Green recovery programme - Total green recovery programme - Capex - Highway drainage - Wastewater network+  - Expenditure in report year</v>
      </c>
      <c r="D4355" t="str">
        <f>'SUP5'!$C$23</f>
        <v>£m</v>
      </c>
      <c r="E4355" t="s">
        <v>8488</v>
      </c>
      <c r="F4355" s="1248">
        <f>IF(ISBLANK('SUP5'!$AQ$23),"##BLANK",'SUP5'!$AQ$23)</f>
        <v>0</v>
      </c>
    </row>
    <row r="4356" spans="2:6" x14ac:dyDescent="0.2">
      <c r="B4356" t="str">
        <f>UPPER('SUP5'!$CL$23)</f>
        <v>B0532TGCE_STW_PR24</v>
      </c>
      <c r="C4356" t="str">
        <f>IF(LEN(_xlfn.CONCAT('SUP5'!$B$10, " - ", 'SUP5'!$B$23, " - ", 'SUP5'!$H$7, " - ", 'SUP5'!$E$6, " - ", 'SUP5'!$E$5))&gt;230,LEFT(_xlfn.CONCAT('SUP5'!$B$10, " - ", 'SUP5'!$B$23, " - ", 'SUP5'!$H$7, " - ", 'SUP5'!$E$6, " - ", 'SUP5'!$E$5),212)&amp;" [*** truncated]",_xlfn.CONCAT('SUP5'!$B$10, " - ", 'SUP5'!$B$23, " - ", 'SUP5'!$H$7, " - ", 'SUP5'!$E$6, " - ", 'SUP5'!$E$5))</f>
        <v>Green recovery programme - Total green recovery programme - Capex - Sewage treatment and disposal - Wastewater network+  - Expenditure in report year</v>
      </c>
      <c r="D4356" t="str">
        <f>'SUP5'!$C$23</f>
        <v>£m</v>
      </c>
      <c r="E4356" t="s">
        <v>8488</v>
      </c>
      <c r="F4356" s="1248">
        <f>IF(ISBLANK('SUP5'!$AR$23),"##BLANK",'SUP5'!$AR$23)</f>
        <v>0</v>
      </c>
    </row>
    <row r="4357" spans="2:6" x14ac:dyDescent="0.2">
      <c r="B4357" t="str">
        <f>UPPER('SUP5'!$CM$23)</f>
        <v>B0539TGCE_SLW_PR24</v>
      </c>
      <c r="C4357" t="str">
        <f>IF(LEN(_xlfn.CONCAT('SUP5'!$B$10, " - ", 'SUP5'!$B$23, " - ", 'SUP5'!$I$7, " - ", 'SUP5'!$E$6, " - ", 'SUP5'!$E$5))&gt;230,LEFT(_xlfn.CONCAT('SUP5'!$B$10, " - ", 'SUP5'!$B$23, " - ", 'SUP5'!$I$7, " - ", 'SUP5'!$E$6, " - ", 'SUP5'!$E$5),212)&amp;" [*** truncated]",_xlfn.CONCAT('SUP5'!$B$10, " - ", 'SUP5'!$B$23, " - ", 'SUP5'!$I$7, " - ", 'SUP5'!$E$6, " - ", 'SUP5'!$E$5))</f>
        <v>Green recovery programme - Total green recovery programme - Capex - Sludge liquor treatment - Wastewater network+  - Expenditure in report year</v>
      </c>
      <c r="D4357" t="str">
        <f>'SUP5'!$C$23</f>
        <v>£m</v>
      </c>
      <c r="E4357" t="s">
        <v>8488</v>
      </c>
      <c r="F4357" s="1248">
        <f>IF(ISBLANK('SUP5'!$AS$23),"##BLANK",'SUP5'!$AS$23)</f>
        <v>0</v>
      </c>
    </row>
    <row r="4358" spans="2:6" x14ac:dyDescent="0.2">
      <c r="B4358" t="str">
        <f>UPPER('SUP5'!$CN$23)</f>
        <v>B0545TGCE_SAB_PR24</v>
      </c>
      <c r="C4358" t="str">
        <f>IF(LEN(_xlfn.CONCAT('SUP5'!$B$10, " - ", 'SUP5'!$B$23, " - ", 'SUP5'!$J$7, " - ", 'SUP5'!$J$6, " - ", 'SUP5'!$E$5))&gt;230,LEFT(_xlfn.CONCAT('SUP5'!$B$10, " - ", 'SUP5'!$B$23, " - ", 'SUP5'!$J$7, " - ", 'SUP5'!$J$6, " - ", 'SUP5'!$E$5),212)&amp;" [*** truncated]",_xlfn.CONCAT('SUP5'!$B$10, " - ", 'SUP5'!$B$23, " - ", 'SUP5'!$J$7, " - ", 'SUP5'!$J$6, " - ", 'SUP5'!$E$5))</f>
        <v>Green recovery programme - Total green recovery programme - Capex - Sludge transport - Bioresources - Expenditure in report year</v>
      </c>
      <c r="D4358" t="str">
        <f>'SUP5'!$C$23</f>
        <v>£m</v>
      </c>
      <c r="E4358" t="s">
        <v>8488</v>
      </c>
      <c r="F4358" s="1248">
        <f>IF(ISBLANK('SUP5'!$AT$23),"##BLANK",'SUP5'!$AT$23)</f>
        <v>0</v>
      </c>
    </row>
    <row r="4359" spans="2:6" x14ac:dyDescent="0.2">
      <c r="B4359" t="str">
        <f>UPPER('SUP5'!$CO$23)</f>
        <v>B0552TGCE_SEB_PR24</v>
      </c>
      <c r="C4359" t="str">
        <f>IF(LEN(_xlfn.CONCAT('SUP5'!$B$10, " - ", 'SUP5'!$B$23, " - ", 'SUP5'!$K$7, " - ", 'SUP5'!$J$6, " - ", 'SUP5'!$E$5))&gt;230,LEFT(_xlfn.CONCAT('SUP5'!$B$10, " - ", 'SUP5'!$B$23, " - ", 'SUP5'!$K$7, " - ", 'SUP5'!$J$6, " - ", 'SUP5'!$E$5),212)&amp;" [*** truncated]",_xlfn.CONCAT('SUP5'!$B$10, " - ", 'SUP5'!$B$23, " - ", 'SUP5'!$K$7, " - ", 'SUP5'!$J$6, " - ", 'SUP5'!$E$5))</f>
        <v>Green recovery programme - Total green recovery programme - Capex - Sludge treatment - Bioresources - Expenditure in report year</v>
      </c>
      <c r="D4359" t="str">
        <f>'SUP5'!$C$23</f>
        <v>£m</v>
      </c>
      <c r="E4359" t="s">
        <v>8488</v>
      </c>
      <c r="F4359" s="1248">
        <f>IF(ISBLANK('SUP5'!$AU$23),"##BLANK",'SUP5'!$AU$23)</f>
        <v>0</v>
      </c>
    </row>
    <row r="4360" spans="2:6" x14ac:dyDescent="0.2">
      <c r="B4360" t="str">
        <f>UPPER('SUP5'!$CP$23)</f>
        <v>B0559TGCE_SDB_PR24</v>
      </c>
      <c r="C4360" t="str">
        <f>IF(LEN(_xlfn.CONCAT('SUP5'!$B$10, " - ", 'SUP5'!$B$23, " - ", 'SUP5'!$L$7, " - ", 'SUP5'!$J$6, " - ", 'SUP5'!$E$5))&gt;230,LEFT(_xlfn.CONCAT('SUP5'!$B$10, " - ", 'SUP5'!$B$23, " - ", 'SUP5'!$L$7, " - ", 'SUP5'!$J$6, " - ", 'SUP5'!$E$5),212)&amp;" [*** truncated]",_xlfn.CONCAT('SUP5'!$B$10, " - ", 'SUP5'!$B$23, " - ", 'SUP5'!$L$7, " - ", 'SUP5'!$J$6, " - ", 'SUP5'!$E$5))</f>
        <v>Green recovery programme - Total green recovery programme - Capex - Sludge disposal - Bioresources - Expenditure in report year</v>
      </c>
      <c r="D4360" t="str">
        <f>'SUP5'!$C$23</f>
        <v>£m</v>
      </c>
      <c r="E4360" t="s">
        <v>8488</v>
      </c>
      <c r="F4360" s="1248">
        <f>IF(ISBLANK('SUP5'!$AV$23),"##BLANK",'SUP5'!$AV$23)</f>
        <v>0</v>
      </c>
    </row>
    <row r="4361" spans="2:6" x14ac:dyDescent="0.2">
      <c r="B4361" t="str">
        <f>UPPER('SUP5'!$CQ$23)</f>
        <v>B0566TGCE_TOB_PR24</v>
      </c>
      <c r="C4361" t="str">
        <f>IF(LEN(_xlfn.CONCAT('SUP5'!$B$10, " - ", 'SUP5'!$B$23, " - ", 'SUP5'!$M$6, " - ", 'SUP5'!$E$5))&gt;230,LEFT(_xlfn.CONCAT('SUP5'!$B$10, " - ", 'SUP5'!$B$23, " - ", 'SUP5'!$M$6, " - ", 'SUP5'!$E$5),212)&amp;" [*** truncated]",_xlfn.CONCAT('SUP5'!$B$10, " - ", 'SUP5'!$B$23, " - ", 'SUP5'!$M$6, " - ", 'SUP5'!$E$5))</f>
        <v>Green recovery programme - Total green recovery programme - Capex - Total - Expenditure in report year</v>
      </c>
      <c r="D4361" t="str">
        <f>'SUP5'!$C$23</f>
        <v>£m</v>
      </c>
      <c r="E4361" t="s">
        <v>8488</v>
      </c>
      <c r="F4361" s="1248">
        <f>IF(ISBLANK('SUP5'!$AW$23),"##BLANK",'SUP5'!$AW$23)</f>
        <v>0</v>
      </c>
    </row>
    <row r="4362" spans="2:6" x14ac:dyDescent="0.2">
      <c r="B4362" t="str">
        <f>UPPER('SUP5'!$CR$23)</f>
        <v>B0573TGCC_FOW_PR24</v>
      </c>
      <c r="C4362" t="str">
        <f>IF(LEN(_xlfn.CONCAT('SUP5'!$B$10, " - ", 'SUP5'!$B$23, " - ", 'SUP5'!$N$7, " - ", 'SUP5'!$N$6, " - ", 'SUP5'!$N$5))&gt;230,LEFT(_xlfn.CONCAT('SUP5'!$B$10, " - ", 'SUP5'!$B$23, " - ", 'SUP5'!$N$7, " - ", 'SUP5'!$N$6, " - ", 'SUP5'!$N$5),212)&amp;" [*** truncated]",_xlfn.CONCAT('SUP5'!$B$10, " - ", 'SUP5'!$B$23, " - ", 'SUP5'!$N$7, " - ", 'SUP5'!$N$6, " - ", 'SUP5'!$N$5))</f>
        <v>Green recovery programme - Total green recovery programme - Capex - Foul - Wastewater network+  - Cumulative expenditure on schemes completed in the report year</v>
      </c>
      <c r="D4362" t="str">
        <f>'SUP5'!$C$23</f>
        <v>£m</v>
      </c>
      <c r="E4362" t="s">
        <v>8488</v>
      </c>
      <c r="F4362" s="1248">
        <f>IF(ISBLANK('SUP5'!$AX$23),"##BLANK",'SUP5'!$AX$23)</f>
        <v>0</v>
      </c>
    </row>
    <row r="4363" spans="2:6" x14ac:dyDescent="0.2">
      <c r="B4363" t="str">
        <f>UPPER('SUP5'!$CS$23)</f>
        <v>B0580TGCC_SUW_PR24</v>
      </c>
      <c r="C4363" t="str">
        <f>IF(LEN(_xlfn.CONCAT('SUP5'!$B$10, " - ", 'SUP5'!$B$23, " - ", 'SUP5'!$O$7, " - ", 'SUP5'!$N$6, " - ", 'SUP5'!$N$5))&gt;230,LEFT(_xlfn.CONCAT('SUP5'!$B$10, " - ", 'SUP5'!$B$23, " - ", 'SUP5'!$O$7, " - ", 'SUP5'!$N$6, " - ", 'SUP5'!$N$5),212)&amp;" [*** truncated]",_xlfn.CONCAT('SUP5'!$B$10, " - ", 'SUP5'!$B$23, " - ", 'SUP5'!$O$7, " - ", 'SUP5'!$N$6, " - ", 'SUP5'!$N$5))</f>
        <v>Green recovery programme - Total green recovery programme - Capex - Surface water drainage - Wastewater network+  - Cumulative expenditure on schemes completed in the report year</v>
      </c>
      <c r="D4363" t="str">
        <f>'SUP5'!$C$23</f>
        <v>£m</v>
      </c>
      <c r="E4363" t="s">
        <v>8488</v>
      </c>
      <c r="F4363" s="1248">
        <f>IF(ISBLANK('SUP5'!$AY$23),"##BLANK",'SUP5'!$AY$23)</f>
        <v>0</v>
      </c>
    </row>
    <row r="4364" spans="2:6" x14ac:dyDescent="0.2">
      <c r="B4364" t="str">
        <f>UPPER('SUP5'!$CT$23)</f>
        <v>B0587TGCC_HDW_PR24</v>
      </c>
      <c r="C4364" t="str">
        <f>IF(LEN(_xlfn.CONCAT('SUP5'!$B$10, " - ", 'SUP5'!$B$23, " - ", 'SUP5'!$P$7, " - ", 'SUP5'!$N$6, " - ", 'SUP5'!$N$5))&gt;230,LEFT(_xlfn.CONCAT('SUP5'!$B$10, " - ", 'SUP5'!$B$23, " - ", 'SUP5'!$P$7, " - ", 'SUP5'!$N$6, " - ", 'SUP5'!$N$5),212)&amp;" [*** truncated]",_xlfn.CONCAT('SUP5'!$B$10, " - ", 'SUP5'!$B$23, " - ", 'SUP5'!$P$7, " - ", 'SUP5'!$N$6, " - ", 'SUP5'!$N$5))</f>
        <v>Green recovery programme - Total green recovery programme - Capex - Highway drainage - Wastewater network+  - Cumulative expenditure on schemes completed in the report year</v>
      </c>
      <c r="D4364" t="str">
        <f>'SUP5'!$C$23</f>
        <v>£m</v>
      </c>
      <c r="E4364" t="s">
        <v>8488</v>
      </c>
      <c r="F4364" s="1248">
        <f>IF(ISBLANK('SUP5'!$AZ$23),"##BLANK",'SUP5'!$AZ$23)</f>
        <v>0</v>
      </c>
    </row>
    <row r="4365" spans="2:6" x14ac:dyDescent="0.2">
      <c r="B4365" t="str">
        <f>UPPER('SUP5'!$CU$23)</f>
        <v>B0594TGCC_STW_PR24</v>
      </c>
      <c r="C4365" t="str">
        <f>IF(LEN(_xlfn.CONCAT('SUP5'!$B$10, " - ", 'SUP5'!$B$23, " - ", 'SUP5'!$Q$7, " - ", 'SUP5'!$N$6, " - ", 'SUP5'!$N$5))&gt;230,LEFT(_xlfn.CONCAT('SUP5'!$B$10, " - ", 'SUP5'!$B$23, " - ", 'SUP5'!$Q$7, " - ", 'SUP5'!$N$6, " - ", 'SUP5'!$N$5),212)&amp;" [*** truncated]",_xlfn.CONCAT('SUP5'!$B$10, " - ", 'SUP5'!$B$23, " - ", 'SUP5'!$Q$7, " - ", 'SUP5'!$N$6, " - ", 'SUP5'!$N$5))</f>
        <v>Green recovery programme - Total green recovery programme - Capex - Sewage treatment and disposal - Wastewater network+  - Cumulative expenditure on schemes completed in the report year</v>
      </c>
      <c r="D4365" t="str">
        <f>'SUP5'!$C$23</f>
        <v>£m</v>
      </c>
      <c r="E4365" t="s">
        <v>8488</v>
      </c>
      <c r="F4365" s="1248">
        <f>IF(ISBLANK('SUP5'!$BA$23),"##BLANK",'SUP5'!$BA$23)</f>
        <v>0</v>
      </c>
    </row>
    <row r="4366" spans="2:6" x14ac:dyDescent="0.2">
      <c r="B4366" t="str">
        <f>UPPER('SUP5'!$CV$23)</f>
        <v>B0601TGCC_SLW_PR24</v>
      </c>
      <c r="C4366" t="str">
        <f>IF(LEN(_xlfn.CONCAT('SUP5'!$B$10, " - ", 'SUP5'!$B$23, " - ", 'SUP5'!$R$7, " - ", 'SUP5'!$N$6, " - ", 'SUP5'!$N$5))&gt;230,LEFT(_xlfn.CONCAT('SUP5'!$B$10, " - ", 'SUP5'!$B$23, " - ", 'SUP5'!$R$7, " - ", 'SUP5'!$N$6, " - ", 'SUP5'!$N$5),212)&amp;" [*** truncated]",_xlfn.CONCAT('SUP5'!$B$10, " - ", 'SUP5'!$B$23, " - ", 'SUP5'!$R$7, " - ", 'SUP5'!$N$6, " - ", 'SUP5'!$N$5))</f>
        <v>Green recovery programme - Total green recovery programme - Capex - Sludge liquor treatment - Wastewater network+  - Cumulative expenditure on schemes completed in the report year</v>
      </c>
      <c r="D4366" t="str">
        <f>'SUP5'!$C$23</f>
        <v>£m</v>
      </c>
      <c r="E4366" t="s">
        <v>8488</v>
      </c>
      <c r="F4366" s="1248">
        <f>IF(ISBLANK('SUP5'!$BB$23),"##BLANK",'SUP5'!$BB$23)</f>
        <v>0</v>
      </c>
    </row>
    <row r="4367" spans="2:6" x14ac:dyDescent="0.2">
      <c r="B4367" t="str">
        <f>UPPER('SUP5'!$CW$23)</f>
        <v>B0608TGCC_SAB_PR24</v>
      </c>
      <c r="C4367" t="str">
        <f>IF(LEN(_xlfn.CONCAT('SUP5'!$B$10, " - ", 'SUP5'!$B$23, " - ", 'SUP5'!$S$7, " - ", 'SUP5'!$S$6, " - ", 'SUP5'!$N$5))&gt;230,LEFT(_xlfn.CONCAT('SUP5'!$B$10, " - ", 'SUP5'!$B$23, " - ", 'SUP5'!$S$7, " - ", 'SUP5'!$S$6, " - ", 'SUP5'!$N$5),212)&amp;" [*** truncated]",_xlfn.CONCAT('SUP5'!$B$10, " - ", 'SUP5'!$B$23, " - ", 'SUP5'!$S$7, " - ", 'SUP5'!$S$6, " - ", 'SUP5'!$N$5))</f>
        <v>Green recovery programme - Total green recovery programme - Capex - Sludge transport - Bioresources - Cumulative expenditure on schemes completed in the report year</v>
      </c>
      <c r="D4367" t="str">
        <f>'SUP5'!$C$23</f>
        <v>£m</v>
      </c>
      <c r="E4367" t="s">
        <v>8488</v>
      </c>
      <c r="F4367" s="1248">
        <f>IF(ISBLANK('SUP5'!$BC$23),"##BLANK",'SUP5'!$BC$23)</f>
        <v>0</v>
      </c>
    </row>
    <row r="4368" spans="2:6" x14ac:dyDescent="0.2">
      <c r="B4368" t="str">
        <f>UPPER('SUP5'!$CX$23)</f>
        <v>B0615TGCC_SEB_PR24</v>
      </c>
      <c r="C4368" t="str">
        <f>IF(LEN(_xlfn.CONCAT('SUP5'!$B$10, " - ", 'SUP5'!$B$23, " - ", 'SUP5'!$T$7, " - ", 'SUP5'!$S$6, " - ", 'SUP5'!$N$5))&gt;230,LEFT(_xlfn.CONCAT('SUP5'!$B$10, " - ", 'SUP5'!$B$23, " - ", 'SUP5'!$T$7, " - ", 'SUP5'!$S$6, " - ", 'SUP5'!$N$5),212)&amp;" [*** truncated]",_xlfn.CONCAT('SUP5'!$B$10, " - ", 'SUP5'!$B$23, " - ", 'SUP5'!$T$7, " - ", 'SUP5'!$S$6, " - ", 'SUP5'!$N$5))</f>
        <v>Green recovery programme - Total green recovery programme - Capex - Sludge treatment - Bioresources - Cumulative expenditure on schemes completed in the report year</v>
      </c>
      <c r="D4368" t="str">
        <f>'SUP5'!$C$23</f>
        <v>£m</v>
      </c>
      <c r="E4368" t="s">
        <v>8488</v>
      </c>
      <c r="F4368" s="1248">
        <f>IF(ISBLANK('SUP5'!$BD$23),"##BLANK",'SUP5'!$BD$23)</f>
        <v>0</v>
      </c>
    </row>
    <row r="4369" spans="2:6" x14ac:dyDescent="0.2">
      <c r="B4369" t="str">
        <f>UPPER('SUP5'!$CY$23)</f>
        <v>B0622TGCC_SDB_PR24</v>
      </c>
      <c r="C4369" t="str">
        <f>IF(LEN(_xlfn.CONCAT('SUP5'!$B$10, " - ", 'SUP5'!$B$23, " - ", 'SUP5'!$U$7, " - ", 'SUP5'!$S$6, " - ", 'SUP5'!$N$5))&gt;230,LEFT(_xlfn.CONCAT('SUP5'!$B$10, " - ", 'SUP5'!$B$23, " - ", 'SUP5'!$U$7, " - ", 'SUP5'!$S$6, " - ", 'SUP5'!$N$5),212)&amp;" [*** truncated]",_xlfn.CONCAT('SUP5'!$B$10, " - ", 'SUP5'!$B$23, " - ", 'SUP5'!$U$7, " - ", 'SUP5'!$S$6, " - ", 'SUP5'!$N$5))</f>
        <v>Green recovery programme - Total green recovery programme - Capex - Sludge disposal - Bioresources - Cumulative expenditure on schemes completed in the report year</v>
      </c>
      <c r="D4369" t="str">
        <f>'SUP5'!$C$23</f>
        <v>£m</v>
      </c>
      <c r="E4369" t="s">
        <v>8488</v>
      </c>
      <c r="F4369" s="1248">
        <f>IF(ISBLANK('SUP5'!$BE$23),"##BLANK",'SUP5'!$BE$23)</f>
        <v>0</v>
      </c>
    </row>
    <row r="4370" spans="2:6" x14ac:dyDescent="0.2">
      <c r="B4370" t="str">
        <f>UPPER('SUP5'!$CZ$23)</f>
        <v>B0629TGCC_TOB_PR24</v>
      </c>
      <c r="C4370" t="str">
        <f>IF(LEN(_xlfn.CONCAT('SUP5'!$B$10, " - ", 'SUP5'!$B$23, " - ", 'SUP5'!$V$6, " - ", 'SUP5'!$N$5))&gt;230,LEFT(_xlfn.CONCAT('SUP5'!$B$10, " - ", 'SUP5'!$B$23, " - ", 'SUP5'!$V$6, " - ", 'SUP5'!$N$5),212)&amp;" [*** truncated]",_xlfn.CONCAT('SUP5'!$B$10, " - ", 'SUP5'!$B$23, " - ", 'SUP5'!$V$6, " - ", 'SUP5'!$N$5))</f>
        <v>Green recovery programme - Total green recovery programme - Capex - Total - Cumulative expenditure on schemes completed in the report year</v>
      </c>
      <c r="D4370" t="str">
        <f>'SUP5'!$C$23</f>
        <v>£m</v>
      </c>
      <c r="E4370" t="s">
        <v>8488</v>
      </c>
      <c r="F4370" s="1248">
        <f>IF(ISBLANK('SUP5'!$BF$23),"##BLANK",'SUP5'!$BF$23)</f>
        <v>0</v>
      </c>
    </row>
    <row r="4371" spans="2:6" x14ac:dyDescent="0.2">
      <c r="B4371" t="str">
        <f>UPPER('SUP5'!$CI$24)</f>
        <v>B0512TGOE_FOW_PR24</v>
      </c>
      <c r="C4371" t="str">
        <f>IF(LEN(_xlfn.CONCAT('SUP5'!$B$10, " - ", 'SUP5'!$B$24, " - ", 'SUP5'!$E$7, " - ", 'SUP5'!$E$6, " - ", 'SUP5'!$E$5))&gt;230,LEFT(_xlfn.CONCAT('SUP5'!$B$10, " - ", 'SUP5'!$B$24, " - ", 'SUP5'!$E$7, " - ", 'SUP5'!$E$6, " - ", 'SUP5'!$E$5),212)&amp;" [*** truncated]",_xlfn.CONCAT('SUP5'!$B$10, " - ", 'SUP5'!$B$24, " - ", 'SUP5'!$E$7, " - ", 'SUP5'!$E$6, " - ", 'SUP5'!$E$5))</f>
        <v>Green recovery programme - Total green recovery programme - Opex - Foul - Wastewater network+  - Expenditure in report year</v>
      </c>
      <c r="D4371" t="str">
        <f>'SUP5'!$C$24</f>
        <v>£m</v>
      </c>
      <c r="E4371" t="s">
        <v>8488</v>
      </c>
      <c r="F4371" s="1248">
        <f>IF(ISBLANK('SUP5'!$AO$24),"##BLANK",'SUP5'!$AO$24)</f>
        <v>0</v>
      </c>
    </row>
    <row r="4372" spans="2:6" x14ac:dyDescent="0.2">
      <c r="B4372" t="str">
        <f>UPPER('SUP5'!$CJ$24)</f>
        <v>B0519TGOE_SUW_PR24</v>
      </c>
      <c r="C4372" t="str">
        <f>IF(LEN(_xlfn.CONCAT('SUP5'!$B$10, " - ", 'SUP5'!$B$24, " - ", 'SUP5'!$F$7, " - ", 'SUP5'!$E$6, " - ", 'SUP5'!$E$5))&gt;230,LEFT(_xlfn.CONCAT('SUP5'!$B$10, " - ", 'SUP5'!$B$24, " - ", 'SUP5'!$F$7, " - ", 'SUP5'!$E$6, " - ", 'SUP5'!$E$5),212)&amp;" [*** truncated]",_xlfn.CONCAT('SUP5'!$B$10, " - ", 'SUP5'!$B$24, " - ", 'SUP5'!$F$7, " - ", 'SUP5'!$E$6, " - ", 'SUP5'!$E$5))</f>
        <v>Green recovery programme - Total green recovery programme - Opex - Surface water drainage - Wastewater network+  - Expenditure in report year</v>
      </c>
      <c r="D4372" t="str">
        <f>'SUP5'!$C$24</f>
        <v>£m</v>
      </c>
      <c r="E4372" t="s">
        <v>8488</v>
      </c>
      <c r="F4372" s="1248">
        <f>IF(ISBLANK('SUP5'!$AP$24),"##BLANK",'SUP5'!$AP$24)</f>
        <v>0</v>
      </c>
    </row>
    <row r="4373" spans="2:6" x14ac:dyDescent="0.2">
      <c r="B4373" t="str">
        <f>UPPER('SUP5'!$CK$24)</f>
        <v>B0526TGOE_HDW_PR24</v>
      </c>
      <c r="C4373" t="str">
        <f>IF(LEN(_xlfn.CONCAT('SUP5'!$B$10, " - ", 'SUP5'!$B$24, " - ", 'SUP5'!$G$7, " - ", 'SUP5'!$E$6, " - ", 'SUP5'!$E$5))&gt;230,LEFT(_xlfn.CONCAT('SUP5'!$B$10, " - ", 'SUP5'!$B$24, " - ", 'SUP5'!$G$7, " - ", 'SUP5'!$E$6, " - ", 'SUP5'!$E$5),212)&amp;" [*** truncated]",_xlfn.CONCAT('SUP5'!$B$10, " - ", 'SUP5'!$B$24, " - ", 'SUP5'!$G$7, " - ", 'SUP5'!$E$6, " - ", 'SUP5'!$E$5))</f>
        <v>Green recovery programme - Total green recovery programme - Opex - Highway drainage - Wastewater network+  - Expenditure in report year</v>
      </c>
      <c r="D4373" t="str">
        <f>'SUP5'!$C$24</f>
        <v>£m</v>
      </c>
      <c r="E4373" t="s">
        <v>8488</v>
      </c>
      <c r="F4373" s="1248">
        <f>IF(ISBLANK('SUP5'!$AQ$24),"##BLANK",'SUP5'!$AQ$24)</f>
        <v>0</v>
      </c>
    </row>
    <row r="4374" spans="2:6" x14ac:dyDescent="0.2">
      <c r="B4374" t="str">
        <f>UPPER('SUP5'!$CL$24)</f>
        <v>B0533TGOE_STW_PR24</v>
      </c>
      <c r="C4374" t="str">
        <f>IF(LEN(_xlfn.CONCAT('SUP5'!$B$10, " - ", 'SUP5'!$B$24, " - ", 'SUP5'!$H$7, " - ", 'SUP5'!$E$6, " - ", 'SUP5'!$E$5))&gt;230,LEFT(_xlfn.CONCAT('SUP5'!$B$10, " - ", 'SUP5'!$B$24, " - ", 'SUP5'!$H$7, " - ", 'SUP5'!$E$6, " - ", 'SUP5'!$E$5),212)&amp;" [*** truncated]",_xlfn.CONCAT('SUP5'!$B$10, " - ", 'SUP5'!$B$24, " - ", 'SUP5'!$H$7, " - ", 'SUP5'!$E$6, " - ", 'SUP5'!$E$5))</f>
        <v>Green recovery programme - Total green recovery programme - Opex - Sewage treatment and disposal - Wastewater network+  - Expenditure in report year</v>
      </c>
      <c r="D4374" t="str">
        <f>'SUP5'!$C$24</f>
        <v>£m</v>
      </c>
      <c r="E4374" t="s">
        <v>8488</v>
      </c>
      <c r="F4374" s="1248">
        <f>IF(ISBLANK('SUP5'!$AR$24),"##BLANK",'SUP5'!$AR$24)</f>
        <v>0</v>
      </c>
    </row>
    <row r="4375" spans="2:6" x14ac:dyDescent="0.2">
      <c r="B4375" t="str">
        <f>UPPER('SUP5'!$CM$24)</f>
        <v>B0540TGOE_SLW_PR24</v>
      </c>
      <c r="C4375" t="str">
        <f>IF(LEN(_xlfn.CONCAT('SUP5'!$B$10, " - ", 'SUP5'!$B$24, " - ", 'SUP5'!$I$7, " - ", 'SUP5'!$E$6, " - ", 'SUP5'!$E$5))&gt;230,LEFT(_xlfn.CONCAT('SUP5'!$B$10, " - ", 'SUP5'!$B$24, " - ", 'SUP5'!$I$7, " - ", 'SUP5'!$E$6, " - ", 'SUP5'!$E$5),212)&amp;" [*** truncated]",_xlfn.CONCAT('SUP5'!$B$10, " - ", 'SUP5'!$B$24, " - ", 'SUP5'!$I$7, " - ", 'SUP5'!$E$6, " - ", 'SUP5'!$E$5))</f>
        <v>Green recovery programme - Total green recovery programme - Opex - Sludge liquor treatment - Wastewater network+  - Expenditure in report year</v>
      </c>
      <c r="D4375" t="str">
        <f>'SUP5'!$C$24</f>
        <v>£m</v>
      </c>
      <c r="E4375" t="s">
        <v>8488</v>
      </c>
      <c r="F4375" s="1248">
        <f>IF(ISBLANK('SUP5'!$AS$24),"##BLANK",'SUP5'!$AS$24)</f>
        <v>0</v>
      </c>
    </row>
    <row r="4376" spans="2:6" x14ac:dyDescent="0.2">
      <c r="B4376" t="str">
        <f>UPPER('SUP5'!$CN$24)</f>
        <v>B0546TGOE_SAB_PR24</v>
      </c>
      <c r="C4376" t="str">
        <f>IF(LEN(_xlfn.CONCAT('SUP5'!$B$10, " - ", 'SUP5'!$B$24, " - ", 'SUP5'!$J$7, " - ", 'SUP5'!$J$6, " - ", 'SUP5'!$E$5))&gt;230,LEFT(_xlfn.CONCAT('SUP5'!$B$10, " - ", 'SUP5'!$B$24, " - ", 'SUP5'!$J$7, " - ", 'SUP5'!$J$6, " - ", 'SUP5'!$E$5),212)&amp;" [*** truncated]",_xlfn.CONCAT('SUP5'!$B$10, " - ", 'SUP5'!$B$24, " - ", 'SUP5'!$J$7, " - ", 'SUP5'!$J$6, " - ", 'SUP5'!$E$5))</f>
        <v>Green recovery programme - Total green recovery programme - Opex - Sludge transport - Bioresources - Expenditure in report year</v>
      </c>
      <c r="D4376" t="str">
        <f>'SUP5'!$C$24</f>
        <v>£m</v>
      </c>
      <c r="E4376" t="s">
        <v>8488</v>
      </c>
      <c r="F4376" s="1248">
        <f>IF(ISBLANK('SUP5'!$AT$24),"##BLANK",'SUP5'!$AT$24)</f>
        <v>0</v>
      </c>
    </row>
    <row r="4377" spans="2:6" x14ac:dyDescent="0.2">
      <c r="B4377" t="str">
        <f>UPPER('SUP5'!$CO$24)</f>
        <v>B0553TGOE_SEB_PR24</v>
      </c>
      <c r="C4377" t="str">
        <f>IF(LEN(_xlfn.CONCAT('SUP5'!$B$10, " - ", 'SUP5'!$B$24, " - ", 'SUP5'!$K$7, " - ", 'SUP5'!$J$6, " - ", 'SUP5'!$E$5))&gt;230,LEFT(_xlfn.CONCAT('SUP5'!$B$10, " - ", 'SUP5'!$B$24, " - ", 'SUP5'!$K$7, " - ", 'SUP5'!$J$6, " - ", 'SUP5'!$E$5),212)&amp;" [*** truncated]",_xlfn.CONCAT('SUP5'!$B$10, " - ", 'SUP5'!$B$24, " - ", 'SUP5'!$K$7, " - ", 'SUP5'!$J$6, " - ", 'SUP5'!$E$5))</f>
        <v>Green recovery programme - Total green recovery programme - Opex - Sludge treatment - Bioresources - Expenditure in report year</v>
      </c>
      <c r="D4377" t="str">
        <f>'SUP5'!$C$24</f>
        <v>£m</v>
      </c>
      <c r="E4377" t="s">
        <v>8488</v>
      </c>
      <c r="F4377" s="1248">
        <f>IF(ISBLANK('SUP5'!$AU$24),"##BLANK",'SUP5'!$AU$24)</f>
        <v>0</v>
      </c>
    </row>
    <row r="4378" spans="2:6" x14ac:dyDescent="0.2">
      <c r="B4378" t="str">
        <f>UPPER('SUP5'!$CP$24)</f>
        <v>B0560TGOE_SDB_PR24</v>
      </c>
      <c r="C4378" t="str">
        <f>IF(LEN(_xlfn.CONCAT('SUP5'!$B$10, " - ", 'SUP5'!$B$24, " - ", 'SUP5'!$L$7, " - ", 'SUP5'!$J$6, " - ", 'SUP5'!$E$5))&gt;230,LEFT(_xlfn.CONCAT('SUP5'!$B$10, " - ", 'SUP5'!$B$24, " - ", 'SUP5'!$L$7, " - ", 'SUP5'!$J$6, " - ", 'SUP5'!$E$5),212)&amp;" [*** truncated]",_xlfn.CONCAT('SUP5'!$B$10, " - ", 'SUP5'!$B$24, " - ", 'SUP5'!$L$7, " - ", 'SUP5'!$J$6, " - ", 'SUP5'!$E$5))</f>
        <v>Green recovery programme - Total green recovery programme - Opex - Sludge disposal - Bioresources - Expenditure in report year</v>
      </c>
      <c r="D4378" t="str">
        <f>'SUP5'!$C$24</f>
        <v>£m</v>
      </c>
      <c r="E4378" t="s">
        <v>8488</v>
      </c>
      <c r="F4378" s="1248">
        <f>IF(ISBLANK('SUP5'!$AV$24),"##BLANK",'SUP5'!$AV$24)</f>
        <v>0</v>
      </c>
    </row>
    <row r="4379" spans="2:6" x14ac:dyDescent="0.2">
      <c r="B4379" t="str">
        <f>UPPER('SUP5'!$CQ$24)</f>
        <v>B0567TGOE_TOB_PR24</v>
      </c>
      <c r="C4379" t="str">
        <f>IF(LEN(_xlfn.CONCAT('SUP5'!$B$10, " - ", 'SUP5'!$B$24, " - ", 'SUP5'!$M$6, " - ", 'SUP5'!$E$5))&gt;230,LEFT(_xlfn.CONCAT('SUP5'!$B$10, " - ", 'SUP5'!$B$24, " - ", 'SUP5'!$M$6, " - ", 'SUP5'!$E$5),212)&amp;" [*** truncated]",_xlfn.CONCAT('SUP5'!$B$10, " - ", 'SUP5'!$B$24, " - ", 'SUP5'!$M$6, " - ", 'SUP5'!$E$5))</f>
        <v>Green recovery programme - Total green recovery programme - Opex - Total - Expenditure in report year</v>
      </c>
      <c r="D4379" t="str">
        <f>'SUP5'!$C$24</f>
        <v>£m</v>
      </c>
      <c r="E4379" t="s">
        <v>8488</v>
      </c>
      <c r="F4379" s="1248">
        <f>IF(ISBLANK('SUP5'!$AW$24),"##BLANK",'SUP5'!$AW$24)</f>
        <v>0</v>
      </c>
    </row>
    <row r="4380" spans="2:6" x14ac:dyDescent="0.2">
      <c r="B4380" t="str">
        <f>UPPER('SUP5'!$CR$24)</f>
        <v>B0574TGOC_FOW_PR24</v>
      </c>
      <c r="C4380" t="str">
        <f>IF(LEN(_xlfn.CONCAT('SUP5'!$B$10, " - ", 'SUP5'!$B$24, " - ", 'SUP5'!$N$7, " - ", 'SUP5'!$N$6, " - ", 'SUP5'!$N$5))&gt;230,LEFT(_xlfn.CONCAT('SUP5'!$B$10, " - ", 'SUP5'!$B$24, " - ", 'SUP5'!$N$7, " - ", 'SUP5'!$N$6, " - ", 'SUP5'!$N$5),212)&amp;" [*** truncated]",_xlfn.CONCAT('SUP5'!$B$10, " - ", 'SUP5'!$B$24, " - ", 'SUP5'!$N$7, " - ", 'SUP5'!$N$6, " - ", 'SUP5'!$N$5))</f>
        <v>Green recovery programme - Total green recovery programme - Opex - Foul - Wastewater network+  - Cumulative expenditure on schemes completed in the report year</v>
      </c>
      <c r="D4380" t="str">
        <f>'SUP5'!$C$24</f>
        <v>£m</v>
      </c>
      <c r="E4380" t="s">
        <v>8488</v>
      </c>
      <c r="F4380" s="1248">
        <f>IF(ISBLANK('SUP5'!$AX$24),"##BLANK",'SUP5'!$AX$24)</f>
        <v>0</v>
      </c>
    </row>
    <row r="4381" spans="2:6" x14ac:dyDescent="0.2">
      <c r="B4381" t="str">
        <f>UPPER('SUP5'!$CS$24)</f>
        <v>B0581TGOC_SUW_PR24</v>
      </c>
      <c r="C4381" t="str">
        <f>IF(LEN(_xlfn.CONCAT('SUP5'!$B$10, " - ", 'SUP5'!$B$24, " - ", 'SUP5'!$O$7, " - ", 'SUP5'!$N$6, " - ", 'SUP5'!$N$5))&gt;230,LEFT(_xlfn.CONCAT('SUP5'!$B$10, " - ", 'SUP5'!$B$24, " - ", 'SUP5'!$O$7, " - ", 'SUP5'!$N$6, " - ", 'SUP5'!$N$5),212)&amp;" [*** truncated]",_xlfn.CONCAT('SUP5'!$B$10, " - ", 'SUP5'!$B$24, " - ", 'SUP5'!$O$7, " - ", 'SUP5'!$N$6, " - ", 'SUP5'!$N$5))</f>
        <v>Green recovery programme - Total green recovery programme - Opex - Surface water drainage - Wastewater network+  - Cumulative expenditure on schemes completed in the report year</v>
      </c>
      <c r="D4381" t="str">
        <f>'SUP5'!$C$24</f>
        <v>£m</v>
      </c>
      <c r="E4381" t="s">
        <v>8488</v>
      </c>
      <c r="F4381" s="1248">
        <f>IF(ISBLANK('SUP5'!$AY$24),"##BLANK",'SUP5'!$AY$24)</f>
        <v>0</v>
      </c>
    </row>
    <row r="4382" spans="2:6" x14ac:dyDescent="0.2">
      <c r="B4382" t="str">
        <f>UPPER('SUP5'!$CT$24)</f>
        <v>B0588TGOC_HDW_PR24</v>
      </c>
      <c r="C4382" t="str">
        <f>IF(LEN(_xlfn.CONCAT('SUP5'!$B$10, " - ", 'SUP5'!$B$24, " - ", 'SUP5'!$P$7, " - ", 'SUP5'!$N$6, " - ", 'SUP5'!$N$5))&gt;230,LEFT(_xlfn.CONCAT('SUP5'!$B$10, " - ", 'SUP5'!$B$24, " - ", 'SUP5'!$P$7, " - ", 'SUP5'!$N$6, " - ", 'SUP5'!$N$5),212)&amp;" [*** truncated]",_xlfn.CONCAT('SUP5'!$B$10, " - ", 'SUP5'!$B$24, " - ", 'SUP5'!$P$7, " - ", 'SUP5'!$N$6, " - ", 'SUP5'!$N$5))</f>
        <v>Green recovery programme - Total green recovery programme - Opex - Highway drainage - Wastewater network+  - Cumulative expenditure on schemes completed in the report year</v>
      </c>
      <c r="D4382" t="str">
        <f>'SUP5'!$C$24</f>
        <v>£m</v>
      </c>
      <c r="E4382" t="s">
        <v>8488</v>
      </c>
      <c r="F4382" s="1248">
        <f>IF(ISBLANK('SUP5'!$AZ$24),"##BLANK",'SUP5'!$AZ$24)</f>
        <v>0</v>
      </c>
    </row>
    <row r="4383" spans="2:6" x14ac:dyDescent="0.2">
      <c r="B4383" t="str">
        <f>UPPER('SUP5'!$CU$24)</f>
        <v>B0595TGOC_STW_PR24</v>
      </c>
      <c r="C4383" t="str">
        <f>IF(LEN(_xlfn.CONCAT('SUP5'!$B$10, " - ", 'SUP5'!$B$24, " - ", 'SUP5'!$Q$7, " - ", 'SUP5'!$N$6, " - ", 'SUP5'!$N$5))&gt;230,LEFT(_xlfn.CONCAT('SUP5'!$B$10, " - ", 'SUP5'!$B$24, " - ", 'SUP5'!$Q$7, " - ", 'SUP5'!$N$6, " - ", 'SUP5'!$N$5),212)&amp;" [*** truncated]",_xlfn.CONCAT('SUP5'!$B$10, " - ", 'SUP5'!$B$24, " - ", 'SUP5'!$Q$7, " - ", 'SUP5'!$N$6, " - ", 'SUP5'!$N$5))</f>
        <v>Green recovery programme - Total green recovery programme - Opex - Sewage treatment and disposal - Wastewater network+  - Cumulative expenditure on schemes completed in the report year</v>
      </c>
      <c r="D4383" t="str">
        <f>'SUP5'!$C$24</f>
        <v>£m</v>
      </c>
      <c r="E4383" t="s">
        <v>8488</v>
      </c>
      <c r="F4383" s="1248">
        <f>IF(ISBLANK('SUP5'!$BA$24),"##BLANK",'SUP5'!$BA$24)</f>
        <v>0</v>
      </c>
    </row>
    <row r="4384" spans="2:6" x14ac:dyDescent="0.2">
      <c r="B4384" t="str">
        <f>UPPER('SUP5'!$CV$24)</f>
        <v>B0602TGOC_SLW_PR24</v>
      </c>
      <c r="C4384" t="str">
        <f>IF(LEN(_xlfn.CONCAT('SUP5'!$B$10, " - ", 'SUP5'!$B$24, " - ", 'SUP5'!$R$7, " - ", 'SUP5'!$N$6, " - ", 'SUP5'!$N$5))&gt;230,LEFT(_xlfn.CONCAT('SUP5'!$B$10, " - ", 'SUP5'!$B$24, " - ", 'SUP5'!$R$7, " - ", 'SUP5'!$N$6, " - ", 'SUP5'!$N$5),212)&amp;" [*** truncated]",_xlfn.CONCAT('SUP5'!$B$10, " - ", 'SUP5'!$B$24, " - ", 'SUP5'!$R$7, " - ", 'SUP5'!$N$6, " - ", 'SUP5'!$N$5))</f>
        <v>Green recovery programme - Total green recovery programme - Opex - Sludge liquor treatment - Wastewater network+  - Cumulative expenditure on schemes completed in the report year</v>
      </c>
      <c r="D4384" t="str">
        <f>'SUP5'!$C$24</f>
        <v>£m</v>
      </c>
      <c r="E4384" t="s">
        <v>8488</v>
      </c>
      <c r="F4384" s="1248">
        <f>IF(ISBLANK('SUP5'!$BB$24),"##BLANK",'SUP5'!$BB$24)</f>
        <v>0</v>
      </c>
    </row>
    <row r="4385" spans="2:6" x14ac:dyDescent="0.2">
      <c r="B4385" t="str">
        <f>UPPER('SUP5'!$CW$24)</f>
        <v>B0609TGOC_SAB_PR24</v>
      </c>
      <c r="C4385" t="str">
        <f>IF(LEN(_xlfn.CONCAT('SUP5'!$B$10, " - ", 'SUP5'!$B$24, " - ", 'SUP5'!$S$7, " - ", 'SUP5'!$S$6, " - ", 'SUP5'!$N$5))&gt;230,LEFT(_xlfn.CONCAT('SUP5'!$B$10, " - ", 'SUP5'!$B$24, " - ", 'SUP5'!$S$7, " - ", 'SUP5'!$S$6, " - ", 'SUP5'!$N$5),212)&amp;" [*** truncated]",_xlfn.CONCAT('SUP5'!$B$10, " - ", 'SUP5'!$B$24, " - ", 'SUP5'!$S$7, " - ", 'SUP5'!$S$6, " - ", 'SUP5'!$N$5))</f>
        <v>Green recovery programme - Total green recovery programme - Opex - Sludge transport - Bioresources - Cumulative expenditure on schemes completed in the report year</v>
      </c>
      <c r="D4385" t="str">
        <f>'SUP5'!$C$24</f>
        <v>£m</v>
      </c>
      <c r="E4385" t="s">
        <v>8488</v>
      </c>
      <c r="F4385" s="1248">
        <f>IF(ISBLANK('SUP5'!$BC$24),"##BLANK",'SUP5'!$BC$24)</f>
        <v>0</v>
      </c>
    </row>
    <row r="4386" spans="2:6" x14ac:dyDescent="0.2">
      <c r="B4386" t="str">
        <f>UPPER('SUP5'!$CX$24)</f>
        <v>B0616TGOC_SEB_PR24</v>
      </c>
      <c r="C4386" t="str">
        <f>IF(LEN(_xlfn.CONCAT('SUP5'!$B$10, " - ", 'SUP5'!$B$24, " - ", 'SUP5'!$T$7, " - ", 'SUP5'!$S$6, " - ", 'SUP5'!$N$5))&gt;230,LEFT(_xlfn.CONCAT('SUP5'!$B$10, " - ", 'SUP5'!$B$24, " - ", 'SUP5'!$T$7, " - ", 'SUP5'!$S$6, " - ", 'SUP5'!$N$5),212)&amp;" [*** truncated]",_xlfn.CONCAT('SUP5'!$B$10, " - ", 'SUP5'!$B$24, " - ", 'SUP5'!$T$7, " - ", 'SUP5'!$S$6, " - ", 'SUP5'!$N$5))</f>
        <v>Green recovery programme - Total green recovery programme - Opex - Sludge treatment - Bioresources - Cumulative expenditure on schemes completed in the report year</v>
      </c>
      <c r="D4386" t="str">
        <f>'SUP5'!$C$24</f>
        <v>£m</v>
      </c>
      <c r="E4386" t="s">
        <v>8488</v>
      </c>
      <c r="F4386" s="1248">
        <f>IF(ISBLANK('SUP5'!$BD$24),"##BLANK",'SUP5'!$BD$24)</f>
        <v>0</v>
      </c>
    </row>
    <row r="4387" spans="2:6" x14ac:dyDescent="0.2">
      <c r="B4387" t="str">
        <f>UPPER('SUP5'!$CY$24)</f>
        <v>B0623TGOC_SDB_PR24</v>
      </c>
      <c r="C4387" t="str">
        <f>IF(LEN(_xlfn.CONCAT('SUP5'!$B$10, " - ", 'SUP5'!$B$24, " - ", 'SUP5'!$U$7, " - ", 'SUP5'!$S$6, " - ", 'SUP5'!$N$5))&gt;230,LEFT(_xlfn.CONCAT('SUP5'!$B$10, " - ", 'SUP5'!$B$24, " - ", 'SUP5'!$U$7, " - ", 'SUP5'!$S$6, " - ", 'SUP5'!$N$5),212)&amp;" [*** truncated]",_xlfn.CONCAT('SUP5'!$B$10, " - ", 'SUP5'!$B$24, " - ", 'SUP5'!$U$7, " - ", 'SUP5'!$S$6, " - ", 'SUP5'!$N$5))</f>
        <v>Green recovery programme - Total green recovery programme - Opex - Sludge disposal - Bioresources - Cumulative expenditure on schemes completed in the report year</v>
      </c>
      <c r="D4387" t="str">
        <f>'SUP5'!$C$24</f>
        <v>£m</v>
      </c>
      <c r="E4387" t="s">
        <v>8488</v>
      </c>
      <c r="F4387" s="1248">
        <f>IF(ISBLANK('SUP5'!$BE$24),"##BLANK",'SUP5'!$BE$24)</f>
        <v>0</v>
      </c>
    </row>
    <row r="4388" spans="2:6" x14ac:dyDescent="0.2">
      <c r="B4388" t="str">
        <f>UPPER('SUP5'!$CZ$24)</f>
        <v>B0630TGOC_TOB_PR24</v>
      </c>
      <c r="C4388" t="str">
        <f>IF(LEN(_xlfn.CONCAT('SUP5'!$B$10, " - ", 'SUP5'!$B$24, " - ", 'SUP5'!$V$6, " - ", 'SUP5'!$N$5))&gt;230,LEFT(_xlfn.CONCAT('SUP5'!$B$10, " - ", 'SUP5'!$B$24, " - ", 'SUP5'!$V$6, " - ", 'SUP5'!$N$5),212)&amp;" [*** truncated]",_xlfn.CONCAT('SUP5'!$B$10, " - ", 'SUP5'!$B$24, " - ", 'SUP5'!$V$6, " - ", 'SUP5'!$N$5))</f>
        <v>Green recovery programme - Total green recovery programme - Opex - Total - Cumulative expenditure on schemes completed in the report year</v>
      </c>
      <c r="D4388" t="str">
        <f>'SUP5'!$C$24</f>
        <v>£m</v>
      </c>
      <c r="E4388" t="s">
        <v>8488</v>
      </c>
      <c r="F4388" s="1248">
        <f>IF(ISBLANK('SUP5'!$BF$24),"##BLANK",'SUP5'!$BF$24)</f>
        <v>0</v>
      </c>
    </row>
    <row r="4389" spans="2:6" x14ac:dyDescent="0.2">
      <c r="B4389" t="str">
        <f>UPPER('SUP5'!$CI$25)</f>
        <v>B0513TGTE_FOW_PR24</v>
      </c>
      <c r="C4389" t="str">
        <f>IF(LEN(_xlfn.CONCAT('SUP5'!$B$10, " - ", 'SUP5'!$B$25, " - ", 'SUP5'!$E$7, " - ", 'SUP5'!$E$6, " - ", 'SUP5'!$E$5))&gt;230,LEFT(_xlfn.CONCAT('SUP5'!$B$10, " - ", 'SUP5'!$B$25, " - ", 'SUP5'!$E$7, " - ", 'SUP5'!$E$6, " - ", 'SUP5'!$E$5),212)&amp;" [*** truncated]",_xlfn.CONCAT('SUP5'!$B$10, " - ", 'SUP5'!$B$25, " - ", 'SUP5'!$E$7, " - ", 'SUP5'!$E$6, " - ", 'SUP5'!$E$5))</f>
        <v>Green recovery programme - Total green recovery programme expenditure - Totex - Foul - Wastewater network+  - Expenditure in report year</v>
      </c>
      <c r="D4389" t="str">
        <f>'SUP5'!$C$25</f>
        <v>£m</v>
      </c>
      <c r="E4389" t="s">
        <v>8488</v>
      </c>
      <c r="F4389" s="1248">
        <f>IF(ISBLANK('SUP5'!$AO$25),"##BLANK",'SUP5'!$AO$25)</f>
        <v>0</v>
      </c>
    </row>
    <row r="4390" spans="2:6" x14ac:dyDescent="0.2">
      <c r="B4390" t="str">
        <f>UPPER('SUP5'!$CJ$25)</f>
        <v>B0520TGTE_SUW_PR24</v>
      </c>
      <c r="C4390" t="str">
        <f>IF(LEN(_xlfn.CONCAT('SUP5'!$B$10, " - ", 'SUP5'!$B$25, " - ", 'SUP5'!$F$7, " - ", 'SUP5'!$E$6, " - ", 'SUP5'!$E$5))&gt;230,LEFT(_xlfn.CONCAT('SUP5'!$B$10, " - ", 'SUP5'!$B$25, " - ", 'SUP5'!$F$7, " - ", 'SUP5'!$E$6, " - ", 'SUP5'!$E$5),212)&amp;" [*** truncated]",_xlfn.CONCAT('SUP5'!$B$10, " - ", 'SUP5'!$B$25, " - ", 'SUP5'!$F$7, " - ", 'SUP5'!$E$6, " - ", 'SUP5'!$E$5))</f>
        <v>Green recovery programme - Total green recovery programme expenditure - Totex - Surface water drainage - Wastewater network+  - Expenditure in report year</v>
      </c>
      <c r="D4390" t="str">
        <f>'SUP5'!$C$25</f>
        <v>£m</v>
      </c>
      <c r="E4390" t="s">
        <v>8488</v>
      </c>
      <c r="F4390" s="1248">
        <f>IF(ISBLANK('SUP5'!$AP$25),"##BLANK",'SUP5'!$AP$25)</f>
        <v>0</v>
      </c>
    </row>
    <row r="4391" spans="2:6" x14ac:dyDescent="0.2">
      <c r="B4391" t="str">
        <f>UPPER('SUP5'!$CK$25)</f>
        <v>B0527TGTE_HDW_PR24</v>
      </c>
      <c r="C4391" t="str">
        <f>IF(LEN(_xlfn.CONCAT('SUP5'!$B$10, " - ", 'SUP5'!$B$25, " - ", 'SUP5'!$G$7, " - ", 'SUP5'!$E$6, " - ", 'SUP5'!$E$5))&gt;230,LEFT(_xlfn.CONCAT('SUP5'!$B$10, " - ", 'SUP5'!$B$25, " - ", 'SUP5'!$G$7, " - ", 'SUP5'!$E$6, " - ", 'SUP5'!$E$5),212)&amp;" [*** truncated]",_xlfn.CONCAT('SUP5'!$B$10, " - ", 'SUP5'!$B$25, " - ", 'SUP5'!$G$7, " - ", 'SUP5'!$E$6, " - ", 'SUP5'!$E$5))</f>
        <v>Green recovery programme - Total green recovery programme expenditure - Totex - Highway drainage - Wastewater network+  - Expenditure in report year</v>
      </c>
      <c r="D4391" t="str">
        <f>'SUP5'!$C$25</f>
        <v>£m</v>
      </c>
      <c r="E4391" t="s">
        <v>8488</v>
      </c>
      <c r="F4391" s="1248">
        <f>IF(ISBLANK('SUP5'!$AQ$25),"##BLANK",'SUP5'!$AQ$25)</f>
        <v>0</v>
      </c>
    </row>
    <row r="4392" spans="2:6" x14ac:dyDescent="0.2">
      <c r="B4392" t="str">
        <f>UPPER('SUP5'!$CL$25)</f>
        <v>B0534TGTE_STW_PR24</v>
      </c>
      <c r="C4392" t="str">
        <f>IF(LEN(_xlfn.CONCAT('SUP5'!$B$10, " - ", 'SUP5'!$B$25, " - ", 'SUP5'!$H$7, " - ", 'SUP5'!$E$6, " - ", 'SUP5'!$E$5))&gt;230,LEFT(_xlfn.CONCAT('SUP5'!$B$10, " - ", 'SUP5'!$B$25, " - ", 'SUP5'!$H$7, " - ", 'SUP5'!$E$6, " - ", 'SUP5'!$E$5),212)&amp;" [*** truncated]",_xlfn.CONCAT('SUP5'!$B$10, " - ", 'SUP5'!$B$25, " - ", 'SUP5'!$H$7, " - ", 'SUP5'!$E$6, " - ", 'SUP5'!$E$5))</f>
        <v>Green recovery programme - Total green recovery programme expenditure - Totex - Sewage treatment and disposal - Wastewater network+  - Expenditure in report year</v>
      </c>
      <c r="D4392" t="str">
        <f>'SUP5'!$C$25</f>
        <v>£m</v>
      </c>
      <c r="E4392" t="s">
        <v>8488</v>
      </c>
      <c r="F4392" s="1248">
        <f>IF(ISBLANK('SUP5'!$AR$25),"##BLANK",'SUP5'!$AR$25)</f>
        <v>0</v>
      </c>
    </row>
    <row r="4393" spans="2:6" x14ac:dyDescent="0.2">
      <c r="B4393" t="str">
        <f>UPPER('SUP5'!$CM$25)</f>
        <v>B0541TGTE_SLW_PR24</v>
      </c>
      <c r="C4393" t="str">
        <f>IF(LEN(_xlfn.CONCAT('SUP5'!$B$10, " - ", 'SUP5'!$B$25, " - ", 'SUP5'!$I$7, " - ", 'SUP5'!$E$6, " - ", 'SUP5'!$E$5))&gt;230,LEFT(_xlfn.CONCAT('SUP5'!$B$10, " - ", 'SUP5'!$B$25, " - ", 'SUP5'!$I$7, " - ", 'SUP5'!$E$6, " - ", 'SUP5'!$E$5),212)&amp;" [*** truncated]",_xlfn.CONCAT('SUP5'!$B$10, " - ", 'SUP5'!$B$25, " - ", 'SUP5'!$I$7, " - ", 'SUP5'!$E$6, " - ", 'SUP5'!$E$5))</f>
        <v>Green recovery programme - Total green recovery programme expenditure - Totex - Sludge liquor treatment - Wastewater network+  - Expenditure in report year</v>
      </c>
      <c r="D4393" t="str">
        <f>'SUP5'!$C$25</f>
        <v>£m</v>
      </c>
      <c r="E4393" t="s">
        <v>8488</v>
      </c>
      <c r="F4393" s="1248">
        <f>IF(ISBLANK('SUP5'!$AS$25),"##BLANK",'SUP5'!$AS$25)</f>
        <v>0</v>
      </c>
    </row>
    <row r="4394" spans="2:6" x14ac:dyDescent="0.2">
      <c r="B4394" t="str">
        <f>UPPER('SUP5'!$CN$25)</f>
        <v>B0547TGTE_SAB_PR24</v>
      </c>
      <c r="C4394" t="str">
        <f>IF(LEN(_xlfn.CONCAT('SUP5'!$B$10, " - ", 'SUP5'!$B$25, " - ", 'SUP5'!$J$7, " - ", 'SUP5'!$J$6, " - ", 'SUP5'!$E$5))&gt;230,LEFT(_xlfn.CONCAT('SUP5'!$B$10, " - ", 'SUP5'!$B$25, " - ", 'SUP5'!$J$7, " - ", 'SUP5'!$J$6, " - ", 'SUP5'!$E$5),212)&amp;" [*** truncated]",_xlfn.CONCAT('SUP5'!$B$10, " - ", 'SUP5'!$B$25, " - ", 'SUP5'!$J$7, " - ", 'SUP5'!$J$6, " - ", 'SUP5'!$E$5))</f>
        <v>Green recovery programme - Total green recovery programme expenditure - Totex - Sludge transport - Bioresources - Expenditure in report year</v>
      </c>
      <c r="D4394" t="str">
        <f>'SUP5'!$C$25</f>
        <v>£m</v>
      </c>
      <c r="E4394" t="s">
        <v>8488</v>
      </c>
      <c r="F4394" s="1248">
        <f>IF(ISBLANK('SUP5'!$AT$25),"##BLANK",'SUP5'!$AT$25)</f>
        <v>0</v>
      </c>
    </row>
    <row r="4395" spans="2:6" x14ac:dyDescent="0.2">
      <c r="B4395" t="str">
        <f>UPPER('SUP5'!$CO$25)</f>
        <v>B0554TGTE_SEB_PR24</v>
      </c>
      <c r="C4395" t="str">
        <f>IF(LEN(_xlfn.CONCAT('SUP5'!$B$10, " - ", 'SUP5'!$B$25, " - ", 'SUP5'!$K$7, " - ", 'SUP5'!$J$6, " - ", 'SUP5'!$E$5))&gt;230,LEFT(_xlfn.CONCAT('SUP5'!$B$10, " - ", 'SUP5'!$B$25, " - ", 'SUP5'!$K$7, " - ", 'SUP5'!$J$6, " - ", 'SUP5'!$E$5),212)&amp;" [*** truncated]",_xlfn.CONCAT('SUP5'!$B$10, " - ", 'SUP5'!$B$25, " - ", 'SUP5'!$K$7, " - ", 'SUP5'!$J$6, " - ", 'SUP5'!$E$5))</f>
        <v>Green recovery programme - Total green recovery programme expenditure - Totex - Sludge treatment - Bioresources - Expenditure in report year</v>
      </c>
      <c r="D4395" t="str">
        <f>'SUP5'!$C$25</f>
        <v>£m</v>
      </c>
      <c r="E4395" t="s">
        <v>8488</v>
      </c>
      <c r="F4395" s="1248">
        <f>IF(ISBLANK('SUP5'!$AU$25),"##BLANK",'SUP5'!$AU$25)</f>
        <v>0</v>
      </c>
    </row>
    <row r="4396" spans="2:6" x14ac:dyDescent="0.2">
      <c r="B4396" t="str">
        <f>UPPER('SUP5'!$CP$25)</f>
        <v>B0561TGTE_SDB_PR24</v>
      </c>
      <c r="C4396" t="str">
        <f>IF(LEN(_xlfn.CONCAT('SUP5'!$B$10, " - ", 'SUP5'!$B$25, " - ", 'SUP5'!$L$7, " - ", 'SUP5'!$J$6, " - ", 'SUP5'!$E$5))&gt;230,LEFT(_xlfn.CONCAT('SUP5'!$B$10, " - ", 'SUP5'!$B$25, " - ", 'SUP5'!$L$7, " - ", 'SUP5'!$J$6, " - ", 'SUP5'!$E$5),212)&amp;" [*** truncated]",_xlfn.CONCAT('SUP5'!$B$10, " - ", 'SUP5'!$B$25, " - ", 'SUP5'!$L$7, " - ", 'SUP5'!$J$6, " - ", 'SUP5'!$E$5))</f>
        <v>Green recovery programme - Total green recovery programme expenditure - Totex - Sludge disposal - Bioresources - Expenditure in report year</v>
      </c>
      <c r="D4396" t="str">
        <f>'SUP5'!$C$25</f>
        <v>£m</v>
      </c>
      <c r="E4396" t="s">
        <v>8488</v>
      </c>
      <c r="F4396" s="1248">
        <f>IF(ISBLANK('SUP5'!$AV$25),"##BLANK",'SUP5'!$AV$25)</f>
        <v>0</v>
      </c>
    </row>
    <row r="4397" spans="2:6" x14ac:dyDescent="0.2">
      <c r="B4397" t="str">
        <f>UPPER('SUP5'!$CQ$25)</f>
        <v>B0568TGTE_TOB_PR24</v>
      </c>
      <c r="C4397" t="str">
        <f>IF(LEN(_xlfn.CONCAT('SUP5'!$B$10, " - ", 'SUP5'!$B$25, " - ", 'SUP5'!$M$6, " - ", 'SUP5'!$E$5))&gt;230,LEFT(_xlfn.CONCAT('SUP5'!$B$10, " - ", 'SUP5'!$B$25, " - ", 'SUP5'!$M$6, " - ", 'SUP5'!$E$5),212)&amp;" [*** truncated]",_xlfn.CONCAT('SUP5'!$B$10, " - ", 'SUP5'!$B$25, " - ", 'SUP5'!$M$6, " - ", 'SUP5'!$E$5))</f>
        <v>Green recovery programme - Total green recovery programme expenditure - Totex - Total - Expenditure in report year</v>
      </c>
      <c r="D4397" t="str">
        <f>'SUP5'!$C$25</f>
        <v>£m</v>
      </c>
      <c r="E4397" t="s">
        <v>8488</v>
      </c>
      <c r="F4397" s="1248">
        <f>IF(ISBLANK('SUP5'!$AW$25),"##BLANK",'SUP5'!$AW$25)</f>
        <v>0</v>
      </c>
    </row>
    <row r="4398" spans="2:6" x14ac:dyDescent="0.2">
      <c r="B4398" t="str">
        <f>UPPER('SUP5'!$CR$25)</f>
        <v>B0575TGTC_FOW_PR24</v>
      </c>
      <c r="C4398" t="str">
        <f>IF(LEN(_xlfn.CONCAT('SUP5'!$B$10, " - ", 'SUP5'!$B$25, " - ", 'SUP5'!$N$7, " - ", 'SUP5'!$N$6, " - ", 'SUP5'!$N$5))&gt;230,LEFT(_xlfn.CONCAT('SUP5'!$B$10, " - ", 'SUP5'!$B$25, " - ", 'SUP5'!$N$7, " - ", 'SUP5'!$N$6, " - ", 'SUP5'!$N$5),212)&amp;" [*** truncated]",_xlfn.CONCAT('SUP5'!$B$10, " - ", 'SUP5'!$B$25, " - ", 'SUP5'!$N$7, " - ", 'SUP5'!$N$6, " - ", 'SUP5'!$N$5))</f>
        <v>Green recovery programme - Total green recovery programme expenditure - Totex - Foul - Wastewater network+  - Cumulative expenditure on schemes completed in the report year</v>
      </c>
      <c r="D4398" t="str">
        <f>'SUP5'!$C$25</f>
        <v>£m</v>
      </c>
      <c r="E4398" t="s">
        <v>8488</v>
      </c>
      <c r="F4398" s="1248">
        <f>IF(ISBLANK('SUP5'!$AX$25),"##BLANK",'SUP5'!$AX$25)</f>
        <v>0</v>
      </c>
    </row>
    <row r="4399" spans="2:6" x14ac:dyDescent="0.2">
      <c r="B4399" t="str">
        <f>UPPER('SUP5'!$CS$25)</f>
        <v>B0582TGTC_SUW_PR24</v>
      </c>
      <c r="C4399" t="str">
        <f>IF(LEN(_xlfn.CONCAT('SUP5'!$B$10, " - ", 'SUP5'!$B$25, " - ", 'SUP5'!$O$7, " - ", 'SUP5'!$N$6, " - ", 'SUP5'!$N$5))&gt;230,LEFT(_xlfn.CONCAT('SUP5'!$B$10, " - ", 'SUP5'!$B$25, " - ", 'SUP5'!$O$7, " - ", 'SUP5'!$N$6, " - ", 'SUP5'!$N$5),212)&amp;" [*** truncated]",_xlfn.CONCAT('SUP5'!$B$10, " - ", 'SUP5'!$B$25, " - ", 'SUP5'!$O$7, " - ", 'SUP5'!$N$6, " - ", 'SUP5'!$N$5))</f>
        <v>Green recovery programme - Total green recovery programme expenditure - Totex - Surface water drainage - Wastewater network+  - Cumulative expenditure on schemes completed in the report year</v>
      </c>
      <c r="D4399" t="str">
        <f>'SUP5'!$C$25</f>
        <v>£m</v>
      </c>
      <c r="E4399" t="s">
        <v>8488</v>
      </c>
      <c r="F4399" s="1248">
        <f>IF(ISBLANK('SUP5'!$AY$25),"##BLANK",'SUP5'!$AY$25)</f>
        <v>0</v>
      </c>
    </row>
    <row r="4400" spans="2:6" x14ac:dyDescent="0.2">
      <c r="B4400" t="str">
        <f>UPPER('SUP5'!$CT$25)</f>
        <v>B0589TGTC_HDW_PR24</v>
      </c>
      <c r="C4400" t="str">
        <f>IF(LEN(_xlfn.CONCAT('SUP5'!$B$10, " - ", 'SUP5'!$B$25, " - ", 'SUP5'!$P$7, " - ", 'SUP5'!$N$6, " - ", 'SUP5'!$N$5))&gt;230,LEFT(_xlfn.CONCAT('SUP5'!$B$10, " - ", 'SUP5'!$B$25, " - ", 'SUP5'!$P$7, " - ", 'SUP5'!$N$6, " - ", 'SUP5'!$N$5),212)&amp;" [*** truncated]",_xlfn.CONCAT('SUP5'!$B$10, " - ", 'SUP5'!$B$25, " - ", 'SUP5'!$P$7, " - ", 'SUP5'!$N$6, " - ", 'SUP5'!$N$5))</f>
        <v>Green recovery programme - Total green recovery programme expenditure - Totex - Highway drainage - Wastewater network+  - Cumulative expenditure on schemes completed in the report year</v>
      </c>
      <c r="D4400" t="str">
        <f>'SUP5'!$C$25</f>
        <v>£m</v>
      </c>
      <c r="E4400" t="s">
        <v>8488</v>
      </c>
      <c r="F4400" s="1248">
        <f>IF(ISBLANK('SUP5'!$AZ$25),"##BLANK",'SUP5'!$AZ$25)</f>
        <v>0</v>
      </c>
    </row>
    <row r="4401" spans="2:6" x14ac:dyDescent="0.2">
      <c r="B4401" t="str">
        <f>UPPER('SUP5'!$CU$25)</f>
        <v>B0596TGTC_STW_PR24</v>
      </c>
      <c r="C4401" t="str">
        <f>IF(LEN(_xlfn.CONCAT('SUP5'!$B$10, " - ", 'SUP5'!$B$25, " - ", 'SUP5'!$Q$7, " - ", 'SUP5'!$N$6, " - ", 'SUP5'!$N$5))&gt;230,LEFT(_xlfn.CONCAT('SUP5'!$B$10, " - ", 'SUP5'!$B$25, " - ", 'SUP5'!$Q$7, " - ", 'SUP5'!$N$6, " - ", 'SUP5'!$N$5),212)&amp;" [*** truncated]",_xlfn.CONCAT('SUP5'!$B$10, " - ", 'SUP5'!$B$25, " - ", 'SUP5'!$Q$7, " - ", 'SUP5'!$N$6, " - ", 'SUP5'!$N$5))</f>
        <v>Green recovery programme - Total green recovery programme expenditure - Totex - Sewage treatment and disposal - Wastewater network+  - Cumulative expenditure on schemes completed in the report year</v>
      </c>
      <c r="D4401" t="str">
        <f>'SUP5'!$C$25</f>
        <v>£m</v>
      </c>
      <c r="E4401" t="s">
        <v>8488</v>
      </c>
      <c r="F4401" s="1248">
        <f>IF(ISBLANK('SUP5'!$BA$25),"##BLANK",'SUP5'!$BA$25)</f>
        <v>0</v>
      </c>
    </row>
    <row r="4402" spans="2:6" x14ac:dyDescent="0.2">
      <c r="B4402" t="str">
        <f>UPPER('SUP5'!$CV$25)</f>
        <v>B0603TGTC_SLW_PR24</v>
      </c>
      <c r="C4402" t="str">
        <f>IF(LEN(_xlfn.CONCAT('SUP5'!$B$10, " - ", 'SUP5'!$B$25, " - ", 'SUP5'!$R$7, " - ", 'SUP5'!$N$6, " - ", 'SUP5'!$N$5))&gt;230,LEFT(_xlfn.CONCAT('SUP5'!$B$10, " - ", 'SUP5'!$B$25, " - ", 'SUP5'!$R$7, " - ", 'SUP5'!$N$6, " - ", 'SUP5'!$N$5),212)&amp;" [*** truncated]",_xlfn.CONCAT('SUP5'!$B$10, " - ", 'SUP5'!$B$25, " - ", 'SUP5'!$R$7, " - ", 'SUP5'!$N$6, " - ", 'SUP5'!$N$5))</f>
        <v>Green recovery programme - Total green recovery programme expenditure - Totex - Sludge liquor treatment - Wastewater network+  - Cumulative expenditure on schemes completed in the report year</v>
      </c>
      <c r="D4402" t="str">
        <f>'SUP5'!$C$25</f>
        <v>£m</v>
      </c>
      <c r="E4402" t="s">
        <v>8488</v>
      </c>
      <c r="F4402" s="1248">
        <f>IF(ISBLANK('SUP5'!$BB$25),"##BLANK",'SUP5'!$BB$25)</f>
        <v>0</v>
      </c>
    </row>
    <row r="4403" spans="2:6" x14ac:dyDescent="0.2">
      <c r="B4403" t="str">
        <f>UPPER('SUP5'!$CW$25)</f>
        <v>B0610TGTC_SAB_PR24</v>
      </c>
      <c r="C4403" t="str">
        <f>IF(LEN(_xlfn.CONCAT('SUP5'!$B$10, " - ", 'SUP5'!$B$25, " - ", 'SUP5'!$S$7, " - ", 'SUP5'!$S$6, " - ", 'SUP5'!$N$5))&gt;230,LEFT(_xlfn.CONCAT('SUP5'!$B$10, " - ", 'SUP5'!$B$25, " - ", 'SUP5'!$S$7, " - ", 'SUP5'!$S$6, " - ", 'SUP5'!$N$5),212)&amp;" [*** truncated]",_xlfn.CONCAT('SUP5'!$B$10, " - ", 'SUP5'!$B$25, " - ", 'SUP5'!$S$7, " - ", 'SUP5'!$S$6, " - ", 'SUP5'!$N$5))</f>
        <v>Green recovery programme - Total green recovery programme expenditure - Totex - Sludge transport - Bioresources - Cumulative expenditure on schemes completed in the report year</v>
      </c>
      <c r="D4403" t="str">
        <f>'SUP5'!$C$25</f>
        <v>£m</v>
      </c>
      <c r="E4403" t="s">
        <v>8488</v>
      </c>
      <c r="F4403" s="1248">
        <f>IF(ISBLANK('SUP5'!$BC$25),"##BLANK",'SUP5'!$BC$25)</f>
        <v>0</v>
      </c>
    </row>
    <row r="4404" spans="2:6" x14ac:dyDescent="0.2">
      <c r="B4404" t="str">
        <f>UPPER('SUP5'!$CX$25)</f>
        <v>B0617TGTC_SEB_PR24</v>
      </c>
      <c r="C4404" t="str">
        <f>IF(LEN(_xlfn.CONCAT('SUP5'!$B$10, " - ", 'SUP5'!$B$25, " - ", 'SUP5'!$T$7, " - ", 'SUP5'!$S$6, " - ", 'SUP5'!$N$5))&gt;230,LEFT(_xlfn.CONCAT('SUP5'!$B$10, " - ", 'SUP5'!$B$25, " - ", 'SUP5'!$T$7, " - ", 'SUP5'!$S$6, " - ", 'SUP5'!$N$5),212)&amp;" [*** truncated]",_xlfn.CONCAT('SUP5'!$B$10, " - ", 'SUP5'!$B$25, " - ", 'SUP5'!$T$7, " - ", 'SUP5'!$S$6, " - ", 'SUP5'!$N$5))</f>
        <v>Green recovery programme - Total green recovery programme expenditure - Totex - Sludge treatment - Bioresources - Cumulative expenditure on schemes completed in the report year</v>
      </c>
      <c r="D4404" t="str">
        <f>'SUP5'!$C$25</f>
        <v>£m</v>
      </c>
      <c r="E4404" t="s">
        <v>8488</v>
      </c>
      <c r="F4404" s="1248">
        <f>IF(ISBLANK('SUP5'!$BD$25),"##BLANK",'SUP5'!$BD$25)</f>
        <v>0</v>
      </c>
    </row>
    <row r="4405" spans="2:6" x14ac:dyDescent="0.2">
      <c r="B4405" t="str">
        <f>UPPER('SUP5'!$CY$25)</f>
        <v>B0624TGTC_SDB_PR24</v>
      </c>
      <c r="C4405" t="str">
        <f>IF(LEN(_xlfn.CONCAT('SUP5'!$B$10, " - ", 'SUP5'!$B$25, " - ", 'SUP5'!$U$7, " - ", 'SUP5'!$S$6, " - ", 'SUP5'!$N$5))&gt;230,LEFT(_xlfn.CONCAT('SUP5'!$B$10, " - ", 'SUP5'!$B$25, " - ", 'SUP5'!$U$7, " - ", 'SUP5'!$S$6, " - ", 'SUP5'!$N$5),212)&amp;" [*** truncated]",_xlfn.CONCAT('SUP5'!$B$10, " - ", 'SUP5'!$B$25, " - ", 'SUP5'!$U$7, " - ", 'SUP5'!$S$6, " - ", 'SUP5'!$N$5))</f>
        <v>Green recovery programme - Total green recovery programme expenditure - Totex - Sludge disposal - Bioresources - Cumulative expenditure on schemes completed in the report year</v>
      </c>
      <c r="D4405" t="str">
        <f>'SUP5'!$C$25</f>
        <v>£m</v>
      </c>
      <c r="E4405" t="s">
        <v>8488</v>
      </c>
      <c r="F4405" s="1248">
        <f>IF(ISBLANK('SUP5'!$BE$25),"##BLANK",'SUP5'!$BE$25)</f>
        <v>0</v>
      </c>
    </row>
    <row r="4406" spans="2:6" x14ac:dyDescent="0.2">
      <c r="B4406" t="str">
        <f>UPPER('SUP5'!$CZ$25)</f>
        <v>B0631TGTC_TOB_PR24</v>
      </c>
      <c r="C4406" t="str">
        <f>IF(LEN(_xlfn.CONCAT('SUP5'!$B$10, " - ", 'SUP5'!$B$25, " - ", 'SUP5'!$V$6, " - ", 'SUP5'!$N$5))&gt;230,LEFT(_xlfn.CONCAT('SUP5'!$B$10, " - ", 'SUP5'!$B$25, " - ", 'SUP5'!$V$6, " - ", 'SUP5'!$N$5),212)&amp;" [*** truncated]",_xlfn.CONCAT('SUP5'!$B$10, " - ", 'SUP5'!$B$25, " - ", 'SUP5'!$V$6, " - ", 'SUP5'!$N$5))</f>
        <v>Green recovery programme - Total green recovery programme expenditure - Totex - Total - Cumulative expenditure on schemes completed in the report year</v>
      </c>
      <c r="D4406" t="str">
        <f>'SUP5'!$C$25</f>
        <v>£m</v>
      </c>
      <c r="E4406" t="s">
        <v>8488</v>
      </c>
      <c r="F4406" s="1248">
        <f>IF(ISBLANK('SUP5'!$BF$25),"##BLANK",'SUP5'!$BF$25)</f>
        <v>0</v>
      </c>
    </row>
    <row r="4407" spans="2:6" x14ac:dyDescent="0.2">
      <c r="B4407" t="str">
        <f>UPPER('PD2'!$AP$11)</f>
        <v>CR1003WTR_PR24</v>
      </c>
      <c r="C4407" t="str">
        <f>IF(LEN(_xlfn.CONCAT('PD2'!$B$10, " - ", 'PD2'!$B$11, " - ", 'PD2'!$E$7))&gt;230,LEFT(_xlfn.CONCAT('PD2'!$B$10, " - ", 'PD2'!$B$11, " - ", 'PD2'!$E$7),212)&amp;" [*** truncated]",_xlfn.CONCAT('PD2'!$B$10, " - ", 'PD2'!$B$11, " - ", 'PD2'!$E$7))</f>
        <v>Default tariffs - customer group 1 - Tariff type 1 - Total revenue</v>
      </c>
      <c r="D4407" t="str">
        <f>'PD2'!$E$5</f>
        <v>£m</v>
      </c>
      <c r="E4407" t="s">
        <v>8488</v>
      </c>
      <c r="F4407" s="1248">
        <f>IF(ISBLANK('PD2'!$Y$11),"##BLANK",'PD2'!$Y$11)</f>
        <v>0</v>
      </c>
    </row>
    <row r="4408" spans="2:6" x14ac:dyDescent="0.2">
      <c r="B4408" t="str">
        <f>UPPER('PD2'!$AQ$11)</f>
        <v>CR1043WCO_PR24</v>
      </c>
      <c r="C4408" t="str">
        <f>IF(LEN(_xlfn.CONCAT('PD2'!$B$10, " - ", 'PD2'!$B$11, " - ", 'PD2'!$F$7))&gt;230,LEFT(_xlfn.CONCAT('PD2'!$B$10, " - ", 'PD2'!$B$11, " - ", 'PD2'!$F$7),212)&amp;" [*** truncated]",_xlfn.CONCAT('PD2'!$B$10, " - ", 'PD2'!$B$11, " - ", 'PD2'!$F$7))</f>
        <v>Default tariffs - customer group 1 - Tariff type 1 - Number of connections</v>
      </c>
      <c r="D4408" t="str">
        <f>'PD2'!$F$5</f>
        <v>000s</v>
      </c>
      <c r="E4408" t="s">
        <v>8488</v>
      </c>
      <c r="F4408" s="1248" t="str">
        <f>IF(ISBLANK('PD2'!$Z$11),"##BLANK",'PD2'!$Z$11)</f>
        <v>##BLANK</v>
      </c>
    </row>
    <row r="4409" spans="2:6" x14ac:dyDescent="0.2">
      <c r="B4409" t="str">
        <f>UPPER('PD2'!$AR$11)</f>
        <v>CR1043WRPC_PR24</v>
      </c>
      <c r="C4409" t="str">
        <f>IF(LEN(_xlfn.CONCAT('PD2'!$B$10, " - ", 'PD2'!$B$11, " - ", 'PD2'!$G$7))&gt;230,LEFT(_xlfn.CONCAT('PD2'!$B$10, " - ", 'PD2'!$B$11, " - ", 'PD2'!$G$7),212)&amp;" [*** truncated]",_xlfn.CONCAT('PD2'!$B$10, " - ", 'PD2'!$B$11, " - ", 'PD2'!$G$7))</f>
        <v>Default tariffs - customer group 1 - Tariff type 1 - Average non-household retail revenue per connection</v>
      </c>
      <c r="D4409" t="str">
        <f>'PD2'!$G$5</f>
        <v>£</v>
      </c>
      <c r="E4409" t="s">
        <v>8488</v>
      </c>
      <c r="F4409" s="1248">
        <f>IF(ISBLANK('PD2'!$AA$11),"##BLANK",'PD2'!$AA$11)</f>
        <v>0</v>
      </c>
    </row>
    <row r="4410" spans="2:6" x14ac:dyDescent="0.2">
      <c r="B4410" t="str">
        <f>UPPER('PD2'!$AS$11)</f>
        <v>B0081TAANH_PR24</v>
      </c>
      <c r="C4410" t="str">
        <f>IF(LEN(_xlfn.CONCAT('PD2'!$B$10, " - ", 'PD2'!$B$11, " - ", 'PD2'!$H$7))&gt;230,LEFT(_xlfn.CONCAT('PD2'!$B$10, " - ", 'PD2'!$B$11, " - ", 'PD2'!$H$7),212)&amp;" [*** truncated]",_xlfn.CONCAT('PD2'!$B$10, " - ", 'PD2'!$B$11, " - ", 'PD2'!$H$7))</f>
        <v>Default tariffs - customer group 1 - Tariff type 1 - Allowed average non-household retail cost</v>
      </c>
      <c r="D4410" t="str">
        <f>'PD2'!$H$5</f>
        <v>£</v>
      </c>
      <c r="E4410" t="s">
        <v>8488</v>
      </c>
      <c r="F4410" s="1248" t="str">
        <f>IF(ISBLANK('PD2'!$AB$11),"##BLANK",'PD2'!$AB$11)</f>
        <v>##BLANK</v>
      </c>
    </row>
    <row r="4411" spans="2:6" x14ac:dyDescent="0.2">
      <c r="B4411" t="str">
        <f>UPPER('PD2'!$AT$11)</f>
        <v>B0081TAODI_PR24</v>
      </c>
      <c r="C4411" t="str">
        <f>IF(LEN(_xlfn.CONCAT('PD2'!$B$10, " - ", 'PD2'!$B$11, " - ", 'PD2'!$I$7))&gt;230,LEFT(_xlfn.CONCAT('PD2'!$B$10, " - ", 'PD2'!$B$11, " - ", 'PD2'!$I$7),212)&amp;" [*** truncated]",_xlfn.CONCAT('PD2'!$B$10, " - ", 'PD2'!$B$11, " - ", 'PD2'!$I$7))</f>
        <v>Default tariffs - customer group 1 - Tariff type 1 - Outcome delivery incentive (ODI) payment</v>
      </c>
      <c r="D4411" t="str">
        <f>'PD2'!$I$5</f>
        <v>£</v>
      </c>
      <c r="E4411" t="s">
        <v>8488</v>
      </c>
      <c r="F4411" s="1248" t="str">
        <f>IF(ISBLANK('PD2'!$AC$11),"##BLANK",'PD2'!$AC$11)</f>
        <v>##BLANK</v>
      </c>
    </row>
    <row r="4412" spans="2:6" x14ac:dyDescent="0.2">
      <c r="B4412" t="str">
        <f>UPPER('PD2'!$AU$11)</f>
        <v>B0081TAAANH_PR24</v>
      </c>
      <c r="C4412" t="str">
        <f>IF(LEN(_xlfn.CONCAT('PD2'!$B$10, " - ", 'PD2'!$B$11, " - ", 'PD2'!$J$7))&gt;230,LEFT(_xlfn.CONCAT('PD2'!$B$10, " - ", 'PD2'!$B$11, " - ", 'PD2'!$J$7),212)&amp;" [*** truncated]",_xlfn.CONCAT('PD2'!$B$10, " - ", 'PD2'!$B$11, " - ", 'PD2'!$J$7))</f>
        <v>Default tariffs - customer group 1 - Tariff type 1 - Allowed average non-household retail cost after ODI payment</v>
      </c>
      <c r="D4412" t="str">
        <f>'PD2'!$J$5</f>
        <v>£</v>
      </c>
      <c r="E4412" t="s">
        <v>8488</v>
      </c>
      <c r="F4412" s="1248">
        <f>IF(ISBLANK('PD2'!$AD$11),"##BLANK",'PD2'!$AD$11)</f>
        <v>0</v>
      </c>
    </row>
    <row r="4413" spans="2:6" x14ac:dyDescent="0.2">
      <c r="B4413" t="str">
        <f>UPPER('PD2'!$AV$11)</f>
        <v>B0081TAAM_PR24</v>
      </c>
      <c r="C4413" t="str">
        <f>IF(LEN(_xlfn.CONCAT('PD2'!$B$10, " - ", 'PD2'!$B$11, " - ", 'PD2'!$K$7))&gt;230,LEFT(_xlfn.CONCAT('PD2'!$B$10, " - ", 'PD2'!$B$11, " - ", 'PD2'!$K$7),212)&amp;" [*** truncated]",_xlfn.CONCAT('PD2'!$B$10, " - ", 'PD2'!$B$11, " - ", 'PD2'!$K$7))</f>
        <v>Default tariffs - customer group 1 - Tariff type 1 - Allowed margin</v>
      </c>
      <c r="D4413" t="str">
        <f>'PD2'!$K$5</f>
        <v>%</v>
      </c>
      <c r="E4413" t="s">
        <v>8488</v>
      </c>
      <c r="F4413" s="1252" t="str">
        <f>IF(ISBLANK('PD2'!$AE$11),"##BLANK",'PD2'!$AE$11)</f>
        <v>##BLANK</v>
      </c>
    </row>
    <row r="4414" spans="2:6" x14ac:dyDescent="0.2">
      <c r="B4414" t="str">
        <f>UPPER('PD2'!$AW$11)</f>
        <v>B0081TAAHRC_PR24</v>
      </c>
      <c r="C4414" t="str">
        <f>IF(LEN(_xlfn.CONCAT('PD2'!$B$10, " - ", 'PD2'!$B$11, " - ", 'PD2'!$L$7))&gt;230,LEFT(_xlfn.CONCAT('PD2'!$B$10, " - ", 'PD2'!$B$11, " - ", 'PD2'!$L$7),212)&amp;" [*** truncated]",_xlfn.CONCAT('PD2'!$B$10, " - ", 'PD2'!$B$11, " - ", 'PD2'!$L$7))</f>
        <v>Default tariffs - customer group 1 - Tariff type 1 - Allowed average non-household retail revenue per connection</v>
      </c>
      <c r="D4414" t="str">
        <f>'PD2'!$L$5</f>
        <v>£</v>
      </c>
      <c r="E4414" t="s">
        <v>8488</v>
      </c>
      <c r="F4414" s="1248" t="str">
        <f>IF(ISBLANK('PD2'!$AF$11),"##BLANK",'PD2'!$AF$11)</f>
        <v>##BLANK</v>
      </c>
    </row>
    <row r="4415" spans="2:6" x14ac:dyDescent="0.2">
      <c r="B4415" t="str">
        <f>UPPER('PD2'!$AX$11)</f>
        <v>CR1003WWCR_PR24</v>
      </c>
      <c r="C4415" t="str">
        <f>IF(LEN(_xlfn.CONCAT('PD2'!$B$10, " - ", 'PD2'!$B$11, " - ", 'PD2'!$M$7))&gt;230,LEFT(_xlfn.CONCAT('PD2'!$B$10, " - ", 'PD2'!$B$11, " - ", 'PD2'!$M$7),212)&amp;" [*** truncated]",_xlfn.CONCAT('PD2'!$B$10, " - ", 'PD2'!$B$11, " - ", 'PD2'!$M$7))</f>
        <v>Default tariffs - customer group 1 - Tariff type 1 - Wholesale charges revenue</v>
      </c>
      <c r="D4415" t="str">
        <f>'PD2'!$C$5</f>
        <v>£m</v>
      </c>
      <c r="E4415" t="s">
        <v>8488</v>
      </c>
      <c r="F4415" s="1248" t="str">
        <f>IF(ISBLANK('PD2'!$W$11),"##BLANK",'PD2'!$W$11)</f>
        <v>##BLANK</v>
      </c>
    </row>
    <row r="4416" spans="2:6" x14ac:dyDescent="0.2">
      <c r="B4416" t="str">
        <f>UPPER('PD2'!$AY$11)</f>
        <v>CR1003WRR_PR24</v>
      </c>
      <c r="C4416" t="str">
        <f>IF(LEN(_xlfn.CONCAT('PD2'!$B$10, " - ", 'PD2'!$B$11, " - ", 'PD2'!$N$7))&gt;230,LEFT(_xlfn.CONCAT('PD2'!$B$10, " - ", 'PD2'!$B$11, " - ", 'PD2'!$N$7),212)&amp;" [*** truncated]",_xlfn.CONCAT('PD2'!$B$10, " - ", 'PD2'!$B$11, " - ", 'PD2'!$N$7))</f>
        <v>Default tariffs - customer group 1 - Tariff type 1 - Retail revenue</v>
      </c>
      <c r="D4416" t="str">
        <f>'PD2'!$D$5</f>
        <v>£m</v>
      </c>
      <c r="E4416" t="s">
        <v>8488</v>
      </c>
      <c r="F4416" s="1248" t="str">
        <f>IF(ISBLANK('PD2'!$X$11),"##BLANK",'PD2'!$X$11)</f>
        <v>##BLANK</v>
      </c>
    </row>
    <row r="4417" spans="2:6" x14ac:dyDescent="0.2">
      <c r="B4417" t="str">
        <f>UPPER('PD2'!$AP$12)</f>
        <v>CR1004WTR_PR24</v>
      </c>
      <c r="C4417" t="str">
        <f>IF(LEN(_xlfn.CONCAT('PD2'!$B$10, " - ", 'PD2'!$B$12, " - ", 'PD2'!$E$7))&gt;230,LEFT(_xlfn.CONCAT('PD2'!$B$10, " - ", 'PD2'!$B$12, " - ", 'PD2'!$E$7),212)&amp;" [*** truncated]",_xlfn.CONCAT('PD2'!$B$10, " - ", 'PD2'!$B$12, " - ", 'PD2'!$E$7))</f>
        <v>Default tariffs - customer group 1 - Tariff type 2 - Total revenue</v>
      </c>
      <c r="D4417" t="str">
        <f>'PD2'!$E$5</f>
        <v>£m</v>
      </c>
      <c r="E4417" t="s">
        <v>8488</v>
      </c>
      <c r="F4417" s="1248">
        <f>IF(ISBLANK('PD2'!$Y$12),"##BLANK",'PD2'!$Y$12)</f>
        <v>0</v>
      </c>
    </row>
    <row r="4418" spans="2:6" x14ac:dyDescent="0.2">
      <c r="B4418" t="str">
        <f>UPPER('PD2'!$AQ$12)</f>
        <v>CR1044WCO_PR24</v>
      </c>
      <c r="C4418" t="str">
        <f>IF(LEN(_xlfn.CONCAT('PD2'!$B$10, " - ", 'PD2'!$B$12, " - ", 'PD2'!$F$7))&gt;230,LEFT(_xlfn.CONCAT('PD2'!$B$10, " - ", 'PD2'!$B$12, " - ", 'PD2'!$F$7),212)&amp;" [*** truncated]",_xlfn.CONCAT('PD2'!$B$10, " - ", 'PD2'!$B$12, " - ", 'PD2'!$F$7))</f>
        <v>Default tariffs - customer group 1 - Tariff type 2 - Number of connections</v>
      </c>
      <c r="D4418" t="str">
        <f>'PD2'!$F$5</f>
        <v>000s</v>
      </c>
      <c r="E4418" t="s">
        <v>8488</v>
      </c>
      <c r="F4418" s="1248" t="str">
        <f>IF(ISBLANK('PD2'!$Z$12),"##BLANK",'PD2'!$Z$12)</f>
        <v>##BLANK</v>
      </c>
    </row>
    <row r="4419" spans="2:6" x14ac:dyDescent="0.2">
      <c r="B4419" t="str">
        <f>UPPER('PD2'!$AR$12)</f>
        <v>CR1044WRPC_PR24</v>
      </c>
      <c r="C4419" t="str">
        <f>IF(LEN(_xlfn.CONCAT('PD2'!$B$10, " - ", 'PD2'!$B$12, " - ", 'PD2'!$G$7))&gt;230,LEFT(_xlfn.CONCAT('PD2'!$B$10, " - ", 'PD2'!$B$12, " - ", 'PD2'!$G$7),212)&amp;" [*** truncated]",_xlfn.CONCAT('PD2'!$B$10, " - ", 'PD2'!$B$12, " - ", 'PD2'!$G$7))</f>
        <v>Default tariffs - customer group 1 - Tariff type 2 - Average non-household retail revenue per connection</v>
      </c>
      <c r="D4419" t="str">
        <f>'PD2'!$G$5</f>
        <v>£</v>
      </c>
      <c r="E4419" t="s">
        <v>8488</v>
      </c>
      <c r="F4419" s="1248">
        <f>IF(ISBLANK('PD2'!$AA$12),"##BLANK",'PD2'!$AA$12)</f>
        <v>0</v>
      </c>
    </row>
    <row r="4420" spans="2:6" x14ac:dyDescent="0.2">
      <c r="B4420" t="str">
        <f>UPPER('PD2'!$AS$12)</f>
        <v>B0082TAANH_PR24</v>
      </c>
      <c r="C4420" t="str">
        <f>IF(LEN(_xlfn.CONCAT('PD2'!$B$10, " - ", 'PD2'!$B$12, " - ", 'PD2'!$H$7))&gt;230,LEFT(_xlfn.CONCAT('PD2'!$B$10, " - ", 'PD2'!$B$12, " - ", 'PD2'!$H$7),212)&amp;" [*** truncated]",_xlfn.CONCAT('PD2'!$B$10, " - ", 'PD2'!$B$12, " - ", 'PD2'!$H$7))</f>
        <v>Default tariffs - customer group 1 - Tariff type 2 - Allowed average non-household retail cost</v>
      </c>
      <c r="D4420" t="str">
        <f>'PD2'!$H$5</f>
        <v>£</v>
      </c>
      <c r="E4420" t="s">
        <v>8488</v>
      </c>
      <c r="F4420" s="1248" t="str">
        <f>IF(ISBLANK('PD2'!$AB$12),"##BLANK",'PD2'!$AB$12)</f>
        <v>##BLANK</v>
      </c>
    </row>
    <row r="4421" spans="2:6" x14ac:dyDescent="0.2">
      <c r="B4421" t="str">
        <f>UPPER('PD2'!$AT$12)</f>
        <v>B0082TAODI_PR24</v>
      </c>
      <c r="C4421" t="str">
        <f>IF(LEN(_xlfn.CONCAT('PD2'!$B$10, " - ", 'PD2'!$B$12, " - ", 'PD2'!$I$7))&gt;230,LEFT(_xlfn.CONCAT('PD2'!$B$10, " - ", 'PD2'!$B$12, " - ", 'PD2'!$I$7),212)&amp;" [*** truncated]",_xlfn.CONCAT('PD2'!$B$10, " - ", 'PD2'!$B$12, " - ", 'PD2'!$I$7))</f>
        <v>Default tariffs - customer group 1 - Tariff type 2 - Outcome delivery incentive (ODI) payment</v>
      </c>
      <c r="D4421" t="str">
        <f>'PD2'!$I$5</f>
        <v>£</v>
      </c>
      <c r="E4421" t="s">
        <v>8488</v>
      </c>
      <c r="F4421" s="1248" t="str">
        <f>IF(ISBLANK('PD2'!$AC$12),"##BLANK",'PD2'!$AC$12)</f>
        <v>##BLANK</v>
      </c>
    </row>
    <row r="4422" spans="2:6" x14ac:dyDescent="0.2">
      <c r="B4422" t="str">
        <f>UPPER('PD2'!$AU$12)</f>
        <v>B0082TAAANH_PR24</v>
      </c>
      <c r="C4422" t="str">
        <f>IF(LEN(_xlfn.CONCAT('PD2'!$B$10, " - ", 'PD2'!$B$12, " - ", 'PD2'!$J$7))&gt;230,LEFT(_xlfn.CONCAT('PD2'!$B$10, " - ", 'PD2'!$B$12, " - ", 'PD2'!$J$7),212)&amp;" [*** truncated]",_xlfn.CONCAT('PD2'!$B$10, " - ", 'PD2'!$B$12, " - ", 'PD2'!$J$7))</f>
        <v>Default tariffs - customer group 1 - Tariff type 2 - Allowed average non-household retail cost after ODI payment</v>
      </c>
      <c r="D4422" t="str">
        <f>'PD2'!$J$5</f>
        <v>£</v>
      </c>
      <c r="E4422" t="s">
        <v>8488</v>
      </c>
      <c r="F4422" s="1248">
        <f>IF(ISBLANK('PD2'!$AD$12),"##BLANK",'PD2'!$AD$12)</f>
        <v>0</v>
      </c>
    </row>
    <row r="4423" spans="2:6" x14ac:dyDescent="0.2">
      <c r="B4423" t="str">
        <f>UPPER('PD2'!$AV$12)</f>
        <v>B0082TAAM_PR24</v>
      </c>
      <c r="C4423" t="str">
        <f>IF(LEN(_xlfn.CONCAT('PD2'!$B$10, " - ", 'PD2'!$B$12, " - ", 'PD2'!$K$7))&gt;230,LEFT(_xlfn.CONCAT('PD2'!$B$10, " - ", 'PD2'!$B$12, " - ", 'PD2'!$K$7),212)&amp;" [*** truncated]",_xlfn.CONCAT('PD2'!$B$10, " - ", 'PD2'!$B$12, " - ", 'PD2'!$K$7))</f>
        <v>Default tariffs - customer group 1 - Tariff type 2 - Allowed margin</v>
      </c>
      <c r="D4423" t="str">
        <f>'PD2'!$K$5</f>
        <v>%</v>
      </c>
      <c r="E4423" t="s">
        <v>8488</v>
      </c>
      <c r="F4423" s="1252" t="str">
        <f>IF(ISBLANK('PD2'!$AE$12),"##BLANK",'PD2'!$AE$12)</f>
        <v>##BLANK</v>
      </c>
    </row>
    <row r="4424" spans="2:6" x14ac:dyDescent="0.2">
      <c r="B4424" t="str">
        <f>UPPER('PD2'!$AW$12)</f>
        <v>B0082TAAHRC_PR24</v>
      </c>
      <c r="C4424" t="str">
        <f>IF(LEN(_xlfn.CONCAT('PD2'!$B$10, " - ", 'PD2'!$B$12, " - ", 'PD2'!$L$7))&gt;230,LEFT(_xlfn.CONCAT('PD2'!$B$10, " - ", 'PD2'!$B$12, " - ", 'PD2'!$L$7),212)&amp;" [*** truncated]",_xlfn.CONCAT('PD2'!$B$10, " - ", 'PD2'!$B$12, " - ", 'PD2'!$L$7))</f>
        <v>Default tariffs - customer group 1 - Tariff type 2 - Allowed average non-household retail revenue per connection</v>
      </c>
      <c r="D4424" t="str">
        <f>'PD2'!$L$5</f>
        <v>£</v>
      </c>
      <c r="E4424" t="s">
        <v>8488</v>
      </c>
      <c r="F4424" s="1248" t="str">
        <f>IF(ISBLANK('PD2'!$AF$12),"##BLANK",'PD2'!$AF$12)</f>
        <v>##BLANK</v>
      </c>
    </row>
    <row r="4425" spans="2:6" x14ac:dyDescent="0.2">
      <c r="B4425" t="str">
        <f>UPPER('PD2'!$AX$12)</f>
        <v>CR1004WWCR_PR24</v>
      </c>
      <c r="C4425" t="str">
        <f>IF(LEN(_xlfn.CONCAT('PD2'!$B$10, " - ", 'PD2'!$B$12, " - ", 'PD2'!$M$7))&gt;230,LEFT(_xlfn.CONCAT('PD2'!$B$10, " - ", 'PD2'!$B$12, " - ", 'PD2'!$M$7),212)&amp;" [*** truncated]",_xlfn.CONCAT('PD2'!$B$10, " - ", 'PD2'!$B$12, " - ", 'PD2'!$M$7))</f>
        <v>Default tariffs - customer group 1 - Tariff type 2 - Wholesale charges revenue</v>
      </c>
      <c r="D4425" t="str">
        <f>'PD2'!$C$5</f>
        <v>£m</v>
      </c>
      <c r="E4425" t="s">
        <v>8488</v>
      </c>
      <c r="F4425" s="1248" t="str">
        <f>IF(ISBLANK('PD2'!$W$12),"##BLANK",'PD2'!$W$12)</f>
        <v>##BLANK</v>
      </c>
    </row>
    <row r="4426" spans="2:6" x14ac:dyDescent="0.2">
      <c r="B4426" t="str">
        <f>UPPER('PD2'!$AY$12)</f>
        <v>CR1004WRR_PR24</v>
      </c>
      <c r="C4426" t="str">
        <f>IF(LEN(_xlfn.CONCAT('PD2'!$B$10, " - ", 'PD2'!$B$12, " - ", 'PD2'!$N$7))&gt;230,LEFT(_xlfn.CONCAT('PD2'!$B$10, " - ", 'PD2'!$B$12, " - ", 'PD2'!$N$7),212)&amp;" [*** truncated]",_xlfn.CONCAT('PD2'!$B$10, " - ", 'PD2'!$B$12, " - ", 'PD2'!$N$7))</f>
        <v>Default tariffs - customer group 1 - Tariff type 2 - Retail revenue</v>
      </c>
      <c r="D4426" t="str">
        <f>'PD2'!$D$5</f>
        <v>£m</v>
      </c>
      <c r="E4426" t="s">
        <v>8488</v>
      </c>
      <c r="F4426" s="1248" t="str">
        <f>IF(ISBLANK('PD2'!$X$12),"##BLANK",'PD2'!$X$12)</f>
        <v>##BLANK</v>
      </c>
    </row>
    <row r="4427" spans="2:6" x14ac:dyDescent="0.2">
      <c r="B4427" t="str">
        <f>UPPER('PD2'!$AP$13)</f>
        <v>B0083TWTR_PR24</v>
      </c>
      <c r="C4427" t="str">
        <f>IF(LEN(_xlfn.CONCAT('PD2'!$B$10, " - ", 'PD2'!$B$13, " - ", 'PD2'!$E$7))&gt;230,LEFT(_xlfn.CONCAT('PD2'!$B$10, " - ", 'PD2'!$B$13, " - ", 'PD2'!$E$7),212)&amp;" [*** truncated]",_xlfn.CONCAT('PD2'!$B$10, " - ", 'PD2'!$B$13, " - ", 'PD2'!$E$7))</f>
        <v>Default tariffs - customer group 1 - Total default tariffs customer group 1 - Total revenue</v>
      </c>
      <c r="D4427" t="str">
        <f>'PD2'!$E$5</f>
        <v>£m</v>
      </c>
      <c r="E4427" t="s">
        <v>8488</v>
      </c>
      <c r="F4427" s="1248">
        <f>IF(ISBLANK('PD2'!$Y$13),"##BLANK",'PD2'!$Y$13)</f>
        <v>0</v>
      </c>
    </row>
    <row r="4428" spans="2:6" x14ac:dyDescent="0.2">
      <c r="B4428" t="str">
        <f>UPPER('PD2'!$AQ$13)</f>
        <v>B0083TWNC_PR24</v>
      </c>
      <c r="C4428" t="str">
        <f>IF(LEN(_xlfn.CONCAT('PD2'!$B$10, " - ", 'PD2'!$B$13, " - ", 'PD2'!$F$7))&gt;230,LEFT(_xlfn.CONCAT('PD2'!$B$10, " - ", 'PD2'!$B$13, " - ", 'PD2'!$F$7),212)&amp;" [*** truncated]",_xlfn.CONCAT('PD2'!$B$10, " - ", 'PD2'!$B$13, " - ", 'PD2'!$F$7))</f>
        <v>Default tariffs - customer group 1 - Total default tariffs customer group 1 - Number of connections</v>
      </c>
      <c r="D4428" t="str">
        <f>'PD2'!$F$5</f>
        <v>000s</v>
      </c>
      <c r="E4428" t="s">
        <v>8488</v>
      </c>
      <c r="F4428" s="1248">
        <f>IF(ISBLANK('PD2'!$Z$13),"##BLANK",'PD2'!$Z$13)</f>
        <v>0</v>
      </c>
    </row>
    <row r="4429" spans="2:6" x14ac:dyDescent="0.2">
      <c r="B4429" t="str">
        <f>UPPER('PD2'!$AR$13)</f>
        <v>B0083TWAHRR_PR24</v>
      </c>
      <c r="C4429" t="str">
        <f>IF(LEN(_xlfn.CONCAT('PD2'!$B$10, " - ", 'PD2'!$B$13, " - ", 'PD2'!$G$7))&gt;230,LEFT(_xlfn.CONCAT('PD2'!$B$10, " - ", 'PD2'!$B$13, " - ", 'PD2'!$G$7),212)&amp;" [*** truncated]",_xlfn.CONCAT('PD2'!$B$10, " - ", 'PD2'!$B$13, " - ", 'PD2'!$G$7))</f>
        <v>Default tariffs - customer group 1 - Total default tariffs customer group 1 - Average non-household retail revenue per connection</v>
      </c>
      <c r="D4429" t="str">
        <f>'PD2'!$G$5</f>
        <v>£</v>
      </c>
      <c r="E4429" t="s">
        <v>8488</v>
      </c>
      <c r="F4429" s="1248">
        <f>IF(ISBLANK('PD2'!$AA$13),"##BLANK",'PD2'!$AA$13)</f>
        <v>0</v>
      </c>
    </row>
    <row r="4430" spans="2:6" x14ac:dyDescent="0.2">
      <c r="B4430" t="str">
        <f>UPPER('PD2'!$AS$13)</f>
        <v>B0083TWAANH_PR24</v>
      </c>
      <c r="C4430" t="str">
        <f>IF(LEN(_xlfn.CONCAT('PD2'!$B$10, " - ", 'PD2'!$B$13, " - ", 'PD2'!$H$7))&gt;230,LEFT(_xlfn.CONCAT('PD2'!$B$10, " - ", 'PD2'!$B$13, " - ", 'PD2'!$H$7),212)&amp;" [*** truncated]",_xlfn.CONCAT('PD2'!$B$10, " - ", 'PD2'!$B$13, " - ", 'PD2'!$H$7))</f>
        <v>Default tariffs - customer group 1 - Total default tariffs customer group 1 - Allowed average non-household retail cost</v>
      </c>
      <c r="D4430" t="str">
        <f>'PD2'!$H$5</f>
        <v>£</v>
      </c>
      <c r="E4430" t="s">
        <v>8488</v>
      </c>
      <c r="F4430" s="1248">
        <f>IF(ISBLANK('PD2'!$AB$13),"##BLANK",'PD2'!$AB$13)</f>
        <v>0</v>
      </c>
    </row>
    <row r="4431" spans="2:6" x14ac:dyDescent="0.2">
      <c r="B4431" t="str">
        <f>UPPER('PD2'!$AT$13)</f>
        <v>B0083TWODI_PR24</v>
      </c>
      <c r="C4431" t="str">
        <f>IF(LEN(_xlfn.CONCAT('PD2'!$B$10, " - ", 'PD2'!$B$13, " - ", 'PD2'!$I$7))&gt;230,LEFT(_xlfn.CONCAT('PD2'!$B$10, " - ", 'PD2'!$B$13, " - ", 'PD2'!$I$7),212)&amp;" [*** truncated]",_xlfn.CONCAT('PD2'!$B$10, " - ", 'PD2'!$B$13, " - ", 'PD2'!$I$7))</f>
        <v>Default tariffs - customer group 1 - Total default tariffs customer group 1 - Outcome delivery incentive (ODI) payment</v>
      </c>
      <c r="D4431" t="str">
        <f>'PD2'!$I$5</f>
        <v>£</v>
      </c>
      <c r="E4431" t="s">
        <v>8488</v>
      </c>
      <c r="F4431" s="1248">
        <f>IF(ISBLANK('PD2'!$AC$13),"##BLANK",'PD2'!$AC$13)</f>
        <v>0</v>
      </c>
    </row>
    <row r="4432" spans="2:6" x14ac:dyDescent="0.2">
      <c r="B4432" t="str">
        <f>UPPER('PD2'!$AU$13)</f>
        <v>B0083TWAAANH_PR24</v>
      </c>
      <c r="C4432" t="str">
        <f>IF(LEN(_xlfn.CONCAT('PD2'!$B$10, " - ", 'PD2'!$B$13, " - ", 'PD2'!$J$7))&gt;230,LEFT(_xlfn.CONCAT('PD2'!$B$10, " - ", 'PD2'!$B$13, " - ", 'PD2'!$J$7),212)&amp;" [*** truncated]",_xlfn.CONCAT('PD2'!$B$10, " - ", 'PD2'!$B$13, " - ", 'PD2'!$J$7))</f>
        <v>Default tariffs - customer group 1 - Total default tariffs customer group 1 - Allowed average non-household retail cost after ODI payment</v>
      </c>
      <c r="D4432" t="str">
        <f>'PD2'!$J$5</f>
        <v>£</v>
      </c>
      <c r="E4432" t="s">
        <v>8488</v>
      </c>
      <c r="F4432" s="1248">
        <f>IF(ISBLANK('PD2'!$AD$13),"##BLANK",'PD2'!$AD$13)</f>
        <v>0</v>
      </c>
    </row>
    <row r="4433" spans="2:6" x14ac:dyDescent="0.2">
      <c r="B4433" t="str">
        <f>UPPER('PD2'!$AV$13)</f>
        <v>B0083TWAM_PR24</v>
      </c>
      <c r="C4433" t="str">
        <f>IF(LEN(_xlfn.CONCAT('PD2'!$B$10, " - ", 'PD2'!$B$13, " - ", 'PD2'!$K$7))&gt;230,LEFT(_xlfn.CONCAT('PD2'!$B$10, " - ", 'PD2'!$B$13, " - ", 'PD2'!$K$7),212)&amp;" [*** truncated]",_xlfn.CONCAT('PD2'!$B$10, " - ", 'PD2'!$B$13, " - ", 'PD2'!$K$7))</f>
        <v>Default tariffs - customer group 1 - Total default tariffs customer group 1 - Allowed margin</v>
      </c>
      <c r="D4433" t="str">
        <f>'PD2'!$K$5</f>
        <v>%</v>
      </c>
      <c r="E4433" t="s">
        <v>8488</v>
      </c>
      <c r="F4433" s="1252">
        <f>IF(ISBLANK('PD2'!$AE$13),"##BLANK",'PD2'!$AE$13)</f>
        <v>0</v>
      </c>
    </row>
    <row r="4434" spans="2:6" x14ac:dyDescent="0.2">
      <c r="B4434" t="str">
        <f>UPPER('PD2'!$AW$13)</f>
        <v>B0083TWAHRC_PR24</v>
      </c>
      <c r="C4434" t="str">
        <f>IF(LEN(_xlfn.CONCAT('PD2'!$B$10, " - ", 'PD2'!$B$13, " - ", 'PD2'!$L$7))&gt;230,LEFT(_xlfn.CONCAT('PD2'!$B$10, " - ", 'PD2'!$B$13, " - ", 'PD2'!$L$7),212)&amp;" [*** truncated]",_xlfn.CONCAT('PD2'!$B$10, " - ", 'PD2'!$B$13, " - ", 'PD2'!$L$7))</f>
        <v>Default tariffs - customer group 1 - Total default tariffs customer group 1 - Allowed average non-household retail revenue per connection</v>
      </c>
      <c r="D4434" t="str">
        <f>'PD2'!$L$5</f>
        <v>£</v>
      </c>
      <c r="E4434" t="s">
        <v>8488</v>
      </c>
      <c r="F4434" s="1248">
        <f>IF(ISBLANK('PD2'!$AF$13),"##BLANK",'PD2'!$AF$13)</f>
        <v>0</v>
      </c>
    </row>
    <row r="4435" spans="2:6" x14ac:dyDescent="0.2">
      <c r="B4435" t="str">
        <f>UPPER('PD2'!$AX$13)</f>
        <v>B0083TWCR_PR24</v>
      </c>
      <c r="C4435" t="str">
        <f>IF(LEN(_xlfn.CONCAT('PD2'!$B$10, " - ", 'PD2'!$B$13, " - ", 'PD2'!$M$7))&gt;230,LEFT(_xlfn.CONCAT('PD2'!$B$10, " - ", 'PD2'!$B$13, " - ", 'PD2'!$M$7),212)&amp;" [*** truncated]",_xlfn.CONCAT('PD2'!$B$10, " - ", 'PD2'!$B$13, " - ", 'PD2'!$M$7))</f>
        <v>Default tariffs - customer group 1 - Total default tariffs customer group 1 - Wholesale charges revenue</v>
      </c>
      <c r="D4435" t="str">
        <f>'PD2'!$C$5</f>
        <v>£m</v>
      </c>
      <c r="E4435" t="s">
        <v>8488</v>
      </c>
      <c r="F4435" s="1248">
        <f>IF(ISBLANK('PD2'!$W$13),"##BLANK",'PD2'!$W$13)</f>
        <v>0</v>
      </c>
    </row>
    <row r="4436" spans="2:6" x14ac:dyDescent="0.2">
      <c r="B4436" t="str">
        <f>UPPER('PD2'!$AY$13)</f>
        <v>B0083TWRR_PR24</v>
      </c>
      <c r="C4436" t="str">
        <f>IF(LEN(_xlfn.CONCAT('PD2'!$B$10, " - ", 'PD2'!$B$13, " - ", 'PD2'!$N$7))&gt;230,LEFT(_xlfn.CONCAT('PD2'!$B$10, " - ", 'PD2'!$B$13, " - ", 'PD2'!$N$7),212)&amp;" [*** truncated]",_xlfn.CONCAT('PD2'!$B$10, " - ", 'PD2'!$B$13, " - ", 'PD2'!$N$7))</f>
        <v>Default tariffs - customer group 1 - Total default tariffs customer group 1 - Retail revenue</v>
      </c>
      <c r="D4436" t="str">
        <f>'PD2'!$D$5</f>
        <v>£m</v>
      </c>
      <c r="E4436" t="s">
        <v>8488</v>
      </c>
      <c r="F4436" s="1248">
        <f>IF(ISBLANK('PD2'!$X$13),"##BLANK",'PD2'!$X$13)</f>
        <v>0</v>
      </c>
    </row>
    <row r="4437" spans="2:6" x14ac:dyDescent="0.2">
      <c r="B4437" t="str">
        <f>UPPER('PD2'!$AP$16)</f>
        <v>CR1005WTR_PR24</v>
      </c>
      <c r="C4437" t="str">
        <f>IF(LEN(_xlfn.CONCAT('PD2'!$B$15, " - ", 'PD2'!$B$16, " - ", 'PD2'!$E$7))&gt;230,LEFT(_xlfn.CONCAT('PD2'!$B$15, " - ", 'PD2'!$B$16, " - ", 'PD2'!$E$7),212)&amp;" [*** truncated]",_xlfn.CONCAT('PD2'!$B$15, " - ", 'PD2'!$B$16, " - ", 'PD2'!$E$7))</f>
        <v>Default tariffs - customer group 2 - Tariff type 1 - Total revenue</v>
      </c>
      <c r="D4437" t="str">
        <f>'PD2'!$E$5</f>
        <v>£m</v>
      </c>
      <c r="E4437" t="s">
        <v>8488</v>
      </c>
      <c r="F4437" s="1248">
        <f>IF(ISBLANK('PD2'!$Y$16),"##BLANK",'PD2'!$Y$16)</f>
        <v>0</v>
      </c>
    </row>
    <row r="4438" spans="2:6" x14ac:dyDescent="0.2">
      <c r="B4438" t="str">
        <f>UPPER('PD2'!$AQ$16)</f>
        <v>CR1045WCO_PR24</v>
      </c>
      <c r="C4438" t="str">
        <f>IF(LEN(_xlfn.CONCAT('PD2'!$B$15, " - ", 'PD2'!$B$16, " - ", 'PD2'!$F$7))&gt;230,LEFT(_xlfn.CONCAT('PD2'!$B$15, " - ", 'PD2'!$B$16, " - ", 'PD2'!$F$7),212)&amp;" [*** truncated]",_xlfn.CONCAT('PD2'!$B$15, " - ", 'PD2'!$B$16, " - ", 'PD2'!$F$7))</f>
        <v>Default tariffs - customer group 2 - Tariff type 1 - Number of connections</v>
      </c>
      <c r="D4438" t="str">
        <f>'PD2'!$F$5</f>
        <v>000s</v>
      </c>
      <c r="E4438" t="s">
        <v>8488</v>
      </c>
      <c r="F4438" s="1248" t="str">
        <f>IF(ISBLANK('PD2'!$Z$16),"##BLANK",'PD2'!$Z$16)</f>
        <v>##BLANK</v>
      </c>
    </row>
    <row r="4439" spans="2:6" x14ac:dyDescent="0.2">
      <c r="B4439" t="str">
        <f>UPPER('PD2'!$AR$16)</f>
        <v>CR1045WRPC_PR24</v>
      </c>
      <c r="C4439" t="str">
        <f>IF(LEN(_xlfn.CONCAT('PD2'!$B$15, " - ", 'PD2'!$B$16, " - ", 'PD2'!$G$7))&gt;230,LEFT(_xlfn.CONCAT('PD2'!$B$15, " - ", 'PD2'!$B$16, " - ", 'PD2'!$G$7),212)&amp;" [*** truncated]",_xlfn.CONCAT('PD2'!$B$15, " - ", 'PD2'!$B$16, " - ", 'PD2'!$G$7))</f>
        <v>Default tariffs - customer group 2 - Tariff type 1 - Average non-household retail revenue per connection</v>
      </c>
      <c r="D4439" t="str">
        <f>'PD2'!$G$5</f>
        <v>£</v>
      </c>
      <c r="E4439" t="s">
        <v>8488</v>
      </c>
      <c r="F4439" s="1248">
        <f>IF(ISBLANK('PD2'!$AA$16),"##BLANK",'PD2'!$AA$16)</f>
        <v>0</v>
      </c>
    </row>
    <row r="4440" spans="2:6" x14ac:dyDescent="0.2">
      <c r="B4440" t="str">
        <f>UPPER('PD2'!$AS$16)</f>
        <v>B0084TAANH_PR24</v>
      </c>
      <c r="C4440" t="str">
        <f>IF(LEN(_xlfn.CONCAT('PD2'!$B$15, " - ", 'PD2'!$B$16, " - ", 'PD2'!$H$7))&gt;230,LEFT(_xlfn.CONCAT('PD2'!$B$15, " - ", 'PD2'!$B$16, " - ", 'PD2'!$H$7),212)&amp;" [*** truncated]",_xlfn.CONCAT('PD2'!$B$15, " - ", 'PD2'!$B$16, " - ", 'PD2'!$H$7))</f>
        <v>Default tariffs - customer group 2 - Tariff type 1 - Allowed average non-household retail cost</v>
      </c>
      <c r="D4440" t="str">
        <f>'PD2'!$H$5</f>
        <v>£</v>
      </c>
      <c r="E4440" t="s">
        <v>8488</v>
      </c>
      <c r="F4440" s="1248" t="str">
        <f>IF(ISBLANK('PD2'!$AB$16),"##BLANK",'PD2'!$AB$16)</f>
        <v>##BLANK</v>
      </c>
    </row>
    <row r="4441" spans="2:6" x14ac:dyDescent="0.2">
      <c r="B4441" t="str">
        <f>UPPER('PD2'!$AT$16)</f>
        <v>B0084TAODI_PR24</v>
      </c>
      <c r="C4441" t="str">
        <f>IF(LEN(_xlfn.CONCAT('PD2'!$B$15, " - ", 'PD2'!$B$16, " - ", 'PD2'!$I$7))&gt;230,LEFT(_xlfn.CONCAT('PD2'!$B$15, " - ", 'PD2'!$B$16, " - ", 'PD2'!$I$7),212)&amp;" [*** truncated]",_xlfn.CONCAT('PD2'!$B$15, " - ", 'PD2'!$B$16, " - ", 'PD2'!$I$7))</f>
        <v>Default tariffs - customer group 2 - Tariff type 1 - Outcome delivery incentive (ODI) payment</v>
      </c>
      <c r="D4441" t="str">
        <f>'PD2'!$I$5</f>
        <v>£</v>
      </c>
      <c r="E4441" t="s">
        <v>8488</v>
      </c>
      <c r="F4441" s="1248" t="str">
        <f>IF(ISBLANK('PD2'!$AC$16),"##BLANK",'PD2'!$AC$16)</f>
        <v>##BLANK</v>
      </c>
    </row>
    <row r="4442" spans="2:6" x14ac:dyDescent="0.2">
      <c r="B4442" t="str">
        <f>UPPER('PD2'!$AU$16)</f>
        <v>B0084TAAANH_PR24</v>
      </c>
      <c r="C4442" t="str">
        <f>IF(LEN(_xlfn.CONCAT('PD2'!$B$15, " - ", 'PD2'!$B$16, " - ", 'PD2'!$J$7))&gt;230,LEFT(_xlfn.CONCAT('PD2'!$B$15, " - ", 'PD2'!$B$16, " - ", 'PD2'!$J$7),212)&amp;" [*** truncated]",_xlfn.CONCAT('PD2'!$B$15, " - ", 'PD2'!$B$16, " - ", 'PD2'!$J$7))</f>
        <v>Default tariffs - customer group 2 - Tariff type 1 - Allowed average non-household retail cost after ODI payment</v>
      </c>
      <c r="D4442" t="str">
        <f>'PD2'!$J$5</f>
        <v>£</v>
      </c>
      <c r="E4442" t="s">
        <v>8488</v>
      </c>
      <c r="F4442" s="1248" t="str">
        <f>IF(ISBLANK('PD2'!$AD$16),"##BLANK",'PD2'!$AD$16)</f>
        <v>##BLANK</v>
      </c>
    </row>
    <row r="4443" spans="2:6" x14ac:dyDescent="0.2">
      <c r="B4443" t="str">
        <f>UPPER('PD2'!$AV$16)</f>
        <v>B0084TAM_PR24</v>
      </c>
      <c r="C4443" t="str">
        <f>IF(LEN(_xlfn.CONCAT('PD2'!$B$15, " - ", 'PD2'!$B$16, " - ", 'PD2'!$K$7))&gt;230,LEFT(_xlfn.CONCAT('PD2'!$B$15, " - ", 'PD2'!$B$16, " - ", 'PD2'!$K$7),212)&amp;" [*** truncated]",_xlfn.CONCAT('PD2'!$B$15, " - ", 'PD2'!$B$16, " - ", 'PD2'!$K$7))</f>
        <v>Default tariffs - customer group 2 - Tariff type 1 - Allowed margin</v>
      </c>
      <c r="D4443" t="str">
        <f>'PD2'!$K$5</f>
        <v>%</v>
      </c>
      <c r="E4443" t="s">
        <v>8488</v>
      </c>
      <c r="F4443" s="1252" t="str">
        <f>IF(ISBLANK('PD2'!$AE$16),"##BLANK",'PD2'!$AE$16)</f>
        <v>##BLANK</v>
      </c>
    </row>
    <row r="4444" spans="2:6" x14ac:dyDescent="0.2">
      <c r="B4444" t="str">
        <f>UPPER('PD2'!$AW$16)</f>
        <v>B0084TAHRC_PR24</v>
      </c>
      <c r="C4444" t="str">
        <f>IF(LEN(_xlfn.CONCAT('PD2'!$B$15, " - ", 'PD2'!$B$16, " - ", 'PD2'!$L$7))&gt;230,LEFT(_xlfn.CONCAT('PD2'!$B$15, " - ", 'PD2'!$B$16, " - ", 'PD2'!$L$7),212)&amp;" [*** truncated]",_xlfn.CONCAT('PD2'!$B$15, " - ", 'PD2'!$B$16, " - ", 'PD2'!$L$7))</f>
        <v>Default tariffs - customer group 2 - Tariff type 1 - Allowed average non-household retail revenue per connection</v>
      </c>
      <c r="D4444" t="str">
        <f>'PD2'!$L$5</f>
        <v>£</v>
      </c>
      <c r="E4444" t="s">
        <v>8488</v>
      </c>
      <c r="F4444" s="1248">
        <f>IF(ISBLANK('PD2'!$AF$16),"##BLANK",'PD2'!$AF$16)</f>
        <v>0</v>
      </c>
    </row>
    <row r="4445" spans="2:6" x14ac:dyDescent="0.2">
      <c r="B4445" t="str">
        <f>UPPER('PD2'!$AX$16)</f>
        <v>CR1005WWCR_PR24</v>
      </c>
      <c r="C4445" t="str">
        <f>IF(LEN(_xlfn.CONCAT('PD2'!$B$15, " - ", 'PD2'!$B$16, " - ", 'PD2'!$M$7))&gt;230,LEFT(_xlfn.CONCAT('PD2'!$B$15, " - ", 'PD2'!$B$16, " - ", 'PD2'!$M$7),212)&amp;" [*** truncated]",_xlfn.CONCAT('PD2'!$B$15, " - ", 'PD2'!$B$16, " - ", 'PD2'!$M$7))</f>
        <v>Default tariffs - customer group 2 - Tariff type 1 - Wholesale charges revenue</v>
      </c>
      <c r="D4445" t="str">
        <f>'PD2'!$C$5</f>
        <v>£m</v>
      </c>
      <c r="E4445" t="s">
        <v>8488</v>
      </c>
      <c r="F4445" s="1248" t="str">
        <f>IF(ISBLANK('PD2'!$W$16),"##BLANK",'PD2'!$W$16)</f>
        <v>##BLANK</v>
      </c>
    </row>
    <row r="4446" spans="2:6" x14ac:dyDescent="0.2">
      <c r="B4446" t="str">
        <f>UPPER('PD2'!$AY$16)</f>
        <v>CR1005WRR_PR24</v>
      </c>
      <c r="C4446" t="str">
        <f>IF(LEN(_xlfn.CONCAT('PD2'!$B$15, " - ", 'PD2'!$B$16, " - ", 'PD2'!$N$7))&gt;230,LEFT(_xlfn.CONCAT('PD2'!$B$15, " - ", 'PD2'!$B$16, " - ", 'PD2'!$N$7),212)&amp;" [*** truncated]",_xlfn.CONCAT('PD2'!$B$15, " - ", 'PD2'!$B$16, " - ", 'PD2'!$N$7))</f>
        <v>Default tariffs - customer group 2 - Tariff type 1 - Retail revenue</v>
      </c>
      <c r="D4446" t="str">
        <f>'PD2'!$D$5</f>
        <v>£m</v>
      </c>
      <c r="E4446" t="s">
        <v>8488</v>
      </c>
      <c r="F4446" s="1248" t="str">
        <f>IF(ISBLANK('PD2'!$X$16),"##BLANK",'PD2'!$X$16)</f>
        <v>##BLANK</v>
      </c>
    </row>
    <row r="4447" spans="2:6" x14ac:dyDescent="0.2">
      <c r="B4447" t="str">
        <f>UPPER('PD2'!$AP$18)</f>
        <v>B0085TWTR_PR24</v>
      </c>
      <c r="C4447" t="str">
        <f>IF(LEN(_xlfn.CONCAT('PD2'!$B$15, " - ", 'PD2'!$B$18, " - ", 'PD2'!$E$7))&gt;230,LEFT(_xlfn.CONCAT('PD2'!$B$15, " - ", 'PD2'!$B$18, " - ", 'PD2'!$E$7),212)&amp;" [*** truncated]",_xlfn.CONCAT('PD2'!$B$15, " - ", 'PD2'!$B$18, " - ", 'PD2'!$E$7))</f>
        <v>Default tariffs - customer group 2 - Total default tariffs - Total revenue</v>
      </c>
      <c r="D4447" t="str">
        <f>'PD2'!$E$5</f>
        <v>£m</v>
      </c>
      <c r="E4447" t="s">
        <v>8488</v>
      </c>
      <c r="F4447" s="1248">
        <f>IF(ISBLANK('PD2'!$Y$18),"##BLANK",'PD2'!$Y$18)</f>
        <v>0</v>
      </c>
    </row>
    <row r="4448" spans="2:6" x14ac:dyDescent="0.2">
      <c r="B4448" t="str">
        <f>UPPER('PD2'!$AQ$18)</f>
        <v>B0085TWNC_PR24</v>
      </c>
      <c r="C4448" t="str">
        <f>IF(LEN(_xlfn.CONCAT('PD2'!$B$15, " - ", 'PD2'!$B$18, " - ", 'PD2'!$F$7))&gt;230,LEFT(_xlfn.CONCAT('PD2'!$B$15, " - ", 'PD2'!$B$18, " - ", 'PD2'!$F$7),212)&amp;" [*** truncated]",_xlfn.CONCAT('PD2'!$B$15, " - ", 'PD2'!$B$18, " - ", 'PD2'!$F$7))</f>
        <v>Default tariffs - customer group 2 - Total default tariffs - Number of connections</v>
      </c>
      <c r="D4448" t="str">
        <f>'PD2'!$F$5</f>
        <v>000s</v>
      </c>
      <c r="E4448" t="s">
        <v>8488</v>
      </c>
      <c r="F4448" s="1248">
        <f>IF(ISBLANK('PD2'!$Z$18),"##BLANK",'PD2'!$Z$18)</f>
        <v>0</v>
      </c>
    </row>
    <row r="4449" spans="2:6" x14ac:dyDescent="0.2">
      <c r="B4449" t="str">
        <f>UPPER('PD2'!$AR$18)</f>
        <v>B0085TWAHRR_PR24</v>
      </c>
      <c r="C4449" t="str">
        <f>IF(LEN(_xlfn.CONCAT('PD2'!$B$15, " - ", 'PD2'!$B$18, " - ", 'PD2'!$G$7))&gt;230,LEFT(_xlfn.CONCAT('PD2'!$B$15, " - ", 'PD2'!$B$18, " - ", 'PD2'!$G$7),212)&amp;" [*** truncated]",_xlfn.CONCAT('PD2'!$B$15, " - ", 'PD2'!$B$18, " - ", 'PD2'!$G$7))</f>
        <v>Default tariffs - customer group 2 - Total default tariffs - Average non-household retail revenue per connection</v>
      </c>
      <c r="D4449" t="str">
        <f>'PD2'!$G$5</f>
        <v>£</v>
      </c>
      <c r="E4449" t="s">
        <v>8488</v>
      </c>
      <c r="F4449" s="1248">
        <f>IF(ISBLANK('PD2'!$AA$18),"##BLANK",'PD2'!$AA$18)</f>
        <v>0</v>
      </c>
    </row>
    <row r="4450" spans="2:6" x14ac:dyDescent="0.2">
      <c r="B4450" t="str">
        <f>UPPER('PD2'!$AS$18)</f>
        <v>B0085TAANH_PR24</v>
      </c>
      <c r="C4450" t="str">
        <f>IF(LEN(_xlfn.CONCAT('PD2'!$B$15, " - ", 'PD2'!$B$18, " - ", 'PD2'!$H$7))&gt;230,LEFT(_xlfn.CONCAT('PD2'!$B$15, " - ", 'PD2'!$B$18, " - ", 'PD2'!$H$7),212)&amp;" [*** truncated]",_xlfn.CONCAT('PD2'!$B$15, " - ", 'PD2'!$B$18, " - ", 'PD2'!$H$7))</f>
        <v>Default tariffs - customer group 2 - Total default tariffs - Allowed average non-household retail cost</v>
      </c>
      <c r="D4450" t="str">
        <f>'PD2'!$H$5</f>
        <v>£</v>
      </c>
      <c r="E4450" t="s">
        <v>8488</v>
      </c>
      <c r="F4450" s="1248">
        <f>IF(ISBLANK('PD2'!$AB$18),"##BLANK",'PD2'!$AB$18)</f>
        <v>0</v>
      </c>
    </row>
    <row r="4451" spans="2:6" x14ac:dyDescent="0.2">
      <c r="B4451" t="str">
        <f>UPPER('PD2'!$AT$18)</f>
        <v>B0085TAODI_PR24</v>
      </c>
      <c r="C4451" t="str">
        <f>IF(LEN(_xlfn.CONCAT('PD2'!$B$15, " - ", 'PD2'!$B$18, " - ", 'PD2'!$I$7))&gt;230,LEFT(_xlfn.CONCAT('PD2'!$B$15, " - ", 'PD2'!$B$18, " - ", 'PD2'!$I$7),212)&amp;" [*** truncated]",_xlfn.CONCAT('PD2'!$B$15, " - ", 'PD2'!$B$18, " - ", 'PD2'!$I$7))</f>
        <v>Default tariffs - customer group 2 - Total default tariffs - Outcome delivery incentive (ODI) payment</v>
      </c>
      <c r="D4451" t="str">
        <f>'PD2'!$I$5</f>
        <v>£</v>
      </c>
      <c r="E4451" t="s">
        <v>8488</v>
      </c>
      <c r="F4451" s="1248">
        <f>IF(ISBLANK('PD2'!$AC$18),"##BLANK",'PD2'!$AC$18)</f>
        <v>0</v>
      </c>
    </row>
    <row r="4452" spans="2:6" x14ac:dyDescent="0.2">
      <c r="B4452" t="str">
        <f>UPPER('PD2'!$AU$18)</f>
        <v>B0085TAAANH_PR24</v>
      </c>
      <c r="C4452" t="str">
        <f>IF(LEN(_xlfn.CONCAT('PD2'!$B$15, " - ", 'PD2'!$B$18, " - ", 'PD2'!$J$7))&gt;230,LEFT(_xlfn.CONCAT('PD2'!$B$15, " - ", 'PD2'!$B$18, " - ", 'PD2'!$J$7),212)&amp;" [*** truncated]",_xlfn.CONCAT('PD2'!$B$15, " - ", 'PD2'!$B$18, " - ", 'PD2'!$J$7))</f>
        <v>Default tariffs - customer group 2 - Total default tariffs - Allowed average non-household retail cost after ODI payment</v>
      </c>
      <c r="D4452" t="str">
        <f>'PD2'!$J$5</f>
        <v>£</v>
      </c>
      <c r="E4452" t="s">
        <v>8488</v>
      </c>
      <c r="F4452" s="1248">
        <f>IF(ISBLANK('PD2'!$AD$18),"##BLANK",'PD2'!$AD$18)</f>
        <v>0</v>
      </c>
    </row>
    <row r="4453" spans="2:6" x14ac:dyDescent="0.2">
      <c r="B4453" t="str">
        <f>UPPER('PD2'!$AV$18)</f>
        <v>B0085TAAM_PR24</v>
      </c>
      <c r="C4453" t="str">
        <f>IF(LEN(_xlfn.CONCAT('PD2'!$B$15, " - ", 'PD2'!$B$18, " - ", 'PD2'!$K$7))&gt;230,LEFT(_xlfn.CONCAT('PD2'!$B$15, " - ", 'PD2'!$B$18, " - ", 'PD2'!$K$7),212)&amp;" [*** truncated]",_xlfn.CONCAT('PD2'!$B$15, " - ", 'PD2'!$B$18, " - ", 'PD2'!$K$7))</f>
        <v>Default tariffs - customer group 2 - Total default tariffs - Allowed margin</v>
      </c>
      <c r="D4453" t="str">
        <f>'PD2'!$K$5</f>
        <v>%</v>
      </c>
      <c r="E4453" t="s">
        <v>8488</v>
      </c>
      <c r="F4453" s="1252">
        <f>IF(ISBLANK('PD2'!$AE$18),"##BLANK",'PD2'!$AE$18)</f>
        <v>0</v>
      </c>
    </row>
    <row r="4454" spans="2:6" x14ac:dyDescent="0.2">
      <c r="B4454" t="str">
        <f>UPPER('PD2'!$AW$18)</f>
        <v>B0085TAAHRC_PR24</v>
      </c>
      <c r="C4454" t="str">
        <f>IF(LEN(_xlfn.CONCAT('PD2'!$B$15, " - ", 'PD2'!$B$18, " - ", 'PD2'!$L$7))&gt;230,LEFT(_xlfn.CONCAT('PD2'!$B$15, " - ", 'PD2'!$B$18, " - ", 'PD2'!$L$7),212)&amp;" [*** truncated]",_xlfn.CONCAT('PD2'!$B$15, " - ", 'PD2'!$B$18, " - ", 'PD2'!$L$7))</f>
        <v>Default tariffs - customer group 2 - Total default tariffs - Allowed average non-household retail revenue per connection</v>
      </c>
      <c r="D4454" t="str">
        <f>'PD2'!$L$5</f>
        <v>£</v>
      </c>
      <c r="E4454" t="s">
        <v>8488</v>
      </c>
      <c r="F4454" s="1248">
        <f>IF(ISBLANK('PD2'!$AF$18),"##BLANK",'PD2'!$AF$18)</f>
        <v>0</v>
      </c>
    </row>
    <row r="4455" spans="2:6" x14ac:dyDescent="0.2">
      <c r="B4455" t="str">
        <f>UPPER('PD2'!$AX$18)</f>
        <v>B0085TWCR_PR24</v>
      </c>
      <c r="C4455" t="str">
        <f>IF(LEN(_xlfn.CONCAT('PD2'!$B$15, " - ", 'PD2'!$B$18, " - ", 'PD2'!$M$7))&gt;230,LEFT(_xlfn.CONCAT('PD2'!$B$15, " - ", 'PD2'!$B$18, " - ", 'PD2'!$M$7),212)&amp;" [*** truncated]",_xlfn.CONCAT('PD2'!$B$15, " - ", 'PD2'!$B$18, " - ", 'PD2'!$M$7))</f>
        <v>Default tariffs - customer group 2 - Total default tariffs - Wholesale charges revenue</v>
      </c>
      <c r="D4455" t="str">
        <f>'PD2'!$C$5</f>
        <v>£m</v>
      </c>
      <c r="E4455" t="s">
        <v>8488</v>
      </c>
      <c r="F4455" s="1248">
        <f>IF(ISBLANK('PD2'!$W$18),"##BLANK",'PD2'!$W$18)</f>
        <v>0</v>
      </c>
    </row>
    <row r="4456" spans="2:6" x14ac:dyDescent="0.2">
      <c r="B4456" t="str">
        <f>UPPER('PD2'!$AY$18)</f>
        <v>B0085TWRR_PR24</v>
      </c>
      <c r="C4456" t="str">
        <f>IF(LEN(_xlfn.CONCAT('PD2'!$B$15, " - ", 'PD2'!$B$18, " - ", 'PD2'!$N$7))&gt;230,LEFT(_xlfn.CONCAT('PD2'!$B$15, " - ", 'PD2'!$B$18, " - ", 'PD2'!$N$7),212)&amp;" [*** truncated]",_xlfn.CONCAT('PD2'!$B$15, " - ", 'PD2'!$B$18, " - ", 'PD2'!$N$7))</f>
        <v>Default tariffs - customer group 2 - Total default tariffs - Retail revenue</v>
      </c>
      <c r="D4456" t="str">
        <f>'PD2'!$D$5</f>
        <v>£m</v>
      </c>
      <c r="E4456" t="s">
        <v>8488</v>
      </c>
      <c r="F4456" s="1248">
        <f>IF(ISBLANK('PD2'!$X$18),"##BLANK",'PD2'!$X$18)</f>
        <v>0</v>
      </c>
    </row>
    <row r="4457" spans="2:6" x14ac:dyDescent="0.2">
      <c r="B4457" t="str">
        <f>UPPER('PD2'!$AP$21)</f>
        <v>B0376TN_TR_PR24</v>
      </c>
      <c r="C4457" t="str">
        <f>IF(LEN(_xlfn.CONCAT('PD2'!$B$20, " - ", 'PD2'!$B$21, " - ", 'PD2'!$E$7))&gt;230,LEFT(_xlfn.CONCAT('PD2'!$B$20, " - ", 'PD2'!$B$21, " - ", 'PD2'!$E$7),212)&amp;" [*** truncated]",_xlfn.CONCAT('PD2'!$B$20, " - ", 'PD2'!$B$21, " - ", 'PD2'!$E$7))</f>
        <v>Non-Default tariffs - Total non-default tariffs - Total revenue</v>
      </c>
      <c r="D4457" t="str">
        <f>'PD2'!$E$5</f>
        <v>£m</v>
      </c>
      <c r="E4457" t="s">
        <v>8488</v>
      </c>
      <c r="F4457" s="1248">
        <f>IF(ISBLANK('PD2'!$Y$21),"##BLANK",'PD2'!$Y$21)</f>
        <v>0</v>
      </c>
    </row>
    <row r="4458" spans="2:6" x14ac:dyDescent="0.2">
      <c r="B4458" t="str">
        <f>UPPER('PD2'!$AQ$21)</f>
        <v>B0376TN_NC_PR24</v>
      </c>
      <c r="C4458" t="str">
        <f>IF(LEN(_xlfn.CONCAT('PD2'!$B$20, " - ", 'PD2'!$B$21, " - ", 'PD2'!$F$7))&gt;230,LEFT(_xlfn.CONCAT('PD2'!$B$20, " - ", 'PD2'!$B$21, " - ", 'PD2'!$F$7),212)&amp;" [*** truncated]",_xlfn.CONCAT('PD2'!$B$20, " - ", 'PD2'!$B$21, " - ", 'PD2'!$F$7))</f>
        <v>Non-Default tariffs - Total non-default tariffs - Number of connections</v>
      </c>
      <c r="D4458" t="str">
        <f>'PD2'!$F$5</f>
        <v>000s</v>
      </c>
      <c r="E4458" t="s">
        <v>8488</v>
      </c>
      <c r="F4458" s="1248" t="str">
        <f>IF(ISBLANK('PD2'!$Z$21),"##BLANK",'PD2'!$Z$21)</f>
        <v>##BLANK</v>
      </c>
    </row>
    <row r="4459" spans="2:6" x14ac:dyDescent="0.2">
      <c r="B4459" t="str">
        <f>UPPER('PD2'!$AR$21)</f>
        <v>B0376TN_AHRR_PR24</v>
      </c>
      <c r="C4459" t="str">
        <f>IF(LEN(_xlfn.CONCAT('PD2'!$B$20, " - ", 'PD2'!$B$21, " - ", 'PD2'!$G$7))&gt;230,LEFT(_xlfn.CONCAT('PD2'!$B$20, " - ", 'PD2'!$B$21, " - ", 'PD2'!$G$7),212)&amp;" [*** truncated]",_xlfn.CONCAT('PD2'!$B$20, " - ", 'PD2'!$B$21, " - ", 'PD2'!$G$7))</f>
        <v>Non-Default tariffs - Total non-default tariffs - Average non-household retail revenue per connection</v>
      </c>
      <c r="D4459" t="str">
        <f>'PD2'!$G$5</f>
        <v>£</v>
      </c>
      <c r="E4459" t="s">
        <v>8488</v>
      </c>
      <c r="F4459" s="1248">
        <f>IF(ISBLANK('PD2'!$AA$21),"##BLANK",'PD2'!$AA$21)</f>
        <v>0</v>
      </c>
    </row>
    <row r="4460" spans="2:6" x14ac:dyDescent="0.2">
      <c r="B4460" t="str">
        <f>UPPER('PD2'!$AX$21)</f>
        <v>B0376TN_WCR_PR24</v>
      </c>
      <c r="C4460" t="str">
        <f>IF(LEN(_xlfn.CONCAT('PD2'!$B$20, " - ", 'PD2'!$B$21, " - ", 'PD2'!$M$7))&gt;230,LEFT(_xlfn.CONCAT('PD2'!$B$20, " - ", 'PD2'!$B$21, " - ", 'PD2'!$M$7),212)&amp;" [*** truncated]",_xlfn.CONCAT('PD2'!$B$20, " - ", 'PD2'!$B$21, " - ", 'PD2'!$M$7))</f>
        <v>Non-Default tariffs - Total non-default tariffs - Wholesale charges revenue</v>
      </c>
      <c r="D4460" t="str">
        <f>'PD2'!$C$5</f>
        <v>£m</v>
      </c>
      <c r="E4460" t="s">
        <v>8488</v>
      </c>
      <c r="F4460" s="1248" t="str">
        <f>IF(ISBLANK('PD2'!$W$21),"##BLANK",'PD2'!$W$21)</f>
        <v>##BLANK</v>
      </c>
    </row>
    <row r="4461" spans="2:6" x14ac:dyDescent="0.2">
      <c r="B4461" t="str">
        <f>UPPER('PD2'!$AY$21)</f>
        <v>B0376TN_RR_PR24</v>
      </c>
      <c r="C4461" t="str">
        <f>IF(LEN(_xlfn.CONCAT('PD2'!$B$20, " - ", 'PD2'!$B$21, " - ", 'PD2'!$N$7))&gt;230,LEFT(_xlfn.CONCAT('PD2'!$B$20, " - ", 'PD2'!$B$21, " - ", 'PD2'!$N$7),212)&amp;" [*** truncated]",_xlfn.CONCAT('PD2'!$B$20, " - ", 'PD2'!$B$21, " - ", 'PD2'!$N$7))</f>
        <v>Non-Default tariffs - Total non-default tariffs - Retail revenue</v>
      </c>
      <c r="D4461" t="str">
        <f>'PD2'!$D$5</f>
        <v>£m</v>
      </c>
      <c r="E4461" t="s">
        <v>8488</v>
      </c>
      <c r="F4461" s="1248" t="str">
        <f>IF(ISBLANK('PD2'!$X$21),"##BLANK",'PD2'!$X$21)</f>
        <v>##BLANK</v>
      </c>
    </row>
    <row r="4462" spans="2:6" x14ac:dyDescent="0.2">
      <c r="B4462" t="str">
        <f>UPPER('PD2'!$AP$23)</f>
        <v>B0377TT_TR_PR24</v>
      </c>
      <c r="C4462" t="str">
        <f>IF(LEN(_xlfn.CONCAT('PD2'!$B$20, " - ", 'PD2'!$B$23, " - ", 'PD2'!$E$7))&gt;230,LEFT(_xlfn.CONCAT('PD2'!$B$20, " - ", 'PD2'!$B$23, " - ", 'PD2'!$E$7),212)&amp;" [*** truncated]",_xlfn.CONCAT('PD2'!$B$20, " - ", 'PD2'!$B$23, " - ", 'PD2'!$E$7))</f>
        <v>Non-Default tariffs - Total - Total revenue</v>
      </c>
      <c r="D4462" t="str">
        <f>'PD2'!$E$5</f>
        <v>£m</v>
      </c>
      <c r="E4462" t="s">
        <v>8488</v>
      </c>
      <c r="F4462" s="1248">
        <f>IF(ISBLANK('PD2'!$Y$23),"##BLANK",'PD2'!$Y$23)</f>
        <v>0</v>
      </c>
    </row>
    <row r="4463" spans="2:6" x14ac:dyDescent="0.2">
      <c r="B4463" t="str">
        <f>UPPER('PD2'!$AQ$23)</f>
        <v>B0377TT_NC_PR24</v>
      </c>
      <c r="C4463" t="str">
        <f>IF(LEN(_xlfn.CONCAT('PD2'!$B$20, " - ", 'PD2'!$B$23, " - ", 'PD2'!$F$7))&gt;230,LEFT(_xlfn.CONCAT('PD2'!$B$20, " - ", 'PD2'!$B$23, " - ", 'PD2'!$F$7),212)&amp;" [*** truncated]",_xlfn.CONCAT('PD2'!$B$20, " - ", 'PD2'!$B$23, " - ", 'PD2'!$F$7))</f>
        <v>Non-Default tariffs - Total - Number of connections</v>
      </c>
      <c r="D4463" t="str">
        <f>'PD2'!$F$5</f>
        <v>000s</v>
      </c>
      <c r="E4463" t="s">
        <v>8488</v>
      </c>
      <c r="F4463" s="1248">
        <f>IF(ISBLANK('PD2'!$Z$23),"##BLANK",'PD2'!$Z$23)</f>
        <v>0</v>
      </c>
    </row>
    <row r="4464" spans="2:6" x14ac:dyDescent="0.2">
      <c r="B4464" t="str">
        <f>UPPER('PD2'!$AR$23)</f>
        <v>B0377TT_AHRR_PR24</v>
      </c>
      <c r="C4464" t="str">
        <f>IF(LEN(_xlfn.CONCAT('PD2'!$B$20, " - ", 'PD2'!$B$23, " - ", 'PD2'!$G$7))&gt;230,LEFT(_xlfn.CONCAT('PD2'!$B$20, " - ", 'PD2'!$B$23, " - ", 'PD2'!$G$7),212)&amp;" [*** truncated]",_xlfn.CONCAT('PD2'!$B$20, " - ", 'PD2'!$B$23, " - ", 'PD2'!$G$7))</f>
        <v>Non-Default tariffs - Total - Average non-household retail revenue per connection</v>
      </c>
      <c r="D4464" t="str">
        <f>'PD2'!$G$5</f>
        <v>£</v>
      </c>
      <c r="E4464" t="s">
        <v>8488</v>
      </c>
      <c r="F4464" s="1248">
        <f>IF(ISBLANK('PD2'!$AA$23),"##BLANK",'PD2'!$AA$23)</f>
        <v>0</v>
      </c>
    </row>
    <row r="4465" spans="2:6" x14ac:dyDescent="0.2">
      <c r="B4465" t="str">
        <f>UPPER('PD2'!$AX$23)</f>
        <v>B0377TT_WCR_PR24</v>
      </c>
      <c r="C4465" t="str">
        <f>IF(LEN(_xlfn.CONCAT('PD2'!$B$20, " - ", 'PD2'!$B$23, " - ", 'PD2'!$M$7))&gt;230,LEFT(_xlfn.CONCAT('PD2'!$B$20, " - ", 'PD2'!$B$23, " - ", 'PD2'!$M$7),212)&amp;" [*** truncated]",_xlfn.CONCAT('PD2'!$B$20, " - ", 'PD2'!$B$23, " - ", 'PD2'!$M$7))</f>
        <v>Non-Default tariffs - Total - Wholesale charges revenue</v>
      </c>
      <c r="D4465" t="str">
        <f>'PD2'!$C$5</f>
        <v>£m</v>
      </c>
      <c r="E4465" t="s">
        <v>8488</v>
      </c>
      <c r="F4465" s="1248">
        <f>IF(ISBLANK('PD2'!$W$23),"##BLANK",'PD2'!$W$23)</f>
        <v>0</v>
      </c>
    </row>
    <row r="4466" spans="2:6" x14ac:dyDescent="0.2">
      <c r="B4466" t="str">
        <f>UPPER('PD2'!$AY$23)</f>
        <v>B0377TT_RR_PR24</v>
      </c>
      <c r="C4466" t="str">
        <f>IF(LEN(_xlfn.CONCAT('PD2'!$B$20, " - ", 'PD2'!$B$23, " - ", 'PD2'!$N$7))&gt;230,LEFT(_xlfn.CONCAT('PD2'!$B$20, " - ", 'PD2'!$B$23, " - ", 'PD2'!$N$7),212)&amp;" [*** truncated]",_xlfn.CONCAT('PD2'!$B$20, " - ", 'PD2'!$B$23, " - ", 'PD2'!$N$7))</f>
        <v>Non-Default tariffs - Total - Retail revenue</v>
      </c>
      <c r="D4466" t="str">
        <f>'PD2'!$D$5</f>
        <v>£m</v>
      </c>
      <c r="E4466" t="s">
        <v>8488</v>
      </c>
      <c r="F4466" s="1248">
        <f>IF(ISBLANK('PD2'!$X$23),"##BLANK",'PD2'!$X$23)</f>
        <v>0</v>
      </c>
    </row>
    <row r="4467" spans="2:6" x14ac:dyDescent="0.2">
      <c r="B4467" t="str">
        <f>UPPER('PD2'!$AX$30)</f>
        <v>B0378T_NC_PR24</v>
      </c>
      <c r="C4467" t="str">
        <f>IF(LEN(_xlfn.CONCAT('PD2'!$B$29, " - ", 'PD2'!$B$30, " - ", 'PD2'!$M$27))&gt;230,LEFT(_xlfn.CONCAT('PD2'!$B$29, " - ", 'PD2'!$B$30, " - ", 'PD2'!$M$27),212)&amp;" [*** truncated]",_xlfn.CONCAT('PD2'!$B$29, " - ", 'PD2'!$B$30, " - ", 'PD2'!$M$27))</f>
        <v>Revenue per customer - Total - Number of customers</v>
      </c>
      <c r="D4467" t="str">
        <f>'PD2'!$C$25</f>
        <v>000s</v>
      </c>
      <c r="E4467" t="s">
        <v>8488</v>
      </c>
      <c r="F4467" s="1248" t="str">
        <f>IF(ISBLANK('PD2'!$W$30),"##BLANK",'PD2'!$W$30)</f>
        <v>##BLANK</v>
      </c>
    </row>
    <row r="4468" spans="2:6" x14ac:dyDescent="0.2">
      <c r="B4468" t="str">
        <f>UPPER('PD2'!$AY$30)</f>
        <v>B0378T_AHRR_PR24</v>
      </c>
      <c r="C4468" t="str">
        <f>IF(LEN(_xlfn.CONCAT('PD2'!$B$29, " - ", 'PD2'!$B$30, " - ", 'PD2'!$N$27))&gt;230,LEFT(_xlfn.CONCAT('PD2'!$B$29, " - ", 'PD2'!$B$30, " - ", 'PD2'!$N$27),212)&amp;" [*** truncated]",_xlfn.CONCAT('PD2'!$B$29, " - ", 'PD2'!$B$30, " - ", 'PD2'!$N$27))</f>
        <v>Revenue per customer - Total - Average non-household retail revenue per customer</v>
      </c>
      <c r="D4468" t="str">
        <f>'PD2'!$D$25</f>
        <v>£</v>
      </c>
      <c r="E4468" t="s">
        <v>8488</v>
      </c>
      <c r="F4468" s="1248">
        <f>IF(ISBLANK('PD2'!$X$30),"##BLANK",'PD2'!$X$30)</f>
        <v>0</v>
      </c>
    </row>
    <row r="4469" spans="2:6" x14ac:dyDescent="0.2">
      <c r="B4469" t="str">
        <f>UPPER('PD3'!$AP$11)</f>
        <v>CR1002STR_PR24</v>
      </c>
      <c r="C4469" t="str">
        <f>IF(LEN(_xlfn.CONCAT('PD3'!$B$10, " - ", 'PD3'!$B$11, " - ", 'PD3'!$E$7))&gt;230,LEFT(_xlfn.CONCAT('PD3'!$B$10, " - ", 'PD3'!$B$11, " - ", 'PD3'!$E$7),212)&amp;" [*** truncated]",_xlfn.CONCAT('PD3'!$B$10, " - ", 'PD3'!$B$11, " - ", 'PD3'!$E$7))</f>
        <v>Default tariffs - customer group 1 - Tariff type 1 - Total revenue</v>
      </c>
      <c r="D4469" t="str">
        <f>'PD3'!$E$5</f>
        <v>£m</v>
      </c>
      <c r="E4469" t="s">
        <v>8488</v>
      </c>
      <c r="F4469" s="1248">
        <f>IF(ISBLANK('PD3'!$Y$11),"##BLANK",'PD3'!$Y$11)</f>
        <v>0</v>
      </c>
    </row>
    <row r="4470" spans="2:6" x14ac:dyDescent="0.2">
      <c r="B4470" t="str">
        <f>UPPER('PD3'!$AQ$11)</f>
        <v>CR1042SCO_PR24</v>
      </c>
      <c r="C4470" t="str">
        <f>IF(LEN(_xlfn.CONCAT('PD3'!$B$10, " - ", 'PD3'!$B$11, " - ", 'PD3'!$F$7))&gt;230,LEFT(_xlfn.CONCAT('PD3'!$B$10, " - ", 'PD3'!$B$11, " - ", 'PD3'!$F$7),212)&amp;" [*** truncated]",_xlfn.CONCAT('PD3'!$B$10, " - ", 'PD3'!$B$11, " - ", 'PD3'!$F$7))</f>
        <v>Default tariffs - customer group 1 - Tariff type 1 - Number of connections</v>
      </c>
      <c r="D4470" t="str">
        <f>'PD3'!$F$5</f>
        <v>000s</v>
      </c>
      <c r="E4470" t="s">
        <v>8488</v>
      </c>
      <c r="F4470" s="1248" t="str">
        <f>IF(ISBLANK('PD3'!$Z$11),"##BLANK",'PD3'!$Z$11)</f>
        <v>##BLANK</v>
      </c>
    </row>
    <row r="4471" spans="2:6" x14ac:dyDescent="0.2">
      <c r="B4471" t="str">
        <f>UPPER('PD3'!$AR$11)</f>
        <v>CR1042SRPC_PR24</v>
      </c>
      <c r="C4471" t="str">
        <f>IF(LEN(_xlfn.CONCAT('PD3'!$B$10, " - ", 'PD3'!$B$11, " - ", 'PD3'!$G$7))&gt;230,LEFT(_xlfn.CONCAT('PD3'!$B$10, " - ", 'PD3'!$B$11, " - ", 'PD3'!$G$7),212)&amp;" [*** truncated]",_xlfn.CONCAT('PD3'!$B$10, " - ", 'PD3'!$B$11, " - ", 'PD3'!$G$7))</f>
        <v>Default tariffs - customer group 1 - Tariff type 1 - Average non-household retail revenue per connection</v>
      </c>
      <c r="D4471" t="str">
        <f>'PD3'!$G$5</f>
        <v>£</v>
      </c>
      <c r="E4471" t="s">
        <v>8488</v>
      </c>
      <c r="F4471" s="1248">
        <f>IF(ISBLANK('PD3'!$AA$11),"##BLANK",'PD3'!$AA$11)</f>
        <v>0</v>
      </c>
    </row>
    <row r="4472" spans="2:6" x14ac:dyDescent="0.2">
      <c r="B4472" t="str">
        <f>UPPER('PD3'!$AS$11)</f>
        <v>B0086TAANH_PR24</v>
      </c>
      <c r="C4472" t="str">
        <f>IF(LEN(_xlfn.CONCAT('PD3'!$B$10, " - ", 'PD3'!$B$11, " - ", 'PD3'!$H$7))&gt;230,LEFT(_xlfn.CONCAT('PD3'!$B$10, " - ", 'PD3'!$B$11, " - ", 'PD3'!$H$7),212)&amp;" [*** truncated]",_xlfn.CONCAT('PD3'!$B$10, " - ", 'PD3'!$B$11, " - ", 'PD3'!$H$7))</f>
        <v>Default tariffs - customer group 1 - Tariff type 1 - Allowed average non-household retail cost</v>
      </c>
      <c r="D4472" t="str">
        <f>'PD3'!$H$5</f>
        <v>£</v>
      </c>
      <c r="E4472" t="s">
        <v>8488</v>
      </c>
      <c r="F4472" s="1248" t="str">
        <f>IF(ISBLANK('PD3'!$AB$11),"##BLANK",'PD3'!$AB$11)</f>
        <v>##BLANK</v>
      </c>
    </row>
    <row r="4473" spans="2:6" x14ac:dyDescent="0.2">
      <c r="B4473" t="str">
        <f>UPPER('PD3'!$AT$11)</f>
        <v>B0086TAODI_PR24</v>
      </c>
      <c r="C4473" t="str">
        <f>IF(LEN(_xlfn.CONCAT('PD3'!$B$10, " - ", 'PD3'!$B$11, " - ", 'PD3'!$I$7))&gt;230,LEFT(_xlfn.CONCAT('PD3'!$B$10, " - ", 'PD3'!$B$11, " - ", 'PD3'!$I$7),212)&amp;" [*** truncated]",_xlfn.CONCAT('PD3'!$B$10, " - ", 'PD3'!$B$11, " - ", 'PD3'!$I$7))</f>
        <v>Default tariffs - customer group 1 - Tariff type 1 - Outcome delivery incentive (ODI) payment</v>
      </c>
      <c r="D4473" t="str">
        <f>'PD3'!$I$5</f>
        <v>£</v>
      </c>
      <c r="E4473" t="s">
        <v>8488</v>
      </c>
      <c r="F4473" s="1248" t="str">
        <f>IF(ISBLANK('PD3'!$AC$11),"##BLANK",'PD3'!$AC$11)</f>
        <v>##BLANK</v>
      </c>
    </row>
    <row r="4474" spans="2:6" x14ac:dyDescent="0.2">
      <c r="B4474" t="str">
        <f>UPPER('PD3'!$AU$11)</f>
        <v>B0086TAAANH_PR24</v>
      </c>
      <c r="C4474" t="str">
        <f>IF(LEN(_xlfn.CONCAT('PD3'!$B$10, " - ", 'PD3'!$B$11, " - ", 'PD3'!$J$7))&gt;230,LEFT(_xlfn.CONCAT('PD3'!$B$10, " - ", 'PD3'!$B$11, " - ", 'PD3'!$J$7),212)&amp;" [*** truncated]",_xlfn.CONCAT('PD3'!$B$10, " - ", 'PD3'!$B$11, " - ", 'PD3'!$J$7))</f>
        <v>Default tariffs - customer group 1 - Tariff type 1 - Allowed average non-household retail cost after ODI payment</v>
      </c>
      <c r="D4474" t="str">
        <f>'PD3'!$J$5</f>
        <v>£</v>
      </c>
      <c r="E4474" t="s">
        <v>8488</v>
      </c>
      <c r="F4474" s="1248">
        <f>IF(ISBLANK('PD3'!$AD$11),"##BLANK",'PD3'!$AD$11)</f>
        <v>0</v>
      </c>
    </row>
    <row r="4475" spans="2:6" x14ac:dyDescent="0.2">
      <c r="B4475" t="str">
        <f>UPPER('PD3'!$AV$11)</f>
        <v>B0086TAAM_PR24</v>
      </c>
      <c r="C4475" t="str">
        <f>IF(LEN(_xlfn.CONCAT('PD3'!$B$10, " - ", 'PD3'!$B$11, " - ", 'PD3'!$K$7))&gt;230,LEFT(_xlfn.CONCAT('PD3'!$B$10, " - ", 'PD3'!$B$11, " - ", 'PD3'!$K$7),212)&amp;" [*** truncated]",_xlfn.CONCAT('PD3'!$B$10, " - ", 'PD3'!$B$11, " - ", 'PD3'!$K$7))</f>
        <v>Default tariffs - customer group 1 - Tariff type 1 - Allowed margin</v>
      </c>
      <c r="D4475" t="str">
        <f>'PD3'!$K$5</f>
        <v>%</v>
      </c>
      <c r="E4475" t="s">
        <v>8488</v>
      </c>
      <c r="F4475" s="1252" t="str">
        <f>IF(ISBLANK('PD3'!$AE$11),"##BLANK",'PD3'!$AE$11)</f>
        <v>##BLANK</v>
      </c>
    </row>
    <row r="4476" spans="2:6" x14ac:dyDescent="0.2">
      <c r="B4476" t="str">
        <f>UPPER('PD3'!$AW$11)</f>
        <v>B0086TAAHRC_PR24</v>
      </c>
      <c r="C4476" t="str">
        <f>IF(LEN(_xlfn.CONCAT('PD3'!$B$10, " - ", 'PD3'!$B$11, " - ", 'PD3'!$L$7))&gt;230,LEFT(_xlfn.CONCAT('PD3'!$B$10, " - ", 'PD3'!$B$11, " - ", 'PD3'!$L$7),212)&amp;" [*** truncated]",_xlfn.CONCAT('PD3'!$B$10, " - ", 'PD3'!$B$11, " - ", 'PD3'!$L$7))</f>
        <v>Default tariffs - customer group 1 - Tariff type 1 - Allowed average non-household retail revenue per connection</v>
      </c>
      <c r="D4476" t="str">
        <f>'PD3'!$L$5</f>
        <v>£</v>
      </c>
      <c r="E4476" t="s">
        <v>8488</v>
      </c>
      <c r="F4476" s="1248" t="str">
        <f>IF(ISBLANK('PD3'!$AF$11),"##BLANK",'PD3'!$AF$11)</f>
        <v>##BLANK</v>
      </c>
    </row>
    <row r="4477" spans="2:6" x14ac:dyDescent="0.2">
      <c r="B4477" t="str">
        <f>UPPER('PD3'!$AX$11)</f>
        <v>CR1002SWCR_PR24</v>
      </c>
      <c r="C4477" t="str">
        <f>IF(LEN(_xlfn.CONCAT('PD3'!$B$10, " - ", 'PD3'!$B$11, " - ", 'PD3'!$M$7))&gt;230,LEFT(_xlfn.CONCAT('PD3'!$B$10, " - ", 'PD3'!$B$11, " - ", 'PD3'!$M$7),212)&amp;" [*** truncated]",_xlfn.CONCAT('PD3'!$B$10, " - ", 'PD3'!$B$11, " - ", 'PD3'!$M$7))</f>
        <v>Default tariffs - customer group 1 - Tariff type 1 - Wholesale charges revenue</v>
      </c>
      <c r="D4477" t="str">
        <f>'PD3'!$C$5</f>
        <v>£m</v>
      </c>
      <c r="E4477" t="s">
        <v>8488</v>
      </c>
      <c r="F4477" s="1248" t="str">
        <f>IF(ISBLANK('PD3'!$W$11),"##BLANK",'PD3'!$W$11)</f>
        <v>##BLANK</v>
      </c>
    </row>
    <row r="4478" spans="2:6" x14ac:dyDescent="0.2">
      <c r="B4478" t="str">
        <f>UPPER('PD3'!$AY$11)</f>
        <v>CR1002SRR_PR24</v>
      </c>
      <c r="C4478" t="str">
        <f>IF(LEN(_xlfn.CONCAT('PD3'!$B$10, " - ", 'PD3'!$B$11, " - ", 'PD3'!$N$7))&gt;230,LEFT(_xlfn.CONCAT('PD3'!$B$10, " - ", 'PD3'!$B$11, " - ", 'PD3'!$N$7),212)&amp;" [*** truncated]",_xlfn.CONCAT('PD3'!$B$10, " - ", 'PD3'!$B$11, " - ", 'PD3'!$N$7))</f>
        <v>Default tariffs - customer group 1 - Tariff type 1 - Retail revenue</v>
      </c>
      <c r="D4478" t="str">
        <f>'PD3'!$D$5</f>
        <v>£m</v>
      </c>
      <c r="E4478" t="s">
        <v>8488</v>
      </c>
      <c r="F4478" s="1248" t="str">
        <f>IF(ISBLANK('PD3'!$X$11),"##BLANK",'PD3'!$X$11)</f>
        <v>##BLANK</v>
      </c>
    </row>
    <row r="4479" spans="2:6" x14ac:dyDescent="0.2">
      <c r="B4479" t="str">
        <f>UPPER('PD3'!$AP$12)</f>
        <v>CR1003STR_PR24</v>
      </c>
      <c r="C4479" t="str">
        <f>IF(LEN(_xlfn.CONCAT('PD3'!$B$10, " - ", 'PD3'!$B$12, " - ", 'PD3'!$E$7))&gt;230,LEFT(_xlfn.CONCAT('PD3'!$B$10, " - ", 'PD3'!$B$12, " - ", 'PD3'!$E$7),212)&amp;" [*** truncated]",_xlfn.CONCAT('PD3'!$B$10, " - ", 'PD3'!$B$12, " - ", 'PD3'!$E$7))</f>
        <v>Default tariffs - customer group 1 - Tariff type 2 - Total revenue</v>
      </c>
      <c r="D4479" t="str">
        <f>'PD3'!$E$5</f>
        <v>£m</v>
      </c>
      <c r="E4479" t="s">
        <v>8488</v>
      </c>
      <c r="F4479" s="1248">
        <f>IF(ISBLANK('PD3'!$Y$12),"##BLANK",'PD3'!$Y$12)</f>
        <v>0</v>
      </c>
    </row>
    <row r="4480" spans="2:6" x14ac:dyDescent="0.2">
      <c r="B4480" t="str">
        <f>UPPER('PD3'!$AQ$12)</f>
        <v>CR1043SCO_PR24</v>
      </c>
      <c r="C4480" t="str">
        <f>IF(LEN(_xlfn.CONCAT('PD3'!$B$10, " - ", 'PD3'!$B$12, " - ", 'PD3'!$F$7))&gt;230,LEFT(_xlfn.CONCAT('PD3'!$B$10, " - ", 'PD3'!$B$12, " - ", 'PD3'!$F$7),212)&amp;" [*** truncated]",_xlfn.CONCAT('PD3'!$B$10, " - ", 'PD3'!$B$12, " - ", 'PD3'!$F$7))</f>
        <v>Default tariffs - customer group 1 - Tariff type 2 - Number of connections</v>
      </c>
      <c r="D4480" t="str">
        <f>'PD3'!$F$5</f>
        <v>000s</v>
      </c>
      <c r="E4480" t="s">
        <v>8488</v>
      </c>
      <c r="F4480" s="1248" t="str">
        <f>IF(ISBLANK('PD3'!$Z$12),"##BLANK",'PD3'!$Z$12)</f>
        <v>##BLANK</v>
      </c>
    </row>
    <row r="4481" spans="2:6" x14ac:dyDescent="0.2">
      <c r="B4481" t="str">
        <f>UPPER('PD3'!$AR$12)</f>
        <v>CR1043SRPC_PR24</v>
      </c>
      <c r="C4481" t="str">
        <f>IF(LEN(_xlfn.CONCAT('PD3'!$B$10, " - ", 'PD3'!$B$12, " - ", 'PD3'!$G$7))&gt;230,LEFT(_xlfn.CONCAT('PD3'!$B$10, " - ", 'PD3'!$B$12, " - ", 'PD3'!$G$7),212)&amp;" [*** truncated]",_xlfn.CONCAT('PD3'!$B$10, " - ", 'PD3'!$B$12, " - ", 'PD3'!$G$7))</f>
        <v>Default tariffs - customer group 1 - Tariff type 2 - Average non-household retail revenue per connection</v>
      </c>
      <c r="D4481" t="str">
        <f>'PD3'!$G$5</f>
        <v>£</v>
      </c>
      <c r="E4481" t="s">
        <v>8488</v>
      </c>
      <c r="F4481" s="1248">
        <f>IF(ISBLANK('PD3'!$AA$12),"##BLANK",'PD3'!$AA$12)</f>
        <v>0</v>
      </c>
    </row>
    <row r="4482" spans="2:6" x14ac:dyDescent="0.2">
      <c r="B4482" t="str">
        <f>UPPER('PD3'!$AS$12)</f>
        <v>B0087TAANH_PR24</v>
      </c>
      <c r="C4482" t="str">
        <f>IF(LEN(_xlfn.CONCAT('PD3'!$B$10, " - ", 'PD3'!$B$12, " - ", 'PD3'!$H$7))&gt;230,LEFT(_xlfn.CONCAT('PD3'!$B$10, " - ", 'PD3'!$B$12, " - ", 'PD3'!$H$7),212)&amp;" [*** truncated]",_xlfn.CONCAT('PD3'!$B$10, " - ", 'PD3'!$B$12, " - ", 'PD3'!$H$7))</f>
        <v>Default tariffs - customer group 1 - Tariff type 2 - Allowed average non-household retail cost</v>
      </c>
      <c r="D4482" t="str">
        <f>'PD3'!$H$5</f>
        <v>£</v>
      </c>
      <c r="E4482" t="s">
        <v>8488</v>
      </c>
      <c r="F4482" s="1248" t="str">
        <f>IF(ISBLANK('PD3'!$AB$12),"##BLANK",'PD3'!$AB$12)</f>
        <v>##BLANK</v>
      </c>
    </row>
    <row r="4483" spans="2:6" x14ac:dyDescent="0.2">
      <c r="B4483" t="str">
        <f>UPPER('PD3'!$AT$12)</f>
        <v>B0087TAODI_PR24</v>
      </c>
      <c r="C4483" t="str">
        <f>IF(LEN(_xlfn.CONCAT('PD3'!$B$10, " - ", 'PD3'!$B$12, " - ", 'PD3'!$I$7))&gt;230,LEFT(_xlfn.CONCAT('PD3'!$B$10, " - ", 'PD3'!$B$12, " - ", 'PD3'!$I$7),212)&amp;" [*** truncated]",_xlfn.CONCAT('PD3'!$B$10, " - ", 'PD3'!$B$12, " - ", 'PD3'!$I$7))</f>
        <v>Default tariffs - customer group 1 - Tariff type 2 - Outcome delivery incentive (ODI) payment</v>
      </c>
      <c r="D4483" t="str">
        <f>'PD3'!$I$5</f>
        <v>£</v>
      </c>
      <c r="E4483" t="s">
        <v>8488</v>
      </c>
      <c r="F4483" s="1248" t="str">
        <f>IF(ISBLANK('PD3'!$AC$12),"##BLANK",'PD3'!$AC$12)</f>
        <v>##BLANK</v>
      </c>
    </row>
    <row r="4484" spans="2:6" x14ac:dyDescent="0.2">
      <c r="B4484" t="str">
        <f>UPPER('PD3'!$AU$12)</f>
        <v>B0087TAAANH_PR24</v>
      </c>
      <c r="C4484" t="str">
        <f>IF(LEN(_xlfn.CONCAT('PD3'!$B$10, " - ", 'PD3'!$B$12, " - ", 'PD3'!$J$7))&gt;230,LEFT(_xlfn.CONCAT('PD3'!$B$10, " - ", 'PD3'!$B$12, " - ", 'PD3'!$J$7),212)&amp;" [*** truncated]",_xlfn.CONCAT('PD3'!$B$10, " - ", 'PD3'!$B$12, " - ", 'PD3'!$J$7))</f>
        <v>Default tariffs - customer group 1 - Tariff type 2 - Allowed average non-household retail cost after ODI payment</v>
      </c>
      <c r="D4484" t="str">
        <f>'PD3'!$J$5</f>
        <v>£</v>
      </c>
      <c r="E4484" t="s">
        <v>8488</v>
      </c>
      <c r="F4484" s="1248">
        <f>IF(ISBLANK('PD3'!$AD$12),"##BLANK",'PD3'!$AD$12)</f>
        <v>0</v>
      </c>
    </row>
    <row r="4485" spans="2:6" x14ac:dyDescent="0.2">
      <c r="B4485" t="str">
        <f>UPPER('PD3'!$AV$12)</f>
        <v>B0087TAAM_PR24</v>
      </c>
      <c r="C4485" t="str">
        <f>IF(LEN(_xlfn.CONCAT('PD3'!$B$10, " - ", 'PD3'!$B$12, " - ", 'PD3'!$K$7))&gt;230,LEFT(_xlfn.CONCAT('PD3'!$B$10, " - ", 'PD3'!$B$12, " - ", 'PD3'!$K$7),212)&amp;" [*** truncated]",_xlfn.CONCAT('PD3'!$B$10, " - ", 'PD3'!$B$12, " - ", 'PD3'!$K$7))</f>
        <v>Default tariffs - customer group 1 - Tariff type 2 - Allowed margin</v>
      </c>
      <c r="D4485" t="str">
        <f>'PD3'!$K$5</f>
        <v>%</v>
      </c>
      <c r="E4485" t="s">
        <v>8488</v>
      </c>
      <c r="F4485" s="1252" t="str">
        <f>IF(ISBLANK('PD3'!$AE$12),"##BLANK",'PD3'!$AE$12)</f>
        <v>##BLANK</v>
      </c>
    </row>
    <row r="4486" spans="2:6" x14ac:dyDescent="0.2">
      <c r="B4486" t="str">
        <f>UPPER('PD3'!$AW$12)</f>
        <v>B0087TAAHRC_PR24</v>
      </c>
      <c r="C4486" t="str">
        <f>IF(LEN(_xlfn.CONCAT('PD3'!$B$10, " - ", 'PD3'!$B$12, " - ", 'PD3'!$L$7))&gt;230,LEFT(_xlfn.CONCAT('PD3'!$B$10, " - ", 'PD3'!$B$12, " - ", 'PD3'!$L$7),212)&amp;" [*** truncated]",_xlfn.CONCAT('PD3'!$B$10, " - ", 'PD3'!$B$12, " - ", 'PD3'!$L$7))</f>
        <v>Default tariffs - customer group 1 - Tariff type 2 - Allowed average non-household retail revenue per connection</v>
      </c>
      <c r="D4486" t="str">
        <f>'PD3'!$L$5</f>
        <v>£</v>
      </c>
      <c r="E4486" t="s">
        <v>8488</v>
      </c>
      <c r="F4486" s="1248" t="str">
        <f>IF(ISBLANK('PD3'!$AF$12),"##BLANK",'PD3'!$AF$12)</f>
        <v>##BLANK</v>
      </c>
    </row>
    <row r="4487" spans="2:6" x14ac:dyDescent="0.2">
      <c r="B4487" t="str">
        <f>UPPER('PD3'!$AX$12)</f>
        <v>CR1003SWCR_PR24</v>
      </c>
      <c r="C4487" t="str">
        <f>IF(LEN(_xlfn.CONCAT('PD3'!$B$10, " - ", 'PD3'!$B$12, " - ", 'PD3'!$M$7))&gt;230,LEFT(_xlfn.CONCAT('PD3'!$B$10, " - ", 'PD3'!$B$12, " - ", 'PD3'!$M$7),212)&amp;" [*** truncated]",_xlfn.CONCAT('PD3'!$B$10, " - ", 'PD3'!$B$12, " - ", 'PD3'!$M$7))</f>
        <v>Default tariffs - customer group 1 - Tariff type 2 - Wholesale charges revenue</v>
      </c>
      <c r="D4487" t="str">
        <f>'PD3'!$C$5</f>
        <v>£m</v>
      </c>
      <c r="E4487" t="s">
        <v>8488</v>
      </c>
      <c r="F4487" s="1248" t="str">
        <f>IF(ISBLANK('PD3'!$W$12),"##BLANK",'PD3'!$W$12)</f>
        <v>##BLANK</v>
      </c>
    </row>
    <row r="4488" spans="2:6" x14ac:dyDescent="0.2">
      <c r="B4488" t="str">
        <f>UPPER('PD3'!$AY$12)</f>
        <v>CR1003SRR_PR24</v>
      </c>
      <c r="C4488" t="str">
        <f>IF(LEN(_xlfn.CONCAT('PD3'!$B$10, " - ", 'PD3'!$B$12, " - ", 'PD3'!$N$7))&gt;230,LEFT(_xlfn.CONCAT('PD3'!$B$10, " - ", 'PD3'!$B$12, " - ", 'PD3'!$N$7),212)&amp;" [*** truncated]",_xlfn.CONCAT('PD3'!$B$10, " - ", 'PD3'!$B$12, " - ", 'PD3'!$N$7))</f>
        <v>Default tariffs - customer group 1 - Tariff type 2 - Retail revenue</v>
      </c>
      <c r="D4488" t="str">
        <f>'PD3'!$D$5</f>
        <v>£m</v>
      </c>
      <c r="E4488" t="s">
        <v>8488</v>
      </c>
      <c r="F4488" s="1248" t="str">
        <f>IF(ISBLANK('PD3'!$X$12),"##BLANK",'PD3'!$X$12)</f>
        <v>##BLANK</v>
      </c>
    </row>
    <row r="4489" spans="2:6" x14ac:dyDescent="0.2">
      <c r="B4489" t="str">
        <f>UPPER('PD3'!$AP$13)</f>
        <v>CR1004STR_PR24</v>
      </c>
      <c r="C4489" t="str">
        <f>IF(LEN(_xlfn.CONCAT('PD3'!$B$10, " - ", 'PD3'!$B$13, " - ", 'PD3'!$E$7))&gt;230,LEFT(_xlfn.CONCAT('PD3'!$B$10, " - ", 'PD3'!$B$13, " - ", 'PD3'!$E$7),212)&amp;" [*** truncated]",_xlfn.CONCAT('PD3'!$B$10, " - ", 'PD3'!$B$13, " - ", 'PD3'!$E$7))</f>
        <v>Default tariffs - customer group 1 - Tariff type 3 - Total revenue</v>
      </c>
      <c r="D4489" t="str">
        <f>'PD3'!$E$5</f>
        <v>£m</v>
      </c>
      <c r="E4489" t="s">
        <v>8488</v>
      </c>
      <c r="F4489" s="1248">
        <f>IF(ISBLANK('PD3'!$Y$13),"##BLANK",'PD3'!$Y$13)</f>
        <v>0</v>
      </c>
    </row>
    <row r="4490" spans="2:6" x14ac:dyDescent="0.2">
      <c r="B4490" t="str">
        <f>UPPER('PD3'!$AQ$13)</f>
        <v>CR1044SCO_PR24</v>
      </c>
      <c r="C4490" t="str">
        <f>IF(LEN(_xlfn.CONCAT('PD3'!$B$10, " - ", 'PD3'!$B$13, " - ", 'PD3'!$F$7))&gt;230,LEFT(_xlfn.CONCAT('PD3'!$B$10, " - ", 'PD3'!$B$13, " - ", 'PD3'!$F$7),212)&amp;" [*** truncated]",_xlfn.CONCAT('PD3'!$B$10, " - ", 'PD3'!$B$13, " - ", 'PD3'!$F$7))</f>
        <v>Default tariffs - customer group 1 - Tariff type 3 - Number of connections</v>
      </c>
      <c r="D4490" t="str">
        <f>'PD3'!$F$5</f>
        <v>000s</v>
      </c>
      <c r="E4490" t="s">
        <v>8488</v>
      </c>
      <c r="F4490" s="1248" t="str">
        <f>IF(ISBLANK('PD3'!$Z$13),"##BLANK",'PD3'!$Z$13)</f>
        <v>##BLANK</v>
      </c>
    </row>
    <row r="4491" spans="2:6" x14ac:dyDescent="0.2">
      <c r="B4491" t="str">
        <f>UPPER('PD3'!$AR$13)</f>
        <v>CR1044SRPC_PR24</v>
      </c>
      <c r="C4491" t="str">
        <f>IF(LEN(_xlfn.CONCAT('PD3'!$B$10, " - ", 'PD3'!$B$13, " - ", 'PD3'!$G$7))&gt;230,LEFT(_xlfn.CONCAT('PD3'!$B$10, " - ", 'PD3'!$B$13, " - ", 'PD3'!$G$7),212)&amp;" [*** truncated]",_xlfn.CONCAT('PD3'!$B$10, " - ", 'PD3'!$B$13, " - ", 'PD3'!$G$7))</f>
        <v>Default tariffs - customer group 1 - Tariff type 3 - Average non-household retail revenue per connection</v>
      </c>
      <c r="D4491" t="str">
        <f>'PD3'!$G$5</f>
        <v>£</v>
      </c>
      <c r="E4491" t="s">
        <v>8488</v>
      </c>
      <c r="F4491" s="1248">
        <f>IF(ISBLANK('PD3'!$AA$13),"##BLANK",'PD3'!$AA$13)</f>
        <v>0</v>
      </c>
    </row>
    <row r="4492" spans="2:6" x14ac:dyDescent="0.2">
      <c r="B4492" t="str">
        <f>UPPER('PD3'!$AS$13)</f>
        <v>B0088TWAANH_PR24</v>
      </c>
      <c r="C4492" t="str">
        <f>IF(LEN(_xlfn.CONCAT('PD3'!$B$10, " - ", 'PD3'!$B$13, " - ", 'PD3'!$H$7))&gt;230,LEFT(_xlfn.CONCAT('PD3'!$B$10, " - ", 'PD3'!$B$13, " - ", 'PD3'!$H$7),212)&amp;" [*** truncated]",_xlfn.CONCAT('PD3'!$B$10, " - ", 'PD3'!$B$13, " - ", 'PD3'!$H$7))</f>
        <v>Default tariffs - customer group 1 - Tariff type 3 - Allowed average non-household retail cost</v>
      </c>
      <c r="D4492" t="str">
        <f>'PD3'!$H$5</f>
        <v>£</v>
      </c>
      <c r="E4492" t="s">
        <v>8488</v>
      </c>
      <c r="F4492" s="1248" t="str">
        <f>IF(ISBLANK('PD3'!$AB$13),"##BLANK",'PD3'!$AB$13)</f>
        <v>##BLANK</v>
      </c>
    </row>
    <row r="4493" spans="2:6" x14ac:dyDescent="0.2">
      <c r="B4493" t="str">
        <f>UPPER('PD3'!$AT$13)</f>
        <v>B0088TWODI_PR24</v>
      </c>
      <c r="C4493" t="str">
        <f>IF(LEN(_xlfn.CONCAT('PD3'!$B$10, " - ", 'PD3'!$B$13, " - ", 'PD3'!$I$7))&gt;230,LEFT(_xlfn.CONCAT('PD3'!$B$10, " - ", 'PD3'!$B$13, " - ", 'PD3'!$I$7),212)&amp;" [*** truncated]",_xlfn.CONCAT('PD3'!$B$10, " - ", 'PD3'!$B$13, " - ", 'PD3'!$I$7))</f>
        <v>Default tariffs - customer group 1 - Tariff type 3 - Outcome delivery incentive (ODI) payment</v>
      </c>
      <c r="D4493" t="str">
        <f>'PD3'!$I$5</f>
        <v>£</v>
      </c>
      <c r="E4493" t="s">
        <v>8488</v>
      </c>
      <c r="F4493" s="1248" t="str">
        <f>IF(ISBLANK('PD3'!$AC$13),"##BLANK",'PD3'!$AC$13)</f>
        <v>##BLANK</v>
      </c>
    </row>
    <row r="4494" spans="2:6" x14ac:dyDescent="0.2">
      <c r="B4494" t="str">
        <f>UPPER('PD3'!$AU$13)</f>
        <v>B0088TWAANHO_PR24</v>
      </c>
      <c r="C4494" t="str">
        <f>IF(LEN(_xlfn.CONCAT('PD3'!$B$10, " - ", 'PD3'!$B$13, " - ", 'PD3'!$J$7))&gt;230,LEFT(_xlfn.CONCAT('PD3'!$B$10, " - ", 'PD3'!$B$13, " - ", 'PD3'!$J$7),212)&amp;" [*** truncated]",_xlfn.CONCAT('PD3'!$B$10, " - ", 'PD3'!$B$13, " - ", 'PD3'!$J$7))</f>
        <v>Default tariffs - customer group 1 - Tariff type 3 - Allowed average non-household retail cost after ODI payment</v>
      </c>
      <c r="D4494" t="str">
        <f>'PD3'!$J$5</f>
        <v>£</v>
      </c>
      <c r="E4494" t="s">
        <v>8488</v>
      </c>
      <c r="F4494" s="1248">
        <f>IF(ISBLANK('PD3'!$AD$13),"##BLANK",'PD3'!$AD$13)</f>
        <v>0</v>
      </c>
    </row>
    <row r="4495" spans="2:6" x14ac:dyDescent="0.2">
      <c r="B4495" t="str">
        <f>UPPER('PD3'!$AV$13)</f>
        <v>B0088TWAM_PR24</v>
      </c>
      <c r="C4495" t="str">
        <f>IF(LEN(_xlfn.CONCAT('PD3'!$B$10, " - ", 'PD3'!$B$13, " - ", 'PD3'!$K$7))&gt;230,LEFT(_xlfn.CONCAT('PD3'!$B$10, " - ", 'PD3'!$B$13, " - ", 'PD3'!$K$7),212)&amp;" [*** truncated]",_xlfn.CONCAT('PD3'!$B$10, " - ", 'PD3'!$B$13, " - ", 'PD3'!$K$7))</f>
        <v>Default tariffs - customer group 1 - Tariff type 3 - Allowed margin</v>
      </c>
      <c r="D4495" t="str">
        <f>'PD3'!$K$5</f>
        <v>%</v>
      </c>
      <c r="E4495" t="s">
        <v>8488</v>
      </c>
      <c r="F4495" s="1252" t="str">
        <f>IF(ISBLANK('PD3'!$AE$13),"##BLANK",'PD3'!$AE$13)</f>
        <v>##BLANK</v>
      </c>
    </row>
    <row r="4496" spans="2:6" x14ac:dyDescent="0.2">
      <c r="B4496" t="str">
        <f>UPPER('PD3'!$AW$13)</f>
        <v>B0088TWAHRC_PR24</v>
      </c>
      <c r="C4496" t="str">
        <f>IF(LEN(_xlfn.CONCAT('PD3'!$B$10, " - ", 'PD3'!$B$13, " - ", 'PD3'!$L$7))&gt;230,LEFT(_xlfn.CONCAT('PD3'!$B$10, " - ", 'PD3'!$B$13, " - ", 'PD3'!$L$7),212)&amp;" [*** truncated]",_xlfn.CONCAT('PD3'!$B$10, " - ", 'PD3'!$B$13, " - ", 'PD3'!$L$7))</f>
        <v>Default tariffs - customer group 1 - Tariff type 3 - Allowed average non-household retail revenue per connection</v>
      </c>
      <c r="D4496" t="str">
        <f>'PD3'!$L$5</f>
        <v>£</v>
      </c>
      <c r="E4496" t="s">
        <v>8488</v>
      </c>
      <c r="F4496" s="1248" t="str">
        <f>IF(ISBLANK('PD3'!$AF$13),"##BLANK",'PD3'!$AF$13)</f>
        <v>##BLANK</v>
      </c>
    </row>
    <row r="4497" spans="2:6" x14ac:dyDescent="0.2">
      <c r="B4497" t="str">
        <f>UPPER('PD3'!$AX$13)</f>
        <v>CR1004SWCR_PR24</v>
      </c>
      <c r="C4497" t="str">
        <f>IF(LEN(_xlfn.CONCAT('PD3'!$B$10, " - ", 'PD3'!$B$13, " - ", 'PD3'!$M$7))&gt;230,LEFT(_xlfn.CONCAT('PD3'!$B$10, " - ", 'PD3'!$B$13, " - ", 'PD3'!$M$7),212)&amp;" [*** truncated]",_xlfn.CONCAT('PD3'!$B$10, " - ", 'PD3'!$B$13, " - ", 'PD3'!$M$7))</f>
        <v>Default tariffs - customer group 1 - Tariff type 3 - Wholesale charges revenue</v>
      </c>
      <c r="D4497" t="str">
        <f>'PD3'!$C$5</f>
        <v>£m</v>
      </c>
      <c r="E4497" t="s">
        <v>8488</v>
      </c>
      <c r="F4497" s="1248" t="str">
        <f>IF(ISBLANK('PD3'!$W$13),"##BLANK",'PD3'!$W$13)</f>
        <v>##BLANK</v>
      </c>
    </row>
    <row r="4498" spans="2:6" x14ac:dyDescent="0.2">
      <c r="B4498" t="str">
        <f>UPPER('PD3'!$AY$13)</f>
        <v>CR1004SRR_PR24</v>
      </c>
      <c r="C4498" t="str">
        <f>IF(LEN(_xlfn.CONCAT('PD3'!$B$10, " - ", 'PD3'!$B$13, " - ", 'PD3'!$N$7))&gt;230,LEFT(_xlfn.CONCAT('PD3'!$B$10, " - ", 'PD3'!$B$13, " - ", 'PD3'!$N$7),212)&amp;" [*** truncated]",_xlfn.CONCAT('PD3'!$B$10, " - ", 'PD3'!$B$13, " - ", 'PD3'!$N$7))</f>
        <v>Default tariffs - customer group 1 - Tariff type 3 - Retail revenue</v>
      </c>
      <c r="D4498" t="str">
        <f>'PD3'!$D$5</f>
        <v>£m</v>
      </c>
      <c r="E4498" t="s">
        <v>8488</v>
      </c>
      <c r="F4498" s="1248" t="str">
        <f>IF(ISBLANK('PD3'!$X$13),"##BLANK",'PD3'!$X$13)</f>
        <v>##BLANK</v>
      </c>
    </row>
    <row r="4499" spans="2:6" x14ac:dyDescent="0.2">
      <c r="B4499" t="str">
        <f>UPPER('PD3'!$AP$14)</f>
        <v>B0089TWTR_PR24</v>
      </c>
      <c r="C4499" t="str">
        <f>IF(LEN(_xlfn.CONCAT('PD3'!$B$10, " - ", 'PD3'!$B$14, " - ", 'PD3'!$E$7))&gt;230,LEFT(_xlfn.CONCAT('PD3'!$B$10, " - ", 'PD3'!$B$14, " - ", 'PD3'!$E$7),212)&amp;" [*** truncated]",_xlfn.CONCAT('PD3'!$B$10, " - ", 'PD3'!$B$14, " - ", 'PD3'!$E$7))</f>
        <v>Default tariffs - customer group 1 - Total default tariffs - Total revenue</v>
      </c>
      <c r="D4499" t="str">
        <f>'PD3'!$E$5</f>
        <v>£m</v>
      </c>
      <c r="E4499" t="s">
        <v>8488</v>
      </c>
      <c r="F4499" s="1248">
        <f>IF(ISBLANK('PD3'!$Y$14),"##BLANK",'PD3'!$Y$14)</f>
        <v>0</v>
      </c>
    </row>
    <row r="4500" spans="2:6" x14ac:dyDescent="0.2">
      <c r="B4500" t="str">
        <f>UPPER('PD3'!$AQ$14)</f>
        <v>B0089TWNC_PR24</v>
      </c>
      <c r="C4500" t="str">
        <f>IF(LEN(_xlfn.CONCAT('PD3'!$B$10, " - ", 'PD3'!$B$14, " - ", 'PD3'!$F$7))&gt;230,LEFT(_xlfn.CONCAT('PD3'!$B$10, " - ", 'PD3'!$B$14, " - ", 'PD3'!$F$7),212)&amp;" [*** truncated]",_xlfn.CONCAT('PD3'!$B$10, " - ", 'PD3'!$B$14, " - ", 'PD3'!$F$7))</f>
        <v>Default tariffs - customer group 1 - Total default tariffs - Number of connections</v>
      </c>
      <c r="D4500" t="str">
        <f>'PD3'!$F$5</f>
        <v>000s</v>
      </c>
      <c r="E4500" t="s">
        <v>8488</v>
      </c>
      <c r="F4500" s="1248">
        <f>IF(ISBLANK('PD3'!$Z$14),"##BLANK",'PD3'!$Z$14)</f>
        <v>0</v>
      </c>
    </row>
    <row r="4501" spans="2:6" x14ac:dyDescent="0.2">
      <c r="B4501" t="str">
        <f>UPPER('PD3'!$AR$14)</f>
        <v>B0089TWAHRR_PR24</v>
      </c>
      <c r="C4501" t="str">
        <f>IF(LEN(_xlfn.CONCAT('PD3'!$B$10, " - ", 'PD3'!$B$14, " - ", 'PD3'!$G$7))&gt;230,LEFT(_xlfn.CONCAT('PD3'!$B$10, " - ", 'PD3'!$B$14, " - ", 'PD3'!$G$7),212)&amp;" [*** truncated]",_xlfn.CONCAT('PD3'!$B$10, " - ", 'PD3'!$B$14, " - ", 'PD3'!$G$7))</f>
        <v>Default tariffs - customer group 1 - Total default tariffs - Average non-household retail revenue per connection</v>
      </c>
      <c r="D4501" t="str">
        <f>'PD3'!$G$5</f>
        <v>£</v>
      </c>
      <c r="E4501" t="s">
        <v>8488</v>
      </c>
      <c r="F4501" s="1248">
        <f>IF(ISBLANK('PD3'!$AA$14),"##BLANK",'PD3'!$AA$14)</f>
        <v>0</v>
      </c>
    </row>
    <row r="4502" spans="2:6" x14ac:dyDescent="0.2">
      <c r="B4502" t="str">
        <f>UPPER('PD3'!$AS$14)</f>
        <v>B0089TWAANH_PR24</v>
      </c>
      <c r="C4502" t="str">
        <f>IF(LEN(_xlfn.CONCAT('PD3'!$B$10, " - ", 'PD3'!$B$14, " - ", 'PD3'!$H$7))&gt;230,LEFT(_xlfn.CONCAT('PD3'!$B$10, " - ", 'PD3'!$B$14, " - ", 'PD3'!$H$7),212)&amp;" [*** truncated]",_xlfn.CONCAT('PD3'!$B$10, " - ", 'PD3'!$B$14, " - ", 'PD3'!$H$7))</f>
        <v>Default tariffs - customer group 1 - Total default tariffs - Allowed average non-household retail cost</v>
      </c>
      <c r="D4502" t="str">
        <f>'PD3'!$H$5</f>
        <v>£</v>
      </c>
      <c r="E4502" t="s">
        <v>8488</v>
      </c>
      <c r="F4502" s="1248">
        <f>IF(ISBLANK('PD3'!$AB$14),"##BLANK",'PD3'!$AB$14)</f>
        <v>0</v>
      </c>
    </row>
    <row r="4503" spans="2:6" x14ac:dyDescent="0.2">
      <c r="B4503" t="str">
        <f>UPPER('PD3'!$AT$14)</f>
        <v>B0089TWODI_PR24</v>
      </c>
      <c r="C4503" t="str">
        <f>IF(LEN(_xlfn.CONCAT('PD3'!$B$10, " - ", 'PD3'!$B$14, " - ", 'PD3'!$I$7))&gt;230,LEFT(_xlfn.CONCAT('PD3'!$B$10, " - ", 'PD3'!$B$14, " - ", 'PD3'!$I$7),212)&amp;" [*** truncated]",_xlfn.CONCAT('PD3'!$B$10, " - ", 'PD3'!$B$14, " - ", 'PD3'!$I$7))</f>
        <v>Default tariffs - customer group 1 - Total default tariffs - Outcome delivery incentive (ODI) payment</v>
      </c>
      <c r="D4503" t="str">
        <f>'PD3'!$I$5</f>
        <v>£</v>
      </c>
      <c r="E4503" t="s">
        <v>8488</v>
      </c>
      <c r="F4503" s="1248">
        <f>IF(ISBLANK('PD3'!$AC$14),"##BLANK",'PD3'!$AC$14)</f>
        <v>0</v>
      </c>
    </row>
    <row r="4504" spans="2:6" x14ac:dyDescent="0.2">
      <c r="B4504" t="str">
        <f>UPPER('PD3'!$AU$14)</f>
        <v>B0089TWAANHO_PR24</v>
      </c>
      <c r="C4504" t="str">
        <f>IF(LEN(_xlfn.CONCAT('PD3'!$B$10, " - ", 'PD3'!$B$14, " - ", 'PD3'!$J$7))&gt;230,LEFT(_xlfn.CONCAT('PD3'!$B$10, " - ", 'PD3'!$B$14, " - ", 'PD3'!$J$7),212)&amp;" [*** truncated]",_xlfn.CONCAT('PD3'!$B$10, " - ", 'PD3'!$B$14, " - ", 'PD3'!$J$7))</f>
        <v>Default tariffs - customer group 1 - Total default tariffs - Allowed average non-household retail cost after ODI payment</v>
      </c>
      <c r="D4504" t="str">
        <f>'PD3'!$J$5</f>
        <v>£</v>
      </c>
      <c r="E4504" t="s">
        <v>8488</v>
      </c>
      <c r="F4504" s="1248">
        <f>IF(ISBLANK('PD3'!$AD$14),"##BLANK",'PD3'!$AD$14)</f>
        <v>0</v>
      </c>
    </row>
    <row r="4505" spans="2:6" x14ac:dyDescent="0.2">
      <c r="B4505" t="str">
        <f>UPPER('PD3'!$AV$14)</f>
        <v>B0089TWAM_PR24</v>
      </c>
      <c r="C4505" t="str">
        <f>IF(LEN(_xlfn.CONCAT('PD3'!$B$10, " - ", 'PD3'!$B$14, " - ", 'PD3'!$K$7))&gt;230,LEFT(_xlfn.CONCAT('PD3'!$B$10, " - ", 'PD3'!$B$14, " - ", 'PD3'!$K$7),212)&amp;" [*** truncated]",_xlfn.CONCAT('PD3'!$B$10, " - ", 'PD3'!$B$14, " - ", 'PD3'!$K$7))</f>
        <v>Default tariffs - customer group 1 - Total default tariffs - Allowed margin</v>
      </c>
      <c r="D4505" t="str">
        <f>'PD3'!$K$5</f>
        <v>%</v>
      </c>
      <c r="E4505" t="s">
        <v>8488</v>
      </c>
      <c r="F4505" s="1252">
        <f>IF(ISBLANK('PD3'!$AE$14),"##BLANK",'PD3'!$AE$14)</f>
        <v>0</v>
      </c>
    </row>
    <row r="4506" spans="2:6" x14ac:dyDescent="0.2">
      <c r="B4506" t="str">
        <f>UPPER('PD3'!$AW$14)</f>
        <v>B0089TWAHRC_PR24</v>
      </c>
      <c r="C4506" t="str">
        <f>IF(LEN(_xlfn.CONCAT('PD3'!$B$10, " - ", 'PD3'!$B$14, " - ", 'PD3'!$L$7))&gt;230,LEFT(_xlfn.CONCAT('PD3'!$B$10, " - ", 'PD3'!$B$14, " - ", 'PD3'!$L$7),212)&amp;" [*** truncated]",_xlfn.CONCAT('PD3'!$B$10, " - ", 'PD3'!$B$14, " - ", 'PD3'!$L$7))</f>
        <v>Default tariffs - customer group 1 - Total default tariffs - Allowed average non-household retail revenue per connection</v>
      </c>
      <c r="D4506" t="str">
        <f>'PD3'!$L$5</f>
        <v>£</v>
      </c>
      <c r="E4506" t="s">
        <v>8488</v>
      </c>
      <c r="F4506" s="1248">
        <f>IF(ISBLANK('PD3'!$AF$14),"##BLANK",'PD3'!$AF$14)</f>
        <v>0</v>
      </c>
    </row>
    <row r="4507" spans="2:6" x14ac:dyDescent="0.2">
      <c r="B4507" t="str">
        <f>UPPER('PD3'!$AX$14)</f>
        <v>B0089TWCR_PR24</v>
      </c>
      <c r="C4507" t="str">
        <f>IF(LEN(_xlfn.CONCAT('PD3'!$B$10, " - ", 'PD3'!$B$14, " - ", 'PD3'!$M$7))&gt;230,LEFT(_xlfn.CONCAT('PD3'!$B$10, " - ", 'PD3'!$B$14, " - ", 'PD3'!$M$7),212)&amp;" [*** truncated]",_xlfn.CONCAT('PD3'!$B$10, " - ", 'PD3'!$B$14, " - ", 'PD3'!$M$7))</f>
        <v>Default tariffs - customer group 1 - Total default tariffs - Wholesale charges revenue</v>
      </c>
      <c r="D4507" t="str">
        <f>'PD3'!$C$5</f>
        <v>£m</v>
      </c>
      <c r="E4507" t="s">
        <v>8488</v>
      </c>
      <c r="F4507" s="1248">
        <f>IF(ISBLANK('PD3'!$W$14),"##BLANK",'PD3'!$W$14)</f>
        <v>0</v>
      </c>
    </row>
    <row r="4508" spans="2:6" x14ac:dyDescent="0.2">
      <c r="B4508" t="str">
        <f>UPPER('PD3'!$AY$14)</f>
        <v>B0089TWRR_PR24</v>
      </c>
      <c r="C4508" t="str">
        <f>IF(LEN(_xlfn.CONCAT('PD3'!$B$10, " - ", 'PD3'!$B$14, " - ", 'PD3'!$N$7))&gt;230,LEFT(_xlfn.CONCAT('PD3'!$B$10, " - ", 'PD3'!$B$14, " - ", 'PD3'!$N$7),212)&amp;" [*** truncated]",_xlfn.CONCAT('PD3'!$B$10, " - ", 'PD3'!$B$14, " - ", 'PD3'!$N$7))</f>
        <v>Default tariffs - customer group 1 - Total default tariffs - Retail revenue</v>
      </c>
      <c r="D4508" t="str">
        <f>'PD3'!$D$5</f>
        <v>£m</v>
      </c>
      <c r="E4508" t="s">
        <v>8488</v>
      </c>
      <c r="F4508" s="1248">
        <f>IF(ISBLANK('PD3'!$X$14),"##BLANK",'PD3'!$X$14)</f>
        <v>0</v>
      </c>
    </row>
    <row r="4509" spans="2:6" x14ac:dyDescent="0.2">
      <c r="B4509" t="str">
        <f>UPPER('PD3'!$AP$17)</f>
        <v>CR1001STR_PR24</v>
      </c>
      <c r="C4509" t="str">
        <f>IF(LEN(_xlfn.CONCAT('PD3'!$B$16, " - ", 'PD3'!$B$17, " - ", 'PD3'!$E$7))&gt;230,LEFT(_xlfn.CONCAT('PD3'!$B$16, " - ", 'PD3'!$B$17, " - ", 'PD3'!$E$7),212)&amp;" [*** truncated]",_xlfn.CONCAT('PD3'!$B$16, " - ", 'PD3'!$B$17, " - ", 'PD3'!$E$7))</f>
        <v>Non-Default tariffs - Total non-default tariffs - Total revenue</v>
      </c>
      <c r="D4509" t="str">
        <f>'PD3'!$E$5</f>
        <v>£m</v>
      </c>
      <c r="E4509" t="s">
        <v>8488</v>
      </c>
      <c r="F4509" s="1248">
        <f>IF(ISBLANK('PD3'!$Y$17),"##BLANK",'PD3'!$Y$17)</f>
        <v>0</v>
      </c>
    </row>
    <row r="4510" spans="2:6" x14ac:dyDescent="0.2">
      <c r="B4510" t="str">
        <f>UPPER('PD3'!$AQ$17)</f>
        <v>CR1041SCO_PR24</v>
      </c>
      <c r="C4510" t="str">
        <f>IF(LEN(_xlfn.CONCAT('PD3'!$B$16, " - ", 'PD3'!$B$17, " - ", 'PD3'!$F$7))&gt;230,LEFT(_xlfn.CONCAT('PD3'!$B$16, " - ", 'PD3'!$B$17, " - ", 'PD3'!$F$7),212)&amp;" [*** truncated]",_xlfn.CONCAT('PD3'!$B$16, " - ", 'PD3'!$B$17, " - ", 'PD3'!$F$7))</f>
        <v>Non-Default tariffs - Total non-default tariffs - Number of connections</v>
      </c>
      <c r="D4510" t="str">
        <f>'PD3'!$F$5</f>
        <v>000s</v>
      </c>
      <c r="E4510" t="s">
        <v>8488</v>
      </c>
      <c r="F4510" s="1248" t="str">
        <f>IF(ISBLANK('PD3'!$Z$17),"##BLANK",'PD3'!$Z$17)</f>
        <v>##BLANK</v>
      </c>
    </row>
    <row r="4511" spans="2:6" x14ac:dyDescent="0.2">
      <c r="B4511" t="str">
        <f>UPPER('PD3'!$AR$17)</f>
        <v>CR1041SRPC_PR24</v>
      </c>
      <c r="C4511" t="str">
        <f>IF(LEN(_xlfn.CONCAT('PD3'!$B$16, " - ", 'PD3'!$B$17, " - ", 'PD3'!$G$7))&gt;230,LEFT(_xlfn.CONCAT('PD3'!$B$16, " - ", 'PD3'!$B$17, " - ", 'PD3'!$G$7),212)&amp;" [*** truncated]",_xlfn.CONCAT('PD3'!$B$16, " - ", 'PD3'!$B$17, " - ", 'PD3'!$G$7))</f>
        <v>Non-Default tariffs - Total non-default tariffs - Average non-household retail revenue per connection</v>
      </c>
      <c r="D4511" t="str">
        <f>'PD3'!$G$5</f>
        <v>£</v>
      </c>
      <c r="E4511" t="s">
        <v>8488</v>
      </c>
      <c r="F4511" s="1248">
        <f>IF(ISBLANK('PD3'!$AA$17),"##BLANK",'PD3'!$AA$17)</f>
        <v>0</v>
      </c>
    </row>
    <row r="4512" spans="2:6" x14ac:dyDescent="0.2">
      <c r="B4512" t="str">
        <f>UPPER('PD3'!$AX$17)</f>
        <v>CR1001SWCR_PR24</v>
      </c>
      <c r="C4512" t="str">
        <f>IF(LEN(_xlfn.CONCAT('PD3'!$B$16, " - ", 'PD3'!$B$17, " - ", 'PD3'!$M$7))&gt;230,LEFT(_xlfn.CONCAT('PD3'!$B$16, " - ", 'PD3'!$B$17, " - ", 'PD3'!$M$7),212)&amp;" [*** truncated]",_xlfn.CONCAT('PD3'!$B$16, " - ", 'PD3'!$B$17, " - ", 'PD3'!$M$7))</f>
        <v>Non-Default tariffs - Total non-default tariffs - Wholesale charges revenue</v>
      </c>
      <c r="D4512" t="str">
        <f>'PD3'!$C$5</f>
        <v>£m</v>
      </c>
      <c r="E4512" t="s">
        <v>8488</v>
      </c>
      <c r="F4512" s="1248" t="str">
        <f>IF(ISBLANK('PD3'!$W$17),"##BLANK",'PD3'!$W$17)</f>
        <v>##BLANK</v>
      </c>
    </row>
    <row r="4513" spans="2:6" x14ac:dyDescent="0.2">
      <c r="B4513" t="str">
        <f>UPPER('PD3'!$AY$17)</f>
        <v>CR1001SRR_PR24</v>
      </c>
      <c r="C4513" t="str">
        <f>IF(LEN(_xlfn.CONCAT('PD3'!$B$16, " - ", 'PD3'!$B$17, " - ", 'PD3'!$N$7))&gt;230,LEFT(_xlfn.CONCAT('PD3'!$B$16, " - ", 'PD3'!$B$17, " - ", 'PD3'!$N$7),212)&amp;" [*** truncated]",_xlfn.CONCAT('PD3'!$B$16, " - ", 'PD3'!$B$17, " - ", 'PD3'!$N$7))</f>
        <v>Non-Default tariffs - Total non-default tariffs - Retail revenue</v>
      </c>
      <c r="D4513" t="str">
        <f>'PD3'!$D$5</f>
        <v>£m</v>
      </c>
      <c r="E4513" t="s">
        <v>8488</v>
      </c>
      <c r="F4513" s="1248" t="str">
        <f>IF(ISBLANK('PD3'!$X$17),"##BLANK",'PD3'!$X$17)</f>
        <v>##BLANK</v>
      </c>
    </row>
    <row r="4514" spans="2:6" x14ac:dyDescent="0.2">
      <c r="B4514" t="str">
        <f>UPPER('PD3'!$AP$19)</f>
        <v>CR1030STR_PR24</v>
      </c>
      <c r="C4514" t="str">
        <f>IF(LEN(_xlfn.CONCAT('PD3'!$B$16, " - ", 'PD3'!$B$19, " - ", 'PD3'!$E$7))&gt;230,LEFT(_xlfn.CONCAT('PD3'!$B$16, " - ", 'PD3'!$B$19, " - ", 'PD3'!$E$7),212)&amp;" [*** truncated]",_xlfn.CONCAT('PD3'!$B$16, " - ", 'PD3'!$B$19, " - ", 'PD3'!$E$7))</f>
        <v>Non-Default tariffs - Total  - Total revenue</v>
      </c>
      <c r="D4514" t="str">
        <f>'PD3'!$E$5</f>
        <v>£m</v>
      </c>
      <c r="E4514" t="s">
        <v>8488</v>
      </c>
      <c r="F4514" s="1248">
        <f>IF(ISBLANK('PD3'!$Y$19),"##BLANK",'PD3'!$Y$19)</f>
        <v>0</v>
      </c>
    </row>
    <row r="4515" spans="2:6" x14ac:dyDescent="0.2">
      <c r="B4515" t="str">
        <f>UPPER('PD3'!$AQ$19)</f>
        <v>CR1066SCO_PR24</v>
      </c>
      <c r="C4515" t="str">
        <f>IF(LEN(_xlfn.CONCAT('PD3'!$B$16, " - ", 'PD3'!$B$19, " - ", 'PD3'!$F$7))&gt;230,LEFT(_xlfn.CONCAT('PD3'!$B$16, " - ", 'PD3'!$B$19, " - ", 'PD3'!$F$7),212)&amp;" [*** truncated]",_xlfn.CONCAT('PD3'!$B$16, " - ", 'PD3'!$B$19, " - ", 'PD3'!$F$7))</f>
        <v>Non-Default tariffs - Total  - Number of connections</v>
      </c>
      <c r="D4515" t="str">
        <f>'PD3'!$F$5</f>
        <v>000s</v>
      </c>
      <c r="E4515" t="s">
        <v>8488</v>
      </c>
      <c r="F4515" s="1248">
        <f>IF(ISBLANK('PD3'!$Z$19),"##BLANK",'PD3'!$Z$19)</f>
        <v>0</v>
      </c>
    </row>
    <row r="4516" spans="2:6" x14ac:dyDescent="0.2">
      <c r="B4516" t="str">
        <f>UPPER('PD3'!$AR$19)</f>
        <v>CR1066SRPC_PR24</v>
      </c>
      <c r="C4516" t="str">
        <f>IF(LEN(_xlfn.CONCAT('PD3'!$B$16, " - ", 'PD3'!$B$19, " - ", 'PD3'!$G$7))&gt;230,LEFT(_xlfn.CONCAT('PD3'!$B$16, " - ", 'PD3'!$B$19, " - ", 'PD3'!$G$7),212)&amp;" [*** truncated]",_xlfn.CONCAT('PD3'!$B$16, " - ", 'PD3'!$B$19, " - ", 'PD3'!$G$7))</f>
        <v>Non-Default tariffs - Total  - Average non-household retail revenue per connection</v>
      </c>
      <c r="D4516" t="str">
        <f>'PD3'!$G$5</f>
        <v>£</v>
      </c>
      <c r="E4516" t="s">
        <v>8488</v>
      </c>
      <c r="F4516" s="1248">
        <f>IF(ISBLANK('PD3'!$AA$19),"##BLANK",'PD3'!$AA$19)</f>
        <v>0</v>
      </c>
    </row>
    <row r="4517" spans="2:6" x14ac:dyDescent="0.2">
      <c r="B4517" t="str">
        <f>UPPER('PD3'!$AS$19)</f>
        <v>B0090TAANH_PR24</v>
      </c>
      <c r="C4517" t="str">
        <f>IF(LEN(_xlfn.CONCAT('PD3'!$B$16, " - ", 'PD3'!$B$19, " - ", 'PD3'!$H$7))&gt;230,LEFT(_xlfn.CONCAT('PD3'!$B$16, " - ", 'PD3'!$B$19, " - ", 'PD3'!$H$7),212)&amp;" [*** truncated]",_xlfn.CONCAT('PD3'!$B$16, " - ", 'PD3'!$B$19, " - ", 'PD3'!$H$7))</f>
        <v>Non-Default tariffs - Total  - Allowed average non-household retail cost</v>
      </c>
      <c r="D4517" t="str">
        <f>'PD3'!$H$5</f>
        <v>£</v>
      </c>
      <c r="E4517" t="s">
        <v>8488</v>
      </c>
      <c r="F4517" s="1248">
        <f>IF(ISBLANK('PD3'!$AB$19),"##BLANK",'PD3'!$AB$19)</f>
        <v>0</v>
      </c>
    </row>
    <row r="4518" spans="2:6" x14ac:dyDescent="0.2">
      <c r="B4518" t="str">
        <f>UPPER('PD3'!$AT$19)</f>
        <v>B0090TAODI_PR24</v>
      </c>
      <c r="C4518" t="str">
        <f>IF(LEN(_xlfn.CONCAT('PD3'!$B$16, " - ", 'PD3'!$B$19, " - ", 'PD3'!$I$7))&gt;230,LEFT(_xlfn.CONCAT('PD3'!$B$16, " - ", 'PD3'!$B$19, " - ", 'PD3'!$I$7),212)&amp;" [*** truncated]",_xlfn.CONCAT('PD3'!$B$16, " - ", 'PD3'!$B$19, " - ", 'PD3'!$I$7))</f>
        <v>Non-Default tariffs - Total  - Outcome delivery incentive (ODI) payment</v>
      </c>
      <c r="D4518" t="str">
        <f>'PD3'!$I$5</f>
        <v>£</v>
      </c>
      <c r="E4518" t="s">
        <v>8488</v>
      </c>
      <c r="F4518" s="1248">
        <f>IF(ISBLANK('PD3'!$AC$19),"##BLANK",'PD3'!$AC$19)</f>
        <v>0</v>
      </c>
    </row>
    <row r="4519" spans="2:6" x14ac:dyDescent="0.2">
      <c r="B4519" t="str">
        <f>UPPER('PD3'!$AU$19)</f>
        <v>B0090TAAANH_PR24</v>
      </c>
      <c r="C4519" t="str">
        <f>IF(LEN(_xlfn.CONCAT('PD3'!$B$16, " - ", 'PD3'!$B$19, " - ", 'PD3'!$J$7))&gt;230,LEFT(_xlfn.CONCAT('PD3'!$B$16, " - ", 'PD3'!$B$19, " - ", 'PD3'!$J$7),212)&amp;" [*** truncated]",_xlfn.CONCAT('PD3'!$B$16, " - ", 'PD3'!$B$19, " - ", 'PD3'!$J$7))</f>
        <v>Non-Default tariffs - Total  - Allowed average non-household retail cost after ODI payment</v>
      </c>
      <c r="D4519" t="str">
        <f>'PD3'!$J$5</f>
        <v>£</v>
      </c>
      <c r="E4519" t="s">
        <v>8488</v>
      </c>
      <c r="F4519" s="1248">
        <f>IF(ISBLANK('PD3'!$AD$19),"##BLANK",'PD3'!$AD$19)</f>
        <v>0</v>
      </c>
    </row>
    <row r="4520" spans="2:6" x14ac:dyDescent="0.2">
      <c r="B4520" t="str">
        <f>UPPER('PD3'!$AV$19)</f>
        <v>B0090TAAM_PR24</v>
      </c>
      <c r="C4520" t="str">
        <f>IF(LEN(_xlfn.CONCAT('PD3'!$B$16, " - ", 'PD3'!$B$19, " - ", 'PD3'!$K$7))&gt;230,LEFT(_xlfn.CONCAT('PD3'!$B$16, " - ", 'PD3'!$B$19, " - ", 'PD3'!$K$7),212)&amp;" [*** truncated]",_xlfn.CONCAT('PD3'!$B$16, " - ", 'PD3'!$B$19, " - ", 'PD3'!$K$7))</f>
        <v>Non-Default tariffs - Total  - Allowed margin</v>
      </c>
      <c r="D4520" t="str">
        <f>'PD3'!$K$5</f>
        <v>%</v>
      </c>
      <c r="E4520" t="s">
        <v>8488</v>
      </c>
      <c r="F4520" s="1252">
        <f>IF(ISBLANK('PD3'!$AE$19),"##BLANK",'PD3'!$AE$19)</f>
        <v>0</v>
      </c>
    </row>
    <row r="4521" spans="2:6" x14ac:dyDescent="0.2">
      <c r="B4521" t="str">
        <f>UPPER('PD3'!$AW$19)</f>
        <v>B0090TAAHRC_PR24</v>
      </c>
      <c r="C4521" t="str">
        <f>IF(LEN(_xlfn.CONCAT('PD3'!$B$16, " - ", 'PD3'!$B$19, " - ", 'PD3'!$L$7))&gt;230,LEFT(_xlfn.CONCAT('PD3'!$B$16, " - ", 'PD3'!$B$19, " - ", 'PD3'!$L$7),212)&amp;" [*** truncated]",_xlfn.CONCAT('PD3'!$B$16, " - ", 'PD3'!$B$19, " - ", 'PD3'!$L$7))</f>
        <v>Non-Default tariffs - Total  - Allowed average non-household retail revenue per connection</v>
      </c>
      <c r="D4521" t="str">
        <f>'PD3'!$L$5</f>
        <v>£</v>
      </c>
      <c r="E4521" t="s">
        <v>8488</v>
      </c>
      <c r="F4521" s="1248">
        <f>IF(ISBLANK('PD3'!$AF$19),"##BLANK",'PD3'!$AF$19)</f>
        <v>0</v>
      </c>
    </row>
    <row r="4522" spans="2:6" x14ac:dyDescent="0.2">
      <c r="B4522" t="str">
        <f>UPPER('PD3'!$AX$19)</f>
        <v>CR1030SWCR_PR24</v>
      </c>
      <c r="C4522" t="str">
        <f>IF(LEN(_xlfn.CONCAT('PD3'!$B$16, " - ", 'PD3'!$B$19, " - ", 'PD3'!$M$7))&gt;230,LEFT(_xlfn.CONCAT('PD3'!$B$16, " - ", 'PD3'!$B$19, " - ", 'PD3'!$M$7),212)&amp;" [*** truncated]",_xlfn.CONCAT('PD3'!$B$16, " - ", 'PD3'!$B$19, " - ", 'PD3'!$M$7))</f>
        <v>Non-Default tariffs - Total  - Wholesale charges revenue</v>
      </c>
      <c r="D4522" t="str">
        <f>'PD3'!$C$5</f>
        <v>£m</v>
      </c>
      <c r="E4522" t="s">
        <v>8488</v>
      </c>
      <c r="F4522" s="1248">
        <f>IF(ISBLANK('PD3'!$W$19),"##BLANK",'PD3'!$W$19)</f>
        <v>0</v>
      </c>
    </row>
    <row r="4523" spans="2:6" x14ac:dyDescent="0.2">
      <c r="B4523" t="str">
        <f>UPPER('PD3'!$AY$19)</f>
        <v>CR1030SRR_PR24</v>
      </c>
      <c r="C4523" t="str">
        <f>IF(LEN(_xlfn.CONCAT('PD3'!$B$16, " - ", 'PD3'!$B$19, " - ", 'PD3'!$N$7))&gt;230,LEFT(_xlfn.CONCAT('PD3'!$B$16, " - ", 'PD3'!$B$19, " - ", 'PD3'!$N$7),212)&amp;" [*** truncated]",_xlfn.CONCAT('PD3'!$B$16, " - ", 'PD3'!$B$19, " - ", 'PD3'!$N$7))</f>
        <v>Non-Default tariffs - Total  - Retail revenue</v>
      </c>
      <c r="D4523" t="str">
        <f>'PD3'!$D$5</f>
        <v>£m</v>
      </c>
      <c r="E4523" t="s">
        <v>8488</v>
      </c>
      <c r="F4523" s="1248">
        <f>IF(ISBLANK('PD3'!$X$19),"##BLANK",'PD3'!$X$19)</f>
        <v>0</v>
      </c>
    </row>
    <row r="4524" spans="2:6" x14ac:dyDescent="0.2">
      <c r="B4524" t="str">
        <f>UPPER('PD3'!$AX$26)</f>
        <v>CR1030SCU_PR24</v>
      </c>
      <c r="C4524" t="str">
        <f>IF(LEN(_xlfn.CONCAT('PD3'!$B$25, " - ", 'PD3'!$B$26, " - ", 'PD3'!$M$23))&gt;230,LEFT(_xlfn.CONCAT('PD3'!$B$25, " - ", 'PD3'!$B$26, " - ", 'PD3'!$M$23),212)&amp;" [*** truncated]",_xlfn.CONCAT('PD3'!$B$25, " - ", 'PD3'!$B$26, " - ", 'PD3'!$M$23))</f>
        <v>Revenue per customer - Total  - Number of customers</v>
      </c>
      <c r="D4524" t="str">
        <f>'PD3'!$C$21</f>
        <v>000s</v>
      </c>
      <c r="E4524" t="s">
        <v>8488</v>
      </c>
      <c r="F4524" s="1248" t="str">
        <f>IF(ISBLANK('PD3'!$W$26),"##BLANK",'PD3'!$W$26)</f>
        <v>##BLANK</v>
      </c>
    </row>
    <row r="4525" spans="2:6" x14ac:dyDescent="0.2">
      <c r="B4525" t="str">
        <f>UPPER('PD3'!$AY$26)</f>
        <v>CR1030SRPC_PR24</v>
      </c>
      <c r="C4525" t="str">
        <f>IF(LEN(_xlfn.CONCAT('PD3'!$B$25, " - ", 'PD3'!$B$26, " - ", 'PD3'!$N$23))&gt;230,LEFT(_xlfn.CONCAT('PD3'!$B$25, " - ", 'PD3'!$B$26, " - ", 'PD3'!$N$23),212)&amp;" [*** truncated]",_xlfn.CONCAT('PD3'!$B$25, " - ", 'PD3'!$B$26, " - ", 'PD3'!$N$23))</f>
        <v>Revenue per customer - Total  - Average non-household retail revenue per customer</v>
      </c>
      <c r="D4525" t="str">
        <f>'PD3'!$D$21</f>
        <v>£</v>
      </c>
      <c r="E4525" t="s">
        <v>8488</v>
      </c>
      <c r="F4525" s="1248">
        <f>IF(ISBLANK('PD3'!$X$26),"##BLANK",'PD3'!$X$26)</f>
        <v>0</v>
      </c>
    </row>
    <row r="4526" spans="2:6" x14ac:dyDescent="0.2">
      <c r="B4526" t="str">
        <f>UPPER('PD4'!$AC$8)</f>
        <v>B0374LD_WR_PR24</v>
      </c>
      <c r="C4526" t="str">
        <f>IF(LEN(_xlfn.CONCAT('PD4'!$B$3, " - ", 'PD4'!$B$8, " - ", 'PD4'!$E$5))&gt;230,LEFT(_xlfn.CONCAT('PD4'!$B$3, " - ", 'PD4'!$B$8, " - ", 'PD4'!$E$5),212)&amp;" [*** truncated]",_xlfn.CONCAT('PD4'!$B$3, " - ", 'PD4'!$B$8, " - ", 'PD4'!$E$5))</f>
        <v>Analysis of land sales - Land sales – proceeds from disposals of protected land - Water resources</v>
      </c>
      <c r="D4526" t="str">
        <f>'PD4'!$C$8</f>
        <v>£m</v>
      </c>
      <c r="E4526" t="s">
        <v>8488</v>
      </c>
      <c r="F4526" s="1248">
        <f>IF(ISBLANK('PD4'!$O$8),"##BLANK",'PD4'!$O$8)</f>
        <v>0</v>
      </c>
    </row>
    <row r="4527" spans="2:6" x14ac:dyDescent="0.2">
      <c r="B4527" t="str">
        <f>UPPER('PD4'!$AD$8)</f>
        <v>B0374LD_WN_PR24</v>
      </c>
      <c r="C4527" t="str">
        <f>IF(LEN(_xlfn.CONCAT('PD4'!$B$3, " - ", 'PD4'!$B$8, " - ", 'PD4'!$F$5))&gt;230,LEFT(_xlfn.CONCAT('PD4'!$B$3, " - ", 'PD4'!$B$8, " - ", 'PD4'!$F$5),212)&amp;" [*** truncated]",_xlfn.CONCAT('PD4'!$B$3, " - ", 'PD4'!$B$8, " - ", 'PD4'!$F$5))</f>
        <v>Analysis of land sales - Land sales – proceeds from disposals of protected land - Water Network+</v>
      </c>
      <c r="D4527" t="str">
        <f>'PD4'!$C$8</f>
        <v>£m</v>
      </c>
      <c r="E4527" t="s">
        <v>8488</v>
      </c>
      <c r="F4527" s="1248">
        <f>IF(ISBLANK('PD4'!$P$8),"##BLANK",'PD4'!$P$8)</f>
        <v>0.29373950885918559</v>
      </c>
    </row>
    <row r="4528" spans="2:6" x14ac:dyDescent="0.2">
      <c r="B4528" t="str">
        <f>UPPER('PD4'!$AE$8)</f>
        <v>BT39301PS_PR24</v>
      </c>
      <c r="C4528" t="str">
        <f>IF(LEN(_xlfn.CONCAT('PD4'!$B$3, " - ", 'PD4'!$B$8, " - ", 'PD4'!$G$5))&gt;230,LEFT(_xlfn.CONCAT('PD4'!$B$3, " - ", 'PD4'!$B$8, " - ", 'PD4'!$G$5),212)&amp;" [*** truncated]",_xlfn.CONCAT('PD4'!$B$3, " - ", 'PD4'!$B$8, " - ", 'PD4'!$G$5))</f>
        <v>Analysis of land sales - Land sales – proceeds from disposals of protected land - Wastewater Network+</v>
      </c>
      <c r="D4528" t="str">
        <f>'PD4'!$C$8</f>
        <v>£m</v>
      </c>
      <c r="E4528" t="s">
        <v>8488</v>
      </c>
      <c r="F4528" s="1248">
        <f>IF(ISBLANK('PD4'!$Q$8),"##BLANK",'PD4'!$Q$8)</f>
        <v>0.72516941249611444</v>
      </c>
    </row>
    <row r="4529" spans="2:6" x14ac:dyDescent="0.2">
      <c r="B4529" t="str">
        <f>UPPER('PD4'!$AF$8)</f>
        <v>B0374LD_AC_PR24</v>
      </c>
      <c r="C4529" t="str">
        <f>IF(LEN(_xlfn.CONCAT('PD4'!$B$3, " - ", 'PD4'!$B$8, " - ", 'PD4'!$H$5))&gt;230,LEFT(_xlfn.CONCAT('PD4'!$B$3, " - ", 'PD4'!$B$8, " - ", 'PD4'!$H$5),212)&amp;" [*** truncated]",_xlfn.CONCAT('PD4'!$B$3, " - ", 'PD4'!$B$8, " - ", 'PD4'!$H$5))</f>
        <v>Analysis of land sales - Land sales – proceeds from disposals of protected land - Additional control</v>
      </c>
      <c r="D4529" t="str">
        <f>'PD4'!$C$8</f>
        <v>£m</v>
      </c>
      <c r="E4529" t="s">
        <v>8488</v>
      </c>
      <c r="F4529" s="1248">
        <f>IF(ISBLANK('PD4'!$R$8),"##BLANK",'PD4'!$R$8)</f>
        <v>0</v>
      </c>
    </row>
    <row r="4530" spans="2:6" x14ac:dyDescent="0.2">
      <c r="B4530" t="str">
        <f>UPPER('PD4'!$AG$8)</f>
        <v>BT39301P_PR24</v>
      </c>
      <c r="C4530" t="str">
        <f>IF(LEN(_xlfn.CONCAT('PD4'!$B$3, " - ", 'PD4'!$B$8, " - ", 'PD4'!$I$5))&gt;230,LEFT(_xlfn.CONCAT('PD4'!$B$3, " - ", 'PD4'!$B$8, " - ", 'PD4'!$I$5),212)&amp;" [*** truncated]",_xlfn.CONCAT('PD4'!$B$3, " - ", 'PD4'!$B$8, " - ", 'PD4'!$I$5))</f>
        <v>Analysis of land sales - Land sales – proceeds from disposals of protected land - Total</v>
      </c>
      <c r="D4530" t="str">
        <f>'PD4'!$C$8</f>
        <v>£m</v>
      </c>
      <c r="E4530" t="s">
        <v>8488</v>
      </c>
      <c r="F4530" s="1248">
        <f>IF(ISBLANK('PD4'!$S$8),"##BLANK",'PD4'!$S$8)</f>
        <v>1.0189089213553</v>
      </c>
    </row>
    <row r="4531" spans="2:6" x14ac:dyDescent="0.2">
      <c r="B4531" t="str">
        <f>UPPER('PD5'!$AK$9)</f>
        <v>B0106WRTOT_PR24</v>
      </c>
      <c r="C4531" t="str">
        <f>IF(LEN(_xlfn.CONCAT('PD5'!$B$8, " - ", 'PD5'!$B$9, " - ", 'PD5'!$J$5))&gt;230,LEFT(_xlfn.CONCAT('PD5'!$B$8, " - ", 'PD5'!$B$9, " - ", 'PD5'!$J$5),212)&amp;" [*** truncated]",_xlfn.CONCAT('PD5'!$B$8, " - ", 'PD5'!$B$9, " - ", 'PD5'!$J$5))</f>
        <v>Revenue recognised  - Wholesale revenue governed by price control - Total</v>
      </c>
      <c r="D4531" t="str">
        <f>'PD5'!$C$9</f>
        <v>£m</v>
      </c>
      <c r="E4531" t="s">
        <v>8488</v>
      </c>
      <c r="F4531" s="1248">
        <f>IF(ISBLANK('PD5'!$V$9),"##BLANK",'PD5'!$V$9)</f>
        <v>1393.4928865402551</v>
      </c>
    </row>
    <row r="4532" spans="2:6" x14ac:dyDescent="0.2">
      <c r="B4532" t="str">
        <f>UPPER('PD5'!$AF$10)</f>
        <v>B0107GCWR_PR24</v>
      </c>
      <c r="C4532" t="str">
        <f>IF(LEN(_xlfn.CONCAT('PD5'!$B$8, " - ", 'PD5'!$B$10, " - ", 'PD5'!$E$5))&gt;230,LEFT(_xlfn.CONCAT('PD5'!$B$8, " - ", 'PD5'!$B$10, " - ", 'PD5'!$E$5),212)&amp;" [*** truncated]",_xlfn.CONCAT('PD5'!$B$8, " - ", 'PD5'!$B$10, " - ", 'PD5'!$E$5))</f>
        <v>Revenue recognised  - Grants &amp; contributions (price control) - Water resources</v>
      </c>
      <c r="D4532" t="str">
        <f>'PD5'!$C$10</f>
        <v>£m</v>
      </c>
      <c r="E4532" t="s">
        <v>8488</v>
      </c>
      <c r="F4532" s="1248">
        <f>IF(ISBLANK('PD5'!$Q$10),"##BLANK",'PD5'!$Q$10)</f>
        <v>0</v>
      </c>
    </row>
    <row r="4533" spans="2:6" x14ac:dyDescent="0.2">
      <c r="B4533" t="str">
        <f>UPPER('PD5'!$AI$10)</f>
        <v>B0107GCBIO_PR24</v>
      </c>
      <c r="C4533" t="str">
        <f>IF(LEN(_xlfn.CONCAT('PD5'!$B$8, " - ", 'PD5'!$B$10, " - ", 'PD5'!$H$5))&gt;230,LEFT(_xlfn.CONCAT('PD5'!$B$8, " - ", 'PD5'!$B$10, " - ", 'PD5'!$H$5),212)&amp;" [*** truncated]",_xlfn.CONCAT('PD5'!$B$8, " - ", 'PD5'!$B$10, " - ", 'PD5'!$H$5))</f>
        <v>Revenue recognised  - Grants &amp; contributions (price control) - Bioresources</v>
      </c>
      <c r="D4533" t="str">
        <f>'PD5'!$C$10</f>
        <v>£m</v>
      </c>
      <c r="E4533" t="s">
        <v>8488</v>
      </c>
      <c r="F4533" s="1248">
        <f>IF(ISBLANK('PD5'!$T$10),"##BLANK",'PD5'!$T$10)</f>
        <v>0</v>
      </c>
    </row>
    <row r="4534" spans="2:6" x14ac:dyDescent="0.2">
      <c r="B4534" t="str">
        <f>UPPER('PD5'!$AJ$10)</f>
        <v>B0107GCAPC_PR24</v>
      </c>
      <c r="C4534" t="str">
        <f>IF(LEN(_xlfn.CONCAT('PD5'!$B$8, " - ", 'PD5'!$B$10, " - ", 'PD5'!$I$5))&gt;230,LEFT(_xlfn.CONCAT('PD5'!$B$8, " - ", 'PD5'!$B$10, " - ", 'PD5'!$I$5),212)&amp;" [*** truncated]",_xlfn.CONCAT('PD5'!$B$8, " - ", 'PD5'!$B$10, " - ", 'PD5'!$I$5))</f>
        <v>Revenue recognised  - Grants &amp; contributions (price control) - Additional Control</v>
      </c>
      <c r="D4534" t="str">
        <f>'PD5'!$C$10</f>
        <v>£m</v>
      </c>
      <c r="E4534" t="s">
        <v>8488</v>
      </c>
      <c r="F4534" s="1248">
        <f>IF(ISBLANK('PD5'!$U$10),"##BLANK",'PD5'!$U$10)</f>
        <v>0</v>
      </c>
    </row>
    <row r="4535" spans="2:6" x14ac:dyDescent="0.2">
      <c r="B4535" t="str">
        <f>UPPER('PD5'!$AK$10)</f>
        <v>B0107GCTOT_PR24</v>
      </c>
      <c r="C4535" t="str">
        <f>IF(LEN(_xlfn.CONCAT('PD5'!$B$8, " - ", 'PD5'!$B$10, " - ", 'PD5'!$J$5))&gt;230,LEFT(_xlfn.CONCAT('PD5'!$B$8, " - ", 'PD5'!$B$10, " - ", 'PD5'!$J$5),212)&amp;" [*** truncated]",_xlfn.CONCAT('PD5'!$B$8, " - ", 'PD5'!$B$10, " - ", 'PD5'!$J$5))</f>
        <v>Revenue recognised  - Grants &amp; contributions (price control) - Total</v>
      </c>
      <c r="D4535" t="str">
        <f>'PD5'!$C$10</f>
        <v>£m</v>
      </c>
      <c r="E4535" t="s">
        <v>8488</v>
      </c>
      <c r="F4535" s="1248">
        <f>IF(ISBLANK('PD5'!$V$10),"##BLANK",'PD5'!$V$10)</f>
        <v>39.079287845819088</v>
      </c>
    </row>
    <row r="4536" spans="2:6" x14ac:dyDescent="0.2">
      <c r="B4536" t="str">
        <f>UPPER('PD5'!$AF$11)</f>
        <v>B0108TRWR_PR24</v>
      </c>
      <c r="C4536" t="str">
        <f>IF(LEN(_xlfn.CONCAT('PD5'!$B$8, " - ", 'PD5'!$B$11, " - ", 'PD5'!$E$5))&gt;230,LEFT(_xlfn.CONCAT('PD5'!$B$8, " - ", 'PD5'!$B$11, " - ", 'PD5'!$E$5),212)&amp;" [*** truncated]",_xlfn.CONCAT('PD5'!$B$8, " - ", 'PD5'!$B$11, " - ", 'PD5'!$E$5))</f>
        <v>Revenue recognised  - Total revenue governed by wholesale price control - Water resources</v>
      </c>
      <c r="D4536" t="str">
        <f>'PD5'!$C$11</f>
        <v>£m</v>
      </c>
      <c r="E4536" t="s">
        <v>8488</v>
      </c>
      <c r="F4536" s="1248">
        <f>IF(ISBLANK('PD5'!$Q$11),"##BLANK",'PD5'!$Q$11)</f>
        <v>61.017957413739509</v>
      </c>
    </row>
    <row r="4537" spans="2:6" x14ac:dyDescent="0.2">
      <c r="B4537" t="str">
        <f>UPPER('PD5'!$AG$11)</f>
        <v>B0108TRWNP_PR24</v>
      </c>
      <c r="C4537" t="str">
        <f>IF(LEN(_xlfn.CONCAT('PD5'!$B$8, " - ", 'PD5'!$B$11, " - ", 'PD5'!$F$5))&gt;230,LEFT(_xlfn.CONCAT('PD5'!$B$8, " - ", 'PD5'!$B$11, " - ", 'PD5'!$F$5),212)&amp;" [*** truncated]",_xlfn.CONCAT('PD5'!$B$8, " - ", 'PD5'!$B$11, " - ", 'PD5'!$F$5))</f>
        <v>Revenue recognised  - Total revenue governed by wholesale price control - Water network+</v>
      </c>
      <c r="D4537" t="str">
        <f>'PD5'!$C$11</f>
        <v>£m</v>
      </c>
      <c r="E4537" t="s">
        <v>8488</v>
      </c>
      <c r="F4537" s="1248">
        <f>IF(ISBLANK('PD5'!$R$11),"##BLANK",'PD5'!$R$11)</f>
        <v>532.04853652471252</v>
      </c>
    </row>
    <row r="4538" spans="2:6" x14ac:dyDescent="0.2">
      <c r="B4538" t="str">
        <f>UPPER('PD5'!$AH$11)</f>
        <v>B0108TRWWP_PR24</v>
      </c>
      <c r="C4538" t="str">
        <f>IF(LEN(_xlfn.CONCAT('PD5'!$B$8, " - ", 'PD5'!$B$11, " - ", 'PD5'!$G$5))&gt;230,LEFT(_xlfn.CONCAT('PD5'!$B$8, " - ", 'PD5'!$B$11, " - ", 'PD5'!$G$5),212)&amp;" [*** truncated]",_xlfn.CONCAT('PD5'!$B$8, " - ", 'PD5'!$B$11, " - ", 'PD5'!$G$5))</f>
        <v>Revenue recognised  - Total revenue governed by wholesale price control - Wastewater network+</v>
      </c>
      <c r="D4538" t="str">
        <f>'PD5'!$C$11</f>
        <v>£m</v>
      </c>
      <c r="E4538" t="s">
        <v>8488</v>
      </c>
      <c r="F4538" s="1248">
        <f>IF(ISBLANK('PD5'!$S$11),"##BLANK",'PD5'!$S$11)</f>
        <v>726.84648150450744</v>
      </c>
    </row>
    <row r="4539" spans="2:6" x14ac:dyDescent="0.2">
      <c r="B4539" t="str">
        <f>UPPER('PD5'!$AK$11)</f>
        <v>B0108TRTOT_PR24</v>
      </c>
      <c r="C4539" t="str">
        <f>IF(LEN(_xlfn.CONCAT('PD5'!$B$8, " - ", 'PD5'!$B$11, " - ", 'PD5'!$J$5))&gt;230,LEFT(_xlfn.CONCAT('PD5'!$B$8, " - ", 'PD5'!$B$11, " - ", 'PD5'!$J$5),212)&amp;" [*** truncated]",_xlfn.CONCAT('PD5'!$B$8, " - ", 'PD5'!$B$11, " - ", 'PD5'!$J$5))</f>
        <v>Revenue recognised  - Total revenue governed by wholesale price control - Total</v>
      </c>
      <c r="D4539" t="str">
        <f>'PD5'!$C$11</f>
        <v>£m</v>
      </c>
      <c r="E4539" t="s">
        <v>8488</v>
      </c>
      <c r="F4539" s="1248">
        <f>IF(ISBLANK('PD5'!$V$11),"##BLANK",'PD5'!$V$11)</f>
        <v>1432.5721743860743</v>
      </c>
    </row>
    <row r="4540" spans="2:6" x14ac:dyDescent="0.2">
      <c r="B4540" t="str">
        <f>UPPER('PD5'!$AF$14)</f>
        <v>B0109AWWR_PR24</v>
      </c>
      <c r="C4540" t="str">
        <f>IF(LEN(_xlfn.CONCAT('PD5'!$B$13, " - ", 'PD5'!$B$14, " - ", 'PD5'!$E$5))&gt;230,LEFT(_xlfn.CONCAT('PD5'!$B$13, " - ", 'PD5'!$B$14, " - ", 'PD5'!$E$5),212)&amp;" [*** truncated]",_xlfn.CONCAT('PD5'!$B$13, " - ", 'PD5'!$B$14, " - ", 'PD5'!$E$5))</f>
        <v>Calculation of the revenue cap - Allowed wholesale revenue before adjustments (or modified by CMA) - Water resources</v>
      </c>
      <c r="D4540" t="str">
        <f>'PD5'!$C$14</f>
        <v>£m</v>
      </c>
      <c r="E4540" t="s">
        <v>8488</v>
      </c>
      <c r="F4540" s="1248">
        <f>IF(ISBLANK('PD5'!$Q$14),"##BLANK",'PD5'!$Q$14)</f>
        <v>64.151790798880953</v>
      </c>
    </row>
    <row r="4541" spans="2:6" x14ac:dyDescent="0.2">
      <c r="B4541" t="str">
        <f>UPPER('PD5'!$AG$14)</f>
        <v>B0109AWWNP_PR24</v>
      </c>
      <c r="C4541" t="str">
        <f>IF(LEN(_xlfn.CONCAT('PD5'!$B$13, " - ", 'PD5'!$B$14, " - ", 'PD5'!$F$5))&gt;230,LEFT(_xlfn.CONCAT('PD5'!$B$13, " - ", 'PD5'!$B$14, " - ", 'PD5'!$F$5),212)&amp;" [*** truncated]",_xlfn.CONCAT('PD5'!$B$13, " - ", 'PD5'!$B$14, " - ", 'PD5'!$F$5))</f>
        <v>Calculation of the revenue cap - Allowed wholesale revenue before adjustments (or modified by CMA) - Water network+</v>
      </c>
      <c r="D4541" t="str">
        <f>'PD5'!$C$14</f>
        <v>£m</v>
      </c>
      <c r="E4541" t="s">
        <v>8488</v>
      </c>
      <c r="F4541" s="1248">
        <f>IF(ISBLANK('PD5'!$R$14),"##BLANK",'PD5'!$R$14)</f>
        <v>519.82254740441397</v>
      </c>
    </row>
    <row r="4542" spans="2:6" x14ac:dyDescent="0.2">
      <c r="B4542" t="str">
        <f>UPPER('PD5'!$AH$14)</f>
        <v>B0109AWWWP_PR24</v>
      </c>
      <c r="C4542" t="str">
        <f>IF(LEN(_xlfn.CONCAT('PD5'!$B$13, " - ", 'PD5'!$B$14, " - ", 'PD5'!$G$5))&gt;230,LEFT(_xlfn.CONCAT('PD5'!$B$13, " - ", 'PD5'!$B$14, " - ", 'PD5'!$G$5),212)&amp;" [*** truncated]",_xlfn.CONCAT('PD5'!$B$13, " - ", 'PD5'!$B$14, " - ", 'PD5'!$G$5))</f>
        <v>Calculation of the revenue cap - Allowed wholesale revenue before adjustments (or modified by CMA) - Wastewater network+</v>
      </c>
      <c r="D4542" t="str">
        <f>'PD5'!$C$14</f>
        <v>£m</v>
      </c>
      <c r="E4542" t="s">
        <v>8488</v>
      </c>
      <c r="F4542" s="1248">
        <f>IF(ISBLANK('PD5'!$S$14),"##BLANK",'PD5'!$S$14)</f>
        <v>696.55826639726456</v>
      </c>
    </row>
    <row r="4543" spans="2:6" x14ac:dyDescent="0.2">
      <c r="B4543" t="str">
        <f>UPPER('PD5'!$AI$14)</f>
        <v>B0109AWBIO_PR24</v>
      </c>
      <c r="C4543" t="str">
        <f>IF(LEN(_xlfn.CONCAT('PD5'!$B$13, " - ", 'PD5'!$B$14, " - ", 'PD5'!$H$5))&gt;230,LEFT(_xlfn.CONCAT('PD5'!$B$13, " - ", 'PD5'!$B$14, " - ", 'PD5'!$H$5),212)&amp;" [*** truncated]",_xlfn.CONCAT('PD5'!$B$13, " - ", 'PD5'!$B$14, " - ", 'PD5'!$H$5))</f>
        <v>Calculation of the revenue cap - Allowed wholesale revenue before adjustments (or modified by CMA) - Bioresources</v>
      </c>
      <c r="D4543" t="str">
        <f>'PD5'!$C$14</f>
        <v>£m</v>
      </c>
      <c r="E4543" t="s">
        <v>8488</v>
      </c>
      <c r="F4543" s="1248">
        <f>IF(ISBLANK('PD5'!$T$14),"##BLANK",'PD5'!$T$14)</f>
        <v>110.71409263288778</v>
      </c>
    </row>
    <row r="4544" spans="2:6" x14ac:dyDescent="0.2">
      <c r="B4544" t="str">
        <f>UPPER('PD5'!$AJ$14)</f>
        <v>B0109AWAPC_PR24</v>
      </c>
      <c r="C4544" t="str">
        <f>IF(LEN(_xlfn.CONCAT('PD5'!$B$13, " - ", 'PD5'!$B$14, " - ", 'PD5'!$I$5))&gt;230,LEFT(_xlfn.CONCAT('PD5'!$B$13, " - ", 'PD5'!$B$14, " - ", 'PD5'!$I$5),212)&amp;" [*** truncated]",_xlfn.CONCAT('PD5'!$B$13, " - ", 'PD5'!$B$14, " - ", 'PD5'!$I$5))</f>
        <v>Calculation of the revenue cap - Allowed wholesale revenue before adjustments (or modified by CMA) - Additional Control</v>
      </c>
      <c r="D4544" t="str">
        <f>'PD5'!$C$14</f>
        <v>£m</v>
      </c>
      <c r="E4544" t="s">
        <v>8488</v>
      </c>
      <c r="F4544" s="1248">
        <f>IF(ISBLANK('PD5'!$U$14),"##BLANK",'PD5'!$U$14)</f>
        <v>0</v>
      </c>
    </row>
    <row r="4545" spans="2:6" x14ac:dyDescent="0.2">
      <c r="B4545" t="str">
        <f>UPPER('PD5'!$AK$14)</f>
        <v>B0109AWTOT_PR24</v>
      </c>
      <c r="C4545" t="str">
        <f>IF(LEN(_xlfn.CONCAT('PD5'!$B$13, " - ", 'PD5'!$B$14, " - ", 'PD5'!$J$5))&gt;230,LEFT(_xlfn.CONCAT('PD5'!$B$13, " - ", 'PD5'!$B$14, " - ", 'PD5'!$J$5),212)&amp;" [*** truncated]",_xlfn.CONCAT('PD5'!$B$13, " - ", 'PD5'!$B$14, " - ", 'PD5'!$J$5))</f>
        <v>Calculation of the revenue cap - Allowed wholesale revenue before adjustments (or modified by CMA) - Total</v>
      </c>
      <c r="D4545" t="str">
        <f>'PD5'!$C$14</f>
        <v>£m</v>
      </c>
      <c r="E4545" t="s">
        <v>8488</v>
      </c>
      <c r="F4545" s="1248">
        <f>IF(ISBLANK('PD5'!$V$14),"##BLANK",'PD5'!$V$14)</f>
        <v>1391.2466972334471</v>
      </c>
    </row>
    <row r="4546" spans="2:6" x14ac:dyDescent="0.2">
      <c r="B4546" t="str">
        <f>UPPER('PD5'!$AF$15)</f>
        <v>B0110AGWR_PR24</v>
      </c>
      <c r="C4546" t="str">
        <f>IF(LEN(_xlfn.CONCAT('PD5'!$B$13, " - ", 'PD5'!$B$15, " - ", 'PD5'!$E$5))&gt;230,LEFT(_xlfn.CONCAT('PD5'!$B$13, " - ", 'PD5'!$B$15, " - ", 'PD5'!$E$5),212)&amp;" [*** truncated]",_xlfn.CONCAT('PD5'!$B$13, " - ", 'PD5'!$B$15, " - ", 'PD5'!$E$5))</f>
        <v>Calculation of the revenue cap - Allowed grants &amp; contributions before adjustments (or modified by CMA) - Water resources</v>
      </c>
      <c r="D4546" t="str">
        <f>'PD5'!$C$15</f>
        <v>£m</v>
      </c>
      <c r="E4546" t="s">
        <v>8488</v>
      </c>
      <c r="F4546" s="1248">
        <f>IF(ISBLANK('PD5'!$Q$15),"##BLANK",'PD5'!$Q$15)</f>
        <v>0</v>
      </c>
    </row>
    <row r="4547" spans="2:6" x14ac:dyDescent="0.2">
      <c r="B4547" t="str">
        <f>UPPER('PD5'!$AG$15)</f>
        <v>B0110AGWNP_PR24</v>
      </c>
      <c r="C4547" t="str">
        <f>IF(LEN(_xlfn.CONCAT('PD5'!$B$13, " - ", 'PD5'!$B$15, " - ", 'PD5'!$F$5))&gt;230,LEFT(_xlfn.CONCAT('PD5'!$B$13, " - ", 'PD5'!$B$15, " - ", 'PD5'!$F$5),212)&amp;" [*** truncated]",_xlfn.CONCAT('PD5'!$B$13, " - ", 'PD5'!$B$15, " - ", 'PD5'!$F$5))</f>
        <v>Calculation of the revenue cap - Allowed grants &amp; contributions before adjustments (or modified by CMA) - Water network+</v>
      </c>
      <c r="D4547" t="str">
        <f>'PD5'!$C$15</f>
        <v>£m</v>
      </c>
      <c r="E4547" t="s">
        <v>8488</v>
      </c>
      <c r="F4547" s="1248">
        <f>IF(ISBLANK('PD5'!$R$15),"##BLANK",'PD5'!$R$15)</f>
        <v>22.889651227852038</v>
      </c>
    </row>
    <row r="4548" spans="2:6" x14ac:dyDescent="0.2">
      <c r="B4548" t="str">
        <f>UPPER('PD5'!$AH$15)</f>
        <v>B0110AGWWP_PR24</v>
      </c>
      <c r="C4548" t="str">
        <f>IF(LEN(_xlfn.CONCAT('PD5'!$B$13, " - ", 'PD5'!$B$15, " - ", 'PD5'!$G$5))&gt;230,LEFT(_xlfn.CONCAT('PD5'!$B$13, " - ", 'PD5'!$B$15, " - ", 'PD5'!$G$5),212)&amp;" [*** truncated]",_xlfn.CONCAT('PD5'!$B$13, " - ", 'PD5'!$B$15, " - ", 'PD5'!$G$5))</f>
        <v>Calculation of the revenue cap - Allowed grants &amp; contributions before adjustments (or modified by CMA) - Wastewater network+</v>
      </c>
      <c r="D4548" t="str">
        <f>'PD5'!$C$15</f>
        <v>£m</v>
      </c>
      <c r="E4548" t="s">
        <v>8488</v>
      </c>
      <c r="F4548" s="1248">
        <f>IF(ISBLANK('PD5'!$S$15),"##BLANK",'PD5'!$S$15)</f>
        <v>48.498228784581919</v>
      </c>
    </row>
    <row r="4549" spans="2:6" x14ac:dyDescent="0.2">
      <c r="B4549" t="str">
        <f>UPPER('PD5'!$AI$15)</f>
        <v>B0110AGBIO_PR24</v>
      </c>
      <c r="C4549" t="str">
        <f>IF(LEN(_xlfn.CONCAT('PD5'!$B$13, " - ", 'PD5'!$B$15, " - ", 'PD5'!$H$5))&gt;230,LEFT(_xlfn.CONCAT('PD5'!$B$13, " - ", 'PD5'!$B$15, " - ", 'PD5'!$H$5),212)&amp;" [*** truncated]",_xlfn.CONCAT('PD5'!$B$13, " - ", 'PD5'!$B$15, " - ", 'PD5'!$H$5))</f>
        <v>Calculation of the revenue cap - Allowed grants &amp; contributions before adjustments (or modified by CMA) - Bioresources</v>
      </c>
      <c r="D4549" t="str">
        <f>'PD5'!$C$15</f>
        <v>£m</v>
      </c>
      <c r="E4549" t="s">
        <v>8488</v>
      </c>
      <c r="F4549" s="1248">
        <f>IF(ISBLANK('PD5'!$T$15),"##BLANK",'PD5'!$T$15)</f>
        <v>0</v>
      </c>
    </row>
    <row r="4550" spans="2:6" x14ac:dyDescent="0.2">
      <c r="B4550" t="str">
        <f>UPPER('PD5'!$AJ$15)</f>
        <v>B0110AGAPC_PR24</v>
      </c>
      <c r="C4550" t="str">
        <f>IF(LEN(_xlfn.CONCAT('PD5'!$B$13, " - ", 'PD5'!$B$15, " - ", 'PD5'!$I$5))&gt;230,LEFT(_xlfn.CONCAT('PD5'!$B$13, " - ", 'PD5'!$B$15, " - ", 'PD5'!$I$5),212)&amp;" [*** truncated]",_xlfn.CONCAT('PD5'!$B$13, " - ", 'PD5'!$B$15, " - ", 'PD5'!$I$5))</f>
        <v>Calculation of the revenue cap - Allowed grants &amp; contributions before adjustments (or modified by CMA) - Additional Control</v>
      </c>
      <c r="D4550" t="str">
        <f>'PD5'!$C$15</f>
        <v>£m</v>
      </c>
      <c r="E4550" t="s">
        <v>8488</v>
      </c>
      <c r="F4550" s="1248">
        <f>IF(ISBLANK('PD5'!$U$15),"##BLANK",'PD5'!$U$15)</f>
        <v>0</v>
      </c>
    </row>
    <row r="4551" spans="2:6" x14ac:dyDescent="0.2">
      <c r="B4551" t="str">
        <f>UPPER('PD5'!$AK$15)</f>
        <v>B0110AGTOT_PR24</v>
      </c>
      <c r="C4551" t="str">
        <f>IF(LEN(_xlfn.CONCAT('PD5'!$B$13, " - ", 'PD5'!$B$15, " - ", 'PD5'!$J$5))&gt;230,LEFT(_xlfn.CONCAT('PD5'!$B$13, " - ", 'PD5'!$B$15, " - ", 'PD5'!$J$5),212)&amp;" [*** truncated]",_xlfn.CONCAT('PD5'!$B$13, " - ", 'PD5'!$B$15, " - ", 'PD5'!$J$5))</f>
        <v>Calculation of the revenue cap - Allowed grants &amp; contributions before adjustments (or modified by CMA) - Total</v>
      </c>
      <c r="D4551" t="str">
        <f>'PD5'!$C$15</f>
        <v>£m</v>
      </c>
      <c r="E4551" t="s">
        <v>8488</v>
      </c>
      <c r="F4551" s="1248">
        <f>IF(ISBLANK('PD5'!$V$15),"##BLANK",'PD5'!$V$15)</f>
        <v>71.387880012433953</v>
      </c>
    </row>
    <row r="4552" spans="2:6" x14ac:dyDescent="0.2">
      <c r="B4552" t="str">
        <f>UPPER('PD5'!$AF$16)</f>
        <v>B0111RAWR_PR24</v>
      </c>
      <c r="C4552" t="str">
        <f>IF(LEN(_xlfn.CONCAT('PD5'!$B$13, " - ", 'PD5'!$B$16, " - ", 'PD5'!$E$5))&gt;230,LEFT(_xlfn.CONCAT('PD5'!$B$13, " - ", 'PD5'!$B$16, " - ", 'PD5'!$E$5),212)&amp;" [*** truncated]",_xlfn.CONCAT('PD5'!$B$13, " - ", 'PD5'!$B$16, " - ", 'PD5'!$E$5))</f>
        <v>Calculation of the revenue cap - Revenue adjustment - Water resources</v>
      </c>
      <c r="D4552" t="str">
        <f>'PD5'!$C$16</f>
        <v>£m</v>
      </c>
      <c r="E4552" t="s">
        <v>8488</v>
      </c>
      <c r="F4552" s="1248">
        <f>IF(ISBLANK('PD5'!$Q$16),"##BLANK",'PD5'!$Q$16)</f>
        <v>-0.22673018340068388</v>
      </c>
    </row>
    <row r="4553" spans="2:6" x14ac:dyDescent="0.2">
      <c r="B4553" t="str">
        <f>UPPER('PD5'!$AG$16)</f>
        <v>B0111RAWNP_PR24</v>
      </c>
      <c r="C4553" t="str">
        <f>IF(LEN(_xlfn.CONCAT('PD5'!$B$13, " - ", 'PD5'!$B$16, " - ", 'PD5'!$F$5))&gt;230,LEFT(_xlfn.CONCAT('PD5'!$B$13, " - ", 'PD5'!$B$16, " - ", 'PD5'!$F$5),212)&amp;" [*** truncated]",_xlfn.CONCAT('PD5'!$B$13, " - ", 'PD5'!$B$16, " - ", 'PD5'!$F$5))</f>
        <v>Calculation of the revenue cap - Revenue adjustment - Water network+</v>
      </c>
      <c r="D4553" t="str">
        <f>'PD5'!$C$16</f>
        <v>£m</v>
      </c>
      <c r="E4553" t="s">
        <v>8488</v>
      </c>
      <c r="F4553" s="1248">
        <f>IF(ISBLANK('PD5'!$R$16),"##BLANK",'PD5'!$R$16)</f>
        <v>1.976316133043208</v>
      </c>
    </row>
    <row r="4554" spans="2:6" x14ac:dyDescent="0.2">
      <c r="B4554" t="str">
        <f>UPPER('PD5'!$AH$16)</f>
        <v>B0111RAWWP_PR24</v>
      </c>
      <c r="C4554" t="str">
        <f>IF(LEN(_xlfn.CONCAT('PD5'!$B$13, " - ", 'PD5'!$B$16, " - ", 'PD5'!$G$5))&gt;230,LEFT(_xlfn.CONCAT('PD5'!$B$13, " - ", 'PD5'!$B$16, " - ", 'PD5'!$G$5),212)&amp;" [*** truncated]",_xlfn.CONCAT('PD5'!$B$13, " - ", 'PD5'!$B$16, " - ", 'PD5'!$G$5))</f>
        <v>Calculation of the revenue cap - Revenue adjustment - Wastewater network+</v>
      </c>
      <c r="D4554" t="str">
        <f>'PD5'!$C$16</f>
        <v>£m</v>
      </c>
      <c r="E4554" t="s">
        <v>8488</v>
      </c>
      <c r="F4554" s="1248">
        <f>IF(ISBLANK('PD5'!$S$16),"##BLANK",'PD5'!$S$16)</f>
        <v>-2.3838797015853279</v>
      </c>
    </row>
    <row r="4555" spans="2:6" x14ac:dyDescent="0.2">
      <c r="B4555" t="str">
        <f>UPPER('PD5'!$AI$16)</f>
        <v>B0111RABIO_PR24</v>
      </c>
      <c r="C4555" t="str">
        <f>IF(LEN(_xlfn.CONCAT('PD5'!$B$13, " - ", 'PD5'!$B$16, " - ", 'PD5'!$H$5))&gt;230,LEFT(_xlfn.CONCAT('PD5'!$B$13, " - ", 'PD5'!$B$16, " - ", 'PD5'!$H$5),212)&amp;" [*** truncated]",_xlfn.CONCAT('PD5'!$B$13, " - ", 'PD5'!$B$16, " - ", 'PD5'!$H$5))</f>
        <v>Calculation of the revenue cap - Revenue adjustment - Bioresources</v>
      </c>
      <c r="D4555" t="str">
        <f>'PD5'!$C$16</f>
        <v>£m</v>
      </c>
      <c r="E4555" t="s">
        <v>8488</v>
      </c>
      <c r="F4555" s="1248">
        <f>IF(ISBLANK('PD5'!$T$16),"##BLANK",'PD5'!$T$16)</f>
        <v>6.4255517562946854E-2</v>
      </c>
    </row>
    <row r="4556" spans="2:6" x14ac:dyDescent="0.2">
      <c r="B4556" t="str">
        <f>UPPER('PD5'!$AJ$16)</f>
        <v>B0111RAAPC_PR24</v>
      </c>
      <c r="C4556" t="str">
        <f>IF(LEN(_xlfn.CONCAT('PD5'!$B$13, " - ", 'PD5'!$B$16, " - ", 'PD5'!$I$5))&gt;230,LEFT(_xlfn.CONCAT('PD5'!$B$13, " - ", 'PD5'!$B$16, " - ", 'PD5'!$I$5),212)&amp;" [*** truncated]",_xlfn.CONCAT('PD5'!$B$13, " - ", 'PD5'!$B$16, " - ", 'PD5'!$I$5))</f>
        <v>Calculation of the revenue cap - Revenue adjustment - Additional Control</v>
      </c>
      <c r="D4556" t="str">
        <f>'PD5'!$C$16</f>
        <v>£m</v>
      </c>
      <c r="E4556" t="s">
        <v>8488</v>
      </c>
      <c r="F4556" s="1248">
        <f>IF(ISBLANK('PD5'!$U$16),"##BLANK",'PD5'!$U$16)</f>
        <v>0</v>
      </c>
    </row>
    <row r="4557" spans="2:6" x14ac:dyDescent="0.2">
      <c r="B4557" t="str">
        <f>UPPER('PD5'!$AK$16)</f>
        <v>B0111RATOT_PR24</v>
      </c>
      <c r="C4557" t="str">
        <f>IF(LEN(_xlfn.CONCAT('PD5'!$B$13, " - ", 'PD5'!$B$16, " - ", 'PD5'!$J$5))&gt;230,LEFT(_xlfn.CONCAT('PD5'!$B$13, " - ", 'PD5'!$B$16, " - ", 'PD5'!$J$5),212)&amp;" [*** truncated]",_xlfn.CONCAT('PD5'!$B$13, " - ", 'PD5'!$B$16, " - ", 'PD5'!$J$5))</f>
        <v>Calculation of the revenue cap - Revenue adjustment - Total</v>
      </c>
      <c r="D4557" t="str">
        <f>'PD5'!$C$16</f>
        <v>£m</v>
      </c>
      <c r="E4557" t="s">
        <v>8488</v>
      </c>
      <c r="F4557" s="1248">
        <f>IF(ISBLANK('PD5'!$V$16),"##BLANK",'PD5'!$V$16)</f>
        <v>-0.5700382343798569</v>
      </c>
    </row>
    <row r="4558" spans="2:6" x14ac:dyDescent="0.2">
      <c r="B4558" t="str">
        <f>UPPER('PD5'!$AF$17)</f>
        <v>B0112OAWR_PR24</v>
      </c>
      <c r="C4558" t="str">
        <f>IF(LEN(_xlfn.CONCAT('PD5'!$B$13, " - ", 'PD5'!$B$17, " - ", 'PD5'!$E$5))&gt;230,LEFT(_xlfn.CONCAT('PD5'!$B$13, " - ", 'PD5'!$B$17, " - ", 'PD5'!$E$5),212)&amp;" [*** truncated]",_xlfn.CONCAT('PD5'!$B$13, " - ", 'PD5'!$B$17, " - ", 'PD5'!$E$5))</f>
        <v>Calculation of the revenue cap - Other adjustments - Water resources</v>
      </c>
      <c r="D4558" t="str">
        <f>'PD5'!$C$17</f>
        <v>£m</v>
      </c>
      <c r="E4558" t="s">
        <v>8488</v>
      </c>
      <c r="F4558" s="1248">
        <f>IF(ISBLANK('PD5'!$Q$17),"##BLANK",'PD5'!$Q$17)</f>
        <v>0</v>
      </c>
    </row>
    <row r="4559" spans="2:6" x14ac:dyDescent="0.2">
      <c r="B4559" t="str">
        <f>UPPER('PD5'!$AG$17)</f>
        <v>B0112OAWNP_PR24</v>
      </c>
      <c r="C4559" t="str">
        <f>IF(LEN(_xlfn.CONCAT('PD5'!$B$13, " - ", 'PD5'!$B$17, " - ", 'PD5'!$F$5))&gt;230,LEFT(_xlfn.CONCAT('PD5'!$B$13, " - ", 'PD5'!$B$17, " - ", 'PD5'!$F$5),212)&amp;" [*** truncated]",_xlfn.CONCAT('PD5'!$B$13, " - ", 'PD5'!$B$17, " - ", 'PD5'!$F$5))</f>
        <v>Calculation of the revenue cap - Other adjustments - Water network+</v>
      </c>
      <c r="D4559" t="str">
        <f>'PD5'!$C$17</f>
        <v>£m</v>
      </c>
      <c r="E4559" t="s">
        <v>8488</v>
      </c>
      <c r="F4559" s="1248">
        <f>IF(ISBLANK('PD5'!$R$17),"##BLANK",'PD5'!$R$17)</f>
        <v>0</v>
      </c>
    </row>
    <row r="4560" spans="2:6" x14ac:dyDescent="0.2">
      <c r="B4560" t="str">
        <f>UPPER('PD5'!$AH$17)</f>
        <v>B0112OAWWP_PR24</v>
      </c>
      <c r="C4560" t="str">
        <f>IF(LEN(_xlfn.CONCAT('PD5'!$B$13, " - ", 'PD5'!$B$17, " - ", 'PD5'!$G$5))&gt;230,LEFT(_xlfn.CONCAT('PD5'!$B$13, " - ", 'PD5'!$B$17, " - ", 'PD5'!$G$5),212)&amp;" [*** truncated]",_xlfn.CONCAT('PD5'!$B$13, " - ", 'PD5'!$B$17, " - ", 'PD5'!$G$5))</f>
        <v>Calculation of the revenue cap - Other adjustments - Wastewater network+</v>
      </c>
      <c r="D4560" t="str">
        <f>'PD5'!$C$17</f>
        <v>£m</v>
      </c>
      <c r="E4560" t="s">
        <v>8488</v>
      </c>
      <c r="F4560" s="1248">
        <f>IF(ISBLANK('PD5'!$S$17),"##BLANK",'PD5'!$S$17)</f>
        <v>0</v>
      </c>
    </row>
    <row r="4561" spans="2:6" x14ac:dyDescent="0.2">
      <c r="B4561" t="str">
        <f>UPPER('PD5'!$AI$17)</f>
        <v>B0112OABIO_PR24</v>
      </c>
      <c r="C4561" t="str">
        <f>IF(LEN(_xlfn.CONCAT('PD5'!$B$13, " - ", 'PD5'!$B$17, " - ", 'PD5'!$H$5))&gt;230,LEFT(_xlfn.CONCAT('PD5'!$B$13, " - ", 'PD5'!$B$17, " - ", 'PD5'!$H$5),212)&amp;" [*** truncated]",_xlfn.CONCAT('PD5'!$B$13, " - ", 'PD5'!$B$17, " - ", 'PD5'!$H$5))</f>
        <v>Calculation of the revenue cap - Other adjustments - Bioresources</v>
      </c>
      <c r="D4561" t="str">
        <f>'PD5'!$C$17</f>
        <v>£m</v>
      </c>
      <c r="E4561" t="s">
        <v>8488</v>
      </c>
      <c r="F4561" s="1248">
        <f>IF(ISBLANK('PD5'!$T$17),"##BLANK",'PD5'!$T$17)</f>
        <v>0</v>
      </c>
    </row>
    <row r="4562" spans="2:6" x14ac:dyDescent="0.2">
      <c r="B4562" t="str">
        <f>UPPER('PD5'!$AJ$17)</f>
        <v>B0112OAAPC_PR24</v>
      </c>
      <c r="C4562" t="str">
        <f>IF(LEN(_xlfn.CONCAT('PD5'!$B$13, " - ", 'PD5'!$B$17, " - ", 'PD5'!$I$5))&gt;230,LEFT(_xlfn.CONCAT('PD5'!$B$13, " - ", 'PD5'!$B$17, " - ", 'PD5'!$I$5),212)&amp;" [*** truncated]",_xlfn.CONCAT('PD5'!$B$13, " - ", 'PD5'!$B$17, " - ", 'PD5'!$I$5))</f>
        <v>Calculation of the revenue cap - Other adjustments - Additional Control</v>
      </c>
      <c r="D4562" t="str">
        <f>'PD5'!$C$17</f>
        <v>£m</v>
      </c>
      <c r="E4562" t="s">
        <v>8488</v>
      </c>
      <c r="F4562" s="1248">
        <f>IF(ISBLANK('PD5'!$U$17),"##BLANK",'PD5'!$U$17)</f>
        <v>0</v>
      </c>
    </row>
    <row r="4563" spans="2:6" x14ac:dyDescent="0.2">
      <c r="B4563" t="str">
        <f>UPPER('PD5'!$AK$17)</f>
        <v>B0112OATOT_PR24</v>
      </c>
      <c r="C4563" t="str">
        <f>IF(LEN(_xlfn.CONCAT('PD5'!$B$13, " - ", 'PD5'!$B$17, " - ", 'PD5'!$J$5))&gt;230,LEFT(_xlfn.CONCAT('PD5'!$B$13, " - ", 'PD5'!$B$17, " - ", 'PD5'!$J$5),212)&amp;" [*** truncated]",_xlfn.CONCAT('PD5'!$B$13, " - ", 'PD5'!$B$17, " - ", 'PD5'!$J$5))</f>
        <v>Calculation of the revenue cap - Other adjustments - Total</v>
      </c>
      <c r="D4563" t="str">
        <f>'PD5'!$C$17</f>
        <v>£m</v>
      </c>
      <c r="E4563" t="s">
        <v>8488</v>
      </c>
      <c r="F4563" s="1248">
        <f>IF(ISBLANK('PD5'!$V$17),"##BLANK",'PD5'!$V$17)</f>
        <v>0</v>
      </c>
    </row>
    <row r="4564" spans="2:6" x14ac:dyDescent="0.2">
      <c r="B4564" t="str">
        <f>UPPER('PD5'!$AF$18)</f>
        <v>B0113RCWR_PR24</v>
      </c>
      <c r="C4564" t="str">
        <f>IF(LEN(_xlfn.CONCAT('PD5'!$B$13, " - ", 'PD5'!$B$18, " - ", 'PD5'!$E$5))&gt;230,LEFT(_xlfn.CONCAT('PD5'!$B$13, " - ", 'PD5'!$B$18, " - ", 'PD5'!$E$5),212)&amp;" [*** truncated]",_xlfn.CONCAT('PD5'!$B$13, " - ", 'PD5'!$B$18, " - ", 'PD5'!$E$5))</f>
        <v>Calculation of the revenue cap - Revenue cap - Water resources</v>
      </c>
      <c r="D4564" t="str">
        <f>'PD5'!$C$18</f>
        <v>£m</v>
      </c>
      <c r="E4564" t="s">
        <v>8488</v>
      </c>
      <c r="F4564" s="1248">
        <f>IF(ISBLANK('PD5'!$Q$18),"##BLANK",'PD5'!$Q$18)</f>
        <v>63.92506061548027</v>
      </c>
    </row>
    <row r="4565" spans="2:6" x14ac:dyDescent="0.2">
      <c r="B4565" t="str">
        <f>UPPER('PD5'!$AG$18)</f>
        <v>B0113RCWNP_PR24</v>
      </c>
      <c r="C4565" t="str">
        <f>IF(LEN(_xlfn.CONCAT('PD5'!$B$13, " - ", 'PD5'!$B$18, " - ", 'PD5'!$F$5))&gt;230,LEFT(_xlfn.CONCAT('PD5'!$B$13, " - ", 'PD5'!$B$18, " - ", 'PD5'!$F$5),212)&amp;" [*** truncated]",_xlfn.CONCAT('PD5'!$B$13, " - ", 'PD5'!$B$18, " - ", 'PD5'!$F$5))</f>
        <v>Calculation of the revenue cap - Revenue cap - Water network+</v>
      </c>
      <c r="D4565" t="str">
        <f>'PD5'!$C$18</f>
        <v>£m</v>
      </c>
      <c r="E4565" t="s">
        <v>8488</v>
      </c>
      <c r="F4565" s="1248">
        <f>IF(ISBLANK('PD5'!$R$18),"##BLANK",'PD5'!$R$18)</f>
        <v>544.68851476530915</v>
      </c>
    </row>
    <row r="4566" spans="2:6" x14ac:dyDescent="0.2">
      <c r="B4566" t="str">
        <f>UPPER('PD5'!$AH$18)</f>
        <v>B0113RCWWP_PR24</v>
      </c>
      <c r="C4566" t="str">
        <f>IF(LEN(_xlfn.CONCAT('PD5'!$B$13, " - ", 'PD5'!$B$18, " - ", 'PD5'!$G$5))&gt;230,LEFT(_xlfn.CONCAT('PD5'!$B$13, " - ", 'PD5'!$B$18, " - ", 'PD5'!$G$5),212)&amp;" [*** truncated]",_xlfn.CONCAT('PD5'!$B$13, " - ", 'PD5'!$B$18, " - ", 'PD5'!$G$5))</f>
        <v>Calculation of the revenue cap - Revenue cap - Wastewater network+</v>
      </c>
      <c r="D4566" t="str">
        <f>'PD5'!$C$18</f>
        <v>£m</v>
      </c>
      <c r="E4566" t="s">
        <v>8488</v>
      </c>
      <c r="F4566" s="1248">
        <f>IF(ISBLANK('PD5'!$S$18),"##BLANK",'PD5'!$S$18)</f>
        <v>742.67261548026113</v>
      </c>
    </row>
    <row r="4567" spans="2:6" x14ac:dyDescent="0.2">
      <c r="B4567" t="str">
        <f>UPPER('PD5'!$AI$18)</f>
        <v>B0113RCBIO_PR24</v>
      </c>
      <c r="C4567" t="str">
        <f>IF(LEN(_xlfn.CONCAT('PD5'!$B$13, " - ", 'PD5'!$B$18, " - ", 'PD5'!$H$5))&gt;230,LEFT(_xlfn.CONCAT('PD5'!$B$13, " - ", 'PD5'!$B$18, " - ", 'PD5'!$H$5),212)&amp;" [*** truncated]",_xlfn.CONCAT('PD5'!$B$13, " - ", 'PD5'!$B$18, " - ", 'PD5'!$H$5))</f>
        <v>Calculation of the revenue cap - Revenue cap - Bioresources</v>
      </c>
      <c r="D4567" t="str">
        <f>'PD5'!$C$18</f>
        <v>£m</v>
      </c>
      <c r="E4567" t="s">
        <v>8488</v>
      </c>
      <c r="F4567" s="1248">
        <f>IF(ISBLANK('PD5'!$T$18),"##BLANK",'PD5'!$T$18)</f>
        <v>110.77834815045073</v>
      </c>
    </row>
    <row r="4568" spans="2:6" x14ac:dyDescent="0.2">
      <c r="B4568" t="str">
        <f>UPPER('PD5'!$AJ$18)</f>
        <v>B0113RCAPC_PR24</v>
      </c>
      <c r="C4568" t="str">
        <f>IF(LEN(_xlfn.CONCAT('PD5'!$B$13, " - ", 'PD5'!$B$18, " - ", 'PD5'!$I$5))&gt;230,LEFT(_xlfn.CONCAT('PD5'!$B$13, " - ", 'PD5'!$B$18, " - ", 'PD5'!$I$5),212)&amp;" [*** truncated]",_xlfn.CONCAT('PD5'!$B$13, " - ", 'PD5'!$B$18, " - ", 'PD5'!$I$5))</f>
        <v>Calculation of the revenue cap - Revenue cap - Additional Control</v>
      </c>
      <c r="D4568" t="str">
        <f>'PD5'!$C$18</f>
        <v>£m</v>
      </c>
      <c r="E4568" t="s">
        <v>8488</v>
      </c>
      <c r="F4568" s="1248">
        <f>IF(ISBLANK('PD5'!$U$18),"##BLANK",'PD5'!$U$18)</f>
        <v>0</v>
      </c>
    </row>
    <row r="4569" spans="2:6" x14ac:dyDescent="0.2">
      <c r="B4569" t="str">
        <f>UPPER('PD5'!$AK$18)</f>
        <v>B0113RCTOT_PR24</v>
      </c>
      <c r="C4569" t="str">
        <f>IF(LEN(_xlfn.CONCAT('PD5'!$B$13, " - ", 'PD5'!$B$18, " - ", 'PD5'!$J$5))&gt;230,LEFT(_xlfn.CONCAT('PD5'!$B$13, " - ", 'PD5'!$B$18, " - ", 'PD5'!$J$5),212)&amp;" [*** truncated]",_xlfn.CONCAT('PD5'!$B$13, " - ", 'PD5'!$B$18, " - ", 'PD5'!$J$5))</f>
        <v>Calculation of the revenue cap - Revenue cap - Total</v>
      </c>
      <c r="D4569" t="str">
        <f>'PD5'!$C$18</f>
        <v>£m</v>
      </c>
      <c r="E4569" t="s">
        <v>8488</v>
      </c>
      <c r="F4569" s="1248">
        <f>IF(ISBLANK('PD5'!$V$18),"##BLANK",'PD5'!$V$18)</f>
        <v>1462.0645390115012</v>
      </c>
    </row>
    <row r="4570" spans="2:6" x14ac:dyDescent="0.2">
      <c r="B4570" t="str">
        <f>UPPER('PD5'!$AK$21)</f>
        <v>B0114RCTOT_PR24</v>
      </c>
      <c r="C4570" t="str">
        <f>IF(LEN(_xlfn.CONCAT('PD5'!$B$20, " - ", 'PD5'!$B$21, " - ", 'PD5'!$J$5))&gt;230,LEFT(_xlfn.CONCAT('PD5'!$B$20, " - ", 'PD5'!$B$21, " - ", 'PD5'!$J$5),212)&amp;" [*** truncated]",_xlfn.CONCAT('PD5'!$B$20, " - ", 'PD5'!$B$21, " - ", 'PD5'!$J$5))</f>
        <v>Calculation of the revenue imbalance  - Revenue cap  - Total</v>
      </c>
      <c r="D4570" t="str">
        <f>'PD5'!$C$21</f>
        <v>£m</v>
      </c>
      <c r="E4570" t="s">
        <v>8488</v>
      </c>
      <c r="F4570" s="1248">
        <f>IF(ISBLANK('PD5'!$V$21),"##BLANK",'PD5'!$V$21)</f>
        <v>1462.0645390115012</v>
      </c>
    </row>
    <row r="4571" spans="2:6" x14ac:dyDescent="0.2">
      <c r="B4571" t="str">
        <f>UPPER('PD5'!$AK$22)</f>
        <v>B0115RRTOT_PR24</v>
      </c>
      <c r="C4571" t="str">
        <f>IF(LEN(_xlfn.CONCAT('PD5'!$B$20, " - ", 'PD5'!$B$22, " - ", 'PD5'!$J$5))&gt;230,LEFT(_xlfn.CONCAT('PD5'!$B$20, " - ", 'PD5'!$B$22, " - ", 'PD5'!$J$5),212)&amp;" [*** truncated]",_xlfn.CONCAT('PD5'!$B$20, " - ", 'PD5'!$B$22, " - ", 'PD5'!$J$5))</f>
        <v>Calculation of the revenue imbalance  - Revenue Recovered  - Total</v>
      </c>
      <c r="D4571" t="str">
        <f>'PD5'!$C$22</f>
        <v>£m</v>
      </c>
      <c r="E4571" t="s">
        <v>8488</v>
      </c>
      <c r="F4571" s="1248">
        <f>IF(ISBLANK('PD5'!$V$22),"##BLANK",'PD5'!$V$22)</f>
        <v>1432.5721743860743</v>
      </c>
    </row>
    <row r="4572" spans="2:6" x14ac:dyDescent="0.2">
      <c r="B4572" t="str">
        <f>UPPER('PD5'!$AF$23)</f>
        <v>B0116RIWR_PR24</v>
      </c>
      <c r="C4572" t="str">
        <f>IF(LEN(_xlfn.CONCAT('PD5'!$B$20, " - ", 'PD5'!$B$23, " - ", 'PD5'!$E$5))&gt;230,LEFT(_xlfn.CONCAT('PD5'!$B$20, " - ", 'PD5'!$B$23, " - ", 'PD5'!$E$5),212)&amp;" [*** truncated]",_xlfn.CONCAT('PD5'!$B$20, " - ", 'PD5'!$B$23, " - ", 'PD5'!$E$5))</f>
        <v>Calculation of the revenue imbalance  - Revenue imbalance  - Water resources</v>
      </c>
      <c r="D4572" t="str">
        <f>'PD5'!$C$23</f>
        <v>£m</v>
      </c>
      <c r="E4572" t="s">
        <v>8488</v>
      </c>
      <c r="F4572" s="1248">
        <f>IF(ISBLANK('PD5'!$Q$23),"##BLANK",'PD5'!$Q$23)</f>
        <v>2.9071032017407603</v>
      </c>
    </row>
    <row r="4573" spans="2:6" x14ac:dyDescent="0.2">
      <c r="B4573" t="str">
        <f>UPPER('PD5'!$AG$23)</f>
        <v>B0116RIWNP_PR24</v>
      </c>
      <c r="C4573" t="str">
        <f>IF(LEN(_xlfn.CONCAT('PD5'!$B$20, " - ", 'PD5'!$B$23, " - ", 'PD5'!$F$5))&gt;230,LEFT(_xlfn.CONCAT('PD5'!$B$20, " - ", 'PD5'!$B$23, " - ", 'PD5'!$F$5),212)&amp;" [*** truncated]",_xlfn.CONCAT('PD5'!$B$20, " - ", 'PD5'!$B$23, " - ", 'PD5'!$F$5))</f>
        <v>Calculation of the revenue imbalance  - Revenue imbalance  - Water network+</v>
      </c>
      <c r="D4573" t="str">
        <f>'PD5'!$C$23</f>
        <v>£m</v>
      </c>
      <c r="E4573" t="s">
        <v>8488</v>
      </c>
      <c r="F4573" s="1248">
        <f>IF(ISBLANK('PD5'!$R$23),"##BLANK",'PD5'!$R$23)</f>
        <v>12.639978240596633</v>
      </c>
    </row>
    <row r="4574" spans="2:6" x14ac:dyDescent="0.2">
      <c r="B4574" t="str">
        <f>UPPER('PD5'!$AH$23)</f>
        <v>B0116RIWWP_PR24</v>
      </c>
      <c r="C4574" t="str">
        <f>IF(LEN(_xlfn.CONCAT('PD5'!$B$20, " - ", 'PD5'!$B$23, " - ", 'PD5'!$G$5))&gt;230,LEFT(_xlfn.CONCAT('PD5'!$B$20, " - ", 'PD5'!$B$23, " - ", 'PD5'!$G$5),212)&amp;" [*** truncated]",_xlfn.CONCAT('PD5'!$B$20, " - ", 'PD5'!$B$23, " - ", 'PD5'!$G$5))</f>
        <v>Calculation of the revenue imbalance  - Revenue imbalance  - Wastewater network+</v>
      </c>
      <c r="D4574" t="str">
        <f>'PD5'!$C$23</f>
        <v>£m</v>
      </c>
      <c r="E4574" t="s">
        <v>8488</v>
      </c>
      <c r="F4574" s="1248">
        <f>IF(ISBLANK('PD5'!$S$23),"##BLANK",'PD5'!$S$23)</f>
        <v>15.826133975753692</v>
      </c>
    </row>
    <row r="4575" spans="2:6" x14ac:dyDescent="0.2">
      <c r="B4575" t="str">
        <f>UPPER('PD5'!$AI$23)</f>
        <v>B0116RIBIO_PR24</v>
      </c>
      <c r="C4575" t="str">
        <f>IF(LEN(_xlfn.CONCAT('PD5'!$B$20, " - ", 'PD5'!$B$23, " - ", 'PD5'!$H$5))&gt;230,LEFT(_xlfn.CONCAT('PD5'!$B$20, " - ", 'PD5'!$B$23, " - ", 'PD5'!$H$5),212)&amp;" [*** truncated]",_xlfn.CONCAT('PD5'!$B$20, " - ", 'PD5'!$B$23, " - ", 'PD5'!$H$5))</f>
        <v>Calculation of the revenue imbalance  - Revenue imbalance  - Bioresources</v>
      </c>
      <c r="D4575" t="str">
        <f>'PD5'!$C$23</f>
        <v>£m</v>
      </c>
      <c r="E4575" t="s">
        <v>8488</v>
      </c>
      <c r="F4575" s="1248">
        <f>IF(ISBLANK('PD5'!$T$23),"##BLANK",'PD5'!$T$23)</f>
        <v>-1.8808507926639777</v>
      </c>
    </row>
    <row r="4576" spans="2:6" x14ac:dyDescent="0.2">
      <c r="B4576" t="str">
        <f>UPPER('PD5'!$AJ$23)</f>
        <v>B0116RIAPC_PR24</v>
      </c>
      <c r="C4576" t="str">
        <f>IF(LEN(_xlfn.CONCAT('PD5'!$B$20, " - ", 'PD5'!$B$23, " - ", 'PD5'!$I$5))&gt;230,LEFT(_xlfn.CONCAT('PD5'!$B$20, " - ", 'PD5'!$B$23, " - ", 'PD5'!$I$5),212)&amp;" [*** truncated]",_xlfn.CONCAT('PD5'!$B$20, " - ", 'PD5'!$B$23, " - ", 'PD5'!$I$5))</f>
        <v>Calculation of the revenue imbalance  - Revenue imbalance  - Additional Control</v>
      </c>
      <c r="D4576" t="str">
        <f>'PD5'!$C$23</f>
        <v>£m</v>
      </c>
      <c r="E4576" t="s">
        <v>8488</v>
      </c>
      <c r="F4576" s="1248">
        <f>IF(ISBLANK('PD5'!$U$23),"##BLANK",'PD5'!$U$23)</f>
        <v>0</v>
      </c>
    </row>
    <row r="4577" spans="2:6" x14ac:dyDescent="0.2">
      <c r="B4577" t="str">
        <f>UPPER('PD5'!$AK$23)</f>
        <v>B0116RITOT_PR24</v>
      </c>
      <c r="C4577" t="str">
        <f>IF(LEN(_xlfn.CONCAT('PD5'!$B$20, " - ", 'PD5'!$B$23, " - ", 'PD5'!$J$5))&gt;230,LEFT(_xlfn.CONCAT('PD5'!$B$20, " - ", 'PD5'!$B$23, " - ", 'PD5'!$J$5),212)&amp;" [*** truncated]",_xlfn.CONCAT('PD5'!$B$20, " - ", 'PD5'!$B$23, " - ", 'PD5'!$J$5))</f>
        <v>Calculation of the revenue imbalance  - Revenue imbalance  - Total</v>
      </c>
      <c r="D4577" t="str">
        <f>'PD5'!$C$23</f>
        <v>£m</v>
      </c>
      <c r="E4577" t="s">
        <v>8488</v>
      </c>
      <c r="F4577" s="1248">
        <f>IF(ISBLANK('PD5'!$V$23),"##BLANK",'PD5'!$V$23)</f>
        <v>29.492364625427108</v>
      </c>
    </row>
    <row r="4578" spans="2:6" x14ac:dyDescent="0.2">
      <c r="B4578" t="str">
        <f>UPPER('PD6'!$S$11)</f>
        <v>PD6_01VOL_PR24</v>
      </c>
      <c r="C4578" t="str">
        <f>IF(LEN(_xlfn.CONCAT('PD6'!$B$10, " - ", 'PD6'!$B$11, " - ", 'PD6'!$C$7))&gt;230,LEFT(_xlfn.CONCAT('PD6'!$B$10, " - ", 'PD6'!$B$11, " - ", 'PD6'!$C$7),212)&amp;" [*** truncated]",_xlfn.CONCAT('PD6'!$B$10, " - ", 'PD6'!$B$11, " - ", 'PD6'!$C$7))</f>
        <v>Bulk supply exports - Bulk supply 1 - Volume</v>
      </c>
      <c r="D4578" t="str">
        <f>'PD6'!$C$5</f>
        <v>Ml</v>
      </c>
      <c r="E4578" t="s">
        <v>8488</v>
      </c>
      <c r="F4578" s="1248" t="str">
        <f>IF(ISBLANK('PD6'!$I$11),"##BLANK",'PD6'!$I$11)</f>
        <v>##BLANK</v>
      </c>
    </row>
    <row r="4579" spans="2:6" x14ac:dyDescent="0.2">
      <c r="B4579" t="str">
        <f>UPPER('PD6'!$T$11)</f>
        <v>PD6_01OPC_PR24</v>
      </c>
      <c r="C4579" t="str">
        <f>IF(LEN(_xlfn.CONCAT('PD6'!$B$10, " - ", 'PD6'!$B$11, " - ", 'PD6'!$D$7))&gt;230,LEFT(_xlfn.CONCAT('PD6'!$B$10, " - ", 'PD6'!$B$11, " - ", 'PD6'!$D$7),212)&amp;" [*** truncated]",_xlfn.CONCAT('PD6'!$B$10, " - ", 'PD6'!$B$11, " - ", 'PD6'!$D$7))</f>
        <v>Bulk supply exports - Bulk supply 1 - Operating costs</v>
      </c>
      <c r="D4579" t="str">
        <f>'PD6'!$D$5</f>
        <v>£m</v>
      </c>
      <c r="E4579" t="s">
        <v>8488</v>
      </c>
      <c r="F4579" s="1248" t="str">
        <f>IF(ISBLANK('PD6'!$J$11),"##BLANK",'PD6'!$J$11)</f>
        <v>##BLANK</v>
      </c>
    </row>
    <row r="4580" spans="2:6" x14ac:dyDescent="0.2">
      <c r="B4580" t="str">
        <f>UPPER('PD6'!$U$11)</f>
        <v>PD6_01REV_PR24</v>
      </c>
      <c r="C4580" t="str">
        <f>IF(LEN(_xlfn.CONCAT('PD6'!$B$10, " - ", 'PD6'!$B$11, " - ", 'PD6'!$E$7))&gt;230,LEFT(_xlfn.CONCAT('PD6'!$B$10, " - ", 'PD6'!$B$11, " - ", 'PD6'!$E$7),212)&amp;" [*** truncated]",_xlfn.CONCAT('PD6'!$B$10, " - ", 'PD6'!$B$11, " - ", 'PD6'!$E$7))</f>
        <v>Bulk supply exports - Bulk supply 1 - Revenue</v>
      </c>
      <c r="D4580" t="str">
        <f>'PD6'!$E$5</f>
        <v>£m</v>
      </c>
      <c r="E4580" t="s">
        <v>8488</v>
      </c>
      <c r="F4580" s="1248" t="str">
        <f>IF(ISBLANK('PD6'!$K$11),"##BLANK",'PD6'!$K$11)</f>
        <v>##BLANK</v>
      </c>
    </row>
    <row r="4581" spans="2:6" x14ac:dyDescent="0.2">
      <c r="B4581" t="str">
        <f>UPPER('PD6'!$S$12)</f>
        <v>PD6_02VOL_PR24</v>
      </c>
      <c r="C4581" t="str">
        <f>IF(LEN(_xlfn.CONCAT('PD6'!$B$10, " - ", 'PD6'!$B$12, " - ", 'PD6'!$C$7))&gt;230,LEFT(_xlfn.CONCAT('PD6'!$B$10, " - ", 'PD6'!$B$12, " - ", 'PD6'!$C$7),212)&amp;" [*** truncated]",_xlfn.CONCAT('PD6'!$B$10, " - ", 'PD6'!$B$12, " - ", 'PD6'!$C$7))</f>
        <v>Bulk supply exports - Bulk supply 2 - Volume</v>
      </c>
      <c r="D4581" t="str">
        <f>'PD6'!$C$5</f>
        <v>Ml</v>
      </c>
      <c r="E4581" t="s">
        <v>8488</v>
      </c>
      <c r="F4581" s="1248" t="str">
        <f>IF(ISBLANK('PD6'!$I$12),"##BLANK",'PD6'!$I$12)</f>
        <v>##BLANK</v>
      </c>
    </row>
    <row r="4582" spans="2:6" x14ac:dyDescent="0.2">
      <c r="B4582" t="str">
        <f>UPPER('PD6'!$T$12)</f>
        <v>PD6_02OPC_PR24</v>
      </c>
      <c r="C4582" t="str">
        <f>IF(LEN(_xlfn.CONCAT('PD6'!$B$10, " - ", 'PD6'!$B$12, " - ", 'PD6'!$D$7))&gt;230,LEFT(_xlfn.CONCAT('PD6'!$B$10, " - ", 'PD6'!$B$12, " - ", 'PD6'!$D$7),212)&amp;" [*** truncated]",_xlfn.CONCAT('PD6'!$B$10, " - ", 'PD6'!$B$12, " - ", 'PD6'!$D$7))</f>
        <v>Bulk supply exports - Bulk supply 2 - Operating costs</v>
      </c>
      <c r="D4582" t="str">
        <f>'PD6'!$D$5</f>
        <v>£m</v>
      </c>
      <c r="E4582" t="s">
        <v>8488</v>
      </c>
      <c r="F4582" s="1248" t="str">
        <f>IF(ISBLANK('PD6'!$J$12),"##BLANK",'PD6'!$J$12)</f>
        <v>##BLANK</v>
      </c>
    </row>
    <row r="4583" spans="2:6" x14ac:dyDescent="0.2">
      <c r="B4583" t="str">
        <f>UPPER('PD6'!$U$12)</f>
        <v>PD6_02REV_PR24</v>
      </c>
      <c r="C4583" t="str">
        <f>IF(LEN(_xlfn.CONCAT('PD6'!$B$10, " - ", 'PD6'!$B$12, " - ", 'PD6'!$E$7))&gt;230,LEFT(_xlfn.CONCAT('PD6'!$B$10, " - ", 'PD6'!$B$12, " - ", 'PD6'!$E$7),212)&amp;" [*** truncated]",_xlfn.CONCAT('PD6'!$B$10, " - ", 'PD6'!$B$12, " - ", 'PD6'!$E$7))</f>
        <v>Bulk supply exports - Bulk supply 2 - Revenue</v>
      </c>
      <c r="D4583" t="str">
        <f>'PD6'!$E$5</f>
        <v>£m</v>
      </c>
      <c r="E4583" t="s">
        <v>8488</v>
      </c>
      <c r="F4583" s="1248" t="str">
        <f>IF(ISBLANK('PD6'!$K$12),"##BLANK",'PD6'!$K$12)</f>
        <v>##BLANK</v>
      </c>
    </row>
    <row r="4584" spans="2:6" x14ac:dyDescent="0.2">
      <c r="B4584" t="str">
        <f>UPPER('PD6'!$S$13)</f>
        <v>PD6_03VOL_PR24</v>
      </c>
      <c r="C4584" t="str">
        <f>IF(LEN(_xlfn.CONCAT('PD6'!$B$10, " - ", 'PD6'!$B$13, " - ", 'PD6'!$C$7))&gt;230,LEFT(_xlfn.CONCAT('PD6'!$B$10, " - ", 'PD6'!$B$13, " - ", 'PD6'!$C$7),212)&amp;" [*** truncated]",_xlfn.CONCAT('PD6'!$B$10, " - ", 'PD6'!$B$13, " - ", 'PD6'!$C$7))</f>
        <v>Bulk supply exports - Bulk supply 3 - Volume</v>
      </c>
      <c r="D4584" t="str">
        <f>'PD6'!$C$5</f>
        <v>Ml</v>
      </c>
      <c r="E4584" t="s">
        <v>8488</v>
      </c>
      <c r="F4584" s="1248" t="str">
        <f>IF(ISBLANK('PD6'!$I$13),"##BLANK",'PD6'!$I$13)</f>
        <v>##BLANK</v>
      </c>
    </row>
    <row r="4585" spans="2:6" x14ac:dyDescent="0.2">
      <c r="B4585" t="str">
        <f>UPPER('PD6'!$T$13)</f>
        <v>PD6_03OPC_PR24</v>
      </c>
      <c r="C4585" t="str">
        <f>IF(LEN(_xlfn.CONCAT('PD6'!$B$10, " - ", 'PD6'!$B$13, " - ", 'PD6'!$D$7))&gt;230,LEFT(_xlfn.CONCAT('PD6'!$B$10, " - ", 'PD6'!$B$13, " - ", 'PD6'!$D$7),212)&amp;" [*** truncated]",_xlfn.CONCAT('PD6'!$B$10, " - ", 'PD6'!$B$13, " - ", 'PD6'!$D$7))</f>
        <v>Bulk supply exports - Bulk supply 3 - Operating costs</v>
      </c>
      <c r="D4585" t="str">
        <f>'PD6'!$D$5</f>
        <v>£m</v>
      </c>
      <c r="E4585" t="s">
        <v>8488</v>
      </c>
      <c r="F4585" s="1248" t="str">
        <f>IF(ISBLANK('PD6'!$J$13),"##BLANK",'PD6'!$J$13)</f>
        <v>##BLANK</v>
      </c>
    </row>
    <row r="4586" spans="2:6" x14ac:dyDescent="0.2">
      <c r="B4586" t="str">
        <f>UPPER('PD6'!$U$13)</f>
        <v>PD6_03REV_PR24</v>
      </c>
      <c r="C4586" t="str">
        <f>IF(LEN(_xlfn.CONCAT('PD6'!$B$10, " - ", 'PD6'!$B$13, " - ", 'PD6'!$E$7))&gt;230,LEFT(_xlfn.CONCAT('PD6'!$B$10, " - ", 'PD6'!$B$13, " - ", 'PD6'!$E$7),212)&amp;" [*** truncated]",_xlfn.CONCAT('PD6'!$B$10, " - ", 'PD6'!$B$13, " - ", 'PD6'!$E$7))</f>
        <v>Bulk supply exports - Bulk supply 3 - Revenue</v>
      </c>
      <c r="D4586" t="str">
        <f>'PD6'!$E$5</f>
        <v>£m</v>
      </c>
      <c r="E4586" t="s">
        <v>8488</v>
      </c>
      <c r="F4586" s="1248" t="str">
        <f>IF(ISBLANK('PD6'!$K$13),"##BLANK",'PD6'!$K$13)</f>
        <v>##BLANK</v>
      </c>
    </row>
    <row r="4587" spans="2:6" x14ac:dyDescent="0.2">
      <c r="B4587" t="str">
        <f>UPPER('PD6'!$S$14)</f>
        <v>PD6_04VOL_PR24</v>
      </c>
      <c r="C4587" t="str">
        <f>IF(LEN(_xlfn.CONCAT('PD6'!$B$10, " - ", 'PD6'!$B$14, " - ", 'PD6'!$C$7))&gt;230,LEFT(_xlfn.CONCAT('PD6'!$B$10, " - ", 'PD6'!$B$14, " - ", 'PD6'!$C$7),212)&amp;" [*** truncated]",_xlfn.CONCAT('PD6'!$B$10, " - ", 'PD6'!$B$14, " - ", 'PD6'!$C$7))</f>
        <v>Bulk supply exports - Bulk supply 4 - Volume</v>
      </c>
      <c r="D4587" t="str">
        <f>'PD6'!$C$5</f>
        <v>Ml</v>
      </c>
      <c r="E4587" t="s">
        <v>8488</v>
      </c>
      <c r="F4587" s="1248" t="str">
        <f>IF(ISBLANK('PD6'!$I$14),"##BLANK",'PD6'!$I$14)</f>
        <v>##BLANK</v>
      </c>
    </row>
    <row r="4588" spans="2:6" x14ac:dyDescent="0.2">
      <c r="B4588" t="str">
        <f>UPPER('PD6'!$T$14)</f>
        <v>PD6_04OPC_PR24</v>
      </c>
      <c r="C4588" t="str">
        <f>IF(LEN(_xlfn.CONCAT('PD6'!$B$10, " - ", 'PD6'!$B$14, " - ", 'PD6'!$D$7))&gt;230,LEFT(_xlfn.CONCAT('PD6'!$B$10, " - ", 'PD6'!$B$14, " - ", 'PD6'!$D$7),212)&amp;" [*** truncated]",_xlfn.CONCAT('PD6'!$B$10, " - ", 'PD6'!$B$14, " - ", 'PD6'!$D$7))</f>
        <v>Bulk supply exports - Bulk supply 4 - Operating costs</v>
      </c>
      <c r="D4588" t="str">
        <f>'PD6'!$D$5</f>
        <v>£m</v>
      </c>
      <c r="E4588" t="s">
        <v>8488</v>
      </c>
      <c r="F4588" s="1248" t="str">
        <f>IF(ISBLANK('PD6'!$J$14),"##BLANK",'PD6'!$J$14)</f>
        <v>##BLANK</v>
      </c>
    </row>
    <row r="4589" spans="2:6" x14ac:dyDescent="0.2">
      <c r="B4589" t="str">
        <f>UPPER('PD6'!$U$14)</f>
        <v>PD6_04REV_PR24</v>
      </c>
      <c r="C4589" t="str">
        <f>IF(LEN(_xlfn.CONCAT('PD6'!$B$10, " - ", 'PD6'!$B$14, " - ", 'PD6'!$E$7))&gt;230,LEFT(_xlfn.CONCAT('PD6'!$B$10, " - ", 'PD6'!$B$14, " - ", 'PD6'!$E$7),212)&amp;" [*** truncated]",_xlfn.CONCAT('PD6'!$B$10, " - ", 'PD6'!$B$14, " - ", 'PD6'!$E$7))</f>
        <v>Bulk supply exports - Bulk supply 4 - Revenue</v>
      </c>
      <c r="D4589" t="str">
        <f>'PD6'!$E$5</f>
        <v>£m</v>
      </c>
      <c r="E4589" t="s">
        <v>8488</v>
      </c>
      <c r="F4589" s="1248" t="str">
        <f>IF(ISBLANK('PD6'!$K$14),"##BLANK",'PD6'!$K$14)</f>
        <v>##BLANK</v>
      </c>
    </row>
    <row r="4590" spans="2:6" x14ac:dyDescent="0.2">
      <c r="B4590" t="str">
        <f>UPPER('PD6'!$S$15)</f>
        <v>PD6_05VOL_PR24</v>
      </c>
      <c r="C4590" t="str">
        <f>IF(LEN(_xlfn.CONCAT('PD6'!$B$10, " - ", 'PD6'!$B$15, " - ", 'PD6'!$C$7))&gt;230,LEFT(_xlfn.CONCAT('PD6'!$B$10, " - ", 'PD6'!$B$15, " - ", 'PD6'!$C$7),212)&amp;" [*** truncated]",_xlfn.CONCAT('PD6'!$B$10, " - ", 'PD6'!$B$15, " - ", 'PD6'!$C$7))</f>
        <v>Bulk supply exports - Bulk supply 5 - Volume</v>
      </c>
      <c r="D4590" t="str">
        <f>'PD6'!$C$5</f>
        <v>Ml</v>
      </c>
      <c r="E4590" t="s">
        <v>8488</v>
      </c>
      <c r="F4590" s="1248" t="str">
        <f>IF(ISBLANK('PD6'!$I$15),"##BLANK",'PD6'!$I$15)</f>
        <v>##BLANK</v>
      </c>
    </row>
    <row r="4591" spans="2:6" x14ac:dyDescent="0.2">
      <c r="B4591" t="str">
        <f>UPPER('PD6'!$T$15)</f>
        <v>PD6_05OPC_PR24</v>
      </c>
      <c r="C4591" t="str">
        <f>IF(LEN(_xlfn.CONCAT('PD6'!$B$10, " - ", 'PD6'!$B$15, " - ", 'PD6'!$D$7))&gt;230,LEFT(_xlfn.CONCAT('PD6'!$B$10, " - ", 'PD6'!$B$15, " - ", 'PD6'!$D$7),212)&amp;" [*** truncated]",_xlfn.CONCAT('PD6'!$B$10, " - ", 'PD6'!$B$15, " - ", 'PD6'!$D$7))</f>
        <v>Bulk supply exports - Bulk supply 5 - Operating costs</v>
      </c>
      <c r="D4591" t="str">
        <f>'PD6'!$D$5</f>
        <v>£m</v>
      </c>
      <c r="E4591" t="s">
        <v>8488</v>
      </c>
      <c r="F4591" s="1248" t="str">
        <f>IF(ISBLANK('PD6'!$J$15),"##BLANK",'PD6'!$J$15)</f>
        <v>##BLANK</v>
      </c>
    </row>
    <row r="4592" spans="2:6" x14ac:dyDescent="0.2">
      <c r="B4592" t="str">
        <f>UPPER('PD6'!$U$15)</f>
        <v>PD6_05REV_PR24</v>
      </c>
      <c r="C4592" t="str">
        <f>IF(LEN(_xlfn.CONCAT('PD6'!$B$10, " - ", 'PD6'!$B$15, " - ", 'PD6'!$E$7))&gt;230,LEFT(_xlfn.CONCAT('PD6'!$B$10, " - ", 'PD6'!$B$15, " - ", 'PD6'!$E$7),212)&amp;" [*** truncated]",_xlfn.CONCAT('PD6'!$B$10, " - ", 'PD6'!$B$15, " - ", 'PD6'!$E$7))</f>
        <v>Bulk supply exports - Bulk supply 5 - Revenue</v>
      </c>
      <c r="D4592" t="str">
        <f>'PD6'!$E$5</f>
        <v>£m</v>
      </c>
      <c r="E4592" t="s">
        <v>8488</v>
      </c>
      <c r="F4592" s="1248" t="str">
        <f>IF(ISBLANK('PD6'!$K$15),"##BLANK",'PD6'!$K$15)</f>
        <v>##BLANK</v>
      </c>
    </row>
    <row r="4593" spans="2:6" x14ac:dyDescent="0.2">
      <c r="B4593" t="str">
        <f>UPPER('PD6'!$S$16)</f>
        <v>PD6_06VOL_PR24</v>
      </c>
      <c r="C4593" t="str">
        <f>IF(LEN(_xlfn.CONCAT('PD6'!$B$10, " - ", 'PD6'!$B$16, " - ", 'PD6'!$C$7))&gt;230,LEFT(_xlfn.CONCAT('PD6'!$B$10, " - ", 'PD6'!$B$16, " - ", 'PD6'!$C$7),212)&amp;" [*** truncated]",_xlfn.CONCAT('PD6'!$B$10, " - ", 'PD6'!$B$16, " - ", 'PD6'!$C$7))</f>
        <v>Bulk supply exports - Bulk supply 6 - Volume</v>
      </c>
      <c r="D4593" t="str">
        <f>'PD6'!$C$5</f>
        <v>Ml</v>
      </c>
      <c r="E4593" t="s">
        <v>8488</v>
      </c>
      <c r="F4593" s="1248" t="str">
        <f>IF(ISBLANK('PD6'!$I$16),"##BLANK",'PD6'!$I$16)</f>
        <v>##BLANK</v>
      </c>
    </row>
    <row r="4594" spans="2:6" x14ac:dyDescent="0.2">
      <c r="B4594" t="str">
        <f>UPPER('PD6'!$T$16)</f>
        <v>PD6_06OPC_PR24</v>
      </c>
      <c r="C4594" t="str">
        <f>IF(LEN(_xlfn.CONCAT('PD6'!$B$10, " - ", 'PD6'!$B$16, " - ", 'PD6'!$D$7))&gt;230,LEFT(_xlfn.CONCAT('PD6'!$B$10, " - ", 'PD6'!$B$16, " - ", 'PD6'!$D$7),212)&amp;" [*** truncated]",_xlfn.CONCAT('PD6'!$B$10, " - ", 'PD6'!$B$16, " - ", 'PD6'!$D$7))</f>
        <v>Bulk supply exports - Bulk supply 6 - Operating costs</v>
      </c>
      <c r="D4594" t="str">
        <f>'PD6'!$D$5</f>
        <v>£m</v>
      </c>
      <c r="E4594" t="s">
        <v>8488</v>
      </c>
      <c r="F4594" s="1248" t="str">
        <f>IF(ISBLANK('PD6'!$J$16),"##BLANK",'PD6'!$J$16)</f>
        <v>##BLANK</v>
      </c>
    </row>
    <row r="4595" spans="2:6" x14ac:dyDescent="0.2">
      <c r="B4595" t="str">
        <f>UPPER('PD6'!$U$16)</f>
        <v>PD6_06REV_PR24</v>
      </c>
      <c r="C4595" t="str">
        <f>IF(LEN(_xlfn.CONCAT('PD6'!$B$10, " - ", 'PD6'!$B$16, " - ", 'PD6'!$E$7))&gt;230,LEFT(_xlfn.CONCAT('PD6'!$B$10, " - ", 'PD6'!$B$16, " - ", 'PD6'!$E$7),212)&amp;" [*** truncated]",_xlfn.CONCAT('PD6'!$B$10, " - ", 'PD6'!$B$16, " - ", 'PD6'!$E$7))</f>
        <v>Bulk supply exports - Bulk supply 6 - Revenue</v>
      </c>
      <c r="D4595" t="str">
        <f>'PD6'!$E$5</f>
        <v>£m</v>
      </c>
      <c r="E4595" t="s">
        <v>8488</v>
      </c>
      <c r="F4595" s="1248" t="str">
        <f>IF(ISBLANK('PD6'!$K$16),"##BLANK",'PD6'!$K$16)</f>
        <v>##BLANK</v>
      </c>
    </row>
    <row r="4596" spans="2:6" x14ac:dyDescent="0.2">
      <c r="B4596" t="str">
        <f>UPPER('PD6'!$S$17)</f>
        <v>PD6_07VOL_PR24</v>
      </c>
      <c r="C4596" t="str">
        <f>IF(LEN(_xlfn.CONCAT('PD6'!$B$10, " - ", 'PD6'!$B$17, " - ", 'PD6'!$C$7))&gt;230,LEFT(_xlfn.CONCAT('PD6'!$B$10, " - ", 'PD6'!$B$17, " - ", 'PD6'!$C$7),212)&amp;" [*** truncated]",_xlfn.CONCAT('PD6'!$B$10, " - ", 'PD6'!$B$17, " - ", 'PD6'!$C$7))</f>
        <v>Bulk supply exports - Bulk supply 7 - Volume</v>
      </c>
      <c r="D4596" t="str">
        <f>'PD6'!$C$5</f>
        <v>Ml</v>
      </c>
      <c r="E4596" t="s">
        <v>8488</v>
      </c>
      <c r="F4596" s="1248" t="str">
        <f>IF(ISBLANK('PD6'!$I$17),"##BLANK",'PD6'!$I$17)</f>
        <v>##BLANK</v>
      </c>
    </row>
    <row r="4597" spans="2:6" x14ac:dyDescent="0.2">
      <c r="B4597" t="str">
        <f>UPPER('PD6'!$T$17)</f>
        <v>PD6_07OPC_PR24</v>
      </c>
      <c r="C4597" t="str">
        <f>IF(LEN(_xlfn.CONCAT('PD6'!$B$10, " - ", 'PD6'!$B$17, " - ", 'PD6'!$D$7))&gt;230,LEFT(_xlfn.CONCAT('PD6'!$B$10, " - ", 'PD6'!$B$17, " - ", 'PD6'!$D$7),212)&amp;" [*** truncated]",_xlfn.CONCAT('PD6'!$B$10, " - ", 'PD6'!$B$17, " - ", 'PD6'!$D$7))</f>
        <v>Bulk supply exports - Bulk supply 7 - Operating costs</v>
      </c>
      <c r="D4597" t="str">
        <f>'PD6'!$D$5</f>
        <v>£m</v>
      </c>
      <c r="E4597" t="s">
        <v>8488</v>
      </c>
      <c r="F4597" s="1248" t="str">
        <f>IF(ISBLANK('PD6'!$J$17),"##BLANK",'PD6'!$J$17)</f>
        <v>##BLANK</v>
      </c>
    </row>
    <row r="4598" spans="2:6" x14ac:dyDescent="0.2">
      <c r="B4598" t="str">
        <f>UPPER('PD6'!$U$17)</f>
        <v>PD6_07REV_PR24</v>
      </c>
      <c r="C4598" t="str">
        <f>IF(LEN(_xlfn.CONCAT('PD6'!$B$10, " - ", 'PD6'!$B$17, " - ", 'PD6'!$E$7))&gt;230,LEFT(_xlfn.CONCAT('PD6'!$B$10, " - ", 'PD6'!$B$17, " - ", 'PD6'!$E$7),212)&amp;" [*** truncated]",_xlfn.CONCAT('PD6'!$B$10, " - ", 'PD6'!$B$17, " - ", 'PD6'!$E$7))</f>
        <v>Bulk supply exports - Bulk supply 7 - Revenue</v>
      </c>
      <c r="D4598" t="str">
        <f>'PD6'!$E$5</f>
        <v>£m</v>
      </c>
      <c r="E4598" t="s">
        <v>8488</v>
      </c>
      <c r="F4598" s="1248" t="str">
        <f>IF(ISBLANK('PD6'!$K$17),"##BLANK",'PD6'!$K$17)</f>
        <v>##BLANK</v>
      </c>
    </row>
    <row r="4599" spans="2:6" x14ac:dyDescent="0.2">
      <c r="B4599" t="str">
        <f>UPPER('PD6'!$S$18)</f>
        <v>PD6_08VOL_PR24</v>
      </c>
      <c r="C4599" t="str">
        <f>IF(LEN(_xlfn.CONCAT('PD6'!$B$10, " - ", 'PD6'!$B$18, " - ", 'PD6'!$C$7))&gt;230,LEFT(_xlfn.CONCAT('PD6'!$B$10, " - ", 'PD6'!$B$18, " - ", 'PD6'!$C$7),212)&amp;" [*** truncated]",_xlfn.CONCAT('PD6'!$B$10, " - ", 'PD6'!$B$18, " - ", 'PD6'!$C$7))</f>
        <v>Bulk supply exports - Bulk supply 8 - Volume</v>
      </c>
      <c r="D4599" t="str">
        <f>'PD6'!$C$5</f>
        <v>Ml</v>
      </c>
      <c r="E4599" t="s">
        <v>8488</v>
      </c>
      <c r="F4599" s="1248" t="str">
        <f>IF(ISBLANK('PD6'!$I$18),"##BLANK",'PD6'!$I$18)</f>
        <v>##BLANK</v>
      </c>
    </row>
    <row r="4600" spans="2:6" x14ac:dyDescent="0.2">
      <c r="B4600" t="str">
        <f>UPPER('PD6'!$T$18)</f>
        <v>PD6_08OPC_PR24</v>
      </c>
      <c r="C4600" t="str">
        <f>IF(LEN(_xlfn.CONCAT('PD6'!$B$10, " - ", 'PD6'!$B$18, " - ", 'PD6'!$D$7))&gt;230,LEFT(_xlfn.CONCAT('PD6'!$B$10, " - ", 'PD6'!$B$18, " - ", 'PD6'!$D$7),212)&amp;" [*** truncated]",_xlfn.CONCAT('PD6'!$B$10, " - ", 'PD6'!$B$18, " - ", 'PD6'!$D$7))</f>
        <v>Bulk supply exports - Bulk supply 8 - Operating costs</v>
      </c>
      <c r="D4600" t="str">
        <f>'PD6'!$D$5</f>
        <v>£m</v>
      </c>
      <c r="E4600" t="s">
        <v>8488</v>
      </c>
      <c r="F4600" s="1248" t="str">
        <f>IF(ISBLANK('PD6'!$J$18),"##BLANK",'PD6'!$J$18)</f>
        <v>##BLANK</v>
      </c>
    </row>
    <row r="4601" spans="2:6" x14ac:dyDescent="0.2">
      <c r="B4601" t="str">
        <f>UPPER('PD6'!$U$18)</f>
        <v>PD6_08REV_PR24</v>
      </c>
      <c r="C4601" t="str">
        <f>IF(LEN(_xlfn.CONCAT('PD6'!$B$10, " - ", 'PD6'!$B$18, " - ", 'PD6'!$E$7))&gt;230,LEFT(_xlfn.CONCAT('PD6'!$B$10, " - ", 'PD6'!$B$18, " - ", 'PD6'!$E$7),212)&amp;" [*** truncated]",_xlfn.CONCAT('PD6'!$B$10, " - ", 'PD6'!$B$18, " - ", 'PD6'!$E$7))</f>
        <v>Bulk supply exports - Bulk supply 8 - Revenue</v>
      </c>
      <c r="D4601" t="str">
        <f>'PD6'!$E$5</f>
        <v>£m</v>
      </c>
      <c r="E4601" t="s">
        <v>8488</v>
      </c>
      <c r="F4601" s="1248" t="str">
        <f>IF(ISBLANK('PD6'!$K$18),"##BLANK",'PD6'!$K$18)</f>
        <v>##BLANK</v>
      </c>
    </row>
    <row r="4602" spans="2:6" x14ac:dyDescent="0.2">
      <c r="B4602" t="str">
        <f>UPPER('PD6'!$S$19)</f>
        <v>PD6_09VOL_PR24</v>
      </c>
      <c r="C4602" t="str">
        <f>IF(LEN(_xlfn.CONCAT('PD6'!$B$10, " - ", 'PD6'!$B$19, " - ", 'PD6'!$C$7))&gt;230,LEFT(_xlfn.CONCAT('PD6'!$B$10, " - ", 'PD6'!$B$19, " - ", 'PD6'!$C$7),212)&amp;" [*** truncated]",_xlfn.CONCAT('PD6'!$B$10, " - ", 'PD6'!$B$19, " - ", 'PD6'!$C$7))</f>
        <v>Bulk supply exports - Bulk supply 9 - Volume</v>
      </c>
      <c r="D4602" t="str">
        <f>'PD6'!$C$5</f>
        <v>Ml</v>
      </c>
      <c r="E4602" t="s">
        <v>8488</v>
      </c>
      <c r="F4602" s="1248" t="str">
        <f>IF(ISBLANK('PD6'!$I$19),"##BLANK",'PD6'!$I$19)</f>
        <v>##BLANK</v>
      </c>
    </row>
    <row r="4603" spans="2:6" x14ac:dyDescent="0.2">
      <c r="B4603" t="str">
        <f>UPPER('PD6'!$T$19)</f>
        <v>PD6_09OPC_PR24</v>
      </c>
      <c r="C4603" t="str">
        <f>IF(LEN(_xlfn.CONCAT('PD6'!$B$10, " - ", 'PD6'!$B$19, " - ", 'PD6'!$D$7))&gt;230,LEFT(_xlfn.CONCAT('PD6'!$B$10, " - ", 'PD6'!$B$19, " - ", 'PD6'!$D$7),212)&amp;" [*** truncated]",_xlfn.CONCAT('PD6'!$B$10, " - ", 'PD6'!$B$19, " - ", 'PD6'!$D$7))</f>
        <v>Bulk supply exports - Bulk supply 9 - Operating costs</v>
      </c>
      <c r="D4603" t="str">
        <f>'PD6'!$D$5</f>
        <v>£m</v>
      </c>
      <c r="E4603" t="s">
        <v>8488</v>
      </c>
      <c r="F4603" s="1248" t="str">
        <f>IF(ISBLANK('PD6'!$J$19),"##BLANK",'PD6'!$J$19)</f>
        <v>##BLANK</v>
      </c>
    </row>
    <row r="4604" spans="2:6" x14ac:dyDescent="0.2">
      <c r="B4604" t="str">
        <f>UPPER('PD6'!$U$19)</f>
        <v>PD6_09REV_PR24</v>
      </c>
      <c r="C4604" t="str">
        <f>IF(LEN(_xlfn.CONCAT('PD6'!$B$10, " - ", 'PD6'!$B$19, " - ", 'PD6'!$E$7))&gt;230,LEFT(_xlfn.CONCAT('PD6'!$B$10, " - ", 'PD6'!$B$19, " - ", 'PD6'!$E$7),212)&amp;" [*** truncated]",_xlfn.CONCAT('PD6'!$B$10, " - ", 'PD6'!$B$19, " - ", 'PD6'!$E$7))</f>
        <v>Bulk supply exports - Bulk supply 9 - Revenue</v>
      </c>
      <c r="D4604" t="str">
        <f>'PD6'!$E$5</f>
        <v>£m</v>
      </c>
      <c r="E4604" t="s">
        <v>8488</v>
      </c>
      <c r="F4604" s="1248" t="str">
        <f>IF(ISBLANK('PD6'!$K$19),"##BLANK",'PD6'!$K$19)</f>
        <v>##BLANK</v>
      </c>
    </row>
    <row r="4605" spans="2:6" x14ac:dyDescent="0.2">
      <c r="B4605" t="str">
        <f>UPPER('PD6'!$S$20)</f>
        <v>PD6_10VOL_PR24</v>
      </c>
      <c r="C4605" t="str">
        <f>IF(LEN(_xlfn.CONCAT('PD6'!$B$10, " - ", 'PD6'!$B$20, " - ", 'PD6'!$C$7))&gt;230,LEFT(_xlfn.CONCAT('PD6'!$B$10, " - ", 'PD6'!$B$20, " - ", 'PD6'!$C$7),212)&amp;" [*** truncated]",_xlfn.CONCAT('PD6'!$B$10, " - ", 'PD6'!$B$20, " - ", 'PD6'!$C$7))</f>
        <v>Bulk supply exports - Bulk supply 10 - Volume</v>
      </c>
      <c r="D4605" t="str">
        <f>'PD6'!$C$5</f>
        <v>Ml</v>
      </c>
      <c r="E4605" t="s">
        <v>8488</v>
      </c>
      <c r="F4605" s="1248" t="str">
        <f>IF(ISBLANK('PD6'!$I$20),"##BLANK",'PD6'!$I$20)</f>
        <v>##BLANK</v>
      </c>
    </row>
    <row r="4606" spans="2:6" x14ac:dyDescent="0.2">
      <c r="B4606" t="str">
        <f>UPPER('PD6'!$T$20)</f>
        <v>PD6_10OPC_PR24</v>
      </c>
      <c r="C4606" t="str">
        <f>IF(LEN(_xlfn.CONCAT('PD6'!$B$10, " - ", 'PD6'!$B$20, " - ", 'PD6'!$D$7))&gt;230,LEFT(_xlfn.CONCAT('PD6'!$B$10, " - ", 'PD6'!$B$20, " - ", 'PD6'!$D$7),212)&amp;" [*** truncated]",_xlfn.CONCAT('PD6'!$B$10, " - ", 'PD6'!$B$20, " - ", 'PD6'!$D$7))</f>
        <v>Bulk supply exports - Bulk supply 10 - Operating costs</v>
      </c>
      <c r="D4606" t="str">
        <f>'PD6'!$D$5</f>
        <v>£m</v>
      </c>
      <c r="E4606" t="s">
        <v>8488</v>
      </c>
      <c r="F4606" s="1248" t="str">
        <f>IF(ISBLANK('PD6'!$J$20),"##BLANK",'PD6'!$J$20)</f>
        <v>##BLANK</v>
      </c>
    </row>
    <row r="4607" spans="2:6" x14ac:dyDescent="0.2">
      <c r="B4607" t="str">
        <f>UPPER('PD6'!$U$20)</f>
        <v>PD6_10REV_PR24</v>
      </c>
      <c r="C4607" t="str">
        <f>IF(LEN(_xlfn.CONCAT('PD6'!$B$10, " - ", 'PD6'!$B$20, " - ", 'PD6'!$E$7))&gt;230,LEFT(_xlfn.CONCAT('PD6'!$B$10, " - ", 'PD6'!$B$20, " - ", 'PD6'!$E$7),212)&amp;" [*** truncated]",_xlfn.CONCAT('PD6'!$B$10, " - ", 'PD6'!$B$20, " - ", 'PD6'!$E$7))</f>
        <v>Bulk supply exports - Bulk supply 10 - Revenue</v>
      </c>
      <c r="D4607" t="str">
        <f>'PD6'!$E$5</f>
        <v>£m</v>
      </c>
      <c r="E4607" t="s">
        <v>8488</v>
      </c>
      <c r="F4607" s="1248" t="str">
        <f>IF(ISBLANK('PD6'!$K$20),"##BLANK",'PD6'!$K$20)</f>
        <v>##BLANK</v>
      </c>
    </row>
    <row r="4608" spans="2:6" x14ac:dyDescent="0.2">
      <c r="B4608" t="str">
        <f>UPPER('PD6'!$S$21)</f>
        <v>PD6_11VOL_PR24</v>
      </c>
      <c r="C4608" t="str">
        <f>IF(LEN(_xlfn.CONCAT('PD6'!$B$10, " - ", 'PD6'!$B$21, " - ", 'PD6'!$C$7))&gt;230,LEFT(_xlfn.CONCAT('PD6'!$B$10, " - ", 'PD6'!$B$21, " - ", 'PD6'!$C$7),212)&amp;" [*** truncated]",_xlfn.CONCAT('PD6'!$B$10, " - ", 'PD6'!$B$21, " - ", 'PD6'!$C$7))</f>
        <v>Bulk supply exports - Bulk supply 11 - Volume</v>
      </c>
      <c r="D4608" t="str">
        <f>'PD6'!$C$5</f>
        <v>Ml</v>
      </c>
      <c r="E4608" t="s">
        <v>8488</v>
      </c>
      <c r="F4608" s="1248" t="str">
        <f>IF(ISBLANK('PD6'!$I$21),"##BLANK",'PD6'!$I$21)</f>
        <v>##BLANK</v>
      </c>
    </row>
    <row r="4609" spans="2:6" x14ac:dyDescent="0.2">
      <c r="B4609" t="str">
        <f>UPPER('PD6'!$T$21)</f>
        <v>PD6_11OPC_PR24</v>
      </c>
      <c r="C4609" t="str">
        <f>IF(LEN(_xlfn.CONCAT('PD6'!$B$10, " - ", 'PD6'!$B$21, " - ", 'PD6'!$D$7))&gt;230,LEFT(_xlfn.CONCAT('PD6'!$B$10, " - ", 'PD6'!$B$21, " - ", 'PD6'!$D$7),212)&amp;" [*** truncated]",_xlfn.CONCAT('PD6'!$B$10, " - ", 'PD6'!$B$21, " - ", 'PD6'!$D$7))</f>
        <v>Bulk supply exports - Bulk supply 11 - Operating costs</v>
      </c>
      <c r="D4609" t="str">
        <f>'PD6'!$D$5</f>
        <v>£m</v>
      </c>
      <c r="E4609" t="s">
        <v>8488</v>
      </c>
      <c r="F4609" s="1248" t="str">
        <f>IF(ISBLANK('PD6'!$J$21),"##BLANK",'PD6'!$J$21)</f>
        <v>##BLANK</v>
      </c>
    </row>
    <row r="4610" spans="2:6" x14ac:dyDescent="0.2">
      <c r="B4610" t="str">
        <f>UPPER('PD6'!$U$21)</f>
        <v>PD6_11REV_PR24</v>
      </c>
      <c r="C4610" t="str">
        <f>IF(LEN(_xlfn.CONCAT('PD6'!$B$10, " - ", 'PD6'!$B$21, " - ", 'PD6'!$E$7))&gt;230,LEFT(_xlfn.CONCAT('PD6'!$B$10, " - ", 'PD6'!$B$21, " - ", 'PD6'!$E$7),212)&amp;" [*** truncated]",_xlfn.CONCAT('PD6'!$B$10, " - ", 'PD6'!$B$21, " - ", 'PD6'!$E$7))</f>
        <v>Bulk supply exports - Bulk supply 11 - Revenue</v>
      </c>
      <c r="D4610" t="str">
        <f>'PD6'!$E$5</f>
        <v>£m</v>
      </c>
      <c r="E4610" t="s">
        <v>8488</v>
      </c>
      <c r="F4610" s="1248" t="str">
        <f>IF(ISBLANK('PD6'!$K$21),"##BLANK",'PD6'!$K$21)</f>
        <v>##BLANK</v>
      </c>
    </row>
    <row r="4611" spans="2:6" x14ac:dyDescent="0.2">
      <c r="B4611" t="str">
        <f>UPPER('PD6'!$S$22)</f>
        <v>PD6_12VOL_PR24</v>
      </c>
      <c r="C4611" t="str">
        <f>IF(LEN(_xlfn.CONCAT('PD6'!$B$10, " - ", 'PD6'!$B$22, " - ", 'PD6'!$C$7))&gt;230,LEFT(_xlfn.CONCAT('PD6'!$B$10, " - ", 'PD6'!$B$22, " - ", 'PD6'!$C$7),212)&amp;" [*** truncated]",_xlfn.CONCAT('PD6'!$B$10, " - ", 'PD6'!$B$22, " - ", 'PD6'!$C$7))</f>
        <v>Bulk supply exports - Bulk supply 12 - Volume</v>
      </c>
      <c r="D4611" t="str">
        <f>'PD6'!$C$5</f>
        <v>Ml</v>
      </c>
      <c r="E4611" t="s">
        <v>8488</v>
      </c>
      <c r="F4611" s="1248" t="str">
        <f>IF(ISBLANK('PD6'!$I$22),"##BLANK",'PD6'!$I$22)</f>
        <v>##BLANK</v>
      </c>
    </row>
    <row r="4612" spans="2:6" x14ac:dyDescent="0.2">
      <c r="B4612" t="str">
        <f>UPPER('PD6'!$T$22)</f>
        <v>PD6_12OPC_PR24</v>
      </c>
      <c r="C4612" t="str">
        <f>IF(LEN(_xlfn.CONCAT('PD6'!$B$10, " - ", 'PD6'!$B$22, " - ", 'PD6'!$D$7))&gt;230,LEFT(_xlfn.CONCAT('PD6'!$B$10, " - ", 'PD6'!$B$22, " - ", 'PD6'!$D$7),212)&amp;" [*** truncated]",_xlfn.CONCAT('PD6'!$B$10, " - ", 'PD6'!$B$22, " - ", 'PD6'!$D$7))</f>
        <v>Bulk supply exports - Bulk supply 12 - Operating costs</v>
      </c>
      <c r="D4612" t="str">
        <f>'PD6'!$D$5</f>
        <v>£m</v>
      </c>
      <c r="E4612" t="s">
        <v>8488</v>
      </c>
      <c r="F4612" s="1248" t="str">
        <f>IF(ISBLANK('PD6'!$J$22),"##BLANK",'PD6'!$J$22)</f>
        <v>##BLANK</v>
      </c>
    </row>
    <row r="4613" spans="2:6" x14ac:dyDescent="0.2">
      <c r="B4613" t="str">
        <f>UPPER('PD6'!$U$22)</f>
        <v>PD6_12REV_PR24</v>
      </c>
      <c r="C4613" t="str">
        <f>IF(LEN(_xlfn.CONCAT('PD6'!$B$10, " - ", 'PD6'!$B$22, " - ", 'PD6'!$E$7))&gt;230,LEFT(_xlfn.CONCAT('PD6'!$B$10, " - ", 'PD6'!$B$22, " - ", 'PD6'!$E$7),212)&amp;" [*** truncated]",_xlfn.CONCAT('PD6'!$B$10, " - ", 'PD6'!$B$22, " - ", 'PD6'!$E$7))</f>
        <v>Bulk supply exports - Bulk supply 12 - Revenue</v>
      </c>
      <c r="D4613" t="str">
        <f>'PD6'!$E$5</f>
        <v>£m</v>
      </c>
      <c r="E4613" t="s">
        <v>8488</v>
      </c>
      <c r="F4613" s="1248" t="str">
        <f>IF(ISBLANK('PD6'!$K$22),"##BLANK",'PD6'!$K$22)</f>
        <v>##BLANK</v>
      </c>
    </row>
    <row r="4614" spans="2:6" x14ac:dyDescent="0.2">
      <c r="B4614" t="str">
        <f>UPPER('PD6'!$S$23)</f>
        <v>PD6_13VOL_PR24</v>
      </c>
      <c r="C4614" t="str">
        <f>IF(LEN(_xlfn.CONCAT('PD6'!$B$10, " - ", 'PD6'!$B$23, " - ", 'PD6'!$C$7))&gt;230,LEFT(_xlfn.CONCAT('PD6'!$B$10, " - ", 'PD6'!$B$23, " - ", 'PD6'!$C$7),212)&amp;" [*** truncated]",_xlfn.CONCAT('PD6'!$B$10, " - ", 'PD6'!$B$23, " - ", 'PD6'!$C$7))</f>
        <v>Bulk supply exports - Bulk supply 13 - Volume</v>
      </c>
      <c r="D4614" t="str">
        <f>'PD6'!$C$5</f>
        <v>Ml</v>
      </c>
      <c r="E4614" t="s">
        <v>8488</v>
      </c>
      <c r="F4614" s="1248" t="str">
        <f>IF(ISBLANK('PD6'!$I$23),"##BLANK",'PD6'!$I$23)</f>
        <v>##BLANK</v>
      </c>
    </row>
    <row r="4615" spans="2:6" x14ac:dyDescent="0.2">
      <c r="B4615" t="str">
        <f>UPPER('PD6'!$T$23)</f>
        <v>PD6_13OPC_PR24</v>
      </c>
      <c r="C4615" t="str">
        <f>IF(LEN(_xlfn.CONCAT('PD6'!$B$10, " - ", 'PD6'!$B$23, " - ", 'PD6'!$D$7))&gt;230,LEFT(_xlfn.CONCAT('PD6'!$B$10, " - ", 'PD6'!$B$23, " - ", 'PD6'!$D$7),212)&amp;" [*** truncated]",_xlfn.CONCAT('PD6'!$B$10, " - ", 'PD6'!$B$23, " - ", 'PD6'!$D$7))</f>
        <v>Bulk supply exports - Bulk supply 13 - Operating costs</v>
      </c>
      <c r="D4615" t="str">
        <f>'PD6'!$D$5</f>
        <v>£m</v>
      </c>
      <c r="E4615" t="s">
        <v>8488</v>
      </c>
      <c r="F4615" s="1248" t="str">
        <f>IF(ISBLANK('PD6'!$J$23),"##BLANK",'PD6'!$J$23)</f>
        <v>##BLANK</v>
      </c>
    </row>
    <row r="4616" spans="2:6" x14ac:dyDescent="0.2">
      <c r="B4616" t="str">
        <f>UPPER('PD6'!$U$23)</f>
        <v>PD6_13REV_PR24</v>
      </c>
      <c r="C4616" t="str">
        <f>IF(LEN(_xlfn.CONCAT('PD6'!$B$10, " - ", 'PD6'!$B$23, " - ", 'PD6'!$E$7))&gt;230,LEFT(_xlfn.CONCAT('PD6'!$B$10, " - ", 'PD6'!$B$23, " - ", 'PD6'!$E$7),212)&amp;" [*** truncated]",_xlfn.CONCAT('PD6'!$B$10, " - ", 'PD6'!$B$23, " - ", 'PD6'!$E$7))</f>
        <v>Bulk supply exports - Bulk supply 13 - Revenue</v>
      </c>
      <c r="D4616" t="str">
        <f>'PD6'!$E$5</f>
        <v>£m</v>
      </c>
      <c r="E4616" t="s">
        <v>8488</v>
      </c>
      <c r="F4616" s="1248" t="str">
        <f>IF(ISBLANK('PD6'!$K$23),"##BLANK",'PD6'!$K$23)</f>
        <v>##BLANK</v>
      </c>
    </row>
    <row r="4617" spans="2:6" x14ac:dyDescent="0.2">
      <c r="B4617" t="str">
        <f>UPPER('PD6'!$S$24)</f>
        <v>PD6_14VOL_PR24</v>
      </c>
      <c r="C4617" t="str">
        <f>IF(LEN(_xlfn.CONCAT('PD6'!$B$10, " - ", 'PD6'!$B$24, " - ", 'PD6'!$C$7))&gt;230,LEFT(_xlfn.CONCAT('PD6'!$B$10, " - ", 'PD6'!$B$24, " - ", 'PD6'!$C$7),212)&amp;" [*** truncated]",_xlfn.CONCAT('PD6'!$B$10, " - ", 'PD6'!$B$24, " - ", 'PD6'!$C$7))</f>
        <v>Bulk supply exports - Bulk supply 14 - Volume</v>
      </c>
      <c r="D4617" t="str">
        <f>'PD6'!$C$5</f>
        <v>Ml</v>
      </c>
      <c r="E4617" t="s">
        <v>8488</v>
      </c>
      <c r="F4617" s="1248" t="str">
        <f>IF(ISBLANK('PD6'!$I$24),"##BLANK",'PD6'!$I$24)</f>
        <v>##BLANK</v>
      </c>
    </row>
    <row r="4618" spans="2:6" x14ac:dyDescent="0.2">
      <c r="B4618" t="str">
        <f>UPPER('PD6'!$T$24)</f>
        <v>PD6_14OPC_PR24</v>
      </c>
      <c r="C4618" t="str">
        <f>IF(LEN(_xlfn.CONCAT('PD6'!$B$10, " - ", 'PD6'!$B$24, " - ", 'PD6'!$D$7))&gt;230,LEFT(_xlfn.CONCAT('PD6'!$B$10, " - ", 'PD6'!$B$24, " - ", 'PD6'!$D$7),212)&amp;" [*** truncated]",_xlfn.CONCAT('PD6'!$B$10, " - ", 'PD6'!$B$24, " - ", 'PD6'!$D$7))</f>
        <v>Bulk supply exports - Bulk supply 14 - Operating costs</v>
      </c>
      <c r="D4618" t="str">
        <f>'PD6'!$D$5</f>
        <v>£m</v>
      </c>
      <c r="E4618" t="s">
        <v>8488</v>
      </c>
      <c r="F4618" s="1248" t="str">
        <f>IF(ISBLANK('PD6'!$J$24),"##BLANK",'PD6'!$J$24)</f>
        <v>##BLANK</v>
      </c>
    </row>
    <row r="4619" spans="2:6" x14ac:dyDescent="0.2">
      <c r="B4619" t="str">
        <f>UPPER('PD6'!$U$24)</f>
        <v>PD6_14REV_PR24</v>
      </c>
      <c r="C4619" t="str">
        <f>IF(LEN(_xlfn.CONCAT('PD6'!$B$10, " - ", 'PD6'!$B$24, " - ", 'PD6'!$E$7))&gt;230,LEFT(_xlfn.CONCAT('PD6'!$B$10, " - ", 'PD6'!$B$24, " - ", 'PD6'!$E$7),212)&amp;" [*** truncated]",_xlfn.CONCAT('PD6'!$B$10, " - ", 'PD6'!$B$24, " - ", 'PD6'!$E$7))</f>
        <v>Bulk supply exports - Bulk supply 14 - Revenue</v>
      </c>
      <c r="D4619" t="str">
        <f>'PD6'!$E$5</f>
        <v>£m</v>
      </c>
      <c r="E4619" t="s">
        <v>8488</v>
      </c>
      <c r="F4619" s="1248" t="str">
        <f>IF(ISBLANK('PD6'!$K$24),"##BLANK",'PD6'!$K$24)</f>
        <v>##BLANK</v>
      </c>
    </row>
    <row r="4620" spans="2:6" x14ac:dyDescent="0.2">
      <c r="B4620" t="str">
        <f>UPPER('PD6'!$S$25)</f>
        <v>PD6_15VOL_PR24</v>
      </c>
      <c r="C4620" t="str">
        <f>IF(LEN(_xlfn.CONCAT('PD6'!$B$10, " - ", 'PD6'!$B$25, " - ", 'PD6'!$C$7))&gt;230,LEFT(_xlfn.CONCAT('PD6'!$B$10, " - ", 'PD6'!$B$25, " - ", 'PD6'!$C$7),212)&amp;" [*** truncated]",_xlfn.CONCAT('PD6'!$B$10, " - ", 'PD6'!$B$25, " - ", 'PD6'!$C$7))</f>
        <v>Bulk supply exports - Bulk supply 15 - Volume</v>
      </c>
      <c r="D4620" t="str">
        <f>'PD6'!$C$5</f>
        <v>Ml</v>
      </c>
      <c r="E4620" t="s">
        <v>8488</v>
      </c>
      <c r="F4620" s="1248" t="str">
        <f>IF(ISBLANK('PD6'!$I$25),"##BLANK",'PD6'!$I$25)</f>
        <v>##BLANK</v>
      </c>
    </row>
    <row r="4621" spans="2:6" x14ac:dyDescent="0.2">
      <c r="B4621" t="str">
        <f>UPPER('PD6'!$T$25)</f>
        <v>PD6_15OPC_PR24</v>
      </c>
      <c r="C4621" t="str">
        <f>IF(LEN(_xlfn.CONCAT('PD6'!$B$10, " - ", 'PD6'!$B$25, " - ", 'PD6'!$D$7))&gt;230,LEFT(_xlfn.CONCAT('PD6'!$B$10, " - ", 'PD6'!$B$25, " - ", 'PD6'!$D$7),212)&amp;" [*** truncated]",_xlfn.CONCAT('PD6'!$B$10, " - ", 'PD6'!$B$25, " - ", 'PD6'!$D$7))</f>
        <v>Bulk supply exports - Bulk supply 15 - Operating costs</v>
      </c>
      <c r="D4621" t="str">
        <f>'PD6'!$D$5</f>
        <v>£m</v>
      </c>
      <c r="E4621" t="s">
        <v>8488</v>
      </c>
      <c r="F4621" s="1248" t="str">
        <f>IF(ISBLANK('PD6'!$J$25),"##BLANK",'PD6'!$J$25)</f>
        <v>##BLANK</v>
      </c>
    </row>
    <row r="4622" spans="2:6" x14ac:dyDescent="0.2">
      <c r="B4622" t="str">
        <f>UPPER('PD6'!$U$25)</f>
        <v>PD6_15REV_PR24</v>
      </c>
      <c r="C4622" t="str">
        <f>IF(LEN(_xlfn.CONCAT('PD6'!$B$10, " - ", 'PD6'!$B$25, " - ", 'PD6'!$E$7))&gt;230,LEFT(_xlfn.CONCAT('PD6'!$B$10, " - ", 'PD6'!$B$25, " - ", 'PD6'!$E$7),212)&amp;" [*** truncated]",_xlfn.CONCAT('PD6'!$B$10, " - ", 'PD6'!$B$25, " - ", 'PD6'!$E$7))</f>
        <v>Bulk supply exports - Bulk supply 15 - Revenue</v>
      </c>
      <c r="D4622" t="str">
        <f>'PD6'!$E$5</f>
        <v>£m</v>
      </c>
      <c r="E4622" t="s">
        <v>8488</v>
      </c>
      <c r="F4622" s="1248" t="str">
        <f>IF(ISBLANK('PD6'!$K$25),"##BLANK",'PD6'!$K$25)</f>
        <v>##BLANK</v>
      </c>
    </row>
    <row r="4623" spans="2:6" x14ac:dyDescent="0.2">
      <c r="B4623" t="str">
        <f>UPPER('PD6'!$S$26)</f>
        <v>PD6_16VOL_PR24</v>
      </c>
      <c r="C4623" t="str">
        <f>IF(LEN(_xlfn.CONCAT('PD6'!$B$10, " - ", 'PD6'!$B$26, " - ", 'PD6'!$C$7))&gt;230,LEFT(_xlfn.CONCAT('PD6'!$B$10, " - ", 'PD6'!$B$26, " - ", 'PD6'!$C$7),212)&amp;" [*** truncated]",_xlfn.CONCAT('PD6'!$B$10, " - ", 'PD6'!$B$26, " - ", 'PD6'!$C$7))</f>
        <v>Bulk supply exports - Bulk supply 16 - Volume</v>
      </c>
      <c r="D4623" t="str">
        <f>'PD6'!$C$5</f>
        <v>Ml</v>
      </c>
      <c r="E4623" t="s">
        <v>8488</v>
      </c>
      <c r="F4623" s="1248" t="str">
        <f>IF(ISBLANK('PD6'!$I$26),"##BLANK",'PD6'!$I$26)</f>
        <v>##BLANK</v>
      </c>
    </row>
    <row r="4624" spans="2:6" x14ac:dyDescent="0.2">
      <c r="B4624" t="str">
        <f>UPPER('PD6'!$T$26)</f>
        <v>PD6_16OPC_PR24</v>
      </c>
      <c r="C4624" t="str">
        <f>IF(LEN(_xlfn.CONCAT('PD6'!$B$10, " - ", 'PD6'!$B$26, " - ", 'PD6'!$D$7))&gt;230,LEFT(_xlfn.CONCAT('PD6'!$B$10, " - ", 'PD6'!$B$26, " - ", 'PD6'!$D$7),212)&amp;" [*** truncated]",_xlfn.CONCAT('PD6'!$B$10, " - ", 'PD6'!$B$26, " - ", 'PD6'!$D$7))</f>
        <v>Bulk supply exports - Bulk supply 16 - Operating costs</v>
      </c>
      <c r="D4624" t="str">
        <f>'PD6'!$D$5</f>
        <v>£m</v>
      </c>
      <c r="E4624" t="s">
        <v>8488</v>
      </c>
      <c r="F4624" s="1248" t="str">
        <f>IF(ISBLANK('PD6'!$J$26),"##BLANK",'PD6'!$J$26)</f>
        <v>##BLANK</v>
      </c>
    </row>
    <row r="4625" spans="2:6" x14ac:dyDescent="0.2">
      <c r="B4625" t="str">
        <f>UPPER('PD6'!$U$26)</f>
        <v>PD6_16REV_PR24</v>
      </c>
      <c r="C4625" t="str">
        <f>IF(LEN(_xlfn.CONCAT('PD6'!$B$10, " - ", 'PD6'!$B$26, " - ", 'PD6'!$E$7))&gt;230,LEFT(_xlfn.CONCAT('PD6'!$B$10, " - ", 'PD6'!$B$26, " - ", 'PD6'!$E$7),212)&amp;" [*** truncated]",_xlfn.CONCAT('PD6'!$B$10, " - ", 'PD6'!$B$26, " - ", 'PD6'!$E$7))</f>
        <v>Bulk supply exports - Bulk supply 16 - Revenue</v>
      </c>
      <c r="D4625" t="str">
        <f>'PD6'!$E$5</f>
        <v>£m</v>
      </c>
      <c r="E4625" t="s">
        <v>8488</v>
      </c>
      <c r="F4625" s="1248" t="str">
        <f>IF(ISBLANK('PD6'!$K$26),"##BLANK",'PD6'!$K$26)</f>
        <v>##BLANK</v>
      </c>
    </row>
    <row r="4626" spans="2:6" x14ac:dyDescent="0.2">
      <c r="B4626" t="str">
        <f>UPPER('PD6'!$S$27)</f>
        <v>PD6_17VOL_PR24</v>
      </c>
      <c r="C4626" t="str">
        <f>IF(LEN(_xlfn.CONCAT('PD6'!$B$10, " - ", 'PD6'!$B$27, " - ", 'PD6'!$C$7))&gt;230,LEFT(_xlfn.CONCAT('PD6'!$B$10, " - ", 'PD6'!$B$27, " - ", 'PD6'!$C$7),212)&amp;" [*** truncated]",_xlfn.CONCAT('PD6'!$B$10, " - ", 'PD6'!$B$27, " - ", 'PD6'!$C$7))</f>
        <v>Bulk supply exports - Bulk supply 17 - Volume</v>
      </c>
      <c r="D4626" t="str">
        <f>'PD6'!$C$5</f>
        <v>Ml</v>
      </c>
      <c r="E4626" t="s">
        <v>8488</v>
      </c>
      <c r="F4626" s="1248" t="str">
        <f>IF(ISBLANK('PD6'!$I$27),"##BLANK",'PD6'!$I$27)</f>
        <v>##BLANK</v>
      </c>
    </row>
    <row r="4627" spans="2:6" x14ac:dyDescent="0.2">
      <c r="B4627" t="str">
        <f>UPPER('PD6'!$T$27)</f>
        <v>PD6_17OPC_PR24</v>
      </c>
      <c r="C4627" t="str">
        <f>IF(LEN(_xlfn.CONCAT('PD6'!$B$10, " - ", 'PD6'!$B$27, " - ", 'PD6'!$D$7))&gt;230,LEFT(_xlfn.CONCAT('PD6'!$B$10, " - ", 'PD6'!$B$27, " - ", 'PD6'!$D$7),212)&amp;" [*** truncated]",_xlfn.CONCAT('PD6'!$B$10, " - ", 'PD6'!$B$27, " - ", 'PD6'!$D$7))</f>
        <v>Bulk supply exports - Bulk supply 17 - Operating costs</v>
      </c>
      <c r="D4627" t="str">
        <f>'PD6'!$D$5</f>
        <v>£m</v>
      </c>
      <c r="E4627" t="s">
        <v>8488</v>
      </c>
      <c r="F4627" s="1248" t="str">
        <f>IF(ISBLANK('PD6'!$J$27),"##BLANK",'PD6'!$J$27)</f>
        <v>##BLANK</v>
      </c>
    </row>
    <row r="4628" spans="2:6" x14ac:dyDescent="0.2">
      <c r="B4628" t="str">
        <f>UPPER('PD6'!$U$27)</f>
        <v>PD6_17REV_PR24</v>
      </c>
      <c r="C4628" t="str">
        <f>IF(LEN(_xlfn.CONCAT('PD6'!$B$10, " - ", 'PD6'!$B$27, " - ", 'PD6'!$E$7))&gt;230,LEFT(_xlfn.CONCAT('PD6'!$B$10, " - ", 'PD6'!$B$27, " - ", 'PD6'!$E$7),212)&amp;" [*** truncated]",_xlfn.CONCAT('PD6'!$B$10, " - ", 'PD6'!$B$27, " - ", 'PD6'!$E$7))</f>
        <v>Bulk supply exports - Bulk supply 17 - Revenue</v>
      </c>
      <c r="D4628" t="str">
        <f>'PD6'!$E$5</f>
        <v>£m</v>
      </c>
      <c r="E4628" t="s">
        <v>8488</v>
      </c>
      <c r="F4628" s="1248" t="str">
        <f>IF(ISBLANK('PD6'!$K$27),"##BLANK",'PD6'!$K$27)</f>
        <v>##BLANK</v>
      </c>
    </row>
    <row r="4629" spans="2:6" x14ac:dyDescent="0.2">
      <c r="B4629" t="str">
        <f>UPPER('PD6'!$S$28)</f>
        <v>PD6_18VOL_PR24</v>
      </c>
      <c r="C4629" t="str">
        <f>IF(LEN(_xlfn.CONCAT('PD6'!$B$10, " - ", 'PD6'!$B$28, " - ", 'PD6'!$C$7))&gt;230,LEFT(_xlfn.CONCAT('PD6'!$B$10, " - ", 'PD6'!$B$28, " - ", 'PD6'!$C$7),212)&amp;" [*** truncated]",_xlfn.CONCAT('PD6'!$B$10, " - ", 'PD6'!$B$28, " - ", 'PD6'!$C$7))</f>
        <v>Bulk supply exports - Bulk supply 18 - Volume</v>
      </c>
      <c r="D4629" t="str">
        <f>'PD6'!$C$5</f>
        <v>Ml</v>
      </c>
      <c r="E4629" t="s">
        <v>8488</v>
      </c>
      <c r="F4629" s="1248" t="str">
        <f>IF(ISBLANK('PD6'!$I$28),"##BLANK",'PD6'!$I$28)</f>
        <v>##BLANK</v>
      </c>
    </row>
    <row r="4630" spans="2:6" x14ac:dyDescent="0.2">
      <c r="B4630" t="str">
        <f>UPPER('PD6'!$T$28)</f>
        <v>PD6_18OPC_PR24</v>
      </c>
      <c r="C4630" t="str">
        <f>IF(LEN(_xlfn.CONCAT('PD6'!$B$10, " - ", 'PD6'!$B$28, " - ", 'PD6'!$D$7))&gt;230,LEFT(_xlfn.CONCAT('PD6'!$B$10, " - ", 'PD6'!$B$28, " - ", 'PD6'!$D$7),212)&amp;" [*** truncated]",_xlfn.CONCAT('PD6'!$B$10, " - ", 'PD6'!$B$28, " - ", 'PD6'!$D$7))</f>
        <v>Bulk supply exports - Bulk supply 18 - Operating costs</v>
      </c>
      <c r="D4630" t="str">
        <f>'PD6'!$D$5</f>
        <v>£m</v>
      </c>
      <c r="E4630" t="s">
        <v>8488</v>
      </c>
      <c r="F4630" s="1248" t="str">
        <f>IF(ISBLANK('PD6'!$J$28),"##BLANK",'PD6'!$J$28)</f>
        <v>##BLANK</v>
      </c>
    </row>
    <row r="4631" spans="2:6" x14ac:dyDescent="0.2">
      <c r="B4631" t="str">
        <f>UPPER('PD6'!$U$28)</f>
        <v>PD6_18REV_PR24</v>
      </c>
      <c r="C4631" t="str">
        <f>IF(LEN(_xlfn.CONCAT('PD6'!$B$10, " - ", 'PD6'!$B$28, " - ", 'PD6'!$E$7))&gt;230,LEFT(_xlfn.CONCAT('PD6'!$B$10, " - ", 'PD6'!$B$28, " - ", 'PD6'!$E$7),212)&amp;" [*** truncated]",_xlfn.CONCAT('PD6'!$B$10, " - ", 'PD6'!$B$28, " - ", 'PD6'!$E$7))</f>
        <v>Bulk supply exports - Bulk supply 18 - Revenue</v>
      </c>
      <c r="D4631" t="str">
        <f>'PD6'!$E$5</f>
        <v>£m</v>
      </c>
      <c r="E4631" t="s">
        <v>8488</v>
      </c>
      <c r="F4631" s="1248" t="str">
        <f>IF(ISBLANK('PD6'!$K$28),"##BLANK",'PD6'!$K$28)</f>
        <v>##BLANK</v>
      </c>
    </row>
    <row r="4632" spans="2:6" x14ac:dyDescent="0.2">
      <c r="B4632" t="str">
        <f>UPPER('PD6'!$S$29)</f>
        <v>PD6_19VOL_PR24</v>
      </c>
      <c r="C4632" t="str">
        <f>IF(LEN(_xlfn.CONCAT('PD6'!$B$10, " - ", 'PD6'!$B$29, " - ", 'PD6'!$C$7))&gt;230,LEFT(_xlfn.CONCAT('PD6'!$B$10, " - ", 'PD6'!$B$29, " - ", 'PD6'!$C$7),212)&amp;" [*** truncated]",_xlfn.CONCAT('PD6'!$B$10, " - ", 'PD6'!$B$29, " - ", 'PD6'!$C$7))</f>
        <v>Bulk supply exports - Bulk supply 19 - Volume</v>
      </c>
      <c r="D4632" t="str">
        <f>'PD6'!$C$5</f>
        <v>Ml</v>
      </c>
      <c r="E4632" t="s">
        <v>8488</v>
      </c>
      <c r="F4632" s="1248" t="str">
        <f>IF(ISBLANK('PD6'!$I$29),"##BLANK",'PD6'!$I$29)</f>
        <v>##BLANK</v>
      </c>
    </row>
    <row r="4633" spans="2:6" x14ac:dyDescent="0.2">
      <c r="B4633" t="str">
        <f>UPPER('PD6'!$T$29)</f>
        <v>PD6_19OPC_PR24</v>
      </c>
      <c r="C4633" t="str">
        <f>IF(LEN(_xlfn.CONCAT('PD6'!$B$10, " - ", 'PD6'!$B$29, " - ", 'PD6'!$D$7))&gt;230,LEFT(_xlfn.CONCAT('PD6'!$B$10, " - ", 'PD6'!$B$29, " - ", 'PD6'!$D$7),212)&amp;" [*** truncated]",_xlfn.CONCAT('PD6'!$B$10, " - ", 'PD6'!$B$29, " - ", 'PD6'!$D$7))</f>
        <v>Bulk supply exports - Bulk supply 19 - Operating costs</v>
      </c>
      <c r="D4633" t="str">
        <f>'PD6'!$D$5</f>
        <v>£m</v>
      </c>
      <c r="E4633" t="s">
        <v>8488</v>
      </c>
      <c r="F4633" s="1248" t="str">
        <f>IF(ISBLANK('PD6'!$J$29),"##BLANK",'PD6'!$J$29)</f>
        <v>##BLANK</v>
      </c>
    </row>
    <row r="4634" spans="2:6" x14ac:dyDescent="0.2">
      <c r="B4634" t="str">
        <f>UPPER('PD6'!$U$29)</f>
        <v>PD6_19REV_PR24</v>
      </c>
      <c r="C4634" t="str">
        <f>IF(LEN(_xlfn.CONCAT('PD6'!$B$10, " - ", 'PD6'!$B$29, " - ", 'PD6'!$E$7))&gt;230,LEFT(_xlfn.CONCAT('PD6'!$B$10, " - ", 'PD6'!$B$29, " - ", 'PD6'!$E$7),212)&amp;" [*** truncated]",_xlfn.CONCAT('PD6'!$B$10, " - ", 'PD6'!$B$29, " - ", 'PD6'!$E$7))</f>
        <v>Bulk supply exports - Bulk supply 19 - Revenue</v>
      </c>
      <c r="D4634" t="str">
        <f>'PD6'!$E$5</f>
        <v>£m</v>
      </c>
      <c r="E4634" t="s">
        <v>8488</v>
      </c>
      <c r="F4634" s="1248" t="str">
        <f>IF(ISBLANK('PD6'!$K$29),"##BLANK",'PD6'!$K$29)</f>
        <v>##BLANK</v>
      </c>
    </row>
    <row r="4635" spans="2:6" x14ac:dyDescent="0.2">
      <c r="B4635" t="str">
        <f>UPPER('PD6'!$S$30)</f>
        <v>PD6_20VOL_PR24</v>
      </c>
      <c r="C4635" t="str">
        <f>IF(LEN(_xlfn.CONCAT('PD6'!$B$10, " - ", 'PD6'!$B$30, " - ", 'PD6'!$C$7))&gt;230,LEFT(_xlfn.CONCAT('PD6'!$B$10, " - ", 'PD6'!$B$30, " - ", 'PD6'!$C$7),212)&amp;" [*** truncated]",_xlfn.CONCAT('PD6'!$B$10, " - ", 'PD6'!$B$30, " - ", 'PD6'!$C$7))</f>
        <v>Bulk supply exports - Bulk supply 20 - Volume</v>
      </c>
      <c r="D4635" t="str">
        <f>'PD6'!$C$5</f>
        <v>Ml</v>
      </c>
      <c r="E4635" t="s">
        <v>8488</v>
      </c>
      <c r="F4635" s="1248" t="str">
        <f>IF(ISBLANK('PD6'!$I$30),"##BLANK",'PD6'!$I$30)</f>
        <v>##BLANK</v>
      </c>
    </row>
    <row r="4636" spans="2:6" x14ac:dyDescent="0.2">
      <c r="B4636" t="str">
        <f>UPPER('PD6'!$T$30)</f>
        <v>PD6_20OPC_PR24</v>
      </c>
      <c r="C4636" t="str">
        <f>IF(LEN(_xlfn.CONCAT('PD6'!$B$10, " - ", 'PD6'!$B$30, " - ", 'PD6'!$D$7))&gt;230,LEFT(_xlfn.CONCAT('PD6'!$B$10, " - ", 'PD6'!$B$30, " - ", 'PD6'!$D$7),212)&amp;" [*** truncated]",_xlfn.CONCAT('PD6'!$B$10, " - ", 'PD6'!$B$30, " - ", 'PD6'!$D$7))</f>
        <v>Bulk supply exports - Bulk supply 20 - Operating costs</v>
      </c>
      <c r="D4636" t="str">
        <f>'PD6'!$D$5</f>
        <v>£m</v>
      </c>
      <c r="E4636" t="s">
        <v>8488</v>
      </c>
      <c r="F4636" s="1248" t="str">
        <f>IF(ISBLANK('PD6'!$J$30),"##BLANK",'PD6'!$J$30)</f>
        <v>##BLANK</v>
      </c>
    </row>
    <row r="4637" spans="2:6" x14ac:dyDescent="0.2">
      <c r="B4637" t="str">
        <f>UPPER('PD6'!$U$30)</f>
        <v>PD6_20REV_PR24</v>
      </c>
      <c r="C4637" t="str">
        <f>IF(LEN(_xlfn.CONCAT('PD6'!$B$10, " - ", 'PD6'!$B$30, " - ", 'PD6'!$E$7))&gt;230,LEFT(_xlfn.CONCAT('PD6'!$B$10, " - ", 'PD6'!$B$30, " - ", 'PD6'!$E$7),212)&amp;" [*** truncated]",_xlfn.CONCAT('PD6'!$B$10, " - ", 'PD6'!$B$30, " - ", 'PD6'!$E$7))</f>
        <v>Bulk supply exports - Bulk supply 20 - Revenue</v>
      </c>
      <c r="D4637" t="str">
        <f>'PD6'!$E$5</f>
        <v>£m</v>
      </c>
      <c r="E4637" t="s">
        <v>8488</v>
      </c>
      <c r="F4637" s="1248" t="str">
        <f>IF(ISBLANK('PD6'!$K$30),"##BLANK",'PD6'!$K$30)</f>
        <v>##BLANK</v>
      </c>
    </row>
    <row r="4638" spans="2:6" x14ac:dyDescent="0.2">
      <c r="B4638" t="str">
        <f>UPPER('PD6'!$S$31)</f>
        <v>PD6_21VOL_PR24</v>
      </c>
      <c r="C4638" t="str">
        <f>IF(LEN(_xlfn.CONCAT('PD6'!$B$10, " - ", 'PD6'!$B$31, " - ", 'PD6'!$C$7))&gt;230,LEFT(_xlfn.CONCAT('PD6'!$B$10, " - ", 'PD6'!$B$31, " - ", 'PD6'!$C$7),212)&amp;" [*** truncated]",_xlfn.CONCAT('PD6'!$B$10, " - ", 'PD6'!$B$31, " - ", 'PD6'!$C$7))</f>
        <v>Bulk supply exports - Bulk supply 21 - Volume</v>
      </c>
      <c r="D4638" t="str">
        <f>'PD6'!$C$5</f>
        <v>Ml</v>
      </c>
      <c r="E4638" t="s">
        <v>8488</v>
      </c>
      <c r="F4638" s="1248" t="str">
        <f>IF(ISBLANK('PD6'!$I$31),"##BLANK",'PD6'!$I$31)</f>
        <v>##BLANK</v>
      </c>
    </row>
    <row r="4639" spans="2:6" x14ac:dyDescent="0.2">
      <c r="B4639" t="str">
        <f>UPPER('PD6'!$T$31)</f>
        <v>PD6_21OPC_PR24</v>
      </c>
      <c r="C4639" t="str">
        <f>IF(LEN(_xlfn.CONCAT('PD6'!$B$10, " - ", 'PD6'!$B$31, " - ", 'PD6'!$D$7))&gt;230,LEFT(_xlfn.CONCAT('PD6'!$B$10, " - ", 'PD6'!$B$31, " - ", 'PD6'!$D$7),212)&amp;" [*** truncated]",_xlfn.CONCAT('PD6'!$B$10, " - ", 'PD6'!$B$31, " - ", 'PD6'!$D$7))</f>
        <v>Bulk supply exports - Bulk supply 21 - Operating costs</v>
      </c>
      <c r="D4639" t="str">
        <f>'PD6'!$D$5</f>
        <v>£m</v>
      </c>
      <c r="E4639" t="s">
        <v>8488</v>
      </c>
      <c r="F4639" s="1248" t="str">
        <f>IF(ISBLANK('PD6'!$J$31),"##BLANK",'PD6'!$J$31)</f>
        <v>##BLANK</v>
      </c>
    </row>
    <row r="4640" spans="2:6" x14ac:dyDescent="0.2">
      <c r="B4640" t="str">
        <f>UPPER('PD6'!$U$31)</f>
        <v>PD6_21REV_PR24</v>
      </c>
      <c r="C4640" t="str">
        <f>IF(LEN(_xlfn.CONCAT('PD6'!$B$10, " - ", 'PD6'!$B$31, " - ", 'PD6'!$E$7))&gt;230,LEFT(_xlfn.CONCAT('PD6'!$B$10, " - ", 'PD6'!$B$31, " - ", 'PD6'!$E$7),212)&amp;" [*** truncated]",_xlfn.CONCAT('PD6'!$B$10, " - ", 'PD6'!$B$31, " - ", 'PD6'!$E$7))</f>
        <v>Bulk supply exports - Bulk supply 21 - Revenue</v>
      </c>
      <c r="D4640" t="str">
        <f>'PD6'!$E$5</f>
        <v>£m</v>
      </c>
      <c r="E4640" t="s">
        <v>8488</v>
      </c>
      <c r="F4640" s="1248" t="str">
        <f>IF(ISBLANK('PD6'!$K$31),"##BLANK",'PD6'!$K$31)</f>
        <v>##BLANK</v>
      </c>
    </row>
    <row r="4641" spans="2:6" x14ac:dyDescent="0.2">
      <c r="B4641" t="str">
        <f>UPPER('PD6'!$S$32)</f>
        <v>PD6_22VOL_PR24</v>
      </c>
      <c r="C4641" t="str">
        <f>IF(LEN(_xlfn.CONCAT('PD6'!$B$10, " - ", 'PD6'!$B$32, " - ", 'PD6'!$C$7))&gt;230,LEFT(_xlfn.CONCAT('PD6'!$B$10, " - ", 'PD6'!$B$32, " - ", 'PD6'!$C$7),212)&amp;" [*** truncated]",_xlfn.CONCAT('PD6'!$B$10, " - ", 'PD6'!$B$32, " - ", 'PD6'!$C$7))</f>
        <v>Bulk supply exports - Bulk supply 22 - Volume</v>
      </c>
      <c r="D4641" t="str">
        <f>'PD6'!$C$5</f>
        <v>Ml</v>
      </c>
      <c r="E4641" t="s">
        <v>8488</v>
      </c>
      <c r="F4641" s="1248" t="str">
        <f>IF(ISBLANK('PD6'!$I$32),"##BLANK",'PD6'!$I$32)</f>
        <v>##BLANK</v>
      </c>
    </row>
    <row r="4642" spans="2:6" x14ac:dyDescent="0.2">
      <c r="B4642" t="str">
        <f>UPPER('PD6'!$T$32)</f>
        <v>PD6_22OPC_PR24</v>
      </c>
      <c r="C4642" t="str">
        <f>IF(LEN(_xlfn.CONCAT('PD6'!$B$10, " - ", 'PD6'!$B$32, " - ", 'PD6'!$D$7))&gt;230,LEFT(_xlfn.CONCAT('PD6'!$B$10, " - ", 'PD6'!$B$32, " - ", 'PD6'!$D$7),212)&amp;" [*** truncated]",_xlfn.CONCAT('PD6'!$B$10, " - ", 'PD6'!$B$32, " - ", 'PD6'!$D$7))</f>
        <v>Bulk supply exports - Bulk supply 22 - Operating costs</v>
      </c>
      <c r="D4642" t="str">
        <f>'PD6'!$D$5</f>
        <v>£m</v>
      </c>
      <c r="E4642" t="s">
        <v>8488</v>
      </c>
      <c r="F4642" s="1248" t="str">
        <f>IF(ISBLANK('PD6'!$J$32),"##BLANK",'PD6'!$J$32)</f>
        <v>##BLANK</v>
      </c>
    </row>
    <row r="4643" spans="2:6" x14ac:dyDescent="0.2">
      <c r="B4643" t="str">
        <f>UPPER('PD6'!$U$32)</f>
        <v>PD6_22REV_PR24</v>
      </c>
      <c r="C4643" t="str">
        <f>IF(LEN(_xlfn.CONCAT('PD6'!$B$10, " - ", 'PD6'!$B$32, " - ", 'PD6'!$E$7))&gt;230,LEFT(_xlfn.CONCAT('PD6'!$B$10, " - ", 'PD6'!$B$32, " - ", 'PD6'!$E$7),212)&amp;" [*** truncated]",_xlfn.CONCAT('PD6'!$B$10, " - ", 'PD6'!$B$32, " - ", 'PD6'!$E$7))</f>
        <v>Bulk supply exports - Bulk supply 22 - Revenue</v>
      </c>
      <c r="D4643" t="str">
        <f>'PD6'!$E$5</f>
        <v>£m</v>
      </c>
      <c r="E4643" t="s">
        <v>8488</v>
      </c>
      <c r="F4643" s="1248" t="str">
        <f>IF(ISBLANK('PD6'!$K$32),"##BLANK",'PD6'!$K$32)</f>
        <v>##BLANK</v>
      </c>
    </row>
    <row r="4644" spans="2:6" x14ac:dyDescent="0.2">
      <c r="B4644" t="str">
        <f>UPPER('PD6'!$S$33)</f>
        <v>PD6_23VOL_PR24</v>
      </c>
      <c r="C4644" t="str">
        <f>IF(LEN(_xlfn.CONCAT('PD6'!$B$10, " - ", 'PD6'!$B$33, " - ", 'PD6'!$C$7))&gt;230,LEFT(_xlfn.CONCAT('PD6'!$B$10, " - ", 'PD6'!$B$33, " - ", 'PD6'!$C$7),212)&amp;" [*** truncated]",_xlfn.CONCAT('PD6'!$B$10, " - ", 'PD6'!$B$33, " - ", 'PD6'!$C$7))</f>
        <v>Bulk supply exports - Bulk supply 23 - Volume</v>
      </c>
      <c r="D4644" t="str">
        <f>'PD6'!$C$5</f>
        <v>Ml</v>
      </c>
      <c r="E4644" t="s">
        <v>8488</v>
      </c>
      <c r="F4644" s="1248" t="str">
        <f>IF(ISBLANK('PD6'!$I$33),"##BLANK",'PD6'!$I$33)</f>
        <v>##BLANK</v>
      </c>
    </row>
    <row r="4645" spans="2:6" x14ac:dyDescent="0.2">
      <c r="B4645" t="str">
        <f>UPPER('PD6'!$T$33)</f>
        <v>PD6_23OPC_PR24</v>
      </c>
      <c r="C4645" t="str">
        <f>IF(LEN(_xlfn.CONCAT('PD6'!$B$10, " - ", 'PD6'!$B$33, " - ", 'PD6'!$D$7))&gt;230,LEFT(_xlfn.CONCAT('PD6'!$B$10, " - ", 'PD6'!$B$33, " - ", 'PD6'!$D$7),212)&amp;" [*** truncated]",_xlfn.CONCAT('PD6'!$B$10, " - ", 'PD6'!$B$33, " - ", 'PD6'!$D$7))</f>
        <v>Bulk supply exports - Bulk supply 23 - Operating costs</v>
      </c>
      <c r="D4645" t="str">
        <f>'PD6'!$D$5</f>
        <v>£m</v>
      </c>
      <c r="E4645" t="s">
        <v>8488</v>
      </c>
      <c r="F4645" s="1248" t="str">
        <f>IF(ISBLANK('PD6'!$J$33),"##BLANK",'PD6'!$J$33)</f>
        <v>##BLANK</v>
      </c>
    </row>
    <row r="4646" spans="2:6" x14ac:dyDescent="0.2">
      <c r="B4646" t="str">
        <f>UPPER('PD6'!$U$33)</f>
        <v>PD6_23REV_PR24</v>
      </c>
      <c r="C4646" t="str">
        <f>IF(LEN(_xlfn.CONCAT('PD6'!$B$10, " - ", 'PD6'!$B$33, " - ", 'PD6'!$E$7))&gt;230,LEFT(_xlfn.CONCAT('PD6'!$B$10, " - ", 'PD6'!$B$33, " - ", 'PD6'!$E$7),212)&amp;" [*** truncated]",_xlfn.CONCAT('PD6'!$B$10, " - ", 'PD6'!$B$33, " - ", 'PD6'!$E$7))</f>
        <v>Bulk supply exports - Bulk supply 23 - Revenue</v>
      </c>
      <c r="D4646" t="str">
        <f>'PD6'!$E$5</f>
        <v>£m</v>
      </c>
      <c r="E4646" t="s">
        <v>8488</v>
      </c>
      <c r="F4646" s="1248" t="str">
        <f>IF(ISBLANK('PD6'!$K$33),"##BLANK",'PD6'!$K$33)</f>
        <v>##BLANK</v>
      </c>
    </row>
    <row r="4647" spans="2:6" x14ac:dyDescent="0.2">
      <c r="B4647" t="str">
        <f>UPPER('PD6'!$S$34)</f>
        <v>PD6_24VOL_PR24</v>
      </c>
      <c r="C4647" t="str">
        <f>IF(LEN(_xlfn.CONCAT('PD6'!$B$10, " - ", 'PD6'!$B$34, " - ", 'PD6'!$C$7))&gt;230,LEFT(_xlfn.CONCAT('PD6'!$B$10, " - ", 'PD6'!$B$34, " - ", 'PD6'!$C$7),212)&amp;" [*** truncated]",_xlfn.CONCAT('PD6'!$B$10, " - ", 'PD6'!$B$34, " - ", 'PD6'!$C$7))</f>
        <v>Bulk supply exports - Bulk supply 24 - Volume</v>
      </c>
      <c r="D4647" t="str">
        <f>'PD6'!$C$5</f>
        <v>Ml</v>
      </c>
      <c r="E4647" t="s">
        <v>8488</v>
      </c>
      <c r="F4647" s="1248" t="str">
        <f>IF(ISBLANK('PD6'!$I$34),"##BLANK",'PD6'!$I$34)</f>
        <v>##BLANK</v>
      </c>
    </row>
    <row r="4648" spans="2:6" x14ac:dyDescent="0.2">
      <c r="B4648" t="str">
        <f>UPPER('PD6'!$T$34)</f>
        <v>PD6_24OPC_PR24</v>
      </c>
      <c r="C4648" t="str">
        <f>IF(LEN(_xlfn.CONCAT('PD6'!$B$10, " - ", 'PD6'!$B$34, " - ", 'PD6'!$D$7))&gt;230,LEFT(_xlfn.CONCAT('PD6'!$B$10, " - ", 'PD6'!$B$34, " - ", 'PD6'!$D$7),212)&amp;" [*** truncated]",_xlfn.CONCAT('PD6'!$B$10, " - ", 'PD6'!$B$34, " - ", 'PD6'!$D$7))</f>
        <v>Bulk supply exports - Bulk supply 24 - Operating costs</v>
      </c>
      <c r="D4648" t="str">
        <f>'PD6'!$D$5</f>
        <v>£m</v>
      </c>
      <c r="E4648" t="s">
        <v>8488</v>
      </c>
      <c r="F4648" s="1248" t="str">
        <f>IF(ISBLANK('PD6'!$J$34),"##BLANK",'PD6'!$J$34)</f>
        <v>##BLANK</v>
      </c>
    </row>
    <row r="4649" spans="2:6" x14ac:dyDescent="0.2">
      <c r="B4649" t="str">
        <f>UPPER('PD6'!$U$34)</f>
        <v>PD6_24REV_PR24</v>
      </c>
      <c r="C4649" t="str">
        <f>IF(LEN(_xlfn.CONCAT('PD6'!$B$10, " - ", 'PD6'!$B$34, " - ", 'PD6'!$E$7))&gt;230,LEFT(_xlfn.CONCAT('PD6'!$B$10, " - ", 'PD6'!$B$34, " - ", 'PD6'!$E$7),212)&amp;" [*** truncated]",_xlfn.CONCAT('PD6'!$B$10, " - ", 'PD6'!$B$34, " - ", 'PD6'!$E$7))</f>
        <v>Bulk supply exports - Bulk supply 24 - Revenue</v>
      </c>
      <c r="D4649" t="str">
        <f>'PD6'!$E$5</f>
        <v>£m</v>
      </c>
      <c r="E4649" t="s">
        <v>8488</v>
      </c>
      <c r="F4649" s="1248" t="str">
        <f>IF(ISBLANK('PD6'!$K$34),"##BLANK",'PD6'!$K$34)</f>
        <v>##BLANK</v>
      </c>
    </row>
    <row r="4650" spans="2:6" x14ac:dyDescent="0.2">
      <c r="B4650" t="str">
        <f>UPPER('PD6'!$S$35)</f>
        <v>PD6_25VOL_PR24</v>
      </c>
      <c r="C4650" t="str">
        <f>IF(LEN(_xlfn.CONCAT('PD6'!$B$10, " - ", 'PD6'!$B$35, " - ", 'PD6'!$C$7))&gt;230,LEFT(_xlfn.CONCAT('PD6'!$B$10, " - ", 'PD6'!$B$35, " - ", 'PD6'!$C$7),212)&amp;" [*** truncated]",_xlfn.CONCAT('PD6'!$B$10, " - ", 'PD6'!$B$35, " - ", 'PD6'!$C$7))</f>
        <v>Bulk supply exports - Bulk supply 25 - Volume</v>
      </c>
      <c r="D4650" t="str">
        <f>'PD6'!$C$5</f>
        <v>Ml</v>
      </c>
      <c r="E4650" t="s">
        <v>8488</v>
      </c>
      <c r="F4650" s="1248" t="str">
        <f>IF(ISBLANK('PD6'!$I$35),"##BLANK",'PD6'!$I$35)</f>
        <v>##BLANK</v>
      </c>
    </row>
    <row r="4651" spans="2:6" x14ac:dyDescent="0.2">
      <c r="B4651" t="str">
        <f>UPPER('PD6'!$T$35)</f>
        <v>PD6_25OPC_PR24</v>
      </c>
      <c r="C4651" t="str">
        <f>IF(LEN(_xlfn.CONCAT('PD6'!$B$10, " - ", 'PD6'!$B$35, " - ", 'PD6'!$D$7))&gt;230,LEFT(_xlfn.CONCAT('PD6'!$B$10, " - ", 'PD6'!$B$35, " - ", 'PD6'!$D$7),212)&amp;" [*** truncated]",_xlfn.CONCAT('PD6'!$B$10, " - ", 'PD6'!$B$35, " - ", 'PD6'!$D$7))</f>
        <v>Bulk supply exports - Bulk supply 25 - Operating costs</v>
      </c>
      <c r="D4651" t="str">
        <f>'PD6'!$D$5</f>
        <v>£m</v>
      </c>
      <c r="E4651" t="s">
        <v>8488</v>
      </c>
      <c r="F4651" s="1248" t="str">
        <f>IF(ISBLANK('PD6'!$J$35),"##BLANK",'PD6'!$J$35)</f>
        <v>##BLANK</v>
      </c>
    </row>
    <row r="4652" spans="2:6" x14ac:dyDescent="0.2">
      <c r="B4652" t="str">
        <f>UPPER('PD6'!$U$35)</f>
        <v>PD6_25REV_PR24</v>
      </c>
      <c r="C4652" t="str">
        <f>IF(LEN(_xlfn.CONCAT('PD6'!$B$10, " - ", 'PD6'!$B$35, " - ", 'PD6'!$E$7))&gt;230,LEFT(_xlfn.CONCAT('PD6'!$B$10, " - ", 'PD6'!$B$35, " - ", 'PD6'!$E$7),212)&amp;" [*** truncated]",_xlfn.CONCAT('PD6'!$B$10, " - ", 'PD6'!$B$35, " - ", 'PD6'!$E$7))</f>
        <v>Bulk supply exports - Bulk supply 25 - Revenue</v>
      </c>
      <c r="D4652" t="str">
        <f>'PD6'!$E$5</f>
        <v>£m</v>
      </c>
      <c r="E4652" t="s">
        <v>8488</v>
      </c>
      <c r="F4652" s="1248" t="str">
        <f>IF(ISBLANK('PD6'!$K$35),"##BLANK",'PD6'!$K$35)</f>
        <v>##BLANK</v>
      </c>
    </row>
    <row r="4653" spans="2:6" x14ac:dyDescent="0.2">
      <c r="B4653" t="str">
        <f>UPPER('PD6'!$S$36)</f>
        <v>PD6_26VOL_PR24</v>
      </c>
      <c r="C4653" t="str">
        <f>IF(LEN(_xlfn.CONCAT('PD6'!$B$10, " - ", 'PD6'!$B$36, " - ", 'PD6'!$C$7))&gt;230,LEFT(_xlfn.CONCAT('PD6'!$B$10, " - ", 'PD6'!$B$36, " - ", 'PD6'!$C$7),212)&amp;" [*** truncated]",_xlfn.CONCAT('PD6'!$B$10, " - ", 'PD6'!$B$36, " - ", 'PD6'!$C$7))</f>
        <v>Bulk supply exports - Bulk supply 26 - Volume</v>
      </c>
      <c r="D4653" t="str">
        <f>'PD6'!$C$5</f>
        <v>Ml</v>
      </c>
      <c r="E4653" t="s">
        <v>8488</v>
      </c>
      <c r="F4653" s="1248" t="str">
        <f>IF(ISBLANK('PD6'!$I$36),"##BLANK",'PD6'!$I$36)</f>
        <v>##BLANK</v>
      </c>
    </row>
    <row r="4654" spans="2:6" x14ac:dyDescent="0.2">
      <c r="B4654" t="str">
        <f>UPPER('PD6'!$T$36)</f>
        <v>PD6_26OPC_PR24</v>
      </c>
      <c r="C4654" t="str">
        <f>IF(LEN(_xlfn.CONCAT('PD6'!$B$10, " - ", 'PD6'!$B$36, " - ", 'PD6'!$D$7))&gt;230,LEFT(_xlfn.CONCAT('PD6'!$B$10, " - ", 'PD6'!$B$36, " - ", 'PD6'!$D$7),212)&amp;" [*** truncated]",_xlfn.CONCAT('PD6'!$B$10, " - ", 'PD6'!$B$36, " - ", 'PD6'!$D$7))</f>
        <v>Bulk supply exports - Bulk supply 26 - Operating costs</v>
      </c>
      <c r="D4654" t="str">
        <f>'PD6'!$D$5</f>
        <v>£m</v>
      </c>
      <c r="E4654" t="s">
        <v>8488</v>
      </c>
      <c r="F4654" s="1248" t="str">
        <f>IF(ISBLANK('PD6'!$J$36),"##BLANK",'PD6'!$J$36)</f>
        <v>##BLANK</v>
      </c>
    </row>
    <row r="4655" spans="2:6" x14ac:dyDescent="0.2">
      <c r="B4655" t="str">
        <f>UPPER('PD6'!$U$36)</f>
        <v>PD6_26REV_PR24</v>
      </c>
      <c r="C4655" t="str">
        <f>IF(LEN(_xlfn.CONCAT('PD6'!$B$10, " - ", 'PD6'!$B$36, " - ", 'PD6'!$E$7))&gt;230,LEFT(_xlfn.CONCAT('PD6'!$B$10, " - ", 'PD6'!$B$36, " - ", 'PD6'!$E$7),212)&amp;" [*** truncated]",_xlfn.CONCAT('PD6'!$B$10, " - ", 'PD6'!$B$36, " - ", 'PD6'!$E$7))</f>
        <v>Bulk supply exports - Bulk supply 26 - Revenue</v>
      </c>
      <c r="D4655" t="str">
        <f>'PD6'!$E$5</f>
        <v>£m</v>
      </c>
      <c r="E4655" t="s">
        <v>8488</v>
      </c>
      <c r="F4655" s="1248" t="str">
        <f>IF(ISBLANK('PD6'!$K$36),"##BLANK",'PD6'!$K$36)</f>
        <v>##BLANK</v>
      </c>
    </row>
    <row r="4656" spans="2:6" x14ac:dyDescent="0.2">
      <c r="B4656" t="str">
        <f>UPPER('PD6'!$S$37)</f>
        <v>PD6_27VOL_PR24</v>
      </c>
      <c r="C4656" t="str">
        <f>IF(LEN(_xlfn.CONCAT('PD6'!$B$10, " - ", 'PD6'!$B$37, " - ", 'PD6'!$C$7))&gt;230,LEFT(_xlfn.CONCAT('PD6'!$B$10, " - ", 'PD6'!$B$37, " - ", 'PD6'!$C$7),212)&amp;" [*** truncated]",_xlfn.CONCAT('PD6'!$B$10, " - ", 'PD6'!$B$37, " - ", 'PD6'!$C$7))</f>
        <v>Bulk supply exports - Bulk supply 27 - Volume</v>
      </c>
      <c r="D4656" t="str">
        <f>'PD6'!$C$5</f>
        <v>Ml</v>
      </c>
      <c r="E4656" t="s">
        <v>8488</v>
      </c>
      <c r="F4656" s="1248" t="str">
        <f>IF(ISBLANK('PD6'!$I$37),"##BLANK",'PD6'!$I$37)</f>
        <v>##BLANK</v>
      </c>
    </row>
    <row r="4657" spans="2:6" x14ac:dyDescent="0.2">
      <c r="B4657" t="str">
        <f>UPPER('PD6'!$T$37)</f>
        <v>PD6_27OPC_PR24</v>
      </c>
      <c r="C4657" t="str">
        <f>IF(LEN(_xlfn.CONCAT('PD6'!$B$10, " - ", 'PD6'!$B$37, " - ", 'PD6'!$D$7))&gt;230,LEFT(_xlfn.CONCAT('PD6'!$B$10, " - ", 'PD6'!$B$37, " - ", 'PD6'!$D$7),212)&amp;" [*** truncated]",_xlfn.CONCAT('PD6'!$B$10, " - ", 'PD6'!$B$37, " - ", 'PD6'!$D$7))</f>
        <v>Bulk supply exports - Bulk supply 27 - Operating costs</v>
      </c>
      <c r="D4657" t="str">
        <f>'PD6'!$D$5</f>
        <v>£m</v>
      </c>
      <c r="E4657" t="s">
        <v>8488</v>
      </c>
      <c r="F4657" s="1248" t="str">
        <f>IF(ISBLANK('PD6'!$J$37),"##BLANK",'PD6'!$J$37)</f>
        <v>##BLANK</v>
      </c>
    </row>
    <row r="4658" spans="2:6" x14ac:dyDescent="0.2">
      <c r="B4658" t="str">
        <f>UPPER('PD6'!$U$37)</f>
        <v>PD6_27REV_PR24</v>
      </c>
      <c r="C4658" t="str">
        <f>IF(LEN(_xlfn.CONCAT('PD6'!$B$10, " - ", 'PD6'!$B$37, " - ", 'PD6'!$E$7))&gt;230,LEFT(_xlfn.CONCAT('PD6'!$B$10, " - ", 'PD6'!$B$37, " - ", 'PD6'!$E$7),212)&amp;" [*** truncated]",_xlfn.CONCAT('PD6'!$B$10, " - ", 'PD6'!$B$37, " - ", 'PD6'!$E$7))</f>
        <v>Bulk supply exports - Bulk supply 27 - Revenue</v>
      </c>
      <c r="D4658" t="str">
        <f>'PD6'!$E$5</f>
        <v>£m</v>
      </c>
      <c r="E4658" t="s">
        <v>8488</v>
      </c>
      <c r="F4658" s="1248" t="str">
        <f>IF(ISBLANK('PD6'!$K$37),"##BLANK",'PD6'!$K$37)</f>
        <v>##BLANK</v>
      </c>
    </row>
    <row r="4659" spans="2:6" x14ac:dyDescent="0.2">
      <c r="B4659" t="str">
        <f>UPPER('PD6'!$S$38)</f>
        <v>PD6_28VOL_PR24</v>
      </c>
      <c r="C4659" t="str">
        <f>IF(LEN(_xlfn.CONCAT('PD6'!$B$10, " - ", 'PD6'!$B$38, " - ", 'PD6'!$C$7))&gt;230,LEFT(_xlfn.CONCAT('PD6'!$B$10, " - ", 'PD6'!$B$38, " - ", 'PD6'!$C$7),212)&amp;" [*** truncated]",_xlfn.CONCAT('PD6'!$B$10, " - ", 'PD6'!$B$38, " - ", 'PD6'!$C$7))</f>
        <v>Bulk supply exports - Bulk supply 28 - Volume</v>
      </c>
      <c r="D4659" t="str">
        <f>'PD6'!$C$5</f>
        <v>Ml</v>
      </c>
      <c r="E4659" t="s">
        <v>8488</v>
      </c>
      <c r="F4659" s="1248" t="str">
        <f>IF(ISBLANK('PD6'!$I$38),"##BLANK",'PD6'!$I$38)</f>
        <v>##BLANK</v>
      </c>
    </row>
    <row r="4660" spans="2:6" x14ac:dyDescent="0.2">
      <c r="B4660" t="str">
        <f>UPPER('PD6'!$T$38)</f>
        <v>PD6_28OPC_PR24</v>
      </c>
      <c r="C4660" t="str">
        <f>IF(LEN(_xlfn.CONCAT('PD6'!$B$10, " - ", 'PD6'!$B$38, " - ", 'PD6'!$D$7))&gt;230,LEFT(_xlfn.CONCAT('PD6'!$B$10, " - ", 'PD6'!$B$38, " - ", 'PD6'!$D$7),212)&amp;" [*** truncated]",_xlfn.CONCAT('PD6'!$B$10, " - ", 'PD6'!$B$38, " - ", 'PD6'!$D$7))</f>
        <v>Bulk supply exports - Bulk supply 28 - Operating costs</v>
      </c>
      <c r="D4660" t="str">
        <f>'PD6'!$D$5</f>
        <v>£m</v>
      </c>
      <c r="E4660" t="s">
        <v>8488</v>
      </c>
      <c r="F4660" s="1248" t="str">
        <f>IF(ISBLANK('PD6'!$J$38),"##BLANK",'PD6'!$J$38)</f>
        <v>##BLANK</v>
      </c>
    </row>
    <row r="4661" spans="2:6" x14ac:dyDescent="0.2">
      <c r="B4661" t="str">
        <f>UPPER('PD6'!$U$38)</f>
        <v>PD6_28REV_PR24</v>
      </c>
      <c r="C4661" t="str">
        <f>IF(LEN(_xlfn.CONCAT('PD6'!$B$10, " - ", 'PD6'!$B$38, " - ", 'PD6'!$E$7))&gt;230,LEFT(_xlfn.CONCAT('PD6'!$B$10, " - ", 'PD6'!$B$38, " - ", 'PD6'!$E$7),212)&amp;" [*** truncated]",_xlfn.CONCAT('PD6'!$B$10, " - ", 'PD6'!$B$38, " - ", 'PD6'!$E$7))</f>
        <v>Bulk supply exports - Bulk supply 28 - Revenue</v>
      </c>
      <c r="D4661" t="str">
        <f>'PD6'!$E$5</f>
        <v>£m</v>
      </c>
      <c r="E4661" t="s">
        <v>8488</v>
      </c>
      <c r="F4661" s="1248" t="str">
        <f>IF(ISBLANK('PD6'!$K$38),"##BLANK",'PD6'!$K$38)</f>
        <v>##BLANK</v>
      </c>
    </row>
    <row r="4662" spans="2:6" x14ac:dyDescent="0.2">
      <c r="B4662" t="str">
        <f>UPPER('PD6'!$S$39)</f>
        <v>PD6_29VOL_PR24</v>
      </c>
      <c r="C4662" t="str">
        <f>IF(LEN(_xlfn.CONCAT('PD6'!$B$10, " - ", 'PD6'!$B$39, " - ", 'PD6'!$C$7))&gt;230,LEFT(_xlfn.CONCAT('PD6'!$B$10, " - ", 'PD6'!$B$39, " - ", 'PD6'!$C$7),212)&amp;" [*** truncated]",_xlfn.CONCAT('PD6'!$B$10, " - ", 'PD6'!$B$39, " - ", 'PD6'!$C$7))</f>
        <v>Bulk supply exports - Bulk supply 29 - Volume</v>
      </c>
      <c r="D4662" t="str">
        <f>'PD6'!$C$5</f>
        <v>Ml</v>
      </c>
      <c r="E4662" t="s">
        <v>8488</v>
      </c>
      <c r="F4662" s="1248" t="str">
        <f>IF(ISBLANK('PD6'!$I$39),"##BLANK",'PD6'!$I$39)</f>
        <v>##BLANK</v>
      </c>
    </row>
    <row r="4663" spans="2:6" x14ac:dyDescent="0.2">
      <c r="B4663" t="str">
        <f>UPPER('PD6'!$T$39)</f>
        <v>PD6_29OPC_PR24</v>
      </c>
      <c r="C4663" t="str">
        <f>IF(LEN(_xlfn.CONCAT('PD6'!$B$10, " - ", 'PD6'!$B$39, " - ", 'PD6'!$D$7))&gt;230,LEFT(_xlfn.CONCAT('PD6'!$B$10, " - ", 'PD6'!$B$39, " - ", 'PD6'!$D$7),212)&amp;" [*** truncated]",_xlfn.CONCAT('PD6'!$B$10, " - ", 'PD6'!$B$39, " - ", 'PD6'!$D$7))</f>
        <v>Bulk supply exports - Bulk supply 29 - Operating costs</v>
      </c>
      <c r="D4663" t="str">
        <f>'PD6'!$D$5</f>
        <v>£m</v>
      </c>
      <c r="E4663" t="s">
        <v>8488</v>
      </c>
      <c r="F4663" s="1248" t="str">
        <f>IF(ISBLANK('PD6'!$J$39),"##BLANK",'PD6'!$J$39)</f>
        <v>##BLANK</v>
      </c>
    </row>
    <row r="4664" spans="2:6" x14ac:dyDescent="0.2">
      <c r="B4664" t="str">
        <f>UPPER('PD6'!$U$39)</f>
        <v>PD6_29REV_PR24</v>
      </c>
      <c r="C4664" t="str">
        <f>IF(LEN(_xlfn.CONCAT('PD6'!$B$10, " - ", 'PD6'!$B$39, " - ", 'PD6'!$E$7))&gt;230,LEFT(_xlfn.CONCAT('PD6'!$B$10, " - ", 'PD6'!$B$39, " - ", 'PD6'!$E$7),212)&amp;" [*** truncated]",_xlfn.CONCAT('PD6'!$B$10, " - ", 'PD6'!$B$39, " - ", 'PD6'!$E$7))</f>
        <v>Bulk supply exports - Bulk supply 29 - Revenue</v>
      </c>
      <c r="D4664" t="str">
        <f>'PD6'!$E$5</f>
        <v>£m</v>
      </c>
      <c r="E4664" t="s">
        <v>8488</v>
      </c>
      <c r="F4664" s="1248" t="str">
        <f>IF(ISBLANK('PD6'!$K$39),"##BLANK",'PD6'!$K$39)</f>
        <v>##BLANK</v>
      </c>
    </row>
    <row r="4665" spans="2:6" x14ac:dyDescent="0.2">
      <c r="B4665" t="str">
        <f>UPPER('PD6'!$S$40)</f>
        <v>PD6_30VOL_PR24</v>
      </c>
      <c r="C4665" t="str">
        <f>IF(LEN(_xlfn.CONCAT('PD6'!$B$10, " - ", 'PD6'!$B$40, " - ", 'PD6'!$C$7))&gt;230,LEFT(_xlfn.CONCAT('PD6'!$B$10, " - ", 'PD6'!$B$40, " - ", 'PD6'!$C$7),212)&amp;" [*** truncated]",_xlfn.CONCAT('PD6'!$B$10, " - ", 'PD6'!$B$40, " - ", 'PD6'!$C$7))</f>
        <v>Bulk supply exports - Bulk supply 30 - Volume</v>
      </c>
      <c r="D4665" t="str">
        <f>'PD6'!$C$5</f>
        <v>Ml</v>
      </c>
      <c r="E4665" t="s">
        <v>8488</v>
      </c>
      <c r="F4665" s="1248" t="str">
        <f>IF(ISBLANK('PD6'!$I$40),"##BLANK",'PD6'!$I$40)</f>
        <v>##BLANK</v>
      </c>
    </row>
    <row r="4666" spans="2:6" x14ac:dyDescent="0.2">
      <c r="B4666" t="str">
        <f>UPPER('PD6'!$T$40)</f>
        <v>PD6_30OPC_PR24</v>
      </c>
      <c r="C4666" t="str">
        <f>IF(LEN(_xlfn.CONCAT('PD6'!$B$10, " - ", 'PD6'!$B$40, " - ", 'PD6'!$D$7))&gt;230,LEFT(_xlfn.CONCAT('PD6'!$B$10, " - ", 'PD6'!$B$40, " - ", 'PD6'!$D$7),212)&amp;" [*** truncated]",_xlfn.CONCAT('PD6'!$B$10, " - ", 'PD6'!$B$40, " - ", 'PD6'!$D$7))</f>
        <v>Bulk supply exports - Bulk supply 30 - Operating costs</v>
      </c>
      <c r="D4666" t="str">
        <f>'PD6'!$D$5</f>
        <v>£m</v>
      </c>
      <c r="E4666" t="s">
        <v>8488</v>
      </c>
      <c r="F4666" s="1248" t="str">
        <f>IF(ISBLANK('PD6'!$J$40),"##BLANK",'PD6'!$J$40)</f>
        <v>##BLANK</v>
      </c>
    </row>
    <row r="4667" spans="2:6" x14ac:dyDescent="0.2">
      <c r="B4667" t="str">
        <f>UPPER('PD6'!$U$40)</f>
        <v>PD6_30REV_PR24</v>
      </c>
      <c r="C4667" t="str">
        <f>IF(LEN(_xlfn.CONCAT('PD6'!$B$10, " - ", 'PD6'!$B$40, " - ", 'PD6'!$E$7))&gt;230,LEFT(_xlfn.CONCAT('PD6'!$B$10, " - ", 'PD6'!$B$40, " - ", 'PD6'!$E$7),212)&amp;" [*** truncated]",_xlfn.CONCAT('PD6'!$B$10, " - ", 'PD6'!$B$40, " - ", 'PD6'!$E$7))</f>
        <v>Bulk supply exports - Bulk supply 30 - Revenue</v>
      </c>
      <c r="D4667" t="str">
        <f>'PD6'!$E$5</f>
        <v>£m</v>
      </c>
      <c r="E4667" t="s">
        <v>8488</v>
      </c>
      <c r="F4667" s="1248" t="str">
        <f>IF(ISBLANK('PD6'!$K$40),"##BLANK",'PD6'!$K$40)</f>
        <v>##BLANK</v>
      </c>
    </row>
    <row r="4668" spans="2:6" x14ac:dyDescent="0.2">
      <c r="B4668" t="str">
        <f>UPPER('PD6'!$S$41)</f>
        <v>PD6_31VOL_PR24</v>
      </c>
      <c r="C4668" t="str">
        <f>IF(LEN(_xlfn.CONCAT('PD6'!$B$10, " - ", 'PD6'!$B$41, " - ", 'PD6'!$C$7))&gt;230,LEFT(_xlfn.CONCAT('PD6'!$B$10, " - ", 'PD6'!$B$41, " - ", 'PD6'!$C$7),212)&amp;" [*** truncated]",_xlfn.CONCAT('PD6'!$B$10, " - ", 'PD6'!$B$41, " - ", 'PD6'!$C$7))</f>
        <v>Bulk supply exports - Bulk supply 31 - Volume</v>
      </c>
      <c r="D4668" t="str">
        <f>'PD6'!$C$5</f>
        <v>Ml</v>
      </c>
      <c r="E4668" t="s">
        <v>8488</v>
      </c>
      <c r="F4668" s="1248" t="str">
        <f>IF(ISBLANK('PD6'!$I$41),"##BLANK",'PD6'!$I$41)</f>
        <v>##BLANK</v>
      </c>
    </row>
    <row r="4669" spans="2:6" x14ac:dyDescent="0.2">
      <c r="B4669" t="str">
        <f>UPPER('PD6'!$T$41)</f>
        <v>PD6_31OPC_PR24</v>
      </c>
      <c r="C4669" t="str">
        <f>IF(LEN(_xlfn.CONCAT('PD6'!$B$10, " - ", 'PD6'!$B$41, " - ", 'PD6'!$D$7))&gt;230,LEFT(_xlfn.CONCAT('PD6'!$B$10, " - ", 'PD6'!$B$41, " - ", 'PD6'!$D$7),212)&amp;" [*** truncated]",_xlfn.CONCAT('PD6'!$B$10, " - ", 'PD6'!$B$41, " - ", 'PD6'!$D$7))</f>
        <v>Bulk supply exports - Bulk supply 31 - Operating costs</v>
      </c>
      <c r="D4669" t="str">
        <f>'PD6'!$D$5</f>
        <v>£m</v>
      </c>
      <c r="E4669" t="s">
        <v>8488</v>
      </c>
      <c r="F4669" s="1248" t="str">
        <f>IF(ISBLANK('PD6'!$J$41),"##BLANK",'PD6'!$J$41)</f>
        <v>##BLANK</v>
      </c>
    </row>
    <row r="4670" spans="2:6" x14ac:dyDescent="0.2">
      <c r="B4670" t="str">
        <f>UPPER('PD6'!$U$41)</f>
        <v>PD6_31REV_PR24</v>
      </c>
      <c r="C4670" t="str">
        <f>IF(LEN(_xlfn.CONCAT('PD6'!$B$10, " - ", 'PD6'!$B$41, " - ", 'PD6'!$E$7))&gt;230,LEFT(_xlfn.CONCAT('PD6'!$B$10, " - ", 'PD6'!$B$41, " - ", 'PD6'!$E$7),212)&amp;" [*** truncated]",_xlfn.CONCAT('PD6'!$B$10, " - ", 'PD6'!$B$41, " - ", 'PD6'!$E$7))</f>
        <v>Bulk supply exports - Bulk supply 31 - Revenue</v>
      </c>
      <c r="D4670" t="str">
        <f>'PD6'!$E$5</f>
        <v>£m</v>
      </c>
      <c r="E4670" t="s">
        <v>8488</v>
      </c>
      <c r="F4670" s="1248" t="str">
        <f>IF(ISBLANK('PD6'!$K$41),"##BLANK",'PD6'!$K$41)</f>
        <v>##BLANK</v>
      </c>
    </row>
    <row r="4671" spans="2:6" x14ac:dyDescent="0.2">
      <c r="B4671" t="str">
        <f>UPPER('PD6'!$S$42)</f>
        <v>PD6_32VOL_PR24</v>
      </c>
      <c r="C4671" t="str">
        <f>IF(LEN(_xlfn.CONCAT('PD6'!$B$10, " - ", 'PD6'!$B$42, " - ", 'PD6'!$C$7))&gt;230,LEFT(_xlfn.CONCAT('PD6'!$B$10, " - ", 'PD6'!$B$42, " - ", 'PD6'!$C$7),212)&amp;" [*** truncated]",_xlfn.CONCAT('PD6'!$B$10, " - ", 'PD6'!$B$42, " - ", 'PD6'!$C$7))</f>
        <v>Bulk supply exports - Bulk supply 32 - Volume</v>
      </c>
      <c r="D4671" t="str">
        <f>'PD6'!$C$5</f>
        <v>Ml</v>
      </c>
      <c r="E4671" t="s">
        <v>8488</v>
      </c>
      <c r="F4671" s="1248" t="str">
        <f>IF(ISBLANK('PD6'!$I$42),"##BLANK",'PD6'!$I$42)</f>
        <v>##BLANK</v>
      </c>
    </row>
    <row r="4672" spans="2:6" x14ac:dyDescent="0.2">
      <c r="B4672" t="str">
        <f>UPPER('PD6'!$T$42)</f>
        <v>PD6_32OPC_PR24</v>
      </c>
      <c r="C4672" t="str">
        <f>IF(LEN(_xlfn.CONCAT('PD6'!$B$10, " - ", 'PD6'!$B$42, " - ", 'PD6'!$D$7))&gt;230,LEFT(_xlfn.CONCAT('PD6'!$B$10, " - ", 'PD6'!$B$42, " - ", 'PD6'!$D$7),212)&amp;" [*** truncated]",_xlfn.CONCAT('PD6'!$B$10, " - ", 'PD6'!$B$42, " - ", 'PD6'!$D$7))</f>
        <v>Bulk supply exports - Bulk supply 32 - Operating costs</v>
      </c>
      <c r="D4672" t="str">
        <f>'PD6'!$D$5</f>
        <v>£m</v>
      </c>
      <c r="E4672" t="s">
        <v>8488</v>
      </c>
      <c r="F4672" s="1248" t="str">
        <f>IF(ISBLANK('PD6'!$J$42),"##BLANK",'PD6'!$J$42)</f>
        <v>##BLANK</v>
      </c>
    </row>
    <row r="4673" spans="2:6" x14ac:dyDescent="0.2">
      <c r="B4673" t="str">
        <f>UPPER('PD6'!$U$42)</f>
        <v>PD6_32REV_PR24</v>
      </c>
      <c r="C4673" t="str">
        <f>IF(LEN(_xlfn.CONCAT('PD6'!$B$10, " - ", 'PD6'!$B$42, " - ", 'PD6'!$E$7))&gt;230,LEFT(_xlfn.CONCAT('PD6'!$B$10, " - ", 'PD6'!$B$42, " - ", 'PD6'!$E$7),212)&amp;" [*** truncated]",_xlfn.CONCAT('PD6'!$B$10, " - ", 'PD6'!$B$42, " - ", 'PD6'!$E$7))</f>
        <v>Bulk supply exports - Bulk supply 32 - Revenue</v>
      </c>
      <c r="D4673" t="str">
        <f>'PD6'!$E$5</f>
        <v>£m</v>
      </c>
      <c r="E4673" t="s">
        <v>8488</v>
      </c>
      <c r="F4673" s="1248" t="str">
        <f>IF(ISBLANK('PD6'!$K$42),"##BLANK",'PD6'!$K$42)</f>
        <v>##BLANK</v>
      </c>
    </row>
    <row r="4674" spans="2:6" x14ac:dyDescent="0.2">
      <c r="B4674" t="str">
        <f>UPPER('PD6'!$S$43)</f>
        <v>PD6_33VOL_PR24</v>
      </c>
      <c r="C4674" t="str">
        <f>IF(LEN(_xlfn.CONCAT('PD6'!$B$10, " - ", 'PD6'!$B$43, " - ", 'PD6'!$C$7))&gt;230,LEFT(_xlfn.CONCAT('PD6'!$B$10, " - ", 'PD6'!$B$43, " - ", 'PD6'!$C$7),212)&amp;" [*** truncated]",_xlfn.CONCAT('PD6'!$B$10, " - ", 'PD6'!$B$43, " - ", 'PD6'!$C$7))</f>
        <v>Bulk supply exports - Bulk supply 33 - Volume</v>
      </c>
      <c r="D4674" t="str">
        <f>'PD6'!$C$5</f>
        <v>Ml</v>
      </c>
      <c r="E4674" t="s">
        <v>8488</v>
      </c>
      <c r="F4674" s="1248" t="str">
        <f>IF(ISBLANK('PD6'!$I$43),"##BLANK",'PD6'!$I$43)</f>
        <v>##BLANK</v>
      </c>
    </row>
    <row r="4675" spans="2:6" x14ac:dyDescent="0.2">
      <c r="B4675" t="str">
        <f>UPPER('PD6'!$T$43)</f>
        <v>PD6_33OPC_PR24</v>
      </c>
      <c r="C4675" t="str">
        <f>IF(LEN(_xlfn.CONCAT('PD6'!$B$10, " - ", 'PD6'!$B$43, " - ", 'PD6'!$D$7))&gt;230,LEFT(_xlfn.CONCAT('PD6'!$B$10, " - ", 'PD6'!$B$43, " - ", 'PD6'!$D$7),212)&amp;" [*** truncated]",_xlfn.CONCAT('PD6'!$B$10, " - ", 'PD6'!$B$43, " - ", 'PD6'!$D$7))</f>
        <v>Bulk supply exports - Bulk supply 33 - Operating costs</v>
      </c>
      <c r="D4675" t="str">
        <f>'PD6'!$D$5</f>
        <v>£m</v>
      </c>
      <c r="E4675" t="s">
        <v>8488</v>
      </c>
      <c r="F4675" s="1248" t="str">
        <f>IF(ISBLANK('PD6'!$J$43),"##BLANK",'PD6'!$J$43)</f>
        <v>##BLANK</v>
      </c>
    </row>
    <row r="4676" spans="2:6" x14ac:dyDescent="0.2">
      <c r="B4676" t="str">
        <f>UPPER('PD6'!$U$43)</f>
        <v>PD6_33REV_PR24</v>
      </c>
      <c r="C4676" t="str">
        <f>IF(LEN(_xlfn.CONCAT('PD6'!$B$10, " - ", 'PD6'!$B$43, " - ", 'PD6'!$E$7))&gt;230,LEFT(_xlfn.CONCAT('PD6'!$B$10, " - ", 'PD6'!$B$43, " - ", 'PD6'!$E$7),212)&amp;" [*** truncated]",_xlfn.CONCAT('PD6'!$B$10, " - ", 'PD6'!$B$43, " - ", 'PD6'!$E$7))</f>
        <v>Bulk supply exports - Bulk supply 33 - Revenue</v>
      </c>
      <c r="D4676" t="str">
        <f>'PD6'!$E$5</f>
        <v>£m</v>
      </c>
      <c r="E4676" t="s">
        <v>8488</v>
      </c>
      <c r="F4676" s="1248" t="str">
        <f>IF(ISBLANK('PD6'!$K$43),"##BLANK",'PD6'!$K$43)</f>
        <v>##BLANK</v>
      </c>
    </row>
    <row r="4677" spans="2:6" x14ac:dyDescent="0.2">
      <c r="B4677" t="str">
        <f>UPPER('PD6'!$S$44)</f>
        <v>PD6_34VOL_PR24</v>
      </c>
      <c r="C4677" t="str">
        <f>IF(LEN(_xlfn.CONCAT('PD6'!$B$10, " - ", 'PD6'!$B$44, " - ", 'PD6'!$C$7))&gt;230,LEFT(_xlfn.CONCAT('PD6'!$B$10, " - ", 'PD6'!$B$44, " - ", 'PD6'!$C$7),212)&amp;" [*** truncated]",_xlfn.CONCAT('PD6'!$B$10, " - ", 'PD6'!$B$44, " - ", 'PD6'!$C$7))</f>
        <v>Bulk supply exports - Bulk supply 34 - Volume</v>
      </c>
      <c r="D4677" t="str">
        <f>'PD6'!$C$5</f>
        <v>Ml</v>
      </c>
      <c r="E4677" t="s">
        <v>8488</v>
      </c>
      <c r="F4677" s="1248" t="str">
        <f>IF(ISBLANK('PD6'!$I$44),"##BLANK",'PD6'!$I$44)</f>
        <v>##BLANK</v>
      </c>
    </row>
    <row r="4678" spans="2:6" x14ac:dyDescent="0.2">
      <c r="B4678" t="str">
        <f>UPPER('PD6'!$T$44)</f>
        <v>PD6_34OPC_PR24</v>
      </c>
      <c r="C4678" t="str">
        <f>IF(LEN(_xlfn.CONCAT('PD6'!$B$10, " - ", 'PD6'!$B$44, " - ", 'PD6'!$D$7))&gt;230,LEFT(_xlfn.CONCAT('PD6'!$B$10, " - ", 'PD6'!$B$44, " - ", 'PD6'!$D$7),212)&amp;" [*** truncated]",_xlfn.CONCAT('PD6'!$B$10, " - ", 'PD6'!$B$44, " - ", 'PD6'!$D$7))</f>
        <v>Bulk supply exports - Bulk supply 34 - Operating costs</v>
      </c>
      <c r="D4678" t="str">
        <f>'PD6'!$D$5</f>
        <v>£m</v>
      </c>
      <c r="E4678" t="s">
        <v>8488</v>
      </c>
      <c r="F4678" s="1248" t="str">
        <f>IF(ISBLANK('PD6'!$J$44),"##BLANK",'PD6'!$J$44)</f>
        <v>##BLANK</v>
      </c>
    </row>
    <row r="4679" spans="2:6" x14ac:dyDescent="0.2">
      <c r="B4679" t="str">
        <f>UPPER('PD6'!$U$44)</f>
        <v>PD6_34REV_PR24</v>
      </c>
      <c r="C4679" t="str">
        <f>IF(LEN(_xlfn.CONCAT('PD6'!$B$10, " - ", 'PD6'!$B$44, " - ", 'PD6'!$E$7))&gt;230,LEFT(_xlfn.CONCAT('PD6'!$B$10, " - ", 'PD6'!$B$44, " - ", 'PD6'!$E$7),212)&amp;" [*** truncated]",_xlfn.CONCAT('PD6'!$B$10, " - ", 'PD6'!$B$44, " - ", 'PD6'!$E$7))</f>
        <v>Bulk supply exports - Bulk supply 34 - Revenue</v>
      </c>
      <c r="D4679" t="str">
        <f>'PD6'!$E$5</f>
        <v>£m</v>
      </c>
      <c r="E4679" t="s">
        <v>8488</v>
      </c>
      <c r="F4679" s="1248" t="str">
        <f>IF(ISBLANK('PD6'!$K$44),"##BLANK",'PD6'!$K$44)</f>
        <v>##BLANK</v>
      </c>
    </row>
    <row r="4680" spans="2:6" x14ac:dyDescent="0.2">
      <c r="B4680" t="str">
        <f>UPPER('PD6'!$S$45)</f>
        <v>PD6_35VOL_PR24</v>
      </c>
      <c r="C4680" t="str">
        <f>IF(LEN(_xlfn.CONCAT('PD6'!$B$10, " - ", 'PD6'!$B$45, " - ", 'PD6'!$C$7))&gt;230,LEFT(_xlfn.CONCAT('PD6'!$B$10, " - ", 'PD6'!$B$45, " - ", 'PD6'!$C$7),212)&amp;" [*** truncated]",_xlfn.CONCAT('PD6'!$B$10, " - ", 'PD6'!$B$45, " - ", 'PD6'!$C$7))</f>
        <v>Bulk supply exports - Bulk supply 35 - Volume</v>
      </c>
      <c r="D4680" t="str">
        <f>'PD6'!$C$5</f>
        <v>Ml</v>
      </c>
      <c r="E4680" t="s">
        <v>8488</v>
      </c>
      <c r="F4680" s="1248" t="str">
        <f>IF(ISBLANK('PD6'!$I$45),"##BLANK",'PD6'!$I$45)</f>
        <v>##BLANK</v>
      </c>
    </row>
    <row r="4681" spans="2:6" x14ac:dyDescent="0.2">
      <c r="B4681" t="str">
        <f>UPPER('PD6'!$T$45)</f>
        <v>PD6_35OPC_PR24</v>
      </c>
      <c r="C4681" t="str">
        <f>IF(LEN(_xlfn.CONCAT('PD6'!$B$10, " - ", 'PD6'!$B$45, " - ", 'PD6'!$D$7))&gt;230,LEFT(_xlfn.CONCAT('PD6'!$B$10, " - ", 'PD6'!$B$45, " - ", 'PD6'!$D$7),212)&amp;" [*** truncated]",_xlfn.CONCAT('PD6'!$B$10, " - ", 'PD6'!$B$45, " - ", 'PD6'!$D$7))</f>
        <v>Bulk supply exports - Bulk supply 35 - Operating costs</v>
      </c>
      <c r="D4681" t="str">
        <f>'PD6'!$D$5</f>
        <v>£m</v>
      </c>
      <c r="E4681" t="s">
        <v>8488</v>
      </c>
      <c r="F4681" s="1248" t="str">
        <f>IF(ISBLANK('PD6'!$J$45),"##BLANK",'PD6'!$J$45)</f>
        <v>##BLANK</v>
      </c>
    </row>
    <row r="4682" spans="2:6" x14ac:dyDescent="0.2">
      <c r="B4682" t="str">
        <f>UPPER('PD6'!$U$45)</f>
        <v>PD6_35REV_PR24</v>
      </c>
      <c r="C4682" t="str">
        <f>IF(LEN(_xlfn.CONCAT('PD6'!$B$10, " - ", 'PD6'!$B$45, " - ", 'PD6'!$E$7))&gt;230,LEFT(_xlfn.CONCAT('PD6'!$B$10, " - ", 'PD6'!$B$45, " - ", 'PD6'!$E$7),212)&amp;" [*** truncated]",_xlfn.CONCAT('PD6'!$B$10, " - ", 'PD6'!$B$45, " - ", 'PD6'!$E$7))</f>
        <v>Bulk supply exports - Bulk supply 35 - Revenue</v>
      </c>
      <c r="D4682" t="str">
        <f>'PD6'!$E$5</f>
        <v>£m</v>
      </c>
      <c r="E4682" t="s">
        <v>8488</v>
      </c>
      <c r="F4682" s="1248" t="str">
        <f>IF(ISBLANK('PD6'!$K$45),"##BLANK",'PD6'!$K$45)</f>
        <v>##BLANK</v>
      </c>
    </row>
    <row r="4683" spans="2:6" x14ac:dyDescent="0.2">
      <c r="B4683" t="str">
        <f>UPPER('PD6'!$S$46)</f>
        <v>PD6_36VOL_PR24</v>
      </c>
      <c r="C4683" t="str">
        <f>IF(LEN(_xlfn.CONCAT('PD6'!$B$10, " - ", 'PD6'!$B$46, " - ", 'PD6'!$C$7))&gt;230,LEFT(_xlfn.CONCAT('PD6'!$B$10, " - ", 'PD6'!$B$46, " - ", 'PD6'!$C$7),212)&amp;" [*** truncated]",_xlfn.CONCAT('PD6'!$B$10, " - ", 'PD6'!$B$46, " - ", 'PD6'!$C$7))</f>
        <v>Bulk supply exports - Bulk supply 36 - Volume</v>
      </c>
      <c r="D4683" t="str">
        <f>'PD6'!$C$5</f>
        <v>Ml</v>
      </c>
      <c r="E4683" t="s">
        <v>8488</v>
      </c>
      <c r="F4683" s="1248" t="str">
        <f>IF(ISBLANK('PD6'!$I$46),"##BLANK",'PD6'!$I$46)</f>
        <v>##BLANK</v>
      </c>
    </row>
    <row r="4684" spans="2:6" x14ac:dyDescent="0.2">
      <c r="B4684" t="str">
        <f>UPPER('PD6'!$T$46)</f>
        <v>PD6_36OPC_PR24</v>
      </c>
      <c r="C4684" t="str">
        <f>IF(LEN(_xlfn.CONCAT('PD6'!$B$10, " - ", 'PD6'!$B$46, " - ", 'PD6'!$D$7))&gt;230,LEFT(_xlfn.CONCAT('PD6'!$B$10, " - ", 'PD6'!$B$46, " - ", 'PD6'!$D$7),212)&amp;" [*** truncated]",_xlfn.CONCAT('PD6'!$B$10, " - ", 'PD6'!$B$46, " - ", 'PD6'!$D$7))</f>
        <v>Bulk supply exports - Bulk supply 36 - Operating costs</v>
      </c>
      <c r="D4684" t="str">
        <f>'PD6'!$D$5</f>
        <v>£m</v>
      </c>
      <c r="E4684" t="s">
        <v>8488</v>
      </c>
      <c r="F4684" s="1248" t="str">
        <f>IF(ISBLANK('PD6'!$J$46),"##BLANK",'PD6'!$J$46)</f>
        <v>##BLANK</v>
      </c>
    </row>
    <row r="4685" spans="2:6" x14ac:dyDescent="0.2">
      <c r="B4685" t="str">
        <f>UPPER('PD6'!$U$46)</f>
        <v>PD6_36REV_PR24</v>
      </c>
      <c r="C4685" t="str">
        <f>IF(LEN(_xlfn.CONCAT('PD6'!$B$10, " - ", 'PD6'!$B$46, " - ", 'PD6'!$E$7))&gt;230,LEFT(_xlfn.CONCAT('PD6'!$B$10, " - ", 'PD6'!$B$46, " - ", 'PD6'!$E$7),212)&amp;" [*** truncated]",_xlfn.CONCAT('PD6'!$B$10, " - ", 'PD6'!$B$46, " - ", 'PD6'!$E$7))</f>
        <v>Bulk supply exports - Bulk supply 36 - Revenue</v>
      </c>
      <c r="D4685" t="str">
        <f>'PD6'!$E$5</f>
        <v>£m</v>
      </c>
      <c r="E4685" t="s">
        <v>8488</v>
      </c>
      <c r="F4685" s="1248" t="str">
        <f>IF(ISBLANK('PD6'!$K$46),"##BLANK",'PD6'!$K$46)</f>
        <v>##BLANK</v>
      </c>
    </row>
    <row r="4686" spans="2:6" x14ac:dyDescent="0.2">
      <c r="B4686" t="str">
        <f>UPPER('PD6'!$S$47)</f>
        <v>PD6_37VOL_PR24</v>
      </c>
      <c r="C4686" t="str">
        <f>IF(LEN(_xlfn.CONCAT('PD6'!$B$10, " - ", 'PD6'!$B$47, " - ", 'PD6'!$C$7))&gt;230,LEFT(_xlfn.CONCAT('PD6'!$B$10, " - ", 'PD6'!$B$47, " - ", 'PD6'!$C$7),212)&amp;" [*** truncated]",_xlfn.CONCAT('PD6'!$B$10, " - ", 'PD6'!$B$47, " - ", 'PD6'!$C$7))</f>
        <v>Bulk supply exports - Bulk supply 37 - Volume</v>
      </c>
      <c r="D4686" t="str">
        <f>'PD6'!$C$5</f>
        <v>Ml</v>
      </c>
      <c r="E4686" t="s">
        <v>8488</v>
      </c>
      <c r="F4686" s="1248" t="str">
        <f>IF(ISBLANK('PD6'!$I$47),"##BLANK",'PD6'!$I$47)</f>
        <v>##BLANK</v>
      </c>
    </row>
    <row r="4687" spans="2:6" x14ac:dyDescent="0.2">
      <c r="B4687" t="str">
        <f>UPPER('PD6'!$T$47)</f>
        <v>PD6_37OPC_PR24</v>
      </c>
      <c r="C4687" t="str">
        <f>IF(LEN(_xlfn.CONCAT('PD6'!$B$10, " - ", 'PD6'!$B$47, " - ", 'PD6'!$D$7))&gt;230,LEFT(_xlfn.CONCAT('PD6'!$B$10, " - ", 'PD6'!$B$47, " - ", 'PD6'!$D$7),212)&amp;" [*** truncated]",_xlfn.CONCAT('PD6'!$B$10, " - ", 'PD6'!$B$47, " - ", 'PD6'!$D$7))</f>
        <v>Bulk supply exports - Bulk supply 37 - Operating costs</v>
      </c>
      <c r="D4687" t="str">
        <f>'PD6'!$D$5</f>
        <v>£m</v>
      </c>
      <c r="E4687" t="s">
        <v>8488</v>
      </c>
      <c r="F4687" s="1248" t="str">
        <f>IF(ISBLANK('PD6'!$J$47),"##BLANK",'PD6'!$J$47)</f>
        <v>##BLANK</v>
      </c>
    </row>
    <row r="4688" spans="2:6" x14ac:dyDescent="0.2">
      <c r="B4688" t="str">
        <f>UPPER('PD6'!$U$47)</f>
        <v>PD6_37REV_PR24</v>
      </c>
      <c r="C4688" t="str">
        <f>IF(LEN(_xlfn.CONCAT('PD6'!$B$10, " - ", 'PD6'!$B$47, " - ", 'PD6'!$E$7))&gt;230,LEFT(_xlfn.CONCAT('PD6'!$B$10, " - ", 'PD6'!$B$47, " - ", 'PD6'!$E$7),212)&amp;" [*** truncated]",_xlfn.CONCAT('PD6'!$B$10, " - ", 'PD6'!$B$47, " - ", 'PD6'!$E$7))</f>
        <v>Bulk supply exports - Bulk supply 37 - Revenue</v>
      </c>
      <c r="D4688" t="str">
        <f>'PD6'!$E$5</f>
        <v>£m</v>
      </c>
      <c r="E4688" t="s">
        <v>8488</v>
      </c>
      <c r="F4688" s="1248" t="str">
        <f>IF(ISBLANK('PD6'!$K$47),"##BLANK",'PD6'!$K$47)</f>
        <v>##BLANK</v>
      </c>
    </row>
    <row r="4689" spans="2:6" x14ac:dyDescent="0.2">
      <c r="B4689" t="str">
        <f>UPPER('PD6'!$S$48)</f>
        <v>PD6_38VOL_PR24</v>
      </c>
      <c r="C4689" t="str">
        <f>IF(LEN(_xlfn.CONCAT('PD6'!$B$10, " - ", 'PD6'!$B$48, " - ", 'PD6'!$C$7))&gt;230,LEFT(_xlfn.CONCAT('PD6'!$B$10, " - ", 'PD6'!$B$48, " - ", 'PD6'!$C$7),212)&amp;" [*** truncated]",_xlfn.CONCAT('PD6'!$B$10, " - ", 'PD6'!$B$48, " - ", 'PD6'!$C$7))</f>
        <v>Bulk supply exports - Bulk supply 38 - Volume</v>
      </c>
      <c r="D4689" t="str">
        <f>'PD6'!$C$5</f>
        <v>Ml</v>
      </c>
      <c r="E4689" t="s">
        <v>8488</v>
      </c>
      <c r="F4689" s="1248" t="str">
        <f>IF(ISBLANK('PD6'!$I$48),"##BLANK",'PD6'!$I$48)</f>
        <v>##BLANK</v>
      </c>
    </row>
    <row r="4690" spans="2:6" x14ac:dyDescent="0.2">
      <c r="B4690" t="str">
        <f>UPPER('PD6'!$T$48)</f>
        <v>PD6_38OPC_PR24</v>
      </c>
      <c r="C4690" t="str">
        <f>IF(LEN(_xlfn.CONCAT('PD6'!$B$10, " - ", 'PD6'!$B$48, " - ", 'PD6'!$D$7))&gt;230,LEFT(_xlfn.CONCAT('PD6'!$B$10, " - ", 'PD6'!$B$48, " - ", 'PD6'!$D$7),212)&amp;" [*** truncated]",_xlfn.CONCAT('PD6'!$B$10, " - ", 'PD6'!$B$48, " - ", 'PD6'!$D$7))</f>
        <v>Bulk supply exports - Bulk supply 38 - Operating costs</v>
      </c>
      <c r="D4690" t="str">
        <f>'PD6'!$D$5</f>
        <v>£m</v>
      </c>
      <c r="E4690" t="s">
        <v>8488</v>
      </c>
      <c r="F4690" s="1248" t="str">
        <f>IF(ISBLANK('PD6'!$J$48),"##BLANK",'PD6'!$J$48)</f>
        <v>##BLANK</v>
      </c>
    </row>
    <row r="4691" spans="2:6" x14ac:dyDescent="0.2">
      <c r="B4691" t="str">
        <f>UPPER('PD6'!$U$48)</f>
        <v>PD6_38REV_PR24</v>
      </c>
      <c r="C4691" t="str">
        <f>IF(LEN(_xlfn.CONCAT('PD6'!$B$10, " - ", 'PD6'!$B$48, " - ", 'PD6'!$E$7))&gt;230,LEFT(_xlfn.CONCAT('PD6'!$B$10, " - ", 'PD6'!$B$48, " - ", 'PD6'!$E$7),212)&amp;" [*** truncated]",_xlfn.CONCAT('PD6'!$B$10, " - ", 'PD6'!$B$48, " - ", 'PD6'!$E$7))</f>
        <v>Bulk supply exports - Bulk supply 38 - Revenue</v>
      </c>
      <c r="D4691" t="str">
        <f>'PD6'!$E$5</f>
        <v>£m</v>
      </c>
      <c r="E4691" t="s">
        <v>8488</v>
      </c>
      <c r="F4691" s="1248" t="str">
        <f>IF(ISBLANK('PD6'!$K$48),"##BLANK",'PD6'!$K$48)</f>
        <v>##BLANK</v>
      </c>
    </row>
    <row r="4692" spans="2:6" x14ac:dyDescent="0.2">
      <c r="B4692" t="str">
        <f>UPPER('PD6'!$S$49)</f>
        <v>PD6_39VOL_PR24</v>
      </c>
      <c r="C4692" t="str">
        <f>IF(LEN(_xlfn.CONCAT('PD6'!$B$10, " - ", 'PD6'!$B$49, " - ", 'PD6'!$C$7))&gt;230,LEFT(_xlfn.CONCAT('PD6'!$B$10, " - ", 'PD6'!$B$49, " - ", 'PD6'!$C$7),212)&amp;" [*** truncated]",_xlfn.CONCAT('PD6'!$B$10, " - ", 'PD6'!$B$49, " - ", 'PD6'!$C$7))</f>
        <v>Bulk supply exports - Bulk supply 39 - Volume</v>
      </c>
      <c r="D4692" t="str">
        <f>'PD6'!$C$5</f>
        <v>Ml</v>
      </c>
      <c r="E4692" t="s">
        <v>8488</v>
      </c>
      <c r="F4692" s="1248" t="str">
        <f>IF(ISBLANK('PD6'!$I$49),"##BLANK",'PD6'!$I$49)</f>
        <v>##BLANK</v>
      </c>
    </row>
    <row r="4693" spans="2:6" x14ac:dyDescent="0.2">
      <c r="B4693" t="str">
        <f>UPPER('PD6'!$T$49)</f>
        <v>PD6_39OPC_PR24</v>
      </c>
      <c r="C4693" t="str">
        <f>IF(LEN(_xlfn.CONCAT('PD6'!$B$10, " - ", 'PD6'!$B$49, " - ", 'PD6'!$D$7))&gt;230,LEFT(_xlfn.CONCAT('PD6'!$B$10, " - ", 'PD6'!$B$49, " - ", 'PD6'!$D$7),212)&amp;" [*** truncated]",_xlfn.CONCAT('PD6'!$B$10, " - ", 'PD6'!$B$49, " - ", 'PD6'!$D$7))</f>
        <v>Bulk supply exports - Bulk supply 39 - Operating costs</v>
      </c>
      <c r="D4693" t="str">
        <f>'PD6'!$D$5</f>
        <v>£m</v>
      </c>
      <c r="E4693" t="s">
        <v>8488</v>
      </c>
      <c r="F4693" s="1248" t="str">
        <f>IF(ISBLANK('PD6'!$J$49),"##BLANK",'PD6'!$J$49)</f>
        <v>##BLANK</v>
      </c>
    </row>
    <row r="4694" spans="2:6" x14ac:dyDescent="0.2">
      <c r="B4694" t="str">
        <f>UPPER('PD6'!$U$49)</f>
        <v>PD6_39REV_PR24</v>
      </c>
      <c r="C4694" t="str">
        <f>IF(LEN(_xlfn.CONCAT('PD6'!$B$10, " - ", 'PD6'!$B$49, " - ", 'PD6'!$E$7))&gt;230,LEFT(_xlfn.CONCAT('PD6'!$B$10, " - ", 'PD6'!$B$49, " - ", 'PD6'!$E$7),212)&amp;" [*** truncated]",_xlfn.CONCAT('PD6'!$B$10, " - ", 'PD6'!$B$49, " - ", 'PD6'!$E$7))</f>
        <v>Bulk supply exports - Bulk supply 39 - Revenue</v>
      </c>
      <c r="D4694" t="str">
        <f>'PD6'!$E$5</f>
        <v>£m</v>
      </c>
      <c r="E4694" t="s">
        <v>8488</v>
      </c>
      <c r="F4694" s="1248" t="str">
        <f>IF(ISBLANK('PD6'!$K$49),"##BLANK",'PD6'!$K$49)</f>
        <v>##BLANK</v>
      </c>
    </row>
    <row r="4695" spans="2:6" x14ac:dyDescent="0.2">
      <c r="B4695" t="str">
        <f>UPPER('PD6'!$S$50)</f>
        <v>PD6_40VOL_PR24</v>
      </c>
      <c r="C4695" t="str">
        <f>IF(LEN(_xlfn.CONCAT('PD6'!$B$10, " - ", 'PD6'!$B$50, " - ", 'PD6'!$C$7))&gt;230,LEFT(_xlfn.CONCAT('PD6'!$B$10, " - ", 'PD6'!$B$50, " - ", 'PD6'!$C$7),212)&amp;" [*** truncated]",_xlfn.CONCAT('PD6'!$B$10, " - ", 'PD6'!$B$50, " - ", 'PD6'!$C$7))</f>
        <v>Bulk supply exports - Bulk supply 40 - Volume</v>
      </c>
      <c r="D4695" t="str">
        <f>'PD6'!$C$5</f>
        <v>Ml</v>
      </c>
      <c r="E4695" t="s">
        <v>8488</v>
      </c>
      <c r="F4695" s="1248" t="str">
        <f>IF(ISBLANK('PD6'!$I$50),"##BLANK",'PD6'!$I$50)</f>
        <v>##BLANK</v>
      </c>
    </row>
    <row r="4696" spans="2:6" x14ac:dyDescent="0.2">
      <c r="B4696" t="str">
        <f>UPPER('PD6'!$T$50)</f>
        <v>PD6_40OPC_PR24</v>
      </c>
      <c r="C4696" t="str">
        <f>IF(LEN(_xlfn.CONCAT('PD6'!$B$10, " - ", 'PD6'!$B$50, " - ", 'PD6'!$D$7))&gt;230,LEFT(_xlfn.CONCAT('PD6'!$B$10, " - ", 'PD6'!$B$50, " - ", 'PD6'!$D$7),212)&amp;" [*** truncated]",_xlfn.CONCAT('PD6'!$B$10, " - ", 'PD6'!$B$50, " - ", 'PD6'!$D$7))</f>
        <v>Bulk supply exports - Bulk supply 40 - Operating costs</v>
      </c>
      <c r="D4696" t="str">
        <f>'PD6'!$D$5</f>
        <v>£m</v>
      </c>
      <c r="E4696" t="s">
        <v>8488</v>
      </c>
      <c r="F4696" s="1248" t="str">
        <f>IF(ISBLANK('PD6'!$J$50),"##BLANK",'PD6'!$J$50)</f>
        <v>##BLANK</v>
      </c>
    </row>
    <row r="4697" spans="2:6" x14ac:dyDescent="0.2">
      <c r="B4697" t="str">
        <f>UPPER('PD6'!$U$50)</f>
        <v>PD6_40REV_PR24</v>
      </c>
      <c r="C4697" t="str">
        <f>IF(LEN(_xlfn.CONCAT('PD6'!$B$10, " - ", 'PD6'!$B$50, " - ", 'PD6'!$E$7))&gt;230,LEFT(_xlfn.CONCAT('PD6'!$B$10, " - ", 'PD6'!$B$50, " - ", 'PD6'!$E$7),212)&amp;" [*** truncated]",_xlfn.CONCAT('PD6'!$B$10, " - ", 'PD6'!$B$50, " - ", 'PD6'!$E$7))</f>
        <v>Bulk supply exports - Bulk supply 40 - Revenue</v>
      </c>
      <c r="D4697" t="str">
        <f>'PD6'!$E$5</f>
        <v>£m</v>
      </c>
      <c r="E4697" t="s">
        <v>8488</v>
      </c>
      <c r="F4697" s="1248" t="str">
        <f>IF(ISBLANK('PD6'!$K$50),"##BLANK",'PD6'!$K$50)</f>
        <v>##BLANK</v>
      </c>
    </row>
    <row r="4698" spans="2:6" x14ac:dyDescent="0.2">
      <c r="B4698" t="str">
        <f>UPPER('PD6'!$S$51)</f>
        <v>PD6_41VOL_PR24</v>
      </c>
      <c r="C4698" t="str">
        <f>IF(LEN(_xlfn.CONCAT('PD6'!$B$10, " - ", 'PD6'!$B$51, " - ", 'PD6'!$C$7))&gt;230,LEFT(_xlfn.CONCAT('PD6'!$B$10, " - ", 'PD6'!$B$51, " - ", 'PD6'!$C$7),212)&amp;" [*** truncated]",_xlfn.CONCAT('PD6'!$B$10, " - ", 'PD6'!$B$51, " - ", 'PD6'!$C$7))</f>
        <v>Bulk supply exports - Bulk supply 41 - Volume</v>
      </c>
      <c r="D4698" t="str">
        <f>'PD6'!$C$5</f>
        <v>Ml</v>
      </c>
      <c r="E4698" t="s">
        <v>8488</v>
      </c>
      <c r="F4698" s="1248" t="str">
        <f>IF(ISBLANK('PD6'!$I$51),"##BLANK",'PD6'!$I$51)</f>
        <v>##BLANK</v>
      </c>
    </row>
    <row r="4699" spans="2:6" x14ac:dyDescent="0.2">
      <c r="B4699" t="str">
        <f>UPPER('PD6'!$T$51)</f>
        <v>PD6_41OPC_PR24</v>
      </c>
      <c r="C4699" t="str">
        <f>IF(LEN(_xlfn.CONCAT('PD6'!$B$10, " - ", 'PD6'!$B$51, " - ", 'PD6'!$D$7))&gt;230,LEFT(_xlfn.CONCAT('PD6'!$B$10, " - ", 'PD6'!$B$51, " - ", 'PD6'!$D$7),212)&amp;" [*** truncated]",_xlfn.CONCAT('PD6'!$B$10, " - ", 'PD6'!$B$51, " - ", 'PD6'!$D$7))</f>
        <v>Bulk supply exports - Bulk supply 41 - Operating costs</v>
      </c>
      <c r="D4699" t="str">
        <f>'PD6'!$D$5</f>
        <v>£m</v>
      </c>
      <c r="E4699" t="s">
        <v>8488</v>
      </c>
      <c r="F4699" s="1248" t="str">
        <f>IF(ISBLANK('PD6'!$J$51),"##BLANK",'PD6'!$J$51)</f>
        <v>##BLANK</v>
      </c>
    </row>
    <row r="4700" spans="2:6" x14ac:dyDescent="0.2">
      <c r="B4700" t="str">
        <f>UPPER('PD6'!$U$51)</f>
        <v>PD6_41REV_PR24</v>
      </c>
      <c r="C4700" t="str">
        <f>IF(LEN(_xlfn.CONCAT('PD6'!$B$10, " - ", 'PD6'!$B$51, " - ", 'PD6'!$E$7))&gt;230,LEFT(_xlfn.CONCAT('PD6'!$B$10, " - ", 'PD6'!$B$51, " - ", 'PD6'!$E$7),212)&amp;" [*** truncated]",_xlfn.CONCAT('PD6'!$B$10, " - ", 'PD6'!$B$51, " - ", 'PD6'!$E$7))</f>
        <v>Bulk supply exports - Bulk supply 41 - Revenue</v>
      </c>
      <c r="D4700" t="str">
        <f>'PD6'!$E$5</f>
        <v>£m</v>
      </c>
      <c r="E4700" t="s">
        <v>8488</v>
      </c>
      <c r="F4700" s="1248" t="str">
        <f>IF(ISBLANK('PD6'!$K$51),"##BLANK",'PD6'!$K$51)</f>
        <v>##BLANK</v>
      </c>
    </row>
    <row r="4701" spans="2:6" x14ac:dyDescent="0.2">
      <c r="B4701" t="str">
        <f>UPPER('PD6'!$S$52)</f>
        <v>PD6_42VOL_PR24</v>
      </c>
      <c r="C4701" t="str">
        <f>IF(LEN(_xlfn.CONCAT('PD6'!$B$10, " - ", 'PD6'!$B$52, " - ", 'PD6'!$C$7))&gt;230,LEFT(_xlfn.CONCAT('PD6'!$B$10, " - ", 'PD6'!$B$52, " - ", 'PD6'!$C$7),212)&amp;" [*** truncated]",_xlfn.CONCAT('PD6'!$B$10, " - ", 'PD6'!$B$52, " - ", 'PD6'!$C$7))</f>
        <v>Bulk supply exports - Bulk supply 42 - Volume</v>
      </c>
      <c r="D4701" t="str">
        <f>'PD6'!$C$5</f>
        <v>Ml</v>
      </c>
      <c r="E4701" t="s">
        <v>8488</v>
      </c>
      <c r="F4701" s="1248" t="str">
        <f>IF(ISBLANK('PD6'!$I$52),"##BLANK",'PD6'!$I$52)</f>
        <v>##BLANK</v>
      </c>
    </row>
    <row r="4702" spans="2:6" x14ac:dyDescent="0.2">
      <c r="B4702" t="str">
        <f>UPPER('PD6'!$T$52)</f>
        <v>PD6_42OPC_PR24</v>
      </c>
      <c r="C4702" t="str">
        <f>IF(LEN(_xlfn.CONCAT('PD6'!$B$10, " - ", 'PD6'!$B$52, " - ", 'PD6'!$D$7))&gt;230,LEFT(_xlfn.CONCAT('PD6'!$B$10, " - ", 'PD6'!$B$52, " - ", 'PD6'!$D$7),212)&amp;" [*** truncated]",_xlfn.CONCAT('PD6'!$B$10, " - ", 'PD6'!$B$52, " - ", 'PD6'!$D$7))</f>
        <v>Bulk supply exports - Bulk supply 42 - Operating costs</v>
      </c>
      <c r="D4702" t="str">
        <f>'PD6'!$D$5</f>
        <v>£m</v>
      </c>
      <c r="E4702" t="s">
        <v>8488</v>
      </c>
      <c r="F4702" s="1248" t="str">
        <f>IF(ISBLANK('PD6'!$J$52),"##BLANK",'PD6'!$J$52)</f>
        <v>##BLANK</v>
      </c>
    </row>
    <row r="4703" spans="2:6" x14ac:dyDescent="0.2">
      <c r="B4703" t="str">
        <f>UPPER('PD6'!$U$52)</f>
        <v>PD6_42REV_PR24</v>
      </c>
      <c r="C4703" t="str">
        <f>IF(LEN(_xlfn.CONCAT('PD6'!$B$10, " - ", 'PD6'!$B$52, " - ", 'PD6'!$E$7))&gt;230,LEFT(_xlfn.CONCAT('PD6'!$B$10, " - ", 'PD6'!$B$52, " - ", 'PD6'!$E$7),212)&amp;" [*** truncated]",_xlfn.CONCAT('PD6'!$B$10, " - ", 'PD6'!$B$52, " - ", 'PD6'!$E$7))</f>
        <v>Bulk supply exports - Bulk supply 42 - Revenue</v>
      </c>
      <c r="D4703" t="str">
        <f>'PD6'!$E$5</f>
        <v>£m</v>
      </c>
      <c r="E4703" t="s">
        <v>8488</v>
      </c>
      <c r="F4703" s="1248" t="str">
        <f>IF(ISBLANK('PD6'!$K$52),"##BLANK",'PD6'!$K$52)</f>
        <v>##BLANK</v>
      </c>
    </row>
    <row r="4704" spans="2:6" x14ac:dyDescent="0.2">
      <c r="B4704" t="str">
        <f>UPPER('PD6'!$S$53)</f>
        <v>PD6_43VOL_PR24</v>
      </c>
      <c r="C4704" t="str">
        <f>IF(LEN(_xlfn.CONCAT('PD6'!$B$10, " - ", 'PD6'!$B$53, " - ", 'PD6'!$C$7))&gt;230,LEFT(_xlfn.CONCAT('PD6'!$B$10, " - ", 'PD6'!$B$53, " - ", 'PD6'!$C$7),212)&amp;" [*** truncated]",_xlfn.CONCAT('PD6'!$B$10, " - ", 'PD6'!$B$53, " - ", 'PD6'!$C$7))</f>
        <v>Bulk supply exports - Bulk supply 43 - Volume</v>
      </c>
      <c r="D4704" t="str">
        <f>'PD6'!$C$5</f>
        <v>Ml</v>
      </c>
      <c r="E4704" t="s">
        <v>8488</v>
      </c>
      <c r="F4704" s="1248" t="str">
        <f>IF(ISBLANK('PD6'!$I$53),"##BLANK",'PD6'!$I$53)</f>
        <v>##BLANK</v>
      </c>
    </row>
    <row r="4705" spans="2:6" x14ac:dyDescent="0.2">
      <c r="B4705" t="str">
        <f>UPPER('PD6'!$T$53)</f>
        <v>PD6_43OPC_PR24</v>
      </c>
      <c r="C4705" t="str">
        <f>IF(LEN(_xlfn.CONCAT('PD6'!$B$10, " - ", 'PD6'!$B$53, " - ", 'PD6'!$D$7))&gt;230,LEFT(_xlfn.CONCAT('PD6'!$B$10, " - ", 'PD6'!$B$53, " - ", 'PD6'!$D$7),212)&amp;" [*** truncated]",_xlfn.CONCAT('PD6'!$B$10, " - ", 'PD6'!$B$53, " - ", 'PD6'!$D$7))</f>
        <v>Bulk supply exports - Bulk supply 43 - Operating costs</v>
      </c>
      <c r="D4705" t="str">
        <f>'PD6'!$D$5</f>
        <v>£m</v>
      </c>
      <c r="E4705" t="s">
        <v>8488</v>
      </c>
      <c r="F4705" s="1248" t="str">
        <f>IF(ISBLANK('PD6'!$J$53),"##BLANK",'PD6'!$J$53)</f>
        <v>##BLANK</v>
      </c>
    </row>
    <row r="4706" spans="2:6" x14ac:dyDescent="0.2">
      <c r="B4706" t="str">
        <f>UPPER('PD6'!$U$53)</f>
        <v>PD6_43REV_PR24</v>
      </c>
      <c r="C4706" t="str">
        <f>IF(LEN(_xlfn.CONCAT('PD6'!$B$10, " - ", 'PD6'!$B$53, " - ", 'PD6'!$E$7))&gt;230,LEFT(_xlfn.CONCAT('PD6'!$B$10, " - ", 'PD6'!$B$53, " - ", 'PD6'!$E$7),212)&amp;" [*** truncated]",_xlfn.CONCAT('PD6'!$B$10, " - ", 'PD6'!$B$53, " - ", 'PD6'!$E$7))</f>
        <v>Bulk supply exports - Bulk supply 43 - Revenue</v>
      </c>
      <c r="D4706" t="str">
        <f>'PD6'!$E$5</f>
        <v>£m</v>
      </c>
      <c r="E4706" t="s">
        <v>8488</v>
      </c>
      <c r="F4706" s="1248" t="str">
        <f>IF(ISBLANK('PD6'!$K$53),"##BLANK",'PD6'!$K$53)</f>
        <v>##BLANK</v>
      </c>
    </row>
    <row r="4707" spans="2:6" x14ac:dyDescent="0.2">
      <c r="B4707" t="str">
        <f>UPPER('PD6'!$S$54)</f>
        <v>PD6_44VOL_PR24</v>
      </c>
      <c r="C4707" t="str">
        <f>IF(LEN(_xlfn.CONCAT('PD6'!$B$10, " - ", 'PD6'!$B$54, " - ", 'PD6'!$C$7))&gt;230,LEFT(_xlfn.CONCAT('PD6'!$B$10, " - ", 'PD6'!$B$54, " - ", 'PD6'!$C$7),212)&amp;" [*** truncated]",_xlfn.CONCAT('PD6'!$B$10, " - ", 'PD6'!$B$54, " - ", 'PD6'!$C$7))</f>
        <v>Bulk supply exports - Bulk supply 44 - Volume</v>
      </c>
      <c r="D4707" t="str">
        <f>'PD6'!$C$5</f>
        <v>Ml</v>
      </c>
      <c r="E4707" t="s">
        <v>8488</v>
      </c>
      <c r="F4707" s="1248" t="str">
        <f>IF(ISBLANK('PD6'!$I$54),"##BLANK",'PD6'!$I$54)</f>
        <v>##BLANK</v>
      </c>
    </row>
    <row r="4708" spans="2:6" x14ac:dyDescent="0.2">
      <c r="B4708" t="str">
        <f>UPPER('PD6'!$T$54)</f>
        <v>PD6_44OPC_PR24</v>
      </c>
      <c r="C4708" t="str">
        <f>IF(LEN(_xlfn.CONCAT('PD6'!$B$10, " - ", 'PD6'!$B$54, " - ", 'PD6'!$D$7))&gt;230,LEFT(_xlfn.CONCAT('PD6'!$B$10, " - ", 'PD6'!$B$54, " - ", 'PD6'!$D$7),212)&amp;" [*** truncated]",_xlfn.CONCAT('PD6'!$B$10, " - ", 'PD6'!$B$54, " - ", 'PD6'!$D$7))</f>
        <v>Bulk supply exports - Bulk supply 44 - Operating costs</v>
      </c>
      <c r="D4708" t="str">
        <f>'PD6'!$D$5</f>
        <v>£m</v>
      </c>
      <c r="E4708" t="s">
        <v>8488</v>
      </c>
      <c r="F4708" s="1248" t="str">
        <f>IF(ISBLANK('PD6'!$J$54),"##BLANK",'PD6'!$J$54)</f>
        <v>##BLANK</v>
      </c>
    </row>
    <row r="4709" spans="2:6" x14ac:dyDescent="0.2">
      <c r="B4709" t="str">
        <f>UPPER('PD6'!$U$54)</f>
        <v>PD6_44REV_PR24</v>
      </c>
      <c r="C4709" t="str">
        <f>IF(LEN(_xlfn.CONCAT('PD6'!$B$10, " - ", 'PD6'!$B$54, " - ", 'PD6'!$E$7))&gt;230,LEFT(_xlfn.CONCAT('PD6'!$B$10, " - ", 'PD6'!$B$54, " - ", 'PD6'!$E$7),212)&amp;" [*** truncated]",_xlfn.CONCAT('PD6'!$B$10, " - ", 'PD6'!$B$54, " - ", 'PD6'!$E$7))</f>
        <v>Bulk supply exports - Bulk supply 44 - Revenue</v>
      </c>
      <c r="D4709" t="str">
        <f>'PD6'!$E$5</f>
        <v>£m</v>
      </c>
      <c r="E4709" t="s">
        <v>8488</v>
      </c>
      <c r="F4709" s="1248" t="str">
        <f>IF(ISBLANK('PD6'!$K$54),"##BLANK",'PD6'!$K$54)</f>
        <v>##BLANK</v>
      </c>
    </row>
    <row r="4710" spans="2:6" x14ac:dyDescent="0.2">
      <c r="B4710" t="str">
        <f>UPPER('PD6'!$S$55)</f>
        <v>PD6_45VOL_PR24</v>
      </c>
      <c r="C4710" t="str">
        <f>IF(LEN(_xlfn.CONCAT('PD6'!$B$10, " - ", 'PD6'!$B$55, " - ", 'PD6'!$C$7))&gt;230,LEFT(_xlfn.CONCAT('PD6'!$B$10, " - ", 'PD6'!$B$55, " - ", 'PD6'!$C$7),212)&amp;" [*** truncated]",_xlfn.CONCAT('PD6'!$B$10, " - ", 'PD6'!$B$55, " - ", 'PD6'!$C$7))</f>
        <v>Bulk supply exports - Bulk supply 45 - Volume</v>
      </c>
      <c r="D4710" t="str">
        <f>'PD6'!$C$5</f>
        <v>Ml</v>
      </c>
      <c r="E4710" t="s">
        <v>8488</v>
      </c>
      <c r="F4710" s="1248" t="str">
        <f>IF(ISBLANK('PD6'!$I$55),"##BLANK",'PD6'!$I$55)</f>
        <v>##BLANK</v>
      </c>
    </row>
    <row r="4711" spans="2:6" x14ac:dyDescent="0.2">
      <c r="B4711" t="str">
        <f>UPPER('PD6'!$T$55)</f>
        <v>PD6_45OPC_PR24</v>
      </c>
      <c r="C4711" t="str">
        <f>IF(LEN(_xlfn.CONCAT('PD6'!$B$10, " - ", 'PD6'!$B$55, " - ", 'PD6'!$D$7))&gt;230,LEFT(_xlfn.CONCAT('PD6'!$B$10, " - ", 'PD6'!$B$55, " - ", 'PD6'!$D$7),212)&amp;" [*** truncated]",_xlfn.CONCAT('PD6'!$B$10, " - ", 'PD6'!$B$55, " - ", 'PD6'!$D$7))</f>
        <v>Bulk supply exports - Bulk supply 45 - Operating costs</v>
      </c>
      <c r="D4711" t="str">
        <f>'PD6'!$D$5</f>
        <v>£m</v>
      </c>
      <c r="E4711" t="s">
        <v>8488</v>
      </c>
      <c r="F4711" s="1248" t="str">
        <f>IF(ISBLANK('PD6'!$J$55),"##BLANK",'PD6'!$J$55)</f>
        <v>##BLANK</v>
      </c>
    </row>
    <row r="4712" spans="2:6" x14ac:dyDescent="0.2">
      <c r="B4712" t="str">
        <f>UPPER('PD6'!$U$55)</f>
        <v>PD6_45REV_PR24</v>
      </c>
      <c r="C4712" t="str">
        <f>IF(LEN(_xlfn.CONCAT('PD6'!$B$10, " - ", 'PD6'!$B$55, " - ", 'PD6'!$E$7))&gt;230,LEFT(_xlfn.CONCAT('PD6'!$B$10, " - ", 'PD6'!$B$55, " - ", 'PD6'!$E$7),212)&amp;" [*** truncated]",_xlfn.CONCAT('PD6'!$B$10, " - ", 'PD6'!$B$55, " - ", 'PD6'!$E$7))</f>
        <v>Bulk supply exports - Bulk supply 45 - Revenue</v>
      </c>
      <c r="D4712" t="str">
        <f>'PD6'!$E$5</f>
        <v>£m</v>
      </c>
      <c r="E4712" t="s">
        <v>8488</v>
      </c>
      <c r="F4712" s="1248" t="str">
        <f>IF(ISBLANK('PD6'!$K$55),"##BLANK",'PD6'!$K$55)</f>
        <v>##BLANK</v>
      </c>
    </row>
    <row r="4713" spans="2:6" x14ac:dyDescent="0.2">
      <c r="B4713" t="str">
        <f>UPPER('PD6'!$S$56)</f>
        <v>PD6_46VOL_PR24</v>
      </c>
      <c r="C4713" t="str">
        <f>IF(LEN(_xlfn.CONCAT('PD6'!$B$10, " - ", 'PD6'!$B$56, " - ", 'PD6'!$C$7))&gt;230,LEFT(_xlfn.CONCAT('PD6'!$B$10, " - ", 'PD6'!$B$56, " - ", 'PD6'!$C$7),212)&amp;" [*** truncated]",_xlfn.CONCAT('PD6'!$B$10, " - ", 'PD6'!$B$56, " - ", 'PD6'!$C$7))</f>
        <v>Bulk supply exports - Bulk supply 46 - Volume</v>
      </c>
      <c r="D4713" t="str">
        <f>'PD6'!$C$5</f>
        <v>Ml</v>
      </c>
      <c r="E4713" t="s">
        <v>8488</v>
      </c>
      <c r="F4713" s="1248" t="str">
        <f>IF(ISBLANK('PD6'!$I$56),"##BLANK",'PD6'!$I$56)</f>
        <v>##BLANK</v>
      </c>
    </row>
    <row r="4714" spans="2:6" x14ac:dyDescent="0.2">
      <c r="B4714" t="str">
        <f>UPPER('PD6'!$T$56)</f>
        <v>PD6_46OPC_PR24</v>
      </c>
      <c r="C4714" t="str">
        <f>IF(LEN(_xlfn.CONCAT('PD6'!$B$10, " - ", 'PD6'!$B$56, " - ", 'PD6'!$D$7))&gt;230,LEFT(_xlfn.CONCAT('PD6'!$B$10, " - ", 'PD6'!$B$56, " - ", 'PD6'!$D$7),212)&amp;" [*** truncated]",_xlfn.CONCAT('PD6'!$B$10, " - ", 'PD6'!$B$56, " - ", 'PD6'!$D$7))</f>
        <v>Bulk supply exports - Bulk supply 46 - Operating costs</v>
      </c>
      <c r="D4714" t="str">
        <f>'PD6'!$D$5</f>
        <v>£m</v>
      </c>
      <c r="E4714" t="s">
        <v>8488</v>
      </c>
      <c r="F4714" s="1248" t="str">
        <f>IF(ISBLANK('PD6'!$J$56),"##BLANK",'PD6'!$J$56)</f>
        <v>##BLANK</v>
      </c>
    </row>
    <row r="4715" spans="2:6" x14ac:dyDescent="0.2">
      <c r="B4715" t="str">
        <f>UPPER('PD6'!$U$56)</f>
        <v>PD6_46REV_PR24</v>
      </c>
      <c r="C4715" t="str">
        <f>IF(LEN(_xlfn.CONCAT('PD6'!$B$10, " - ", 'PD6'!$B$56, " - ", 'PD6'!$E$7))&gt;230,LEFT(_xlfn.CONCAT('PD6'!$B$10, " - ", 'PD6'!$B$56, " - ", 'PD6'!$E$7),212)&amp;" [*** truncated]",_xlfn.CONCAT('PD6'!$B$10, " - ", 'PD6'!$B$56, " - ", 'PD6'!$E$7))</f>
        <v>Bulk supply exports - Bulk supply 46 - Revenue</v>
      </c>
      <c r="D4715" t="str">
        <f>'PD6'!$E$5</f>
        <v>£m</v>
      </c>
      <c r="E4715" t="s">
        <v>8488</v>
      </c>
      <c r="F4715" s="1248" t="str">
        <f>IF(ISBLANK('PD6'!$K$56),"##BLANK",'PD6'!$K$56)</f>
        <v>##BLANK</v>
      </c>
    </row>
    <row r="4716" spans="2:6" x14ac:dyDescent="0.2">
      <c r="B4716" t="str">
        <f>UPPER('PD6'!$S$57)</f>
        <v>PD6_47VOL_PR24</v>
      </c>
      <c r="C4716" t="str">
        <f>IF(LEN(_xlfn.CONCAT('PD6'!$B$10, " - ", 'PD6'!$B$57, " - ", 'PD6'!$C$7))&gt;230,LEFT(_xlfn.CONCAT('PD6'!$B$10, " - ", 'PD6'!$B$57, " - ", 'PD6'!$C$7),212)&amp;" [*** truncated]",_xlfn.CONCAT('PD6'!$B$10, " - ", 'PD6'!$B$57, " - ", 'PD6'!$C$7))</f>
        <v>Bulk supply exports - Bulk supply 47 - Volume</v>
      </c>
      <c r="D4716" t="str">
        <f>'PD6'!$C$5</f>
        <v>Ml</v>
      </c>
      <c r="E4716" t="s">
        <v>8488</v>
      </c>
      <c r="F4716" s="1248" t="str">
        <f>IF(ISBLANK('PD6'!$I$57),"##BLANK",'PD6'!$I$57)</f>
        <v>##BLANK</v>
      </c>
    </row>
    <row r="4717" spans="2:6" x14ac:dyDescent="0.2">
      <c r="B4717" t="str">
        <f>UPPER('PD6'!$T$57)</f>
        <v>PD6_47OPC_PR24</v>
      </c>
      <c r="C4717" t="str">
        <f>IF(LEN(_xlfn.CONCAT('PD6'!$B$10, " - ", 'PD6'!$B$57, " - ", 'PD6'!$D$7))&gt;230,LEFT(_xlfn.CONCAT('PD6'!$B$10, " - ", 'PD6'!$B$57, " - ", 'PD6'!$D$7),212)&amp;" [*** truncated]",_xlfn.CONCAT('PD6'!$B$10, " - ", 'PD6'!$B$57, " - ", 'PD6'!$D$7))</f>
        <v>Bulk supply exports - Bulk supply 47 - Operating costs</v>
      </c>
      <c r="D4717" t="str">
        <f>'PD6'!$D$5</f>
        <v>£m</v>
      </c>
      <c r="E4717" t="s">
        <v>8488</v>
      </c>
      <c r="F4717" s="1248" t="str">
        <f>IF(ISBLANK('PD6'!$J$57),"##BLANK",'PD6'!$J$57)</f>
        <v>##BLANK</v>
      </c>
    </row>
    <row r="4718" spans="2:6" x14ac:dyDescent="0.2">
      <c r="B4718" t="str">
        <f>UPPER('PD6'!$U$57)</f>
        <v>PD6_47REV_PR24</v>
      </c>
      <c r="C4718" t="str">
        <f>IF(LEN(_xlfn.CONCAT('PD6'!$B$10, " - ", 'PD6'!$B$57, " - ", 'PD6'!$E$7))&gt;230,LEFT(_xlfn.CONCAT('PD6'!$B$10, " - ", 'PD6'!$B$57, " - ", 'PD6'!$E$7),212)&amp;" [*** truncated]",_xlfn.CONCAT('PD6'!$B$10, " - ", 'PD6'!$B$57, " - ", 'PD6'!$E$7))</f>
        <v>Bulk supply exports - Bulk supply 47 - Revenue</v>
      </c>
      <c r="D4718" t="str">
        <f>'PD6'!$E$5</f>
        <v>£m</v>
      </c>
      <c r="E4718" t="s">
        <v>8488</v>
      </c>
      <c r="F4718" s="1248" t="str">
        <f>IF(ISBLANK('PD6'!$K$57),"##BLANK",'PD6'!$K$57)</f>
        <v>##BLANK</v>
      </c>
    </row>
    <row r="4719" spans="2:6" x14ac:dyDescent="0.2">
      <c r="B4719" t="str">
        <f>UPPER('PD6'!$S$58)</f>
        <v>PD6_48VOL_PR24</v>
      </c>
      <c r="C4719" t="str">
        <f>IF(LEN(_xlfn.CONCAT('PD6'!$B$10, " - ", 'PD6'!$B$58, " - ", 'PD6'!$C$7))&gt;230,LEFT(_xlfn.CONCAT('PD6'!$B$10, " - ", 'PD6'!$B$58, " - ", 'PD6'!$C$7),212)&amp;" [*** truncated]",_xlfn.CONCAT('PD6'!$B$10, " - ", 'PD6'!$B$58, " - ", 'PD6'!$C$7))</f>
        <v>Bulk supply exports - Bulk supply 48 - Volume</v>
      </c>
      <c r="D4719" t="str">
        <f>'PD6'!$C$5</f>
        <v>Ml</v>
      </c>
      <c r="E4719" t="s">
        <v>8488</v>
      </c>
      <c r="F4719" s="1248" t="str">
        <f>IF(ISBLANK('PD6'!$I$58),"##BLANK",'PD6'!$I$58)</f>
        <v>##BLANK</v>
      </c>
    </row>
    <row r="4720" spans="2:6" x14ac:dyDescent="0.2">
      <c r="B4720" t="str">
        <f>UPPER('PD6'!$T$58)</f>
        <v>PD6_48OPC_PR24</v>
      </c>
      <c r="C4720" t="str">
        <f>IF(LEN(_xlfn.CONCAT('PD6'!$B$10, " - ", 'PD6'!$B$58, " - ", 'PD6'!$D$7))&gt;230,LEFT(_xlfn.CONCAT('PD6'!$B$10, " - ", 'PD6'!$B$58, " - ", 'PD6'!$D$7),212)&amp;" [*** truncated]",_xlfn.CONCAT('PD6'!$B$10, " - ", 'PD6'!$B$58, " - ", 'PD6'!$D$7))</f>
        <v>Bulk supply exports - Bulk supply 48 - Operating costs</v>
      </c>
      <c r="D4720" t="str">
        <f>'PD6'!$D$5</f>
        <v>£m</v>
      </c>
      <c r="E4720" t="s">
        <v>8488</v>
      </c>
      <c r="F4720" s="1248" t="str">
        <f>IF(ISBLANK('PD6'!$J$58),"##BLANK",'PD6'!$J$58)</f>
        <v>##BLANK</v>
      </c>
    </row>
    <row r="4721" spans="2:6" x14ac:dyDescent="0.2">
      <c r="B4721" t="str">
        <f>UPPER('PD6'!$U$58)</f>
        <v>PD6_48REV_PR24</v>
      </c>
      <c r="C4721" t="str">
        <f>IF(LEN(_xlfn.CONCAT('PD6'!$B$10, " - ", 'PD6'!$B$58, " - ", 'PD6'!$E$7))&gt;230,LEFT(_xlfn.CONCAT('PD6'!$B$10, " - ", 'PD6'!$B$58, " - ", 'PD6'!$E$7),212)&amp;" [*** truncated]",_xlfn.CONCAT('PD6'!$B$10, " - ", 'PD6'!$B$58, " - ", 'PD6'!$E$7))</f>
        <v>Bulk supply exports - Bulk supply 48 - Revenue</v>
      </c>
      <c r="D4721" t="str">
        <f>'PD6'!$E$5</f>
        <v>£m</v>
      </c>
      <c r="E4721" t="s">
        <v>8488</v>
      </c>
      <c r="F4721" s="1248" t="str">
        <f>IF(ISBLANK('PD6'!$K$58),"##BLANK",'PD6'!$K$58)</f>
        <v>##BLANK</v>
      </c>
    </row>
    <row r="4722" spans="2:6" x14ac:dyDescent="0.2">
      <c r="B4722" t="str">
        <f>UPPER('PD6'!$S$59)</f>
        <v>PD6_49VOL_PR24</v>
      </c>
      <c r="C4722" t="str">
        <f>IF(LEN(_xlfn.CONCAT('PD6'!$B$10, " - ", 'PD6'!$B$59, " - ", 'PD6'!$C$7))&gt;230,LEFT(_xlfn.CONCAT('PD6'!$B$10, " - ", 'PD6'!$B$59, " - ", 'PD6'!$C$7),212)&amp;" [*** truncated]",_xlfn.CONCAT('PD6'!$B$10, " - ", 'PD6'!$B$59, " - ", 'PD6'!$C$7))</f>
        <v>Bulk supply exports - Bulk supply 49 - Volume</v>
      </c>
      <c r="D4722" t="str">
        <f>'PD6'!$C$5</f>
        <v>Ml</v>
      </c>
      <c r="E4722" t="s">
        <v>8488</v>
      </c>
      <c r="F4722" s="1248" t="str">
        <f>IF(ISBLANK('PD6'!$I$59),"##BLANK",'PD6'!$I$59)</f>
        <v>##BLANK</v>
      </c>
    </row>
    <row r="4723" spans="2:6" x14ac:dyDescent="0.2">
      <c r="B4723" t="str">
        <f>UPPER('PD6'!$T$59)</f>
        <v>PD6_49OPC_PR24</v>
      </c>
      <c r="C4723" t="str">
        <f>IF(LEN(_xlfn.CONCAT('PD6'!$B$10, " - ", 'PD6'!$B$59, " - ", 'PD6'!$D$7))&gt;230,LEFT(_xlfn.CONCAT('PD6'!$B$10, " - ", 'PD6'!$B$59, " - ", 'PD6'!$D$7),212)&amp;" [*** truncated]",_xlfn.CONCAT('PD6'!$B$10, " - ", 'PD6'!$B$59, " - ", 'PD6'!$D$7))</f>
        <v>Bulk supply exports - Bulk supply 49 - Operating costs</v>
      </c>
      <c r="D4723" t="str">
        <f>'PD6'!$D$5</f>
        <v>£m</v>
      </c>
      <c r="E4723" t="s">
        <v>8488</v>
      </c>
      <c r="F4723" s="1248" t="str">
        <f>IF(ISBLANK('PD6'!$J$59),"##BLANK",'PD6'!$J$59)</f>
        <v>##BLANK</v>
      </c>
    </row>
    <row r="4724" spans="2:6" x14ac:dyDescent="0.2">
      <c r="B4724" t="str">
        <f>UPPER('PD6'!$U$59)</f>
        <v>PD6_49REV_PR24</v>
      </c>
      <c r="C4724" t="str">
        <f>IF(LEN(_xlfn.CONCAT('PD6'!$B$10, " - ", 'PD6'!$B$59, " - ", 'PD6'!$E$7))&gt;230,LEFT(_xlfn.CONCAT('PD6'!$B$10, " - ", 'PD6'!$B$59, " - ", 'PD6'!$E$7),212)&amp;" [*** truncated]",_xlfn.CONCAT('PD6'!$B$10, " - ", 'PD6'!$B$59, " - ", 'PD6'!$E$7))</f>
        <v>Bulk supply exports - Bulk supply 49 - Revenue</v>
      </c>
      <c r="D4724" t="str">
        <f>'PD6'!$E$5</f>
        <v>£m</v>
      </c>
      <c r="E4724" t="s">
        <v>8488</v>
      </c>
      <c r="F4724" s="1248" t="str">
        <f>IF(ISBLANK('PD6'!$K$59),"##BLANK",'PD6'!$K$59)</f>
        <v>##BLANK</v>
      </c>
    </row>
    <row r="4725" spans="2:6" x14ac:dyDescent="0.2">
      <c r="B4725" t="str">
        <f>UPPER('PD6'!$S$60)</f>
        <v>PD6_50VOL_PR24</v>
      </c>
      <c r="C4725" t="str">
        <f>IF(LEN(_xlfn.CONCAT('PD6'!$B$10, " - ", 'PD6'!$B$60, " - ", 'PD6'!$C$7))&gt;230,LEFT(_xlfn.CONCAT('PD6'!$B$10, " - ", 'PD6'!$B$60, " - ", 'PD6'!$C$7),212)&amp;" [*** truncated]",_xlfn.CONCAT('PD6'!$B$10, " - ", 'PD6'!$B$60, " - ", 'PD6'!$C$7))</f>
        <v>Bulk supply exports - Bulk supply 50 - Volume</v>
      </c>
      <c r="D4725" t="str">
        <f>'PD6'!$C$5</f>
        <v>Ml</v>
      </c>
      <c r="E4725" t="s">
        <v>8488</v>
      </c>
      <c r="F4725" s="1248" t="str">
        <f>IF(ISBLANK('PD6'!$I$60),"##BLANK",'PD6'!$I$60)</f>
        <v>##BLANK</v>
      </c>
    </row>
    <row r="4726" spans="2:6" x14ac:dyDescent="0.2">
      <c r="B4726" t="str">
        <f>UPPER('PD6'!$T$60)</f>
        <v>PD6_50OPC_PR24</v>
      </c>
      <c r="C4726" t="str">
        <f>IF(LEN(_xlfn.CONCAT('PD6'!$B$10, " - ", 'PD6'!$B$60, " - ", 'PD6'!$D$7))&gt;230,LEFT(_xlfn.CONCAT('PD6'!$B$10, " - ", 'PD6'!$B$60, " - ", 'PD6'!$D$7),212)&amp;" [*** truncated]",_xlfn.CONCAT('PD6'!$B$10, " - ", 'PD6'!$B$60, " - ", 'PD6'!$D$7))</f>
        <v>Bulk supply exports - Bulk supply 50 - Operating costs</v>
      </c>
      <c r="D4726" t="str">
        <f>'PD6'!$D$5</f>
        <v>£m</v>
      </c>
      <c r="E4726" t="s">
        <v>8488</v>
      </c>
      <c r="F4726" s="1248" t="str">
        <f>IF(ISBLANK('PD6'!$J$60),"##BLANK",'PD6'!$J$60)</f>
        <v>##BLANK</v>
      </c>
    </row>
    <row r="4727" spans="2:6" x14ac:dyDescent="0.2">
      <c r="B4727" t="str">
        <f>UPPER('PD6'!$U$60)</f>
        <v>PD6_50REV_PR24</v>
      </c>
      <c r="C4727" t="str">
        <f>IF(LEN(_xlfn.CONCAT('PD6'!$B$10, " - ", 'PD6'!$B$60, " - ", 'PD6'!$E$7))&gt;230,LEFT(_xlfn.CONCAT('PD6'!$B$10, " - ", 'PD6'!$B$60, " - ", 'PD6'!$E$7),212)&amp;" [*** truncated]",_xlfn.CONCAT('PD6'!$B$10, " - ", 'PD6'!$B$60, " - ", 'PD6'!$E$7))</f>
        <v>Bulk supply exports - Bulk supply 50 - Revenue</v>
      </c>
      <c r="D4727" t="str">
        <f>'PD6'!$E$5</f>
        <v>£m</v>
      </c>
      <c r="E4727" t="s">
        <v>8488</v>
      </c>
      <c r="F4727" s="1248" t="str">
        <f>IF(ISBLANK('PD6'!$K$60),"##BLANK",'PD6'!$K$60)</f>
        <v>##BLANK</v>
      </c>
    </row>
    <row r="4728" spans="2:6" x14ac:dyDescent="0.2">
      <c r="B4728" t="str">
        <f>UPPER('PD6'!$S$61)</f>
        <v>PD6_51VOL_PR24</v>
      </c>
      <c r="C4728" t="str">
        <f>IF(LEN(_xlfn.CONCAT('PD6'!$B$10, " - ", 'PD6'!$B$61, " - ", 'PD6'!$C$7))&gt;230,LEFT(_xlfn.CONCAT('PD6'!$B$10, " - ", 'PD6'!$B$61, " - ", 'PD6'!$C$7),212)&amp;" [*** truncated]",_xlfn.CONCAT('PD6'!$B$10, " - ", 'PD6'!$B$61, " - ", 'PD6'!$C$7))</f>
        <v>Bulk supply exports - Total bulk supply exports - Volume</v>
      </c>
      <c r="D4728" t="str">
        <f>'PD6'!$C$5</f>
        <v>Ml</v>
      </c>
      <c r="E4728" t="s">
        <v>8488</v>
      </c>
      <c r="F4728" s="1248">
        <f>IF(ISBLANK('PD6'!$I$61),"##BLANK",'PD6'!$I$61)</f>
        <v>0</v>
      </c>
    </row>
    <row r="4729" spans="2:6" x14ac:dyDescent="0.2">
      <c r="B4729" t="str">
        <f>UPPER('PD6'!$T$61)</f>
        <v>PD6_51OPC_PR24</v>
      </c>
      <c r="C4729" t="str">
        <f>IF(LEN(_xlfn.CONCAT('PD6'!$B$10, " - ", 'PD6'!$B$61, " - ", 'PD6'!$D$7))&gt;230,LEFT(_xlfn.CONCAT('PD6'!$B$10, " - ", 'PD6'!$B$61, " - ", 'PD6'!$D$7),212)&amp;" [*** truncated]",_xlfn.CONCAT('PD6'!$B$10, " - ", 'PD6'!$B$61, " - ", 'PD6'!$D$7))</f>
        <v>Bulk supply exports - Total bulk supply exports - Operating costs</v>
      </c>
      <c r="D4729" t="str">
        <f>'PD6'!$D$5</f>
        <v>£m</v>
      </c>
      <c r="E4729" t="s">
        <v>8488</v>
      </c>
      <c r="F4729" s="1248">
        <f>IF(ISBLANK('PD6'!$J$61),"##BLANK",'PD6'!$J$61)</f>
        <v>0</v>
      </c>
    </row>
    <row r="4730" spans="2:6" x14ac:dyDescent="0.2">
      <c r="B4730" t="str">
        <f>UPPER('PD6'!$U$61)</f>
        <v>PD6_51REV_PR24</v>
      </c>
      <c r="C4730" t="str">
        <f>IF(LEN(_xlfn.CONCAT('PD6'!$B$10, " - ", 'PD6'!$B$61, " - ", 'PD6'!$E$7))&gt;230,LEFT(_xlfn.CONCAT('PD6'!$B$10, " - ", 'PD6'!$B$61, " - ", 'PD6'!$E$7),212)&amp;" [*** truncated]",_xlfn.CONCAT('PD6'!$B$10, " - ", 'PD6'!$B$61, " - ", 'PD6'!$E$7))</f>
        <v>Bulk supply exports - Total bulk supply exports - Revenue</v>
      </c>
      <c r="D4730" t="str">
        <f>'PD6'!$E$5</f>
        <v>£m</v>
      </c>
      <c r="E4730" t="s">
        <v>8488</v>
      </c>
      <c r="F4730" s="1248">
        <f>IF(ISBLANK('PD6'!$K$61),"##BLANK",'PD6'!$K$61)</f>
        <v>0</v>
      </c>
    </row>
    <row r="4731" spans="2:6" x14ac:dyDescent="0.2">
      <c r="B4731" t="str">
        <f>UPPER('PD6'!$S$64)</f>
        <v>PD6_52VOL_PR24</v>
      </c>
      <c r="C4731" t="str">
        <f>IF(LEN(_xlfn.CONCAT('PD6'!$B$63, " - ", 'PD6'!$B$64, " - ", 'PD6'!$C$7))&gt;230,LEFT(_xlfn.CONCAT('PD6'!$B$63, " - ", 'PD6'!$B$64, " - ", 'PD6'!$C$7),212)&amp;" [*** truncated]",_xlfn.CONCAT('PD6'!$B$63, " - ", 'PD6'!$B$64, " - ", 'PD6'!$C$7))</f>
        <v>Bulk supply imports - Bulk supply 1 - Volume</v>
      </c>
      <c r="D4731" t="str">
        <f>'PD6'!$C$5</f>
        <v>Ml</v>
      </c>
      <c r="E4731" t="s">
        <v>8488</v>
      </c>
      <c r="F4731" s="1248" t="str">
        <f>IF(ISBLANK('PD6'!$I$64),"##BLANK",'PD6'!$I$64)</f>
        <v>##BLANK</v>
      </c>
    </row>
    <row r="4732" spans="2:6" x14ac:dyDescent="0.2">
      <c r="B4732" t="str">
        <f>UPPER('PD6'!$T$64)</f>
        <v>PD6_52OPC_PR24</v>
      </c>
      <c r="C4732" t="str">
        <f>IF(LEN(_xlfn.CONCAT('PD6'!$B$63, " - ", 'PD6'!$B$64, " - ", 'PD6'!$D$7))&gt;230,LEFT(_xlfn.CONCAT('PD6'!$B$63, " - ", 'PD6'!$B$64, " - ", 'PD6'!$D$7),212)&amp;" [*** truncated]",_xlfn.CONCAT('PD6'!$B$63, " - ", 'PD6'!$B$64, " - ", 'PD6'!$D$7))</f>
        <v>Bulk supply imports - Bulk supply 1 - Operating costs</v>
      </c>
      <c r="D4732" t="str">
        <f>'PD6'!$D$5</f>
        <v>£m</v>
      </c>
      <c r="E4732" t="s">
        <v>8488</v>
      </c>
      <c r="F4732" s="1248" t="str">
        <f>IF(ISBLANK('PD6'!$J$64),"##BLANK",'PD6'!$J$64)</f>
        <v>##BLANK</v>
      </c>
    </row>
    <row r="4733" spans="2:6" x14ac:dyDescent="0.2">
      <c r="B4733" t="str">
        <f>UPPER('PD6'!$S$65)</f>
        <v>PD6_53VOL_PR24</v>
      </c>
      <c r="C4733" t="str">
        <f>IF(LEN(_xlfn.CONCAT('PD6'!$B$63, " - ", 'PD6'!$B$65, " - ", 'PD6'!$C$7))&gt;230,LEFT(_xlfn.CONCAT('PD6'!$B$63, " - ", 'PD6'!$B$65, " - ", 'PD6'!$C$7),212)&amp;" [*** truncated]",_xlfn.CONCAT('PD6'!$B$63, " - ", 'PD6'!$B$65, " - ", 'PD6'!$C$7))</f>
        <v>Bulk supply imports - Bulk supply 2 - Volume</v>
      </c>
      <c r="D4733" t="str">
        <f>'PD6'!$C$5</f>
        <v>Ml</v>
      </c>
      <c r="E4733" t="s">
        <v>8488</v>
      </c>
      <c r="F4733" s="1248" t="str">
        <f>IF(ISBLANK('PD6'!$I$65),"##BLANK",'PD6'!$I$65)</f>
        <v>##BLANK</v>
      </c>
    </row>
    <row r="4734" spans="2:6" x14ac:dyDescent="0.2">
      <c r="B4734" t="str">
        <f>UPPER('PD6'!$T$65)</f>
        <v>PD6_53OPC_PR24</v>
      </c>
      <c r="C4734" t="str">
        <f>IF(LEN(_xlfn.CONCAT('PD6'!$B$63, " - ", 'PD6'!$B$65, " - ", 'PD6'!$D$7))&gt;230,LEFT(_xlfn.CONCAT('PD6'!$B$63, " - ", 'PD6'!$B$65, " - ", 'PD6'!$D$7),212)&amp;" [*** truncated]",_xlfn.CONCAT('PD6'!$B$63, " - ", 'PD6'!$B$65, " - ", 'PD6'!$D$7))</f>
        <v>Bulk supply imports - Bulk supply 2 - Operating costs</v>
      </c>
      <c r="D4734" t="str">
        <f>'PD6'!$D$5</f>
        <v>£m</v>
      </c>
      <c r="E4734" t="s">
        <v>8488</v>
      </c>
      <c r="F4734" s="1248" t="str">
        <f>IF(ISBLANK('PD6'!$J$65),"##BLANK",'PD6'!$J$65)</f>
        <v>##BLANK</v>
      </c>
    </row>
    <row r="4735" spans="2:6" x14ac:dyDescent="0.2">
      <c r="B4735" t="str">
        <f>UPPER('PD6'!$S$66)</f>
        <v>PD6_54VOL_PR24</v>
      </c>
      <c r="C4735" t="str">
        <f>IF(LEN(_xlfn.CONCAT('PD6'!$B$63, " - ", 'PD6'!$B$66, " - ", 'PD6'!$C$7))&gt;230,LEFT(_xlfn.CONCAT('PD6'!$B$63, " - ", 'PD6'!$B$66, " - ", 'PD6'!$C$7),212)&amp;" [*** truncated]",_xlfn.CONCAT('PD6'!$B$63, " - ", 'PD6'!$B$66, " - ", 'PD6'!$C$7))</f>
        <v>Bulk supply imports - Bulk supply 3 - Volume</v>
      </c>
      <c r="D4735" t="str">
        <f>'PD6'!$C$5</f>
        <v>Ml</v>
      </c>
      <c r="E4735" t="s">
        <v>8488</v>
      </c>
      <c r="F4735" s="1248" t="str">
        <f>IF(ISBLANK('PD6'!$I$66),"##BLANK",'PD6'!$I$66)</f>
        <v>##BLANK</v>
      </c>
    </row>
    <row r="4736" spans="2:6" x14ac:dyDescent="0.2">
      <c r="B4736" t="str">
        <f>UPPER('PD6'!$T$66)</f>
        <v>PD6_54OPC_PR24</v>
      </c>
      <c r="C4736" t="str">
        <f>IF(LEN(_xlfn.CONCAT('PD6'!$B$63, " - ", 'PD6'!$B$66, " - ", 'PD6'!$D$7))&gt;230,LEFT(_xlfn.CONCAT('PD6'!$B$63, " - ", 'PD6'!$B$66, " - ", 'PD6'!$D$7),212)&amp;" [*** truncated]",_xlfn.CONCAT('PD6'!$B$63, " - ", 'PD6'!$B$66, " - ", 'PD6'!$D$7))</f>
        <v>Bulk supply imports - Bulk supply 3 - Operating costs</v>
      </c>
      <c r="D4736" t="str">
        <f>'PD6'!$D$5</f>
        <v>£m</v>
      </c>
      <c r="E4736" t="s">
        <v>8488</v>
      </c>
      <c r="F4736" s="1248" t="str">
        <f>IF(ISBLANK('PD6'!$J$66),"##BLANK",'PD6'!$J$66)</f>
        <v>##BLANK</v>
      </c>
    </row>
    <row r="4737" spans="2:6" x14ac:dyDescent="0.2">
      <c r="B4737" t="str">
        <f>UPPER('PD6'!$S$67)</f>
        <v>PD6_55VOL_PR24</v>
      </c>
      <c r="C4737" t="str">
        <f>IF(LEN(_xlfn.CONCAT('PD6'!$B$63, " - ", 'PD6'!$B$67, " - ", 'PD6'!$C$7))&gt;230,LEFT(_xlfn.CONCAT('PD6'!$B$63, " - ", 'PD6'!$B$67, " - ", 'PD6'!$C$7),212)&amp;" [*** truncated]",_xlfn.CONCAT('PD6'!$B$63, " - ", 'PD6'!$B$67, " - ", 'PD6'!$C$7))</f>
        <v>Bulk supply imports - Bulk supply 4 - Volume</v>
      </c>
      <c r="D4737" t="str">
        <f>'PD6'!$C$5</f>
        <v>Ml</v>
      </c>
      <c r="E4737" t="s">
        <v>8488</v>
      </c>
      <c r="F4737" s="1248" t="str">
        <f>IF(ISBLANK('PD6'!$I$67),"##BLANK",'PD6'!$I$67)</f>
        <v>##BLANK</v>
      </c>
    </row>
    <row r="4738" spans="2:6" x14ac:dyDescent="0.2">
      <c r="B4738" t="str">
        <f>UPPER('PD6'!$T$67)</f>
        <v>PD6_55OPC_PR24</v>
      </c>
      <c r="C4738" t="str">
        <f>IF(LEN(_xlfn.CONCAT('PD6'!$B$63, " - ", 'PD6'!$B$67, " - ", 'PD6'!$D$7))&gt;230,LEFT(_xlfn.CONCAT('PD6'!$B$63, " - ", 'PD6'!$B$67, " - ", 'PD6'!$D$7),212)&amp;" [*** truncated]",_xlfn.CONCAT('PD6'!$B$63, " - ", 'PD6'!$B$67, " - ", 'PD6'!$D$7))</f>
        <v>Bulk supply imports - Bulk supply 4 - Operating costs</v>
      </c>
      <c r="D4738" t="str">
        <f>'PD6'!$D$5</f>
        <v>£m</v>
      </c>
      <c r="E4738" t="s">
        <v>8488</v>
      </c>
      <c r="F4738" s="1248" t="str">
        <f>IF(ISBLANK('PD6'!$J$67),"##BLANK",'PD6'!$J$67)</f>
        <v>##BLANK</v>
      </c>
    </row>
    <row r="4739" spans="2:6" x14ac:dyDescent="0.2">
      <c r="B4739" t="str">
        <f>UPPER('PD6'!$S$68)</f>
        <v>PD6_56VOL_PR24</v>
      </c>
      <c r="C4739" t="str">
        <f>IF(LEN(_xlfn.CONCAT('PD6'!$B$63, " - ", 'PD6'!$B$68, " - ", 'PD6'!$C$7))&gt;230,LEFT(_xlfn.CONCAT('PD6'!$B$63, " - ", 'PD6'!$B$68, " - ", 'PD6'!$C$7),212)&amp;" [*** truncated]",_xlfn.CONCAT('PD6'!$B$63, " - ", 'PD6'!$B$68, " - ", 'PD6'!$C$7))</f>
        <v>Bulk supply imports - Bulk supply 5 - Volume</v>
      </c>
      <c r="D4739" t="str">
        <f>'PD6'!$C$5</f>
        <v>Ml</v>
      </c>
      <c r="E4739" t="s">
        <v>8488</v>
      </c>
      <c r="F4739" s="1248" t="str">
        <f>IF(ISBLANK('PD6'!$I$68),"##BLANK",'PD6'!$I$68)</f>
        <v>##BLANK</v>
      </c>
    </row>
    <row r="4740" spans="2:6" x14ac:dyDescent="0.2">
      <c r="B4740" t="str">
        <f>UPPER('PD6'!$T$68)</f>
        <v>PD6_56OPC_PR24</v>
      </c>
      <c r="C4740" t="str">
        <f>IF(LEN(_xlfn.CONCAT('PD6'!$B$63, " - ", 'PD6'!$B$68, " - ", 'PD6'!$D$7))&gt;230,LEFT(_xlfn.CONCAT('PD6'!$B$63, " - ", 'PD6'!$B$68, " - ", 'PD6'!$D$7),212)&amp;" [*** truncated]",_xlfn.CONCAT('PD6'!$B$63, " - ", 'PD6'!$B$68, " - ", 'PD6'!$D$7))</f>
        <v>Bulk supply imports - Bulk supply 5 - Operating costs</v>
      </c>
      <c r="D4740" t="str">
        <f>'PD6'!$D$5</f>
        <v>£m</v>
      </c>
      <c r="E4740" t="s">
        <v>8488</v>
      </c>
      <c r="F4740" s="1248" t="str">
        <f>IF(ISBLANK('PD6'!$J$68),"##BLANK",'PD6'!$J$68)</f>
        <v>##BLANK</v>
      </c>
    </row>
    <row r="4741" spans="2:6" x14ac:dyDescent="0.2">
      <c r="B4741" t="str">
        <f>UPPER('PD6'!$S$69)</f>
        <v>PD6_57VOL_PR24</v>
      </c>
      <c r="C4741" t="str">
        <f>IF(LEN(_xlfn.CONCAT('PD6'!$B$63, " - ", 'PD6'!$B$69, " - ", 'PD6'!$C$7))&gt;230,LEFT(_xlfn.CONCAT('PD6'!$B$63, " - ", 'PD6'!$B$69, " - ", 'PD6'!$C$7),212)&amp;" [*** truncated]",_xlfn.CONCAT('PD6'!$B$63, " - ", 'PD6'!$B$69, " - ", 'PD6'!$C$7))</f>
        <v>Bulk supply imports - Bulk supply 6 - Volume</v>
      </c>
      <c r="D4741" t="str">
        <f>'PD6'!$C$5</f>
        <v>Ml</v>
      </c>
      <c r="E4741" t="s">
        <v>8488</v>
      </c>
      <c r="F4741" s="1248" t="str">
        <f>IF(ISBLANK('PD6'!$I$69),"##BLANK",'PD6'!$I$69)</f>
        <v>##BLANK</v>
      </c>
    </row>
    <row r="4742" spans="2:6" x14ac:dyDescent="0.2">
      <c r="B4742" t="str">
        <f>UPPER('PD6'!$T$69)</f>
        <v>PD6_57OPC_PR24</v>
      </c>
      <c r="C4742" t="str">
        <f>IF(LEN(_xlfn.CONCAT('PD6'!$B$63, " - ", 'PD6'!$B$69, " - ", 'PD6'!$D$7))&gt;230,LEFT(_xlfn.CONCAT('PD6'!$B$63, " - ", 'PD6'!$B$69, " - ", 'PD6'!$D$7),212)&amp;" [*** truncated]",_xlfn.CONCAT('PD6'!$B$63, " - ", 'PD6'!$B$69, " - ", 'PD6'!$D$7))</f>
        <v>Bulk supply imports - Bulk supply 6 - Operating costs</v>
      </c>
      <c r="D4742" t="str">
        <f>'PD6'!$D$5</f>
        <v>£m</v>
      </c>
      <c r="E4742" t="s">
        <v>8488</v>
      </c>
      <c r="F4742" s="1248" t="str">
        <f>IF(ISBLANK('PD6'!$J$69),"##BLANK",'PD6'!$J$69)</f>
        <v>##BLANK</v>
      </c>
    </row>
    <row r="4743" spans="2:6" x14ac:dyDescent="0.2">
      <c r="B4743" t="str">
        <f>UPPER('PD6'!$S$70)</f>
        <v>PD6_58VOL_PR24</v>
      </c>
      <c r="C4743" t="str">
        <f>IF(LEN(_xlfn.CONCAT('PD6'!$B$63, " - ", 'PD6'!$B$70, " - ", 'PD6'!$C$7))&gt;230,LEFT(_xlfn.CONCAT('PD6'!$B$63, " - ", 'PD6'!$B$70, " - ", 'PD6'!$C$7),212)&amp;" [*** truncated]",_xlfn.CONCAT('PD6'!$B$63, " - ", 'PD6'!$B$70, " - ", 'PD6'!$C$7))</f>
        <v>Bulk supply imports - Bulk supply 7 - Volume</v>
      </c>
      <c r="D4743" t="str">
        <f>'PD6'!$C$5</f>
        <v>Ml</v>
      </c>
      <c r="E4743" t="s">
        <v>8488</v>
      </c>
      <c r="F4743" s="1248" t="str">
        <f>IF(ISBLANK('PD6'!$I$70),"##BLANK",'PD6'!$I$70)</f>
        <v>##BLANK</v>
      </c>
    </row>
    <row r="4744" spans="2:6" x14ac:dyDescent="0.2">
      <c r="B4744" t="str">
        <f>UPPER('PD6'!$T$70)</f>
        <v>PD6_58OPC_PR24</v>
      </c>
      <c r="C4744" t="str">
        <f>IF(LEN(_xlfn.CONCAT('PD6'!$B$63, " - ", 'PD6'!$B$70, " - ", 'PD6'!$D$7))&gt;230,LEFT(_xlfn.CONCAT('PD6'!$B$63, " - ", 'PD6'!$B$70, " - ", 'PD6'!$D$7),212)&amp;" [*** truncated]",_xlfn.CONCAT('PD6'!$B$63, " - ", 'PD6'!$B$70, " - ", 'PD6'!$D$7))</f>
        <v>Bulk supply imports - Bulk supply 7 - Operating costs</v>
      </c>
      <c r="D4744" t="str">
        <f>'PD6'!$D$5</f>
        <v>£m</v>
      </c>
      <c r="E4744" t="s">
        <v>8488</v>
      </c>
      <c r="F4744" s="1248" t="str">
        <f>IF(ISBLANK('PD6'!$J$70),"##BLANK",'PD6'!$J$70)</f>
        <v>##BLANK</v>
      </c>
    </row>
    <row r="4745" spans="2:6" x14ac:dyDescent="0.2">
      <c r="B4745" t="str">
        <f>UPPER('PD6'!$S$71)</f>
        <v>PD6_59VOL_PR24</v>
      </c>
      <c r="C4745" t="str">
        <f>IF(LEN(_xlfn.CONCAT('PD6'!$B$63, " - ", 'PD6'!$B$71, " - ", 'PD6'!$C$7))&gt;230,LEFT(_xlfn.CONCAT('PD6'!$B$63, " - ", 'PD6'!$B$71, " - ", 'PD6'!$C$7),212)&amp;" [*** truncated]",_xlfn.CONCAT('PD6'!$B$63, " - ", 'PD6'!$B$71, " - ", 'PD6'!$C$7))</f>
        <v>Bulk supply imports - Bulk supply 8 - Volume</v>
      </c>
      <c r="D4745" t="str">
        <f>'PD6'!$C$5</f>
        <v>Ml</v>
      </c>
      <c r="E4745" t="s">
        <v>8488</v>
      </c>
      <c r="F4745" s="1248" t="str">
        <f>IF(ISBLANK('PD6'!$I$71),"##BLANK",'PD6'!$I$71)</f>
        <v>##BLANK</v>
      </c>
    </row>
    <row r="4746" spans="2:6" x14ac:dyDescent="0.2">
      <c r="B4746" t="str">
        <f>UPPER('PD6'!$T$71)</f>
        <v>PD6_59OPC_PR24</v>
      </c>
      <c r="C4746" t="str">
        <f>IF(LEN(_xlfn.CONCAT('PD6'!$B$63, " - ", 'PD6'!$B$71, " - ", 'PD6'!$D$7))&gt;230,LEFT(_xlfn.CONCAT('PD6'!$B$63, " - ", 'PD6'!$B$71, " - ", 'PD6'!$D$7),212)&amp;" [*** truncated]",_xlfn.CONCAT('PD6'!$B$63, " - ", 'PD6'!$B$71, " - ", 'PD6'!$D$7))</f>
        <v>Bulk supply imports - Bulk supply 8 - Operating costs</v>
      </c>
      <c r="D4746" t="str">
        <f>'PD6'!$D$5</f>
        <v>£m</v>
      </c>
      <c r="E4746" t="s">
        <v>8488</v>
      </c>
      <c r="F4746" s="1248" t="str">
        <f>IF(ISBLANK('PD6'!$J$71),"##BLANK",'PD6'!$J$71)</f>
        <v>##BLANK</v>
      </c>
    </row>
    <row r="4747" spans="2:6" x14ac:dyDescent="0.2">
      <c r="B4747" t="str">
        <f>UPPER('PD6'!$S$72)</f>
        <v>PD6_60VOL_PR24</v>
      </c>
      <c r="C4747" t="str">
        <f>IF(LEN(_xlfn.CONCAT('PD6'!$B$63, " - ", 'PD6'!$B$72, " - ", 'PD6'!$C$7))&gt;230,LEFT(_xlfn.CONCAT('PD6'!$B$63, " - ", 'PD6'!$B$72, " - ", 'PD6'!$C$7),212)&amp;" [*** truncated]",_xlfn.CONCAT('PD6'!$B$63, " - ", 'PD6'!$B$72, " - ", 'PD6'!$C$7))</f>
        <v>Bulk supply imports - Bulk supply 9 - Volume</v>
      </c>
      <c r="D4747" t="str">
        <f>'PD6'!$C$5</f>
        <v>Ml</v>
      </c>
      <c r="E4747" t="s">
        <v>8488</v>
      </c>
      <c r="F4747" s="1248" t="str">
        <f>IF(ISBLANK('PD6'!$I$72),"##BLANK",'PD6'!$I$72)</f>
        <v>##BLANK</v>
      </c>
    </row>
    <row r="4748" spans="2:6" x14ac:dyDescent="0.2">
      <c r="B4748" t="str">
        <f>UPPER('PD6'!$T$72)</f>
        <v>PD6_60OPC_PR24</v>
      </c>
      <c r="C4748" t="str">
        <f>IF(LEN(_xlfn.CONCAT('PD6'!$B$63, " - ", 'PD6'!$B$72, " - ", 'PD6'!$D$7))&gt;230,LEFT(_xlfn.CONCAT('PD6'!$B$63, " - ", 'PD6'!$B$72, " - ", 'PD6'!$D$7),212)&amp;" [*** truncated]",_xlfn.CONCAT('PD6'!$B$63, " - ", 'PD6'!$B$72, " - ", 'PD6'!$D$7))</f>
        <v>Bulk supply imports - Bulk supply 9 - Operating costs</v>
      </c>
      <c r="D4748" t="str">
        <f>'PD6'!$D$5</f>
        <v>£m</v>
      </c>
      <c r="E4748" t="s">
        <v>8488</v>
      </c>
      <c r="F4748" s="1248" t="str">
        <f>IF(ISBLANK('PD6'!$J$72),"##BLANK",'PD6'!$J$72)</f>
        <v>##BLANK</v>
      </c>
    </row>
    <row r="4749" spans="2:6" x14ac:dyDescent="0.2">
      <c r="B4749" t="str">
        <f>UPPER('PD6'!$S$73)</f>
        <v>PD6_61VOL_PR24</v>
      </c>
      <c r="C4749" t="str">
        <f>IF(LEN(_xlfn.CONCAT('PD6'!$B$63, " - ", 'PD6'!$B$73, " - ", 'PD6'!$C$7))&gt;230,LEFT(_xlfn.CONCAT('PD6'!$B$63, " - ", 'PD6'!$B$73, " - ", 'PD6'!$C$7),212)&amp;" [*** truncated]",_xlfn.CONCAT('PD6'!$B$63, " - ", 'PD6'!$B$73, " - ", 'PD6'!$C$7))</f>
        <v>Bulk supply imports - Bulk supply 10 - Volume</v>
      </c>
      <c r="D4749" t="str">
        <f>'PD6'!$C$5</f>
        <v>Ml</v>
      </c>
      <c r="E4749" t="s">
        <v>8488</v>
      </c>
      <c r="F4749" s="1248" t="str">
        <f>IF(ISBLANK('PD6'!$I$73),"##BLANK",'PD6'!$I$73)</f>
        <v>##BLANK</v>
      </c>
    </row>
    <row r="4750" spans="2:6" x14ac:dyDescent="0.2">
      <c r="B4750" t="str">
        <f>UPPER('PD6'!$T$73)</f>
        <v>PD6_61OPC_PR24</v>
      </c>
      <c r="C4750" t="str">
        <f>IF(LEN(_xlfn.CONCAT('PD6'!$B$63, " - ", 'PD6'!$B$73, " - ", 'PD6'!$D$7))&gt;230,LEFT(_xlfn.CONCAT('PD6'!$B$63, " - ", 'PD6'!$B$73, " - ", 'PD6'!$D$7),212)&amp;" [*** truncated]",_xlfn.CONCAT('PD6'!$B$63, " - ", 'PD6'!$B$73, " - ", 'PD6'!$D$7))</f>
        <v>Bulk supply imports - Bulk supply 10 - Operating costs</v>
      </c>
      <c r="D4750" t="str">
        <f>'PD6'!$D$5</f>
        <v>£m</v>
      </c>
      <c r="E4750" t="s">
        <v>8488</v>
      </c>
      <c r="F4750" s="1248" t="str">
        <f>IF(ISBLANK('PD6'!$J$73),"##BLANK",'PD6'!$J$73)</f>
        <v>##BLANK</v>
      </c>
    </row>
    <row r="4751" spans="2:6" x14ac:dyDescent="0.2">
      <c r="B4751" t="str">
        <f>UPPER('PD6'!$S$74)</f>
        <v>PD6_62VOL_PR24</v>
      </c>
      <c r="C4751" t="str">
        <f>IF(LEN(_xlfn.CONCAT('PD6'!$B$63, " - ", 'PD6'!$B$74, " - ", 'PD6'!$C$7))&gt;230,LEFT(_xlfn.CONCAT('PD6'!$B$63, " - ", 'PD6'!$B$74, " - ", 'PD6'!$C$7),212)&amp;" [*** truncated]",_xlfn.CONCAT('PD6'!$B$63, " - ", 'PD6'!$B$74, " - ", 'PD6'!$C$7))</f>
        <v>Bulk supply imports - Bulk supply 11 - Volume</v>
      </c>
      <c r="D4751" t="str">
        <f>'PD6'!$C$5</f>
        <v>Ml</v>
      </c>
      <c r="E4751" t="s">
        <v>8488</v>
      </c>
      <c r="F4751" s="1248" t="str">
        <f>IF(ISBLANK('PD6'!$I$74),"##BLANK",'PD6'!$I$74)</f>
        <v>##BLANK</v>
      </c>
    </row>
    <row r="4752" spans="2:6" x14ac:dyDescent="0.2">
      <c r="B4752" t="str">
        <f>UPPER('PD6'!$T$74)</f>
        <v>PD6_62OPC_PR24</v>
      </c>
      <c r="C4752" t="str">
        <f>IF(LEN(_xlfn.CONCAT('PD6'!$B$63, " - ", 'PD6'!$B$74, " - ", 'PD6'!$D$7))&gt;230,LEFT(_xlfn.CONCAT('PD6'!$B$63, " - ", 'PD6'!$B$74, " - ", 'PD6'!$D$7),212)&amp;" [*** truncated]",_xlfn.CONCAT('PD6'!$B$63, " - ", 'PD6'!$B$74, " - ", 'PD6'!$D$7))</f>
        <v>Bulk supply imports - Bulk supply 11 - Operating costs</v>
      </c>
      <c r="D4752" t="str">
        <f>'PD6'!$D$5</f>
        <v>£m</v>
      </c>
      <c r="E4752" t="s">
        <v>8488</v>
      </c>
      <c r="F4752" s="1248" t="str">
        <f>IF(ISBLANK('PD6'!$J$74),"##BLANK",'PD6'!$J$74)</f>
        <v>##BLANK</v>
      </c>
    </row>
    <row r="4753" spans="2:6" x14ac:dyDescent="0.2">
      <c r="B4753" t="str">
        <f>UPPER('PD6'!$S$75)</f>
        <v>PD6_63VOL_PR24</v>
      </c>
      <c r="C4753" t="str">
        <f>IF(LEN(_xlfn.CONCAT('PD6'!$B$63, " - ", 'PD6'!$B$75, " - ", 'PD6'!$C$7))&gt;230,LEFT(_xlfn.CONCAT('PD6'!$B$63, " - ", 'PD6'!$B$75, " - ", 'PD6'!$C$7),212)&amp;" [*** truncated]",_xlfn.CONCAT('PD6'!$B$63, " - ", 'PD6'!$B$75, " - ", 'PD6'!$C$7))</f>
        <v>Bulk supply imports - Bulk supply 12 - Volume</v>
      </c>
      <c r="D4753" t="str">
        <f>'PD6'!$C$5</f>
        <v>Ml</v>
      </c>
      <c r="E4753" t="s">
        <v>8488</v>
      </c>
      <c r="F4753" s="1248" t="str">
        <f>IF(ISBLANK('PD6'!$I$75),"##BLANK",'PD6'!$I$75)</f>
        <v>##BLANK</v>
      </c>
    </row>
    <row r="4754" spans="2:6" x14ac:dyDescent="0.2">
      <c r="B4754" t="str">
        <f>UPPER('PD6'!$T$75)</f>
        <v>PD6_63OPC_PR24</v>
      </c>
      <c r="C4754" t="str">
        <f>IF(LEN(_xlfn.CONCAT('PD6'!$B$63, " - ", 'PD6'!$B$75, " - ", 'PD6'!$D$7))&gt;230,LEFT(_xlfn.CONCAT('PD6'!$B$63, " - ", 'PD6'!$B$75, " - ", 'PD6'!$D$7),212)&amp;" [*** truncated]",_xlfn.CONCAT('PD6'!$B$63, " - ", 'PD6'!$B$75, " - ", 'PD6'!$D$7))</f>
        <v>Bulk supply imports - Bulk supply 12 - Operating costs</v>
      </c>
      <c r="D4754" t="str">
        <f>'PD6'!$D$5</f>
        <v>£m</v>
      </c>
      <c r="E4754" t="s">
        <v>8488</v>
      </c>
      <c r="F4754" s="1248" t="str">
        <f>IF(ISBLANK('PD6'!$J$75),"##BLANK",'PD6'!$J$75)</f>
        <v>##BLANK</v>
      </c>
    </row>
    <row r="4755" spans="2:6" x14ac:dyDescent="0.2">
      <c r="B4755" t="str">
        <f>UPPER('PD6'!$S$76)</f>
        <v>PD6_64VOL_PR24</v>
      </c>
      <c r="C4755" t="str">
        <f>IF(LEN(_xlfn.CONCAT('PD6'!$B$63, " - ", 'PD6'!$B$76, " - ", 'PD6'!$C$7))&gt;230,LEFT(_xlfn.CONCAT('PD6'!$B$63, " - ", 'PD6'!$B$76, " - ", 'PD6'!$C$7),212)&amp;" [*** truncated]",_xlfn.CONCAT('PD6'!$B$63, " - ", 'PD6'!$B$76, " - ", 'PD6'!$C$7))</f>
        <v>Bulk supply imports - Bulk supply 13 - Volume</v>
      </c>
      <c r="D4755" t="str">
        <f>'PD6'!$C$5</f>
        <v>Ml</v>
      </c>
      <c r="E4755" t="s">
        <v>8488</v>
      </c>
      <c r="F4755" s="1248" t="str">
        <f>IF(ISBLANK('PD6'!$I$76),"##BLANK",'PD6'!$I$76)</f>
        <v>##BLANK</v>
      </c>
    </row>
    <row r="4756" spans="2:6" x14ac:dyDescent="0.2">
      <c r="B4756" t="str">
        <f>UPPER('PD6'!$T$76)</f>
        <v>PD6_64OPC_PR24</v>
      </c>
      <c r="C4756" t="str">
        <f>IF(LEN(_xlfn.CONCAT('PD6'!$B$63, " - ", 'PD6'!$B$76, " - ", 'PD6'!$D$7))&gt;230,LEFT(_xlfn.CONCAT('PD6'!$B$63, " - ", 'PD6'!$B$76, " - ", 'PD6'!$D$7),212)&amp;" [*** truncated]",_xlfn.CONCAT('PD6'!$B$63, " - ", 'PD6'!$B$76, " - ", 'PD6'!$D$7))</f>
        <v>Bulk supply imports - Bulk supply 13 - Operating costs</v>
      </c>
      <c r="D4756" t="str">
        <f>'PD6'!$D$5</f>
        <v>£m</v>
      </c>
      <c r="E4756" t="s">
        <v>8488</v>
      </c>
      <c r="F4756" s="1248" t="str">
        <f>IF(ISBLANK('PD6'!$J$76),"##BLANK",'PD6'!$J$76)</f>
        <v>##BLANK</v>
      </c>
    </row>
    <row r="4757" spans="2:6" x14ac:dyDescent="0.2">
      <c r="B4757" t="str">
        <f>UPPER('PD6'!$S$77)</f>
        <v>PD6_65VOL_PR24</v>
      </c>
      <c r="C4757" t="str">
        <f>IF(LEN(_xlfn.CONCAT('PD6'!$B$63, " - ", 'PD6'!$B$77, " - ", 'PD6'!$C$7))&gt;230,LEFT(_xlfn.CONCAT('PD6'!$B$63, " - ", 'PD6'!$B$77, " - ", 'PD6'!$C$7),212)&amp;" [*** truncated]",_xlfn.CONCAT('PD6'!$B$63, " - ", 'PD6'!$B$77, " - ", 'PD6'!$C$7))</f>
        <v>Bulk supply imports - Bulk supply 14 - Volume</v>
      </c>
      <c r="D4757" t="str">
        <f>'PD6'!$C$5</f>
        <v>Ml</v>
      </c>
      <c r="E4757" t="s">
        <v>8488</v>
      </c>
      <c r="F4757" s="1248" t="str">
        <f>IF(ISBLANK('PD6'!$I$77),"##BLANK",'PD6'!$I$77)</f>
        <v>##BLANK</v>
      </c>
    </row>
    <row r="4758" spans="2:6" x14ac:dyDescent="0.2">
      <c r="B4758" t="str">
        <f>UPPER('PD6'!$T$77)</f>
        <v>PD6_65OPC_PR24</v>
      </c>
      <c r="C4758" t="str">
        <f>IF(LEN(_xlfn.CONCAT('PD6'!$B$63, " - ", 'PD6'!$B$77, " - ", 'PD6'!$D$7))&gt;230,LEFT(_xlfn.CONCAT('PD6'!$B$63, " - ", 'PD6'!$B$77, " - ", 'PD6'!$D$7),212)&amp;" [*** truncated]",_xlfn.CONCAT('PD6'!$B$63, " - ", 'PD6'!$B$77, " - ", 'PD6'!$D$7))</f>
        <v>Bulk supply imports - Bulk supply 14 - Operating costs</v>
      </c>
      <c r="D4758" t="str">
        <f>'PD6'!$D$5</f>
        <v>£m</v>
      </c>
      <c r="E4758" t="s">
        <v>8488</v>
      </c>
      <c r="F4758" s="1248" t="str">
        <f>IF(ISBLANK('PD6'!$J$77),"##BLANK",'PD6'!$J$77)</f>
        <v>##BLANK</v>
      </c>
    </row>
    <row r="4759" spans="2:6" x14ac:dyDescent="0.2">
      <c r="B4759" t="str">
        <f>UPPER('PD6'!$S$78)</f>
        <v>PD6_66VOL_PR24</v>
      </c>
      <c r="C4759" t="str">
        <f>IF(LEN(_xlfn.CONCAT('PD6'!$B$63, " - ", 'PD6'!$B$78, " - ", 'PD6'!$C$7))&gt;230,LEFT(_xlfn.CONCAT('PD6'!$B$63, " - ", 'PD6'!$B$78, " - ", 'PD6'!$C$7),212)&amp;" [*** truncated]",_xlfn.CONCAT('PD6'!$B$63, " - ", 'PD6'!$B$78, " - ", 'PD6'!$C$7))</f>
        <v>Bulk supply imports - Bulk supply 15 - Volume</v>
      </c>
      <c r="D4759" t="str">
        <f>'PD6'!$C$5</f>
        <v>Ml</v>
      </c>
      <c r="E4759" t="s">
        <v>8488</v>
      </c>
      <c r="F4759" s="1248" t="str">
        <f>IF(ISBLANK('PD6'!$I$78),"##BLANK",'PD6'!$I$78)</f>
        <v>##BLANK</v>
      </c>
    </row>
    <row r="4760" spans="2:6" x14ac:dyDescent="0.2">
      <c r="B4760" t="str">
        <f>UPPER('PD6'!$T$78)</f>
        <v>PD6_66OPC_PR24</v>
      </c>
      <c r="C4760" t="str">
        <f>IF(LEN(_xlfn.CONCAT('PD6'!$B$63, " - ", 'PD6'!$B$78, " - ", 'PD6'!$D$7))&gt;230,LEFT(_xlfn.CONCAT('PD6'!$B$63, " - ", 'PD6'!$B$78, " - ", 'PD6'!$D$7),212)&amp;" [*** truncated]",_xlfn.CONCAT('PD6'!$B$63, " - ", 'PD6'!$B$78, " - ", 'PD6'!$D$7))</f>
        <v>Bulk supply imports - Bulk supply 15 - Operating costs</v>
      </c>
      <c r="D4760" t="str">
        <f>'PD6'!$D$5</f>
        <v>£m</v>
      </c>
      <c r="E4760" t="s">
        <v>8488</v>
      </c>
      <c r="F4760" s="1248" t="str">
        <f>IF(ISBLANK('PD6'!$J$78),"##BLANK",'PD6'!$J$78)</f>
        <v>##BLANK</v>
      </c>
    </row>
    <row r="4761" spans="2:6" x14ac:dyDescent="0.2">
      <c r="B4761" t="str">
        <f>UPPER('PD6'!$S$79)</f>
        <v>PD6_67VOL_PR24</v>
      </c>
      <c r="C4761" t="str">
        <f>IF(LEN(_xlfn.CONCAT('PD6'!$B$63, " - ", 'PD6'!$B$79, " - ", 'PD6'!$C$7))&gt;230,LEFT(_xlfn.CONCAT('PD6'!$B$63, " - ", 'PD6'!$B$79, " - ", 'PD6'!$C$7),212)&amp;" [*** truncated]",_xlfn.CONCAT('PD6'!$B$63, " - ", 'PD6'!$B$79, " - ", 'PD6'!$C$7))</f>
        <v>Bulk supply imports - Bulk supply 16 - Volume</v>
      </c>
      <c r="D4761" t="str">
        <f>'PD6'!$C$5</f>
        <v>Ml</v>
      </c>
      <c r="E4761" t="s">
        <v>8488</v>
      </c>
      <c r="F4761" s="1248" t="str">
        <f>IF(ISBLANK('PD6'!$I$79),"##BLANK",'PD6'!$I$79)</f>
        <v>##BLANK</v>
      </c>
    </row>
    <row r="4762" spans="2:6" x14ac:dyDescent="0.2">
      <c r="B4762" t="str">
        <f>UPPER('PD6'!$T$79)</f>
        <v>PD6_67OPC_PR24</v>
      </c>
      <c r="C4762" t="str">
        <f>IF(LEN(_xlfn.CONCAT('PD6'!$B$63, " - ", 'PD6'!$B$79, " - ", 'PD6'!$D$7))&gt;230,LEFT(_xlfn.CONCAT('PD6'!$B$63, " - ", 'PD6'!$B$79, " - ", 'PD6'!$D$7),212)&amp;" [*** truncated]",_xlfn.CONCAT('PD6'!$B$63, " - ", 'PD6'!$B$79, " - ", 'PD6'!$D$7))</f>
        <v>Bulk supply imports - Bulk supply 16 - Operating costs</v>
      </c>
      <c r="D4762" t="str">
        <f>'PD6'!$D$5</f>
        <v>£m</v>
      </c>
      <c r="E4762" t="s">
        <v>8488</v>
      </c>
      <c r="F4762" s="1248" t="str">
        <f>IF(ISBLANK('PD6'!$J$79),"##BLANK",'PD6'!$J$79)</f>
        <v>##BLANK</v>
      </c>
    </row>
    <row r="4763" spans="2:6" x14ac:dyDescent="0.2">
      <c r="B4763" t="str">
        <f>UPPER('PD6'!$S$80)</f>
        <v>PD6_68VOL_PR24</v>
      </c>
      <c r="C4763" t="str">
        <f>IF(LEN(_xlfn.CONCAT('PD6'!$B$63, " - ", 'PD6'!$B$80, " - ", 'PD6'!$C$7))&gt;230,LEFT(_xlfn.CONCAT('PD6'!$B$63, " - ", 'PD6'!$B$80, " - ", 'PD6'!$C$7),212)&amp;" [*** truncated]",_xlfn.CONCAT('PD6'!$B$63, " - ", 'PD6'!$B$80, " - ", 'PD6'!$C$7))</f>
        <v>Bulk supply imports - Bulk supply 17 - Volume</v>
      </c>
      <c r="D4763" t="str">
        <f>'PD6'!$C$5</f>
        <v>Ml</v>
      </c>
      <c r="E4763" t="s">
        <v>8488</v>
      </c>
      <c r="F4763" s="1248" t="str">
        <f>IF(ISBLANK('PD6'!$I$80),"##BLANK",'PD6'!$I$80)</f>
        <v>##BLANK</v>
      </c>
    </row>
    <row r="4764" spans="2:6" x14ac:dyDescent="0.2">
      <c r="B4764" t="str">
        <f>UPPER('PD6'!$T$80)</f>
        <v>PD6_68OPC_PR24</v>
      </c>
      <c r="C4764" t="str">
        <f>IF(LEN(_xlfn.CONCAT('PD6'!$B$63, " - ", 'PD6'!$B$80, " - ", 'PD6'!$D$7))&gt;230,LEFT(_xlfn.CONCAT('PD6'!$B$63, " - ", 'PD6'!$B$80, " - ", 'PD6'!$D$7),212)&amp;" [*** truncated]",_xlfn.CONCAT('PD6'!$B$63, " - ", 'PD6'!$B$80, " - ", 'PD6'!$D$7))</f>
        <v>Bulk supply imports - Bulk supply 17 - Operating costs</v>
      </c>
      <c r="D4764" t="str">
        <f>'PD6'!$D$5</f>
        <v>£m</v>
      </c>
      <c r="E4764" t="s">
        <v>8488</v>
      </c>
      <c r="F4764" s="1248" t="str">
        <f>IF(ISBLANK('PD6'!$J$80),"##BLANK",'PD6'!$J$80)</f>
        <v>##BLANK</v>
      </c>
    </row>
    <row r="4765" spans="2:6" x14ac:dyDescent="0.2">
      <c r="B4765" t="str">
        <f>UPPER('PD6'!$S$81)</f>
        <v>PD6_69VOL_PR24</v>
      </c>
      <c r="C4765" t="str">
        <f>IF(LEN(_xlfn.CONCAT('PD6'!$B$63, " - ", 'PD6'!$B$81, " - ", 'PD6'!$C$7))&gt;230,LEFT(_xlfn.CONCAT('PD6'!$B$63, " - ", 'PD6'!$B$81, " - ", 'PD6'!$C$7),212)&amp;" [*** truncated]",_xlfn.CONCAT('PD6'!$B$63, " - ", 'PD6'!$B$81, " - ", 'PD6'!$C$7))</f>
        <v>Bulk supply imports - Bulk supply 18 - Volume</v>
      </c>
      <c r="D4765" t="str">
        <f>'PD6'!$C$5</f>
        <v>Ml</v>
      </c>
      <c r="E4765" t="s">
        <v>8488</v>
      </c>
      <c r="F4765" s="1248" t="str">
        <f>IF(ISBLANK('PD6'!$I$81),"##BLANK",'PD6'!$I$81)</f>
        <v>##BLANK</v>
      </c>
    </row>
    <row r="4766" spans="2:6" x14ac:dyDescent="0.2">
      <c r="B4766" t="str">
        <f>UPPER('PD6'!$T$81)</f>
        <v>PD6_69OPC_PR24</v>
      </c>
      <c r="C4766" t="str">
        <f>IF(LEN(_xlfn.CONCAT('PD6'!$B$63, " - ", 'PD6'!$B$81, " - ", 'PD6'!$D$7))&gt;230,LEFT(_xlfn.CONCAT('PD6'!$B$63, " - ", 'PD6'!$B$81, " - ", 'PD6'!$D$7),212)&amp;" [*** truncated]",_xlfn.CONCAT('PD6'!$B$63, " - ", 'PD6'!$B$81, " - ", 'PD6'!$D$7))</f>
        <v>Bulk supply imports - Bulk supply 18 - Operating costs</v>
      </c>
      <c r="D4766" t="str">
        <f>'PD6'!$D$5</f>
        <v>£m</v>
      </c>
      <c r="E4766" t="s">
        <v>8488</v>
      </c>
      <c r="F4766" s="1248" t="str">
        <f>IF(ISBLANK('PD6'!$J$81),"##BLANK",'PD6'!$J$81)</f>
        <v>##BLANK</v>
      </c>
    </row>
    <row r="4767" spans="2:6" x14ac:dyDescent="0.2">
      <c r="B4767" t="str">
        <f>UPPER('PD6'!$S$82)</f>
        <v>PD6_70VOL_PR24</v>
      </c>
      <c r="C4767" t="str">
        <f>IF(LEN(_xlfn.CONCAT('PD6'!$B$63, " - ", 'PD6'!$B$82, " - ", 'PD6'!$C$7))&gt;230,LEFT(_xlfn.CONCAT('PD6'!$B$63, " - ", 'PD6'!$B$82, " - ", 'PD6'!$C$7),212)&amp;" [*** truncated]",_xlfn.CONCAT('PD6'!$B$63, " - ", 'PD6'!$B$82, " - ", 'PD6'!$C$7))</f>
        <v>Bulk supply imports - Bulk supply 19 - Volume</v>
      </c>
      <c r="D4767" t="str">
        <f>'PD6'!$C$5</f>
        <v>Ml</v>
      </c>
      <c r="E4767" t="s">
        <v>8488</v>
      </c>
      <c r="F4767" s="1248" t="str">
        <f>IF(ISBLANK('PD6'!$I$82),"##BLANK",'PD6'!$I$82)</f>
        <v>##BLANK</v>
      </c>
    </row>
    <row r="4768" spans="2:6" x14ac:dyDescent="0.2">
      <c r="B4768" t="str">
        <f>UPPER('PD6'!$T$82)</f>
        <v>PD6_70OPC_PR24</v>
      </c>
      <c r="C4768" t="str">
        <f>IF(LEN(_xlfn.CONCAT('PD6'!$B$63, " - ", 'PD6'!$B$82, " - ", 'PD6'!$D$7))&gt;230,LEFT(_xlfn.CONCAT('PD6'!$B$63, " - ", 'PD6'!$B$82, " - ", 'PD6'!$D$7),212)&amp;" [*** truncated]",_xlfn.CONCAT('PD6'!$B$63, " - ", 'PD6'!$B$82, " - ", 'PD6'!$D$7))</f>
        <v>Bulk supply imports - Bulk supply 19 - Operating costs</v>
      </c>
      <c r="D4768" t="str">
        <f>'PD6'!$D$5</f>
        <v>£m</v>
      </c>
      <c r="E4768" t="s">
        <v>8488</v>
      </c>
      <c r="F4768" s="1248" t="str">
        <f>IF(ISBLANK('PD6'!$J$82),"##BLANK",'PD6'!$J$82)</f>
        <v>##BLANK</v>
      </c>
    </row>
    <row r="4769" spans="2:6" x14ac:dyDescent="0.2">
      <c r="B4769" t="str">
        <f>UPPER('PD6'!$S$83)</f>
        <v>PD6_71VOL_PR24</v>
      </c>
      <c r="C4769" t="str">
        <f>IF(LEN(_xlfn.CONCAT('PD6'!$B$63, " - ", 'PD6'!$B$83, " - ", 'PD6'!$C$7))&gt;230,LEFT(_xlfn.CONCAT('PD6'!$B$63, " - ", 'PD6'!$B$83, " - ", 'PD6'!$C$7),212)&amp;" [*** truncated]",_xlfn.CONCAT('PD6'!$B$63, " - ", 'PD6'!$B$83, " - ", 'PD6'!$C$7))</f>
        <v>Bulk supply imports - Bulk supply 20 - Volume</v>
      </c>
      <c r="D4769" t="str">
        <f>'PD6'!$C$5</f>
        <v>Ml</v>
      </c>
      <c r="E4769" t="s">
        <v>8488</v>
      </c>
      <c r="F4769" s="1248" t="str">
        <f>IF(ISBLANK('PD6'!$I$83),"##BLANK",'PD6'!$I$83)</f>
        <v>##BLANK</v>
      </c>
    </row>
    <row r="4770" spans="2:6" x14ac:dyDescent="0.2">
      <c r="B4770" t="str">
        <f>UPPER('PD6'!$T$83)</f>
        <v>PD6_71OPC_PR24</v>
      </c>
      <c r="C4770" t="str">
        <f>IF(LEN(_xlfn.CONCAT('PD6'!$B$63, " - ", 'PD6'!$B$83, " - ", 'PD6'!$D$7))&gt;230,LEFT(_xlfn.CONCAT('PD6'!$B$63, " - ", 'PD6'!$B$83, " - ", 'PD6'!$D$7),212)&amp;" [*** truncated]",_xlfn.CONCAT('PD6'!$B$63, " - ", 'PD6'!$B$83, " - ", 'PD6'!$D$7))</f>
        <v>Bulk supply imports - Bulk supply 20 - Operating costs</v>
      </c>
      <c r="D4770" t="str">
        <f>'PD6'!$D$5</f>
        <v>£m</v>
      </c>
      <c r="E4770" t="s">
        <v>8488</v>
      </c>
      <c r="F4770" s="1248" t="str">
        <f>IF(ISBLANK('PD6'!$J$83),"##BLANK",'PD6'!$J$83)</f>
        <v>##BLANK</v>
      </c>
    </row>
    <row r="4771" spans="2:6" x14ac:dyDescent="0.2">
      <c r="B4771" t="str">
        <f>UPPER('PD6'!$S$84)</f>
        <v>PD6_72VOL_PR24</v>
      </c>
      <c r="C4771" t="str">
        <f>IF(LEN(_xlfn.CONCAT('PD6'!$B$63, " - ", 'PD6'!$B$84, " - ", 'PD6'!$C$7))&gt;230,LEFT(_xlfn.CONCAT('PD6'!$B$63, " - ", 'PD6'!$B$84, " - ", 'PD6'!$C$7),212)&amp;" [*** truncated]",_xlfn.CONCAT('PD6'!$B$63, " - ", 'PD6'!$B$84, " - ", 'PD6'!$C$7))</f>
        <v>Bulk supply imports - Bulk supply 21 - Volume</v>
      </c>
      <c r="D4771" t="str">
        <f>'PD6'!$C$5</f>
        <v>Ml</v>
      </c>
      <c r="E4771" t="s">
        <v>8488</v>
      </c>
      <c r="F4771" s="1248" t="str">
        <f>IF(ISBLANK('PD6'!$I$84),"##BLANK",'PD6'!$I$84)</f>
        <v>##BLANK</v>
      </c>
    </row>
    <row r="4772" spans="2:6" x14ac:dyDescent="0.2">
      <c r="B4772" t="str">
        <f>UPPER('PD6'!$T$84)</f>
        <v>PD6_72OPC_PR24</v>
      </c>
      <c r="C4772" t="str">
        <f>IF(LEN(_xlfn.CONCAT('PD6'!$B$63, " - ", 'PD6'!$B$84, " - ", 'PD6'!$D$7))&gt;230,LEFT(_xlfn.CONCAT('PD6'!$B$63, " - ", 'PD6'!$B$84, " - ", 'PD6'!$D$7),212)&amp;" [*** truncated]",_xlfn.CONCAT('PD6'!$B$63, " - ", 'PD6'!$B$84, " - ", 'PD6'!$D$7))</f>
        <v>Bulk supply imports - Bulk supply 21 - Operating costs</v>
      </c>
      <c r="D4772" t="str">
        <f>'PD6'!$D$5</f>
        <v>£m</v>
      </c>
      <c r="E4772" t="s">
        <v>8488</v>
      </c>
      <c r="F4772" s="1248" t="str">
        <f>IF(ISBLANK('PD6'!$J$84),"##BLANK",'PD6'!$J$84)</f>
        <v>##BLANK</v>
      </c>
    </row>
    <row r="4773" spans="2:6" x14ac:dyDescent="0.2">
      <c r="B4773" t="str">
        <f>UPPER('PD6'!$S$85)</f>
        <v>PD6_73VOL_PR24</v>
      </c>
      <c r="C4773" t="str">
        <f>IF(LEN(_xlfn.CONCAT('PD6'!$B$63, " - ", 'PD6'!$B$85, " - ", 'PD6'!$C$7))&gt;230,LEFT(_xlfn.CONCAT('PD6'!$B$63, " - ", 'PD6'!$B$85, " - ", 'PD6'!$C$7),212)&amp;" [*** truncated]",_xlfn.CONCAT('PD6'!$B$63, " - ", 'PD6'!$B$85, " - ", 'PD6'!$C$7))</f>
        <v>Bulk supply imports - Bulk supply 22 - Volume</v>
      </c>
      <c r="D4773" t="str">
        <f>'PD6'!$C$5</f>
        <v>Ml</v>
      </c>
      <c r="E4773" t="s">
        <v>8488</v>
      </c>
      <c r="F4773" s="1248" t="str">
        <f>IF(ISBLANK('PD6'!$I$85),"##BLANK",'PD6'!$I$85)</f>
        <v>##BLANK</v>
      </c>
    </row>
    <row r="4774" spans="2:6" x14ac:dyDescent="0.2">
      <c r="B4774" t="str">
        <f>UPPER('PD6'!$T$85)</f>
        <v>PD6_73OPC_PR24</v>
      </c>
      <c r="C4774" t="str">
        <f>IF(LEN(_xlfn.CONCAT('PD6'!$B$63, " - ", 'PD6'!$B$85, " - ", 'PD6'!$D$7))&gt;230,LEFT(_xlfn.CONCAT('PD6'!$B$63, " - ", 'PD6'!$B$85, " - ", 'PD6'!$D$7),212)&amp;" [*** truncated]",_xlfn.CONCAT('PD6'!$B$63, " - ", 'PD6'!$B$85, " - ", 'PD6'!$D$7))</f>
        <v>Bulk supply imports - Bulk supply 22 - Operating costs</v>
      </c>
      <c r="D4774" t="str">
        <f>'PD6'!$D$5</f>
        <v>£m</v>
      </c>
      <c r="E4774" t="s">
        <v>8488</v>
      </c>
      <c r="F4774" s="1248" t="str">
        <f>IF(ISBLANK('PD6'!$J$85),"##BLANK",'PD6'!$J$85)</f>
        <v>##BLANK</v>
      </c>
    </row>
    <row r="4775" spans="2:6" x14ac:dyDescent="0.2">
      <c r="B4775" t="str">
        <f>UPPER('PD6'!$S$86)</f>
        <v>PD6_74VOL_PR24</v>
      </c>
      <c r="C4775" t="str">
        <f>IF(LEN(_xlfn.CONCAT('PD6'!$B$63, " - ", 'PD6'!$B$86, " - ", 'PD6'!$C$7))&gt;230,LEFT(_xlfn.CONCAT('PD6'!$B$63, " - ", 'PD6'!$B$86, " - ", 'PD6'!$C$7),212)&amp;" [*** truncated]",_xlfn.CONCAT('PD6'!$B$63, " - ", 'PD6'!$B$86, " - ", 'PD6'!$C$7))</f>
        <v>Bulk supply imports - Bulk supply 23 - Volume</v>
      </c>
      <c r="D4775" t="str">
        <f>'PD6'!$C$5</f>
        <v>Ml</v>
      </c>
      <c r="E4775" t="s">
        <v>8488</v>
      </c>
      <c r="F4775" s="1248" t="str">
        <f>IF(ISBLANK('PD6'!$I$86),"##BLANK",'PD6'!$I$86)</f>
        <v>##BLANK</v>
      </c>
    </row>
    <row r="4776" spans="2:6" x14ac:dyDescent="0.2">
      <c r="B4776" t="str">
        <f>UPPER('PD6'!$T$86)</f>
        <v>PD6_74OPC_PR24</v>
      </c>
      <c r="C4776" t="str">
        <f>IF(LEN(_xlfn.CONCAT('PD6'!$B$63, " - ", 'PD6'!$B$86, " - ", 'PD6'!$D$7))&gt;230,LEFT(_xlfn.CONCAT('PD6'!$B$63, " - ", 'PD6'!$B$86, " - ", 'PD6'!$D$7),212)&amp;" [*** truncated]",_xlfn.CONCAT('PD6'!$B$63, " - ", 'PD6'!$B$86, " - ", 'PD6'!$D$7))</f>
        <v>Bulk supply imports - Bulk supply 23 - Operating costs</v>
      </c>
      <c r="D4776" t="str">
        <f>'PD6'!$D$5</f>
        <v>£m</v>
      </c>
      <c r="E4776" t="s">
        <v>8488</v>
      </c>
      <c r="F4776" s="1248" t="str">
        <f>IF(ISBLANK('PD6'!$J$86),"##BLANK",'PD6'!$J$86)</f>
        <v>##BLANK</v>
      </c>
    </row>
    <row r="4777" spans="2:6" x14ac:dyDescent="0.2">
      <c r="B4777" t="str">
        <f>UPPER('PD6'!$S$87)</f>
        <v>PD6_75VOL_PR24</v>
      </c>
      <c r="C4777" t="str">
        <f>IF(LEN(_xlfn.CONCAT('PD6'!$B$63, " - ", 'PD6'!$B$87, " - ", 'PD6'!$C$7))&gt;230,LEFT(_xlfn.CONCAT('PD6'!$B$63, " - ", 'PD6'!$B$87, " - ", 'PD6'!$C$7),212)&amp;" [*** truncated]",_xlfn.CONCAT('PD6'!$B$63, " - ", 'PD6'!$B$87, " - ", 'PD6'!$C$7))</f>
        <v>Bulk supply imports - Bulk supply 24 - Volume</v>
      </c>
      <c r="D4777" t="str">
        <f>'PD6'!$C$5</f>
        <v>Ml</v>
      </c>
      <c r="E4777" t="s">
        <v>8488</v>
      </c>
      <c r="F4777" s="1248" t="str">
        <f>IF(ISBLANK('PD6'!$I$87),"##BLANK",'PD6'!$I$87)</f>
        <v>##BLANK</v>
      </c>
    </row>
    <row r="4778" spans="2:6" x14ac:dyDescent="0.2">
      <c r="B4778" t="str">
        <f>UPPER('PD6'!$T$87)</f>
        <v>PD6_75OPC_PR24</v>
      </c>
      <c r="C4778" t="str">
        <f>IF(LEN(_xlfn.CONCAT('PD6'!$B$63, " - ", 'PD6'!$B$87, " - ", 'PD6'!$D$7))&gt;230,LEFT(_xlfn.CONCAT('PD6'!$B$63, " - ", 'PD6'!$B$87, " - ", 'PD6'!$D$7),212)&amp;" [*** truncated]",_xlfn.CONCAT('PD6'!$B$63, " - ", 'PD6'!$B$87, " - ", 'PD6'!$D$7))</f>
        <v>Bulk supply imports - Bulk supply 24 - Operating costs</v>
      </c>
      <c r="D4778" t="str">
        <f>'PD6'!$D$5</f>
        <v>£m</v>
      </c>
      <c r="E4778" t="s">
        <v>8488</v>
      </c>
      <c r="F4778" s="1248" t="str">
        <f>IF(ISBLANK('PD6'!$J$87),"##BLANK",'PD6'!$J$87)</f>
        <v>##BLANK</v>
      </c>
    </row>
    <row r="4779" spans="2:6" x14ac:dyDescent="0.2">
      <c r="B4779" t="str">
        <f>UPPER('PD6'!$S$88)</f>
        <v>PD6_76VOL_PR24</v>
      </c>
      <c r="C4779" t="str">
        <f>IF(LEN(_xlfn.CONCAT('PD6'!$B$63, " - ", 'PD6'!$B$88, " - ", 'PD6'!$C$7))&gt;230,LEFT(_xlfn.CONCAT('PD6'!$B$63, " - ", 'PD6'!$B$88, " - ", 'PD6'!$C$7),212)&amp;" [*** truncated]",_xlfn.CONCAT('PD6'!$B$63, " - ", 'PD6'!$B$88, " - ", 'PD6'!$C$7))</f>
        <v>Bulk supply imports - Bulk supply 25 - Volume</v>
      </c>
      <c r="D4779" t="str">
        <f>'PD6'!$C$5</f>
        <v>Ml</v>
      </c>
      <c r="E4779" t="s">
        <v>8488</v>
      </c>
      <c r="F4779" s="1248" t="str">
        <f>IF(ISBLANK('PD6'!$I$88),"##BLANK",'PD6'!$I$88)</f>
        <v>##BLANK</v>
      </c>
    </row>
    <row r="4780" spans="2:6" x14ac:dyDescent="0.2">
      <c r="B4780" t="str">
        <f>UPPER('PD6'!$T$88)</f>
        <v>PD6_76OPC_PR24</v>
      </c>
      <c r="C4780" t="str">
        <f>IF(LEN(_xlfn.CONCAT('PD6'!$B$63, " - ", 'PD6'!$B$88, " - ", 'PD6'!$D$7))&gt;230,LEFT(_xlfn.CONCAT('PD6'!$B$63, " - ", 'PD6'!$B$88, " - ", 'PD6'!$D$7),212)&amp;" [*** truncated]",_xlfn.CONCAT('PD6'!$B$63, " - ", 'PD6'!$B$88, " - ", 'PD6'!$D$7))</f>
        <v>Bulk supply imports - Bulk supply 25 - Operating costs</v>
      </c>
      <c r="D4780" t="str">
        <f>'PD6'!$D$5</f>
        <v>£m</v>
      </c>
      <c r="E4780" t="s">
        <v>8488</v>
      </c>
      <c r="F4780" s="1248" t="str">
        <f>IF(ISBLANK('PD6'!$J$88),"##BLANK",'PD6'!$J$88)</f>
        <v>##BLANK</v>
      </c>
    </row>
    <row r="4781" spans="2:6" x14ac:dyDescent="0.2">
      <c r="B4781" t="str">
        <f>UPPER('PD6'!$S$89)</f>
        <v>PD6_77VOL_PR24</v>
      </c>
      <c r="C4781" t="str">
        <f>IF(LEN(_xlfn.CONCAT('PD6'!$B$63, " - ", 'PD6'!$B$89, " - ", 'PD6'!$C$7))&gt;230,LEFT(_xlfn.CONCAT('PD6'!$B$63, " - ", 'PD6'!$B$89, " - ", 'PD6'!$C$7),212)&amp;" [*** truncated]",_xlfn.CONCAT('PD6'!$B$63, " - ", 'PD6'!$B$89, " - ", 'PD6'!$C$7))</f>
        <v>Bulk supply imports - Bulk supply 26 - Volume</v>
      </c>
      <c r="D4781" t="str">
        <f>'PD6'!$C$5</f>
        <v>Ml</v>
      </c>
      <c r="E4781" t="s">
        <v>8488</v>
      </c>
      <c r="F4781" s="1248" t="str">
        <f>IF(ISBLANK('PD6'!$I$89),"##BLANK",'PD6'!$I$89)</f>
        <v>##BLANK</v>
      </c>
    </row>
    <row r="4782" spans="2:6" x14ac:dyDescent="0.2">
      <c r="B4782" t="str">
        <f>UPPER('PD6'!$T$89)</f>
        <v>PD6_77OPC_PR24</v>
      </c>
      <c r="C4782" t="str">
        <f>IF(LEN(_xlfn.CONCAT('PD6'!$B$63, " - ", 'PD6'!$B$89, " - ", 'PD6'!$D$7))&gt;230,LEFT(_xlfn.CONCAT('PD6'!$B$63, " - ", 'PD6'!$B$89, " - ", 'PD6'!$D$7),212)&amp;" [*** truncated]",_xlfn.CONCAT('PD6'!$B$63, " - ", 'PD6'!$B$89, " - ", 'PD6'!$D$7))</f>
        <v>Bulk supply imports - Bulk supply 26 - Operating costs</v>
      </c>
      <c r="D4782" t="str">
        <f>'PD6'!$D$5</f>
        <v>£m</v>
      </c>
      <c r="E4782" t="s">
        <v>8488</v>
      </c>
      <c r="F4782" s="1248" t="str">
        <f>IF(ISBLANK('PD6'!$J$89),"##BLANK",'PD6'!$J$89)</f>
        <v>##BLANK</v>
      </c>
    </row>
    <row r="4783" spans="2:6" x14ac:dyDescent="0.2">
      <c r="B4783" t="str">
        <f>UPPER('PD6'!$S$90)</f>
        <v>PD6_78VOL_PR24</v>
      </c>
      <c r="C4783" t="str">
        <f>IF(LEN(_xlfn.CONCAT('PD6'!$B$63, " - ", 'PD6'!$B$90, " - ", 'PD6'!$C$7))&gt;230,LEFT(_xlfn.CONCAT('PD6'!$B$63, " - ", 'PD6'!$B$90, " - ", 'PD6'!$C$7),212)&amp;" [*** truncated]",_xlfn.CONCAT('PD6'!$B$63, " - ", 'PD6'!$B$90, " - ", 'PD6'!$C$7))</f>
        <v>Bulk supply imports - Bulk supply 27 - Volume</v>
      </c>
      <c r="D4783" t="str">
        <f>'PD6'!$C$5</f>
        <v>Ml</v>
      </c>
      <c r="E4783" t="s">
        <v>8488</v>
      </c>
      <c r="F4783" s="1248" t="str">
        <f>IF(ISBLANK('PD6'!$I$90),"##BLANK",'PD6'!$I$90)</f>
        <v>##BLANK</v>
      </c>
    </row>
    <row r="4784" spans="2:6" x14ac:dyDescent="0.2">
      <c r="B4784" t="str">
        <f>UPPER('PD6'!$T$90)</f>
        <v>PD6_78OPC_PR24</v>
      </c>
      <c r="C4784" t="str">
        <f>IF(LEN(_xlfn.CONCAT('PD6'!$B$63, " - ", 'PD6'!$B$90, " - ", 'PD6'!$D$7))&gt;230,LEFT(_xlfn.CONCAT('PD6'!$B$63, " - ", 'PD6'!$B$90, " - ", 'PD6'!$D$7),212)&amp;" [*** truncated]",_xlfn.CONCAT('PD6'!$B$63, " - ", 'PD6'!$B$90, " - ", 'PD6'!$D$7))</f>
        <v>Bulk supply imports - Bulk supply 27 - Operating costs</v>
      </c>
      <c r="D4784" t="str">
        <f>'PD6'!$D$5</f>
        <v>£m</v>
      </c>
      <c r="E4784" t="s">
        <v>8488</v>
      </c>
      <c r="F4784" s="1248" t="str">
        <f>IF(ISBLANK('PD6'!$J$90),"##BLANK",'PD6'!$J$90)</f>
        <v>##BLANK</v>
      </c>
    </row>
    <row r="4785" spans="2:6" x14ac:dyDescent="0.2">
      <c r="B4785" t="str">
        <f>UPPER('PD6'!$S$91)</f>
        <v>PD6_79VOL_PR24</v>
      </c>
      <c r="C4785" t="str">
        <f>IF(LEN(_xlfn.CONCAT('PD6'!$B$63, " - ", 'PD6'!$B$91, " - ", 'PD6'!$C$7))&gt;230,LEFT(_xlfn.CONCAT('PD6'!$B$63, " - ", 'PD6'!$B$91, " - ", 'PD6'!$C$7),212)&amp;" [*** truncated]",_xlfn.CONCAT('PD6'!$B$63, " - ", 'PD6'!$B$91, " - ", 'PD6'!$C$7))</f>
        <v>Bulk supply imports - Bulk supply 28 - Volume</v>
      </c>
      <c r="D4785" t="str">
        <f>'PD6'!$C$5</f>
        <v>Ml</v>
      </c>
      <c r="E4785" t="s">
        <v>8488</v>
      </c>
      <c r="F4785" s="1248" t="str">
        <f>IF(ISBLANK('PD6'!$I$91),"##BLANK",'PD6'!$I$91)</f>
        <v>##BLANK</v>
      </c>
    </row>
    <row r="4786" spans="2:6" x14ac:dyDescent="0.2">
      <c r="B4786" t="str">
        <f>UPPER('PD6'!$T$91)</f>
        <v>PD6_79OPC_PR24</v>
      </c>
      <c r="C4786" t="str">
        <f>IF(LEN(_xlfn.CONCAT('PD6'!$B$63, " - ", 'PD6'!$B$91, " - ", 'PD6'!$D$7))&gt;230,LEFT(_xlfn.CONCAT('PD6'!$B$63, " - ", 'PD6'!$B$91, " - ", 'PD6'!$D$7),212)&amp;" [*** truncated]",_xlfn.CONCAT('PD6'!$B$63, " - ", 'PD6'!$B$91, " - ", 'PD6'!$D$7))</f>
        <v>Bulk supply imports - Bulk supply 28 - Operating costs</v>
      </c>
      <c r="D4786" t="str">
        <f>'PD6'!$D$5</f>
        <v>£m</v>
      </c>
      <c r="E4786" t="s">
        <v>8488</v>
      </c>
      <c r="F4786" s="1248" t="str">
        <f>IF(ISBLANK('PD6'!$J$91),"##BLANK",'PD6'!$J$91)</f>
        <v>##BLANK</v>
      </c>
    </row>
    <row r="4787" spans="2:6" x14ac:dyDescent="0.2">
      <c r="B4787" t="str">
        <f>UPPER('PD6'!$S$92)</f>
        <v>PD6_80VOL_PR24</v>
      </c>
      <c r="C4787" t="str">
        <f>IF(LEN(_xlfn.CONCAT('PD6'!$B$63, " - ", 'PD6'!$B$92, " - ", 'PD6'!$C$7))&gt;230,LEFT(_xlfn.CONCAT('PD6'!$B$63, " - ", 'PD6'!$B$92, " - ", 'PD6'!$C$7),212)&amp;" [*** truncated]",_xlfn.CONCAT('PD6'!$B$63, " - ", 'PD6'!$B$92, " - ", 'PD6'!$C$7))</f>
        <v>Bulk supply imports - Bulk supply 29 - Volume</v>
      </c>
      <c r="D4787" t="str">
        <f>'PD6'!$C$5</f>
        <v>Ml</v>
      </c>
      <c r="E4787" t="s">
        <v>8488</v>
      </c>
      <c r="F4787" s="1248" t="str">
        <f>IF(ISBLANK('PD6'!$I$92),"##BLANK",'PD6'!$I$92)</f>
        <v>##BLANK</v>
      </c>
    </row>
    <row r="4788" spans="2:6" x14ac:dyDescent="0.2">
      <c r="B4788" t="str">
        <f>UPPER('PD6'!$T$92)</f>
        <v>PD6_80OPC_PR24</v>
      </c>
      <c r="C4788" t="str">
        <f>IF(LEN(_xlfn.CONCAT('PD6'!$B$63, " - ", 'PD6'!$B$92, " - ", 'PD6'!$D$7))&gt;230,LEFT(_xlfn.CONCAT('PD6'!$B$63, " - ", 'PD6'!$B$92, " - ", 'PD6'!$D$7),212)&amp;" [*** truncated]",_xlfn.CONCAT('PD6'!$B$63, " - ", 'PD6'!$B$92, " - ", 'PD6'!$D$7))</f>
        <v>Bulk supply imports - Bulk supply 29 - Operating costs</v>
      </c>
      <c r="D4788" t="str">
        <f>'PD6'!$D$5</f>
        <v>£m</v>
      </c>
      <c r="E4788" t="s">
        <v>8488</v>
      </c>
      <c r="F4788" s="1248" t="str">
        <f>IF(ISBLANK('PD6'!$J$92),"##BLANK",'PD6'!$J$92)</f>
        <v>##BLANK</v>
      </c>
    </row>
    <row r="4789" spans="2:6" x14ac:dyDescent="0.2">
      <c r="B4789" t="str">
        <f>UPPER('PD6'!$S$93)</f>
        <v>PD6_81VOL_PR24</v>
      </c>
      <c r="C4789" t="str">
        <f>IF(LEN(_xlfn.CONCAT('PD6'!$B$63, " - ", 'PD6'!$B$93, " - ", 'PD6'!$C$7))&gt;230,LEFT(_xlfn.CONCAT('PD6'!$B$63, " - ", 'PD6'!$B$93, " - ", 'PD6'!$C$7),212)&amp;" [*** truncated]",_xlfn.CONCAT('PD6'!$B$63, " - ", 'PD6'!$B$93, " - ", 'PD6'!$C$7))</f>
        <v>Bulk supply imports - Bulk supply 30 - Volume</v>
      </c>
      <c r="D4789" t="str">
        <f>'PD6'!$C$5</f>
        <v>Ml</v>
      </c>
      <c r="E4789" t="s">
        <v>8488</v>
      </c>
      <c r="F4789" s="1248" t="str">
        <f>IF(ISBLANK('PD6'!$I$93),"##BLANK",'PD6'!$I$93)</f>
        <v>##BLANK</v>
      </c>
    </row>
    <row r="4790" spans="2:6" x14ac:dyDescent="0.2">
      <c r="B4790" t="str">
        <f>UPPER('PD6'!$T$93)</f>
        <v>PD6_81OPC_PR24</v>
      </c>
      <c r="C4790" t="str">
        <f>IF(LEN(_xlfn.CONCAT('PD6'!$B$63, " - ", 'PD6'!$B$93, " - ", 'PD6'!$D$7))&gt;230,LEFT(_xlfn.CONCAT('PD6'!$B$63, " - ", 'PD6'!$B$93, " - ", 'PD6'!$D$7),212)&amp;" [*** truncated]",_xlfn.CONCAT('PD6'!$B$63, " - ", 'PD6'!$B$93, " - ", 'PD6'!$D$7))</f>
        <v>Bulk supply imports - Bulk supply 30 - Operating costs</v>
      </c>
      <c r="D4790" t="str">
        <f>'PD6'!$D$5</f>
        <v>£m</v>
      </c>
      <c r="E4790" t="s">
        <v>8488</v>
      </c>
      <c r="F4790" s="1248" t="str">
        <f>IF(ISBLANK('PD6'!$J$93),"##BLANK",'PD6'!$J$93)</f>
        <v>##BLANK</v>
      </c>
    </row>
    <row r="4791" spans="2:6" x14ac:dyDescent="0.2">
      <c r="B4791" t="str">
        <f>UPPER('PD6'!$S$94)</f>
        <v>PD6_82VOL_PR24</v>
      </c>
      <c r="C4791" t="str">
        <f>IF(LEN(_xlfn.CONCAT('PD6'!$B$63, " - ", 'PD6'!$B$94, " - ", 'PD6'!$C$7))&gt;230,LEFT(_xlfn.CONCAT('PD6'!$B$63, " - ", 'PD6'!$B$94, " - ", 'PD6'!$C$7),212)&amp;" [*** truncated]",_xlfn.CONCAT('PD6'!$B$63, " - ", 'PD6'!$B$94, " - ", 'PD6'!$C$7))</f>
        <v>Bulk supply imports - Bulk supply 31 - Volume</v>
      </c>
      <c r="D4791" t="str">
        <f>'PD6'!$C$5</f>
        <v>Ml</v>
      </c>
      <c r="E4791" t="s">
        <v>8488</v>
      </c>
      <c r="F4791" s="1248" t="str">
        <f>IF(ISBLANK('PD6'!$I$94),"##BLANK",'PD6'!$I$94)</f>
        <v>##BLANK</v>
      </c>
    </row>
    <row r="4792" spans="2:6" x14ac:dyDescent="0.2">
      <c r="B4792" t="str">
        <f>UPPER('PD6'!$T$94)</f>
        <v>PD6_82OPC_PR24</v>
      </c>
      <c r="C4792" t="str">
        <f>IF(LEN(_xlfn.CONCAT('PD6'!$B$63, " - ", 'PD6'!$B$94, " - ", 'PD6'!$D$7))&gt;230,LEFT(_xlfn.CONCAT('PD6'!$B$63, " - ", 'PD6'!$B$94, " - ", 'PD6'!$D$7),212)&amp;" [*** truncated]",_xlfn.CONCAT('PD6'!$B$63, " - ", 'PD6'!$B$94, " - ", 'PD6'!$D$7))</f>
        <v>Bulk supply imports - Bulk supply 31 - Operating costs</v>
      </c>
      <c r="D4792" t="str">
        <f>'PD6'!$D$5</f>
        <v>£m</v>
      </c>
      <c r="E4792" t="s">
        <v>8488</v>
      </c>
      <c r="F4792" s="1248" t="str">
        <f>IF(ISBLANK('PD6'!$J$94),"##BLANK",'PD6'!$J$94)</f>
        <v>##BLANK</v>
      </c>
    </row>
    <row r="4793" spans="2:6" x14ac:dyDescent="0.2">
      <c r="B4793" t="str">
        <f>UPPER('PD6'!$S$95)</f>
        <v>PD6_83VOL_PR24</v>
      </c>
      <c r="C4793" t="str">
        <f>IF(LEN(_xlfn.CONCAT('PD6'!$B$63, " - ", 'PD6'!$B$95, " - ", 'PD6'!$C$7))&gt;230,LEFT(_xlfn.CONCAT('PD6'!$B$63, " - ", 'PD6'!$B$95, " - ", 'PD6'!$C$7),212)&amp;" [*** truncated]",_xlfn.CONCAT('PD6'!$B$63, " - ", 'PD6'!$B$95, " - ", 'PD6'!$C$7))</f>
        <v>Bulk supply imports - Bulk supply 32 - Volume</v>
      </c>
      <c r="D4793" t="str">
        <f>'PD6'!$C$5</f>
        <v>Ml</v>
      </c>
      <c r="E4793" t="s">
        <v>8488</v>
      </c>
      <c r="F4793" s="1248" t="str">
        <f>IF(ISBLANK('PD6'!$I$95),"##BLANK",'PD6'!$I$95)</f>
        <v>##BLANK</v>
      </c>
    </row>
    <row r="4794" spans="2:6" x14ac:dyDescent="0.2">
      <c r="B4794" t="str">
        <f>UPPER('PD6'!$T$95)</f>
        <v>PD6_83OPC_PR24</v>
      </c>
      <c r="C4794" t="str">
        <f>IF(LEN(_xlfn.CONCAT('PD6'!$B$63, " - ", 'PD6'!$B$95, " - ", 'PD6'!$D$7))&gt;230,LEFT(_xlfn.CONCAT('PD6'!$B$63, " - ", 'PD6'!$B$95, " - ", 'PD6'!$D$7),212)&amp;" [*** truncated]",_xlfn.CONCAT('PD6'!$B$63, " - ", 'PD6'!$B$95, " - ", 'PD6'!$D$7))</f>
        <v>Bulk supply imports - Bulk supply 32 - Operating costs</v>
      </c>
      <c r="D4794" t="str">
        <f>'PD6'!$D$5</f>
        <v>£m</v>
      </c>
      <c r="E4794" t="s">
        <v>8488</v>
      </c>
      <c r="F4794" s="1248" t="str">
        <f>IF(ISBLANK('PD6'!$J$95),"##BLANK",'PD6'!$J$95)</f>
        <v>##BLANK</v>
      </c>
    </row>
    <row r="4795" spans="2:6" x14ac:dyDescent="0.2">
      <c r="B4795" t="str">
        <f>UPPER('PD6'!$S$96)</f>
        <v>PD6_84VOL_PR24</v>
      </c>
      <c r="C4795" t="str">
        <f>IF(LEN(_xlfn.CONCAT('PD6'!$B$63, " - ", 'PD6'!$B$96, " - ", 'PD6'!$C$7))&gt;230,LEFT(_xlfn.CONCAT('PD6'!$B$63, " - ", 'PD6'!$B$96, " - ", 'PD6'!$C$7),212)&amp;" [*** truncated]",_xlfn.CONCAT('PD6'!$B$63, " - ", 'PD6'!$B$96, " - ", 'PD6'!$C$7))</f>
        <v>Bulk supply imports - Bulk supply 33 - Volume</v>
      </c>
      <c r="D4795" t="str">
        <f>'PD6'!$C$5</f>
        <v>Ml</v>
      </c>
      <c r="E4795" t="s">
        <v>8488</v>
      </c>
      <c r="F4795" s="1248" t="str">
        <f>IF(ISBLANK('PD6'!$I$96),"##BLANK",'PD6'!$I$96)</f>
        <v>##BLANK</v>
      </c>
    </row>
    <row r="4796" spans="2:6" x14ac:dyDescent="0.2">
      <c r="B4796" t="str">
        <f>UPPER('PD6'!$T$96)</f>
        <v>PD6_84OPC_PR24</v>
      </c>
      <c r="C4796" t="str">
        <f>IF(LEN(_xlfn.CONCAT('PD6'!$B$63, " - ", 'PD6'!$B$96, " - ", 'PD6'!$D$7))&gt;230,LEFT(_xlfn.CONCAT('PD6'!$B$63, " - ", 'PD6'!$B$96, " - ", 'PD6'!$D$7),212)&amp;" [*** truncated]",_xlfn.CONCAT('PD6'!$B$63, " - ", 'PD6'!$B$96, " - ", 'PD6'!$D$7))</f>
        <v>Bulk supply imports - Bulk supply 33 - Operating costs</v>
      </c>
      <c r="D4796" t="str">
        <f>'PD6'!$D$5</f>
        <v>£m</v>
      </c>
      <c r="E4796" t="s">
        <v>8488</v>
      </c>
      <c r="F4796" s="1248" t="str">
        <f>IF(ISBLANK('PD6'!$J$96),"##BLANK",'PD6'!$J$96)</f>
        <v>##BLANK</v>
      </c>
    </row>
    <row r="4797" spans="2:6" x14ac:dyDescent="0.2">
      <c r="B4797" t="str">
        <f>UPPER('PD6'!$S$97)</f>
        <v>PD6_85VOL_PR24</v>
      </c>
      <c r="C4797" t="str">
        <f>IF(LEN(_xlfn.CONCAT('PD6'!$B$63, " - ", 'PD6'!$B$97, " - ", 'PD6'!$C$7))&gt;230,LEFT(_xlfn.CONCAT('PD6'!$B$63, " - ", 'PD6'!$B$97, " - ", 'PD6'!$C$7),212)&amp;" [*** truncated]",_xlfn.CONCAT('PD6'!$B$63, " - ", 'PD6'!$B$97, " - ", 'PD6'!$C$7))</f>
        <v>Bulk supply imports - Bulk supply 34 - Volume</v>
      </c>
      <c r="D4797" t="str">
        <f>'PD6'!$C$5</f>
        <v>Ml</v>
      </c>
      <c r="E4797" t="s">
        <v>8488</v>
      </c>
      <c r="F4797" s="1248" t="str">
        <f>IF(ISBLANK('PD6'!$I$97),"##BLANK",'PD6'!$I$97)</f>
        <v>##BLANK</v>
      </c>
    </row>
    <row r="4798" spans="2:6" x14ac:dyDescent="0.2">
      <c r="B4798" t="str">
        <f>UPPER('PD6'!$T$97)</f>
        <v>PD6_85OPC_PR24</v>
      </c>
      <c r="C4798" t="str">
        <f>IF(LEN(_xlfn.CONCAT('PD6'!$B$63, " - ", 'PD6'!$B$97, " - ", 'PD6'!$D$7))&gt;230,LEFT(_xlfn.CONCAT('PD6'!$B$63, " - ", 'PD6'!$B$97, " - ", 'PD6'!$D$7),212)&amp;" [*** truncated]",_xlfn.CONCAT('PD6'!$B$63, " - ", 'PD6'!$B$97, " - ", 'PD6'!$D$7))</f>
        <v>Bulk supply imports - Bulk supply 34 - Operating costs</v>
      </c>
      <c r="D4798" t="str">
        <f>'PD6'!$D$5</f>
        <v>£m</v>
      </c>
      <c r="E4798" t="s">
        <v>8488</v>
      </c>
      <c r="F4798" s="1248" t="str">
        <f>IF(ISBLANK('PD6'!$J$97),"##BLANK",'PD6'!$J$97)</f>
        <v>##BLANK</v>
      </c>
    </row>
    <row r="4799" spans="2:6" x14ac:dyDescent="0.2">
      <c r="B4799" t="str">
        <f>UPPER('PD6'!$S$98)</f>
        <v>PD6_86VOL_PR24</v>
      </c>
      <c r="C4799" t="str">
        <f>IF(LEN(_xlfn.CONCAT('PD6'!$B$63, " - ", 'PD6'!$B$98, " - ", 'PD6'!$C$7))&gt;230,LEFT(_xlfn.CONCAT('PD6'!$B$63, " - ", 'PD6'!$B$98, " - ", 'PD6'!$C$7),212)&amp;" [*** truncated]",_xlfn.CONCAT('PD6'!$B$63, " - ", 'PD6'!$B$98, " - ", 'PD6'!$C$7))</f>
        <v>Bulk supply imports - Bulk supply 35 - Volume</v>
      </c>
      <c r="D4799" t="str">
        <f>'PD6'!$C$5</f>
        <v>Ml</v>
      </c>
      <c r="E4799" t="s">
        <v>8488</v>
      </c>
      <c r="F4799" s="1248" t="str">
        <f>IF(ISBLANK('PD6'!$I$98),"##BLANK",'PD6'!$I$98)</f>
        <v>##BLANK</v>
      </c>
    </row>
    <row r="4800" spans="2:6" x14ac:dyDescent="0.2">
      <c r="B4800" t="str">
        <f>UPPER('PD6'!$T$98)</f>
        <v>PD6_86OPC_PR24</v>
      </c>
      <c r="C4800" t="str">
        <f>IF(LEN(_xlfn.CONCAT('PD6'!$B$63, " - ", 'PD6'!$B$98, " - ", 'PD6'!$D$7))&gt;230,LEFT(_xlfn.CONCAT('PD6'!$B$63, " - ", 'PD6'!$B$98, " - ", 'PD6'!$D$7),212)&amp;" [*** truncated]",_xlfn.CONCAT('PD6'!$B$63, " - ", 'PD6'!$B$98, " - ", 'PD6'!$D$7))</f>
        <v>Bulk supply imports - Bulk supply 35 - Operating costs</v>
      </c>
      <c r="D4800" t="str">
        <f>'PD6'!$D$5</f>
        <v>£m</v>
      </c>
      <c r="E4800" t="s">
        <v>8488</v>
      </c>
      <c r="F4800" s="1248" t="str">
        <f>IF(ISBLANK('PD6'!$J$98),"##BLANK",'PD6'!$J$98)</f>
        <v>##BLANK</v>
      </c>
    </row>
    <row r="4801" spans="2:6" x14ac:dyDescent="0.2">
      <c r="B4801" t="str">
        <f>UPPER('PD6'!$S$99)</f>
        <v>PD6_87VOL_PR24</v>
      </c>
      <c r="C4801" t="str">
        <f>IF(LEN(_xlfn.CONCAT('PD6'!$B$63, " - ", 'PD6'!$B$99, " - ", 'PD6'!$C$7))&gt;230,LEFT(_xlfn.CONCAT('PD6'!$B$63, " - ", 'PD6'!$B$99, " - ", 'PD6'!$C$7),212)&amp;" [*** truncated]",_xlfn.CONCAT('PD6'!$B$63, " - ", 'PD6'!$B$99, " - ", 'PD6'!$C$7))</f>
        <v>Bulk supply imports - Bulk supply 36 - Volume</v>
      </c>
      <c r="D4801" t="str">
        <f>'PD6'!$C$5</f>
        <v>Ml</v>
      </c>
      <c r="E4801" t="s">
        <v>8488</v>
      </c>
      <c r="F4801" s="1248" t="str">
        <f>IF(ISBLANK('PD6'!$I$99),"##BLANK",'PD6'!$I$99)</f>
        <v>##BLANK</v>
      </c>
    </row>
    <row r="4802" spans="2:6" x14ac:dyDescent="0.2">
      <c r="B4802" t="str">
        <f>UPPER('PD6'!$T$99)</f>
        <v>PD6_87OPC_PR24</v>
      </c>
      <c r="C4802" t="str">
        <f>IF(LEN(_xlfn.CONCAT('PD6'!$B$63, " - ", 'PD6'!$B$99, " - ", 'PD6'!$D$7))&gt;230,LEFT(_xlfn.CONCAT('PD6'!$B$63, " - ", 'PD6'!$B$99, " - ", 'PD6'!$D$7),212)&amp;" [*** truncated]",_xlfn.CONCAT('PD6'!$B$63, " - ", 'PD6'!$B$99, " - ", 'PD6'!$D$7))</f>
        <v>Bulk supply imports - Bulk supply 36 - Operating costs</v>
      </c>
      <c r="D4802" t="str">
        <f>'PD6'!$D$5</f>
        <v>£m</v>
      </c>
      <c r="E4802" t="s">
        <v>8488</v>
      </c>
      <c r="F4802" s="1248" t="str">
        <f>IF(ISBLANK('PD6'!$J$99),"##BLANK",'PD6'!$J$99)</f>
        <v>##BLANK</v>
      </c>
    </row>
    <row r="4803" spans="2:6" x14ac:dyDescent="0.2">
      <c r="B4803" t="str">
        <f>UPPER('PD6'!$S$100)</f>
        <v>PD6_88VOL_PR24</v>
      </c>
      <c r="C4803" t="str">
        <f>IF(LEN(_xlfn.CONCAT('PD6'!$B$63, " - ", 'PD6'!$B$100, " - ", 'PD6'!$C$7))&gt;230,LEFT(_xlfn.CONCAT('PD6'!$B$63, " - ", 'PD6'!$B$100, " - ", 'PD6'!$C$7),212)&amp;" [*** truncated]",_xlfn.CONCAT('PD6'!$B$63, " - ", 'PD6'!$B$100, " - ", 'PD6'!$C$7))</f>
        <v>Bulk supply imports - Bulk supply 37 - Volume</v>
      </c>
      <c r="D4803" t="str">
        <f>'PD6'!$C$5</f>
        <v>Ml</v>
      </c>
      <c r="E4803" t="s">
        <v>8488</v>
      </c>
      <c r="F4803" s="1248" t="str">
        <f>IF(ISBLANK('PD6'!$I$100),"##BLANK",'PD6'!$I$100)</f>
        <v>##BLANK</v>
      </c>
    </row>
    <row r="4804" spans="2:6" x14ac:dyDescent="0.2">
      <c r="B4804" t="str">
        <f>UPPER('PD6'!$T$100)</f>
        <v>PD6_88OPC_PR24</v>
      </c>
      <c r="C4804" t="str">
        <f>IF(LEN(_xlfn.CONCAT('PD6'!$B$63, " - ", 'PD6'!$B$100, " - ", 'PD6'!$D$7))&gt;230,LEFT(_xlfn.CONCAT('PD6'!$B$63, " - ", 'PD6'!$B$100, " - ", 'PD6'!$D$7),212)&amp;" [*** truncated]",_xlfn.CONCAT('PD6'!$B$63, " - ", 'PD6'!$B$100, " - ", 'PD6'!$D$7))</f>
        <v>Bulk supply imports - Bulk supply 37 - Operating costs</v>
      </c>
      <c r="D4804" t="str">
        <f>'PD6'!$D$5</f>
        <v>£m</v>
      </c>
      <c r="E4804" t="s">
        <v>8488</v>
      </c>
      <c r="F4804" s="1248" t="str">
        <f>IF(ISBLANK('PD6'!$J$100),"##BLANK",'PD6'!$J$100)</f>
        <v>##BLANK</v>
      </c>
    </row>
    <row r="4805" spans="2:6" x14ac:dyDescent="0.2">
      <c r="B4805" t="str">
        <f>UPPER('PD6'!$S$101)</f>
        <v>PD6_89VOL_PR24</v>
      </c>
      <c r="C4805" t="str">
        <f>IF(LEN(_xlfn.CONCAT('PD6'!$B$63, " - ", 'PD6'!$B$101, " - ", 'PD6'!$C$7))&gt;230,LEFT(_xlfn.CONCAT('PD6'!$B$63, " - ", 'PD6'!$B$101, " - ", 'PD6'!$C$7),212)&amp;" [*** truncated]",_xlfn.CONCAT('PD6'!$B$63, " - ", 'PD6'!$B$101, " - ", 'PD6'!$C$7))</f>
        <v>Bulk supply imports - Bulk supply 38 - Volume</v>
      </c>
      <c r="D4805" t="str">
        <f>'PD6'!$C$5</f>
        <v>Ml</v>
      </c>
      <c r="E4805" t="s">
        <v>8488</v>
      </c>
      <c r="F4805" s="1248" t="str">
        <f>IF(ISBLANK('PD6'!$I$101),"##BLANK",'PD6'!$I$101)</f>
        <v>##BLANK</v>
      </c>
    </row>
    <row r="4806" spans="2:6" x14ac:dyDescent="0.2">
      <c r="B4806" t="str">
        <f>UPPER('PD6'!$T$101)</f>
        <v>PD6_89OPC_PR24</v>
      </c>
      <c r="C4806" t="str">
        <f>IF(LEN(_xlfn.CONCAT('PD6'!$B$63, " - ", 'PD6'!$B$101, " - ", 'PD6'!$D$7))&gt;230,LEFT(_xlfn.CONCAT('PD6'!$B$63, " - ", 'PD6'!$B$101, " - ", 'PD6'!$D$7),212)&amp;" [*** truncated]",_xlfn.CONCAT('PD6'!$B$63, " - ", 'PD6'!$B$101, " - ", 'PD6'!$D$7))</f>
        <v>Bulk supply imports - Bulk supply 38 - Operating costs</v>
      </c>
      <c r="D4806" t="str">
        <f>'PD6'!$D$5</f>
        <v>£m</v>
      </c>
      <c r="E4806" t="s">
        <v>8488</v>
      </c>
      <c r="F4806" s="1248" t="str">
        <f>IF(ISBLANK('PD6'!$J$101),"##BLANK",'PD6'!$J$101)</f>
        <v>##BLANK</v>
      </c>
    </row>
    <row r="4807" spans="2:6" x14ac:dyDescent="0.2">
      <c r="B4807" t="str">
        <f>UPPER('PD6'!$S$102)</f>
        <v>PD6_90VOL_PR24</v>
      </c>
      <c r="C4807" t="str">
        <f>IF(LEN(_xlfn.CONCAT('PD6'!$B$63, " - ", 'PD6'!$B$102, " - ", 'PD6'!$C$7))&gt;230,LEFT(_xlfn.CONCAT('PD6'!$B$63, " - ", 'PD6'!$B$102, " - ", 'PD6'!$C$7),212)&amp;" [*** truncated]",_xlfn.CONCAT('PD6'!$B$63, " - ", 'PD6'!$B$102, " - ", 'PD6'!$C$7))</f>
        <v>Bulk supply imports - Bulk supply 39 - Volume</v>
      </c>
      <c r="D4807" t="str">
        <f>'PD6'!$C$5</f>
        <v>Ml</v>
      </c>
      <c r="E4807" t="s">
        <v>8488</v>
      </c>
      <c r="F4807" s="1248" t="str">
        <f>IF(ISBLANK('PD6'!$I$102),"##BLANK",'PD6'!$I$102)</f>
        <v>##BLANK</v>
      </c>
    </row>
    <row r="4808" spans="2:6" x14ac:dyDescent="0.2">
      <c r="B4808" t="str">
        <f>UPPER('PD6'!$T$102)</f>
        <v>PD6_90OPC_PR24</v>
      </c>
      <c r="C4808" t="str">
        <f>IF(LEN(_xlfn.CONCAT('PD6'!$B$63, " - ", 'PD6'!$B$102, " - ", 'PD6'!$D$7))&gt;230,LEFT(_xlfn.CONCAT('PD6'!$B$63, " - ", 'PD6'!$B$102, " - ", 'PD6'!$D$7),212)&amp;" [*** truncated]",_xlfn.CONCAT('PD6'!$B$63, " - ", 'PD6'!$B$102, " - ", 'PD6'!$D$7))</f>
        <v>Bulk supply imports - Bulk supply 39 - Operating costs</v>
      </c>
      <c r="D4808" t="str">
        <f>'PD6'!$D$5</f>
        <v>£m</v>
      </c>
      <c r="E4808" t="s">
        <v>8488</v>
      </c>
      <c r="F4808" s="1248" t="str">
        <f>IF(ISBLANK('PD6'!$J$102),"##BLANK",'PD6'!$J$102)</f>
        <v>##BLANK</v>
      </c>
    </row>
    <row r="4809" spans="2:6" x14ac:dyDescent="0.2">
      <c r="B4809" t="str">
        <f>UPPER('PD6'!$S$103)</f>
        <v>PD6_91VOL_PR24</v>
      </c>
      <c r="C4809" t="str">
        <f>IF(LEN(_xlfn.CONCAT('PD6'!$B$63, " - ", 'PD6'!$B$103, " - ", 'PD6'!$C$7))&gt;230,LEFT(_xlfn.CONCAT('PD6'!$B$63, " - ", 'PD6'!$B$103, " - ", 'PD6'!$C$7),212)&amp;" [*** truncated]",_xlfn.CONCAT('PD6'!$B$63, " - ", 'PD6'!$B$103, " - ", 'PD6'!$C$7))</f>
        <v>Bulk supply imports - Bulk supply 40 - Volume</v>
      </c>
      <c r="D4809" t="str">
        <f>'PD6'!$C$5</f>
        <v>Ml</v>
      </c>
      <c r="E4809" t="s">
        <v>8488</v>
      </c>
      <c r="F4809" s="1248" t="str">
        <f>IF(ISBLANK('PD6'!$I$103),"##BLANK",'PD6'!$I$103)</f>
        <v>##BLANK</v>
      </c>
    </row>
    <row r="4810" spans="2:6" x14ac:dyDescent="0.2">
      <c r="B4810" t="str">
        <f>UPPER('PD6'!$T$103)</f>
        <v>PD6_91OPC_PR24</v>
      </c>
      <c r="C4810" t="str">
        <f>IF(LEN(_xlfn.CONCAT('PD6'!$B$63, " - ", 'PD6'!$B$103, " - ", 'PD6'!$D$7))&gt;230,LEFT(_xlfn.CONCAT('PD6'!$B$63, " - ", 'PD6'!$B$103, " - ", 'PD6'!$D$7),212)&amp;" [*** truncated]",_xlfn.CONCAT('PD6'!$B$63, " - ", 'PD6'!$B$103, " - ", 'PD6'!$D$7))</f>
        <v>Bulk supply imports - Bulk supply 40 - Operating costs</v>
      </c>
      <c r="D4810" t="str">
        <f>'PD6'!$D$5</f>
        <v>£m</v>
      </c>
      <c r="E4810" t="s">
        <v>8488</v>
      </c>
      <c r="F4810" s="1248" t="str">
        <f>IF(ISBLANK('PD6'!$J$103),"##BLANK",'PD6'!$J$103)</f>
        <v>##BLANK</v>
      </c>
    </row>
    <row r="4811" spans="2:6" x14ac:dyDescent="0.2">
      <c r="B4811" t="str">
        <f>UPPER('PD6'!$S$104)</f>
        <v>PD6_92VOL_PR24</v>
      </c>
      <c r="C4811" t="str">
        <f>IF(LEN(_xlfn.CONCAT('PD6'!$B$63, " - ", 'PD6'!$B$104, " - ", 'PD6'!$C$7))&gt;230,LEFT(_xlfn.CONCAT('PD6'!$B$63, " - ", 'PD6'!$B$104, " - ", 'PD6'!$C$7),212)&amp;" [*** truncated]",_xlfn.CONCAT('PD6'!$B$63, " - ", 'PD6'!$B$104, " - ", 'PD6'!$C$7))</f>
        <v>Bulk supply imports - Bulk supply 41 - Volume</v>
      </c>
      <c r="D4811" t="str">
        <f>'PD6'!$C$5</f>
        <v>Ml</v>
      </c>
      <c r="E4811" t="s">
        <v>8488</v>
      </c>
      <c r="F4811" s="1248" t="str">
        <f>IF(ISBLANK('PD6'!$I$104),"##BLANK",'PD6'!$I$104)</f>
        <v>##BLANK</v>
      </c>
    </row>
    <row r="4812" spans="2:6" x14ac:dyDescent="0.2">
      <c r="B4812" t="str">
        <f>UPPER('PD6'!$T$104)</f>
        <v>PD6_92OPC_PR24</v>
      </c>
      <c r="C4812" t="str">
        <f>IF(LEN(_xlfn.CONCAT('PD6'!$B$63, " - ", 'PD6'!$B$104, " - ", 'PD6'!$D$7))&gt;230,LEFT(_xlfn.CONCAT('PD6'!$B$63, " - ", 'PD6'!$B$104, " - ", 'PD6'!$D$7),212)&amp;" [*** truncated]",_xlfn.CONCAT('PD6'!$B$63, " - ", 'PD6'!$B$104, " - ", 'PD6'!$D$7))</f>
        <v>Bulk supply imports - Bulk supply 41 - Operating costs</v>
      </c>
      <c r="D4812" t="str">
        <f>'PD6'!$D$5</f>
        <v>£m</v>
      </c>
      <c r="E4812" t="s">
        <v>8488</v>
      </c>
      <c r="F4812" s="1248" t="str">
        <f>IF(ISBLANK('PD6'!$J$104),"##BLANK",'PD6'!$J$104)</f>
        <v>##BLANK</v>
      </c>
    </row>
    <row r="4813" spans="2:6" x14ac:dyDescent="0.2">
      <c r="B4813" t="str">
        <f>UPPER('PD6'!$S$105)</f>
        <v>PD6_93VOL_PR24</v>
      </c>
      <c r="C4813" t="str">
        <f>IF(LEN(_xlfn.CONCAT('PD6'!$B$63, " - ", 'PD6'!$B$105, " - ", 'PD6'!$C$7))&gt;230,LEFT(_xlfn.CONCAT('PD6'!$B$63, " - ", 'PD6'!$B$105, " - ", 'PD6'!$C$7),212)&amp;" [*** truncated]",_xlfn.CONCAT('PD6'!$B$63, " - ", 'PD6'!$B$105, " - ", 'PD6'!$C$7))</f>
        <v>Bulk supply imports - Bulk supply 42 - Volume</v>
      </c>
      <c r="D4813" t="str">
        <f>'PD6'!$C$5</f>
        <v>Ml</v>
      </c>
      <c r="E4813" t="s">
        <v>8488</v>
      </c>
      <c r="F4813" s="1248" t="str">
        <f>IF(ISBLANK('PD6'!$I$105),"##BLANK",'PD6'!$I$105)</f>
        <v>##BLANK</v>
      </c>
    </row>
    <row r="4814" spans="2:6" x14ac:dyDescent="0.2">
      <c r="B4814" t="str">
        <f>UPPER('PD6'!$T$105)</f>
        <v>PD6_93OPC_PR24</v>
      </c>
      <c r="C4814" t="str">
        <f>IF(LEN(_xlfn.CONCAT('PD6'!$B$63, " - ", 'PD6'!$B$105, " - ", 'PD6'!$D$7))&gt;230,LEFT(_xlfn.CONCAT('PD6'!$B$63, " - ", 'PD6'!$B$105, " - ", 'PD6'!$D$7),212)&amp;" [*** truncated]",_xlfn.CONCAT('PD6'!$B$63, " - ", 'PD6'!$B$105, " - ", 'PD6'!$D$7))</f>
        <v>Bulk supply imports - Bulk supply 42 - Operating costs</v>
      </c>
      <c r="D4814" t="str">
        <f>'PD6'!$D$5</f>
        <v>£m</v>
      </c>
      <c r="E4814" t="s">
        <v>8488</v>
      </c>
      <c r="F4814" s="1248" t="str">
        <f>IF(ISBLANK('PD6'!$J$105),"##BLANK",'PD6'!$J$105)</f>
        <v>##BLANK</v>
      </c>
    </row>
    <row r="4815" spans="2:6" x14ac:dyDescent="0.2">
      <c r="B4815" t="str">
        <f>UPPER('PD6'!$S$106)</f>
        <v>PD6_94VOL_PR24</v>
      </c>
      <c r="C4815" t="str">
        <f>IF(LEN(_xlfn.CONCAT('PD6'!$B$63, " - ", 'PD6'!$B$106, " - ", 'PD6'!$C$7))&gt;230,LEFT(_xlfn.CONCAT('PD6'!$B$63, " - ", 'PD6'!$B$106, " - ", 'PD6'!$C$7),212)&amp;" [*** truncated]",_xlfn.CONCAT('PD6'!$B$63, " - ", 'PD6'!$B$106, " - ", 'PD6'!$C$7))</f>
        <v>Bulk supply imports - Bulk supply 43 - Volume</v>
      </c>
      <c r="D4815" t="str">
        <f>'PD6'!$C$5</f>
        <v>Ml</v>
      </c>
      <c r="E4815" t="s">
        <v>8488</v>
      </c>
      <c r="F4815" s="1248" t="str">
        <f>IF(ISBLANK('PD6'!$I$106),"##BLANK",'PD6'!$I$106)</f>
        <v>##BLANK</v>
      </c>
    </row>
    <row r="4816" spans="2:6" x14ac:dyDescent="0.2">
      <c r="B4816" t="str">
        <f>UPPER('PD6'!$T$106)</f>
        <v>PD6_94OPC_PR24</v>
      </c>
      <c r="C4816" t="str">
        <f>IF(LEN(_xlfn.CONCAT('PD6'!$B$63, " - ", 'PD6'!$B$106, " - ", 'PD6'!$D$7))&gt;230,LEFT(_xlfn.CONCAT('PD6'!$B$63, " - ", 'PD6'!$B$106, " - ", 'PD6'!$D$7),212)&amp;" [*** truncated]",_xlfn.CONCAT('PD6'!$B$63, " - ", 'PD6'!$B$106, " - ", 'PD6'!$D$7))</f>
        <v>Bulk supply imports - Bulk supply 43 - Operating costs</v>
      </c>
      <c r="D4816" t="str">
        <f>'PD6'!$D$5</f>
        <v>£m</v>
      </c>
      <c r="E4816" t="s">
        <v>8488</v>
      </c>
      <c r="F4816" s="1248" t="str">
        <f>IF(ISBLANK('PD6'!$J$106),"##BLANK",'PD6'!$J$106)</f>
        <v>##BLANK</v>
      </c>
    </row>
    <row r="4817" spans="2:6" x14ac:dyDescent="0.2">
      <c r="B4817" t="str">
        <f>UPPER('PD6'!$S$107)</f>
        <v>PD6_95VOL_PR24</v>
      </c>
      <c r="C4817" t="str">
        <f>IF(LEN(_xlfn.CONCAT('PD6'!$B$63, " - ", 'PD6'!$B$107, " - ", 'PD6'!$C$7))&gt;230,LEFT(_xlfn.CONCAT('PD6'!$B$63, " - ", 'PD6'!$B$107, " - ", 'PD6'!$C$7),212)&amp;" [*** truncated]",_xlfn.CONCAT('PD6'!$B$63, " - ", 'PD6'!$B$107, " - ", 'PD6'!$C$7))</f>
        <v>Bulk supply imports - Bulk supply 44 - Volume</v>
      </c>
      <c r="D4817" t="str">
        <f>'PD6'!$C$5</f>
        <v>Ml</v>
      </c>
      <c r="E4817" t="s">
        <v>8488</v>
      </c>
      <c r="F4817" s="1248" t="str">
        <f>IF(ISBLANK('PD6'!$I$107),"##BLANK",'PD6'!$I$107)</f>
        <v>##BLANK</v>
      </c>
    </row>
    <row r="4818" spans="2:6" x14ac:dyDescent="0.2">
      <c r="B4818" t="str">
        <f>UPPER('PD6'!$T$107)</f>
        <v>PD6_95OPC_PR24</v>
      </c>
      <c r="C4818" t="str">
        <f>IF(LEN(_xlfn.CONCAT('PD6'!$B$63, " - ", 'PD6'!$B$107, " - ", 'PD6'!$D$7))&gt;230,LEFT(_xlfn.CONCAT('PD6'!$B$63, " - ", 'PD6'!$B$107, " - ", 'PD6'!$D$7),212)&amp;" [*** truncated]",_xlfn.CONCAT('PD6'!$B$63, " - ", 'PD6'!$B$107, " - ", 'PD6'!$D$7))</f>
        <v>Bulk supply imports - Bulk supply 44 - Operating costs</v>
      </c>
      <c r="D4818" t="str">
        <f>'PD6'!$D$5</f>
        <v>£m</v>
      </c>
      <c r="E4818" t="s">
        <v>8488</v>
      </c>
      <c r="F4818" s="1248" t="str">
        <f>IF(ISBLANK('PD6'!$J$107),"##BLANK",'PD6'!$J$107)</f>
        <v>##BLANK</v>
      </c>
    </row>
    <row r="4819" spans="2:6" x14ac:dyDescent="0.2">
      <c r="B4819" t="str">
        <f>UPPER('PD6'!$S$108)</f>
        <v>PD6_96VOL_PR24</v>
      </c>
      <c r="C4819" t="str">
        <f>IF(LEN(_xlfn.CONCAT('PD6'!$B$63, " - ", 'PD6'!$B$108, " - ", 'PD6'!$C$7))&gt;230,LEFT(_xlfn.CONCAT('PD6'!$B$63, " - ", 'PD6'!$B$108, " - ", 'PD6'!$C$7),212)&amp;" [*** truncated]",_xlfn.CONCAT('PD6'!$B$63, " - ", 'PD6'!$B$108, " - ", 'PD6'!$C$7))</f>
        <v>Bulk supply imports - Bulk supply 45 - Volume</v>
      </c>
      <c r="D4819" t="str">
        <f>'PD6'!$C$5</f>
        <v>Ml</v>
      </c>
      <c r="E4819" t="s">
        <v>8488</v>
      </c>
      <c r="F4819" s="1248" t="str">
        <f>IF(ISBLANK('PD6'!$I$108),"##BLANK",'PD6'!$I$108)</f>
        <v>##BLANK</v>
      </c>
    </row>
    <row r="4820" spans="2:6" x14ac:dyDescent="0.2">
      <c r="B4820" t="str">
        <f>UPPER('PD6'!$T$108)</f>
        <v>PD6_96OPC_PR24</v>
      </c>
      <c r="C4820" t="str">
        <f>IF(LEN(_xlfn.CONCAT('PD6'!$B$63, " - ", 'PD6'!$B$108, " - ", 'PD6'!$D$7))&gt;230,LEFT(_xlfn.CONCAT('PD6'!$B$63, " - ", 'PD6'!$B$108, " - ", 'PD6'!$D$7),212)&amp;" [*** truncated]",_xlfn.CONCAT('PD6'!$B$63, " - ", 'PD6'!$B$108, " - ", 'PD6'!$D$7))</f>
        <v>Bulk supply imports - Bulk supply 45 - Operating costs</v>
      </c>
      <c r="D4820" t="str">
        <f>'PD6'!$D$5</f>
        <v>£m</v>
      </c>
      <c r="E4820" t="s">
        <v>8488</v>
      </c>
      <c r="F4820" s="1248" t="str">
        <f>IF(ISBLANK('PD6'!$J$108),"##BLANK",'PD6'!$J$108)</f>
        <v>##BLANK</v>
      </c>
    </row>
    <row r="4821" spans="2:6" x14ac:dyDescent="0.2">
      <c r="B4821" t="str">
        <f>UPPER('PD6'!$S$109)</f>
        <v>PD6_97VOL_PR24</v>
      </c>
      <c r="C4821" t="str">
        <f>IF(LEN(_xlfn.CONCAT('PD6'!$B$63, " - ", 'PD6'!$B$109, " - ", 'PD6'!$C$7))&gt;230,LEFT(_xlfn.CONCAT('PD6'!$B$63, " - ", 'PD6'!$B$109, " - ", 'PD6'!$C$7),212)&amp;" [*** truncated]",_xlfn.CONCAT('PD6'!$B$63, " - ", 'PD6'!$B$109, " - ", 'PD6'!$C$7))</f>
        <v>Bulk supply imports - Bulk supply 46 - Volume</v>
      </c>
      <c r="D4821" t="str">
        <f>'PD6'!$C$5</f>
        <v>Ml</v>
      </c>
      <c r="E4821" t="s">
        <v>8488</v>
      </c>
      <c r="F4821" s="1248" t="str">
        <f>IF(ISBLANK('PD6'!$I$109),"##BLANK",'PD6'!$I$109)</f>
        <v>##BLANK</v>
      </c>
    </row>
    <row r="4822" spans="2:6" x14ac:dyDescent="0.2">
      <c r="B4822" t="str">
        <f>UPPER('PD6'!$T$109)</f>
        <v>PD6_97OPC_PR24</v>
      </c>
      <c r="C4822" t="str">
        <f>IF(LEN(_xlfn.CONCAT('PD6'!$B$63, " - ", 'PD6'!$B$109, " - ", 'PD6'!$D$7))&gt;230,LEFT(_xlfn.CONCAT('PD6'!$B$63, " - ", 'PD6'!$B$109, " - ", 'PD6'!$D$7),212)&amp;" [*** truncated]",_xlfn.CONCAT('PD6'!$B$63, " - ", 'PD6'!$B$109, " - ", 'PD6'!$D$7))</f>
        <v>Bulk supply imports - Bulk supply 46 - Operating costs</v>
      </c>
      <c r="D4822" t="str">
        <f>'PD6'!$D$5</f>
        <v>£m</v>
      </c>
      <c r="E4822" t="s">
        <v>8488</v>
      </c>
      <c r="F4822" s="1248" t="str">
        <f>IF(ISBLANK('PD6'!$J$109),"##BLANK",'PD6'!$J$109)</f>
        <v>##BLANK</v>
      </c>
    </row>
    <row r="4823" spans="2:6" x14ac:dyDescent="0.2">
      <c r="B4823" t="str">
        <f>UPPER('PD6'!$S$110)</f>
        <v>PD6_98VOL_PR24</v>
      </c>
      <c r="C4823" t="str">
        <f>IF(LEN(_xlfn.CONCAT('PD6'!$B$63, " - ", 'PD6'!$B$110, " - ", 'PD6'!$C$7))&gt;230,LEFT(_xlfn.CONCAT('PD6'!$B$63, " - ", 'PD6'!$B$110, " - ", 'PD6'!$C$7),212)&amp;" [*** truncated]",_xlfn.CONCAT('PD6'!$B$63, " - ", 'PD6'!$B$110, " - ", 'PD6'!$C$7))</f>
        <v>Bulk supply imports - Bulk supply 47 - Volume</v>
      </c>
      <c r="D4823" t="str">
        <f>'PD6'!$C$5</f>
        <v>Ml</v>
      </c>
      <c r="E4823" t="s">
        <v>8488</v>
      </c>
      <c r="F4823" s="1248" t="str">
        <f>IF(ISBLANK('PD6'!$I$110),"##BLANK",'PD6'!$I$110)</f>
        <v>##BLANK</v>
      </c>
    </row>
    <row r="4824" spans="2:6" x14ac:dyDescent="0.2">
      <c r="B4824" t="str">
        <f>UPPER('PD6'!$T$110)</f>
        <v>PD6_98OPC_PR24</v>
      </c>
      <c r="C4824" t="str">
        <f>IF(LEN(_xlfn.CONCAT('PD6'!$B$63, " - ", 'PD6'!$B$110, " - ", 'PD6'!$D$7))&gt;230,LEFT(_xlfn.CONCAT('PD6'!$B$63, " - ", 'PD6'!$B$110, " - ", 'PD6'!$D$7),212)&amp;" [*** truncated]",_xlfn.CONCAT('PD6'!$B$63, " - ", 'PD6'!$B$110, " - ", 'PD6'!$D$7))</f>
        <v>Bulk supply imports - Bulk supply 47 - Operating costs</v>
      </c>
      <c r="D4824" t="str">
        <f>'PD6'!$D$5</f>
        <v>£m</v>
      </c>
      <c r="E4824" t="s">
        <v>8488</v>
      </c>
      <c r="F4824" s="1248" t="str">
        <f>IF(ISBLANK('PD6'!$J$110),"##BLANK",'PD6'!$J$110)</f>
        <v>##BLANK</v>
      </c>
    </row>
    <row r="4825" spans="2:6" x14ac:dyDescent="0.2">
      <c r="B4825" t="str">
        <f>UPPER('PD6'!$S$111)</f>
        <v>PD6_99VOL_PR24</v>
      </c>
      <c r="C4825" t="str">
        <f>IF(LEN(_xlfn.CONCAT('PD6'!$B$63, " - ", 'PD6'!$B$111, " - ", 'PD6'!$C$7))&gt;230,LEFT(_xlfn.CONCAT('PD6'!$B$63, " - ", 'PD6'!$B$111, " - ", 'PD6'!$C$7),212)&amp;" [*** truncated]",_xlfn.CONCAT('PD6'!$B$63, " - ", 'PD6'!$B$111, " - ", 'PD6'!$C$7))</f>
        <v>Bulk supply imports - Bulk supply 48 - Volume</v>
      </c>
      <c r="D4825" t="str">
        <f>'PD6'!$C$5</f>
        <v>Ml</v>
      </c>
      <c r="E4825" t="s">
        <v>8488</v>
      </c>
      <c r="F4825" s="1248" t="str">
        <f>IF(ISBLANK('PD6'!$I$111),"##BLANK",'PD6'!$I$111)</f>
        <v>##BLANK</v>
      </c>
    </row>
    <row r="4826" spans="2:6" x14ac:dyDescent="0.2">
      <c r="B4826" t="str">
        <f>UPPER('PD6'!$T$111)</f>
        <v>PD6_99OPC_PR24</v>
      </c>
      <c r="C4826" t="str">
        <f>IF(LEN(_xlfn.CONCAT('PD6'!$B$63, " - ", 'PD6'!$B$111, " - ", 'PD6'!$D$7))&gt;230,LEFT(_xlfn.CONCAT('PD6'!$B$63, " - ", 'PD6'!$B$111, " - ", 'PD6'!$D$7),212)&amp;" [*** truncated]",_xlfn.CONCAT('PD6'!$B$63, " - ", 'PD6'!$B$111, " - ", 'PD6'!$D$7))</f>
        <v>Bulk supply imports - Bulk supply 48 - Operating costs</v>
      </c>
      <c r="D4826" t="str">
        <f>'PD6'!$D$5</f>
        <v>£m</v>
      </c>
      <c r="E4826" t="s">
        <v>8488</v>
      </c>
      <c r="F4826" s="1248" t="str">
        <f>IF(ISBLANK('PD6'!$J$111),"##BLANK",'PD6'!$J$111)</f>
        <v>##BLANK</v>
      </c>
    </row>
    <row r="4827" spans="2:6" x14ac:dyDescent="0.2">
      <c r="B4827" t="str">
        <f>UPPER('PD6'!$S$112)</f>
        <v>PD6_100VOL_PR24</v>
      </c>
      <c r="C4827" t="str">
        <f>IF(LEN(_xlfn.CONCAT('PD6'!$B$63, " - ", 'PD6'!$B$112, " - ", 'PD6'!$C$7))&gt;230,LEFT(_xlfn.CONCAT('PD6'!$B$63, " - ", 'PD6'!$B$112, " - ", 'PD6'!$C$7),212)&amp;" [*** truncated]",_xlfn.CONCAT('PD6'!$B$63, " - ", 'PD6'!$B$112, " - ", 'PD6'!$C$7))</f>
        <v>Bulk supply imports - Bulk supply 49 - Volume</v>
      </c>
      <c r="D4827" t="str">
        <f>'PD6'!$C$5</f>
        <v>Ml</v>
      </c>
      <c r="E4827" t="s">
        <v>8488</v>
      </c>
      <c r="F4827" s="1248" t="str">
        <f>IF(ISBLANK('PD6'!$I$112),"##BLANK",'PD6'!$I$112)</f>
        <v>##BLANK</v>
      </c>
    </row>
    <row r="4828" spans="2:6" x14ac:dyDescent="0.2">
      <c r="B4828" t="str">
        <f>UPPER('PD6'!$T$112)</f>
        <v>PD6_100OPC_PR24</v>
      </c>
      <c r="C4828" t="str">
        <f>IF(LEN(_xlfn.CONCAT('PD6'!$B$63, " - ", 'PD6'!$B$112, " - ", 'PD6'!$D$7))&gt;230,LEFT(_xlfn.CONCAT('PD6'!$B$63, " - ", 'PD6'!$B$112, " - ", 'PD6'!$D$7),212)&amp;" [*** truncated]",_xlfn.CONCAT('PD6'!$B$63, " - ", 'PD6'!$B$112, " - ", 'PD6'!$D$7))</f>
        <v>Bulk supply imports - Bulk supply 49 - Operating costs</v>
      </c>
      <c r="D4828" t="str">
        <f>'PD6'!$D$5</f>
        <v>£m</v>
      </c>
      <c r="E4828" t="s">
        <v>8488</v>
      </c>
      <c r="F4828" s="1248" t="str">
        <f>IF(ISBLANK('PD6'!$J$112),"##BLANK",'PD6'!$J$112)</f>
        <v>##BLANK</v>
      </c>
    </row>
    <row r="4829" spans="2:6" x14ac:dyDescent="0.2">
      <c r="B4829" t="str">
        <f>UPPER('PD6'!$S$113)</f>
        <v>PD6_101VOL_PR24</v>
      </c>
      <c r="C4829" t="str">
        <f>IF(LEN(_xlfn.CONCAT('PD6'!$B$63, " - ", 'PD6'!$B$113, " - ", 'PD6'!$C$7))&gt;230,LEFT(_xlfn.CONCAT('PD6'!$B$63, " - ", 'PD6'!$B$113, " - ", 'PD6'!$C$7),212)&amp;" [*** truncated]",_xlfn.CONCAT('PD6'!$B$63, " - ", 'PD6'!$B$113, " - ", 'PD6'!$C$7))</f>
        <v>Bulk supply imports - Bulk supply 50 - Volume</v>
      </c>
      <c r="D4829" t="str">
        <f>'PD6'!$C$5</f>
        <v>Ml</v>
      </c>
      <c r="E4829" t="s">
        <v>8488</v>
      </c>
      <c r="F4829" s="1248" t="str">
        <f>IF(ISBLANK('PD6'!$I$113),"##BLANK",'PD6'!$I$113)</f>
        <v>##BLANK</v>
      </c>
    </row>
    <row r="4830" spans="2:6" x14ac:dyDescent="0.2">
      <c r="B4830" t="str">
        <f>UPPER('PD6'!$T$113)</f>
        <v>PD6_101OPC_PR24</v>
      </c>
      <c r="C4830" t="str">
        <f>IF(LEN(_xlfn.CONCAT('PD6'!$B$63, " - ", 'PD6'!$B$113, " - ", 'PD6'!$D$7))&gt;230,LEFT(_xlfn.CONCAT('PD6'!$B$63, " - ", 'PD6'!$B$113, " - ", 'PD6'!$D$7),212)&amp;" [*** truncated]",_xlfn.CONCAT('PD6'!$B$63, " - ", 'PD6'!$B$113, " - ", 'PD6'!$D$7))</f>
        <v>Bulk supply imports - Bulk supply 50 - Operating costs</v>
      </c>
      <c r="D4830" t="str">
        <f>'PD6'!$D$5</f>
        <v>£m</v>
      </c>
      <c r="E4830" t="s">
        <v>8488</v>
      </c>
      <c r="F4830" s="1248" t="str">
        <f>IF(ISBLANK('PD6'!$J$113),"##BLANK",'PD6'!$J$113)</f>
        <v>##BLANK</v>
      </c>
    </row>
    <row r="4831" spans="2:6" x14ac:dyDescent="0.2">
      <c r="B4831" t="str">
        <f>UPPER('PD6'!$S$114)</f>
        <v>PD6_102VOL_PR24</v>
      </c>
      <c r="C4831" t="str">
        <f>IF(LEN(_xlfn.CONCAT('PD6'!$B$63, " - ", 'PD6'!$B$114, " - ", 'PD6'!$C$7))&gt;230,LEFT(_xlfn.CONCAT('PD6'!$B$63, " - ", 'PD6'!$B$114, " - ", 'PD6'!$C$7),212)&amp;" [*** truncated]",_xlfn.CONCAT('PD6'!$B$63, " - ", 'PD6'!$B$114, " - ", 'PD6'!$C$7))</f>
        <v>Bulk supply imports - Total bulk supply imports - Volume</v>
      </c>
      <c r="D4831" t="str">
        <f>'PD6'!$C$5</f>
        <v>Ml</v>
      </c>
      <c r="E4831" t="s">
        <v>8488</v>
      </c>
      <c r="F4831" s="1248">
        <f>IF(ISBLANK('PD6'!$I$114),"##BLANK",'PD6'!$I$114)</f>
        <v>0</v>
      </c>
    </row>
    <row r="4832" spans="2:6" x14ac:dyDescent="0.2">
      <c r="B4832" t="str">
        <f>UPPER('PD6'!$T$114)</f>
        <v>PD6_102OPC_PR24</v>
      </c>
      <c r="C4832" t="str">
        <f>IF(LEN(_xlfn.CONCAT('PD6'!$B$63, " - ", 'PD6'!$B$114, " - ", 'PD6'!$D$7))&gt;230,LEFT(_xlfn.CONCAT('PD6'!$B$63, " - ", 'PD6'!$B$114, " - ", 'PD6'!$D$7),212)&amp;" [*** truncated]",_xlfn.CONCAT('PD6'!$B$63, " - ", 'PD6'!$B$114, " - ", 'PD6'!$D$7))</f>
        <v>Bulk supply imports - Total bulk supply imports - Operating costs</v>
      </c>
      <c r="D4832" t="str">
        <f>'PD6'!$D$5</f>
        <v>£m</v>
      </c>
      <c r="E4832" t="s">
        <v>8488</v>
      </c>
      <c r="F4832" s="1248">
        <f>IF(ISBLANK('PD6'!$J$114),"##BLANK",'PD6'!$J$114)</f>
        <v>0</v>
      </c>
    </row>
    <row r="4833" spans="2:6" x14ac:dyDescent="0.2">
      <c r="B4833" t="str">
        <f>UPPER('PD7'!$AC$10)</f>
        <v>B0632GTAB_WR_PR24</v>
      </c>
      <c r="C4833" t="str">
        <f>IF(LEN(_xlfn.CONCAT('PD7'!$B$9, " - ", 'PD7'!$B$10, " - ", 'PD7'!$E$6, " - ", 'PD7'!$E$5))&gt;230,LEFT(_xlfn.CONCAT('PD7'!$B$9, " - ", 'PD7'!$B$10, " - ", 'PD7'!$E$6, " - ", 'PD7'!$E$5),212)&amp;" [*** truncated]",_xlfn.CONCAT('PD7'!$B$9, " - ", 'PD7'!$B$10, " - ", 'PD7'!$E$6, " - ", 'PD7'!$E$5))</f>
        <v>Totex - Green recovery  - Approved bid - Water resources - 12 months ended 31 March 2023</v>
      </c>
      <c r="D4833" t="str">
        <f>'PD7'!$C$10</f>
        <v>£m</v>
      </c>
      <c r="E4833" t="s">
        <v>8488</v>
      </c>
      <c r="F4833" s="1248" t="str">
        <f>IF(ISBLANK('PD7'!$O$10),"##BLANK",'PD7'!$O$10)</f>
        <v>##BLANK</v>
      </c>
    </row>
    <row r="4834" spans="2:6" x14ac:dyDescent="0.2">
      <c r="B4834" t="str">
        <f>UPPER('PD7'!$AD$10)</f>
        <v>B0638GTAB_NP_PR24</v>
      </c>
      <c r="C4834" t="str">
        <f>IF(LEN(_xlfn.CONCAT('PD7'!$B$9, " - ", 'PD7'!$B$10, " - ", 'PD7'!$F$6, " - ", 'PD7'!$E$5))&gt;230,LEFT(_xlfn.CONCAT('PD7'!$B$9, " - ", 'PD7'!$B$10, " - ", 'PD7'!$F$6, " - ", 'PD7'!$E$5),212)&amp;" [*** truncated]",_xlfn.CONCAT('PD7'!$B$9, " - ", 'PD7'!$B$10, " - ", 'PD7'!$F$6, " - ", 'PD7'!$E$5))</f>
        <v>Totex - Green recovery  - Approved bid - Water network plus - 12 months ended 31 March 2023</v>
      </c>
      <c r="D4834" t="str">
        <f>'PD7'!$C$10</f>
        <v>£m</v>
      </c>
      <c r="E4834" t="s">
        <v>8488</v>
      </c>
      <c r="F4834" s="1248" t="str">
        <f>IF(ISBLANK('PD7'!$P$10),"##BLANK",'PD7'!$P$10)</f>
        <v>##BLANK</v>
      </c>
    </row>
    <row r="4835" spans="2:6" x14ac:dyDescent="0.2">
      <c r="B4835" t="str">
        <f>UPPER('PD7'!$AE$10)</f>
        <v>B0644GTAB_WP_PR24</v>
      </c>
      <c r="C4835" t="str">
        <f>IF(LEN(_xlfn.CONCAT('PD7'!$B$9, " - ", 'PD7'!$B$10, " - ", 'PD7'!$G$6, " - ", 'PD7'!$E$5))&gt;230,LEFT(_xlfn.CONCAT('PD7'!$B$9, " - ", 'PD7'!$B$10, " - ", 'PD7'!$G$6, " - ", 'PD7'!$E$5),212)&amp;" [*** truncated]",_xlfn.CONCAT('PD7'!$B$9, " - ", 'PD7'!$B$10, " - ", 'PD7'!$G$6, " - ", 'PD7'!$E$5))</f>
        <v>Totex - Green recovery  - Approved bid - Wastewater network plus - 12 months ended 31 March 2023</v>
      </c>
      <c r="D4835" t="str">
        <f>'PD7'!$C$10</f>
        <v>£m</v>
      </c>
      <c r="E4835" t="s">
        <v>8488</v>
      </c>
      <c r="F4835" s="1248" t="str">
        <f>IF(ISBLANK('PD7'!$Q$10),"##BLANK",'PD7'!$Q$10)</f>
        <v>##BLANK</v>
      </c>
    </row>
    <row r="4836" spans="2:6" x14ac:dyDescent="0.2">
      <c r="B4836" t="str">
        <f>UPPER('PD7'!$AG$10)</f>
        <v>B0656GTAB_AC_PR24</v>
      </c>
      <c r="C4836" t="str">
        <f>IF(LEN(_xlfn.CONCAT('PD7'!$B$9, " - ", 'PD7'!$B$10, " - ", 'PD7'!$I$6, " - ", 'PD7'!$E$5))&gt;230,LEFT(_xlfn.CONCAT('PD7'!$B$9, " - ", 'PD7'!$B$10, " - ", 'PD7'!$I$6, " - ", 'PD7'!$E$5),212)&amp;" [*** truncated]",_xlfn.CONCAT('PD7'!$B$9, " - ", 'PD7'!$B$10, " - ", 'PD7'!$I$6, " - ", 'PD7'!$E$5))</f>
        <v>Totex - Green recovery  - Approved bid - Additional control - 12 months ended 31 March 2023</v>
      </c>
      <c r="D4836" t="str">
        <f>'PD7'!$C$10</f>
        <v>£m</v>
      </c>
      <c r="E4836" t="s">
        <v>8488</v>
      </c>
      <c r="F4836" s="1248" t="str">
        <f>IF(ISBLANK('PD7'!$S$10),"##BLANK",'PD7'!$S$10)</f>
        <v>##BLANK</v>
      </c>
    </row>
    <row r="4837" spans="2:6" x14ac:dyDescent="0.2">
      <c r="B4837" t="str">
        <f>UPPER('PD7'!$AC$11)</f>
        <v>B0633GTAT_WR_PR24</v>
      </c>
      <c r="C4837" t="str">
        <f>IF(LEN(_xlfn.CONCAT('PD7'!$B$9, " - ", 'PD7'!$B$11, " - ", 'PD7'!$E$6, " - ", 'PD7'!$E$5))&gt;230,LEFT(_xlfn.CONCAT('PD7'!$B$9, " - ", 'PD7'!$B$11, " - ", 'PD7'!$E$6, " - ", 'PD7'!$E$5),212)&amp;" [*** truncated]",_xlfn.CONCAT('PD7'!$B$9, " - ", 'PD7'!$B$11, " - ", 'PD7'!$E$6, " - ", 'PD7'!$E$5))</f>
        <v>Totex - Green recovery  - Actual totex  - Water resources - 12 months ended 31 March 2023</v>
      </c>
      <c r="D4837" t="str">
        <f>'PD7'!$C$11</f>
        <v>£m</v>
      </c>
      <c r="E4837" t="s">
        <v>8488</v>
      </c>
      <c r="F4837" s="1248" t="str">
        <f>IF(ISBLANK('PD7'!$O$11),"##BLANK",'PD7'!$O$11)</f>
        <v>##BLANK</v>
      </c>
    </row>
    <row r="4838" spans="2:6" x14ac:dyDescent="0.2">
      <c r="B4838" t="str">
        <f>UPPER('PD7'!$AD$11)</f>
        <v>B0639GTAT_NP_PR24</v>
      </c>
      <c r="C4838" t="str">
        <f>IF(LEN(_xlfn.CONCAT('PD7'!$B$9, " - ", 'PD7'!$B$11, " - ", 'PD7'!$F$6, " - ", 'PD7'!$E$5))&gt;230,LEFT(_xlfn.CONCAT('PD7'!$B$9, " - ", 'PD7'!$B$11, " - ", 'PD7'!$F$6, " - ", 'PD7'!$E$5),212)&amp;" [*** truncated]",_xlfn.CONCAT('PD7'!$B$9, " - ", 'PD7'!$B$11, " - ", 'PD7'!$F$6, " - ", 'PD7'!$E$5))</f>
        <v>Totex - Green recovery  - Actual totex  - Water network plus - 12 months ended 31 March 2023</v>
      </c>
      <c r="D4838" t="str">
        <f>'PD7'!$C$11</f>
        <v>£m</v>
      </c>
      <c r="E4838" t="s">
        <v>8488</v>
      </c>
      <c r="F4838" s="1248" t="str">
        <f>IF(ISBLANK('PD7'!$P$11),"##BLANK",'PD7'!$P$11)</f>
        <v>##BLANK</v>
      </c>
    </row>
    <row r="4839" spans="2:6" x14ac:dyDescent="0.2">
      <c r="B4839" t="str">
        <f>UPPER('PD7'!$AE$11)</f>
        <v>B0645GTAT_WP_PR24</v>
      </c>
      <c r="C4839" t="str">
        <f>IF(LEN(_xlfn.CONCAT('PD7'!$B$9, " - ", 'PD7'!$B$11, " - ", 'PD7'!$G$6, " - ", 'PD7'!$E$5))&gt;230,LEFT(_xlfn.CONCAT('PD7'!$B$9, " - ", 'PD7'!$B$11, " - ", 'PD7'!$G$6, " - ", 'PD7'!$E$5),212)&amp;" [*** truncated]",_xlfn.CONCAT('PD7'!$B$9, " - ", 'PD7'!$B$11, " - ", 'PD7'!$G$6, " - ", 'PD7'!$E$5))</f>
        <v>Totex - Green recovery  - Actual totex  - Wastewater network plus - 12 months ended 31 March 2023</v>
      </c>
      <c r="D4839" t="str">
        <f>'PD7'!$C$11</f>
        <v>£m</v>
      </c>
      <c r="E4839" t="s">
        <v>8488</v>
      </c>
      <c r="F4839" s="1248" t="str">
        <f>IF(ISBLANK('PD7'!$Q$11),"##BLANK",'PD7'!$Q$11)</f>
        <v>##BLANK</v>
      </c>
    </row>
    <row r="4840" spans="2:6" x14ac:dyDescent="0.2">
      <c r="B4840" t="str">
        <f>UPPER('PD7'!$AG$11)</f>
        <v>B0657GTAT_AC_PR24</v>
      </c>
      <c r="C4840" t="str">
        <f>IF(LEN(_xlfn.CONCAT('PD7'!$B$9, " - ", 'PD7'!$B$11, " - ", 'PD7'!$I$6, " - ", 'PD7'!$E$5))&gt;230,LEFT(_xlfn.CONCAT('PD7'!$B$9, " - ", 'PD7'!$B$11, " - ", 'PD7'!$I$6, " - ", 'PD7'!$E$5),212)&amp;" [*** truncated]",_xlfn.CONCAT('PD7'!$B$9, " - ", 'PD7'!$B$11, " - ", 'PD7'!$I$6, " - ", 'PD7'!$E$5))</f>
        <v>Totex - Green recovery  - Actual totex  - Additional control - 12 months ended 31 March 2023</v>
      </c>
      <c r="D4840" t="str">
        <f>'PD7'!$C$11</f>
        <v>£m</v>
      </c>
      <c r="E4840" t="s">
        <v>8488</v>
      </c>
      <c r="F4840" s="1248" t="str">
        <f>IF(ISBLANK('PD7'!$S$11),"##BLANK",'PD7'!$S$11)</f>
        <v>##BLANK</v>
      </c>
    </row>
    <row r="4841" spans="2:6" x14ac:dyDescent="0.2">
      <c r="B4841" t="str">
        <f>UPPER('PD7'!$AC$12)</f>
        <v>B0692GTV_WR_PR24</v>
      </c>
      <c r="C4841" t="str">
        <f>IF(LEN(_xlfn.CONCAT('PD7'!$B$9, " - ", 'PD7'!$B$12, " - ", 'PD7'!$E$6, " - ", 'PD7'!$E$5))&gt;230,LEFT(_xlfn.CONCAT('PD7'!$B$9, " - ", 'PD7'!$B$12, " - ", 'PD7'!$E$6, " - ", 'PD7'!$E$5),212)&amp;" [*** truncated]",_xlfn.CONCAT('PD7'!$B$9, " - ", 'PD7'!$B$12, " - ", 'PD7'!$E$6, " - ", 'PD7'!$E$5))</f>
        <v>Totex - Green recovery  - Variance  - Water resources - 12 months ended 31 March 2023</v>
      </c>
      <c r="D4841" t="str">
        <f>'PD7'!$C$12</f>
        <v>£m</v>
      </c>
      <c r="E4841" t="s">
        <v>8488</v>
      </c>
      <c r="F4841" s="1248">
        <f>IF(ISBLANK('PD7'!$O$12),"##BLANK",'PD7'!$O$12)</f>
        <v>0</v>
      </c>
    </row>
    <row r="4842" spans="2:6" x14ac:dyDescent="0.2">
      <c r="B4842" t="str">
        <f>UPPER('PD7'!$AD$12)</f>
        <v>B0700GTV_NP_PR24</v>
      </c>
      <c r="C4842" t="str">
        <f>IF(LEN(_xlfn.CONCAT('PD7'!$B$9, " - ", 'PD7'!$B$12, " - ", 'PD7'!$F$6, " - ", 'PD7'!$E$5))&gt;230,LEFT(_xlfn.CONCAT('PD7'!$B$9, " - ", 'PD7'!$B$12, " - ", 'PD7'!$F$6, " - ", 'PD7'!$E$5),212)&amp;" [*** truncated]",_xlfn.CONCAT('PD7'!$B$9, " - ", 'PD7'!$B$12, " - ", 'PD7'!$F$6, " - ", 'PD7'!$E$5))</f>
        <v>Totex - Green recovery  - Variance  - Water network plus - 12 months ended 31 March 2023</v>
      </c>
      <c r="D4842" t="str">
        <f>'PD7'!$C$12</f>
        <v>£m</v>
      </c>
      <c r="E4842" t="s">
        <v>8488</v>
      </c>
      <c r="F4842" s="1248">
        <f>IF(ISBLANK('PD7'!$P$12),"##BLANK",'PD7'!$P$12)</f>
        <v>0</v>
      </c>
    </row>
    <row r="4843" spans="2:6" x14ac:dyDescent="0.2">
      <c r="B4843" t="str">
        <f>UPPER('PD7'!$AE$12)</f>
        <v>B0708GTV_WP_PR24</v>
      </c>
      <c r="C4843" t="str">
        <f>IF(LEN(_xlfn.CONCAT('PD7'!$B$9, " - ", 'PD7'!$B$12, " - ", 'PD7'!$G$6, " - ", 'PD7'!$E$5))&gt;230,LEFT(_xlfn.CONCAT('PD7'!$B$9, " - ", 'PD7'!$B$12, " - ", 'PD7'!$G$6, " - ", 'PD7'!$E$5),212)&amp;" [*** truncated]",_xlfn.CONCAT('PD7'!$B$9, " - ", 'PD7'!$B$12, " - ", 'PD7'!$G$6, " - ", 'PD7'!$E$5))</f>
        <v>Totex - Green recovery  - Variance  - Wastewater network plus - 12 months ended 31 March 2023</v>
      </c>
      <c r="D4843" t="str">
        <f>'PD7'!$C$12</f>
        <v>£m</v>
      </c>
      <c r="E4843" t="s">
        <v>8488</v>
      </c>
      <c r="F4843" s="1248">
        <f>IF(ISBLANK('PD7'!$Q$12),"##BLANK",'PD7'!$Q$12)</f>
        <v>0</v>
      </c>
    </row>
    <row r="4844" spans="2:6" x14ac:dyDescent="0.2">
      <c r="B4844" t="str">
        <f>UPPER('PD7'!$AG$12)</f>
        <v>B0716GTV_AC_PR24</v>
      </c>
      <c r="C4844" t="str">
        <f>IF(LEN(_xlfn.CONCAT('PD7'!$B$9, " - ", 'PD7'!$B$12, " - ", 'PD7'!$I$6, " - ", 'PD7'!$E$5))&gt;230,LEFT(_xlfn.CONCAT('PD7'!$B$9, " - ", 'PD7'!$B$12, " - ", 'PD7'!$I$6, " - ", 'PD7'!$E$5),212)&amp;" [*** truncated]",_xlfn.CONCAT('PD7'!$B$9, " - ", 'PD7'!$B$12, " - ", 'PD7'!$I$6, " - ", 'PD7'!$E$5))</f>
        <v>Totex - Green recovery  - Variance  - Additional control - 12 months ended 31 March 2023</v>
      </c>
      <c r="D4844" t="str">
        <f>'PD7'!$C$12</f>
        <v>£m</v>
      </c>
      <c r="E4844" t="s">
        <v>8488</v>
      </c>
      <c r="F4844" s="1248">
        <f>IF(ISBLANK('PD7'!$S$12),"##BLANK",'PD7'!$S$12)</f>
        <v>0</v>
      </c>
    </row>
    <row r="4845" spans="2:6" x14ac:dyDescent="0.2">
      <c r="B4845" t="str">
        <f>UPPER('PD7'!$AC$13)</f>
        <v>B0634GTVT_WR_PR24</v>
      </c>
      <c r="C4845" t="str">
        <f>IF(LEN(_xlfn.CONCAT('PD7'!$B$9, " - ", 'PD7'!$B$13, " - ", 'PD7'!$E$6, " - ", 'PD7'!$E$5))&gt;230,LEFT(_xlfn.CONCAT('PD7'!$B$9, " - ", 'PD7'!$B$13, " - ", 'PD7'!$E$6, " - ", 'PD7'!$E$5),212)&amp;" [*** truncated]",_xlfn.CONCAT('PD7'!$B$9, " - ", 'PD7'!$B$13, " - ", 'PD7'!$E$6, " - ", 'PD7'!$E$5))</f>
        <v>Totex - Green recovery  - Variance due to timing of expenditure - Water resources - 12 months ended 31 March 2023</v>
      </c>
      <c r="D4845" t="str">
        <f>'PD7'!$C$13</f>
        <v>£m</v>
      </c>
      <c r="E4845" t="s">
        <v>8488</v>
      </c>
      <c r="F4845" s="1248" t="str">
        <f>IF(ISBLANK('PD7'!$O$13),"##BLANK",'PD7'!$O$13)</f>
        <v>##BLANK</v>
      </c>
    </row>
    <row r="4846" spans="2:6" x14ac:dyDescent="0.2">
      <c r="B4846" t="str">
        <f>UPPER('PD7'!$AD$13)</f>
        <v>B0640GTVT_NP_PR24</v>
      </c>
      <c r="C4846" t="str">
        <f>IF(LEN(_xlfn.CONCAT('PD7'!$B$9, " - ", 'PD7'!$B$13, " - ", 'PD7'!$F$6, " - ", 'PD7'!$E$5))&gt;230,LEFT(_xlfn.CONCAT('PD7'!$B$9, " - ", 'PD7'!$B$13, " - ", 'PD7'!$F$6, " - ", 'PD7'!$E$5),212)&amp;" [*** truncated]",_xlfn.CONCAT('PD7'!$B$9, " - ", 'PD7'!$B$13, " - ", 'PD7'!$F$6, " - ", 'PD7'!$E$5))</f>
        <v>Totex - Green recovery  - Variance due to timing of expenditure - Water network plus - 12 months ended 31 March 2023</v>
      </c>
      <c r="D4846" t="str">
        <f>'PD7'!$C$13</f>
        <v>£m</v>
      </c>
      <c r="E4846" t="s">
        <v>8488</v>
      </c>
      <c r="F4846" s="1248" t="str">
        <f>IF(ISBLANK('PD7'!$P$13),"##BLANK",'PD7'!$P$13)</f>
        <v>##BLANK</v>
      </c>
    </row>
    <row r="4847" spans="2:6" x14ac:dyDescent="0.2">
      <c r="B4847" t="str">
        <f>UPPER('PD7'!$AE$13)</f>
        <v>B0646GTVT_WP_PR24</v>
      </c>
      <c r="C4847" t="str">
        <f>IF(LEN(_xlfn.CONCAT('PD7'!$B$9, " - ", 'PD7'!$B$13, " - ", 'PD7'!$G$6, " - ", 'PD7'!$E$5))&gt;230,LEFT(_xlfn.CONCAT('PD7'!$B$9, " - ", 'PD7'!$B$13, " - ", 'PD7'!$G$6, " - ", 'PD7'!$E$5),212)&amp;" [*** truncated]",_xlfn.CONCAT('PD7'!$B$9, " - ", 'PD7'!$B$13, " - ", 'PD7'!$G$6, " - ", 'PD7'!$E$5))</f>
        <v>Totex - Green recovery  - Variance due to timing of expenditure - Wastewater network plus - 12 months ended 31 March 2023</v>
      </c>
      <c r="D4847" t="str">
        <f>'PD7'!$C$13</f>
        <v>£m</v>
      </c>
      <c r="E4847" t="s">
        <v>8488</v>
      </c>
      <c r="F4847" s="1248" t="str">
        <f>IF(ISBLANK('PD7'!$Q$13),"##BLANK",'PD7'!$Q$13)</f>
        <v>##BLANK</v>
      </c>
    </row>
    <row r="4848" spans="2:6" x14ac:dyDescent="0.2">
      <c r="B4848" t="str">
        <f>UPPER('PD7'!$AG$13)</f>
        <v>B0658GTVT_AC_PR24</v>
      </c>
      <c r="C4848" t="str">
        <f>IF(LEN(_xlfn.CONCAT('PD7'!$B$9, " - ", 'PD7'!$B$13, " - ", 'PD7'!$I$6, " - ", 'PD7'!$E$5))&gt;230,LEFT(_xlfn.CONCAT('PD7'!$B$9, " - ", 'PD7'!$B$13, " - ", 'PD7'!$I$6, " - ", 'PD7'!$E$5),212)&amp;" [*** truncated]",_xlfn.CONCAT('PD7'!$B$9, " - ", 'PD7'!$B$13, " - ", 'PD7'!$I$6, " - ", 'PD7'!$E$5))</f>
        <v>Totex - Green recovery  - Variance due to timing of expenditure - Additional control - 12 months ended 31 March 2023</v>
      </c>
      <c r="D4848" t="str">
        <f>'PD7'!$C$13</f>
        <v>£m</v>
      </c>
      <c r="E4848" t="s">
        <v>8488</v>
      </c>
      <c r="F4848" s="1248" t="str">
        <f>IF(ISBLANK('PD7'!$S$13),"##BLANK",'PD7'!$S$13)</f>
        <v>##BLANK</v>
      </c>
    </row>
    <row r="4849" spans="2:6" x14ac:dyDescent="0.2">
      <c r="B4849" t="str">
        <f>UPPER('PD7'!$AC$14)</f>
        <v>B0693GTVE_WR_PR24</v>
      </c>
      <c r="C4849" t="str">
        <f>IF(LEN(_xlfn.CONCAT('PD7'!$B$9, " - ", 'PD7'!$B$14, " - ", 'PD7'!$E$6, " - ", 'PD7'!$E$5))&gt;230,LEFT(_xlfn.CONCAT('PD7'!$B$9, " - ", 'PD7'!$B$14, " - ", 'PD7'!$E$6, " - ", 'PD7'!$E$5),212)&amp;" [*** truncated]",_xlfn.CONCAT('PD7'!$B$9, " - ", 'PD7'!$B$14, " - ", 'PD7'!$E$6, " - ", 'PD7'!$E$5))</f>
        <v>Totex - Green recovery  - Variance due to efficiency - Water resources - 12 months ended 31 March 2023</v>
      </c>
      <c r="D4849" t="str">
        <f>'PD7'!$C$14</f>
        <v>£m</v>
      </c>
      <c r="E4849" t="s">
        <v>8488</v>
      </c>
      <c r="F4849" s="1248">
        <f>IF(ISBLANK('PD7'!$O$14),"##BLANK",'PD7'!$O$14)</f>
        <v>0</v>
      </c>
    </row>
    <row r="4850" spans="2:6" x14ac:dyDescent="0.2">
      <c r="B4850" t="str">
        <f>UPPER('PD7'!$AD$14)</f>
        <v>B0701GTVE_NP_PR24</v>
      </c>
      <c r="C4850" t="str">
        <f>IF(LEN(_xlfn.CONCAT('PD7'!$B$9, " - ", 'PD7'!$B$14, " - ", 'PD7'!$F$6, " - ", 'PD7'!$E$5))&gt;230,LEFT(_xlfn.CONCAT('PD7'!$B$9, " - ", 'PD7'!$B$14, " - ", 'PD7'!$F$6, " - ", 'PD7'!$E$5),212)&amp;" [*** truncated]",_xlfn.CONCAT('PD7'!$B$9, " - ", 'PD7'!$B$14, " - ", 'PD7'!$F$6, " - ", 'PD7'!$E$5))</f>
        <v>Totex - Green recovery  - Variance due to efficiency - Water network plus - 12 months ended 31 March 2023</v>
      </c>
      <c r="D4850" t="str">
        <f>'PD7'!$C$14</f>
        <v>£m</v>
      </c>
      <c r="E4850" t="s">
        <v>8488</v>
      </c>
      <c r="F4850" s="1248">
        <f>IF(ISBLANK('PD7'!$P$14),"##BLANK",'PD7'!$P$14)</f>
        <v>0</v>
      </c>
    </row>
    <row r="4851" spans="2:6" x14ac:dyDescent="0.2">
      <c r="B4851" t="str">
        <f>UPPER('PD7'!$AE$14)</f>
        <v>B0709GTVE_WP_PR24</v>
      </c>
      <c r="C4851" t="str">
        <f>IF(LEN(_xlfn.CONCAT('PD7'!$B$9, " - ", 'PD7'!$B$14, " - ", 'PD7'!$G$6, " - ", 'PD7'!$E$5))&gt;230,LEFT(_xlfn.CONCAT('PD7'!$B$9, " - ", 'PD7'!$B$14, " - ", 'PD7'!$G$6, " - ", 'PD7'!$E$5),212)&amp;" [*** truncated]",_xlfn.CONCAT('PD7'!$B$9, " - ", 'PD7'!$B$14, " - ", 'PD7'!$G$6, " - ", 'PD7'!$E$5))</f>
        <v>Totex - Green recovery  - Variance due to efficiency - Wastewater network plus - 12 months ended 31 March 2023</v>
      </c>
      <c r="D4851" t="str">
        <f>'PD7'!$C$14</f>
        <v>£m</v>
      </c>
      <c r="E4851" t="s">
        <v>8488</v>
      </c>
      <c r="F4851" s="1248">
        <f>IF(ISBLANK('PD7'!$Q$14),"##BLANK",'PD7'!$Q$14)</f>
        <v>0</v>
      </c>
    </row>
    <row r="4852" spans="2:6" x14ac:dyDescent="0.2">
      <c r="B4852" t="str">
        <f>UPPER('PD7'!$AG$14)</f>
        <v>B0717GTVE_AC_PR24</v>
      </c>
      <c r="C4852" t="str">
        <f>IF(LEN(_xlfn.CONCAT('PD7'!$B$9, " - ", 'PD7'!$B$14, " - ", 'PD7'!$I$6, " - ", 'PD7'!$E$5))&gt;230,LEFT(_xlfn.CONCAT('PD7'!$B$9, " - ", 'PD7'!$B$14, " - ", 'PD7'!$I$6, " - ", 'PD7'!$E$5),212)&amp;" [*** truncated]",_xlfn.CONCAT('PD7'!$B$9, " - ", 'PD7'!$B$14, " - ", 'PD7'!$I$6, " - ", 'PD7'!$E$5))</f>
        <v>Totex - Green recovery  - Variance due to efficiency - Additional control - 12 months ended 31 March 2023</v>
      </c>
      <c r="D4852" t="str">
        <f>'PD7'!$C$14</f>
        <v>£m</v>
      </c>
      <c r="E4852" t="s">
        <v>8488</v>
      </c>
      <c r="F4852" s="1248">
        <f>IF(ISBLANK('PD7'!$S$14),"##BLANK",'PD7'!$S$14)</f>
        <v>0</v>
      </c>
    </row>
    <row r="4853" spans="2:6" x14ac:dyDescent="0.2">
      <c r="B4853" t="str">
        <f>UPPER('PD7'!$AC$15)</f>
        <v>B0635GTSO_WR_PR24</v>
      </c>
      <c r="C4853" t="str">
        <f>IF(LEN(_xlfn.CONCAT('PD7'!$B$9, " - ", 'PD7'!$B$15, " - ", 'PD7'!$E$6, " - ", 'PD7'!$E$5))&gt;230,LEFT(_xlfn.CONCAT('PD7'!$B$9, " - ", 'PD7'!$B$15, " - ", 'PD7'!$E$6, " - ", 'PD7'!$E$5),212)&amp;" [*** truncated]",_xlfn.CONCAT('PD7'!$B$9, " - ", 'PD7'!$B$15, " - ", 'PD7'!$E$6, " - ", 'PD7'!$E$5))</f>
        <v>Totex - Green recovery  - Customer cost sharing rate - outperformance - Water resources - 12 months ended 31 March 2023</v>
      </c>
      <c r="D4853" t="str">
        <f>'PD7'!$C$15</f>
        <v>%</v>
      </c>
      <c r="E4853" t="s">
        <v>8488</v>
      </c>
      <c r="F4853" s="1250" t="str">
        <f>IF(ISBLANK('PD7'!$O$15),"##BLANK",'PD7'!$O$15)</f>
        <v>##BLANK</v>
      </c>
    </row>
    <row r="4854" spans="2:6" x14ac:dyDescent="0.2">
      <c r="B4854" t="str">
        <f>UPPER('PD7'!$AD$15)</f>
        <v>B0641GTSO_NP_PR24</v>
      </c>
      <c r="C4854" t="str">
        <f>IF(LEN(_xlfn.CONCAT('PD7'!$B$9, " - ", 'PD7'!$B$15, " - ", 'PD7'!$F$6, " - ", 'PD7'!$E$5))&gt;230,LEFT(_xlfn.CONCAT('PD7'!$B$9, " - ", 'PD7'!$B$15, " - ", 'PD7'!$F$6, " - ", 'PD7'!$E$5),212)&amp;" [*** truncated]",_xlfn.CONCAT('PD7'!$B$9, " - ", 'PD7'!$B$15, " - ", 'PD7'!$F$6, " - ", 'PD7'!$E$5))</f>
        <v>Totex - Green recovery  - Customer cost sharing rate - outperformance - Water network plus - 12 months ended 31 March 2023</v>
      </c>
      <c r="D4854" t="str">
        <f>'PD7'!$C$15</f>
        <v>%</v>
      </c>
      <c r="E4854" t="s">
        <v>8488</v>
      </c>
      <c r="F4854" s="1250" t="str">
        <f>IF(ISBLANK('PD7'!$P$15),"##BLANK",'PD7'!$P$15)</f>
        <v>##BLANK</v>
      </c>
    </row>
    <row r="4855" spans="2:6" x14ac:dyDescent="0.2">
      <c r="B4855" t="str">
        <f>UPPER('PD7'!$AE$15)</f>
        <v>B0647GTSO_WP_PR24</v>
      </c>
      <c r="C4855" t="str">
        <f>IF(LEN(_xlfn.CONCAT('PD7'!$B$9, " - ", 'PD7'!$B$15, " - ", 'PD7'!$G$6, " - ", 'PD7'!$E$5))&gt;230,LEFT(_xlfn.CONCAT('PD7'!$B$9, " - ", 'PD7'!$B$15, " - ", 'PD7'!$G$6, " - ", 'PD7'!$E$5),212)&amp;" [*** truncated]",_xlfn.CONCAT('PD7'!$B$9, " - ", 'PD7'!$B$15, " - ", 'PD7'!$G$6, " - ", 'PD7'!$E$5))</f>
        <v>Totex - Green recovery  - Customer cost sharing rate - outperformance - Wastewater network plus - 12 months ended 31 March 2023</v>
      </c>
      <c r="D4855" t="str">
        <f>'PD7'!$C$15</f>
        <v>%</v>
      </c>
      <c r="E4855" t="s">
        <v>8488</v>
      </c>
      <c r="F4855" s="1250" t="str">
        <f>IF(ISBLANK('PD7'!$Q$15),"##BLANK",'PD7'!$Q$15)</f>
        <v>##BLANK</v>
      </c>
    </row>
    <row r="4856" spans="2:6" x14ac:dyDescent="0.2">
      <c r="B4856" t="str">
        <f>UPPER('PD7'!$AG$15)</f>
        <v>B0659GTSO_AC_PR24</v>
      </c>
      <c r="C4856" t="str">
        <f>IF(LEN(_xlfn.CONCAT('PD7'!$B$9, " - ", 'PD7'!$B$15, " - ", 'PD7'!$I$6, " - ", 'PD7'!$E$5))&gt;230,LEFT(_xlfn.CONCAT('PD7'!$B$9, " - ", 'PD7'!$B$15, " - ", 'PD7'!$I$6, " - ", 'PD7'!$E$5),212)&amp;" [*** truncated]",_xlfn.CONCAT('PD7'!$B$9, " - ", 'PD7'!$B$15, " - ", 'PD7'!$I$6, " - ", 'PD7'!$E$5))</f>
        <v>Totex - Green recovery  - Customer cost sharing rate - outperformance - Additional control - 12 months ended 31 March 2023</v>
      </c>
      <c r="D4856" t="str">
        <f>'PD7'!$C$15</f>
        <v>%</v>
      </c>
      <c r="E4856" t="s">
        <v>8488</v>
      </c>
      <c r="F4856" s="1250" t="str">
        <f>IF(ISBLANK('PD7'!$S$15),"##BLANK",'PD7'!$S$15)</f>
        <v>##BLANK</v>
      </c>
    </row>
    <row r="4857" spans="2:6" x14ac:dyDescent="0.2">
      <c r="B4857" t="str">
        <f>UPPER('PD7'!$AC$16)</f>
        <v>B0636GTSU_WR_PR24</v>
      </c>
      <c r="C4857" t="str">
        <f>IF(LEN(_xlfn.CONCAT('PD7'!$B$9, " - ", 'PD7'!$B$16, " - ", 'PD7'!$E$6, " - ", 'PD7'!$E$5))&gt;230,LEFT(_xlfn.CONCAT('PD7'!$B$9, " - ", 'PD7'!$B$16, " - ", 'PD7'!$E$6, " - ", 'PD7'!$E$5),212)&amp;" [*** truncated]",_xlfn.CONCAT('PD7'!$B$9, " - ", 'PD7'!$B$16, " - ", 'PD7'!$E$6, " - ", 'PD7'!$E$5))</f>
        <v>Totex - Green recovery  - Customer cost sharing rate - underperformance - Water resources - 12 months ended 31 March 2023</v>
      </c>
      <c r="D4857" t="str">
        <f>'PD7'!$C$16</f>
        <v>%</v>
      </c>
      <c r="E4857" t="s">
        <v>8488</v>
      </c>
      <c r="F4857" s="1250" t="str">
        <f>IF(ISBLANK('PD7'!$O$16),"##BLANK",'PD7'!$O$16)</f>
        <v>##BLANK</v>
      </c>
    </row>
    <row r="4858" spans="2:6" x14ac:dyDescent="0.2">
      <c r="B4858" t="str">
        <f>UPPER('PD7'!$AD$16)</f>
        <v>B0642GTSU_NP_PR24</v>
      </c>
      <c r="C4858" t="str">
        <f>IF(LEN(_xlfn.CONCAT('PD7'!$B$9, " - ", 'PD7'!$B$16, " - ", 'PD7'!$F$6, " - ", 'PD7'!$E$5))&gt;230,LEFT(_xlfn.CONCAT('PD7'!$B$9, " - ", 'PD7'!$B$16, " - ", 'PD7'!$F$6, " - ", 'PD7'!$E$5),212)&amp;" [*** truncated]",_xlfn.CONCAT('PD7'!$B$9, " - ", 'PD7'!$B$16, " - ", 'PD7'!$F$6, " - ", 'PD7'!$E$5))</f>
        <v>Totex - Green recovery  - Customer cost sharing rate - underperformance - Water network plus - 12 months ended 31 March 2023</v>
      </c>
      <c r="D4858" t="str">
        <f>'PD7'!$C$16</f>
        <v>%</v>
      </c>
      <c r="E4858" t="s">
        <v>8488</v>
      </c>
      <c r="F4858" s="1250" t="str">
        <f>IF(ISBLANK('PD7'!$P$16),"##BLANK",'PD7'!$P$16)</f>
        <v>##BLANK</v>
      </c>
    </row>
    <row r="4859" spans="2:6" x14ac:dyDescent="0.2">
      <c r="B4859" t="str">
        <f>UPPER('PD7'!$AE$16)</f>
        <v>B0648GTSU_WP_PR24</v>
      </c>
      <c r="C4859" t="str">
        <f>IF(LEN(_xlfn.CONCAT('PD7'!$B$9, " - ", 'PD7'!$B$16, " - ", 'PD7'!$G$6, " - ", 'PD7'!$E$5))&gt;230,LEFT(_xlfn.CONCAT('PD7'!$B$9, " - ", 'PD7'!$B$16, " - ", 'PD7'!$G$6, " - ", 'PD7'!$E$5),212)&amp;" [*** truncated]",_xlfn.CONCAT('PD7'!$B$9, " - ", 'PD7'!$B$16, " - ", 'PD7'!$G$6, " - ", 'PD7'!$E$5))</f>
        <v>Totex - Green recovery  - Customer cost sharing rate - underperformance - Wastewater network plus - 12 months ended 31 March 2023</v>
      </c>
      <c r="D4859" t="str">
        <f>'PD7'!$C$16</f>
        <v>%</v>
      </c>
      <c r="E4859" t="s">
        <v>8488</v>
      </c>
      <c r="F4859" s="1250" t="str">
        <f>IF(ISBLANK('PD7'!$Q$16),"##BLANK",'PD7'!$Q$16)</f>
        <v>##BLANK</v>
      </c>
    </row>
    <row r="4860" spans="2:6" x14ac:dyDescent="0.2">
      <c r="B4860" t="str">
        <f>UPPER('PD7'!$AG$16)</f>
        <v>B0660GTSU_AC_PR24</v>
      </c>
      <c r="C4860" t="str">
        <f>IF(LEN(_xlfn.CONCAT('PD7'!$B$9, " - ", 'PD7'!$B$16, " - ", 'PD7'!$I$6, " - ", 'PD7'!$E$5))&gt;230,LEFT(_xlfn.CONCAT('PD7'!$B$9, " - ", 'PD7'!$B$16, " - ", 'PD7'!$I$6, " - ", 'PD7'!$E$5),212)&amp;" [*** truncated]",_xlfn.CONCAT('PD7'!$B$9, " - ", 'PD7'!$B$16, " - ", 'PD7'!$I$6, " - ", 'PD7'!$E$5))</f>
        <v>Totex - Green recovery  - Customer cost sharing rate - underperformance - Additional control - 12 months ended 31 March 2023</v>
      </c>
      <c r="D4860" t="str">
        <f>'PD7'!$C$16</f>
        <v>%</v>
      </c>
      <c r="E4860" t="s">
        <v>8488</v>
      </c>
      <c r="F4860" s="1250" t="str">
        <f>IF(ISBLANK('PD7'!$S$16),"##BLANK",'PD7'!$S$16)</f>
        <v>##BLANK</v>
      </c>
    </row>
    <row r="4861" spans="2:6" x14ac:dyDescent="0.2">
      <c r="B4861" t="str">
        <f>UPPER('PD7'!$AC$17)</f>
        <v>B0694GTCO_WR_PR24</v>
      </c>
      <c r="C4861" t="str">
        <f>IF(LEN(_xlfn.CONCAT('PD7'!$B$9, " - ", 'PD7'!$B$17, " - ", 'PD7'!$E$6, " - ", 'PD7'!$E$5))&gt;230,LEFT(_xlfn.CONCAT('PD7'!$B$9, " - ", 'PD7'!$B$17, " - ", 'PD7'!$E$6, " - ", 'PD7'!$E$5),212)&amp;" [*** truncated]",_xlfn.CONCAT('PD7'!$B$9, " - ", 'PD7'!$B$17, " - ", 'PD7'!$E$6, " - ", 'PD7'!$E$5))</f>
        <v>Totex - Green recovery  - Customer share of totex - outperformance - Water resources - 12 months ended 31 March 2023</v>
      </c>
      <c r="D4861" t="str">
        <f>'PD7'!$C$17</f>
        <v>£m</v>
      </c>
      <c r="E4861" t="s">
        <v>8488</v>
      </c>
      <c r="F4861" s="1248">
        <f>IF(ISBLANK('PD7'!$O$17),"##BLANK",'PD7'!$O$17)</f>
        <v>0</v>
      </c>
    </row>
    <row r="4862" spans="2:6" x14ac:dyDescent="0.2">
      <c r="B4862" t="str">
        <f>UPPER('PD7'!$AD$17)</f>
        <v>B0702GTCO_NP_PR24</v>
      </c>
      <c r="C4862" t="str">
        <f>IF(LEN(_xlfn.CONCAT('PD7'!$B$9, " - ", 'PD7'!$B$17, " - ", 'PD7'!$F$6, " - ", 'PD7'!$E$5))&gt;230,LEFT(_xlfn.CONCAT('PD7'!$B$9, " - ", 'PD7'!$B$17, " - ", 'PD7'!$F$6, " - ", 'PD7'!$E$5),212)&amp;" [*** truncated]",_xlfn.CONCAT('PD7'!$B$9, " - ", 'PD7'!$B$17, " - ", 'PD7'!$F$6, " - ", 'PD7'!$E$5))</f>
        <v>Totex - Green recovery  - Customer share of totex - outperformance - Water network plus - 12 months ended 31 March 2023</v>
      </c>
      <c r="D4862" t="str">
        <f>'PD7'!$C$17</f>
        <v>£m</v>
      </c>
      <c r="E4862" t="s">
        <v>8488</v>
      </c>
      <c r="F4862" s="1248">
        <f>IF(ISBLANK('PD7'!$P$17),"##BLANK",'PD7'!$P$17)</f>
        <v>0</v>
      </c>
    </row>
    <row r="4863" spans="2:6" x14ac:dyDescent="0.2">
      <c r="B4863" t="str">
        <f>UPPER('PD7'!$AE$17)</f>
        <v>B0710GTCO_WP_PR24</v>
      </c>
      <c r="C4863" t="str">
        <f>IF(LEN(_xlfn.CONCAT('PD7'!$B$9, " - ", 'PD7'!$B$17, " - ", 'PD7'!$G$6, " - ", 'PD7'!$E$5))&gt;230,LEFT(_xlfn.CONCAT('PD7'!$B$9, " - ", 'PD7'!$B$17, " - ", 'PD7'!$G$6, " - ", 'PD7'!$E$5),212)&amp;" [*** truncated]",_xlfn.CONCAT('PD7'!$B$9, " - ", 'PD7'!$B$17, " - ", 'PD7'!$G$6, " - ", 'PD7'!$E$5))</f>
        <v>Totex - Green recovery  - Customer share of totex - outperformance - Wastewater network plus - 12 months ended 31 March 2023</v>
      </c>
      <c r="D4863" t="str">
        <f>'PD7'!$C$17</f>
        <v>£m</v>
      </c>
      <c r="E4863" t="s">
        <v>8488</v>
      </c>
      <c r="F4863" s="1248">
        <f>IF(ISBLANK('PD7'!$Q$17),"##BLANK",'PD7'!$Q$17)</f>
        <v>0</v>
      </c>
    </row>
    <row r="4864" spans="2:6" x14ac:dyDescent="0.2">
      <c r="B4864" t="str">
        <f>UPPER('PD7'!$AG$17)</f>
        <v>B0718GTCO_AC_PR24</v>
      </c>
      <c r="C4864" t="str">
        <f>IF(LEN(_xlfn.CONCAT('PD7'!$B$9, " - ", 'PD7'!$B$17, " - ", 'PD7'!$I$6, " - ", 'PD7'!$E$5))&gt;230,LEFT(_xlfn.CONCAT('PD7'!$B$9, " - ", 'PD7'!$B$17, " - ", 'PD7'!$I$6, " - ", 'PD7'!$E$5),212)&amp;" [*** truncated]",_xlfn.CONCAT('PD7'!$B$9, " - ", 'PD7'!$B$17, " - ", 'PD7'!$I$6, " - ", 'PD7'!$E$5))</f>
        <v>Totex - Green recovery  - Customer share of totex - outperformance - Additional control - 12 months ended 31 March 2023</v>
      </c>
      <c r="D4864" t="str">
        <f>'PD7'!$C$17</f>
        <v>£m</v>
      </c>
      <c r="E4864" t="s">
        <v>8488</v>
      </c>
      <c r="F4864" s="1248">
        <f>IF(ISBLANK('PD7'!$S$17),"##BLANK",'PD7'!$S$17)</f>
        <v>0</v>
      </c>
    </row>
    <row r="4865" spans="2:6" x14ac:dyDescent="0.2">
      <c r="B4865" t="str">
        <f>UPPER('PD7'!$AC$18)</f>
        <v>B0695GTCU_WR_PR24</v>
      </c>
      <c r="C4865" t="str">
        <f>IF(LEN(_xlfn.CONCAT('PD7'!$B$9, " - ", 'PD7'!$B$18, " - ", 'PD7'!$E$6, " - ", 'PD7'!$E$5))&gt;230,LEFT(_xlfn.CONCAT('PD7'!$B$9, " - ", 'PD7'!$B$18, " - ", 'PD7'!$E$6, " - ", 'PD7'!$E$5),212)&amp;" [*** truncated]",_xlfn.CONCAT('PD7'!$B$9, " - ", 'PD7'!$B$18, " - ", 'PD7'!$E$6, " - ", 'PD7'!$E$5))</f>
        <v>Totex - Green recovery  - Customer share of totex - underperformance - Water resources - 12 months ended 31 March 2023</v>
      </c>
      <c r="D4865" t="str">
        <f>'PD7'!$C$18</f>
        <v>£m</v>
      </c>
      <c r="E4865" t="s">
        <v>8488</v>
      </c>
      <c r="F4865" s="1248">
        <f>IF(ISBLANK('PD7'!$O$18),"##BLANK",'PD7'!$O$18)</f>
        <v>0</v>
      </c>
    </row>
    <row r="4866" spans="2:6" x14ac:dyDescent="0.2">
      <c r="B4866" t="str">
        <f>UPPER('PD7'!$AD$18)</f>
        <v>B0703GTCU_NP_PR24</v>
      </c>
      <c r="C4866" t="str">
        <f>IF(LEN(_xlfn.CONCAT('PD7'!$B$9, " - ", 'PD7'!$B$18, " - ", 'PD7'!$F$6, " - ", 'PD7'!$E$5))&gt;230,LEFT(_xlfn.CONCAT('PD7'!$B$9, " - ", 'PD7'!$B$18, " - ", 'PD7'!$F$6, " - ", 'PD7'!$E$5),212)&amp;" [*** truncated]",_xlfn.CONCAT('PD7'!$B$9, " - ", 'PD7'!$B$18, " - ", 'PD7'!$F$6, " - ", 'PD7'!$E$5))</f>
        <v>Totex - Green recovery  - Customer share of totex - underperformance - Water network plus - 12 months ended 31 March 2023</v>
      </c>
      <c r="D4866" t="str">
        <f>'PD7'!$C$18</f>
        <v>£m</v>
      </c>
      <c r="E4866" t="s">
        <v>8488</v>
      </c>
      <c r="F4866" s="1248">
        <f>IF(ISBLANK('PD7'!$P$18),"##BLANK",'PD7'!$P$18)</f>
        <v>0</v>
      </c>
    </row>
    <row r="4867" spans="2:6" x14ac:dyDescent="0.2">
      <c r="B4867" t="str">
        <f>UPPER('PD7'!$AE$18)</f>
        <v>B0711GTCU_WP_PR24</v>
      </c>
      <c r="C4867" t="str">
        <f>IF(LEN(_xlfn.CONCAT('PD7'!$B$9, " - ", 'PD7'!$B$18, " - ", 'PD7'!$G$6, " - ", 'PD7'!$E$5))&gt;230,LEFT(_xlfn.CONCAT('PD7'!$B$9, " - ", 'PD7'!$B$18, " - ", 'PD7'!$G$6, " - ", 'PD7'!$E$5),212)&amp;" [*** truncated]",_xlfn.CONCAT('PD7'!$B$9, " - ", 'PD7'!$B$18, " - ", 'PD7'!$G$6, " - ", 'PD7'!$E$5))</f>
        <v>Totex - Green recovery  - Customer share of totex - underperformance - Wastewater network plus - 12 months ended 31 March 2023</v>
      </c>
      <c r="D4867" t="str">
        <f>'PD7'!$C$18</f>
        <v>£m</v>
      </c>
      <c r="E4867" t="s">
        <v>8488</v>
      </c>
      <c r="F4867" s="1248">
        <f>IF(ISBLANK('PD7'!$Q$18),"##BLANK",'PD7'!$Q$18)</f>
        <v>0</v>
      </c>
    </row>
    <row r="4868" spans="2:6" x14ac:dyDescent="0.2">
      <c r="B4868" t="str">
        <f>UPPER('PD7'!$AG$18)</f>
        <v>B0719GTCU_AC_PR24</v>
      </c>
      <c r="C4868" t="str">
        <f>IF(LEN(_xlfn.CONCAT('PD7'!$B$9, " - ", 'PD7'!$B$18, " - ", 'PD7'!$I$6, " - ", 'PD7'!$E$5))&gt;230,LEFT(_xlfn.CONCAT('PD7'!$B$9, " - ", 'PD7'!$B$18, " - ", 'PD7'!$I$6, " - ", 'PD7'!$E$5),212)&amp;" [*** truncated]",_xlfn.CONCAT('PD7'!$B$9, " - ", 'PD7'!$B$18, " - ", 'PD7'!$I$6, " - ", 'PD7'!$E$5))</f>
        <v>Totex - Green recovery  - Customer share of totex - underperformance - Additional control - 12 months ended 31 March 2023</v>
      </c>
      <c r="D4868" t="str">
        <f>'PD7'!$C$18</f>
        <v>£m</v>
      </c>
      <c r="E4868" t="s">
        <v>8488</v>
      </c>
      <c r="F4868" s="1248">
        <f>IF(ISBLANK('PD7'!$S$18),"##BLANK",'PD7'!$S$18)</f>
        <v>0</v>
      </c>
    </row>
    <row r="4869" spans="2:6" x14ac:dyDescent="0.2">
      <c r="B4869" t="str">
        <f>UPPER('PD7'!$AC$19)</f>
        <v>B0696GTBO_WR_PR24</v>
      </c>
      <c r="C4869" t="str">
        <f>IF(LEN(_xlfn.CONCAT('PD7'!$B$9, " - ", 'PD7'!$B$19, " - ", 'PD7'!$E$6, " - ", 'PD7'!$E$5))&gt;230,LEFT(_xlfn.CONCAT('PD7'!$B$9, " - ", 'PD7'!$B$19, " - ", 'PD7'!$E$6, " - ", 'PD7'!$E$5),212)&amp;" [*** truncated]",_xlfn.CONCAT('PD7'!$B$9, " - ", 'PD7'!$B$19, " - ", 'PD7'!$E$6, " - ", 'PD7'!$E$5))</f>
        <v>Totex - Green recovery  - Company share of totex - outperformance - Water resources - 12 months ended 31 March 2023</v>
      </c>
      <c r="D4869" t="str">
        <f>'PD7'!$C$19</f>
        <v>£m</v>
      </c>
      <c r="E4869" t="s">
        <v>8488</v>
      </c>
      <c r="F4869" s="1248">
        <f>IF(ISBLANK('PD7'!$O$19),"##BLANK",'PD7'!$O$19)</f>
        <v>0</v>
      </c>
    </row>
    <row r="4870" spans="2:6" x14ac:dyDescent="0.2">
      <c r="B4870" t="str">
        <f>UPPER('PD7'!$AD$19)</f>
        <v>B0704GTBO_NP_PR24</v>
      </c>
      <c r="C4870" t="str">
        <f>IF(LEN(_xlfn.CONCAT('PD7'!$B$9, " - ", 'PD7'!$B$19, " - ", 'PD7'!$F$6, " - ", 'PD7'!$E$5))&gt;230,LEFT(_xlfn.CONCAT('PD7'!$B$9, " - ", 'PD7'!$B$19, " - ", 'PD7'!$F$6, " - ", 'PD7'!$E$5),212)&amp;" [*** truncated]",_xlfn.CONCAT('PD7'!$B$9, " - ", 'PD7'!$B$19, " - ", 'PD7'!$F$6, " - ", 'PD7'!$E$5))</f>
        <v>Totex - Green recovery  - Company share of totex - outperformance - Water network plus - 12 months ended 31 March 2023</v>
      </c>
      <c r="D4870" t="str">
        <f>'PD7'!$C$19</f>
        <v>£m</v>
      </c>
      <c r="E4870" t="s">
        <v>8488</v>
      </c>
      <c r="F4870" s="1248">
        <f>IF(ISBLANK('PD7'!$P$19),"##BLANK",'PD7'!$P$19)</f>
        <v>0</v>
      </c>
    </row>
    <row r="4871" spans="2:6" x14ac:dyDescent="0.2">
      <c r="B4871" t="str">
        <f>UPPER('PD7'!$AE$19)</f>
        <v>B0712GTBO_WP_PR24</v>
      </c>
      <c r="C4871" t="str">
        <f>IF(LEN(_xlfn.CONCAT('PD7'!$B$9, " - ", 'PD7'!$B$19, " - ", 'PD7'!$G$6, " - ", 'PD7'!$E$5))&gt;230,LEFT(_xlfn.CONCAT('PD7'!$B$9, " - ", 'PD7'!$B$19, " - ", 'PD7'!$G$6, " - ", 'PD7'!$E$5),212)&amp;" [*** truncated]",_xlfn.CONCAT('PD7'!$B$9, " - ", 'PD7'!$B$19, " - ", 'PD7'!$G$6, " - ", 'PD7'!$E$5))</f>
        <v>Totex - Green recovery  - Company share of totex - outperformance - Wastewater network plus - 12 months ended 31 March 2023</v>
      </c>
      <c r="D4871" t="str">
        <f>'PD7'!$C$19</f>
        <v>£m</v>
      </c>
      <c r="E4871" t="s">
        <v>8488</v>
      </c>
      <c r="F4871" s="1248">
        <f>IF(ISBLANK('PD7'!$Q$19),"##BLANK",'PD7'!$Q$19)</f>
        <v>0</v>
      </c>
    </row>
    <row r="4872" spans="2:6" x14ac:dyDescent="0.2">
      <c r="B4872" t="str">
        <f>UPPER('PD7'!$AG$19)</f>
        <v>B0720GTBO_AC_PR24</v>
      </c>
      <c r="C4872" t="str">
        <f>IF(LEN(_xlfn.CONCAT('PD7'!$B$9, " - ", 'PD7'!$B$19, " - ", 'PD7'!$I$6, " - ", 'PD7'!$E$5))&gt;230,LEFT(_xlfn.CONCAT('PD7'!$B$9, " - ", 'PD7'!$B$19, " - ", 'PD7'!$I$6, " - ", 'PD7'!$E$5),212)&amp;" [*** truncated]",_xlfn.CONCAT('PD7'!$B$9, " - ", 'PD7'!$B$19, " - ", 'PD7'!$I$6, " - ", 'PD7'!$E$5))</f>
        <v>Totex - Green recovery  - Company share of totex - outperformance - Additional control - 12 months ended 31 March 2023</v>
      </c>
      <c r="D4872" t="str">
        <f>'PD7'!$C$19</f>
        <v>£m</v>
      </c>
      <c r="E4872" t="s">
        <v>8488</v>
      </c>
      <c r="F4872" s="1248">
        <f>IF(ISBLANK('PD7'!$S$19),"##BLANK",'PD7'!$S$19)</f>
        <v>0</v>
      </c>
    </row>
    <row r="4873" spans="2:6" x14ac:dyDescent="0.2">
      <c r="B4873" t="str">
        <f>UPPER('PD7'!$AC$20)</f>
        <v>B0697GTBU_WR_PR24</v>
      </c>
      <c r="C4873" t="str">
        <f>IF(LEN(_xlfn.CONCAT('PD7'!$B$9, " - ", 'PD7'!$B$20, " - ", 'PD7'!$E$6, " - ", 'PD7'!$E$5))&gt;230,LEFT(_xlfn.CONCAT('PD7'!$B$9, " - ", 'PD7'!$B$20, " - ", 'PD7'!$E$6, " - ", 'PD7'!$E$5),212)&amp;" [*** truncated]",_xlfn.CONCAT('PD7'!$B$9, " - ", 'PD7'!$B$20, " - ", 'PD7'!$E$6, " - ", 'PD7'!$E$5))</f>
        <v>Totex - Green recovery  - Company share of totex - underperformance - Water resources - 12 months ended 31 March 2023</v>
      </c>
      <c r="D4873" t="str">
        <f>'PD7'!$C$20</f>
        <v>£m</v>
      </c>
      <c r="E4873" t="s">
        <v>8488</v>
      </c>
      <c r="F4873" s="1248">
        <f>IF(ISBLANK('PD7'!$O$20),"##BLANK",'PD7'!$O$20)</f>
        <v>0</v>
      </c>
    </row>
    <row r="4874" spans="2:6" x14ac:dyDescent="0.2">
      <c r="B4874" t="str">
        <f>UPPER('PD7'!$AD$20)</f>
        <v>B0705GTBU_NP_PR24</v>
      </c>
      <c r="C4874" t="str">
        <f>IF(LEN(_xlfn.CONCAT('PD7'!$B$9, " - ", 'PD7'!$B$20, " - ", 'PD7'!$F$6, " - ", 'PD7'!$E$5))&gt;230,LEFT(_xlfn.CONCAT('PD7'!$B$9, " - ", 'PD7'!$B$20, " - ", 'PD7'!$F$6, " - ", 'PD7'!$E$5),212)&amp;" [*** truncated]",_xlfn.CONCAT('PD7'!$B$9, " - ", 'PD7'!$B$20, " - ", 'PD7'!$F$6, " - ", 'PD7'!$E$5))</f>
        <v>Totex - Green recovery  - Company share of totex - underperformance - Water network plus - 12 months ended 31 March 2023</v>
      </c>
      <c r="D4874" t="str">
        <f>'PD7'!$C$20</f>
        <v>£m</v>
      </c>
      <c r="E4874" t="s">
        <v>8488</v>
      </c>
      <c r="F4874" s="1248">
        <f>IF(ISBLANK('PD7'!$P$20),"##BLANK",'PD7'!$P$20)</f>
        <v>0</v>
      </c>
    </row>
    <row r="4875" spans="2:6" x14ac:dyDescent="0.2">
      <c r="B4875" t="str">
        <f>UPPER('PD7'!$AE$20)</f>
        <v>B0713GTBU_WP_PR24</v>
      </c>
      <c r="C4875" t="str">
        <f>IF(LEN(_xlfn.CONCAT('PD7'!$B$9, " - ", 'PD7'!$B$20, " - ", 'PD7'!$G$6, " - ", 'PD7'!$E$5))&gt;230,LEFT(_xlfn.CONCAT('PD7'!$B$9, " - ", 'PD7'!$B$20, " - ", 'PD7'!$G$6, " - ", 'PD7'!$E$5),212)&amp;" [*** truncated]",_xlfn.CONCAT('PD7'!$B$9, " - ", 'PD7'!$B$20, " - ", 'PD7'!$G$6, " - ", 'PD7'!$E$5))</f>
        <v>Totex - Green recovery  - Company share of totex - underperformance - Wastewater network plus - 12 months ended 31 March 2023</v>
      </c>
      <c r="D4875" t="str">
        <f>'PD7'!$C$20</f>
        <v>£m</v>
      </c>
      <c r="E4875" t="s">
        <v>8488</v>
      </c>
      <c r="F4875" s="1248">
        <f>IF(ISBLANK('PD7'!$Q$20),"##BLANK",'PD7'!$Q$20)</f>
        <v>0</v>
      </c>
    </row>
    <row r="4876" spans="2:6" x14ac:dyDescent="0.2">
      <c r="B4876" t="str">
        <f>UPPER('PD7'!$AG$20)</f>
        <v>B0721GTBU_AC_PR24</v>
      </c>
      <c r="C4876" t="str">
        <f>IF(LEN(_xlfn.CONCAT('PD7'!$B$9, " - ", 'PD7'!$B$20, " - ", 'PD7'!$I$6, " - ", 'PD7'!$E$5))&gt;230,LEFT(_xlfn.CONCAT('PD7'!$B$9, " - ", 'PD7'!$B$20, " - ", 'PD7'!$I$6, " - ", 'PD7'!$E$5),212)&amp;" [*** truncated]",_xlfn.CONCAT('PD7'!$B$9, " - ", 'PD7'!$B$20, " - ", 'PD7'!$I$6, " - ", 'PD7'!$E$5))</f>
        <v>Totex - Green recovery  - Company share of totex - underperformance - Additional control - 12 months ended 31 March 2023</v>
      </c>
      <c r="D4876" t="str">
        <f>'PD7'!$C$20</f>
        <v>£m</v>
      </c>
      <c r="E4876" t="s">
        <v>8488</v>
      </c>
      <c r="F4876" s="1248">
        <f>IF(ISBLANK('PD7'!$S$20),"##BLANK",'PD7'!$S$20)</f>
        <v>0</v>
      </c>
    </row>
    <row r="4877" spans="2:6" x14ac:dyDescent="0.2">
      <c r="B4877" t="str">
        <f>UPPER('PD7'!$AC$22)</f>
        <v>B0698GTIV_WR_PR24</v>
      </c>
      <c r="C4877" t="str">
        <f>IF(LEN(_xlfn.CONCAT('PD7'!$B$9, " - ", 'PD7'!$B$22, " - ", 'PD7'!$E$6, " - ", 'PD7'!$E$5))&gt;230,LEFT(_xlfn.CONCAT('PD7'!$B$9, " - ", 'PD7'!$B$22, " - ", 'PD7'!$E$6, " - ", 'PD7'!$E$5),212)&amp;" [*** truncated]",_xlfn.CONCAT('PD7'!$B$9, " - ", 'PD7'!$B$22, " - ", 'PD7'!$E$6, " - ", 'PD7'!$E$5))</f>
        <v>Totex - Green recovery  - Increase / decrease in shadow RCV - Water resources - 12 months ended 31 March 2023</v>
      </c>
      <c r="D4877" t="str">
        <f>'PD7'!$C$22</f>
        <v>£m</v>
      </c>
      <c r="E4877" t="s">
        <v>8488</v>
      </c>
      <c r="F4877" s="1248">
        <f>IF(ISBLANK('PD7'!$O$22),"##BLANK",'PD7'!$O$22)</f>
        <v>0</v>
      </c>
    </row>
    <row r="4878" spans="2:6" x14ac:dyDescent="0.2">
      <c r="B4878" t="str">
        <f>UPPER('PD7'!$AD$22)</f>
        <v>B0706GTIV_NP_PR24</v>
      </c>
      <c r="C4878" t="str">
        <f>IF(LEN(_xlfn.CONCAT('PD7'!$B$9, " - ", 'PD7'!$B$22, " - ", 'PD7'!$F$6, " - ", 'PD7'!$E$5))&gt;230,LEFT(_xlfn.CONCAT('PD7'!$B$9, " - ", 'PD7'!$B$22, " - ", 'PD7'!$F$6, " - ", 'PD7'!$E$5),212)&amp;" [*** truncated]",_xlfn.CONCAT('PD7'!$B$9, " - ", 'PD7'!$B$22, " - ", 'PD7'!$F$6, " - ", 'PD7'!$E$5))</f>
        <v>Totex - Green recovery  - Increase / decrease in shadow RCV - Water network plus - 12 months ended 31 March 2023</v>
      </c>
      <c r="D4878" t="str">
        <f>'PD7'!$C$22</f>
        <v>£m</v>
      </c>
      <c r="E4878" t="s">
        <v>8488</v>
      </c>
      <c r="F4878" s="1248">
        <f>IF(ISBLANK('PD7'!$P$22),"##BLANK",'PD7'!$P$22)</f>
        <v>0</v>
      </c>
    </row>
    <row r="4879" spans="2:6" x14ac:dyDescent="0.2">
      <c r="B4879" t="str">
        <f>UPPER('PD7'!$AE$22)</f>
        <v>B0714GTIV_WP_PR24</v>
      </c>
      <c r="C4879" t="str">
        <f>IF(LEN(_xlfn.CONCAT('PD7'!$B$9, " - ", 'PD7'!$B$22, " - ", 'PD7'!$G$6, " - ", 'PD7'!$E$5))&gt;230,LEFT(_xlfn.CONCAT('PD7'!$B$9, " - ", 'PD7'!$B$22, " - ", 'PD7'!$G$6, " - ", 'PD7'!$E$5),212)&amp;" [*** truncated]",_xlfn.CONCAT('PD7'!$B$9, " - ", 'PD7'!$B$22, " - ", 'PD7'!$G$6, " - ", 'PD7'!$E$5))</f>
        <v>Totex - Green recovery  - Increase / decrease in shadow RCV - Wastewater network plus - 12 months ended 31 March 2023</v>
      </c>
      <c r="D4879" t="str">
        <f>'PD7'!$C$22</f>
        <v>£m</v>
      </c>
      <c r="E4879" t="s">
        <v>8488</v>
      </c>
      <c r="F4879" s="1248">
        <f>IF(ISBLANK('PD7'!$Q$22),"##BLANK",'PD7'!$Q$22)</f>
        <v>0</v>
      </c>
    </row>
    <row r="4880" spans="2:6" x14ac:dyDescent="0.2">
      <c r="B4880" t="str">
        <f>UPPER('PD7'!$AG$22)</f>
        <v>B0722GTIV_AC_PR24</v>
      </c>
      <c r="C4880" t="str">
        <f>IF(LEN(_xlfn.CONCAT('PD7'!$B$9, " - ", 'PD7'!$B$22, " - ", 'PD7'!$I$6, " - ", 'PD7'!$E$5))&gt;230,LEFT(_xlfn.CONCAT('PD7'!$B$9, " - ", 'PD7'!$B$22, " - ", 'PD7'!$I$6, " - ", 'PD7'!$E$5),212)&amp;" [*** truncated]",_xlfn.CONCAT('PD7'!$B$9, " - ", 'PD7'!$B$22, " - ", 'PD7'!$I$6, " - ", 'PD7'!$E$5))</f>
        <v>Totex - Green recovery  - Increase / decrease in shadow RCV - Additional control - 12 months ended 31 March 2023</v>
      </c>
      <c r="D4880" t="str">
        <f>'PD7'!$C$22</f>
        <v>£m</v>
      </c>
      <c r="E4880" t="s">
        <v>8488</v>
      </c>
      <c r="F4880" s="1248">
        <f>IF(ISBLANK('PD7'!$S$22),"##BLANK",'PD7'!$S$22)</f>
        <v>0</v>
      </c>
    </row>
    <row r="4881" spans="2:7" x14ac:dyDescent="0.2">
      <c r="B4881" t="str">
        <f>UPPER('PD7'!$AC$23)</f>
        <v>B0637GTPF_WR_PR24</v>
      </c>
      <c r="C4881" t="str">
        <f>IF(LEN(_xlfn.CONCAT('PD7'!$B$9, " - ", 'PD7'!$B$23, " - ", 'PD7'!$E$6, " - ", 'PD7'!$E$5))&gt;230,LEFT(_xlfn.CONCAT('PD7'!$B$9, " - ", 'PD7'!$B$23, " - ", 'PD7'!$E$6, " - ", 'PD7'!$E$5),212)&amp;" [*** truncated]",_xlfn.CONCAT('PD7'!$B$9, " - ", 'PD7'!$B$23, " - ", 'PD7'!$E$6, " - ", 'PD7'!$E$5))</f>
        <v>Totex - Green recovery  - In period funding - Water resources - 12 months ended 31 March 2023</v>
      </c>
      <c r="D4881" t="str">
        <f>'PD7'!$C$23</f>
        <v>£m</v>
      </c>
      <c r="E4881" t="s">
        <v>8488</v>
      </c>
      <c r="F4881" s="1248" t="str">
        <f>IF(ISBLANK('PD7'!$O$23),"##BLANK",'PD7'!$O$23)</f>
        <v>##BLANK</v>
      </c>
    </row>
    <row r="4882" spans="2:7" x14ac:dyDescent="0.2">
      <c r="B4882" t="str">
        <f>UPPER('PD7'!$AD$23)</f>
        <v>B0643GTPF_NP_PR24</v>
      </c>
      <c r="C4882" t="str">
        <f>IF(LEN(_xlfn.CONCAT('PD7'!$B$9, " - ", 'PD7'!$B$23, " - ", 'PD7'!$F$6, " - ", 'PD7'!$E$5))&gt;230,LEFT(_xlfn.CONCAT('PD7'!$B$9, " - ", 'PD7'!$B$23, " - ", 'PD7'!$F$6, " - ", 'PD7'!$E$5),212)&amp;" [*** truncated]",_xlfn.CONCAT('PD7'!$B$9, " - ", 'PD7'!$B$23, " - ", 'PD7'!$F$6, " - ", 'PD7'!$E$5))</f>
        <v>Totex - Green recovery  - In period funding - Water network plus - 12 months ended 31 March 2023</v>
      </c>
      <c r="D4882" t="str">
        <f>'PD7'!$C$23</f>
        <v>£m</v>
      </c>
      <c r="E4882" t="s">
        <v>8488</v>
      </c>
      <c r="F4882" s="1248" t="str">
        <f>IF(ISBLANK('PD7'!$P$23),"##BLANK",'PD7'!$P$23)</f>
        <v>##BLANK</v>
      </c>
    </row>
    <row r="4883" spans="2:7" x14ac:dyDescent="0.2">
      <c r="B4883" t="str">
        <f>UPPER('PD7'!$AE$23)</f>
        <v>B0649GTPF_WP_PR24</v>
      </c>
      <c r="C4883" t="str">
        <f>IF(LEN(_xlfn.CONCAT('PD7'!$B$9, " - ", 'PD7'!$B$23, " - ", 'PD7'!$G$6, " - ", 'PD7'!$E$5))&gt;230,LEFT(_xlfn.CONCAT('PD7'!$B$9, " - ", 'PD7'!$B$23, " - ", 'PD7'!$G$6, " - ", 'PD7'!$E$5),212)&amp;" [*** truncated]",_xlfn.CONCAT('PD7'!$B$9, " - ", 'PD7'!$B$23, " - ", 'PD7'!$G$6, " - ", 'PD7'!$E$5))</f>
        <v>Totex - Green recovery  - In period funding - Wastewater network plus - 12 months ended 31 March 2023</v>
      </c>
      <c r="D4883" t="str">
        <f>'PD7'!$C$23</f>
        <v>£m</v>
      </c>
      <c r="E4883" t="s">
        <v>8488</v>
      </c>
      <c r="F4883" s="1248" t="str">
        <f>IF(ISBLANK('PD7'!$Q$23),"##BLANK",'PD7'!$Q$23)</f>
        <v>##BLANK</v>
      </c>
    </row>
    <row r="4884" spans="2:7" x14ac:dyDescent="0.2">
      <c r="B4884" t="str">
        <f>UPPER('PD7'!$AG$23)</f>
        <v>B0661GTPF_AC_PR24</v>
      </c>
      <c r="C4884" t="str">
        <f>IF(LEN(_xlfn.CONCAT('PD7'!$B$9, " - ", 'PD7'!$B$23, " - ", 'PD7'!$I$6, " - ", 'PD7'!$E$5))&gt;230,LEFT(_xlfn.CONCAT('PD7'!$B$9, " - ", 'PD7'!$B$23, " - ", 'PD7'!$I$6, " - ", 'PD7'!$E$5),212)&amp;" [*** truncated]",_xlfn.CONCAT('PD7'!$B$9, " - ", 'PD7'!$B$23, " - ", 'PD7'!$I$6, " - ", 'PD7'!$E$5))</f>
        <v>Totex - Green recovery  - In period funding - Additional control - 12 months ended 31 March 2023</v>
      </c>
      <c r="D4884" t="str">
        <f>'PD7'!$C$23</f>
        <v>£m</v>
      </c>
      <c r="E4884" t="s">
        <v>8488</v>
      </c>
      <c r="F4884" s="1248" t="str">
        <f>IF(ISBLANK('PD7'!$S$23),"##BLANK",'PD7'!$S$23)</f>
        <v>##BLANK</v>
      </c>
    </row>
    <row r="4885" spans="2:7" x14ac:dyDescent="0.2">
      <c r="B4885" t="str">
        <f>UPPER('PD7'!$AC$24)</f>
        <v>B0699GTNV_WR_PR24</v>
      </c>
      <c r="C4885" t="str">
        <f>IF(LEN(_xlfn.CONCAT('PD7'!$B$9, " - ", 'PD7'!$B$24, " - ", 'PD7'!$E$6, " - ", 'PD7'!$E$5))&gt;230,LEFT(_xlfn.CONCAT('PD7'!$B$9, " - ", 'PD7'!$B$24, " - ", 'PD7'!$E$6, " - ", 'PD7'!$E$5),212)&amp;" [*** truncated]",_xlfn.CONCAT('PD7'!$B$9, " - ", 'PD7'!$B$24, " - ", 'PD7'!$E$6, " - ", 'PD7'!$E$5))</f>
        <v>Totex - Green recovery  - Net increase / decrease in shadow RCV - Water resources - 12 months ended 31 March 2023</v>
      </c>
      <c r="D4885" t="str">
        <f>'PD7'!$C$24</f>
        <v>£m</v>
      </c>
      <c r="E4885" t="s">
        <v>8488</v>
      </c>
      <c r="F4885" s="1248">
        <f>IF(ISBLANK('PD7'!$O$24),"##BLANK",'PD7'!$O$24)</f>
        <v>0</v>
      </c>
    </row>
    <row r="4886" spans="2:7" x14ac:dyDescent="0.2">
      <c r="B4886" t="str">
        <f>UPPER('PD7'!$AD$24)</f>
        <v>B0707GTNV_NP_PR24</v>
      </c>
      <c r="C4886" t="str">
        <f>IF(LEN(_xlfn.CONCAT('PD7'!$B$9, " - ", 'PD7'!$B$24, " - ", 'PD7'!$F$6, " - ", 'PD7'!$E$5))&gt;230,LEFT(_xlfn.CONCAT('PD7'!$B$9, " - ", 'PD7'!$B$24, " - ", 'PD7'!$F$6, " - ", 'PD7'!$E$5),212)&amp;" [*** truncated]",_xlfn.CONCAT('PD7'!$B$9, " - ", 'PD7'!$B$24, " - ", 'PD7'!$F$6, " - ", 'PD7'!$E$5))</f>
        <v>Totex - Green recovery  - Net increase / decrease in shadow RCV - Water network plus - 12 months ended 31 March 2023</v>
      </c>
      <c r="D4886" t="str">
        <f>'PD7'!$C$24</f>
        <v>£m</v>
      </c>
      <c r="E4886" t="s">
        <v>8488</v>
      </c>
      <c r="F4886" s="1248">
        <f>IF(ISBLANK('PD7'!$P$24),"##BLANK",'PD7'!$P$24)</f>
        <v>0</v>
      </c>
    </row>
    <row r="4887" spans="2:7" x14ac:dyDescent="0.2">
      <c r="B4887" t="str">
        <f>UPPER('PD7'!$AE$24)</f>
        <v>B0715GTNV_WP_PR24</v>
      </c>
      <c r="C4887" t="str">
        <f>IF(LEN(_xlfn.CONCAT('PD7'!$B$9, " - ", 'PD7'!$B$24, " - ", 'PD7'!$G$6, " - ", 'PD7'!$E$5))&gt;230,LEFT(_xlfn.CONCAT('PD7'!$B$9, " - ", 'PD7'!$B$24, " - ", 'PD7'!$G$6, " - ", 'PD7'!$E$5),212)&amp;" [*** truncated]",_xlfn.CONCAT('PD7'!$B$9, " - ", 'PD7'!$B$24, " - ", 'PD7'!$G$6, " - ", 'PD7'!$E$5))</f>
        <v>Totex - Green recovery  - Net increase / decrease in shadow RCV - Wastewater network plus - 12 months ended 31 March 2023</v>
      </c>
      <c r="D4887" t="str">
        <f>'PD7'!$C$24</f>
        <v>£m</v>
      </c>
      <c r="E4887" t="s">
        <v>8488</v>
      </c>
      <c r="F4887" s="1248">
        <f>IF(ISBLANK('PD7'!$Q$24),"##BLANK",'PD7'!$Q$24)</f>
        <v>0</v>
      </c>
    </row>
    <row r="4888" spans="2:7" x14ac:dyDescent="0.2">
      <c r="B4888" t="str">
        <f>UPPER('PD7'!$AG$24)</f>
        <v>B0723GTNV_AC_PR24</v>
      </c>
      <c r="C4888" t="str">
        <f>IF(LEN(_xlfn.CONCAT('PD7'!$B$9, " - ", 'PD7'!$B$24, " - ", 'PD7'!$I$6, " - ", 'PD7'!$E$5))&gt;230,LEFT(_xlfn.CONCAT('PD7'!$B$9, " - ", 'PD7'!$B$24, " - ", 'PD7'!$I$6, " - ", 'PD7'!$E$5),212)&amp;" [*** truncated]",_xlfn.CONCAT('PD7'!$B$9, " - ", 'PD7'!$B$24, " - ", 'PD7'!$I$6, " - ", 'PD7'!$E$5))</f>
        <v>Totex - Green recovery  - Net increase / decrease in shadow RCV - Additional control - 12 months ended 31 March 2023</v>
      </c>
      <c r="D4888" t="str">
        <f>'PD7'!$C$24</f>
        <v>£m</v>
      </c>
      <c r="E4888" t="s">
        <v>8488</v>
      </c>
      <c r="F4888" s="1248">
        <f>IF(ISBLANK('PD7'!$S$24),"##BLANK",'PD7'!$S$24)</f>
        <v>0</v>
      </c>
    </row>
    <row r="4889" spans="2:7" x14ac:dyDescent="0.2">
      <c r="B4889" t="str">
        <f>UPPER(PD7a!$S$10)</f>
        <v>B0662GPAB_WR_PR24</v>
      </c>
      <c r="C4889" t="str">
        <f>IF(LEN(_xlfn.CONCAT(PD7a!$B$9, " - ", PD7a!$B$10, " - ", PD7a!$E$6, " - ", PD7a!$E$5))&gt;230,LEFT(_xlfn.CONCAT(PD7a!$B$9, " - ", PD7a!$B$10, " - ", PD7a!$E$6, " - ", PD7a!$E$5),212)&amp;" [*** truncated]",_xlfn.CONCAT(PD7a!$B$9, " - ", PD7a!$B$10, " - ", PD7a!$E$6, " - ", PD7a!$E$5))</f>
        <v>Totex - Green recovery  - Approved bid - Water resources - Price control period to date</v>
      </c>
      <c r="D4889" t="str">
        <f>PD7a!$C$10</f>
        <v>£m</v>
      </c>
      <c r="E4889" t="s">
        <v>8488</v>
      </c>
      <c r="G4889" s="1253" t="str">
        <f>IF(ISBLANK(PD7a!$E$10),"##BLANK",PD7a!$E$10)</f>
        <v>##BLANK</v>
      </c>
    </row>
    <row r="4890" spans="2:7" x14ac:dyDescent="0.2">
      <c r="B4890" t="str">
        <f>UPPER(PD7a!$T$10)</f>
        <v>B0668GPAB_NP_PR24</v>
      </c>
      <c r="C4890" t="str">
        <f>IF(LEN(_xlfn.CONCAT(PD7a!$B$9, " - ", PD7a!$B$10, " - ", PD7a!$F$6, " - ", PD7a!$E$5))&gt;230,LEFT(_xlfn.CONCAT(PD7a!$B$9, " - ", PD7a!$B$10, " - ", PD7a!$F$6, " - ", PD7a!$E$5),212)&amp;" [*** truncated]",_xlfn.CONCAT(PD7a!$B$9, " - ", PD7a!$B$10, " - ", PD7a!$F$6, " - ", PD7a!$E$5))</f>
        <v>Totex - Green recovery  - Approved bid - Water network plus - Price control period to date</v>
      </c>
      <c r="D4890" t="str">
        <f>PD7a!$C$10</f>
        <v>£m</v>
      </c>
      <c r="E4890" t="s">
        <v>8488</v>
      </c>
      <c r="G4890" s="1253" t="str">
        <f>IF(ISBLANK(PD7a!$F$10),"##BLANK",PD7a!$F$10)</f>
        <v>##BLANK</v>
      </c>
    </row>
    <row r="4891" spans="2:7" x14ac:dyDescent="0.2">
      <c r="B4891" t="str">
        <f>UPPER(PD7a!$U$10)</f>
        <v>B0674GPAB_WP_PR24</v>
      </c>
      <c r="C4891" t="str">
        <f>IF(LEN(_xlfn.CONCAT(PD7a!$B$9, " - ", PD7a!$B$10, " - ", PD7a!$G$6, " - ", PD7a!$E$5))&gt;230,LEFT(_xlfn.CONCAT(PD7a!$B$9, " - ", PD7a!$B$10, " - ", PD7a!$G$6, " - ", PD7a!$E$5),212)&amp;" [*** truncated]",_xlfn.CONCAT(PD7a!$B$9, " - ", PD7a!$B$10, " - ", PD7a!$G$6, " - ", PD7a!$E$5))</f>
        <v>Totex - Green recovery  - Approved bid - Wastewater network plus - Price control period to date</v>
      </c>
      <c r="D4891" t="str">
        <f>PD7a!$C$10</f>
        <v>£m</v>
      </c>
      <c r="E4891" t="s">
        <v>8488</v>
      </c>
      <c r="G4891" s="1253" t="str">
        <f>IF(ISBLANK(PD7a!$G$10),"##BLANK",PD7a!$G$10)</f>
        <v>##BLANK</v>
      </c>
    </row>
    <row r="4892" spans="2:7" x14ac:dyDescent="0.2">
      <c r="B4892" t="str">
        <f>UPPER(PD7a!$W$10)</f>
        <v>B0686GPAB_AC_PR24</v>
      </c>
      <c r="C4892" t="str">
        <f>IF(LEN(_xlfn.CONCAT(PD7a!$B$9, " - ", PD7a!$B$10, " - ", PD7a!$I$6, " - ", PD7a!$E$5))&gt;230,LEFT(_xlfn.CONCAT(PD7a!$B$9, " - ", PD7a!$B$10, " - ", PD7a!$I$6, " - ", PD7a!$E$5),212)&amp;" [*** truncated]",_xlfn.CONCAT(PD7a!$B$9, " - ", PD7a!$B$10, " - ", PD7a!$I$6, " - ", PD7a!$E$5))</f>
        <v>Totex - Green recovery  - Approved bid - Additional control - Price control period to date</v>
      </c>
      <c r="D4892" t="str">
        <f>PD7a!$C$10</f>
        <v>£m</v>
      </c>
      <c r="E4892" t="s">
        <v>8488</v>
      </c>
      <c r="G4892" s="1253" t="str">
        <f>IF(ISBLANK(PD7a!$I$10),"##BLANK",PD7a!$I$10)</f>
        <v>##BLANK</v>
      </c>
    </row>
    <row r="4893" spans="2:7" x14ac:dyDescent="0.2">
      <c r="B4893" t="str">
        <f>UPPER(PD7a!$S$11)</f>
        <v>B0663GPAT_WR_PR24</v>
      </c>
      <c r="C4893" t="str">
        <f>IF(LEN(_xlfn.CONCAT(PD7a!$B$9, " - ", PD7a!$B$11, " - ", PD7a!$E$6, " - ", PD7a!$E$5))&gt;230,LEFT(_xlfn.CONCAT(PD7a!$B$9, " - ", PD7a!$B$11, " - ", PD7a!$E$6, " - ", PD7a!$E$5),212)&amp;" [*** truncated]",_xlfn.CONCAT(PD7a!$B$9, " - ", PD7a!$B$11, " - ", PD7a!$E$6, " - ", PD7a!$E$5))</f>
        <v>Totex - Green recovery  - Actual totex  - Water resources - Price control period to date</v>
      </c>
      <c r="D4893" t="str">
        <f>PD7a!$C$11</f>
        <v>£m</v>
      </c>
      <c r="E4893" t="s">
        <v>8488</v>
      </c>
      <c r="G4893" s="1253" t="str">
        <f>IF(ISBLANK(PD7a!$E$11),"##BLANK",PD7a!$E$11)</f>
        <v>##BLANK</v>
      </c>
    </row>
    <row r="4894" spans="2:7" x14ac:dyDescent="0.2">
      <c r="B4894" t="str">
        <f>UPPER(PD7a!$T$11)</f>
        <v>B0669GPAT_NP_PR24</v>
      </c>
      <c r="C4894" t="str">
        <f>IF(LEN(_xlfn.CONCAT(PD7a!$B$9, " - ", PD7a!$B$11, " - ", PD7a!$F$6, " - ", PD7a!$E$5))&gt;230,LEFT(_xlfn.CONCAT(PD7a!$B$9, " - ", PD7a!$B$11, " - ", PD7a!$F$6, " - ", PD7a!$E$5),212)&amp;" [*** truncated]",_xlfn.CONCAT(PD7a!$B$9, " - ", PD7a!$B$11, " - ", PD7a!$F$6, " - ", PD7a!$E$5))</f>
        <v>Totex - Green recovery  - Actual totex  - Water network plus - Price control period to date</v>
      </c>
      <c r="D4894" t="str">
        <f>PD7a!$C$11</f>
        <v>£m</v>
      </c>
      <c r="E4894" t="s">
        <v>8488</v>
      </c>
      <c r="G4894" s="1253" t="str">
        <f>IF(ISBLANK(PD7a!$F$11),"##BLANK",PD7a!$F$11)</f>
        <v>##BLANK</v>
      </c>
    </row>
    <row r="4895" spans="2:7" x14ac:dyDescent="0.2">
      <c r="B4895" t="str">
        <f>UPPER(PD7a!$U$11)</f>
        <v>B0675GPAT_WP_PR24</v>
      </c>
      <c r="C4895" t="str">
        <f>IF(LEN(_xlfn.CONCAT(PD7a!$B$9, " - ", PD7a!$B$11, " - ", PD7a!$G$6, " - ", PD7a!$E$5))&gt;230,LEFT(_xlfn.CONCAT(PD7a!$B$9, " - ", PD7a!$B$11, " - ", PD7a!$G$6, " - ", PD7a!$E$5),212)&amp;" [*** truncated]",_xlfn.CONCAT(PD7a!$B$9, " - ", PD7a!$B$11, " - ", PD7a!$G$6, " - ", PD7a!$E$5))</f>
        <v>Totex - Green recovery  - Actual totex  - Wastewater network plus - Price control period to date</v>
      </c>
      <c r="D4895" t="str">
        <f>PD7a!$C$11</f>
        <v>£m</v>
      </c>
      <c r="E4895" t="s">
        <v>8488</v>
      </c>
      <c r="G4895" s="1253" t="str">
        <f>IF(ISBLANK(PD7a!$G$11),"##BLANK",PD7a!$G$11)</f>
        <v>##BLANK</v>
      </c>
    </row>
    <row r="4896" spans="2:7" x14ac:dyDescent="0.2">
      <c r="B4896" t="str">
        <f>UPPER(PD7a!$W$11)</f>
        <v>B0687GPAT_AC_PR24</v>
      </c>
      <c r="C4896" t="str">
        <f>IF(LEN(_xlfn.CONCAT(PD7a!$B$9, " - ", PD7a!$B$11, " - ", PD7a!$I$6, " - ", PD7a!$E$5))&gt;230,LEFT(_xlfn.CONCAT(PD7a!$B$9, " - ", PD7a!$B$11, " - ", PD7a!$I$6, " - ", PD7a!$E$5),212)&amp;" [*** truncated]",_xlfn.CONCAT(PD7a!$B$9, " - ", PD7a!$B$11, " - ", PD7a!$I$6, " - ", PD7a!$E$5))</f>
        <v>Totex - Green recovery  - Actual totex  - Additional control - Price control period to date</v>
      </c>
      <c r="D4896" t="str">
        <f>PD7a!$C$11</f>
        <v>£m</v>
      </c>
      <c r="E4896" t="s">
        <v>8488</v>
      </c>
      <c r="G4896" s="1253" t="str">
        <f>IF(ISBLANK(PD7a!$I$11),"##BLANK",PD7a!$I$11)</f>
        <v>##BLANK</v>
      </c>
    </row>
    <row r="4897" spans="2:7" x14ac:dyDescent="0.2">
      <c r="B4897" t="str">
        <f>UPPER(PD7a!$S$12)</f>
        <v>B0724GPV_WR_PR24</v>
      </c>
      <c r="C4897" t="str">
        <f>IF(LEN(_xlfn.CONCAT(PD7a!$B$9, " - ", PD7a!$B$12, " - ", PD7a!$E$6, " - ", PD7a!$E$5))&gt;230,LEFT(_xlfn.CONCAT(PD7a!$B$9, " - ", PD7a!$B$12, " - ", PD7a!$E$6, " - ", PD7a!$E$5),212)&amp;" [*** truncated]",_xlfn.CONCAT(PD7a!$B$9, " - ", PD7a!$B$12, " - ", PD7a!$E$6, " - ", PD7a!$E$5))</f>
        <v>Totex - Green recovery  - Variance  - Water resources - Price control period to date</v>
      </c>
      <c r="D4897" t="str">
        <f>PD7a!$C$12</f>
        <v>£m</v>
      </c>
      <c r="E4897" t="s">
        <v>8488</v>
      </c>
      <c r="G4897" s="1253">
        <f>IF(ISBLANK(PD7a!$E$12),"##BLANK",PD7a!$E$12)</f>
        <v>0</v>
      </c>
    </row>
    <row r="4898" spans="2:7" x14ac:dyDescent="0.2">
      <c r="B4898" t="str">
        <f>UPPER(PD7a!$T$12)</f>
        <v>B0732GPV_NP_PR24</v>
      </c>
      <c r="C4898" t="str">
        <f>IF(LEN(_xlfn.CONCAT(PD7a!$B$9, " - ", PD7a!$B$12, " - ", PD7a!$F$6, " - ", PD7a!$E$5))&gt;230,LEFT(_xlfn.CONCAT(PD7a!$B$9, " - ", PD7a!$B$12, " - ", PD7a!$F$6, " - ", PD7a!$E$5),212)&amp;" [*** truncated]",_xlfn.CONCAT(PD7a!$B$9, " - ", PD7a!$B$12, " - ", PD7a!$F$6, " - ", PD7a!$E$5))</f>
        <v>Totex - Green recovery  - Variance  - Water network plus - Price control period to date</v>
      </c>
      <c r="D4898" t="str">
        <f>PD7a!$C$12</f>
        <v>£m</v>
      </c>
      <c r="E4898" t="s">
        <v>8488</v>
      </c>
      <c r="G4898" s="1253">
        <f>IF(ISBLANK(PD7a!$F$12),"##BLANK",PD7a!$F$12)</f>
        <v>0</v>
      </c>
    </row>
    <row r="4899" spans="2:7" x14ac:dyDescent="0.2">
      <c r="B4899" t="str">
        <f>UPPER(PD7a!$U$12)</f>
        <v>B0740GPV_WP_PR24</v>
      </c>
      <c r="C4899" t="str">
        <f>IF(LEN(_xlfn.CONCAT(PD7a!$B$9, " - ", PD7a!$B$12, " - ", PD7a!$G$6, " - ", PD7a!$E$5))&gt;230,LEFT(_xlfn.CONCAT(PD7a!$B$9, " - ", PD7a!$B$12, " - ", PD7a!$G$6, " - ", PD7a!$E$5),212)&amp;" [*** truncated]",_xlfn.CONCAT(PD7a!$B$9, " - ", PD7a!$B$12, " - ", PD7a!$G$6, " - ", PD7a!$E$5))</f>
        <v>Totex - Green recovery  - Variance  - Wastewater network plus - Price control period to date</v>
      </c>
      <c r="D4899" t="str">
        <f>PD7a!$C$12</f>
        <v>£m</v>
      </c>
      <c r="E4899" t="s">
        <v>8488</v>
      </c>
      <c r="G4899" s="1253">
        <f>IF(ISBLANK(PD7a!$G$12),"##BLANK",PD7a!$G$12)</f>
        <v>0</v>
      </c>
    </row>
    <row r="4900" spans="2:7" x14ac:dyDescent="0.2">
      <c r="B4900" t="str">
        <f>UPPER(PD7a!$W$12)</f>
        <v>B0748GPV_AC_PR24</v>
      </c>
      <c r="C4900" t="str">
        <f>IF(LEN(_xlfn.CONCAT(PD7a!$B$9, " - ", PD7a!$B$12, " - ", PD7a!$I$6, " - ", PD7a!$E$5))&gt;230,LEFT(_xlfn.CONCAT(PD7a!$B$9, " - ", PD7a!$B$12, " - ", PD7a!$I$6, " - ", PD7a!$E$5),212)&amp;" [*** truncated]",_xlfn.CONCAT(PD7a!$B$9, " - ", PD7a!$B$12, " - ", PD7a!$I$6, " - ", PD7a!$E$5))</f>
        <v>Totex - Green recovery  - Variance  - Additional control - Price control period to date</v>
      </c>
      <c r="D4900" t="str">
        <f>PD7a!$C$12</f>
        <v>£m</v>
      </c>
      <c r="E4900" t="s">
        <v>8488</v>
      </c>
      <c r="G4900" s="1253">
        <f>IF(ISBLANK(PD7a!$I$12),"##BLANK",PD7a!$I$12)</f>
        <v>0</v>
      </c>
    </row>
    <row r="4901" spans="2:7" x14ac:dyDescent="0.2">
      <c r="B4901" t="str">
        <f>UPPER(PD7a!$S$13)</f>
        <v>B0664GPVT_WR_PR24</v>
      </c>
      <c r="C4901" t="str">
        <f>IF(LEN(_xlfn.CONCAT(PD7a!$B$9, " - ", PD7a!$B$13, " - ", PD7a!$E$6, " - ", PD7a!$E$5))&gt;230,LEFT(_xlfn.CONCAT(PD7a!$B$9, " - ", PD7a!$B$13, " - ", PD7a!$E$6, " - ", PD7a!$E$5),212)&amp;" [*** truncated]",_xlfn.CONCAT(PD7a!$B$9, " - ", PD7a!$B$13, " - ", PD7a!$E$6, " - ", PD7a!$E$5))</f>
        <v>Totex - Green recovery  - Variance due to timing of expenditure - Water resources - Price control period to date</v>
      </c>
      <c r="D4901" t="str">
        <f>PD7a!$C$13</f>
        <v>£m</v>
      </c>
      <c r="E4901" t="s">
        <v>8488</v>
      </c>
      <c r="G4901" s="1253" t="str">
        <f>IF(ISBLANK(PD7a!$E$13),"##BLANK",PD7a!$E$13)</f>
        <v>##BLANK</v>
      </c>
    </row>
    <row r="4902" spans="2:7" x14ac:dyDescent="0.2">
      <c r="B4902" t="str">
        <f>UPPER(PD7a!$T$13)</f>
        <v>B0670GPVT_NP_PR24</v>
      </c>
      <c r="C4902" t="str">
        <f>IF(LEN(_xlfn.CONCAT(PD7a!$B$9, " - ", PD7a!$B$13, " - ", PD7a!$F$6, " - ", PD7a!$E$5))&gt;230,LEFT(_xlfn.CONCAT(PD7a!$B$9, " - ", PD7a!$B$13, " - ", PD7a!$F$6, " - ", PD7a!$E$5),212)&amp;" [*** truncated]",_xlfn.CONCAT(PD7a!$B$9, " - ", PD7a!$B$13, " - ", PD7a!$F$6, " - ", PD7a!$E$5))</f>
        <v>Totex - Green recovery  - Variance due to timing of expenditure - Water network plus - Price control period to date</v>
      </c>
      <c r="D4902" t="str">
        <f>PD7a!$C$13</f>
        <v>£m</v>
      </c>
      <c r="E4902" t="s">
        <v>8488</v>
      </c>
      <c r="G4902" s="1253" t="str">
        <f>IF(ISBLANK(PD7a!$F$13),"##BLANK",PD7a!$F$13)</f>
        <v>##BLANK</v>
      </c>
    </row>
    <row r="4903" spans="2:7" x14ac:dyDescent="0.2">
      <c r="B4903" t="str">
        <f>UPPER(PD7a!$U$13)</f>
        <v>B0676GPVT_WP_PR24</v>
      </c>
      <c r="C4903" t="str">
        <f>IF(LEN(_xlfn.CONCAT(PD7a!$B$9, " - ", PD7a!$B$13, " - ", PD7a!$G$6, " - ", PD7a!$E$5))&gt;230,LEFT(_xlfn.CONCAT(PD7a!$B$9, " - ", PD7a!$B$13, " - ", PD7a!$G$6, " - ", PD7a!$E$5),212)&amp;" [*** truncated]",_xlfn.CONCAT(PD7a!$B$9, " - ", PD7a!$B$13, " - ", PD7a!$G$6, " - ", PD7a!$E$5))</f>
        <v>Totex - Green recovery  - Variance due to timing of expenditure - Wastewater network plus - Price control period to date</v>
      </c>
      <c r="D4903" t="str">
        <f>PD7a!$C$13</f>
        <v>£m</v>
      </c>
      <c r="E4903" t="s">
        <v>8488</v>
      </c>
      <c r="G4903" s="1253" t="str">
        <f>IF(ISBLANK(PD7a!$G$13),"##BLANK",PD7a!$G$13)</f>
        <v>##BLANK</v>
      </c>
    </row>
    <row r="4904" spans="2:7" x14ac:dyDescent="0.2">
      <c r="B4904" t="str">
        <f>UPPER(PD7a!$W$13)</f>
        <v>B0688GPVT_AC_PR24</v>
      </c>
      <c r="C4904" t="str">
        <f>IF(LEN(_xlfn.CONCAT(PD7a!$B$9, " - ", PD7a!$B$13, " - ", PD7a!$I$6, " - ", PD7a!$E$5))&gt;230,LEFT(_xlfn.CONCAT(PD7a!$B$9, " - ", PD7a!$B$13, " - ", PD7a!$I$6, " - ", PD7a!$E$5),212)&amp;" [*** truncated]",_xlfn.CONCAT(PD7a!$B$9, " - ", PD7a!$B$13, " - ", PD7a!$I$6, " - ", PD7a!$E$5))</f>
        <v>Totex - Green recovery  - Variance due to timing of expenditure - Additional control - Price control period to date</v>
      </c>
      <c r="D4904" t="str">
        <f>PD7a!$C$13</f>
        <v>£m</v>
      </c>
      <c r="E4904" t="s">
        <v>8488</v>
      </c>
      <c r="G4904" s="1253" t="str">
        <f>IF(ISBLANK(PD7a!$I$13),"##BLANK",PD7a!$I$13)</f>
        <v>##BLANK</v>
      </c>
    </row>
    <row r="4905" spans="2:7" x14ac:dyDescent="0.2">
      <c r="B4905" t="str">
        <f>UPPER(PD7a!$S$14)</f>
        <v>B0725GPVE_WR_PR24</v>
      </c>
      <c r="C4905" t="str">
        <f>IF(LEN(_xlfn.CONCAT(PD7a!$B$9, " - ", PD7a!$B$14, " - ", PD7a!$E$6, " - ", PD7a!$E$5))&gt;230,LEFT(_xlfn.CONCAT(PD7a!$B$9, " - ", PD7a!$B$14, " - ", PD7a!$E$6, " - ", PD7a!$E$5),212)&amp;" [*** truncated]",_xlfn.CONCAT(PD7a!$B$9, " - ", PD7a!$B$14, " - ", PD7a!$E$6, " - ", PD7a!$E$5))</f>
        <v>Totex - Green recovery  - Variance due to efficiency - Water resources - Price control period to date</v>
      </c>
      <c r="D4905" t="str">
        <f>PD7a!$C$14</f>
        <v>£m</v>
      </c>
      <c r="E4905" t="s">
        <v>8488</v>
      </c>
      <c r="G4905" s="1253">
        <f>IF(ISBLANK(PD7a!$E$14),"##BLANK",PD7a!$E$14)</f>
        <v>0</v>
      </c>
    </row>
    <row r="4906" spans="2:7" x14ac:dyDescent="0.2">
      <c r="B4906" t="str">
        <f>UPPER(PD7a!$T$14)</f>
        <v>B0733GPVE_NP_PR24</v>
      </c>
      <c r="C4906" t="str">
        <f>IF(LEN(_xlfn.CONCAT(PD7a!$B$9, " - ", PD7a!$B$14, " - ", PD7a!$F$6, " - ", PD7a!$E$5))&gt;230,LEFT(_xlfn.CONCAT(PD7a!$B$9, " - ", PD7a!$B$14, " - ", PD7a!$F$6, " - ", PD7a!$E$5),212)&amp;" [*** truncated]",_xlfn.CONCAT(PD7a!$B$9, " - ", PD7a!$B$14, " - ", PD7a!$F$6, " - ", PD7a!$E$5))</f>
        <v>Totex - Green recovery  - Variance due to efficiency - Water network plus - Price control period to date</v>
      </c>
      <c r="D4906" t="str">
        <f>PD7a!$C$14</f>
        <v>£m</v>
      </c>
      <c r="E4906" t="s">
        <v>8488</v>
      </c>
      <c r="G4906" s="1253">
        <f>IF(ISBLANK(PD7a!$F$14),"##BLANK",PD7a!$F$14)</f>
        <v>0</v>
      </c>
    </row>
    <row r="4907" spans="2:7" x14ac:dyDescent="0.2">
      <c r="B4907" t="str">
        <f>UPPER(PD7a!$U$14)</f>
        <v>B0741GPVE_WP_PR24</v>
      </c>
      <c r="C4907" t="str">
        <f>IF(LEN(_xlfn.CONCAT(PD7a!$B$9, " - ", PD7a!$B$14, " - ", PD7a!$G$6, " - ", PD7a!$E$5))&gt;230,LEFT(_xlfn.CONCAT(PD7a!$B$9, " - ", PD7a!$B$14, " - ", PD7a!$G$6, " - ", PD7a!$E$5),212)&amp;" [*** truncated]",_xlfn.CONCAT(PD7a!$B$9, " - ", PD7a!$B$14, " - ", PD7a!$G$6, " - ", PD7a!$E$5))</f>
        <v>Totex - Green recovery  - Variance due to efficiency - Wastewater network plus - Price control period to date</v>
      </c>
      <c r="D4907" t="str">
        <f>PD7a!$C$14</f>
        <v>£m</v>
      </c>
      <c r="E4907" t="s">
        <v>8488</v>
      </c>
      <c r="G4907" s="1253">
        <f>IF(ISBLANK(PD7a!$G$14),"##BLANK",PD7a!$G$14)</f>
        <v>0</v>
      </c>
    </row>
    <row r="4908" spans="2:7" x14ac:dyDescent="0.2">
      <c r="B4908" t="str">
        <f>UPPER(PD7a!$W$14)</f>
        <v>B0749GPVE_AC_PR24</v>
      </c>
      <c r="C4908" t="str">
        <f>IF(LEN(_xlfn.CONCAT(PD7a!$B$9, " - ", PD7a!$B$14, " - ", PD7a!$I$6, " - ", PD7a!$E$5))&gt;230,LEFT(_xlfn.CONCAT(PD7a!$B$9, " - ", PD7a!$B$14, " - ", PD7a!$I$6, " - ", PD7a!$E$5),212)&amp;" [*** truncated]",_xlfn.CONCAT(PD7a!$B$9, " - ", PD7a!$B$14, " - ", PD7a!$I$6, " - ", PD7a!$E$5))</f>
        <v>Totex - Green recovery  - Variance due to efficiency - Additional control - Price control period to date</v>
      </c>
      <c r="D4908" t="str">
        <f>PD7a!$C$14</f>
        <v>£m</v>
      </c>
      <c r="E4908" t="s">
        <v>8488</v>
      </c>
      <c r="G4908" s="1253">
        <f>IF(ISBLANK(PD7a!$I$14),"##BLANK",PD7a!$I$14)</f>
        <v>0</v>
      </c>
    </row>
    <row r="4909" spans="2:7" x14ac:dyDescent="0.2">
      <c r="B4909" t="str">
        <f>UPPER(PD7a!$S$15)</f>
        <v>B0665GPSO_WR_PR24</v>
      </c>
      <c r="C4909" t="str">
        <f>IF(LEN(_xlfn.CONCAT(PD7a!$B$9, " - ", PD7a!$B$15, " - ", PD7a!$E$6, " - ", PD7a!$E$5))&gt;230,LEFT(_xlfn.CONCAT(PD7a!$B$9, " - ", PD7a!$B$15, " - ", PD7a!$E$6, " - ", PD7a!$E$5),212)&amp;" [*** truncated]",_xlfn.CONCAT(PD7a!$B$9, " - ", PD7a!$B$15, " - ", PD7a!$E$6, " - ", PD7a!$E$5))</f>
        <v>Totex - Green recovery  - Customer cost sharing rate - outperformance - Water resources - Price control period to date</v>
      </c>
      <c r="D4909" t="str">
        <f>PD7a!$C$15</f>
        <v>%</v>
      </c>
      <c r="E4909" t="s">
        <v>8488</v>
      </c>
      <c r="G4909" s="1254" t="str">
        <f>IF(ISBLANK(PD7a!$E$15),"##BLANK",PD7a!$E$15)</f>
        <v>##BLANK</v>
      </c>
    </row>
    <row r="4910" spans="2:7" x14ac:dyDescent="0.2">
      <c r="B4910" t="str">
        <f>UPPER(PD7a!$T$15)</f>
        <v>B0671GPSO_NP_PR24</v>
      </c>
      <c r="C4910" t="str">
        <f>IF(LEN(_xlfn.CONCAT(PD7a!$B$9, " - ", PD7a!$B$15, " - ", PD7a!$F$6, " - ", PD7a!$E$5))&gt;230,LEFT(_xlfn.CONCAT(PD7a!$B$9, " - ", PD7a!$B$15, " - ", PD7a!$F$6, " - ", PD7a!$E$5),212)&amp;" [*** truncated]",_xlfn.CONCAT(PD7a!$B$9, " - ", PD7a!$B$15, " - ", PD7a!$F$6, " - ", PD7a!$E$5))</f>
        <v>Totex - Green recovery  - Customer cost sharing rate - outperformance - Water network plus - Price control period to date</v>
      </c>
      <c r="D4910" t="str">
        <f>PD7a!$C$15</f>
        <v>%</v>
      </c>
      <c r="E4910" t="s">
        <v>8488</v>
      </c>
      <c r="G4910" s="1254" t="str">
        <f>IF(ISBLANK(PD7a!$F$15),"##BLANK",PD7a!$F$15)</f>
        <v>##BLANK</v>
      </c>
    </row>
    <row r="4911" spans="2:7" x14ac:dyDescent="0.2">
      <c r="B4911" t="str">
        <f>UPPER(PD7a!$U$15)</f>
        <v>B0677GPSO_WP_PR24</v>
      </c>
      <c r="C4911" t="str">
        <f>IF(LEN(_xlfn.CONCAT(PD7a!$B$9, " - ", PD7a!$B$15, " - ", PD7a!$G$6, " - ", PD7a!$E$5))&gt;230,LEFT(_xlfn.CONCAT(PD7a!$B$9, " - ", PD7a!$B$15, " - ", PD7a!$G$6, " - ", PD7a!$E$5),212)&amp;" [*** truncated]",_xlfn.CONCAT(PD7a!$B$9, " - ", PD7a!$B$15, " - ", PD7a!$G$6, " - ", PD7a!$E$5))</f>
        <v>Totex - Green recovery  - Customer cost sharing rate - outperformance - Wastewater network plus - Price control period to date</v>
      </c>
      <c r="D4911" t="str">
        <f>PD7a!$C$15</f>
        <v>%</v>
      </c>
      <c r="E4911" t="s">
        <v>8488</v>
      </c>
      <c r="G4911" s="1254" t="str">
        <f>IF(ISBLANK(PD7a!$G$15),"##BLANK",PD7a!$G$15)</f>
        <v>##BLANK</v>
      </c>
    </row>
    <row r="4912" spans="2:7" x14ac:dyDescent="0.2">
      <c r="B4912" t="str">
        <f>UPPER(PD7a!$W$15)</f>
        <v>B0689GPSO_AC_PR24</v>
      </c>
      <c r="C4912" t="str">
        <f>IF(LEN(_xlfn.CONCAT(PD7a!$B$9, " - ", PD7a!$B$15, " - ", PD7a!$I$6, " - ", PD7a!$E$5))&gt;230,LEFT(_xlfn.CONCAT(PD7a!$B$9, " - ", PD7a!$B$15, " - ", PD7a!$I$6, " - ", PD7a!$E$5),212)&amp;" [*** truncated]",_xlfn.CONCAT(PD7a!$B$9, " - ", PD7a!$B$15, " - ", PD7a!$I$6, " - ", PD7a!$E$5))</f>
        <v>Totex - Green recovery  - Customer cost sharing rate - outperformance - Additional control - Price control period to date</v>
      </c>
      <c r="D4912" t="str">
        <f>PD7a!$C$15</f>
        <v>%</v>
      </c>
      <c r="E4912" t="s">
        <v>8488</v>
      </c>
      <c r="G4912" s="1254" t="str">
        <f>IF(ISBLANK(PD7a!$I$15),"##BLANK",PD7a!$I$15)</f>
        <v>##BLANK</v>
      </c>
    </row>
    <row r="4913" spans="2:7" x14ac:dyDescent="0.2">
      <c r="B4913" t="str">
        <f>UPPER(PD7a!$S$16)</f>
        <v>B0666GPSU_WR_PR24</v>
      </c>
      <c r="C4913" t="str">
        <f>IF(LEN(_xlfn.CONCAT(PD7a!$B$9, " - ", PD7a!$B$16, " - ", PD7a!$E$6, " - ", PD7a!$E$5))&gt;230,LEFT(_xlfn.CONCAT(PD7a!$B$9, " - ", PD7a!$B$16, " - ", PD7a!$E$6, " - ", PD7a!$E$5),212)&amp;" [*** truncated]",_xlfn.CONCAT(PD7a!$B$9, " - ", PD7a!$B$16, " - ", PD7a!$E$6, " - ", PD7a!$E$5))</f>
        <v>Totex - Green recovery  - Customer cost sharing rate - underperformance - Water resources - Price control period to date</v>
      </c>
      <c r="D4913" t="str">
        <f>PD7a!$C$16</f>
        <v>%</v>
      </c>
      <c r="E4913" t="s">
        <v>8488</v>
      </c>
      <c r="G4913" s="1254" t="str">
        <f>IF(ISBLANK(PD7a!$E$16),"##BLANK",PD7a!$E$16)</f>
        <v>##BLANK</v>
      </c>
    </row>
    <row r="4914" spans="2:7" x14ac:dyDescent="0.2">
      <c r="B4914" t="str">
        <f>UPPER(PD7a!$T$16)</f>
        <v>B0672GPSU_NP_PR24</v>
      </c>
      <c r="C4914" t="str">
        <f>IF(LEN(_xlfn.CONCAT(PD7a!$B$9, " - ", PD7a!$B$16, " - ", PD7a!$F$6, " - ", PD7a!$E$5))&gt;230,LEFT(_xlfn.CONCAT(PD7a!$B$9, " - ", PD7a!$B$16, " - ", PD7a!$F$6, " - ", PD7a!$E$5),212)&amp;" [*** truncated]",_xlfn.CONCAT(PD7a!$B$9, " - ", PD7a!$B$16, " - ", PD7a!$F$6, " - ", PD7a!$E$5))</f>
        <v>Totex - Green recovery  - Customer cost sharing rate - underperformance - Water network plus - Price control period to date</v>
      </c>
      <c r="D4914" t="str">
        <f>PD7a!$C$16</f>
        <v>%</v>
      </c>
      <c r="E4914" t="s">
        <v>8488</v>
      </c>
      <c r="G4914" s="1254" t="str">
        <f>IF(ISBLANK(PD7a!$F$16),"##BLANK",PD7a!$F$16)</f>
        <v>##BLANK</v>
      </c>
    </row>
    <row r="4915" spans="2:7" x14ac:dyDescent="0.2">
      <c r="B4915" t="str">
        <f>UPPER(PD7a!$U$16)</f>
        <v>B0678GPSU_WP_PR24</v>
      </c>
      <c r="C4915" t="str">
        <f>IF(LEN(_xlfn.CONCAT(PD7a!$B$9, " - ", PD7a!$B$16, " - ", PD7a!$G$6, " - ", PD7a!$E$5))&gt;230,LEFT(_xlfn.CONCAT(PD7a!$B$9, " - ", PD7a!$B$16, " - ", PD7a!$G$6, " - ", PD7a!$E$5),212)&amp;" [*** truncated]",_xlfn.CONCAT(PD7a!$B$9, " - ", PD7a!$B$16, " - ", PD7a!$G$6, " - ", PD7a!$E$5))</f>
        <v>Totex - Green recovery  - Customer cost sharing rate - underperformance - Wastewater network plus - Price control period to date</v>
      </c>
      <c r="D4915" t="str">
        <f>PD7a!$C$16</f>
        <v>%</v>
      </c>
      <c r="E4915" t="s">
        <v>8488</v>
      </c>
      <c r="G4915" s="1254" t="str">
        <f>IF(ISBLANK(PD7a!$G$16),"##BLANK",PD7a!$G$16)</f>
        <v>##BLANK</v>
      </c>
    </row>
    <row r="4916" spans="2:7" x14ac:dyDescent="0.2">
      <c r="B4916" t="str">
        <f>UPPER(PD7a!$W$16)</f>
        <v>B0690GPSU_AC_PR24</v>
      </c>
      <c r="C4916" t="str">
        <f>IF(LEN(_xlfn.CONCAT(PD7a!$B$9, " - ", PD7a!$B$16, " - ", PD7a!$I$6, " - ", PD7a!$E$5))&gt;230,LEFT(_xlfn.CONCAT(PD7a!$B$9, " - ", PD7a!$B$16, " - ", PD7a!$I$6, " - ", PD7a!$E$5),212)&amp;" [*** truncated]",_xlfn.CONCAT(PD7a!$B$9, " - ", PD7a!$B$16, " - ", PD7a!$I$6, " - ", PD7a!$E$5))</f>
        <v>Totex - Green recovery  - Customer cost sharing rate - underperformance - Additional control - Price control period to date</v>
      </c>
      <c r="D4916" t="str">
        <f>PD7a!$C$16</f>
        <v>%</v>
      </c>
      <c r="E4916" t="s">
        <v>8488</v>
      </c>
      <c r="G4916" s="1254" t="str">
        <f>IF(ISBLANK(PD7a!$I$16),"##BLANK",PD7a!$I$16)</f>
        <v>##BLANK</v>
      </c>
    </row>
    <row r="4917" spans="2:7" x14ac:dyDescent="0.2">
      <c r="B4917" t="str">
        <f>UPPER(PD7a!$S$17)</f>
        <v>B0726GPCO_WR_PR24</v>
      </c>
      <c r="C4917" t="str">
        <f>IF(LEN(_xlfn.CONCAT(PD7a!$B$9, " - ", PD7a!$B$17, " - ", PD7a!$E$6, " - ", PD7a!$E$5))&gt;230,LEFT(_xlfn.CONCAT(PD7a!$B$9, " - ", PD7a!$B$17, " - ", PD7a!$E$6, " - ", PD7a!$E$5),212)&amp;" [*** truncated]",_xlfn.CONCAT(PD7a!$B$9, " - ", PD7a!$B$17, " - ", PD7a!$E$6, " - ", PD7a!$E$5))</f>
        <v>Totex - Green recovery  - Customer share of totex - outperformance - Water resources - Price control period to date</v>
      </c>
      <c r="D4917" t="str">
        <f>PD7a!$C$17</f>
        <v>£m</v>
      </c>
      <c r="E4917" t="s">
        <v>8488</v>
      </c>
      <c r="G4917" s="1253">
        <f>IF(ISBLANK(PD7a!$E$17),"##BLANK",PD7a!$E$17)</f>
        <v>0</v>
      </c>
    </row>
    <row r="4918" spans="2:7" x14ac:dyDescent="0.2">
      <c r="B4918" t="str">
        <f>UPPER(PD7a!$T$17)</f>
        <v>B0734GPCO_NP_PR24</v>
      </c>
      <c r="C4918" t="str">
        <f>IF(LEN(_xlfn.CONCAT(PD7a!$B$9, " - ", PD7a!$B$17, " - ", PD7a!$F$6, " - ", PD7a!$E$5))&gt;230,LEFT(_xlfn.CONCAT(PD7a!$B$9, " - ", PD7a!$B$17, " - ", PD7a!$F$6, " - ", PD7a!$E$5),212)&amp;" [*** truncated]",_xlfn.CONCAT(PD7a!$B$9, " - ", PD7a!$B$17, " - ", PD7a!$F$6, " - ", PD7a!$E$5))</f>
        <v>Totex - Green recovery  - Customer share of totex - outperformance - Water network plus - Price control period to date</v>
      </c>
      <c r="D4918" t="str">
        <f>PD7a!$C$17</f>
        <v>£m</v>
      </c>
      <c r="E4918" t="s">
        <v>8488</v>
      </c>
      <c r="G4918" s="1253">
        <f>IF(ISBLANK(PD7a!$F$17),"##BLANK",PD7a!$F$17)</f>
        <v>0</v>
      </c>
    </row>
    <row r="4919" spans="2:7" x14ac:dyDescent="0.2">
      <c r="B4919" t="str">
        <f>UPPER(PD7a!$U$17)</f>
        <v>B0742GPCO_WP_PR24</v>
      </c>
      <c r="C4919" t="str">
        <f>IF(LEN(_xlfn.CONCAT(PD7a!$B$9, " - ", PD7a!$B$17, " - ", PD7a!$G$6, " - ", PD7a!$E$5))&gt;230,LEFT(_xlfn.CONCAT(PD7a!$B$9, " - ", PD7a!$B$17, " - ", PD7a!$G$6, " - ", PD7a!$E$5),212)&amp;" [*** truncated]",_xlfn.CONCAT(PD7a!$B$9, " - ", PD7a!$B$17, " - ", PD7a!$G$6, " - ", PD7a!$E$5))</f>
        <v>Totex - Green recovery  - Customer share of totex - outperformance - Wastewater network plus - Price control period to date</v>
      </c>
      <c r="D4919" t="str">
        <f>PD7a!$C$17</f>
        <v>£m</v>
      </c>
      <c r="E4919" t="s">
        <v>8488</v>
      </c>
      <c r="G4919" s="1253">
        <f>IF(ISBLANK(PD7a!$G$17),"##BLANK",PD7a!$G$17)</f>
        <v>0</v>
      </c>
    </row>
    <row r="4920" spans="2:7" x14ac:dyDescent="0.2">
      <c r="B4920" t="str">
        <f>UPPER(PD7a!$W$17)</f>
        <v>B0750GPCO_AC_PR24</v>
      </c>
      <c r="C4920" t="str">
        <f>IF(LEN(_xlfn.CONCAT(PD7a!$B$9, " - ", PD7a!$B$17, " - ", PD7a!$I$6, " - ", PD7a!$E$5))&gt;230,LEFT(_xlfn.CONCAT(PD7a!$B$9, " - ", PD7a!$B$17, " - ", PD7a!$I$6, " - ", PD7a!$E$5),212)&amp;" [*** truncated]",_xlfn.CONCAT(PD7a!$B$9, " - ", PD7a!$B$17, " - ", PD7a!$I$6, " - ", PD7a!$E$5))</f>
        <v>Totex - Green recovery  - Customer share of totex - outperformance - Additional control - Price control period to date</v>
      </c>
      <c r="D4920" t="str">
        <f>PD7a!$C$17</f>
        <v>£m</v>
      </c>
      <c r="E4920" t="s">
        <v>8488</v>
      </c>
      <c r="G4920" s="1253">
        <f>IF(ISBLANK(PD7a!$I$17),"##BLANK",PD7a!$I$17)</f>
        <v>0</v>
      </c>
    </row>
    <row r="4921" spans="2:7" x14ac:dyDescent="0.2">
      <c r="B4921" t="str">
        <f>UPPER(PD7a!$S$18)</f>
        <v>B0727GPCU_WR_PR24</v>
      </c>
      <c r="C4921" t="str">
        <f>IF(LEN(_xlfn.CONCAT(PD7a!$B$9, " - ", PD7a!$B$18, " - ", PD7a!$E$6, " - ", PD7a!$E$5))&gt;230,LEFT(_xlfn.CONCAT(PD7a!$B$9, " - ", PD7a!$B$18, " - ", PD7a!$E$6, " - ", PD7a!$E$5),212)&amp;" [*** truncated]",_xlfn.CONCAT(PD7a!$B$9, " - ", PD7a!$B$18, " - ", PD7a!$E$6, " - ", PD7a!$E$5))</f>
        <v>Totex - Green recovery  - Customer share of totex - underperformance - Water resources - Price control period to date</v>
      </c>
      <c r="D4921" t="str">
        <f>PD7a!$C$18</f>
        <v>£m</v>
      </c>
      <c r="E4921" t="s">
        <v>8488</v>
      </c>
      <c r="G4921" s="1253">
        <f>IF(ISBLANK(PD7a!$E$18),"##BLANK",PD7a!$E$18)</f>
        <v>0</v>
      </c>
    </row>
    <row r="4922" spans="2:7" x14ac:dyDescent="0.2">
      <c r="B4922" t="str">
        <f>UPPER(PD7a!$T$18)</f>
        <v>B0735GPCU_NP_PR24</v>
      </c>
      <c r="C4922" t="str">
        <f>IF(LEN(_xlfn.CONCAT(PD7a!$B$9, " - ", PD7a!$B$18, " - ", PD7a!$F$6, " - ", PD7a!$E$5))&gt;230,LEFT(_xlfn.CONCAT(PD7a!$B$9, " - ", PD7a!$B$18, " - ", PD7a!$F$6, " - ", PD7a!$E$5),212)&amp;" [*** truncated]",_xlfn.CONCAT(PD7a!$B$9, " - ", PD7a!$B$18, " - ", PD7a!$F$6, " - ", PD7a!$E$5))</f>
        <v>Totex - Green recovery  - Customer share of totex - underperformance - Water network plus - Price control period to date</v>
      </c>
      <c r="D4922" t="str">
        <f>PD7a!$C$18</f>
        <v>£m</v>
      </c>
      <c r="E4922" t="s">
        <v>8488</v>
      </c>
      <c r="G4922" s="1253">
        <f>IF(ISBLANK(PD7a!$F$18),"##BLANK",PD7a!$F$18)</f>
        <v>0</v>
      </c>
    </row>
    <row r="4923" spans="2:7" x14ac:dyDescent="0.2">
      <c r="B4923" t="str">
        <f>UPPER(PD7a!$U$18)</f>
        <v>B0743GPCU_WP_PR24</v>
      </c>
      <c r="C4923" t="str">
        <f>IF(LEN(_xlfn.CONCAT(PD7a!$B$9, " - ", PD7a!$B$18, " - ", PD7a!$G$6, " - ", PD7a!$E$5))&gt;230,LEFT(_xlfn.CONCAT(PD7a!$B$9, " - ", PD7a!$B$18, " - ", PD7a!$G$6, " - ", PD7a!$E$5),212)&amp;" [*** truncated]",_xlfn.CONCAT(PD7a!$B$9, " - ", PD7a!$B$18, " - ", PD7a!$G$6, " - ", PD7a!$E$5))</f>
        <v>Totex - Green recovery  - Customer share of totex - underperformance - Wastewater network plus - Price control period to date</v>
      </c>
      <c r="D4923" t="str">
        <f>PD7a!$C$18</f>
        <v>£m</v>
      </c>
      <c r="E4923" t="s">
        <v>8488</v>
      </c>
      <c r="G4923" s="1253">
        <f>IF(ISBLANK(PD7a!$G$18),"##BLANK",PD7a!$G$18)</f>
        <v>0</v>
      </c>
    </row>
    <row r="4924" spans="2:7" x14ac:dyDescent="0.2">
      <c r="B4924" t="str">
        <f>UPPER(PD7a!$W$18)</f>
        <v>B0751GPCU_AC_PR24</v>
      </c>
      <c r="C4924" t="str">
        <f>IF(LEN(_xlfn.CONCAT(PD7a!$B$9, " - ", PD7a!$B$18, " - ", PD7a!$I$6, " - ", PD7a!$E$5))&gt;230,LEFT(_xlfn.CONCAT(PD7a!$B$9, " - ", PD7a!$B$18, " - ", PD7a!$I$6, " - ", PD7a!$E$5),212)&amp;" [*** truncated]",_xlfn.CONCAT(PD7a!$B$9, " - ", PD7a!$B$18, " - ", PD7a!$I$6, " - ", PD7a!$E$5))</f>
        <v>Totex - Green recovery  - Customer share of totex - underperformance - Additional control - Price control period to date</v>
      </c>
      <c r="D4924" t="str">
        <f>PD7a!$C$18</f>
        <v>£m</v>
      </c>
      <c r="E4924" t="s">
        <v>8488</v>
      </c>
      <c r="G4924" s="1253">
        <f>IF(ISBLANK(PD7a!$I$18),"##BLANK",PD7a!$I$18)</f>
        <v>0</v>
      </c>
    </row>
    <row r="4925" spans="2:7" x14ac:dyDescent="0.2">
      <c r="B4925" t="str">
        <f>UPPER(PD7a!$S$19)</f>
        <v>B0728GPBO_WR_PR24</v>
      </c>
      <c r="C4925" t="str">
        <f>IF(LEN(_xlfn.CONCAT(PD7a!$B$9, " - ", PD7a!$B$19, " - ", PD7a!$E$6, " - ", PD7a!$E$5))&gt;230,LEFT(_xlfn.CONCAT(PD7a!$B$9, " - ", PD7a!$B$19, " - ", PD7a!$E$6, " - ", PD7a!$E$5),212)&amp;" [*** truncated]",_xlfn.CONCAT(PD7a!$B$9, " - ", PD7a!$B$19, " - ", PD7a!$E$6, " - ", PD7a!$E$5))</f>
        <v>Totex - Green recovery  - Company share of totex - outperformance - Water resources - Price control period to date</v>
      </c>
      <c r="D4925" t="str">
        <f>PD7a!$C$19</f>
        <v>£m</v>
      </c>
      <c r="E4925" t="s">
        <v>8488</v>
      </c>
      <c r="G4925" s="1253">
        <f>IF(ISBLANK(PD7a!$E$19),"##BLANK",PD7a!$E$19)</f>
        <v>0</v>
      </c>
    </row>
    <row r="4926" spans="2:7" x14ac:dyDescent="0.2">
      <c r="B4926" t="str">
        <f>UPPER(PD7a!$T$19)</f>
        <v>B0736GPBO_NP_PR24</v>
      </c>
      <c r="C4926" t="str">
        <f>IF(LEN(_xlfn.CONCAT(PD7a!$B$9, " - ", PD7a!$B$19, " - ", PD7a!$F$6, " - ", PD7a!$E$5))&gt;230,LEFT(_xlfn.CONCAT(PD7a!$B$9, " - ", PD7a!$B$19, " - ", PD7a!$F$6, " - ", PD7a!$E$5),212)&amp;" [*** truncated]",_xlfn.CONCAT(PD7a!$B$9, " - ", PD7a!$B$19, " - ", PD7a!$F$6, " - ", PD7a!$E$5))</f>
        <v>Totex - Green recovery  - Company share of totex - outperformance - Water network plus - Price control period to date</v>
      </c>
      <c r="D4926" t="str">
        <f>PD7a!$C$19</f>
        <v>£m</v>
      </c>
      <c r="E4926" t="s">
        <v>8488</v>
      </c>
      <c r="G4926" s="1253">
        <f>IF(ISBLANK(PD7a!$F$19),"##BLANK",PD7a!$F$19)</f>
        <v>0</v>
      </c>
    </row>
    <row r="4927" spans="2:7" x14ac:dyDescent="0.2">
      <c r="B4927" t="str">
        <f>UPPER(PD7a!$U$19)</f>
        <v>B0744GPBO_WP_PR24</v>
      </c>
      <c r="C4927" t="str">
        <f>IF(LEN(_xlfn.CONCAT(PD7a!$B$9, " - ", PD7a!$B$19, " - ", PD7a!$G$6, " - ", PD7a!$E$5))&gt;230,LEFT(_xlfn.CONCAT(PD7a!$B$9, " - ", PD7a!$B$19, " - ", PD7a!$G$6, " - ", PD7a!$E$5),212)&amp;" [*** truncated]",_xlfn.CONCAT(PD7a!$B$9, " - ", PD7a!$B$19, " - ", PD7a!$G$6, " - ", PD7a!$E$5))</f>
        <v>Totex - Green recovery  - Company share of totex - outperformance - Wastewater network plus - Price control period to date</v>
      </c>
      <c r="D4927" t="str">
        <f>PD7a!$C$19</f>
        <v>£m</v>
      </c>
      <c r="E4927" t="s">
        <v>8488</v>
      </c>
      <c r="G4927" s="1253">
        <f>IF(ISBLANK(PD7a!$G$19),"##BLANK",PD7a!$G$19)</f>
        <v>0</v>
      </c>
    </row>
    <row r="4928" spans="2:7" x14ac:dyDescent="0.2">
      <c r="B4928" t="str">
        <f>UPPER(PD7a!$W$19)</f>
        <v>B0752GPBO_AC_PR24</v>
      </c>
      <c r="C4928" t="str">
        <f>IF(LEN(_xlfn.CONCAT(PD7a!$B$9, " - ", PD7a!$B$19, " - ", PD7a!$I$6, " - ", PD7a!$E$5))&gt;230,LEFT(_xlfn.CONCAT(PD7a!$B$9, " - ", PD7a!$B$19, " - ", PD7a!$I$6, " - ", PD7a!$E$5),212)&amp;" [*** truncated]",_xlfn.CONCAT(PD7a!$B$9, " - ", PD7a!$B$19, " - ", PD7a!$I$6, " - ", PD7a!$E$5))</f>
        <v>Totex - Green recovery  - Company share of totex - outperformance - Additional control - Price control period to date</v>
      </c>
      <c r="D4928" t="str">
        <f>PD7a!$C$19</f>
        <v>£m</v>
      </c>
      <c r="E4928" t="s">
        <v>8488</v>
      </c>
      <c r="G4928" s="1253">
        <f>IF(ISBLANK(PD7a!$I$19),"##BLANK",PD7a!$I$19)</f>
        <v>0</v>
      </c>
    </row>
    <row r="4929" spans="2:7" x14ac:dyDescent="0.2">
      <c r="B4929" t="str">
        <f>UPPER(PD7a!$S$20)</f>
        <v>B0729GPBU_WR_PR24</v>
      </c>
      <c r="C4929" t="str">
        <f>IF(LEN(_xlfn.CONCAT(PD7a!$B$9, " - ", PD7a!$B$20, " - ", PD7a!$E$6, " - ", PD7a!$E$5))&gt;230,LEFT(_xlfn.CONCAT(PD7a!$B$9, " - ", PD7a!$B$20, " - ", PD7a!$E$6, " - ", PD7a!$E$5),212)&amp;" [*** truncated]",_xlfn.CONCAT(PD7a!$B$9, " - ", PD7a!$B$20, " - ", PD7a!$E$6, " - ", PD7a!$E$5))</f>
        <v>Totex - Green recovery  - Company share of totex - underperformance - Water resources - Price control period to date</v>
      </c>
      <c r="D4929" t="str">
        <f>PD7a!$C$20</f>
        <v>£m</v>
      </c>
      <c r="E4929" t="s">
        <v>8488</v>
      </c>
      <c r="G4929" s="1253">
        <f>IF(ISBLANK(PD7a!$E$20),"##BLANK",PD7a!$E$20)</f>
        <v>0</v>
      </c>
    </row>
    <row r="4930" spans="2:7" x14ac:dyDescent="0.2">
      <c r="B4930" t="str">
        <f>UPPER(PD7a!$T$20)</f>
        <v>B0737GPBU_NP_PR24</v>
      </c>
      <c r="C4930" t="str">
        <f>IF(LEN(_xlfn.CONCAT(PD7a!$B$9, " - ", PD7a!$B$20, " - ", PD7a!$F$6, " - ", PD7a!$E$5))&gt;230,LEFT(_xlfn.CONCAT(PD7a!$B$9, " - ", PD7a!$B$20, " - ", PD7a!$F$6, " - ", PD7a!$E$5),212)&amp;" [*** truncated]",_xlfn.CONCAT(PD7a!$B$9, " - ", PD7a!$B$20, " - ", PD7a!$F$6, " - ", PD7a!$E$5))</f>
        <v>Totex - Green recovery  - Company share of totex - underperformance - Water network plus - Price control period to date</v>
      </c>
      <c r="D4930" t="str">
        <f>PD7a!$C$20</f>
        <v>£m</v>
      </c>
      <c r="E4930" t="s">
        <v>8488</v>
      </c>
      <c r="G4930" s="1253">
        <f>IF(ISBLANK(PD7a!$F$20),"##BLANK",PD7a!$F$20)</f>
        <v>0</v>
      </c>
    </row>
    <row r="4931" spans="2:7" x14ac:dyDescent="0.2">
      <c r="B4931" t="str">
        <f>UPPER(PD7a!$U$20)</f>
        <v>B0745GPBU_WP_PR24</v>
      </c>
      <c r="C4931" t="str">
        <f>IF(LEN(_xlfn.CONCAT(PD7a!$B$9, " - ", PD7a!$B$20, " - ", PD7a!$G$6, " - ", PD7a!$E$5))&gt;230,LEFT(_xlfn.CONCAT(PD7a!$B$9, " - ", PD7a!$B$20, " - ", PD7a!$G$6, " - ", PD7a!$E$5),212)&amp;" [*** truncated]",_xlfn.CONCAT(PD7a!$B$9, " - ", PD7a!$B$20, " - ", PD7a!$G$6, " - ", PD7a!$E$5))</f>
        <v>Totex - Green recovery  - Company share of totex - underperformance - Wastewater network plus - Price control period to date</v>
      </c>
      <c r="D4931" t="str">
        <f>PD7a!$C$20</f>
        <v>£m</v>
      </c>
      <c r="E4931" t="s">
        <v>8488</v>
      </c>
      <c r="G4931" s="1253">
        <f>IF(ISBLANK(PD7a!$G$20),"##BLANK",PD7a!$G$20)</f>
        <v>0</v>
      </c>
    </row>
    <row r="4932" spans="2:7" x14ac:dyDescent="0.2">
      <c r="B4932" t="str">
        <f>UPPER(PD7a!$W$20)</f>
        <v>B0753GPBU_AC_PR24</v>
      </c>
      <c r="C4932" t="str">
        <f>IF(LEN(_xlfn.CONCAT(PD7a!$B$9, " - ", PD7a!$B$20, " - ", PD7a!$I$6, " - ", PD7a!$E$5))&gt;230,LEFT(_xlfn.CONCAT(PD7a!$B$9, " - ", PD7a!$B$20, " - ", PD7a!$I$6, " - ", PD7a!$E$5),212)&amp;" [*** truncated]",_xlfn.CONCAT(PD7a!$B$9, " - ", PD7a!$B$20, " - ", PD7a!$I$6, " - ", PD7a!$E$5))</f>
        <v>Totex - Green recovery  - Company share of totex - underperformance - Additional control - Price control period to date</v>
      </c>
      <c r="D4932" t="str">
        <f>PD7a!$C$20</f>
        <v>£m</v>
      </c>
      <c r="E4932" t="s">
        <v>8488</v>
      </c>
      <c r="G4932" s="1253">
        <f>IF(ISBLANK(PD7a!$I$20),"##BLANK",PD7a!$I$20)</f>
        <v>0</v>
      </c>
    </row>
    <row r="4933" spans="2:7" x14ac:dyDescent="0.2">
      <c r="B4933" t="str">
        <f>UPPER(PD7a!$S$22)</f>
        <v>B0730GPIV_WR_PR24</v>
      </c>
      <c r="C4933" t="str">
        <f>IF(LEN(_xlfn.CONCAT(PD7a!$B$9, " - ", PD7a!$B$22, " - ", PD7a!$E$6, " - ", PD7a!$E$5))&gt;230,LEFT(_xlfn.CONCAT(PD7a!$B$9, " - ", PD7a!$B$22, " - ", PD7a!$E$6, " - ", PD7a!$E$5),212)&amp;" [*** truncated]",_xlfn.CONCAT(PD7a!$B$9, " - ", PD7a!$B$22, " - ", PD7a!$E$6, " - ", PD7a!$E$5))</f>
        <v>Totex - Green recovery  - Increase / decrease in shadow RCV - Water resources - Price control period to date</v>
      </c>
      <c r="D4933" t="str">
        <f>PD7a!$C$22</f>
        <v>£m</v>
      </c>
      <c r="E4933" t="s">
        <v>8488</v>
      </c>
      <c r="G4933" s="1253">
        <f>IF(ISBLANK(PD7a!$E$22),"##BLANK",PD7a!$E$22)</f>
        <v>0</v>
      </c>
    </row>
    <row r="4934" spans="2:7" x14ac:dyDescent="0.2">
      <c r="B4934" t="str">
        <f>UPPER(PD7a!$T$22)</f>
        <v>B0738GPIV_NP_PR24</v>
      </c>
      <c r="C4934" t="str">
        <f>IF(LEN(_xlfn.CONCAT(PD7a!$B$9, " - ", PD7a!$B$22, " - ", PD7a!$F$6, " - ", PD7a!$E$5))&gt;230,LEFT(_xlfn.CONCAT(PD7a!$B$9, " - ", PD7a!$B$22, " - ", PD7a!$F$6, " - ", PD7a!$E$5),212)&amp;" [*** truncated]",_xlfn.CONCAT(PD7a!$B$9, " - ", PD7a!$B$22, " - ", PD7a!$F$6, " - ", PD7a!$E$5))</f>
        <v>Totex - Green recovery  - Increase / decrease in shadow RCV - Water network plus - Price control period to date</v>
      </c>
      <c r="D4934" t="str">
        <f>PD7a!$C$22</f>
        <v>£m</v>
      </c>
      <c r="E4934" t="s">
        <v>8488</v>
      </c>
      <c r="G4934" s="1253">
        <f>IF(ISBLANK(PD7a!$F$22),"##BLANK",PD7a!$F$22)</f>
        <v>0</v>
      </c>
    </row>
    <row r="4935" spans="2:7" x14ac:dyDescent="0.2">
      <c r="B4935" t="str">
        <f>UPPER(PD7a!$U$22)</f>
        <v>B0746GPIV_WP_PR24</v>
      </c>
      <c r="C4935" t="str">
        <f>IF(LEN(_xlfn.CONCAT(PD7a!$B$9, " - ", PD7a!$B$22, " - ", PD7a!$G$6, " - ", PD7a!$E$5))&gt;230,LEFT(_xlfn.CONCAT(PD7a!$B$9, " - ", PD7a!$B$22, " - ", PD7a!$G$6, " - ", PD7a!$E$5),212)&amp;" [*** truncated]",_xlfn.CONCAT(PD7a!$B$9, " - ", PD7a!$B$22, " - ", PD7a!$G$6, " - ", PD7a!$E$5))</f>
        <v>Totex - Green recovery  - Increase / decrease in shadow RCV - Wastewater network plus - Price control period to date</v>
      </c>
      <c r="D4935" t="str">
        <f>PD7a!$C$22</f>
        <v>£m</v>
      </c>
      <c r="E4935" t="s">
        <v>8488</v>
      </c>
      <c r="G4935" s="1253">
        <f>IF(ISBLANK(PD7a!$G$22),"##BLANK",PD7a!$G$22)</f>
        <v>0</v>
      </c>
    </row>
    <row r="4936" spans="2:7" x14ac:dyDescent="0.2">
      <c r="B4936" t="str">
        <f>UPPER(PD7a!$W$22)</f>
        <v>B0754GPIV_AC_PR24</v>
      </c>
      <c r="C4936" t="str">
        <f>IF(LEN(_xlfn.CONCAT(PD7a!$B$9, " - ", PD7a!$B$22, " - ", PD7a!$I$6, " - ", PD7a!$E$5))&gt;230,LEFT(_xlfn.CONCAT(PD7a!$B$9, " - ", PD7a!$B$22, " - ", PD7a!$I$6, " - ", PD7a!$E$5),212)&amp;" [*** truncated]",_xlfn.CONCAT(PD7a!$B$9, " - ", PD7a!$B$22, " - ", PD7a!$I$6, " - ", PD7a!$E$5))</f>
        <v>Totex - Green recovery  - Increase / decrease in shadow RCV - Additional control - Price control period to date</v>
      </c>
      <c r="D4936" t="str">
        <f>PD7a!$C$22</f>
        <v>£m</v>
      </c>
      <c r="E4936" t="s">
        <v>8488</v>
      </c>
      <c r="G4936" s="1253">
        <f>IF(ISBLANK(PD7a!$I$22),"##BLANK",PD7a!$I$22)</f>
        <v>0</v>
      </c>
    </row>
    <row r="4937" spans="2:7" x14ac:dyDescent="0.2">
      <c r="B4937" t="str">
        <f>UPPER(PD7a!$S$23)</f>
        <v>B0667GPPF_WR_PR24</v>
      </c>
      <c r="C4937" t="str">
        <f>IF(LEN(_xlfn.CONCAT(PD7a!$B$9, " - ", PD7a!$B$23, " - ", PD7a!$E$6, " - ", PD7a!$E$5))&gt;230,LEFT(_xlfn.CONCAT(PD7a!$B$9, " - ", PD7a!$B$23, " - ", PD7a!$E$6, " - ", PD7a!$E$5),212)&amp;" [*** truncated]",_xlfn.CONCAT(PD7a!$B$9, " - ", PD7a!$B$23, " - ", PD7a!$E$6, " - ", PD7a!$E$5))</f>
        <v>Totex - Green recovery  - In period funding - Water resources - Price control period to date</v>
      </c>
      <c r="D4937" t="str">
        <f>PD7a!$C$23</f>
        <v>£m</v>
      </c>
      <c r="E4937" t="s">
        <v>8488</v>
      </c>
      <c r="G4937" s="1253" t="str">
        <f>IF(ISBLANK(PD7a!$E$23),"##BLANK",PD7a!$E$23)</f>
        <v>##BLANK</v>
      </c>
    </row>
    <row r="4938" spans="2:7" x14ac:dyDescent="0.2">
      <c r="B4938" t="str">
        <f>UPPER(PD7a!$T$23)</f>
        <v>B0673GPPF_NP_PR24</v>
      </c>
      <c r="C4938" t="str">
        <f>IF(LEN(_xlfn.CONCAT(PD7a!$B$9, " - ", PD7a!$B$23, " - ", PD7a!$F$6, " - ", PD7a!$E$5))&gt;230,LEFT(_xlfn.CONCAT(PD7a!$B$9, " - ", PD7a!$B$23, " - ", PD7a!$F$6, " - ", PD7a!$E$5),212)&amp;" [*** truncated]",_xlfn.CONCAT(PD7a!$B$9, " - ", PD7a!$B$23, " - ", PD7a!$F$6, " - ", PD7a!$E$5))</f>
        <v>Totex - Green recovery  - In period funding - Water network plus - Price control period to date</v>
      </c>
      <c r="D4938" t="str">
        <f>PD7a!$C$23</f>
        <v>£m</v>
      </c>
      <c r="E4938" t="s">
        <v>8488</v>
      </c>
      <c r="G4938" s="1253" t="str">
        <f>IF(ISBLANK(PD7a!$F$23),"##BLANK",PD7a!$F$23)</f>
        <v>##BLANK</v>
      </c>
    </row>
    <row r="4939" spans="2:7" x14ac:dyDescent="0.2">
      <c r="B4939" t="str">
        <f>UPPER(PD7a!$U$23)</f>
        <v>B0679GPPF_WP_PR24</v>
      </c>
      <c r="C4939" t="str">
        <f>IF(LEN(_xlfn.CONCAT(PD7a!$B$9, " - ", PD7a!$B$23, " - ", PD7a!$G$6, " - ", PD7a!$E$5))&gt;230,LEFT(_xlfn.CONCAT(PD7a!$B$9, " - ", PD7a!$B$23, " - ", PD7a!$G$6, " - ", PD7a!$E$5),212)&amp;" [*** truncated]",_xlfn.CONCAT(PD7a!$B$9, " - ", PD7a!$B$23, " - ", PD7a!$G$6, " - ", PD7a!$E$5))</f>
        <v>Totex - Green recovery  - In period funding - Wastewater network plus - Price control period to date</v>
      </c>
      <c r="D4939" t="str">
        <f>PD7a!$C$23</f>
        <v>£m</v>
      </c>
      <c r="E4939" t="s">
        <v>8488</v>
      </c>
      <c r="G4939" s="1253" t="str">
        <f>IF(ISBLANK(PD7a!$G$23),"##BLANK",PD7a!$G$23)</f>
        <v>##BLANK</v>
      </c>
    </row>
    <row r="4940" spans="2:7" x14ac:dyDescent="0.2">
      <c r="B4940" t="str">
        <f>UPPER(PD7a!$W$23)</f>
        <v>B0691GPPF_AC_PR24</v>
      </c>
      <c r="C4940" t="str">
        <f>IF(LEN(_xlfn.CONCAT(PD7a!$B$9, " - ", PD7a!$B$23, " - ", PD7a!$I$6, " - ", PD7a!$E$5))&gt;230,LEFT(_xlfn.CONCAT(PD7a!$B$9, " - ", PD7a!$B$23, " - ", PD7a!$I$6, " - ", PD7a!$E$5),212)&amp;" [*** truncated]",_xlfn.CONCAT(PD7a!$B$9, " - ", PD7a!$B$23, " - ", PD7a!$I$6, " - ", PD7a!$E$5))</f>
        <v>Totex - Green recovery  - In period funding - Additional control - Price control period to date</v>
      </c>
      <c r="D4940" t="str">
        <f>PD7a!$C$23</f>
        <v>£m</v>
      </c>
      <c r="E4940" t="s">
        <v>8488</v>
      </c>
      <c r="G4940" s="1253" t="str">
        <f>IF(ISBLANK(PD7a!$I$23),"##BLANK",PD7a!$I$23)</f>
        <v>##BLANK</v>
      </c>
    </row>
    <row r="4941" spans="2:7" x14ac:dyDescent="0.2">
      <c r="B4941" t="str">
        <f>UPPER(PD7a!$S$24)</f>
        <v>B0731GPNV_WR_PR24</v>
      </c>
      <c r="C4941" t="str">
        <f>IF(LEN(_xlfn.CONCAT(PD7a!$B$9, " - ", PD7a!$B$24, " - ", PD7a!$E$6, " - ", PD7a!$E$5))&gt;230,LEFT(_xlfn.CONCAT(PD7a!$B$9, " - ", PD7a!$B$24, " - ", PD7a!$E$6, " - ", PD7a!$E$5),212)&amp;" [*** truncated]",_xlfn.CONCAT(PD7a!$B$9, " - ", PD7a!$B$24, " - ", PD7a!$E$6, " - ", PD7a!$E$5))</f>
        <v>Totex - Green recovery  - Net increase / decrease in shadow RCV - Water resources - Price control period to date</v>
      </c>
      <c r="D4941" t="str">
        <f>PD7a!$C$24</f>
        <v>£m</v>
      </c>
      <c r="E4941" t="s">
        <v>8488</v>
      </c>
      <c r="G4941" s="1253">
        <f>IF(ISBLANK(PD7a!$E$24),"##BLANK",PD7a!$E$24)</f>
        <v>0</v>
      </c>
    </row>
    <row r="4942" spans="2:7" x14ac:dyDescent="0.2">
      <c r="B4942" t="str">
        <f>UPPER(PD7a!$T$24)</f>
        <v>B0739GPNV_NP_PR24</v>
      </c>
      <c r="C4942" t="str">
        <f>IF(LEN(_xlfn.CONCAT(PD7a!$B$9, " - ", PD7a!$B$24, " - ", PD7a!$F$6, " - ", PD7a!$E$5))&gt;230,LEFT(_xlfn.CONCAT(PD7a!$B$9, " - ", PD7a!$B$24, " - ", PD7a!$F$6, " - ", PD7a!$E$5),212)&amp;" [*** truncated]",_xlfn.CONCAT(PD7a!$B$9, " - ", PD7a!$B$24, " - ", PD7a!$F$6, " - ", PD7a!$E$5))</f>
        <v>Totex - Green recovery  - Net increase / decrease in shadow RCV - Water network plus - Price control period to date</v>
      </c>
      <c r="D4942" t="str">
        <f>PD7a!$C$24</f>
        <v>£m</v>
      </c>
      <c r="E4942" t="s">
        <v>8488</v>
      </c>
      <c r="G4942" s="1253">
        <f>IF(ISBLANK(PD7a!$F$24),"##BLANK",PD7a!$F$24)</f>
        <v>0</v>
      </c>
    </row>
    <row r="4943" spans="2:7" x14ac:dyDescent="0.2">
      <c r="B4943" t="str">
        <f>UPPER(PD7a!$U$24)</f>
        <v>B0747GPNV_WP_PR24</v>
      </c>
      <c r="C4943" t="str">
        <f>IF(LEN(_xlfn.CONCAT(PD7a!$B$9, " - ", PD7a!$B$24, " - ", PD7a!$G$6, " - ", PD7a!$E$5))&gt;230,LEFT(_xlfn.CONCAT(PD7a!$B$9, " - ", PD7a!$B$24, " - ", PD7a!$G$6, " - ", PD7a!$E$5),212)&amp;" [*** truncated]",_xlfn.CONCAT(PD7a!$B$9, " - ", PD7a!$B$24, " - ", PD7a!$G$6, " - ", PD7a!$E$5))</f>
        <v>Totex - Green recovery  - Net increase / decrease in shadow RCV - Wastewater network plus - Price control period to date</v>
      </c>
      <c r="D4943" t="str">
        <f>PD7a!$C$24</f>
        <v>£m</v>
      </c>
      <c r="E4943" t="s">
        <v>8488</v>
      </c>
      <c r="G4943" s="1253">
        <f>IF(ISBLANK(PD7a!$G$24),"##BLANK",PD7a!$G$24)</f>
        <v>0</v>
      </c>
    </row>
    <row r="4944" spans="2:7" x14ac:dyDescent="0.2">
      <c r="B4944" t="str">
        <f>UPPER(PD7a!$W$24)</f>
        <v>B0755GPNV_AC_PR24</v>
      </c>
      <c r="C4944" t="str">
        <f>IF(LEN(_xlfn.CONCAT(PD7a!$B$9, " - ", PD7a!$B$24, " - ", PD7a!$I$6, " - ", PD7a!$E$5))&gt;230,LEFT(_xlfn.CONCAT(PD7a!$B$9, " - ", PD7a!$B$24, " - ", PD7a!$I$6, " - ", PD7a!$E$5),212)&amp;" [*** truncated]",_xlfn.CONCAT(PD7a!$B$9, " - ", PD7a!$B$24, " - ", PD7a!$I$6, " - ", PD7a!$E$5))</f>
        <v>Totex - Green recovery  - Net increase / decrease in shadow RCV - Additional control - Price control period to date</v>
      </c>
      <c r="D4944" t="str">
        <f>PD7a!$C$24</f>
        <v>£m</v>
      </c>
      <c r="E4944" t="s">
        <v>8488</v>
      </c>
      <c r="G4944" s="1253">
        <f>IF(ISBLANK(PD7a!$I$24),"##BLANK",PD7a!$I$24)</f>
        <v>0</v>
      </c>
    </row>
    <row r="4945" spans="2:6" x14ac:dyDescent="0.2">
      <c r="B4945" t="str">
        <f>UPPER('PD8'!$AF$9)</f>
        <v>WS01001WR_PR24</v>
      </c>
      <c r="C4945" t="str">
        <f>IF(LEN(_xlfn.CONCAT('PD8'!$B$8, " - ", 'PD8'!$B$9, " - ", 'PD8'!$E$5))&gt;230,LEFT(_xlfn.CONCAT('PD8'!$B$8, " - ", 'PD8'!$B$9, " - ", 'PD8'!$E$5),212)&amp;" [*** truncated]",_xlfn.CONCAT('PD8'!$B$8, " - ", 'PD8'!$B$9, " - ", 'PD8'!$E$5))</f>
        <v>Base operating expenditure - Power - Water resources</v>
      </c>
      <c r="D4945" t="str">
        <f>'PD8'!$C$9</f>
        <v>£m</v>
      </c>
      <c r="E4945" t="s">
        <v>8488</v>
      </c>
      <c r="F4945" s="1248">
        <f>IF(ISBLANK('PD8'!$Q$9),"##BLANK",'PD8'!$Q$9)</f>
        <v>13.064218007291526</v>
      </c>
    </row>
    <row r="4946" spans="2:6" x14ac:dyDescent="0.2">
      <c r="B4946" t="str">
        <f>UPPER('PD8'!$AG$9)</f>
        <v>B0010WN_PR24</v>
      </c>
      <c r="C4946" t="str">
        <f>IF(LEN(_xlfn.CONCAT('PD8'!$B$8, " - ", 'PD8'!$B$9, " - ", 'PD8'!$F$5))&gt;230,LEFT(_xlfn.CONCAT('PD8'!$B$8, " - ", 'PD8'!$B$9, " - ", 'PD8'!$F$5),212)&amp;" [*** truncated]",_xlfn.CONCAT('PD8'!$B$8, " - ", 'PD8'!$B$9, " - ", 'PD8'!$F$5))</f>
        <v>Base operating expenditure - Power - Water Network+</v>
      </c>
      <c r="D4946" t="str">
        <f>'PD8'!$C$9</f>
        <v>£m</v>
      </c>
      <c r="E4946" t="s">
        <v>8488</v>
      </c>
      <c r="F4946" s="1248">
        <f>IF(ISBLANK('PD8'!$R$9),"##BLANK",'PD8'!$R$9)</f>
        <v>45.127213649251097</v>
      </c>
    </row>
    <row r="4947" spans="2:6" x14ac:dyDescent="0.2">
      <c r="B4947" t="str">
        <f>UPPER('PD8'!$AH$9)</f>
        <v>B0010WNK_PR24</v>
      </c>
      <c r="C4947" t="str">
        <f>IF(LEN(_xlfn.CONCAT('PD8'!$B$8, " - ", 'PD8'!$B$9, " - ", 'PD8'!$G$5))&gt;230,LEFT(_xlfn.CONCAT('PD8'!$B$8, " - ", 'PD8'!$B$9, " - ", 'PD8'!$G$5),212)&amp;" [*** truncated]",_xlfn.CONCAT('PD8'!$B$8, " - ", 'PD8'!$B$9, " - ", 'PD8'!$G$5))</f>
        <v>Base operating expenditure - Power - Wastewater Network+</v>
      </c>
      <c r="D4947" t="str">
        <f>'PD8'!$C$9</f>
        <v>£m</v>
      </c>
      <c r="E4947" t="s">
        <v>8488</v>
      </c>
      <c r="F4947" s="1248">
        <f>IF(ISBLANK('PD8'!$S$9),"##BLANK",'PD8'!$S$9)</f>
        <v>68.155739052238786</v>
      </c>
    </row>
    <row r="4948" spans="2:6" x14ac:dyDescent="0.2">
      <c r="B4948" t="str">
        <f>UPPER('PD8'!$AI$9)</f>
        <v>B0010BIO_PR24</v>
      </c>
      <c r="C4948" t="str">
        <f>IF(LEN(_xlfn.CONCAT('PD8'!$B$8, " - ", 'PD8'!$B$9, " - ", 'PD8'!$H$5))&gt;230,LEFT(_xlfn.CONCAT('PD8'!$B$8, " - ", 'PD8'!$B$9, " - ", 'PD8'!$H$5),212)&amp;" [*** truncated]",_xlfn.CONCAT('PD8'!$B$8, " - ", 'PD8'!$B$9, " - ", 'PD8'!$H$5))</f>
        <v>Base operating expenditure - Power - Bioresources</v>
      </c>
      <c r="D4948" t="str">
        <f>'PD8'!$C$9</f>
        <v>£m</v>
      </c>
      <c r="E4948" t="s">
        <v>8488</v>
      </c>
      <c r="F4948" s="1248">
        <f>IF(ISBLANK('PD8'!$T$9),"##BLANK",'PD8'!$T$9)</f>
        <v>-1.563185044044767</v>
      </c>
    </row>
    <row r="4949" spans="2:6" x14ac:dyDescent="0.2">
      <c r="B4949" t="str">
        <f>UPPER('PD8'!$AJ$9)</f>
        <v>B0010APC_PR24</v>
      </c>
      <c r="C4949" t="str">
        <f>IF(LEN(_xlfn.CONCAT('PD8'!$B$8, " - ", 'PD8'!$B$9, " - ", 'PD8'!$I$5))&gt;230,LEFT(_xlfn.CONCAT('PD8'!$B$8, " - ", 'PD8'!$B$9, " - ", 'PD8'!$I$5),212)&amp;" [*** truncated]",_xlfn.CONCAT('PD8'!$B$8, " - ", 'PD8'!$B$9, " - ", 'PD8'!$I$5))</f>
        <v>Base operating expenditure - Power - Additional Control</v>
      </c>
      <c r="D4949" t="str">
        <f>'PD8'!$C$9</f>
        <v>£m</v>
      </c>
      <c r="E4949" t="s">
        <v>8488</v>
      </c>
      <c r="F4949" s="1248">
        <f>IF(ISBLANK('PD8'!$U$9),"##BLANK",'PD8'!$U$9)</f>
        <v>0</v>
      </c>
    </row>
    <row r="4950" spans="2:6" x14ac:dyDescent="0.2">
      <c r="B4950" t="str">
        <f>UPPER('PD8'!$AK$9)</f>
        <v>B0010TOT_PR24</v>
      </c>
      <c r="C4950" t="str">
        <f>IF(LEN(_xlfn.CONCAT('PD8'!$B$8, " - ", 'PD8'!$B$9, " - ", 'PD8'!$J$5))&gt;230,LEFT(_xlfn.CONCAT('PD8'!$B$8, " - ", 'PD8'!$B$9, " - ", 'PD8'!$J$5),212)&amp;" [*** truncated]",_xlfn.CONCAT('PD8'!$B$8, " - ", 'PD8'!$B$9, " - ", 'PD8'!$J$5))</f>
        <v>Base operating expenditure - Power - Total</v>
      </c>
      <c r="D4950" t="str">
        <f>'PD8'!$C$9</f>
        <v>£m</v>
      </c>
      <c r="E4950" t="s">
        <v>8488</v>
      </c>
      <c r="F4950" s="1248">
        <f>IF(ISBLANK('PD8'!$V$9),"##BLANK",'PD8'!$V$9)</f>
        <v>124.78398566473663</v>
      </c>
    </row>
    <row r="4951" spans="2:6" x14ac:dyDescent="0.2">
      <c r="B4951" t="str">
        <f>UPPER('PD8'!$AF$10)</f>
        <v>WS01002WR_PR24</v>
      </c>
      <c r="C4951" t="str">
        <f>IF(LEN(_xlfn.CONCAT('PD8'!$B$8, " - ", 'PD8'!$B$10, " - ", 'PD8'!$E$5))&gt;230,LEFT(_xlfn.CONCAT('PD8'!$B$8, " - ", 'PD8'!$B$10, " - ", 'PD8'!$E$5),212)&amp;" [*** truncated]",_xlfn.CONCAT('PD8'!$B$8, " - ", 'PD8'!$B$10, " - ", 'PD8'!$E$5))</f>
        <v>Base operating expenditure - Income treated as negative expenditure - Water resources</v>
      </c>
      <c r="D4951" t="str">
        <f>'PD8'!$C$10</f>
        <v>£m</v>
      </c>
      <c r="E4951" t="s">
        <v>8488</v>
      </c>
      <c r="F4951" s="1248">
        <f>IF(ISBLANK('PD8'!$Q$10),"##BLANK",'PD8'!$Q$10)</f>
        <v>-0.21494225168169104</v>
      </c>
    </row>
    <row r="4952" spans="2:6" x14ac:dyDescent="0.2">
      <c r="B4952" t="str">
        <f>UPPER('PD8'!$AG$10)</f>
        <v>B0011WN_PR24</v>
      </c>
      <c r="C4952" t="str">
        <f>IF(LEN(_xlfn.CONCAT('PD8'!$B$8, " - ", 'PD8'!$B$10, " - ", 'PD8'!$F$5))&gt;230,LEFT(_xlfn.CONCAT('PD8'!$B$8, " - ", 'PD8'!$B$10, " - ", 'PD8'!$F$5),212)&amp;" [*** truncated]",_xlfn.CONCAT('PD8'!$B$8, " - ", 'PD8'!$B$10, " - ", 'PD8'!$F$5))</f>
        <v>Base operating expenditure - Income treated as negative expenditure - Water Network+</v>
      </c>
      <c r="D4952" t="str">
        <f>'PD8'!$C$10</f>
        <v>£m</v>
      </c>
      <c r="E4952" t="s">
        <v>8488</v>
      </c>
      <c r="F4952" s="1248">
        <f>IF(ISBLANK('PD8'!$R$10),"##BLANK",'PD8'!$R$10)</f>
        <v>-1.1555983712185265</v>
      </c>
    </row>
    <row r="4953" spans="2:6" x14ac:dyDescent="0.2">
      <c r="B4953" t="str">
        <f>UPPER('PD8'!$AH$10)</f>
        <v>B0011WNK_PR24</v>
      </c>
      <c r="C4953" t="str">
        <f>IF(LEN(_xlfn.CONCAT('PD8'!$B$8, " - ", 'PD8'!$B$10, " - ", 'PD8'!$G$5))&gt;230,LEFT(_xlfn.CONCAT('PD8'!$B$8, " - ", 'PD8'!$B$10, " - ", 'PD8'!$G$5),212)&amp;" [*** truncated]",_xlfn.CONCAT('PD8'!$B$8, " - ", 'PD8'!$B$10, " - ", 'PD8'!$G$5))</f>
        <v>Base operating expenditure - Income treated as negative expenditure - Wastewater Network+</v>
      </c>
      <c r="D4953" t="str">
        <f>'PD8'!$C$10</f>
        <v>£m</v>
      </c>
      <c r="E4953" t="s">
        <v>8488</v>
      </c>
      <c r="F4953" s="1248">
        <f>IF(ISBLANK('PD8'!$S$10),"##BLANK",'PD8'!$S$10)</f>
        <v>-0.86557429079266412</v>
      </c>
    </row>
    <row r="4954" spans="2:6" x14ac:dyDescent="0.2">
      <c r="B4954" t="str">
        <f>UPPER('PD8'!$AI$10)</f>
        <v>B0011BIO_PR24</v>
      </c>
      <c r="C4954" t="str">
        <f>IF(LEN(_xlfn.CONCAT('PD8'!$B$8, " - ", 'PD8'!$B$10, " - ", 'PD8'!$H$5))&gt;230,LEFT(_xlfn.CONCAT('PD8'!$B$8, " - ", 'PD8'!$B$10, " - ", 'PD8'!$H$5),212)&amp;" [*** truncated]",_xlfn.CONCAT('PD8'!$B$8, " - ", 'PD8'!$B$10, " - ", 'PD8'!$H$5))</f>
        <v>Base operating expenditure - Income treated as negative expenditure - Bioresources</v>
      </c>
      <c r="D4954" t="str">
        <f>'PD8'!$C$10</f>
        <v>£m</v>
      </c>
      <c r="E4954" t="s">
        <v>8488</v>
      </c>
      <c r="F4954" s="1248">
        <f>IF(ISBLANK('PD8'!$T$10),"##BLANK",'PD8'!$T$10)</f>
        <v>-10.579051662881568</v>
      </c>
    </row>
    <row r="4955" spans="2:6" x14ac:dyDescent="0.2">
      <c r="B4955" t="str">
        <f>UPPER('PD8'!$AJ$10)</f>
        <v>B0011APC_PR24</v>
      </c>
      <c r="C4955" t="str">
        <f>IF(LEN(_xlfn.CONCAT('PD8'!$B$8, " - ", 'PD8'!$B$10, " - ", 'PD8'!$I$5))&gt;230,LEFT(_xlfn.CONCAT('PD8'!$B$8, " - ", 'PD8'!$B$10, " - ", 'PD8'!$I$5),212)&amp;" [*** truncated]",_xlfn.CONCAT('PD8'!$B$8, " - ", 'PD8'!$B$10, " - ", 'PD8'!$I$5))</f>
        <v>Base operating expenditure - Income treated as negative expenditure - Additional Control</v>
      </c>
      <c r="D4955" t="str">
        <f>'PD8'!$C$10</f>
        <v>£m</v>
      </c>
      <c r="E4955" t="s">
        <v>8488</v>
      </c>
      <c r="F4955" s="1248">
        <f>IF(ISBLANK('PD8'!$U$10),"##BLANK",'PD8'!$U$10)</f>
        <v>0</v>
      </c>
    </row>
    <row r="4956" spans="2:6" x14ac:dyDescent="0.2">
      <c r="B4956" t="str">
        <f>UPPER('PD8'!$AK$10)</f>
        <v>B0011TOT_PR24</v>
      </c>
      <c r="C4956" t="str">
        <f>IF(LEN(_xlfn.CONCAT('PD8'!$B$8, " - ", 'PD8'!$B$10, " - ", 'PD8'!$J$5))&gt;230,LEFT(_xlfn.CONCAT('PD8'!$B$8, " - ", 'PD8'!$B$10, " - ", 'PD8'!$J$5),212)&amp;" [*** truncated]",_xlfn.CONCAT('PD8'!$B$8, " - ", 'PD8'!$B$10, " - ", 'PD8'!$J$5))</f>
        <v>Base operating expenditure - Income treated as negative expenditure - Total</v>
      </c>
      <c r="D4956" t="str">
        <f>'PD8'!$C$10</f>
        <v>£m</v>
      </c>
      <c r="E4956" t="s">
        <v>8488</v>
      </c>
      <c r="F4956" s="1248">
        <f>IF(ISBLANK('PD8'!$V$10),"##BLANK",'PD8'!$V$10)</f>
        <v>-12.81516657657445</v>
      </c>
    </row>
    <row r="4957" spans="2:6" x14ac:dyDescent="0.2">
      <c r="B4957" t="str">
        <f>UPPER('PD8'!$AF$11)</f>
        <v>B0012WR_PR24</v>
      </c>
      <c r="C4957" t="str">
        <f>IF(LEN(_xlfn.CONCAT('PD8'!$B$8, " - ", 'PD8'!$B$11, " - ", 'PD8'!$E$5))&gt;230,LEFT(_xlfn.CONCAT('PD8'!$B$8, " - ", 'PD8'!$B$11, " - ", 'PD8'!$E$5),212)&amp;" [*** truncated]",_xlfn.CONCAT('PD8'!$B$8, " - ", 'PD8'!$B$11, " - ", 'PD8'!$E$5))</f>
        <v>Base operating expenditure - Service charges/ discharge consents - Water resources</v>
      </c>
      <c r="D4957" t="str">
        <f>'PD8'!$C$11</f>
        <v>£m</v>
      </c>
      <c r="E4957" t="s">
        <v>8488</v>
      </c>
      <c r="F4957" s="1248">
        <f>IF(ISBLANK('PD8'!$Q$11),"##BLANK",'PD8'!$Q$11)</f>
        <v>8.7892368666459451</v>
      </c>
    </row>
    <row r="4958" spans="2:6" x14ac:dyDescent="0.2">
      <c r="B4958" t="str">
        <f>UPPER('PD8'!$AG$11)</f>
        <v>B0012WN_PR24</v>
      </c>
      <c r="C4958" t="str">
        <f>IF(LEN(_xlfn.CONCAT('PD8'!$B$8, " - ", 'PD8'!$B$11, " - ", 'PD8'!$F$5))&gt;230,LEFT(_xlfn.CONCAT('PD8'!$B$8, " - ", 'PD8'!$B$11, " - ", 'PD8'!$F$5),212)&amp;" [*** truncated]",_xlfn.CONCAT('PD8'!$B$8, " - ", 'PD8'!$B$11, " - ", 'PD8'!$F$5))</f>
        <v>Base operating expenditure - Service charges/ discharge consents - Water Network+</v>
      </c>
      <c r="D4958" t="str">
        <f>'PD8'!$C$11</f>
        <v>£m</v>
      </c>
      <c r="E4958" t="s">
        <v>8488</v>
      </c>
      <c r="F4958" s="1248">
        <f>IF(ISBLANK('PD8'!$R$11),"##BLANK",'PD8'!$R$11)</f>
        <v>0.75729717127758789</v>
      </c>
    </row>
    <row r="4959" spans="2:6" x14ac:dyDescent="0.2">
      <c r="B4959" t="str">
        <f>UPPER('PD8'!$AH$11)</f>
        <v>B0012WNK_PR24</v>
      </c>
      <c r="C4959" t="str">
        <f>IF(LEN(_xlfn.CONCAT('PD8'!$B$8, " - ", 'PD8'!$B$11, " - ", 'PD8'!$G$5))&gt;230,LEFT(_xlfn.CONCAT('PD8'!$B$8, " - ", 'PD8'!$B$11, " - ", 'PD8'!$G$5),212)&amp;" [*** truncated]",_xlfn.CONCAT('PD8'!$B$8, " - ", 'PD8'!$B$11, " - ", 'PD8'!$G$5))</f>
        <v>Base operating expenditure - Service charges/ discharge consents - Wastewater Network+</v>
      </c>
      <c r="D4959" t="str">
        <f>'PD8'!$C$11</f>
        <v>£m</v>
      </c>
      <c r="E4959" t="s">
        <v>8488</v>
      </c>
      <c r="F4959" s="1248">
        <f>IF(ISBLANK('PD8'!$S$11),"##BLANK",'PD8'!$S$11)</f>
        <v>13.141209087370221</v>
      </c>
    </row>
    <row r="4960" spans="2:6" x14ac:dyDescent="0.2">
      <c r="B4960" t="str">
        <f>UPPER('PD8'!$AI$11)</f>
        <v>B0012BIO_PR24</v>
      </c>
      <c r="C4960" t="str">
        <f>IF(LEN(_xlfn.CONCAT('PD8'!$B$8, " - ", 'PD8'!$B$11, " - ", 'PD8'!$H$5))&gt;230,LEFT(_xlfn.CONCAT('PD8'!$B$8, " - ", 'PD8'!$B$11, " - ", 'PD8'!$H$5),212)&amp;" [*** truncated]",_xlfn.CONCAT('PD8'!$B$8, " - ", 'PD8'!$B$11, " - ", 'PD8'!$H$5))</f>
        <v>Base operating expenditure - Service charges/ discharge consents - Bioresources</v>
      </c>
      <c r="D4960" t="str">
        <f>'PD8'!$C$11</f>
        <v>£m</v>
      </c>
      <c r="E4960" t="s">
        <v>8488</v>
      </c>
      <c r="F4960" s="1248">
        <f>IF(ISBLANK('PD8'!$T$11),"##BLANK",'PD8'!$T$11)</f>
        <v>0.17097583603978864</v>
      </c>
    </row>
    <row r="4961" spans="2:6" x14ac:dyDescent="0.2">
      <c r="B4961" t="str">
        <f>UPPER('PD8'!$AJ$11)</f>
        <v>B0012APC_PR24</v>
      </c>
      <c r="C4961" t="str">
        <f>IF(LEN(_xlfn.CONCAT('PD8'!$B$8, " - ", 'PD8'!$B$11, " - ", 'PD8'!$I$5))&gt;230,LEFT(_xlfn.CONCAT('PD8'!$B$8, " - ", 'PD8'!$B$11, " - ", 'PD8'!$I$5),212)&amp;" [*** truncated]",_xlfn.CONCAT('PD8'!$B$8, " - ", 'PD8'!$B$11, " - ", 'PD8'!$I$5))</f>
        <v>Base operating expenditure - Service charges/ discharge consents - Additional Control</v>
      </c>
      <c r="D4961" t="str">
        <f>'PD8'!$C$11</f>
        <v>£m</v>
      </c>
      <c r="E4961" t="s">
        <v>8488</v>
      </c>
      <c r="F4961" s="1248">
        <f>IF(ISBLANK('PD8'!$U$11),"##BLANK",'PD8'!$U$11)</f>
        <v>0</v>
      </c>
    </row>
    <row r="4962" spans="2:6" x14ac:dyDescent="0.2">
      <c r="B4962" t="str">
        <f>UPPER('PD8'!$AK$11)</f>
        <v>B0012TOT_PR24</v>
      </c>
      <c r="C4962" t="str">
        <f>IF(LEN(_xlfn.CONCAT('PD8'!$B$8, " - ", 'PD8'!$B$11, " - ", 'PD8'!$J$5))&gt;230,LEFT(_xlfn.CONCAT('PD8'!$B$8, " - ", 'PD8'!$B$11, " - ", 'PD8'!$J$5),212)&amp;" [*** truncated]",_xlfn.CONCAT('PD8'!$B$8, " - ", 'PD8'!$B$11, " - ", 'PD8'!$J$5))</f>
        <v>Base operating expenditure - Service charges/ discharge consents - Total</v>
      </c>
      <c r="D4962" t="str">
        <f>'PD8'!$C$11</f>
        <v>£m</v>
      </c>
      <c r="E4962" t="s">
        <v>8488</v>
      </c>
      <c r="F4962" s="1248">
        <f>IF(ISBLANK('PD8'!$V$11),"##BLANK",'PD8'!$V$11)</f>
        <v>22.85871896133354</v>
      </c>
    </row>
    <row r="4963" spans="2:6" x14ac:dyDescent="0.2">
      <c r="B4963" t="str">
        <f>UPPER('PD8'!$AF$12)</f>
        <v>WS01004WR_PR24</v>
      </c>
      <c r="C4963" t="str">
        <f>IF(LEN(_xlfn.CONCAT('PD8'!$B$8, " - ", 'PD8'!$B$12, " - ", 'PD8'!$E$5))&gt;230,LEFT(_xlfn.CONCAT('PD8'!$B$8, " - ", 'PD8'!$B$12, " - ", 'PD8'!$E$5),212)&amp;" [*** truncated]",_xlfn.CONCAT('PD8'!$B$8, " - ", 'PD8'!$B$12, " - ", 'PD8'!$E$5))</f>
        <v>Base operating expenditure - Bulk Supply/Bulk discharge - Water resources</v>
      </c>
      <c r="D4963" t="str">
        <f>'PD8'!$C$12</f>
        <v>£m</v>
      </c>
      <c r="E4963" t="s">
        <v>8488</v>
      </c>
      <c r="F4963" s="1248">
        <f>IF(ISBLANK('PD8'!$Q$12),"##BLANK",'PD8'!$Q$12)</f>
        <v>0</v>
      </c>
    </row>
    <row r="4964" spans="2:6" x14ac:dyDescent="0.2">
      <c r="B4964" t="str">
        <f>UPPER('PD8'!$AG$12)</f>
        <v>B0013WN_PR24</v>
      </c>
      <c r="C4964" t="str">
        <f>IF(LEN(_xlfn.CONCAT('PD8'!$B$8, " - ", 'PD8'!$B$12, " - ", 'PD8'!$F$5))&gt;230,LEFT(_xlfn.CONCAT('PD8'!$B$8, " - ", 'PD8'!$B$12, " - ", 'PD8'!$F$5),212)&amp;" [*** truncated]",_xlfn.CONCAT('PD8'!$B$8, " - ", 'PD8'!$B$12, " - ", 'PD8'!$F$5))</f>
        <v>Base operating expenditure - Bulk Supply/Bulk discharge - Water Network+</v>
      </c>
      <c r="D4964" t="str">
        <f>'PD8'!$C$12</f>
        <v>£m</v>
      </c>
      <c r="E4964" t="s">
        <v>8488</v>
      </c>
      <c r="F4964" s="1248">
        <f>IF(ISBLANK('PD8'!$R$12),"##BLANK",'PD8'!$R$12)</f>
        <v>2.5751855060553313</v>
      </c>
    </row>
    <row r="4965" spans="2:6" x14ac:dyDescent="0.2">
      <c r="B4965" t="str">
        <f>UPPER('PD8'!$AH$12)</f>
        <v>B0013WNK_PR24</v>
      </c>
      <c r="C4965" t="str">
        <f>IF(LEN(_xlfn.CONCAT('PD8'!$B$8, " - ", 'PD8'!$B$12, " - ", 'PD8'!$G$5))&gt;230,LEFT(_xlfn.CONCAT('PD8'!$B$8, " - ", 'PD8'!$B$12, " - ", 'PD8'!$G$5),212)&amp;" [*** truncated]",_xlfn.CONCAT('PD8'!$B$8, " - ", 'PD8'!$B$12, " - ", 'PD8'!$G$5))</f>
        <v>Base operating expenditure - Bulk Supply/Bulk discharge - Wastewater Network+</v>
      </c>
      <c r="D4965" t="str">
        <f>'PD8'!$C$12</f>
        <v>£m</v>
      </c>
      <c r="E4965" t="s">
        <v>8488</v>
      </c>
      <c r="F4965" s="1248">
        <f>IF(ISBLANK('PD8'!$S$12),"##BLANK",'PD8'!$S$12)</f>
        <v>0</v>
      </c>
    </row>
    <row r="4966" spans="2:6" x14ac:dyDescent="0.2">
      <c r="B4966" t="str">
        <f>UPPER('PD8'!$AI$12)</f>
        <v>B0013BIO_PR24</v>
      </c>
      <c r="C4966" t="str">
        <f>IF(LEN(_xlfn.CONCAT('PD8'!$B$8, " - ", 'PD8'!$B$12, " - ", 'PD8'!$H$5))&gt;230,LEFT(_xlfn.CONCAT('PD8'!$B$8, " - ", 'PD8'!$B$12, " - ", 'PD8'!$H$5),212)&amp;" [*** truncated]",_xlfn.CONCAT('PD8'!$B$8, " - ", 'PD8'!$B$12, " - ", 'PD8'!$H$5))</f>
        <v>Base operating expenditure - Bulk Supply/Bulk discharge - Bioresources</v>
      </c>
      <c r="D4966" t="str">
        <f>'PD8'!$C$12</f>
        <v>£m</v>
      </c>
      <c r="E4966" t="s">
        <v>8488</v>
      </c>
      <c r="F4966" s="1248">
        <f>IF(ISBLANK('PD8'!$T$12),"##BLANK",'PD8'!$T$12)</f>
        <v>0</v>
      </c>
    </row>
    <row r="4967" spans="2:6" x14ac:dyDescent="0.2">
      <c r="B4967" t="str">
        <f>UPPER('PD8'!$AJ$12)</f>
        <v>B0013APC_PR24</v>
      </c>
      <c r="C4967" t="str">
        <f>IF(LEN(_xlfn.CONCAT('PD8'!$B$8, " - ", 'PD8'!$B$12, " - ", 'PD8'!$I$5))&gt;230,LEFT(_xlfn.CONCAT('PD8'!$B$8, " - ", 'PD8'!$B$12, " - ", 'PD8'!$I$5),212)&amp;" [*** truncated]",_xlfn.CONCAT('PD8'!$B$8, " - ", 'PD8'!$B$12, " - ", 'PD8'!$I$5))</f>
        <v>Base operating expenditure - Bulk Supply/Bulk discharge - Additional Control</v>
      </c>
      <c r="D4967" t="str">
        <f>'PD8'!$C$12</f>
        <v>£m</v>
      </c>
      <c r="E4967" t="s">
        <v>8488</v>
      </c>
      <c r="F4967" s="1248">
        <f>IF(ISBLANK('PD8'!$U$12),"##BLANK",'PD8'!$U$12)</f>
        <v>0</v>
      </c>
    </row>
    <row r="4968" spans="2:6" x14ac:dyDescent="0.2">
      <c r="B4968" t="str">
        <f>UPPER('PD8'!$AK$12)</f>
        <v>B0013TOT_PR24</v>
      </c>
      <c r="C4968" t="str">
        <f>IF(LEN(_xlfn.CONCAT('PD8'!$B$8, " - ", 'PD8'!$B$12, " - ", 'PD8'!$J$5))&gt;230,LEFT(_xlfn.CONCAT('PD8'!$B$8, " - ", 'PD8'!$B$12, " - ", 'PD8'!$J$5),212)&amp;" [*** truncated]",_xlfn.CONCAT('PD8'!$B$8, " - ", 'PD8'!$B$12, " - ", 'PD8'!$J$5))</f>
        <v>Base operating expenditure - Bulk Supply/Bulk discharge - Total</v>
      </c>
      <c r="D4968" t="str">
        <f>'PD8'!$C$12</f>
        <v>£m</v>
      </c>
      <c r="E4968" t="s">
        <v>8488</v>
      </c>
      <c r="F4968" s="1248">
        <f>IF(ISBLANK('PD8'!$V$12),"##BLANK",'PD8'!$V$12)</f>
        <v>2.5751855060553313</v>
      </c>
    </row>
    <row r="4969" spans="2:6" x14ac:dyDescent="0.2">
      <c r="B4969" t="str">
        <f>UPPER('PD8'!$AF$13)</f>
        <v>WS01005WR_PR24</v>
      </c>
      <c r="C4969" t="str">
        <f>IF(LEN(_xlfn.CONCAT('PD8'!$B$8, " - ", 'PD8'!$B$13, " - ", 'PD8'!$E$5))&gt;230,LEFT(_xlfn.CONCAT('PD8'!$B$8, " - ", 'PD8'!$B$13, " - ", 'PD8'!$E$5),212)&amp;" [*** truncated]",_xlfn.CONCAT('PD8'!$B$8, " - ", 'PD8'!$B$13, " - ", 'PD8'!$E$5))</f>
        <v>Base operating expenditure - Renewals expensed in year (Infrastructure) - Water resources</v>
      </c>
      <c r="D4969" t="str">
        <f>'PD8'!$C$13</f>
        <v>£m</v>
      </c>
      <c r="E4969" t="s">
        <v>8488</v>
      </c>
      <c r="F4969" s="1248">
        <f>IF(ISBLANK('PD8'!$Q$13),"##BLANK",'PD8'!$Q$13)</f>
        <v>0</v>
      </c>
    </row>
    <row r="4970" spans="2:6" x14ac:dyDescent="0.2">
      <c r="B4970" t="str">
        <f>UPPER('PD8'!$AG$13)</f>
        <v>B0014WN_PR24</v>
      </c>
      <c r="C4970" t="str">
        <f>IF(LEN(_xlfn.CONCAT('PD8'!$B$8, " - ", 'PD8'!$B$13, " - ", 'PD8'!$F$5))&gt;230,LEFT(_xlfn.CONCAT('PD8'!$B$8, " - ", 'PD8'!$B$13, " - ", 'PD8'!$F$5),212)&amp;" [*** truncated]",_xlfn.CONCAT('PD8'!$B$8, " - ", 'PD8'!$B$13, " - ", 'PD8'!$F$5))</f>
        <v>Base operating expenditure - Renewals expensed in year (Infrastructure) - Water Network+</v>
      </c>
      <c r="D4970" t="str">
        <f>'PD8'!$C$13</f>
        <v>£m</v>
      </c>
      <c r="E4970" t="s">
        <v>8488</v>
      </c>
      <c r="F4970" s="1248">
        <f>IF(ISBLANK('PD8'!$R$13),"##BLANK",'PD8'!$R$13)</f>
        <v>27.602933986269818</v>
      </c>
    </row>
    <row r="4971" spans="2:6" x14ac:dyDescent="0.2">
      <c r="B4971" t="str">
        <f>UPPER('PD8'!$AH$13)</f>
        <v>B0014WNK_PR24</v>
      </c>
      <c r="C4971" t="str">
        <f>IF(LEN(_xlfn.CONCAT('PD8'!$B$8, " - ", 'PD8'!$B$13, " - ", 'PD8'!$G$5))&gt;230,LEFT(_xlfn.CONCAT('PD8'!$B$8, " - ", 'PD8'!$B$13, " - ", 'PD8'!$G$5),212)&amp;" [*** truncated]",_xlfn.CONCAT('PD8'!$B$8, " - ", 'PD8'!$B$13, " - ", 'PD8'!$G$5))</f>
        <v>Base operating expenditure - Renewals expensed in year (Infrastructure) - Wastewater Network+</v>
      </c>
      <c r="D4971" t="str">
        <f>'PD8'!$C$13</f>
        <v>£m</v>
      </c>
      <c r="E4971" t="s">
        <v>8488</v>
      </c>
      <c r="F4971" s="1248">
        <f>IF(ISBLANK('PD8'!$S$13),"##BLANK",'PD8'!$S$13)</f>
        <v>17.392188359278837</v>
      </c>
    </row>
    <row r="4972" spans="2:6" x14ac:dyDescent="0.2">
      <c r="B4972" t="str">
        <f>UPPER('PD8'!$AI$13)</f>
        <v>B0014BIO_PR24</v>
      </c>
      <c r="C4972" t="str">
        <f>IF(LEN(_xlfn.CONCAT('PD8'!$B$8, " - ", 'PD8'!$B$13, " - ", 'PD8'!$H$5))&gt;230,LEFT(_xlfn.CONCAT('PD8'!$B$8, " - ", 'PD8'!$B$13, " - ", 'PD8'!$H$5),212)&amp;" [*** truncated]",_xlfn.CONCAT('PD8'!$B$8, " - ", 'PD8'!$B$13, " - ", 'PD8'!$H$5))</f>
        <v>Base operating expenditure - Renewals expensed in year (Infrastructure) - Bioresources</v>
      </c>
      <c r="D4972" t="str">
        <f>'PD8'!$C$13</f>
        <v>£m</v>
      </c>
      <c r="E4972" t="s">
        <v>8488</v>
      </c>
      <c r="F4972" s="1248">
        <f>IF(ISBLANK('PD8'!$T$13),"##BLANK",'PD8'!$T$13)</f>
        <v>3.9418373391358411E-3</v>
      </c>
    </row>
    <row r="4973" spans="2:6" x14ac:dyDescent="0.2">
      <c r="B4973" t="str">
        <f>UPPER('PD8'!$AJ$13)</f>
        <v>B0014APC_PR24</v>
      </c>
      <c r="C4973" t="str">
        <f>IF(LEN(_xlfn.CONCAT('PD8'!$B$8, " - ", 'PD8'!$B$13, " - ", 'PD8'!$I$5))&gt;230,LEFT(_xlfn.CONCAT('PD8'!$B$8, " - ", 'PD8'!$B$13, " - ", 'PD8'!$I$5),212)&amp;" [*** truncated]",_xlfn.CONCAT('PD8'!$B$8, " - ", 'PD8'!$B$13, " - ", 'PD8'!$I$5))</f>
        <v>Base operating expenditure - Renewals expensed in year (Infrastructure) - Additional Control</v>
      </c>
      <c r="D4973" t="str">
        <f>'PD8'!$C$13</f>
        <v>£m</v>
      </c>
      <c r="E4973" t="s">
        <v>8488</v>
      </c>
      <c r="F4973" s="1248">
        <f>IF(ISBLANK('PD8'!$U$13),"##BLANK",'PD8'!$U$13)</f>
        <v>0</v>
      </c>
    </row>
    <row r="4974" spans="2:6" x14ac:dyDescent="0.2">
      <c r="B4974" t="str">
        <f>UPPER('PD8'!$AK$13)</f>
        <v>B0014TOT_PR24</v>
      </c>
      <c r="C4974" t="str">
        <f>IF(LEN(_xlfn.CONCAT('PD8'!$B$8, " - ", 'PD8'!$B$13, " - ", 'PD8'!$J$5))&gt;230,LEFT(_xlfn.CONCAT('PD8'!$B$8, " - ", 'PD8'!$B$13, " - ", 'PD8'!$J$5),212)&amp;" [*** truncated]",_xlfn.CONCAT('PD8'!$B$8, " - ", 'PD8'!$B$13, " - ", 'PD8'!$J$5))</f>
        <v>Base operating expenditure - Renewals expensed in year (Infrastructure) - Total</v>
      </c>
      <c r="D4974" t="str">
        <f>'PD8'!$C$13</f>
        <v>£m</v>
      </c>
      <c r="E4974" t="s">
        <v>8488</v>
      </c>
      <c r="F4974" s="1248">
        <f>IF(ISBLANK('PD8'!$V$13),"##BLANK",'PD8'!$V$13)</f>
        <v>44.999064182887786</v>
      </c>
    </row>
    <row r="4975" spans="2:6" x14ac:dyDescent="0.2">
      <c r="B4975" t="str">
        <f>UPPER('PD8'!$AF$14)</f>
        <v>WS01006WR_PR24</v>
      </c>
      <c r="C4975" t="str">
        <f>IF(LEN(_xlfn.CONCAT('PD8'!$B$8, " - ", 'PD8'!$B$14, " - ", 'PD8'!$E$5))&gt;230,LEFT(_xlfn.CONCAT('PD8'!$B$8, " - ", 'PD8'!$B$14, " - ", 'PD8'!$E$5),212)&amp;" [*** truncated]",_xlfn.CONCAT('PD8'!$B$8, " - ", 'PD8'!$B$14, " - ", 'PD8'!$E$5))</f>
        <v>Base operating expenditure - Renewals expensed in year (Non-Infrastructure) - Water resources</v>
      </c>
      <c r="D4975" t="str">
        <f>'PD8'!$C$14</f>
        <v>£m</v>
      </c>
      <c r="E4975" t="s">
        <v>8488</v>
      </c>
      <c r="F4975" s="1248">
        <f>IF(ISBLANK('PD8'!$Q$14),"##BLANK",'PD8'!$Q$14)</f>
        <v>0</v>
      </c>
    </row>
    <row r="4976" spans="2:6" x14ac:dyDescent="0.2">
      <c r="B4976" t="str">
        <f>UPPER('PD8'!$AG$14)</f>
        <v>B0015WN_PR24</v>
      </c>
      <c r="C4976" t="str">
        <f>IF(LEN(_xlfn.CONCAT('PD8'!$B$8, " - ", 'PD8'!$B$14, " - ", 'PD8'!$F$5))&gt;230,LEFT(_xlfn.CONCAT('PD8'!$B$8, " - ", 'PD8'!$B$14, " - ", 'PD8'!$F$5),212)&amp;" [*** truncated]",_xlfn.CONCAT('PD8'!$B$8, " - ", 'PD8'!$B$14, " - ", 'PD8'!$F$5))</f>
        <v>Base operating expenditure - Renewals expensed in year (Non-Infrastructure) - Water Network+</v>
      </c>
      <c r="D4976" t="str">
        <f>'PD8'!$C$14</f>
        <v>£m</v>
      </c>
      <c r="E4976" t="s">
        <v>8488</v>
      </c>
      <c r="F4976" s="1248">
        <f>IF(ISBLANK('PD8'!$R$14),"##BLANK",'PD8'!$R$14)</f>
        <v>0</v>
      </c>
    </row>
    <row r="4977" spans="2:6" x14ac:dyDescent="0.2">
      <c r="B4977" t="str">
        <f>UPPER('PD8'!$AH$14)</f>
        <v>B0015WNK_PR24</v>
      </c>
      <c r="C4977" t="str">
        <f>IF(LEN(_xlfn.CONCAT('PD8'!$B$8, " - ", 'PD8'!$B$14, " - ", 'PD8'!$G$5))&gt;230,LEFT(_xlfn.CONCAT('PD8'!$B$8, " - ", 'PD8'!$B$14, " - ", 'PD8'!$G$5),212)&amp;" [*** truncated]",_xlfn.CONCAT('PD8'!$B$8, " - ", 'PD8'!$B$14, " - ", 'PD8'!$G$5))</f>
        <v>Base operating expenditure - Renewals expensed in year (Non-Infrastructure) - Wastewater Network+</v>
      </c>
      <c r="D4977" t="str">
        <f>'PD8'!$C$14</f>
        <v>£m</v>
      </c>
      <c r="E4977" t="s">
        <v>8488</v>
      </c>
      <c r="F4977" s="1248">
        <f>IF(ISBLANK('PD8'!$S$14),"##BLANK",'PD8'!$S$14)</f>
        <v>0</v>
      </c>
    </row>
    <row r="4978" spans="2:6" x14ac:dyDescent="0.2">
      <c r="B4978" t="str">
        <f>UPPER('PD8'!$AI$14)</f>
        <v>B0015BIO_PR24</v>
      </c>
      <c r="C4978" t="str">
        <f>IF(LEN(_xlfn.CONCAT('PD8'!$B$8, " - ", 'PD8'!$B$14, " - ", 'PD8'!$H$5))&gt;230,LEFT(_xlfn.CONCAT('PD8'!$B$8, " - ", 'PD8'!$B$14, " - ", 'PD8'!$H$5),212)&amp;" [*** truncated]",_xlfn.CONCAT('PD8'!$B$8, " - ", 'PD8'!$B$14, " - ", 'PD8'!$H$5))</f>
        <v>Base operating expenditure - Renewals expensed in year (Non-Infrastructure) - Bioresources</v>
      </c>
      <c r="D4978" t="str">
        <f>'PD8'!$C$14</f>
        <v>£m</v>
      </c>
      <c r="E4978" t="s">
        <v>8488</v>
      </c>
      <c r="F4978" s="1248">
        <f>IF(ISBLANK('PD8'!$T$14),"##BLANK",'PD8'!$T$14)</f>
        <v>0</v>
      </c>
    </row>
    <row r="4979" spans="2:6" x14ac:dyDescent="0.2">
      <c r="B4979" t="str">
        <f>UPPER('PD8'!$AJ$14)</f>
        <v>B0015APC_PR24</v>
      </c>
      <c r="C4979" t="str">
        <f>IF(LEN(_xlfn.CONCAT('PD8'!$B$8, " - ", 'PD8'!$B$14, " - ", 'PD8'!$I$5))&gt;230,LEFT(_xlfn.CONCAT('PD8'!$B$8, " - ", 'PD8'!$B$14, " - ", 'PD8'!$I$5),212)&amp;" [*** truncated]",_xlfn.CONCAT('PD8'!$B$8, " - ", 'PD8'!$B$14, " - ", 'PD8'!$I$5))</f>
        <v>Base operating expenditure - Renewals expensed in year (Non-Infrastructure) - Additional Control</v>
      </c>
      <c r="D4979" t="str">
        <f>'PD8'!$C$14</f>
        <v>£m</v>
      </c>
      <c r="E4979" t="s">
        <v>8488</v>
      </c>
      <c r="F4979" s="1248">
        <f>IF(ISBLANK('PD8'!$U$14),"##BLANK",'PD8'!$U$14)</f>
        <v>0</v>
      </c>
    </row>
    <row r="4980" spans="2:6" x14ac:dyDescent="0.2">
      <c r="B4980" t="str">
        <f>UPPER('PD8'!$AK$14)</f>
        <v>B0015TOT_PR24</v>
      </c>
      <c r="C4980" t="str">
        <f>IF(LEN(_xlfn.CONCAT('PD8'!$B$8, " - ", 'PD8'!$B$14, " - ", 'PD8'!$J$5))&gt;230,LEFT(_xlfn.CONCAT('PD8'!$B$8, " - ", 'PD8'!$B$14, " - ", 'PD8'!$J$5),212)&amp;" [*** truncated]",_xlfn.CONCAT('PD8'!$B$8, " - ", 'PD8'!$B$14, " - ", 'PD8'!$J$5))</f>
        <v>Base operating expenditure - Renewals expensed in year (Non-Infrastructure) - Total</v>
      </c>
      <c r="D4980" t="str">
        <f>'PD8'!$C$14</f>
        <v>£m</v>
      </c>
      <c r="E4980" t="s">
        <v>8488</v>
      </c>
      <c r="F4980" s="1248">
        <f>IF(ISBLANK('PD8'!$V$14),"##BLANK",'PD8'!$V$14)</f>
        <v>0</v>
      </c>
    </row>
    <row r="4981" spans="2:6" x14ac:dyDescent="0.2">
      <c r="B4981" t="str">
        <f>UPPER('PD8'!$AF$15)</f>
        <v>B0016WR_PR24</v>
      </c>
      <c r="C4981" t="str">
        <f>IF(LEN(_xlfn.CONCAT('PD8'!$B$8, " - ", 'PD8'!$B$15, " - ", 'PD8'!$E$5))&gt;230,LEFT(_xlfn.CONCAT('PD8'!$B$8, " - ", 'PD8'!$B$15, " - ", 'PD8'!$E$5),212)&amp;" [*** truncated]",_xlfn.CONCAT('PD8'!$B$8, " - ", 'PD8'!$B$15, " - ", 'PD8'!$E$5))</f>
        <v>Base operating expenditure - Other operating expenditure  (including Location specific costs &amp; obligations) - Water resources</v>
      </c>
      <c r="D4981" t="str">
        <f>'PD8'!$C$15</f>
        <v>£m</v>
      </c>
      <c r="E4981" t="s">
        <v>8488</v>
      </c>
      <c r="F4981" s="1248">
        <f>IF(ISBLANK('PD8'!$Q$15),"##BLANK",'PD8'!$Q$15)</f>
        <v>18.87822171426896</v>
      </c>
    </row>
    <row r="4982" spans="2:6" x14ac:dyDescent="0.2">
      <c r="B4982" t="str">
        <f>UPPER('PD8'!$AG$15)</f>
        <v>B0016WN_PR24</v>
      </c>
      <c r="C4982" t="str">
        <f>IF(LEN(_xlfn.CONCAT('PD8'!$B$8, " - ", 'PD8'!$B$15, " - ", 'PD8'!$F$5))&gt;230,LEFT(_xlfn.CONCAT('PD8'!$B$8, " - ", 'PD8'!$B$15, " - ", 'PD8'!$F$5),212)&amp;" [*** truncated]",_xlfn.CONCAT('PD8'!$B$8, " - ", 'PD8'!$B$15, " - ", 'PD8'!$F$5))</f>
        <v>Base operating expenditure - Other operating expenditure  (including Location specific costs &amp; obligations) - Water Network+</v>
      </c>
      <c r="D4982" t="str">
        <f>'PD8'!$C$15</f>
        <v>£m</v>
      </c>
      <c r="E4982" t="s">
        <v>8488</v>
      </c>
      <c r="F4982" s="1248">
        <f>IF(ISBLANK('PD8'!$R$15),"##BLANK",'PD8'!$R$15)</f>
        <v>96.678851725209839</v>
      </c>
    </row>
    <row r="4983" spans="2:6" x14ac:dyDescent="0.2">
      <c r="B4983" t="str">
        <f>UPPER('PD8'!$AH$15)</f>
        <v>B0016WNK_PR24</v>
      </c>
      <c r="C4983" t="str">
        <f>IF(LEN(_xlfn.CONCAT('PD8'!$B$8, " - ", 'PD8'!$B$15, " - ", 'PD8'!$G$5))&gt;230,LEFT(_xlfn.CONCAT('PD8'!$B$8, " - ", 'PD8'!$B$15, " - ", 'PD8'!$G$5),212)&amp;" [*** truncated]",_xlfn.CONCAT('PD8'!$B$8, " - ", 'PD8'!$B$15, " - ", 'PD8'!$G$5))</f>
        <v>Base operating expenditure - Other operating expenditure  (including Location specific costs &amp; obligations) - Wastewater Network+</v>
      </c>
      <c r="D4983" t="str">
        <f>'PD8'!$C$15</f>
        <v>£m</v>
      </c>
      <c r="E4983" t="s">
        <v>8488</v>
      </c>
      <c r="F4983" s="1248">
        <f>IF(ISBLANK('PD8'!$S$15),"##BLANK",'PD8'!$S$15)</f>
        <v>140.49063242782321</v>
      </c>
    </row>
    <row r="4984" spans="2:6" x14ac:dyDescent="0.2">
      <c r="B4984" t="str">
        <f>UPPER('PD8'!$AI$15)</f>
        <v>B0016BIO_PR24</v>
      </c>
      <c r="C4984" t="str">
        <f>IF(LEN(_xlfn.CONCAT('PD8'!$B$8, " - ", 'PD8'!$B$15, " - ", 'PD8'!$H$5))&gt;230,LEFT(_xlfn.CONCAT('PD8'!$B$8, " - ", 'PD8'!$B$15, " - ", 'PD8'!$H$5),212)&amp;" [*** truncated]",_xlfn.CONCAT('PD8'!$B$8, " - ", 'PD8'!$B$15, " - ", 'PD8'!$H$5))</f>
        <v>Base operating expenditure - Other operating expenditure  (including Location specific costs &amp; obligations) - Bioresources</v>
      </c>
      <c r="D4984" t="str">
        <f>'PD8'!$C$15</f>
        <v>£m</v>
      </c>
      <c r="E4984" t="s">
        <v>8488</v>
      </c>
      <c r="F4984" s="1248">
        <f>IF(ISBLANK('PD8'!$T$15),"##BLANK",'PD8'!$T$15)</f>
        <v>94.726929592129167</v>
      </c>
    </row>
    <row r="4985" spans="2:6" x14ac:dyDescent="0.2">
      <c r="B4985" t="str">
        <f>UPPER('PD8'!$AJ$15)</f>
        <v>B0016APC_PR24</v>
      </c>
      <c r="C4985" t="str">
        <f>IF(LEN(_xlfn.CONCAT('PD8'!$B$8, " - ", 'PD8'!$B$15, " - ", 'PD8'!$I$5))&gt;230,LEFT(_xlfn.CONCAT('PD8'!$B$8, " - ", 'PD8'!$B$15, " - ", 'PD8'!$I$5),212)&amp;" [*** truncated]",_xlfn.CONCAT('PD8'!$B$8, " - ", 'PD8'!$B$15, " - ", 'PD8'!$I$5))</f>
        <v>Base operating expenditure - Other operating expenditure  (including Location specific costs &amp; obligations) - Additional Control</v>
      </c>
      <c r="D4985" t="str">
        <f>'PD8'!$C$15</f>
        <v>£m</v>
      </c>
      <c r="E4985" t="s">
        <v>8488</v>
      </c>
      <c r="F4985" s="1248">
        <f>IF(ISBLANK('PD8'!$U$15),"##BLANK",'PD8'!$U$15)</f>
        <v>0</v>
      </c>
    </row>
    <row r="4986" spans="2:6" x14ac:dyDescent="0.2">
      <c r="B4986" t="str">
        <f>UPPER('PD8'!$AK$15)</f>
        <v>B0016TOT_PR24</v>
      </c>
      <c r="C4986" t="str">
        <f>IF(LEN(_xlfn.CONCAT('PD8'!$B$8, " - ", 'PD8'!$B$15, " - ", 'PD8'!$J$5))&gt;230,LEFT(_xlfn.CONCAT('PD8'!$B$8, " - ", 'PD8'!$B$15, " - ", 'PD8'!$J$5),212)&amp;" [*** truncated]",_xlfn.CONCAT('PD8'!$B$8, " - ", 'PD8'!$B$15, " - ", 'PD8'!$J$5))</f>
        <v>Base operating expenditure - Other operating expenditure  (including Location specific costs &amp; obligations) - Total</v>
      </c>
      <c r="D4986" t="str">
        <f>'PD8'!$C$15</f>
        <v>£m</v>
      </c>
      <c r="E4986" t="s">
        <v>8488</v>
      </c>
      <c r="F4986" s="1248">
        <f>IF(ISBLANK('PD8'!$V$15),"##BLANK",'PD8'!$V$15)</f>
        <v>350.77463545943118</v>
      </c>
    </row>
    <row r="4987" spans="2:6" x14ac:dyDescent="0.2">
      <c r="B4987" t="str">
        <f>UPPER('PD8'!$AF$16)</f>
        <v>WS01008WR_PR24</v>
      </c>
      <c r="C4987" t="str">
        <f>IF(LEN(_xlfn.CONCAT('PD8'!$B$8, " - ", 'PD8'!$B$16, " - ", 'PD8'!$E$5))&gt;230,LEFT(_xlfn.CONCAT('PD8'!$B$8, " - ", 'PD8'!$B$16, " - ", 'PD8'!$E$5),212)&amp;" [*** truncated]",_xlfn.CONCAT('PD8'!$B$8, " - ", 'PD8'!$B$16, " - ", 'PD8'!$E$5))</f>
        <v>Base operating expenditure - Local authority and Cumulo rates - Water resources</v>
      </c>
      <c r="D4987" t="str">
        <f>'PD8'!$C$16</f>
        <v>£m</v>
      </c>
      <c r="E4987" t="s">
        <v>8488</v>
      </c>
      <c r="F4987" s="1248">
        <f>IF(ISBLANK('PD8'!$Q$16),"##BLANK",'PD8'!$Q$16)</f>
        <v>2.3724756260323225</v>
      </c>
    </row>
    <row r="4988" spans="2:6" x14ac:dyDescent="0.2">
      <c r="B4988" t="str">
        <f>UPPER('PD8'!$AG$16)</f>
        <v>BM317WN_PR24</v>
      </c>
      <c r="C4988" t="str">
        <f>IF(LEN(_xlfn.CONCAT('PD8'!$B$8, " - ", 'PD8'!$B$16, " - ", 'PD8'!$F$5))&gt;230,LEFT(_xlfn.CONCAT('PD8'!$B$8, " - ", 'PD8'!$B$16, " - ", 'PD8'!$F$5),212)&amp;" [*** truncated]",_xlfn.CONCAT('PD8'!$B$8, " - ", 'PD8'!$B$16, " - ", 'PD8'!$F$5))</f>
        <v>Base operating expenditure - Local authority and Cumulo rates - Water Network+</v>
      </c>
      <c r="D4988" t="str">
        <f>'PD8'!$C$16</f>
        <v>£m</v>
      </c>
      <c r="E4988" t="s">
        <v>8488</v>
      </c>
      <c r="F4988" s="1248">
        <f>IF(ISBLANK('PD8'!$R$16),"##BLANK",'PD8'!$R$16)</f>
        <v>33.997037698919705</v>
      </c>
    </row>
    <row r="4989" spans="2:6" x14ac:dyDescent="0.2">
      <c r="B4989" t="str">
        <f>UPPER('PD8'!$AH$16)</f>
        <v>BM817WNK_PR24</v>
      </c>
      <c r="C4989" t="str">
        <f>IF(LEN(_xlfn.CONCAT('PD8'!$B$8, " - ", 'PD8'!$B$16, " - ", 'PD8'!$G$5))&gt;230,LEFT(_xlfn.CONCAT('PD8'!$B$8, " - ", 'PD8'!$B$16, " - ", 'PD8'!$G$5),212)&amp;" [*** truncated]",_xlfn.CONCAT('PD8'!$B$8, " - ", 'PD8'!$B$16, " - ", 'PD8'!$G$5))</f>
        <v>Base operating expenditure - Local authority and Cumulo rates - Wastewater Network+</v>
      </c>
      <c r="D4989" t="str">
        <f>'PD8'!$C$16</f>
        <v>£m</v>
      </c>
      <c r="E4989" t="s">
        <v>8488</v>
      </c>
      <c r="F4989" s="1248">
        <f>IF(ISBLANK('PD8'!$S$16),"##BLANK",'PD8'!$S$16)</f>
        <v>26.858443920421628</v>
      </c>
    </row>
    <row r="4990" spans="2:6" x14ac:dyDescent="0.2">
      <c r="B4990" t="str">
        <f>UPPER('PD8'!$AI$16)</f>
        <v>BM817SG_PR24</v>
      </c>
      <c r="C4990" t="str">
        <f>IF(LEN(_xlfn.CONCAT('PD8'!$B$8, " - ", 'PD8'!$B$16, " - ", 'PD8'!$H$5))&gt;230,LEFT(_xlfn.CONCAT('PD8'!$B$8, " - ", 'PD8'!$B$16, " - ", 'PD8'!$H$5),212)&amp;" [*** truncated]",_xlfn.CONCAT('PD8'!$B$8, " - ", 'PD8'!$B$16, " - ", 'PD8'!$H$5))</f>
        <v>Base operating expenditure - Local authority and Cumulo rates - Bioresources</v>
      </c>
      <c r="D4990" t="str">
        <f>'PD8'!$C$16</f>
        <v>£m</v>
      </c>
      <c r="E4990" t="s">
        <v>8488</v>
      </c>
      <c r="F4990" s="1248">
        <f>IF(ISBLANK('PD8'!$T$16),"##BLANK",'PD8'!$T$16)</f>
        <v>4.2857788105797665</v>
      </c>
    </row>
    <row r="4991" spans="2:6" x14ac:dyDescent="0.2">
      <c r="B4991" t="str">
        <f>UPPER('PD8'!$AJ$16)</f>
        <v>BM817TTT_PR24</v>
      </c>
      <c r="C4991" t="str">
        <f>IF(LEN(_xlfn.CONCAT('PD8'!$B$8, " - ", 'PD8'!$B$16, " - ", 'PD8'!$I$5))&gt;230,LEFT(_xlfn.CONCAT('PD8'!$B$8, " - ", 'PD8'!$B$16, " - ", 'PD8'!$I$5),212)&amp;" [*** truncated]",_xlfn.CONCAT('PD8'!$B$8, " - ", 'PD8'!$B$16, " - ", 'PD8'!$I$5))</f>
        <v>Base operating expenditure - Local authority and Cumulo rates - Additional Control</v>
      </c>
      <c r="D4991" t="str">
        <f>'PD8'!$C$16</f>
        <v>£m</v>
      </c>
      <c r="E4991" t="s">
        <v>8488</v>
      </c>
      <c r="F4991" s="1248">
        <f>IF(ISBLANK('PD8'!$U$16),"##BLANK",'PD8'!$U$16)</f>
        <v>0</v>
      </c>
    </row>
    <row r="4992" spans="2:6" x14ac:dyDescent="0.2">
      <c r="B4992" t="str">
        <f>UPPER('PD8'!$AK$16)</f>
        <v>BM917TAS_PR24</v>
      </c>
      <c r="C4992" t="str">
        <f>IF(LEN(_xlfn.CONCAT('PD8'!$B$8, " - ", 'PD8'!$B$16, " - ", 'PD8'!$J$5))&gt;230,LEFT(_xlfn.CONCAT('PD8'!$B$8, " - ", 'PD8'!$B$16, " - ", 'PD8'!$J$5),212)&amp;" [*** truncated]",_xlfn.CONCAT('PD8'!$B$8, " - ", 'PD8'!$B$16, " - ", 'PD8'!$J$5))</f>
        <v>Base operating expenditure - Local authority and Cumulo rates - Total</v>
      </c>
      <c r="D4992" t="str">
        <f>'PD8'!$C$16</f>
        <v>£m</v>
      </c>
      <c r="E4992" t="s">
        <v>8488</v>
      </c>
      <c r="F4992" s="1248">
        <f>IF(ISBLANK('PD8'!$V$16),"##BLANK",'PD8'!$V$16)</f>
        <v>67.513736055953416</v>
      </c>
    </row>
    <row r="4993" spans="2:6" x14ac:dyDescent="0.2">
      <c r="B4993" t="str">
        <f>UPPER('PD8'!$AF$17)</f>
        <v>B0017WR_PR24</v>
      </c>
      <c r="C4993" t="str">
        <f>IF(LEN(_xlfn.CONCAT('PD8'!$B$8, " - ", 'PD8'!$B$17, " - ", 'PD8'!$E$5))&gt;230,LEFT(_xlfn.CONCAT('PD8'!$B$8, " - ", 'PD8'!$B$17, " - ", 'PD8'!$E$5),212)&amp;" [*** truncated]",_xlfn.CONCAT('PD8'!$B$8, " - ", 'PD8'!$B$17, " - ", 'PD8'!$E$5))</f>
        <v>Base operating expenditure - Total base operating expenditure - Water resources</v>
      </c>
      <c r="D4993" t="str">
        <f>'PD8'!$C$17</f>
        <v>£m</v>
      </c>
      <c r="E4993" t="s">
        <v>8488</v>
      </c>
      <c r="F4993" s="1248">
        <f>IF(ISBLANK('PD8'!$Q$17),"##BLANK",'PD8'!$Q$17)</f>
        <v>42.889209962557061</v>
      </c>
    </row>
    <row r="4994" spans="2:6" x14ac:dyDescent="0.2">
      <c r="B4994" t="str">
        <f>UPPER('PD8'!$AG$17)</f>
        <v>B0017WN_PR24</v>
      </c>
      <c r="C4994" t="str">
        <f>IF(LEN(_xlfn.CONCAT('PD8'!$B$8, " - ", 'PD8'!$B$17, " - ", 'PD8'!$F$5))&gt;230,LEFT(_xlfn.CONCAT('PD8'!$B$8, " - ", 'PD8'!$B$17, " - ", 'PD8'!$F$5),212)&amp;" [*** truncated]",_xlfn.CONCAT('PD8'!$B$8, " - ", 'PD8'!$B$17, " - ", 'PD8'!$F$5))</f>
        <v>Base operating expenditure - Total base operating expenditure - Water Network+</v>
      </c>
      <c r="D4994" t="str">
        <f>'PD8'!$C$17</f>
        <v>£m</v>
      </c>
      <c r="E4994" t="s">
        <v>8488</v>
      </c>
      <c r="F4994" s="1248">
        <f>IF(ISBLANK('PD8'!$R$17),"##BLANK",'PD8'!$R$17)</f>
        <v>205.58292136576486</v>
      </c>
    </row>
    <row r="4995" spans="2:6" x14ac:dyDescent="0.2">
      <c r="B4995" t="str">
        <f>UPPER('PD8'!$AH$17)</f>
        <v>B0017WNK_PR24</v>
      </c>
      <c r="C4995" t="str">
        <f>IF(LEN(_xlfn.CONCAT('PD8'!$B$8, " - ", 'PD8'!$B$17, " - ", 'PD8'!$G$5))&gt;230,LEFT(_xlfn.CONCAT('PD8'!$B$8, " - ", 'PD8'!$B$17, " - ", 'PD8'!$G$5),212)&amp;" [*** truncated]",_xlfn.CONCAT('PD8'!$B$8, " - ", 'PD8'!$B$17, " - ", 'PD8'!$G$5))</f>
        <v>Base operating expenditure - Total base operating expenditure - Wastewater Network+</v>
      </c>
      <c r="D4995" t="str">
        <f>'PD8'!$C$17</f>
        <v>£m</v>
      </c>
      <c r="E4995" t="s">
        <v>8488</v>
      </c>
      <c r="F4995" s="1248">
        <f>IF(ISBLANK('PD8'!$S$17),"##BLANK",'PD8'!$S$17)</f>
        <v>265.17263855634002</v>
      </c>
    </row>
    <row r="4996" spans="2:6" x14ac:dyDescent="0.2">
      <c r="B4996" t="str">
        <f>UPPER('PD8'!$AI$17)</f>
        <v>B0017BIO_PR24</v>
      </c>
      <c r="C4996" t="str">
        <f>IF(LEN(_xlfn.CONCAT('PD8'!$B$8, " - ", 'PD8'!$B$17, " - ", 'PD8'!$H$5))&gt;230,LEFT(_xlfn.CONCAT('PD8'!$B$8, " - ", 'PD8'!$B$17, " - ", 'PD8'!$H$5),212)&amp;" [*** truncated]",_xlfn.CONCAT('PD8'!$B$8, " - ", 'PD8'!$B$17, " - ", 'PD8'!$H$5))</f>
        <v>Base operating expenditure - Total base operating expenditure - Bioresources</v>
      </c>
      <c r="D4996" t="str">
        <f>'PD8'!$C$17</f>
        <v>£m</v>
      </c>
      <c r="E4996" t="s">
        <v>8488</v>
      </c>
      <c r="F4996" s="1248">
        <f>IF(ISBLANK('PD8'!$T$17),"##BLANK",'PD8'!$T$17)</f>
        <v>87.045389369161526</v>
      </c>
    </row>
    <row r="4997" spans="2:6" x14ac:dyDescent="0.2">
      <c r="B4997" t="str">
        <f>UPPER('PD8'!$AJ$17)</f>
        <v>B0017APC_PR24</v>
      </c>
      <c r="C4997" t="str">
        <f>IF(LEN(_xlfn.CONCAT('PD8'!$B$8, " - ", 'PD8'!$B$17, " - ", 'PD8'!$I$5))&gt;230,LEFT(_xlfn.CONCAT('PD8'!$B$8, " - ", 'PD8'!$B$17, " - ", 'PD8'!$I$5),212)&amp;" [*** truncated]",_xlfn.CONCAT('PD8'!$B$8, " - ", 'PD8'!$B$17, " - ", 'PD8'!$I$5))</f>
        <v>Base operating expenditure - Total base operating expenditure - Additional Control</v>
      </c>
      <c r="D4997" t="str">
        <f>'PD8'!$C$17</f>
        <v>£m</v>
      </c>
      <c r="E4997" t="s">
        <v>8488</v>
      </c>
      <c r="F4997" s="1248">
        <f>IF(ISBLANK('PD8'!$U$17),"##BLANK",'PD8'!$U$17)</f>
        <v>0</v>
      </c>
    </row>
    <row r="4998" spans="2:6" x14ac:dyDescent="0.2">
      <c r="B4998" t="str">
        <f>UPPER('PD8'!$AK$17)</f>
        <v>B0017TOT_PR24</v>
      </c>
      <c r="C4998" t="str">
        <f>IF(LEN(_xlfn.CONCAT('PD8'!$B$8, " - ", 'PD8'!$B$17, " - ", 'PD8'!$J$5))&gt;230,LEFT(_xlfn.CONCAT('PD8'!$B$8, " - ", 'PD8'!$B$17, " - ", 'PD8'!$J$5),212)&amp;" [*** truncated]",_xlfn.CONCAT('PD8'!$B$8, " - ", 'PD8'!$B$17, " - ", 'PD8'!$J$5))</f>
        <v>Base operating expenditure - Total base operating expenditure - Total</v>
      </c>
      <c r="D4998" t="str">
        <f>'PD8'!$C$17</f>
        <v>£m</v>
      </c>
      <c r="E4998" t="s">
        <v>8488</v>
      </c>
      <c r="F4998" s="1248">
        <f>IF(ISBLANK('PD8'!$V$17),"##BLANK",'PD8'!$V$17)</f>
        <v>600.69015925382348</v>
      </c>
    </row>
    <row r="4999" spans="2:6" x14ac:dyDescent="0.2">
      <c r="B4999" t="str">
        <f>UPPER('PD8'!$AG$20)</f>
        <v>B0018WN_PR24</v>
      </c>
      <c r="C4999" t="str">
        <f>IF(LEN(_xlfn.CONCAT('PD8'!$B$19, " - ", 'PD8'!$B$20, " - ", 'PD8'!$F$5))&gt;230,LEFT(_xlfn.CONCAT('PD8'!$B$19, " - ", 'PD8'!$B$20, " - ", 'PD8'!$F$5),212)&amp;" [*** truncated]",_xlfn.CONCAT('PD8'!$B$19, " - ", 'PD8'!$B$20, " - ", 'PD8'!$F$5))</f>
        <v>Other operating expenditure - Enhancement operating expenditure - Water Network+</v>
      </c>
      <c r="D4999" t="str">
        <f>'PD8'!$C$20</f>
        <v>£m</v>
      </c>
      <c r="E4999" t="s">
        <v>8488</v>
      </c>
      <c r="F4999" s="1248">
        <f>IF(ISBLANK('PD8'!$R$20),"##BLANK",'PD8'!$R$20)</f>
        <v>11.091851764703122</v>
      </c>
    </row>
    <row r="5000" spans="2:6" x14ac:dyDescent="0.2">
      <c r="B5000" t="str">
        <f>UPPER('PD8'!$AH$20)</f>
        <v>B0018WNK_PR24</v>
      </c>
      <c r="C5000" t="str">
        <f>IF(LEN(_xlfn.CONCAT('PD8'!$B$19, " - ", 'PD8'!$B$20, " - ", 'PD8'!$G$5))&gt;230,LEFT(_xlfn.CONCAT('PD8'!$B$19, " - ", 'PD8'!$B$20, " - ", 'PD8'!$G$5),212)&amp;" [*** truncated]",_xlfn.CONCAT('PD8'!$B$19, " - ", 'PD8'!$B$20, " - ", 'PD8'!$G$5))</f>
        <v>Other operating expenditure - Enhancement operating expenditure - Wastewater Network+</v>
      </c>
      <c r="D5000" t="str">
        <f>'PD8'!$C$20</f>
        <v>£m</v>
      </c>
      <c r="E5000" t="s">
        <v>8488</v>
      </c>
      <c r="F5000" s="1248">
        <f>IF(ISBLANK('PD8'!$S$20),"##BLANK",'PD8'!$S$20)</f>
        <v>19.344347261178498</v>
      </c>
    </row>
    <row r="5001" spans="2:6" x14ac:dyDescent="0.2">
      <c r="B5001" t="str">
        <f>UPPER('PD8'!$AI$20)</f>
        <v>B0018BIO_PR24</v>
      </c>
      <c r="C5001" t="str">
        <f>IF(LEN(_xlfn.CONCAT('PD8'!$B$19, " - ", 'PD8'!$B$20, " - ", 'PD8'!$H$5))&gt;230,LEFT(_xlfn.CONCAT('PD8'!$B$19, " - ", 'PD8'!$B$20, " - ", 'PD8'!$H$5),212)&amp;" [*** truncated]",_xlfn.CONCAT('PD8'!$B$19, " - ", 'PD8'!$B$20, " - ", 'PD8'!$H$5))</f>
        <v>Other operating expenditure - Enhancement operating expenditure - Bioresources</v>
      </c>
      <c r="D5001" t="str">
        <f>'PD8'!$C$20</f>
        <v>£m</v>
      </c>
      <c r="E5001" t="s">
        <v>8488</v>
      </c>
      <c r="F5001" s="1248">
        <f>IF(ISBLANK('PD8'!$T$20),"##BLANK",'PD8'!$T$20)</f>
        <v>0</v>
      </c>
    </row>
    <row r="5002" spans="2:6" x14ac:dyDescent="0.2">
      <c r="B5002" t="str">
        <f>UPPER('PD8'!$AJ$20)</f>
        <v>B0018APC_PR24</v>
      </c>
      <c r="C5002" t="str">
        <f>IF(LEN(_xlfn.CONCAT('PD8'!$B$19, " - ", 'PD8'!$B$20, " - ", 'PD8'!$I$5))&gt;230,LEFT(_xlfn.CONCAT('PD8'!$B$19, " - ", 'PD8'!$B$20, " - ", 'PD8'!$I$5),212)&amp;" [*** truncated]",_xlfn.CONCAT('PD8'!$B$19, " - ", 'PD8'!$B$20, " - ", 'PD8'!$I$5))</f>
        <v>Other operating expenditure - Enhancement operating expenditure - Additional Control</v>
      </c>
      <c r="D5002" t="str">
        <f>'PD8'!$C$20</f>
        <v>£m</v>
      </c>
      <c r="E5002" t="s">
        <v>8488</v>
      </c>
      <c r="F5002" s="1248">
        <f>IF(ISBLANK('PD8'!$U$20),"##BLANK",'PD8'!$U$20)</f>
        <v>0</v>
      </c>
    </row>
    <row r="5003" spans="2:6" x14ac:dyDescent="0.2">
      <c r="B5003" t="str">
        <f>UPPER('PD8'!$AK$20)</f>
        <v>B0018TOT_PR24</v>
      </c>
      <c r="C5003" t="str">
        <f>IF(LEN(_xlfn.CONCAT('PD8'!$B$19, " - ", 'PD8'!$B$20, " - ", 'PD8'!$J$5))&gt;230,LEFT(_xlfn.CONCAT('PD8'!$B$19, " - ", 'PD8'!$B$20, " - ", 'PD8'!$J$5),212)&amp;" [*** truncated]",_xlfn.CONCAT('PD8'!$B$19, " - ", 'PD8'!$B$20, " - ", 'PD8'!$J$5))</f>
        <v>Other operating expenditure - Enhancement operating expenditure - Total</v>
      </c>
      <c r="D5003" t="str">
        <f>'PD8'!$C$20</f>
        <v>£m</v>
      </c>
      <c r="E5003" t="s">
        <v>8488</v>
      </c>
      <c r="F5003" s="1248">
        <f>IF(ISBLANK('PD8'!$V$20),"##BLANK",'PD8'!$V$20)</f>
        <v>33.533748091345103</v>
      </c>
    </row>
    <row r="5004" spans="2:6" x14ac:dyDescent="0.2">
      <c r="B5004" t="str">
        <f>UPPER('PD8'!$AG$21)</f>
        <v>B0019WN_PR24</v>
      </c>
      <c r="C5004" t="str">
        <f>IF(LEN(_xlfn.CONCAT('PD8'!$B$19, " - ", 'PD8'!$B$21, " - ", 'PD8'!$F$5))&gt;230,LEFT(_xlfn.CONCAT('PD8'!$B$19, " - ", 'PD8'!$B$21, " - ", 'PD8'!$F$5),212)&amp;" [*** truncated]",_xlfn.CONCAT('PD8'!$B$19, " - ", 'PD8'!$B$21, " - ", 'PD8'!$F$5))</f>
        <v>Other operating expenditure - Developer services operating expenditure - Water Network+</v>
      </c>
      <c r="D5004" t="str">
        <f>'PD8'!$C$21</f>
        <v>£m</v>
      </c>
      <c r="E5004" t="s">
        <v>8488</v>
      </c>
      <c r="F5004" s="1248">
        <f>IF(ISBLANK('PD8'!$R$21),"##BLANK",'PD8'!$R$21)</f>
        <v>0.25885794218215735</v>
      </c>
    </row>
    <row r="5005" spans="2:6" x14ac:dyDescent="0.2">
      <c r="B5005" t="str">
        <f>UPPER('PD8'!$AH$21)</f>
        <v>B0019WNK_PR24</v>
      </c>
      <c r="C5005" t="str">
        <f>IF(LEN(_xlfn.CONCAT('PD8'!$B$19, " - ", 'PD8'!$B$21, " - ", 'PD8'!$G$5))&gt;230,LEFT(_xlfn.CONCAT('PD8'!$B$19, " - ", 'PD8'!$B$21, " - ", 'PD8'!$G$5),212)&amp;" [*** truncated]",_xlfn.CONCAT('PD8'!$B$19, " - ", 'PD8'!$B$21, " - ", 'PD8'!$G$5))</f>
        <v>Other operating expenditure - Developer services operating expenditure - Wastewater Network+</v>
      </c>
      <c r="D5005" t="str">
        <f>'PD8'!$C$21</f>
        <v>£m</v>
      </c>
      <c r="E5005" t="s">
        <v>8488</v>
      </c>
      <c r="F5005" s="1248">
        <f>IF(ISBLANK('PD8'!$S$21),"##BLANK",'PD8'!$S$21)</f>
        <v>5.6027277261423689E-2</v>
      </c>
    </row>
    <row r="5006" spans="2:6" x14ac:dyDescent="0.2">
      <c r="B5006" t="str">
        <f>UPPER('PD8'!$AI$21)</f>
        <v>B0019BIO_PR24</v>
      </c>
      <c r="C5006" t="str">
        <f>IF(LEN(_xlfn.CONCAT('PD8'!$B$19, " - ", 'PD8'!$B$21, " - ", 'PD8'!$H$5))&gt;230,LEFT(_xlfn.CONCAT('PD8'!$B$19, " - ", 'PD8'!$B$21, " - ", 'PD8'!$H$5),212)&amp;" [*** truncated]",_xlfn.CONCAT('PD8'!$B$19, " - ", 'PD8'!$B$21, " - ", 'PD8'!$H$5))</f>
        <v>Other operating expenditure - Developer services operating expenditure - Bioresources</v>
      </c>
      <c r="D5006" t="str">
        <f>'PD8'!$C$21</f>
        <v>£m</v>
      </c>
      <c r="E5006" t="s">
        <v>8488</v>
      </c>
      <c r="F5006" s="1248">
        <f>IF(ISBLANK('PD8'!$T$21),"##BLANK",'PD8'!$T$21)</f>
        <v>0</v>
      </c>
    </row>
    <row r="5007" spans="2:6" x14ac:dyDescent="0.2">
      <c r="B5007" t="str">
        <f>UPPER('PD8'!$AJ$21)</f>
        <v>B0019APC_PR24</v>
      </c>
      <c r="C5007" t="str">
        <f>IF(LEN(_xlfn.CONCAT('PD8'!$B$19, " - ", 'PD8'!$B$21, " - ", 'PD8'!$I$5))&gt;230,LEFT(_xlfn.CONCAT('PD8'!$B$19, " - ", 'PD8'!$B$21, " - ", 'PD8'!$I$5),212)&amp;" [*** truncated]",_xlfn.CONCAT('PD8'!$B$19, " - ", 'PD8'!$B$21, " - ", 'PD8'!$I$5))</f>
        <v>Other operating expenditure - Developer services operating expenditure - Additional Control</v>
      </c>
      <c r="D5007" t="str">
        <f>'PD8'!$C$21</f>
        <v>£m</v>
      </c>
      <c r="E5007" t="s">
        <v>8488</v>
      </c>
      <c r="F5007" s="1248">
        <f>IF(ISBLANK('PD8'!$U$21),"##BLANK",'PD8'!$U$21)</f>
        <v>0</v>
      </c>
    </row>
    <row r="5008" spans="2:6" x14ac:dyDescent="0.2">
      <c r="B5008" t="str">
        <f>UPPER('PD8'!$AK$21)</f>
        <v>B0019TOT_PR24</v>
      </c>
      <c r="C5008" t="str">
        <f>IF(LEN(_xlfn.CONCAT('PD8'!$B$19, " - ", 'PD8'!$B$21, " - ", 'PD8'!$J$5))&gt;230,LEFT(_xlfn.CONCAT('PD8'!$B$19, " - ", 'PD8'!$B$21, " - ", 'PD8'!$J$5),212)&amp;" [*** truncated]",_xlfn.CONCAT('PD8'!$B$19, " - ", 'PD8'!$B$21, " - ", 'PD8'!$J$5))</f>
        <v>Other operating expenditure - Developer services operating expenditure - Total</v>
      </c>
      <c r="D5008" t="str">
        <f>'PD8'!$C$21</f>
        <v>£m</v>
      </c>
      <c r="E5008" t="s">
        <v>8488</v>
      </c>
      <c r="F5008" s="1248">
        <f>IF(ISBLANK('PD8'!$V$21),"##BLANK",'PD8'!$V$21)</f>
        <v>0.31488521944358105</v>
      </c>
    </row>
    <row r="5009" spans="2:6" x14ac:dyDescent="0.2">
      <c r="B5009" t="str">
        <f>UPPER('PD8'!$AF$22)</f>
        <v>BM319WR_PR24</v>
      </c>
      <c r="C5009" t="str">
        <f>IF(LEN(_xlfn.CONCAT('PD8'!$B$19, " - ", 'PD8'!$B$22, " - ", 'PD8'!$E$5))&gt;230,LEFT(_xlfn.CONCAT('PD8'!$B$19, " - ", 'PD8'!$B$22, " - ", 'PD8'!$E$5),212)&amp;" [*** truncated]",_xlfn.CONCAT('PD8'!$B$19, " - ", 'PD8'!$B$22, " - ", 'PD8'!$E$5))</f>
        <v>Other operating expenditure - Total operating expenditure excluding third party services - Water resources</v>
      </c>
      <c r="D5009" t="str">
        <f>'PD8'!$C$22</f>
        <v>£m</v>
      </c>
      <c r="E5009" t="s">
        <v>8488</v>
      </c>
      <c r="F5009" s="1248">
        <f>IF(ISBLANK('PD8'!$Q$22),"##BLANK",'PD8'!$Q$22)</f>
        <v>45.986759028020536</v>
      </c>
    </row>
    <row r="5010" spans="2:6" x14ac:dyDescent="0.2">
      <c r="B5010" t="str">
        <f>UPPER('PD8'!$AG$22)</f>
        <v>BM319WN_PR24</v>
      </c>
      <c r="C5010" t="str">
        <f>IF(LEN(_xlfn.CONCAT('PD8'!$B$19, " - ", 'PD8'!$B$22, " - ", 'PD8'!$F$5))&gt;230,LEFT(_xlfn.CONCAT('PD8'!$B$19, " - ", 'PD8'!$B$22, " - ", 'PD8'!$F$5),212)&amp;" [*** truncated]",_xlfn.CONCAT('PD8'!$B$19, " - ", 'PD8'!$B$22, " - ", 'PD8'!$F$5))</f>
        <v>Other operating expenditure - Total operating expenditure excluding third party services - Water Network+</v>
      </c>
      <c r="D5010" t="str">
        <f>'PD8'!$C$22</f>
        <v>£m</v>
      </c>
      <c r="E5010" t="s">
        <v>8488</v>
      </c>
      <c r="F5010" s="1248">
        <f>IF(ISBLANK('PD8'!$R$22),"##BLANK",'PD8'!$R$22)</f>
        <v>216.93363107265014</v>
      </c>
    </row>
    <row r="5011" spans="2:6" x14ac:dyDescent="0.2">
      <c r="B5011" t="str">
        <f>UPPER('PD8'!$AH$22)</f>
        <v>BM844WNK_PR24</v>
      </c>
      <c r="C5011" t="str">
        <f>IF(LEN(_xlfn.CONCAT('PD8'!$B$19, " - ", 'PD8'!$B$22, " - ", 'PD8'!$G$5))&gt;230,LEFT(_xlfn.CONCAT('PD8'!$B$19, " - ", 'PD8'!$B$22, " - ", 'PD8'!$G$5),212)&amp;" [*** truncated]",_xlfn.CONCAT('PD8'!$B$19, " - ", 'PD8'!$B$22, " - ", 'PD8'!$G$5))</f>
        <v>Other operating expenditure - Total operating expenditure excluding third party services - Wastewater Network+</v>
      </c>
      <c r="D5011" t="str">
        <f>'PD8'!$C$22</f>
        <v>£m</v>
      </c>
      <c r="E5011" t="s">
        <v>8488</v>
      </c>
      <c r="F5011" s="1248">
        <f>IF(ISBLANK('PD8'!$S$22),"##BLANK",'PD8'!$S$22)</f>
        <v>284.57301309477992</v>
      </c>
    </row>
    <row r="5012" spans="2:6" x14ac:dyDescent="0.2">
      <c r="B5012" t="str">
        <f>UPPER('PD8'!$AI$22)</f>
        <v>BM844SG_PR24</v>
      </c>
      <c r="C5012" t="str">
        <f>IF(LEN(_xlfn.CONCAT('PD8'!$B$19, " - ", 'PD8'!$B$22, " - ", 'PD8'!$H$5))&gt;230,LEFT(_xlfn.CONCAT('PD8'!$B$19, " - ", 'PD8'!$B$22, " - ", 'PD8'!$H$5),212)&amp;" [*** truncated]",_xlfn.CONCAT('PD8'!$B$19, " - ", 'PD8'!$B$22, " - ", 'PD8'!$H$5))</f>
        <v>Other operating expenditure - Total operating expenditure excluding third party services - Bioresources</v>
      </c>
      <c r="D5012" t="str">
        <f>'PD8'!$C$22</f>
        <v>£m</v>
      </c>
      <c r="E5012" t="s">
        <v>8488</v>
      </c>
      <c r="F5012" s="1248">
        <f>IF(ISBLANK('PD8'!$T$22),"##BLANK",'PD8'!$T$22)</f>
        <v>87.045389369161526</v>
      </c>
    </row>
    <row r="5013" spans="2:6" x14ac:dyDescent="0.2">
      <c r="B5013" t="str">
        <f>UPPER('PD8'!$AJ$22)</f>
        <v>BM844TTT_PR24</v>
      </c>
      <c r="C5013" t="str">
        <f>IF(LEN(_xlfn.CONCAT('PD8'!$B$19, " - ", 'PD8'!$B$22, " - ", 'PD8'!$I$5))&gt;230,LEFT(_xlfn.CONCAT('PD8'!$B$19, " - ", 'PD8'!$B$22, " - ", 'PD8'!$I$5),212)&amp;" [*** truncated]",_xlfn.CONCAT('PD8'!$B$19, " - ", 'PD8'!$B$22, " - ", 'PD8'!$I$5))</f>
        <v>Other operating expenditure - Total operating expenditure excluding third party services - Additional Control</v>
      </c>
      <c r="D5013" t="str">
        <f>'PD8'!$C$22</f>
        <v>£m</v>
      </c>
      <c r="E5013" t="s">
        <v>8488</v>
      </c>
      <c r="F5013" s="1248">
        <f>IF(ISBLANK('PD8'!$U$22),"##BLANK",'PD8'!$U$22)</f>
        <v>0</v>
      </c>
    </row>
    <row r="5014" spans="2:6" x14ac:dyDescent="0.2">
      <c r="B5014" t="str">
        <f>UPPER('PD8'!$AK$22)</f>
        <v>BM950TAS_PR24</v>
      </c>
      <c r="C5014" t="str">
        <f>IF(LEN(_xlfn.CONCAT('PD8'!$B$19, " - ", 'PD8'!$B$22, " - ", 'PD8'!$J$5))&gt;230,LEFT(_xlfn.CONCAT('PD8'!$B$19, " - ", 'PD8'!$B$22, " - ", 'PD8'!$J$5),212)&amp;" [*** truncated]",_xlfn.CONCAT('PD8'!$B$19, " - ", 'PD8'!$B$22, " - ", 'PD8'!$J$5))</f>
        <v>Other operating expenditure - Total operating expenditure excluding third party services - Total</v>
      </c>
      <c r="D5014" t="str">
        <f>'PD8'!$C$22</f>
        <v>£m</v>
      </c>
      <c r="E5014" t="s">
        <v>8488</v>
      </c>
      <c r="F5014" s="1248">
        <f>IF(ISBLANK('PD8'!$V$22),"##BLANK",'PD8'!$V$22)</f>
        <v>634.53879256461209</v>
      </c>
    </row>
    <row r="5015" spans="2:6" x14ac:dyDescent="0.2">
      <c r="B5015" t="str">
        <f>UPPER('PD8'!$AG$23)</f>
        <v>BM323WN_PR24</v>
      </c>
      <c r="C5015" t="str">
        <f>IF(LEN(_xlfn.CONCAT('PD8'!$B$19, " - ", 'PD8'!$B$23, " - ", 'PD8'!$F$5))&gt;230,LEFT(_xlfn.CONCAT('PD8'!$B$19, " - ", 'PD8'!$B$23, " - ", 'PD8'!$F$5),212)&amp;" [*** truncated]",_xlfn.CONCAT('PD8'!$B$19, " - ", 'PD8'!$B$23, " - ", 'PD8'!$F$5))</f>
        <v>Other operating expenditure - Third party services - Water Network+</v>
      </c>
      <c r="D5015" t="str">
        <f>'PD8'!$C$23</f>
        <v>£m</v>
      </c>
      <c r="E5015" t="s">
        <v>8488</v>
      </c>
      <c r="F5015" s="1248">
        <f>IF(ISBLANK('PD8'!$R$23),"##BLANK",'PD8'!$R$23)</f>
        <v>18.222674487798241</v>
      </c>
    </row>
    <row r="5016" spans="2:6" x14ac:dyDescent="0.2">
      <c r="B5016" t="str">
        <f>UPPER('PD8'!$AH$23)</f>
        <v>BM823WNK_PR24</v>
      </c>
      <c r="C5016" t="str">
        <f>IF(LEN(_xlfn.CONCAT('PD8'!$B$19, " - ", 'PD8'!$B$23, " - ", 'PD8'!$G$5))&gt;230,LEFT(_xlfn.CONCAT('PD8'!$B$19, " - ", 'PD8'!$B$23, " - ", 'PD8'!$G$5),212)&amp;" [*** truncated]",_xlfn.CONCAT('PD8'!$B$19, " - ", 'PD8'!$B$23, " - ", 'PD8'!$G$5))</f>
        <v>Other operating expenditure - Third party services - Wastewater Network+</v>
      </c>
      <c r="D5016" t="str">
        <f>'PD8'!$C$23</f>
        <v>£m</v>
      </c>
      <c r="E5016" t="s">
        <v>8488</v>
      </c>
      <c r="F5016" s="1248">
        <f>IF(ISBLANK('PD8'!$S$23),"##BLANK",'PD8'!$S$23)</f>
        <v>2.4507080950796909</v>
      </c>
    </row>
    <row r="5017" spans="2:6" x14ac:dyDescent="0.2">
      <c r="B5017" t="str">
        <f>UPPER('PD8'!$AI$23)</f>
        <v>BM823SG_PR24</v>
      </c>
      <c r="C5017" t="str">
        <f>IF(LEN(_xlfn.CONCAT('PD8'!$B$19, " - ", 'PD8'!$B$23, " - ", 'PD8'!$H$5))&gt;230,LEFT(_xlfn.CONCAT('PD8'!$B$19, " - ", 'PD8'!$B$23, " - ", 'PD8'!$H$5),212)&amp;" [*** truncated]",_xlfn.CONCAT('PD8'!$B$19, " - ", 'PD8'!$B$23, " - ", 'PD8'!$H$5))</f>
        <v>Other operating expenditure - Third party services - Bioresources</v>
      </c>
      <c r="D5017" t="str">
        <f>'PD8'!$C$23</f>
        <v>£m</v>
      </c>
      <c r="E5017" t="s">
        <v>8488</v>
      </c>
      <c r="F5017" s="1248">
        <f>IF(ISBLANK('PD8'!$T$23),"##BLANK",'PD8'!$T$23)</f>
        <v>1.2028500548978542</v>
      </c>
    </row>
    <row r="5018" spans="2:6" x14ac:dyDescent="0.2">
      <c r="B5018" t="str">
        <f>UPPER('PD8'!$AJ$23)</f>
        <v>BM823TTT_PR24</v>
      </c>
      <c r="C5018" t="str">
        <f>IF(LEN(_xlfn.CONCAT('PD8'!$B$19, " - ", 'PD8'!$B$23, " - ", 'PD8'!$I$5))&gt;230,LEFT(_xlfn.CONCAT('PD8'!$B$19, " - ", 'PD8'!$B$23, " - ", 'PD8'!$I$5),212)&amp;" [*** truncated]",_xlfn.CONCAT('PD8'!$B$19, " - ", 'PD8'!$B$23, " - ", 'PD8'!$I$5))</f>
        <v>Other operating expenditure - Third party services - Additional Control</v>
      </c>
      <c r="D5018" t="str">
        <f>'PD8'!$C$23</f>
        <v>£m</v>
      </c>
      <c r="E5018" t="s">
        <v>8488</v>
      </c>
      <c r="F5018" s="1248">
        <f>IF(ISBLANK('PD8'!$U$23),"##BLANK",'PD8'!$U$23)</f>
        <v>0</v>
      </c>
    </row>
    <row r="5019" spans="2:6" x14ac:dyDescent="0.2">
      <c r="B5019" t="str">
        <f>UPPER('PD8'!$AK$23)</f>
        <v>BM923TAS_PR24</v>
      </c>
      <c r="C5019" t="str">
        <f>IF(LEN(_xlfn.CONCAT('PD8'!$B$19, " - ", 'PD8'!$B$23, " - ", 'PD8'!$J$5))&gt;230,LEFT(_xlfn.CONCAT('PD8'!$B$19, " - ", 'PD8'!$B$23, " - ", 'PD8'!$J$5),212)&amp;" [*** truncated]",_xlfn.CONCAT('PD8'!$B$19, " - ", 'PD8'!$B$23, " - ", 'PD8'!$J$5))</f>
        <v>Other operating expenditure - Third party services - Total</v>
      </c>
      <c r="D5019" t="str">
        <f>'PD8'!$C$23</f>
        <v>£m</v>
      </c>
      <c r="E5019" t="s">
        <v>8488</v>
      </c>
      <c r="F5019" s="1248">
        <f>IF(ISBLANK('PD8'!$V$23),"##BLANK",'PD8'!$V$23)</f>
        <v>28.021470537437285</v>
      </c>
    </row>
    <row r="5020" spans="2:6" x14ac:dyDescent="0.2">
      <c r="B5020" t="str">
        <f>UPPER('PD8'!$AF$24)</f>
        <v>BM351WR_PR24</v>
      </c>
      <c r="C5020" t="str">
        <f>IF(LEN(_xlfn.CONCAT('PD8'!$B$19, " - ", 'PD8'!$B$24, " - ", 'PD8'!$E$5))&gt;230,LEFT(_xlfn.CONCAT('PD8'!$B$19, " - ", 'PD8'!$B$24, " - ", 'PD8'!$E$5),212)&amp;" [*** truncated]",_xlfn.CONCAT('PD8'!$B$19, " - ", 'PD8'!$B$24, " - ", 'PD8'!$E$5))</f>
        <v>Other operating expenditure - Total operating expenditure - Water resources</v>
      </c>
      <c r="D5020" t="str">
        <f>'PD8'!$C$24</f>
        <v>£m</v>
      </c>
      <c r="E5020" t="s">
        <v>8488</v>
      </c>
      <c r="F5020" s="1248">
        <f>IF(ISBLANK('PD8'!$Q$24),"##BLANK",'PD8'!$Q$24)</f>
        <v>52.131996927682039</v>
      </c>
    </row>
    <row r="5021" spans="2:6" x14ac:dyDescent="0.2">
      <c r="B5021" t="str">
        <f>UPPER('PD8'!$AG$24)</f>
        <v>BM351WN_PR24</v>
      </c>
      <c r="C5021" t="str">
        <f>IF(LEN(_xlfn.CONCAT('PD8'!$B$19, " - ", 'PD8'!$B$24, " - ", 'PD8'!$F$5))&gt;230,LEFT(_xlfn.CONCAT('PD8'!$B$19, " - ", 'PD8'!$B$24, " - ", 'PD8'!$F$5),212)&amp;" [*** truncated]",_xlfn.CONCAT('PD8'!$B$19, " - ", 'PD8'!$B$24, " - ", 'PD8'!$F$5))</f>
        <v>Other operating expenditure - Total operating expenditure - Water Network+</v>
      </c>
      <c r="D5021" t="str">
        <f>'PD8'!$C$24</f>
        <v>£m</v>
      </c>
      <c r="E5021" t="s">
        <v>8488</v>
      </c>
      <c r="F5021" s="1248">
        <f>IF(ISBLANK('PD8'!$R$24),"##BLANK",'PD8'!$R$24)</f>
        <v>235.15630556044837</v>
      </c>
    </row>
    <row r="5022" spans="2:6" x14ac:dyDescent="0.2">
      <c r="B5022" t="str">
        <f>UPPER('PD8'!$AH$24)</f>
        <v>BM850WNK_PR24</v>
      </c>
      <c r="C5022" t="str">
        <f>IF(LEN(_xlfn.CONCAT('PD8'!$B$19, " - ", 'PD8'!$B$24, " - ", 'PD8'!$G$5))&gt;230,LEFT(_xlfn.CONCAT('PD8'!$B$19, " - ", 'PD8'!$B$24, " - ", 'PD8'!$G$5),212)&amp;" [*** truncated]",_xlfn.CONCAT('PD8'!$B$19, " - ", 'PD8'!$B$24, " - ", 'PD8'!$G$5))</f>
        <v>Other operating expenditure - Total operating expenditure - Wastewater Network+</v>
      </c>
      <c r="D5022" t="str">
        <f>'PD8'!$C$24</f>
        <v>£m</v>
      </c>
      <c r="E5022" t="s">
        <v>8488</v>
      </c>
      <c r="F5022" s="1248">
        <f>IF(ISBLANK('PD8'!$S$24),"##BLANK",'PD8'!$S$24)</f>
        <v>287.0237211898596</v>
      </c>
    </row>
    <row r="5023" spans="2:6" x14ac:dyDescent="0.2">
      <c r="B5023" t="str">
        <f>UPPER('PD8'!$AI$24)</f>
        <v>BM850SG_PR24</v>
      </c>
      <c r="C5023" t="str">
        <f>IF(LEN(_xlfn.CONCAT('PD8'!$B$19, " - ", 'PD8'!$B$24, " - ", 'PD8'!$H$5))&gt;230,LEFT(_xlfn.CONCAT('PD8'!$B$19, " - ", 'PD8'!$B$24, " - ", 'PD8'!$H$5),212)&amp;" [*** truncated]",_xlfn.CONCAT('PD8'!$B$19, " - ", 'PD8'!$B$24, " - ", 'PD8'!$H$5))</f>
        <v>Other operating expenditure - Total operating expenditure - Bioresources</v>
      </c>
      <c r="D5023" t="str">
        <f>'PD8'!$C$24</f>
        <v>£m</v>
      </c>
      <c r="E5023" t="s">
        <v>8488</v>
      </c>
      <c r="F5023" s="1248">
        <f>IF(ISBLANK('PD8'!$T$24),"##BLANK",'PD8'!$T$24)</f>
        <v>88.248239424059378</v>
      </c>
    </row>
    <row r="5024" spans="2:6" x14ac:dyDescent="0.2">
      <c r="B5024" t="str">
        <f>UPPER('PD8'!$AJ$24)</f>
        <v>BM850TTT_PR24</v>
      </c>
      <c r="C5024" t="str">
        <f>IF(LEN(_xlfn.CONCAT('PD8'!$B$19, " - ", 'PD8'!$B$24, " - ", 'PD8'!$I$5))&gt;230,LEFT(_xlfn.CONCAT('PD8'!$B$19, " - ", 'PD8'!$B$24, " - ", 'PD8'!$I$5),212)&amp;" [*** truncated]",_xlfn.CONCAT('PD8'!$B$19, " - ", 'PD8'!$B$24, " - ", 'PD8'!$I$5))</f>
        <v>Other operating expenditure - Total operating expenditure - Additional Control</v>
      </c>
      <c r="D5024" t="str">
        <f>'PD8'!$C$24</f>
        <v>£m</v>
      </c>
      <c r="E5024" t="s">
        <v>8488</v>
      </c>
      <c r="F5024" s="1248">
        <f>IF(ISBLANK('PD8'!$U$24),"##BLANK",'PD8'!$U$24)</f>
        <v>0</v>
      </c>
    </row>
    <row r="5025" spans="2:6" x14ac:dyDescent="0.2">
      <c r="B5025" t="str">
        <f>UPPER('PD8'!$AK$24)</f>
        <v>BM951TAS_PR24</v>
      </c>
      <c r="C5025" t="str">
        <f>IF(LEN(_xlfn.CONCAT('PD8'!$B$19, " - ", 'PD8'!$B$24, " - ", 'PD8'!$J$5))&gt;230,LEFT(_xlfn.CONCAT('PD8'!$B$19, " - ", 'PD8'!$B$24, " - ", 'PD8'!$J$5),212)&amp;" [*** truncated]",_xlfn.CONCAT('PD8'!$B$19, " - ", 'PD8'!$B$24, " - ", 'PD8'!$J$5))</f>
        <v>Other operating expenditure - Total operating expenditure - Total</v>
      </c>
      <c r="D5025" t="str">
        <f>'PD8'!$C$24</f>
        <v>£m</v>
      </c>
      <c r="E5025" t="s">
        <v>8488</v>
      </c>
      <c r="F5025" s="1248">
        <f>IF(ISBLANK('PD8'!$V$24),"##BLANK",'PD8'!$V$24)</f>
        <v>662.56026310204948</v>
      </c>
    </row>
    <row r="5026" spans="2:6" x14ac:dyDescent="0.2">
      <c r="B5026" t="str">
        <f>UPPER('PD8'!$AG$27)</f>
        <v>B0020WN_PR24</v>
      </c>
      <c r="C5026" t="str">
        <f>IF(LEN(_xlfn.CONCAT('PD8'!$B$26, " - ", 'PD8'!$B$27, " - ", 'PD8'!$F$5))&gt;230,LEFT(_xlfn.CONCAT('PD8'!$B$26, " - ", 'PD8'!$B$27, " - ", 'PD8'!$F$5),212)&amp;" [*** truncated]",_xlfn.CONCAT('PD8'!$B$26, " - ", 'PD8'!$B$27, " - ", 'PD8'!$F$5))</f>
        <v>Grants and contributions - Grants and contributions - operating expenditure - Water Network+</v>
      </c>
      <c r="D5026" t="str">
        <f>'PD8'!$C$27</f>
        <v>£m</v>
      </c>
      <c r="E5026" t="s">
        <v>8488</v>
      </c>
      <c r="F5026" s="1248">
        <f>IF(ISBLANK('PD8'!$R$27),"##BLANK",'PD8'!$R$27)</f>
        <v>0</v>
      </c>
    </row>
    <row r="5027" spans="2:6" x14ac:dyDescent="0.2">
      <c r="B5027" t="str">
        <f>UPPER('PD8'!$AH$27)</f>
        <v>B0020WNK_PR24</v>
      </c>
      <c r="C5027" t="str">
        <f>IF(LEN(_xlfn.CONCAT('PD8'!$B$26, " - ", 'PD8'!$B$27, " - ", 'PD8'!$G$5))&gt;230,LEFT(_xlfn.CONCAT('PD8'!$B$26, " - ", 'PD8'!$B$27, " - ", 'PD8'!$G$5),212)&amp;" [*** truncated]",_xlfn.CONCAT('PD8'!$B$26, " - ", 'PD8'!$B$27, " - ", 'PD8'!$G$5))</f>
        <v>Grants and contributions - Grants and contributions - operating expenditure - Wastewater Network+</v>
      </c>
      <c r="D5027" t="str">
        <f>'PD8'!$C$27</f>
        <v>£m</v>
      </c>
      <c r="E5027" t="s">
        <v>8488</v>
      </c>
      <c r="F5027" s="1248">
        <f>IF(ISBLANK('PD8'!$S$27),"##BLANK",'PD8'!$S$27)</f>
        <v>0</v>
      </c>
    </row>
    <row r="5028" spans="2:6" x14ac:dyDescent="0.2">
      <c r="B5028" t="str">
        <f>UPPER('PD8'!$AI$27)</f>
        <v>B0020BIO_PR24</v>
      </c>
      <c r="C5028" t="str">
        <f>IF(LEN(_xlfn.CONCAT('PD8'!$B$26, " - ", 'PD8'!$B$27, " - ", 'PD8'!$H$5))&gt;230,LEFT(_xlfn.CONCAT('PD8'!$B$26, " - ", 'PD8'!$B$27, " - ", 'PD8'!$H$5),212)&amp;" [*** truncated]",_xlfn.CONCAT('PD8'!$B$26, " - ", 'PD8'!$B$27, " - ", 'PD8'!$H$5))</f>
        <v>Grants and contributions - Grants and contributions - operating expenditure - Bioresources</v>
      </c>
      <c r="D5028" t="str">
        <f>'PD8'!$C$27</f>
        <v>£m</v>
      </c>
      <c r="E5028" t="s">
        <v>8488</v>
      </c>
      <c r="F5028" s="1248">
        <f>IF(ISBLANK('PD8'!$T$27),"##BLANK",'PD8'!$T$27)</f>
        <v>0</v>
      </c>
    </row>
    <row r="5029" spans="2:6" x14ac:dyDescent="0.2">
      <c r="B5029" t="str">
        <f>UPPER('PD8'!$AJ$27)</f>
        <v>B0020APC_PR24</v>
      </c>
      <c r="C5029" t="str">
        <f>IF(LEN(_xlfn.CONCAT('PD8'!$B$26, " - ", 'PD8'!$B$27, " - ", 'PD8'!$I$5))&gt;230,LEFT(_xlfn.CONCAT('PD8'!$B$26, " - ", 'PD8'!$B$27, " - ", 'PD8'!$I$5),212)&amp;" [*** truncated]",_xlfn.CONCAT('PD8'!$B$26, " - ", 'PD8'!$B$27, " - ", 'PD8'!$I$5))</f>
        <v>Grants and contributions - Grants and contributions - operating expenditure - Additional Control</v>
      </c>
      <c r="D5029" t="str">
        <f>'PD8'!$C$27</f>
        <v>£m</v>
      </c>
      <c r="E5029" t="s">
        <v>8488</v>
      </c>
      <c r="F5029" s="1248">
        <f>IF(ISBLANK('PD8'!$U$27),"##BLANK",'PD8'!$U$27)</f>
        <v>0</v>
      </c>
    </row>
    <row r="5030" spans="2:6" x14ac:dyDescent="0.2">
      <c r="B5030" t="str">
        <f>UPPER('PD8'!$AK$27)</f>
        <v>B0020TOT_PR24</v>
      </c>
      <c r="C5030" t="str">
        <f>IF(LEN(_xlfn.CONCAT('PD8'!$B$26, " - ", 'PD8'!$B$27, " - ", 'PD8'!$J$5))&gt;230,LEFT(_xlfn.CONCAT('PD8'!$B$26, " - ", 'PD8'!$B$27, " - ", 'PD8'!$J$5),212)&amp;" [*** truncated]",_xlfn.CONCAT('PD8'!$B$26, " - ", 'PD8'!$B$27, " - ", 'PD8'!$J$5))</f>
        <v>Grants and contributions - Grants and contributions - operating expenditure - Total</v>
      </c>
      <c r="D5030" t="str">
        <f>'PD8'!$C$27</f>
        <v>£m</v>
      </c>
      <c r="E5030" t="s">
        <v>8488</v>
      </c>
      <c r="F5030" s="1248">
        <f>IF(ISBLANK('PD8'!$V$27),"##BLANK",'PD8'!$V$27)</f>
        <v>0</v>
      </c>
    </row>
    <row r="5031" spans="2:6" x14ac:dyDescent="0.2">
      <c r="B5031" t="str">
        <f>UPPER('PD8'!$AG$30)</f>
        <v>B0021WN_PR24</v>
      </c>
      <c r="C5031" t="str">
        <f>IF(LEN(_xlfn.CONCAT('PD8'!$B$29, " - ", 'PD8'!$B$30, " - ", 'PD8'!$F$5))&gt;230,LEFT(_xlfn.CONCAT('PD8'!$B$29, " - ", 'PD8'!$B$30, " - ", 'PD8'!$F$5),212)&amp;" [*** truncated]",_xlfn.CONCAT('PD8'!$B$29, " - ", 'PD8'!$B$30, " - ", 'PD8'!$F$5))</f>
        <v>Capital expenditure - Base capital expenditure - Water Network+</v>
      </c>
      <c r="D5031" t="str">
        <f>'PD8'!$C$30</f>
        <v>£m</v>
      </c>
      <c r="E5031" t="s">
        <v>8488</v>
      </c>
      <c r="F5031" s="1248">
        <f>IF(ISBLANK('PD8'!$R$30),"##BLANK",'PD8'!$R$30)</f>
        <v>121.5062657755673</v>
      </c>
    </row>
    <row r="5032" spans="2:6" x14ac:dyDescent="0.2">
      <c r="B5032" t="str">
        <f>UPPER('PD8'!$AH$30)</f>
        <v>B0021WNK_PR24</v>
      </c>
      <c r="C5032" t="str">
        <f>IF(LEN(_xlfn.CONCAT('PD8'!$B$29, " - ", 'PD8'!$B$30, " - ", 'PD8'!$G$5))&gt;230,LEFT(_xlfn.CONCAT('PD8'!$B$29, " - ", 'PD8'!$B$30, " - ", 'PD8'!$G$5),212)&amp;" [*** truncated]",_xlfn.CONCAT('PD8'!$B$29, " - ", 'PD8'!$B$30, " - ", 'PD8'!$G$5))</f>
        <v>Capital expenditure - Base capital expenditure - Wastewater Network+</v>
      </c>
      <c r="D5032" t="str">
        <f>'PD8'!$C$30</f>
        <v>£m</v>
      </c>
      <c r="E5032" t="s">
        <v>8488</v>
      </c>
      <c r="F5032" s="1248">
        <f>IF(ISBLANK('PD8'!$S$30),"##BLANK",'PD8'!$S$30)</f>
        <v>204.88147155735157</v>
      </c>
    </row>
    <row r="5033" spans="2:6" x14ac:dyDescent="0.2">
      <c r="B5033" t="str">
        <f>UPPER('PD8'!$AI$30)</f>
        <v>B0021BIO_PR24</v>
      </c>
      <c r="C5033" t="str">
        <f>IF(LEN(_xlfn.CONCAT('PD8'!$B$29, " - ", 'PD8'!$B$30, " - ", 'PD8'!$H$5))&gt;230,LEFT(_xlfn.CONCAT('PD8'!$B$29, " - ", 'PD8'!$B$30, " - ", 'PD8'!$H$5),212)&amp;" [*** truncated]",_xlfn.CONCAT('PD8'!$B$29, " - ", 'PD8'!$B$30, " - ", 'PD8'!$H$5))</f>
        <v>Capital expenditure - Base capital expenditure - Bioresources</v>
      </c>
      <c r="D5033" t="str">
        <f>'PD8'!$C$30</f>
        <v>£m</v>
      </c>
      <c r="E5033" t="s">
        <v>8488</v>
      </c>
      <c r="F5033" s="1248">
        <f>IF(ISBLANK('PD8'!$T$30),"##BLANK",'PD8'!$T$30)</f>
        <v>33.236625427416847</v>
      </c>
    </row>
    <row r="5034" spans="2:6" x14ac:dyDescent="0.2">
      <c r="B5034" t="str">
        <f>UPPER('PD8'!$AJ$30)</f>
        <v>B0021APC_PR24</v>
      </c>
      <c r="C5034" t="str">
        <f>IF(LEN(_xlfn.CONCAT('PD8'!$B$29, " - ", 'PD8'!$B$30, " - ", 'PD8'!$I$5))&gt;230,LEFT(_xlfn.CONCAT('PD8'!$B$29, " - ", 'PD8'!$B$30, " - ", 'PD8'!$I$5),212)&amp;" [*** truncated]",_xlfn.CONCAT('PD8'!$B$29, " - ", 'PD8'!$B$30, " - ", 'PD8'!$I$5))</f>
        <v>Capital expenditure - Base capital expenditure - Additional Control</v>
      </c>
      <c r="D5034" t="str">
        <f>'PD8'!$C$30</f>
        <v>£m</v>
      </c>
      <c r="E5034" t="s">
        <v>8488</v>
      </c>
      <c r="F5034" s="1248">
        <f>IF(ISBLANK('PD8'!$U$30),"##BLANK",'PD8'!$U$30)</f>
        <v>0</v>
      </c>
    </row>
    <row r="5035" spans="2:6" x14ac:dyDescent="0.2">
      <c r="B5035" t="str">
        <f>UPPER('PD8'!$AK$30)</f>
        <v>B0021TOT_PR24</v>
      </c>
      <c r="C5035" t="str">
        <f>IF(LEN(_xlfn.CONCAT('PD8'!$B$29, " - ", 'PD8'!$B$30, " - ", 'PD8'!$J$5))&gt;230,LEFT(_xlfn.CONCAT('PD8'!$B$29, " - ", 'PD8'!$B$30, " - ", 'PD8'!$J$5),212)&amp;" [*** truncated]",_xlfn.CONCAT('PD8'!$B$29, " - ", 'PD8'!$B$30, " - ", 'PD8'!$J$5))</f>
        <v>Capital expenditure - Base capital expenditure - Total</v>
      </c>
      <c r="D5035" t="str">
        <f>'PD8'!$C$30</f>
        <v>£m</v>
      </c>
      <c r="E5035" t="s">
        <v>8488</v>
      </c>
      <c r="F5035" s="1248">
        <f>IF(ISBLANK('PD8'!$V$30),"##BLANK",'PD8'!$V$30)</f>
        <v>367.10554087659312</v>
      </c>
    </row>
    <row r="5036" spans="2:6" x14ac:dyDescent="0.2">
      <c r="B5036" t="str">
        <f>UPPER('PD8'!$AG$31)</f>
        <v>B0022WN_PR24</v>
      </c>
      <c r="C5036" t="str">
        <f>IF(LEN(_xlfn.CONCAT('PD8'!$B$29, " - ", 'PD8'!$B$31, " - ", 'PD8'!$F$5))&gt;230,LEFT(_xlfn.CONCAT('PD8'!$B$29, " - ", 'PD8'!$B$31, " - ", 'PD8'!$F$5),212)&amp;" [*** truncated]",_xlfn.CONCAT('PD8'!$B$29, " - ", 'PD8'!$B$31, " - ", 'PD8'!$F$5))</f>
        <v>Capital expenditure - Enhancement capital expenditure - Water Network+</v>
      </c>
      <c r="D5036" t="str">
        <f>'PD8'!$C$31</f>
        <v>£m</v>
      </c>
      <c r="E5036" t="s">
        <v>8488</v>
      </c>
      <c r="F5036" s="1248">
        <f>IF(ISBLANK('PD8'!$R$31),"##BLANK",'PD8'!$R$31)</f>
        <v>284.87224743549893</v>
      </c>
    </row>
    <row r="5037" spans="2:6" x14ac:dyDescent="0.2">
      <c r="B5037" t="str">
        <f>UPPER('PD8'!$AH$31)</f>
        <v>B0022WNK_PR24</v>
      </c>
      <c r="C5037" t="str">
        <f>IF(LEN(_xlfn.CONCAT('PD8'!$B$29, " - ", 'PD8'!$B$31, " - ", 'PD8'!$G$5))&gt;230,LEFT(_xlfn.CONCAT('PD8'!$B$29, " - ", 'PD8'!$B$31, " - ", 'PD8'!$G$5),212)&amp;" [*** truncated]",_xlfn.CONCAT('PD8'!$B$29, " - ", 'PD8'!$B$31, " - ", 'PD8'!$G$5))</f>
        <v>Capital expenditure - Enhancement capital expenditure - Wastewater Network+</v>
      </c>
      <c r="D5037" t="str">
        <f>'PD8'!$C$31</f>
        <v>£m</v>
      </c>
      <c r="E5037" t="s">
        <v>8488</v>
      </c>
      <c r="F5037" s="1248">
        <f>IF(ISBLANK('PD8'!$S$31),"##BLANK",'PD8'!$S$31)</f>
        <v>208.51099036369288</v>
      </c>
    </row>
    <row r="5038" spans="2:6" x14ac:dyDescent="0.2">
      <c r="B5038" t="str">
        <f>UPPER('PD8'!$AI$31)</f>
        <v>B0022BIO_PR24</v>
      </c>
      <c r="C5038" t="str">
        <f>IF(LEN(_xlfn.CONCAT('PD8'!$B$29, " - ", 'PD8'!$B$31, " - ", 'PD8'!$H$5))&gt;230,LEFT(_xlfn.CONCAT('PD8'!$B$29, " - ", 'PD8'!$B$31, " - ", 'PD8'!$H$5),212)&amp;" [*** truncated]",_xlfn.CONCAT('PD8'!$B$29, " - ", 'PD8'!$B$31, " - ", 'PD8'!$H$5))</f>
        <v>Capital expenditure - Enhancement capital expenditure - Bioresources</v>
      </c>
      <c r="D5038" t="str">
        <f>'PD8'!$C$31</f>
        <v>£m</v>
      </c>
      <c r="E5038" t="s">
        <v>8488</v>
      </c>
      <c r="F5038" s="1248">
        <f>IF(ISBLANK('PD8'!$T$31),"##BLANK",'PD8'!$T$31)</f>
        <v>6.750501087970159</v>
      </c>
    </row>
    <row r="5039" spans="2:6" x14ac:dyDescent="0.2">
      <c r="B5039" t="str">
        <f>UPPER('PD8'!$AJ$31)</f>
        <v>B0022APC_PR24</v>
      </c>
      <c r="C5039" t="str">
        <f>IF(LEN(_xlfn.CONCAT('PD8'!$B$29, " - ", 'PD8'!$B$31, " - ", 'PD8'!$I$5))&gt;230,LEFT(_xlfn.CONCAT('PD8'!$B$29, " - ", 'PD8'!$B$31, " - ", 'PD8'!$I$5),212)&amp;" [*** truncated]",_xlfn.CONCAT('PD8'!$B$29, " - ", 'PD8'!$B$31, " - ", 'PD8'!$I$5))</f>
        <v>Capital expenditure - Enhancement capital expenditure - Additional Control</v>
      </c>
      <c r="D5039" t="str">
        <f>'PD8'!$C$31</f>
        <v>£m</v>
      </c>
      <c r="E5039" t="s">
        <v>8488</v>
      </c>
      <c r="F5039" s="1248">
        <f>IF(ISBLANK('PD8'!$U$31),"##BLANK",'PD8'!$U$31)</f>
        <v>0</v>
      </c>
    </row>
    <row r="5040" spans="2:6" x14ac:dyDescent="0.2">
      <c r="B5040" t="str">
        <f>UPPER('PD8'!$AK$31)</f>
        <v>B0022TOT_PR24</v>
      </c>
      <c r="C5040" t="str">
        <f>IF(LEN(_xlfn.CONCAT('PD8'!$B$29, " - ", 'PD8'!$B$31, " - ", 'PD8'!$J$5))&gt;230,LEFT(_xlfn.CONCAT('PD8'!$B$29, " - ", 'PD8'!$B$31, " - ", 'PD8'!$J$5),212)&amp;" [*** truncated]",_xlfn.CONCAT('PD8'!$B$29, " - ", 'PD8'!$B$31, " - ", 'PD8'!$J$5))</f>
        <v>Capital expenditure - Enhancement capital expenditure - Total</v>
      </c>
      <c r="D5040" t="str">
        <f>'PD8'!$C$31</f>
        <v>£m</v>
      </c>
      <c r="E5040" t="s">
        <v>8488</v>
      </c>
      <c r="F5040" s="1248">
        <f>IF(ISBLANK('PD8'!$V$31),"##BLANK",'PD8'!$V$31)</f>
        <v>552.89394435809766</v>
      </c>
    </row>
    <row r="5041" spans="2:6" x14ac:dyDescent="0.2">
      <c r="B5041" t="str">
        <f>UPPER('PD8'!$AG$32)</f>
        <v>B0023WN_PR24</v>
      </c>
      <c r="C5041" t="str">
        <f>IF(LEN(_xlfn.CONCAT('PD8'!$B$29, " - ", 'PD8'!$B$32, " - ", 'PD8'!$F$5))&gt;230,LEFT(_xlfn.CONCAT('PD8'!$B$29, " - ", 'PD8'!$B$32, " - ", 'PD8'!$F$5),212)&amp;" [*** truncated]",_xlfn.CONCAT('PD8'!$B$29, " - ", 'PD8'!$B$32, " - ", 'PD8'!$F$5))</f>
        <v>Capital expenditure - Developer services capital expenditure - Water Network+</v>
      </c>
      <c r="D5041" t="str">
        <f>'PD8'!$C$32</f>
        <v>£m</v>
      </c>
      <c r="E5041" t="s">
        <v>8488</v>
      </c>
      <c r="F5041" s="1248">
        <f>IF(ISBLANK('PD8'!$R$32),"##BLANK",'PD8'!$R$32)</f>
        <v>52.156203605843956</v>
      </c>
    </row>
    <row r="5042" spans="2:6" x14ac:dyDescent="0.2">
      <c r="B5042" t="str">
        <f>UPPER('PD8'!$AH$32)</f>
        <v>B0023WNK_PR24</v>
      </c>
      <c r="C5042" t="str">
        <f>IF(LEN(_xlfn.CONCAT('PD8'!$B$29, " - ", 'PD8'!$B$32, " - ", 'PD8'!$G$5))&gt;230,LEFT(_xlfn.CONCAT('PD8'!$B$29, " - ", 'PD8'!$B$32, " - ", 'PD8'!$G$5),212)&amp;" [*** truncated]",_xlfn.CONCAT('PD8'!$B$29, " - ", 'PD8'!$B$32, " - ", 'PD8'!$G$5))</f>
        <v>Capital expenditure - Developer services capital expenditure - Wastewater Network+</v>
      </c>
      <c r="D5042" t="str">
        <f>'PD8'!$C$32</f>
        <v>£m</v>
      </c>
      <c r="E5042" t="s">
        <v>8488</v>
      </c>
      <c r="F5042" s="1248">
        <f>IF(ISBLANK('PD8'!$S$32),"##BLANK",'PD8'!$S$32)</f>
        <v>12.428852968604291</v>
      </c>
    </row>
    <row r="5043" spans="2:6" x14ac:dyDescent="0.2">
      <c r="B5043" t="str">
        <f>UPPER('PD8'!$AI$32)</f>
        <v>B0023BIO_PR24</v>
      </c>
      <c r="C5043" t="str">
        <f>IF(LEN(_xlfn.CONCAT('PD8'!$B$29, " - ", 'PD8'!$B$32, " - ", 'PD8'!$H$5))&gt;230,LEFT(_xlfn.CONCAT('PD8'!$B$29, " - ", 'PD8'!$B$32, " - ", 'PD8'!$H$5),212)&amp;" [*** truncated]",_xlfn.CONCAT('PD8'!$B$29, " - ", 'PD8'!$B$32, " - ", 'PD8'!$H$5))</f>
        <v>Capital expenditure - Developer services capital expenditure - Bioresources</v>
      </c>
      <c r="D5043" t="str">
        <f>'PD8'!$C$32</f>
        <v>£m</v>
      </c>
      <c r="E5043" t="s">
        <v>8488</v>
      </c>
      <c r="F5043" s="1248">
        <f>IF(ISBLANK('PD8'!$T$32),"##BLANK",'PD8'!$T$32)</f>
        <v>0</v>
      </c>
    </row>
    <row r="5044" spans="2:6" x14ac:dyDescent="0.2">
      <c r="B5044" t="str">
        <f>UPPER('PD8'!$AJ$32)</f>
        <v>B0023APC_PR24</v>
      </c>
      <c r="C5044" t="str">
        <f>IF(LEN(_xlfn.CONCAT('PD8'!$B$29, " - ", 'PD8'!$B$32, " - ", 'PD8'!$I$5))&gt;230,LEFT(_xlfn.CONCAT('PD8'!$B$29, " - ", 'PD8'!$B$32, " - ", 'PD8'!$I$5),212)&amp;" [*** truncated]",_xlfn.CONCAT('PD8'!$B$29, " - ", 'PD8'!$B$32, " - ", 'PD8'!$I$5))</f>
        <v>Capital expenditure - Developer services capital expenditure - Additional Control</v>
      </c>
      <c r="D5044" t="str">
        <f>'PD8'!$C$32</f>
        <v>£m</v>
      </c>
      <c r="E5044" t="s">
        <v>8488</v>
      </c>
      <c r="F5044" s="1248">
        <f>IF(ISBLANK('PD8'!$U$32),"##BLANK",'PD8'!$U$32)</f>
        <v>0</v>
      </c>
    </row>
    <row r="5045" spans="2:6" x14ac:dyDescent="0.2">
      <c r="B5045" t="str">
        <f>UPPER('PD8'!$AK$32)</f>
        <v>B0023TOT_PR24</v>
      </c>
      <c r="C5045" t="str">
        <f>IF(LEN(_xlfn.CONCAT('PD8'!$B$29, " - ", 'PD8'!$B$32, " - ", 'PD8'!$J$5))&gt;230,LEFT(_xlfn.CONCAT('PD8'!$B$29, " - ", 'PD8'!$B$32, " - ", 'PD8'!$J$5),212)&amp;" [*** truncated]",_xlfn.CONCAT('PD8'!$B$29, " - ", 'PD8'!$B$32, " - ", 'PD8'!$J$5))</f>
        <v>Capital expenditure - Developer services capital expenditure - Total</v>
      </c>
      <c r="D5045" t="str">
        <f>'PD8'!$C$32</f>
        <v>£m</v>
      </c>
      <c r="E5045" t="s">
        <v>8488</v>
      </c>
      <c r="F5045" s="1248">
        <f>IF(ISBLANK('PD8'!$V$32),"##BLANK",'PD8'!$V$32)</f>
        <v>64.62360988498601</v>
      </c>
    </row>
    <row r="5046" spans="2:6" x14ac:dyDescent="0.2">
      <c r="B5046" t="str">
        <f>UPPER('PD8'!$AF$33)</f>
        <v>BC30498WR_PR24</v>
      </c>
      <c r="C5046" t="str">
        <f>IF(LEN(_xlfn.CONCAT('PD8'!$B$29, " - ", 'PD8'!$B$33, " - ", 'PD8'!$E$5))&gt;230,LEFT(_xlfn.CONCAT('PD8'!$B$29, " - ", 'PD8'!$B$33, " - ", 'PD8'!$E$5),212)&amp;" [*** truncated]",_xlfn.CONCAT('PD8'!$B$29, " - ", 'PD8'!$B$33, " - ", 'PD8'!$E$5))</f>
        <v>Capital expenditure - Total gross capital expenditure excluding third party services - Water resources</v>
      </c>
      <c r="D5046" t="str">
        <f>'PD8'!$C$33</f>
        <v>£m</v>
      </c>
      <c r="E5046" t="s">
        <v>8488</v>
      </c>
      <c r="F5046" s="1248">
        <f>IF(ISBLANK('PD8'!$Q$33),"##BLANK",'PD8'!$Q$33)</f>
        <v>60.279936897730806</v>
      </c>
    </row>
    <row r="5047" spans="2:6" x14ac:dyDescent="0.2">
      <c r="B5047" t="str">
        <f>UPPER('PD8'!$AG$33)</f>
        <v>BC30498WN_PR24</v>
      </c>
      <c r="C5047" t="str">
        <f>IF(LEN(_xlfn.CONCAT('PD8'!$B$29, " - ", 'PD8'!$B$33, " - ", 'PD8'!$F$5))&gt;230,LEFT(_xlfn.CONCAT('PD8'!$B$29, " - ", 'PD8'!$B$33, " - ", 'PD8'!$F$5),212)&amp;" [*** truncated]",_xlfn.CONCAT('PD8'!$B$29, " - ", 'PD8'!$B$33, " - ", 'PD8'!$F$5))</f>
        <v>Capital expenditure - Total gross capital expenditure excluding third party services - Water Network+</v>
      </c>
      <c r="D5047" t="str">
        <f>'PD8'!$C$33</f>
        <v>£m</v>
      </c>
      <c r="E5047" t="s">
        <v>8488</v>
      </c>
      <c r="F5047" s="1248">
        <f>IF(ISBLANK('PD8'!$R$33),"##BLANK",'PD8'!$R$33)</f>
        <v>458.53471681691019</v>
      </c>
    </row>
    <row r="5048" spans="2:6" x14ac:dyDescent="0.2">
      <c r="B5048" t="str">
        <f>UPPER('PD8'!$AH$33)</f>
        <v>BC30998WNK_PR24</v>
      </c>
      <c r="C5048" t="str">
        <f>IF(LEN(_xlfn.CONCAT('PD8'!$B$29, " - ", 'PD8'!$B$33, " - ", 'PD8'!$G$5))&gt;230,LEFT(_xlfn.CONCAT('PD8'!$B$29, " - ", 'PD8'!$B$33, " - ", 'PD8'!$G$5),212)&amp;" [*** truncated]",_xlfn.CONCAT('PD8'!$B$29, " - ", 'PD8'!$B$33, " - ", 'PD8'!$G$5))</f>
        <v>Capital expenditure - Total gross capital expenditure excluding third party services - Wastewater Network+</v>
      </c>
      <c r="D5048" t="str">
        <f>'PD8'!$C$33</f>
        <v>£m</v>
      </c>
      <c r="E5048" t="s">
        <v>8488</v>
      </c>
      <c r="F5048" s="1248">
        <f>IF(ISBLANK('PD8'!$S$33),"##BLANK",'PD8'!$S$33)</f>
        <v>425.82131488964876</v>
      </c>
    </row>
    <row r="5049" spans="2:6" x14ac:dyDescent="0.2">
      <c r="B5049" t="str">
        <f>UPPER('PD8'!$AI$33)</f>
        <v>BC30998SG_PR24</v>
      </c>
      <c r="C5049" t="str">
        <f>IF(LEN(_xlfn.CONCAT('PD8'!$B$29, " - ", 'PD8'!$B$33, " - ", 'PD8'!$H$5))&gt;230,LEFT(_xlfn.CONCAT('PD8'!$B$29, " - ", 'PD8'!$B$33, " - ", 'PD8'!$H$5),212)&amp;" [*** truncated]",_xlfn.CONCAT('PD8'!$B$29, " - ", 'PD8'!$B$33, " - ", 'PD8'!$H$5))</f>
        <v>Capital expenditure - Total gross capital expenditure excluding third party services - Bioresources</v>
      </c>
      <c r="D5049" t="str">
        <f>'PD8'!$C$33</f>
        <v>£m</v>
      </c>
      <c r="E5049" t="s">
        <v>8488</v>
      </c>
      <c r="F5049" s="1248">
        <f>IF(ISBLANK('PD8'!$T$33),"##BLANK",'PD8'!$T$33)</f>
        <v>39.987126515387004</v>
      </c>
    </row>
    <row r="5050" spans="2:6" x14ac:dyDescent="0.2">
      <c r="B5050" t="str">
        <f>UPPER('PD8'!$AJ$33)</f>
        <v>BM815TTT_PR24</v>
      </c>
      <c r="C5050" t="str">
        <f>IF(LEN(_xlfn.CONCAT('PD8'!$B$29, " - ", 'PD8'!$B$33, " - ", 'PD8'!$I$5))&gt;230,LEFT(_xlfn.CONCAT('PD8'!$B$29, " - ", 'PD8'!$B$33, " - ", 'PD8'!$I$5),212)&amp;" [*** truncated]",_xlfn.CONCAT('PD8'!$B$29, " - ", 'PD8'!$B$33, " - ", 'PD8'!$I$5))</f>
        <v>Capital expenditure - Total gross capital expenditure excluding third party services - Additional Control</v>
      </c>
      <c r="D5050" t="str">
        <f>'PD8'!$C$33</f>
        <v>£m</v>
      </c>
      <c r="E5050" t="s">
        <v>8488</v>
      </c>
      <c r="F5050" s="1248">
        <f>IF(ISBLANK('PD8'!$U$33),"##BLANK",'PD8'!$U$33)</f>
        <v>0</v>
      </c>
    </row>
    <row r="5051" spans="2:6" x14ac:dyDescent="0.2">
      <c r="B5051" t="str">
        <f>UPPER('PD8'!$AK$33)</f>
        <v>BM916_PR24</v>
      </c>
      <c r="C5051" t="str">
        <f>IF(LEN(_xlfn.CONCAT('PD8'!$B$29, " - ", 'PD8'!$B$33, " - ", 'PD8'!$J$5))&gt;230,LEFT(_xlfn.CONCAT('PD8'!$B$29, " - ", 'PD8'!$B$33, " - ", 'PD8'!$J$5),212)&amp;" [*** truncated]",_xlfn.CONCAT('PD8'!$B$29, " - ", 'PD8'!$B$33, " - ", 'PD8'!$J$5))</f>
        <v>Capital expenditure - Total gross capital expenditure excluding third party services - Total</v>
      </c>
      <c r="D5051" t="str">
        <f>'PD8'!$C$33</f>
        <v>£m</v>
      </c>
      <c r="E5051" t="s">
        <v>8488</v>
      </c>
      <c r="F5051" s="1248">
        <f>IF(ISBLANK('PD8'!$V$33),"##BLANK",'PD8'!$V$33)</f>
        <v>984.6230951196768</v>
      </c>
    </row>
    <row r="5052" spans="2:6" x14ac:dyDescent="0.2">
      <c r="B5052" t="str">
        <f>UPPER('PD8'!$AG$34)</f>
        <v>BM333WN_PR24</v>
      </c>
      <c r="C5052" t="str">
        <f>IF(LEN(_xlfn.CONCAT('PD8'!$B$29, " - ", 'PD8'!$B$34, " - ", 'PD8'!$F$5))&gt;230,LEFT(_xlfn.CONCAT('PD8'!$B$29, " - ", 'PD8'!$B$34, " - ", 'PD8'!$F$5),212)&amp;" [*** truncated]",_xlfn.CONCAT('PD8'!$B$29, " - ", 'PD8'!$B$34, " - ", 'PD8'!$F$5))</f>
        <v>Capital expenditure - Third party services - Water Network+</v>
      </c>
      <c r="D5052" t="str">
        <f>'PD8'!$C$34</f>
        <v>£m</v>
      </c>
      <c r="E5052" t="s">
        <v>8488</v>
      </c>
      <c r="F5052" s="1248">
        <f>IF(ISBLANK('PD8'!$R$34),"##BLANK",'PD8'!$R$34)</f>
        <v>1.1666966117500777</v>
      </c>
    </row>
    <row r="5053" spans="2:6" x14ac:dyDescent="0.2">
      <c r="B5053" t="str">
        <f>UPPER('PD8'!$AH$34)</f>
        <v>BM833WNK_PR24</v>
      </c>
      <c r="C5053" t="str">
        <f>IF(LEN(_xlfn.CONCAT('PD8'!$B$29, " - ", 'PD8'!$B$34, " - ", 'PD8'!$G$5))&gt;230,LEFT(_xlfn.CONCAT('PD8'!$B$29, " - ", 'PD8'!$B$34, " - ", 'PD8'!$G$5),212)&amp;" [*** truncated]",_xlfn.CONCAT('PD8'!$B$29, " - ", 'PD8'!$B$34, " - ", 'PD8'!$G$5))</f>
        <v>Capital expenditure - Third party services - Wastewater Network+</v>
      </c>
      <c r="D5053" t="str">
        <f>'PD8'!$C$34</f>
        <v>£m</v>
      </c>
      <c r="E5053" t="s">
        <v>8488</v>
      </c>
      <c r="F5053" s="1248">
        <f>IF(ISBLANK('PD8'!$S$34),"##BLANK",'PD8'!$S$34)</f>
        <v>0.12116754740441407</v>
      </c>
    </row>
    <row r="5054" spans="2:6" x14ac:dyDescent="0.2">
      <c r="B5054" t="str">
        <f>UPPER('PD8'!$AI$34)</f>
        <v>BM833SG_PR24</v>
      </c>
      <c r="C5054" t="str">
        <f>IF(LEN(_xlfn.CONCAT('PD8'!$B$29, " - ", 'PD8'!$B$34, " - ", 'PD8'!$H$5))&gt;230,LEFT(_xlfn.CONCAT('PD8'!$B$29, " - ", 'PD8'!$B$34, " - ", 'PD8'!$H$5),212)&amp;" [*** truncated]",_xlfn.CONCAT('PD8'!$B$29, " - ", 'PD8'!$B$34, " - ", 'PD8'!$H$5))</f>
        <v>Capital expenditure - Third party services - Bioresources</v>
      </c>
      <c r="D5054" t="str">
        <f>'PD8'!$C$34</f>
        <v>£m</v>
      </c>
      <c r="E5054" t="s">
        <v>8488</v>
      </c>
      <c r="F5054" s="1248">
        <f>IF(ISBLANK('PD8'!$T$34),"##BLANK",'PD8'!$T$34)</f>
        <v>4.3142990363692887E-2</v>
      </c>
    </row>
    <row r="5055" spans="2:6" x14ac:dyDescent="0.2">
      <c r="B5055" t="str">
        <f>UPPER('PD8'!$AJ$34)</f>
        <v>BM833TTT_PR24</v>
      </c>
      <c r="C5055" t="str">
        <f>IF(LEN(_xlfn.CONCAT('PD8'!$B$29, " - ", 'PD8'!$B$34, " - ", 'PD8'!$I$5))&gt;230,LEFT(_xlfn.CONCAT('PD8'!$B$29, " - ", 'PD8'!$B$34, " - ", 'PD8'!$I$5),212)&amp;" [*** truncated]",_xlfn.CONCAT('PD8'!$B$29, " - ", 'PD8'!$B$34, " - ", 'PD8'!$I$5))</f>
        <v>Capital expenditure - Third party services - Additional Control</v>
      </c>
      <c r="D5055" t="str">
        <f>'PD8'!$C$34</f>
        <v>£m</v>
      </c>
      <c r="E5055" t="s">
        <v>8488</v>
      </c>
      <c r="F5055" s="1248">
        <f>IF(ISBLANK('PD8'!$U$34),"##BLANK",'PD8'!$U$34)</f>
        <v>0</v>
      </c>
    </row>
    <row r="5056" spans="2:6" x14ac:dyDescent="0.2">
      <c r="B5056" t="str">
        <f>UPPER('PD8'!$AK$34)</f>
        <v>BM923CET_PR24</v>
      </c>
      <c r="C5056" t="str">
        <f>IF(LEN(_xlfn.CONCAT('PD8'!$B$29, " - ", 'PD8'!$B$34, " - ", 'PD8'!$J$5))&gt;230,LEFT(_xlfn.CONCAT('PD8'!$B$29, " - ", 'PD8'!$B$34, " - ", 'PD8'!$J$5),212)&amp;" [*** truncated]",_xlfn.CONCAT('PD8'!$B$29, " - ", 'PD8'!$B$34, " - ", 'PD8'!$J$5))</f>
        <v>Capital expenditure - Third party services - Total</v>
      </c>
      <c r="D5056" t="str">
        <f>'PD8'!$C$34</f>
        <v>£m</v>
      </c>
      <c r="E5056" t="s">
        <v>8488</v>
      </c>
      <c r="F5056" s="1248">
        <f>IF(ISBLANK('PD8'!$V$34),"##BLANK",'PD8'!$V$34)</f>
        <v>2.9520820640348155</v>
      </c>
    </row>
    <row r="5057" spans="2:6" x14ac:dyDescent="0.2">
      <c r="B5057" t="str">
        <f>UPPER('PD8'!$AF$35)</f>
        <v>BA1070WR_PR24</v>
      </c>
      <c r="C5057" t="str">
        <f>IF(LEN(_xlfn.CONCAT('PD8'!$B$29, " - ", 'PD8'!$B$35, " - ", 'PD8'!$E$5))&gt;230,LEFT(_xlfn.CONCAT('PD8'!$B$29, " - ", 'PD8'!$B$35, " - ", 'PD8'!$E$5),212)&amp;" [*** truncated]",_xlfn.CONCAT('PD8'!$B$29, " - ", 'PD8'!$B$35, " - ", 'PD8'!$E$5))</f>
        <v>Capital expenditure - Total gross capital expenditure - Water resources</v>
      </c>
      <c r="D5057" t="str">
        <f>'PD8'!$C$35</f>
        <v>£m</v>
      </c>
      <c r="E5057" t="s">
        <v>8488</v>
      </c>
      <c r="F5057" s="1248">
        <f>IF(ISBLANK('PD8'!$Q$35),"##BLANK",'PD8'!$Q$35)</f>
        <v>61.90101181224744</v>
      </c>
    </row>
    <row r="5058" spans="2:6" x14ac:dyDescent="0.2">
      <c r="B5058" t="str">
        <f>UPPER('PD8'!$AG$35)</f>
        <v>BA1070WN_PR24</v>
      </c>
      <c r="C5058" t="str">
        <f>IF(LEN(_xlfn.CONCAT('PD8'!$B$29, " - ", 'PD8'!$B$35, " - ", 'PD8'!$F$5))&gt;230,LEFT(_xlfn.CONCAT('PD8'!$B$29, " - ", 'PD8'!$B$35, " - ", 'PD8'!$F$5),212)&amp;" [*** truncated]",_xlfn.CONCAT('PD8'!$B$29, " - ", 'PD8'!$B$35, " - ", 'PD8'!$F$5))</f>
        <v>Capital expenditure - Total gross capital expenditure - Water Network+</v>
      </c>
      <c r="D5058" t="str">
        <f>'PD8'!$C$35</f>
        <v>£m</v>
      </c>
      <c r="E5058" t="s">
        <v>8488</v>
      </c>
      <c r="F5058" s="1248">
        <f>IF(ISBLANK('PD8'!$R$35),"##BLANK",'PD8'!$R$35)</f>
        <v>459.70141342866026</v>
      </c>
    </row>
    <row r="5059" spans="2:6" x14ac:dyDescent="0.2">
      <c r="B5059" t="str">
        <f>UPPER('PD8'!$AH$35)</f>
        <v>BA2120WNK_PR24</v>
      </c>
      <c r="C5059" t="str">
        <f>IF(LEN(_xlfn.CONCAT('PD8'!$B$29, " - ", 'PD8'!$B$35, " - ", 'PD8'!$G$5))&gt;230,LEFT(_xlfn.CONCAT('PD8'!$B$29, " - ", 'PD8'!$B$35, " - ", 'PD8'!$G$5),212)&amp;" [*** truncated]",_xlfn.CONCAT('PD8'!$B$29, " - ", 'PD8'!$B$35, " - ", 'PD8'!$G$5))</f>
        <v>Capital expenditure - Total gross capital expenditure - Wastewater Network+</v>
      </c>
      <c r="D5059" t="str">
        <f>'PD8'!$C$35</f>
        <v>£m</v>
      </c>
      <c r="E5059" t="s">
        <v>8488</v>
      </c>
      <c r="F5059" s="1248">
        <f>IF(ISBLANK('PD8'!$S$35),"##BLANK",'PD8'!$S$35)</f>
        <v>425.94248243705317</v>
      </c>
    </row>
    <row r="5060" spans="2:6" x14ac:dyDescent="0.2">
      <c r="B5060" t="str">
        <f>UPPER('PD8'!$AI$35)</f>
        <v>BA2120SG_PR24</v>
      </c>
      <c r="C5060" t="str">
        <f>IF(LEN(_xlfn.CONCAT('PD8'!$B$29, " - ", 'PD8'!$B$35, " - ", 'PD8'!$H$5))&gt;230,LEFT(_xlfn.CONCAT('PD8'!$B$29, " - ", 'PD8'!$B$35, " - ", 'PD8'!$H$5),212)&amp;" [*** truncated]",_xlfn.CONCAT('PD8'!$B$29, " - ", 'PD8'!$B$35, " - ", 'PD8'!$H$5))</f>
        <v>Capital expenditure - Total gross capital expenditure - Bioresources</v>
      </c>
      <c r="D5060" t="str">
        <f>'PD8'!$C$35</f>
        <v>£m</v>
      </c>
      <c r="E5060" t="s">
        <v>8488</v>
      </c>
      <c r="F5060" s="1248">
        <f>IF(ISBLANK('PD8'!$T$35),"##BLANK",'PD8'!$T$35)</f>
        <v>40.030269505750695</v>
      </c>
    </row>
    <row r="5061" spans="2:6" x14ac:dyDescent="0.2">
      <c r="B5061" t="str">
        <f>UPPER('PD8'!$AJ$35)</f>
        <v>BA2120TTT_PR24</v>
      </c>
      <c r="C5061" t="str">
        <f>IF(LEN(_xlfn.CONCAT('PD8'!$B$29, " - ", 'PD8'!$B$35, " - ", 'PD8'!$I$5))&gt;230,LEFT(_xlfn.CONCAT('PD8'!$B$29, " - ", 'PD8'!$B$35, " - ", 'PD8'!$I$5),212)&amp;" [*** truncated]",_xlfn.CONCAT('PD8'!$B$29, " - ", 'PD8'!$B$35, " - ", 'PD8'!$I$5))</f>
        <v>Capital expenditure - Total gross capital expenditure - Additional Control</v>
      </c>
      <c r="D5061" t="str">
        <f>'PD8'!$C$35</f>
        <v>£m</v>
      </c>
      <c r="E5061" t="s">
        <v>8488</v>
      </c>
      <c r="F5061" s="1248">
        <f>IF(ISBLANK('PD8'!$U$35),"##BLANK",'PD8'!$U$35)</f>
        <v>0</v>
      </c>
    </row>
    <row r="5062" spans="2:6" x14ac:dyDescent="0.2">
      <c r="B5062" t="str">
        <f>UPPER('PD8'!$AK$35)</f>
        <v>BA3000_PR24</v>
      </c>
      <c r="C5062" t="str">
        <f>IF(LEN(_xlfn.CONCAT('PD8'!$B$29, " - ", 'PD8'!$B$35, " - ", 'PD8'!$J$5))&gt;230,LEFT(_xlfn.CONCAT('PD8'!$B$29, " - ", 'PD8'!$B$35, " - ", 'PD8'!$J$5),212)&amp;" [*** truncated]",_xlfn.CONCAT('PD8'!$B$29, " - ", 'PD8'!$B$35, " - ", 'PD8'!$J$5))</f>
        <v>Capital expenditure - Total gross capital expenditure - Total</v>
      </c>
      <c r="D5062" t="str">
        <f>'PD8'!$C$35</f>
        <v>£m</v>
      </c>
      <c r="E5062" t="s">
        <v>8488</v>
      </c>
      <c r="F5062" s="1248">
        <f>IF(ISBLANK('PD8'!$V$35),"##BLANK",'PD8'!$V$35)</f>
        <v>987.5751771837115</v>
      </c>
    </row>
    <row r="5063" spans="2:6" x14ac:dyDescent="0.2">
      <c r="B5063" t="str">
        <f>UPPER('PD8'!$AG$38)</f>
        <v>B0024WN_PR24</v>
      </c>
      <c r="C5063" t="str">
        <f>IF(LEN(_xlfn.CONCAT('PD8'!$B$37, " - ", 'PD8'!$B$38, " - ", 'PD8'!$F$5))&gt;230,LEFT(_xlfn.CONCAT('PD8'!$B$37, " - ", 'PD8'!$B$38, " - ", 'PD8'!$F$5),212)&amp;" [*** truncated]",_xlfn.CONCAT('PD8'!$B$37, " - ", 'PD8'!$B$38, " - ", 'PD8'!$F$5))</f>
        <v>Grants and contributions - Grants and contributions - capital expenditure - Water Network+</v>
      </c>
      <c r="D5063" t="str">
        <f>'PD8'!$C$38</f>
        <v>£m</v>
      </c>
      <c r="E5063" t="s">
        <v>8488</v>
      </c>
      <c r="F5063" s="1248">
        <f>IF(ISBLANK('PD8'!$R$38),"##BLANK",'PD8'!$R$38)</f>
        <v>30.138591544917624</v>
      </c>
    </row>
    <row r="5064" spans="2:6" x14ac:dyDescent="0.2">
      <c r="B5064" t="str">
        <f>UPPER('PD8'!$AH$38)</f>
        <v>B0024WNK_PR24</v>
      </c>
      <c r="C5064" t="str">
        <f>IF(LEN(_xlfn.CONCAT('PD8'!$B$37, " - ", 'PD8'!$B$38, " - ", 'PD8'!$G$5))&gt;230,LEFT(_xlfn.CONCAT('PD8'!$B$37, " - ", 'PD8'!$B$38, " - ", 'PD8'!$G$5),212)&amp;" [*** truncated]",_xlfn.CONCAT('PD8'!$B$37, " - ", 'PD8'!$B$38, " - ", 'PD8'!$G$5))</f>
        <v>Grants and contributions - Grants and contributions - capital expenditure - Wastewater Network+</v>
      </c>
      <c r="D5064" t="str">
        <f>'PD8'!$C$38</f>
        <v>£m</v>
      </c>
      <c r="E5064" t="s">
        <v>8488</v>
      </c>
      <c r="F5064" s="1248">
        <f>IF(ISBLANK('PD8'!$S$38),"##BLANK",'PD8'!$S$38)</f>
        <v>20.521376437674853</v>
      </c>
    </row>
    <row r="5065" spans="2:6" x14ac:dyDescent="0.2">
      <c r="B5065" t="str">
        <f>UPPER('PD8'!$AI$38)</f>
        <v>B0024BIO_PR24</v>
      </c>
      <c r="C5065" t="str">
        <f>IF(LEN(_xlfn.CONCAT('PD8'!$B$37, " - ", 'PD8'!$B$38, " - ", 'PD8'!$H$5))&gt;230,LEFT(_xlfn.CONCAT('PD8'!$B$37, " - ", 'PD8'!$B$38, " - ", 'PD8'!$H$5),212)&amp;" [*** truncated]",_xlfn.CONCAT('PD8'!$B$37, " - ", 'PD8'!$B$38, " - ", 'PD8'!$H$5))</f>
        <v>Grants and contributions - Grants and contributions - capital expenditure - Bioresources</v>
      </c>
      <c r="D5065" t="str">
        <f>'PD8'!$C$38</f>
        <v>£m</v>
      </c>
      <c r="E5065" t="s">
        <v>8488</v>
      </c>
      <c r="F5065" s="1248">
        <f>IF(ISBLANK('PD8'!$T$38),"##BLANK",'PD8'!$T$38)</f>
        <v>0</v>
      </c>
    </row>
    <row r="5066" spans="2:6" x14ac:dyDescent="0.2">
      <c r="B5066" t="str">
        <f>UPPER('PD8'!$AJ$38)</f>
        <v>B0024APC_PR24</v>
      </c>
      <c r="C5066" t="str">
        <f>IF(LEN(_xlfn.CONCAT('PD8'!$B$37, " - ", 'PD8'!$B$38, " - ", 'PD8'!$I$5))&gt;230,LEFT(_xlfn.CONCAT('PD8'!$B$37, " - ", 'PD8'!$B$38, " - ", 'PD8'!$I$5),212)&amp;" [*** truncated]",_xlfn.CONCAT('PD8'!$B$37, " - ", 'PD8'!$B$38, " - ", 'PD8'!$I$5))</f>
        <v>Grants and contributions - Grants and contributions - capital expenditure - Additional Control</v>
      </c>
      <c r="D5066" t="str">
        <f>'PD8'!$C$38</f>
        <v>£m</v>
      </c>
      <c r="E5066" t="s">
        <v>8488</v>
      </c>
      <c r="F5066" s="1248">
        <f>IF(ISBLANK('PD8'!$U$38),"##BLANK",'PD8'!$U$38)</f>
        <v>0</v>
      </c>
    </row>
    <row r="5067" spans="2:6" x14ac:dyDescent="0.2">
      <c r="B5067" t="str">
        <f>UPPER('PD8'!$AK$38)</f>
        <v>B0024TOT_PR24</v>
      </c>
      <c r="C5067" t="str">
        <f>IF(LEN(_xlfn.CONCAT('PD8'!$B$37, " - ", 'PD8'!$B$38, " - ", 'PD8'!$J$5))&gt;230,LEFT(_xlfn.CONCAT('PD8'!$B$37, " - ", 'PD8'!$B$38, " - ", 'PD8'!$J$5),212)&amp;" [*** truncated]",_xlfn.CONCAT('PD8'!$B$37, " - ", 'PD8'!$B$38, " - ", 'PD8'!$J$5))</f>
        <v>Grants and contributions - Grants and contributions - capital expenditure - Total</v>
      </c>
      <c r="D5067" t="str">
        <f>'PD8'!$C$38</f>
        <v>£m</v>
      </c>
      <c r="E5067" t="s">
        <v>8488</v>
      </c>
      <c r="F5067" s="1248">
        <f>IF(ISBLANK('PD8'!$V$38),"##BLANK",'PD8'!$V$38)</f>
        <v>50.702193036990984</v>
      </c>
    </row>
    <row r="5068" spans="2:6" x14ac:dyDescent="0.2">
      <c r="B5068" t="str">
        <f>UPPER('PD8'!$AF$40)</f>
        <v>BM325WR_PR24</v>
      </c>
      <c r="C5068" t="str">
        <f>IF(LEN(_xlfn.CONCAT('PD8'!$B$37, " - ", 'PD8'!$B$40, " - ", 'PD8'!$E$5))&gt;230,LEFT(_xlfn.CONCAT('PD8'!$B$37, " - ", 'PD8'!$B$40, " - ", 'PD8'!$E$5),212)&amp;" [*** truncated]",_xlfn.CONCAT('PD8'!$B$37, " - ", 'PD8'!$B$40, " - ", 'PD8'!$E$5))</f>
        <v>Grants and contributions - Net totex - Water resources</v>
      </c>
      <c r="D5068" t="str">
        <f>'PD8'!$C$40</f>
        <v>£m</v>
      </c>
      <c r="E5068" t="s">
        <v>8488</v>
      </c>
      <c r="F5068" s="1248">
        <f>IF(ISBLANK('PD8'!$Q$40),"##BLANK",'PD8'!$Q$40)</f>
        <v>113.99078368553096</v>
      </c>
    </row>
    <row r="5069" spans="2:6" x14ac:dyDescent="0.2">
      <c r="B5069" t="str">
        <f>UPPER('PD8'!$AG$40)</f>
        <v>BM325WN_PR24</v>
      </c>
      <c r="C5069" t="str">
        <f>IF(LEN(_xlfn.CONCAT('PD8'!$B$37, " - ", 'PD8'!$B$40, " - ", 'PD8'!$F$5))&gt;230,LEFT(_xlfn.CONCAT('PD8'!$B$37, " - ", 'PD8'!$B$40, " - ", 'PD8'!$F$5),212)&amp;" [*** truncated]",_xlfn.CONCAT('PD8'!$B$37, " - ", 'PD8'!$B$40, " - ", 'PD8'!$F$5))</f>
        <v>Grants and contributions - Net totex - Water Network+</v>
      </c>
      <c r="D5069" t="str">
        <f>'PD8'!$C$40</f>
        <v>£m</v>
      </c>
      <c r="E5069" t="s">
        <v>8488</v>
      </c>
      <c r="F5069" s="1248">
        <f>IF(ISBLANK('PD8'!$R$40),"##BLANK",'PD8'!$R$40)</f>
        <v>664.71912744419103</v>
      </c>
    </row>
    <row r="5070" spans="2:6" x14ac:dyDescent="0.2">
      <c r="B5070" t="str">
        <f>UPPER('PD8'!$AH$40)</f>
        <v>BM825WNK_PR24</v>
      </c>
      <c r="C5070" t="str">
        <f>IF(LEN(_xlfn.CONCAT('PD8'!$B$37, " - ", 'PD8'!$B$40, " - ", 'PD8'!$G$5))&gt;230,LEFT(_xlfn.CONCAT('PD8'!$B$37, " - ", 'PD8'!$B$40, " - ", 'PD8'!$G$5),212)&amp;" [*** truncated]",_xlfn.CONCAT('PD8'!$B$37, " - ", 'PD8'!$B$40, " - ", 'PD8'!$G$5))</f>
        <v>Grants and contributions - Net totex - Wastewater Network+</v>
      </c>
      <c r="D5070" t="str">
        <f>'PD8'!$C$40</f>
        <v>£m</v>
      </c>
      <c r="E5070" t="s">
        <v>8488</v>
      </c>
      <c r="F5070" s="1248">
        <f>IF(ISBLANK('PD8'!$S$40),"##BLANK",'PD8'!$S$40)</f>
        <v>692.44482718923803</v>
      </c>
    </row>
    <row r="5071" spans="2:6" x14ac:dyDescent="0.2">
      <c r="B5071" t="str">
        <f>UPPER('PD8'!$AI$40)</f>
        <v>BM825SG_PR24</v>
      </c>
      <c r="C5071" t="str">
        <f>IF(LEN(_xlfn.CONCAT('PD8'!$B$37, " - ", 'PD8'!$B$40, " - ", 'PD8'!$H$5))&gt;230,LEFT(_xlfn.CONCAT('PD8'!$B$37, " - ", 'PD8'!$B$40, " - ", 'PD8'!$H$5),212)&amp;" [*** truncated]",_xlfn.CONCAT('PD8'!$B$37, " - ", 'PD8'!$B$40, " - ", 'PD8'!$H$5))</f>
        <v>Grants and contributions - Net totex - Bioresources</v>
      </c>
      <c r="D5071" t="str">
        <f>'PD8'!$C$40</f>
        <v>£m</v>
      </c>
      <c r="E5071" t="s">
        <v>8488</v>
      </c>
      <c r="F5071" s="1248">
        <f>IF(ISBLANK('PD8'!$T$40),"##BLANK",'PD8'!$T$40)</f>
        <v>128.27850892981007</v>
      </c>
    </row>
    <row r="5072" spans="2:6" x14ac:dyDescent="0.2">
      <c r="B5072" t="str">
        <f>UPPER('PD8'!$AJ$40)</f>
        <v>S3039TTT_PR24</v>
      </c>
      <c r="C5072" t="str">
        <f>IF(LEN(_xlfn.CONCAT('PD8'!$B$37, " - ", 'PD8'!$B$40, " - ", 'PD8'!$I$5))&gt;230,LEFT(_xlfn.CONCAT('PD8'!$B$37, " - ", 'PD8'!$B$40, " - ", 'PD8'!$I$5),212)&amp;" [*** truncated]",_xlfn.CONCAT('PD8'!$B$37, " - ", 'PD8'!$B$40, " - ", 'PD8'!$I$5))</f>
        <v>Grants and contributions - Net totex - Additional Control</v>
      </c>
      <c r="D5072" t="str">
        <f>'PD8'!$C$40</f>
        <v>£m</v>
      </c>
      <c r="E5072" t="s">
        <v>8488</v>
      </c>
      <c r="F5072" s="1248">
        <f>IF(ISBLANK('PD8'!$U$40),"##BLANK",'PD8'!$U$40)</f>
        <v>0</v>
      </c>
    </row>
    <row r="5073" spans="2:6" x14ac:dyDescent="0.2">
      <c r="B5073" t="str">
        <f>UPPER('PD8'!$AK$40)</f>
        <v>T3039_PR24</v>
      </c>
      <c r="C5073" t="str">
        <f>IF(LEN(_xlfn.CONCAT('PD8'!$B$37, " - ", 'PD8'!$B$40, " - ", 'PD8'!$J$5))&gt;230,LEFT(_xlfn.CONCAT('PD8'!$B$37, " - ", 'PD8'!$B$40, " - ", 'PD8'!$J$5),212)&amp;" [*** truncated]",_xlfn.CONCAT('PD8'!$B$37, " - ", 'PD8'!$B$40, " - ", 'PD8'!$J$5))</f>
        <v>Grants and contributions - Net totex - Total</v>
      </c>
      <c r="D5073" t="str">
        <f>'PD8'!$C$40</f>
        <v>£m</v>
      </c>
      <c r="E5073" t="s">
        <v>8488</v>
      </c>
      <c r="F5073" s="1248">
        <f>IF(ISBLANK('PD8'!$V$40),"##BLANK",'PD8'!$V$40)</f>
        <v>1599.4332472487699</v>
      </c>
    </row>
    <row r="5074" spans="2:6" x14ac:dyDescent="0.2">
      <c r="B5074" t="str">
        <f>UPPER('PD8'!$AG$43)</f>
        <v>CR00558WN_PR24</v>
      </c>
      <c r="C5074" t="str">
        <f>IF(LEN(_xlfn.CONCAT('PD8'!$B$42, " - ", 'PD8'!$B$43, " - ", 'PD8'!$F$5))&gt;230,LEFT(_xlfn.CONCAT('PD8'!$B$42, " - ", 'PD8'!$B$43, " - ", 'PD8'!$F$5),212)&amp;" [*** truncated]",_xlfn.CONCAT('PD8'!$B$42, " - ", 'PD8'!$B$43, " - ", 'PD8'!$F$5))</f>
        <v>Cash expenditure - Pension deficit recovery payments - Water Network+</v>
      </c>
      <c r="D5074" t="str">
        <f>'PD8'!$C$43</f>
        <v>£m</v>
      </c>
      <c r="E5074" t="s">
        <v>8488</v>
      </c>
      <c r="F5074" s="1248">
        <f>IF(ISBLANK('PD8'!$R$43),"##BLANK",'PD8'!$R$43)</f>
        <v>7.7033186198321424</v>
      </c>
    </row>
    <row r="5075" spans="2:6" x14ac:dyDescent="0.2">
      <c r="B5075" t="str">
        <f>UPPER('PD8'!$AH$43)</f>
        <v>CR00559WNK_PR24</v>
      </c>
      <c r="C5075" t="str">
        <f>IF(LEN(_xlfn.CONCAT('PD8'!$B$42, " - ", 'PD8'!$B$43, " - ", 'PD8'!$G$5))&gt;230,LEFT(_xlfn.CONCAT('PD8'!$B$42, " - ", 'PD8'!$B$43, " - ", 'PD8'!$G$5),212)&amp;" [*** truncated]",_xlfn.CONCAT('PD8'!$B$42, " - ", 'PD8'!$B$43, " - ", 'PD8'!$G$5))</f>
        <v>Cash expenditure - Pension deficit recovery payments - Wastewater Network+</v>
      </c>
      <c r="D5075" t="str">
        <f>'PD8'!$C$43</f>
        <v>£m</v>
      </c>
      <c r="E5075" t="s">
        <v>8488</v>
      </c>
      <c r="F5075" s="1248">
        <f>IF(ISBLANK('PD8'!$S$43),"##BLANK",'PD8'!$S$43)</f>
        <v>7.3489953372707495</v>
      </c>
    </row>
    <row r="5076" spans="2:6" x14ac:dyDescent="0.2">
      <c r="B5076" t="str">
        <f>UPPER('PD8'!$AI$43)</f>
        <v>CR00559SG_PR24</v>
      </c>
      <c r="C5076" t="str">
        <f>IF(LEN(_xlfn.CONCAT('PD8'!$B$42, " - ", 'PD8'!$B$43, " - ", 'PD8'!$H$5))&gt;230,LEFT(_xlfn.CONCAT('PD8'!$B$42, " - ", 'PD8'!$B$43, " - ", 'PD8'!$H$5),212)&amp;" [*** truncated]",_xlfn.CONCAT('PD8'!$B$42, " - ", 'PD8'!$B$43, " - ", 'PD8'!$H$5))</f>
        <v>Cash expenditure - Pension deficit recovery payments - Bioresources</v>
      </c>
      <c r="D5076" t="str">
        <f>'PD8'!$C$43</f>
        <v>£m</v>
      </c>
      <c r="E5076" t="s">
        <v>8488</v>
      </c>
      <c r="F5076" s="1248">
        <f>IF(ISBLANK('PD8'!$T$43),"##BLANK",'PD8'!$T$43)</f>
        <v>2.5390108797015856</v>
      </c>
    </row>
    <row r="5077" spans="2:6" x14ac:dyDescent="0.2">
      <c r="B5077" t="str">
        <f>UPPER('PD8'!$AJ$43)</f>
        <v>CR0559TTT_PR24</v>
      </c>
      <c r="C5077" t="str">
        <f>IF(LEN(_xlfn.CONCAT('PD8'!$B$42, " - ", 'PD8'!$B$43, " - ", 'PD8'!$I$5))&gt;230,LEFT(_xlfn.CONCAT('PD8'!$B$42, " - ", 'PD8'!$B$43, " - ", 'PD8'!$I$5),212)&amp;" [*** truncated]",_xlfn.CONCAT('PD8'!$B$42, " - ", 'PD8'!$B$43, " - ", 'PD8'!$I$5))</f>
        <v>Cash expenditure - Pension deficit recovery payments - Additional Control</v>
      </c>
      <c r="D5077" t="str">
        <f>'PD8'!$C$43</f>
        <v>£m</v>
      </c>
      <c r="E5077" t="s">
        <v>8488</v>
      </c>
      <c r="F5077" s="1248">
        <f>IF(ISBLANK('PD8'!$U$43),"##BLANK",'PD8'!$U$43)</f>
        <v>0</v>
      </c>
    </row>
    <row r="5078" spans="2:6" x14ac:dyDescent="0.2">
      <c r="B5078" t="str">
        <f>UPPER('PD8'!$AK$43)</f>
        <v>CR00560_PR24</v>
      </c>
      <c r="C5078" t="str">
        <f>IF(LEN(_xlfn.CONCAT('PD8'!$B$42, " - ", 'PD8'!$B$43, " - ", 'PD8'!$J$5))&gt;230,LEFT(_xlfn.CONCAT('PD8'!$B$42, " - ", 'PD8'!$B$43, " - ", 'PD8'!$J$5),212)&amp;" [*** truncated]",_xlfn.CONCAT('PD8'!$B$42, " - ", 'PD8'!$B$43, " - ", 'PD8'!$J$5))</f>
        <v>Cash expenditure - Pension deficit recovery payments - Total</v>
      </c>
      <c r="D5078" t="str">
        <f>'PD8'!$C$43</f>
        <v>£m</v>
      </c>
      <c r="E5078" t="s">
        <v>8488</v>
      </c>
      <c r="F5078" s="1248">
        <f>IF(ISBLANK('PD8'!$V$43),"##BLANK",'PD8'!$V$43)</f>
        <v>18.55515760024868</v>
      </c>
    </row>
    <row r="5079" spans="2:6" x14ac:dyDescent="0.2">
      <c r="B5079" t="str">
        <f>UPPER('PD8'!$AG$44)</f>
        <v>CR00561WN_PR24</v>
      </c>
      <c r="C5079" t="str">
        <f>IF(LEN(_xlfn.CONCAT('PD8'!$B$42, " - ", 'PD8'!$B$44, " - ", 'PD8'!$F$5))&gt;230,LEFT(_xlfn.CONCAT('PD8'!$B$42, " - ", 'PD8'!$B$44, " - ", 'PD8'!$F$5),212)&amp;" [*** truncated]",_xlfn.CONCAT('PD8'!$B$42, " - ", 'PD8'!$B$44, " - ", 'PD8'!$F$5))</f>
        <v>Cash expenditure - Other cash items - Water Network+</v>
      </c>
      <c r="D5079" t="str">
        <f>'PD8'!$C$44</f>
        <v>£m</v>
      </c>
      <c r="E5079" t="s">
        <v>8488</v>
      </c>
      <c r="F5079" s="1248">
        <f>IF(ISBLANK('PD8'!$R$44),"##BLANK",'PD8'!$R$44)</f>
        <v>0</v>
      </c>
    </row>
    <row r="5080" spans="2:6" x14ac:dyDescent="0.2">
      <c r="B5080" t="str">
        <f>UPPER('PD8'!$AH$44)</f>
        <v>CR00562WNK_PR24</v>
      </c>
      <c r="C5080" t="str">
        <f>IF(LEN(_xlfn.CONCAT('PD8'!$B$42, " - ", 'PD8'!$B$44, " - ", 'PD8'!$G$5))&gt;230,LEFT(_xlfn.CONCAT('PD8'!$B$42, " - ", 'PD8'!$B$44, " - ", 'PD8'!$G$5),212)&amp;" [*** truncated]",_xlfn.CONCAT('PD8'!$B$42, " - ", 'PD8'!$B$44, " - ", 'PD8'!$G$5))</f>
        <v>Cash expenditure - Other cash items - Wastewater Network+</v>
      </c>
      <c r="D5080" t="str">
        <f>'PD8'!$C$44</f>
        <v>£m</v>
      </c>
      <c r="E5080" t="s">
        <v>8488</v>
      </c>
      <c r="F5080" s="1248">
        <f>IF(ISBLANK('PD8'!$S$44),"##BLANK",'PD8'!$S$44)</f>
        <v>0</v>
      </c>
    </row>
    <row r="5081" spans="2:6" x14ac:dyDescent="0.2">
      <c r="B5081" t="str">
        <f>UPPER('PD8'!$AI$44)</f>
        <v>CR00562SG_PR24</v>
      </c>
      <c r="C5081" t="str">
        <f>IF(LEN(_xlfn.CONCAT('PD8'!$B$42, " - ", 'PD8'!$B$44, " - ", 'PD8'!$H$5))&gt;230,LEFT(_xlfn.CONCAT('PD8'!$B$42, " - ", 'PD8'!$B$44, " - ", 'PD8'!$H$5),212)&amp;" [*** truncated]",_xlfn.CONCAT('PD8'!$B$42, " - ", 'PD8'!$B$44, " - ", 'PD8'!$H$5))</f>
        <v>Cash expenditure - Other cash items - Bioresources</v>
      </c>
      <c r="D5081" t="str">
        <f>'PD8'!$C$44</f>
        <v>£m</v>
      </c>
      <c r="E5081" t="s">
        <v>8488</v>
      </c>
      <c r="F5081" s="1248">
        <f>IF(ISBLANK('PD8'!$T$44),"##BLANK",'PD8'!$T$44)</f>
        <v>0</v>
      </c>
    </row>
    <row r="5082" spans="2:6" x14ac:dyDescent="0.2">
      <c r="B5082" t="str">
        <f>UPPER('PD8'!$AJ$44)</f>
        <v>CR00562TTT_PR24</v>
      </c>
      <c r="C5082" t="str">
        <f>IF(LEN(_xlfn.CONCAT('PD8'!$B$42, " - ", 'PD8'!$B$44, " - ", 'PD8'!$I$5))&gt;230,LEFT(_xlfn.CONCAT('PD8'!$B$42, " - ", 'PD8'!$B$44, " - ", 'PD8'!$I$5),212)&amp;" [*** truncated]",_xlfn.CONCAT('PD8'!$B$42, " - ", 'PD8'!$B$44, " - ", 'PD8'!$I$5))</f>
        <v>Cash expenditure - Other cash items - Additional Control</v>
      </c>
      <c r="D5082" t="str">
        <f>'PD8'!$C$44</f>
        <v>£m</v>
      </c>
      <c r="E5082" t="s">
        <v>8488</v>
      </c>
      <c r="F5082" s="1248">
        <f>IF(ISBLANK('PD8'!$U$44),"##BLANK",'PD8'!$U$44)</f>
        <v>0</v>
      </c>
    </row>
    <row r="5083" spans="2:6" x14ac:dyDescent="0.2">
      <c r="B5083" t="str">
        <f>UPPER('PD8'!$AK$44)</f>
        <v>CR00563_PR24</v>
      </c>
      <c r="C5083" t="str">
        <f>IF(LEN(_xlfn.CONCAT('PD8'!$B$42, " - ", 'PD8'!$B$44, " - ", 'PD8'!$J$5))&gt;230,LEFT(_xlfn.CONCAT('PD8'!$B$42, " - ", 'PD8'!$B$44, " - ", 'PD8'!$J$5),212)&amp;" [*** truncated]",_xlfn.CONCAT('PD8'!$B$42, " - ", 'PD8'!$B$44, " - ", 'PD8'!$J$5))</f>
        <v>Cash expenditure - Other cash items - Total</v>
      </c>
      <c r="D5083" t="str">
        <f>'PD8'!$C$44</f>
        <v>£m</v>
      </c>
      <c r="E5083" t="s">
        <v>8488</v>
      </c>
      <c r="F5083" s="1248">
        <f>IF(ISBLANK('PD8'!$V$44),"##BLANK",'PD8'!$V$44)</f>
        <v>0</v>
      </c>
    </row>
    <row r="5084" spans="2:6" x14ac:dyDescent="0.2">
      <c r="B5084" t="str">
        <f>UPPER('PD8'!$AF$45)</f>
        <v>W3026WR_PR24</v>
      </c>
      <c r="C5084" t="str">
        <f>IF(LEN(_xlfn.CONCAT('PD8'!$B$42, " - ", 'PD8'!$B$45, " - ", 'PD8'!$E$5))&gt;230,LEFT(_xlfn.CONCAT('PD8'!$B$42, " - ", 'PD8'!$B$45, " - ", 'PD8'!$E$5),212)&amp;" [*** truncated]",_xlfn.CONCAT('PD8'!$B$42, " - ", 'PD8'!$B$45, " - ", 'PD8'!$E$5))</f>
        <v>Cash expenditure - Totex including cash items - Water resources</v>
      </c>
      <c r="D5084" t="str">
        <f>'PD8'!$C$45</f>
        <v>£m</v>
      </c>
      <c r="E5084" t="s">
        <v>8488</v>
      </c>
      <c r="F5084" s="1248">
        <f>IF(ISBLANK('PD8'!$Q$45),"##BLANK",'PD8'!$Q$45)</f>
        <v>114.95461644897516</v>
      </c>
    </row>
    <row r="5085" spans="2:6" x14ac:dyDescent="0.2">
      <c r="B5085" t="str">
        <f>UPPER('PD8'!$AG$45)</f>
        <v>W3026WN_PR24</v>
      </c>
      <c r="C5085" t="str">
        <f>IF(LEN(_xlfn.CONCAT('PD8'!$B$42, " - ", 'PD8'!$B$45, " - ", 'PD8'!$F$5))&gt;230,LEFT(_xlfn.CONCAT('PD8'!$B$42, " - ", 'PD8'!$B$45, " - ", 'PD8'!$F$5),212)&amp;" [*** truncated]",_xlfn.CONCAT('PD8'!$B$42, " - ", 'PD8'!$B$45, " - ", 'PD8'!$F$5))</f>
        <v>Cash expenditure - Totex including cash items - Water Network+</v>
      </c>
      <c r="D5085" t="str">
        <f>'PD8'!$C$45</f>
        <v>£m</v>
      </c>
      <c r="E5085" t="s">
        <v>8488</v>
      </c>
      <c r="F5085" s="1248">
        <f>IF(ISBLANK('PD8'!$R$45),"##BLANK",'PD8'!$R$45)</f>
        <v>672.42244606402312</v>
      </c>
    </row>
    <row r="5086" spans="2:6" x14ac:dyDescent="0.2">
      <c r="B5086" t="str">
        <f>UPPER('PD8'!$AH$45)</f>
        <v>S3040WNK_PR24</v>
      </c>
      <c r="C5086" t="str">
        <f>IF(LEN(_xlfn.CONCAT('PD8'!$B$42, " - ", 'PD8'!$B$45, " - ", 'PD8'!$G$5))&gt;230,LEFT(_xlfn.CONCAT('PD8'!$B$42, " - ", 'PD8'!$B$45, " - ", 'PD8'!$G$5),212)&amp;" [*** truncated]",_xlfn.CONCAT('PD8'!$B$42, " - ", 'PD8'!$B$45, " - ", 'PD8'!$G$5))</f>
        <v>Cash expenditure - Totex including cash items - Wastewater Network+</v>
      </c>
      <c r="D5086" t="str">
        <f>'PD8'!$C$45</f>
        <v>£m</v>
      </c>
      <c r="E5086" t="s">
        <v>8488</v>
      </c>
      <c r="F5086" s="1248">
        <f>IF(ISBLANK('PD8'!$S$45),"##BLANK",'PD8'!$S$45)</f>
        <v>699.79382252650873</v>
      </c>
    </row>
    <row r="5087" spans="2:6" x14ac:dyDescent="0.2">
      <c r="B5087" t="str">
        <f>UPPER('PD8'!$AI$45)</f>
        <v>S3040SG_PR24</v>
      </c>
      <c r="C5087" t="str">
        <f>IF(LEN(_xlfn.CONCAT('PD8'!$B$42, " - ", 'PD8'!$B$45, " - ", 'PD8'!$H$5))&gt;230,LEFT(_xlfn.CONCAT('PD8'!$B$42, " - ", 'PD8'!$B$45, " - ", 'PD8'!$H$5),212)&amp;" [*** truncated]",_xlfn.CONCAT('PD8'!$B$42, " - ", 'PD8'!$B$45, " - ", 'PD8'!$H$5))</f>
        <v>Cash expenditure - Totex including cash items - Bioresources</v>
      </c>
      <c r="D5087" t="str">
        <f>'PD8'!$C$45</f>
        <v>£m</v>
      </c>
      <c r="E5087" t="s">
        <v>8488</v>
      </c>
      <c r="F5087" s="1248">
        <f>IF(ISBLANK('PD8'!$T$45),"##BLANK",'PD8'!$T$45)</f>
        <v>130.81751980951165</v>
      </c>
    </row>
    <row r="5088" spans="2:6" x14ac:dyDescent="0.2">
      <c r="B5088" t="str">
        <f>UPPER('PD8'!$AJ$45)</f>
        <v>S3040TOTTTT_PR24</v>
      </c>
      <c r="C5088" t="str">
        <f>IF(LEN(_xlfn.CONCAT('PD8'!$B$42, " - ", 'PD8'!$B$45, " - ", 'PD8'!$I$5))&gt;230,LEFT(_xlfn.CONCAT('PD8'!$B$42, " - ", 'PD8'!$B$45, " - ", 'PD8'!$I$5),212)&amp;" [*** truncated]",_xlfn.CONCAT('PD8'!$B$42, " - ", 'PD8'!$B$45, " - ", 'PD8'!$I$5))</f>
        <v>Cash expenditure - Totex including cash items - Additional Control</v>
      </c>
      <c r="D5088" t="str">
        <f>'PD8'!$C$45</f>
        <v>£m</v>
      </c>
      <c r="E5088" t="s">
        <v>8488</v>
      </c>
      <c r="F5088" s="1248">
        <f>IF(ISBLANK('PD8'!$U$45),"##BLANK",'PD8'!$U$45)</f>
        <v>0</v>
      </c>
    </row>
    <row r="5089" spans="2:6" x14ac:dyDescent="0.2">
      <c r="B5089" t="str">
        <f>UPPER('PD8'!$AK$45)</f>
        <v>CR00564_PR24</v>
      </c>
      <c r="C5089" t="str">
        <f>IF(LEN(_xlfn.CONCAT('PD8'!$B$42, " - ", 'PD8'!$B$45, " - ", 'PD8'!$J$5))&gt;230,LEFT(_xlfn.CONCAT('PD8'!$B$42, " - ", 'PD8'!$B$45, " - ", 'PD8'!$J$5),212)&amp;" [*** truncated]",_xlfn.CONCAT('PD8'!$B$42, " - ", 'PD8'!$B$45, " - ", 'PD8'!$J$5))</f>
        <v>Cash expenditure - Totex including cash items - Total</v>
      </c>
      <c r="D5089" t="str">
        <f>'PD8'!$C$45</f>
        <v>£m</v>
      </c>
      <c r="E5089" t="s">
        <v>8488</v>
      </c>
      <c r="F5089" s="1248">
        <f>IF(ISBLANK('PD8'!$V$45),"##BLANK",'PD8'!$V$45)</f>
        <v>1617.9884048490187</v>
      </c>
    </row>
    <row r="5090" spans="2:6" x14ac:dyDescent="0.2">
      <c r="B5090" t="str">
        <f>UPPER('PD9'!$AC$9)</f>
        <v>B0139FDWR_PR24</v>
      </c>
      <c r="C5090" t="str">
        <f>IF(LEN(_xlfn.CONCAT('PD9'!$B$8, " - ", 'PD9'!$B$9, " - ", 'PD9'!$E$5))&gt;230,LEFT(_xlfn.CONCAT('PD9'!$B$8, " - ", 'PD9'!$B$9, " - ", 'PD9'!$E$5),212)&amp;" [*** truncated]",_xlfn.CONCAT('PD9'!$B$8, " - ", 'PD9'!$B$9, " - ", 'PD9'!$E$5))</f>
        <v>Totex (net of business rates, abstraction licence fees and grants and contributions) - Final determination allowed totex (net of business rates, abstraction licence fees, grants and contributions and other items  [*** truncated]</v>
      </c>
      <c r="D5090" t="str">
        <f>'PD9'!$C$9</f>
        <v>£m</v>
      </c>
      <c r="E5090" t="s">
        <v>8488</v>
      </c>
      <c r="F5090" s="1248">
        <f>IF(ISBLANK('PD9'!$O$9),"##BLANK",'PD9'!$O$9)</f>
        <v>37.637640821447178</v>
      </c>
    </row>
    <row r="5091" spans="2:6" x14ac:dyDescent="0.2">
      <c r="B5091" t="str">
        <f>UPPER('PD9'!$AD$9)</f>
        <v>B0139FDWNP_PR24</v>
      </c>
      <c r="C5091" t="str">
        <f>IF(LEN(_xlfn.CONCAT('PD9'!$B$8, " - ", 'PD9'!$B$9, " - ", 'PD9'!$F$5))&gt;230,LEFT(_xlfn.CONCAT('PD9'!$B$8, " - ", 'PD9'!$B$9, " - ", 'PD9'!$F$5),212)&amp;" [*** truncated]",_xlfn.CONCAT('PD9'!$B$8, " - ", 'PD9'!$B$9, " - ", 'PD9'!$F$5))</f>
        <v>Totex (net of business rates, abstraction licence fees and grants and contributions) - Final determination allowed totex (net of business rates, abstraction licence fees, grants and contributions and other items  [*** truncated]</v>
      </c>
      <c r="D5091" t="str">
        <f>'PD9'!$C$9</f>
        <v>£m</v>
      </c>
      <c r="E5091" t="s">
        <v>8488</v>
      </c>
      <c r="F5091" s="1248">
        <f>IF(ISBLANK('PD9'!$P$9),"##BLANK",'PD9'!$P$9)</f>
        <v>357.48001834448939</v>
      </c>
    </row>
    <row r="5092" spans="2:6" x14ac:dyDescent="0.2">
      <c r="B5092" t="str">
        <f>UPPER('PD9'!$AE$9)</f>
        <v>B0139FDWWNP_PR24</v>
      </c>
      <c r="C5092" t="str">
        <f>IF(LEN(_xlfn.CONCAT('PD9'!$B$8, " - ", 'PD9'!$B$9, " - ", 'PD9'!$G$5))&gt;230,LEFT(_xlfn.CONCAT('PD9'!$B$8, " - ", 'PD9'!$B$9, " - ", 'PD9'!$G$5),212)&amp;" [*** truncated]",_xlfn.CONCAT('PD9'!$B$8, " - ", 'PD9'!$B$9, " - ", 'PD9'!$G$5))</f>
        <v>Totex (net of business rates, abstraction licence fees and grants and contributions) - Final determination allowed totex (net of business rates, abstraction licence fees, grants and contributions and other items  [*** truncated]</v>
      </c>
      <c r="D5092" t="str">
        <f>'PD9'!$C$9</f>
        <v>£m</v>
      </c>
      <c r="E5092" t="s">
        <v>8488</v>
      </c>
      <c r="F5092" s="1248">
        <f>IF(ISBLANK('PD9'!$Q$9),"##BLANK",'PD9'!$Q$9)</f>
        <v>485.83151799840937</v>
      </c>
    </row>
    <row r="5093" spans="2:6" x14ac:dyDescent="0.2">
      <c r="B5093" t="str">
        <f>UPPER('PD9'!$AF$9)</f>
        <v>B0139FDBIO_PR24</v>
      </c>
      <c r="C5093" t="str">
        <f>IF(LEN(_xlfn.CONCAT('PD9'!$B$8, " - ", 'PD9'!$B$9, " - ", 'PD9'!$H$5))&gt;230,LEFT(_xlfn.CONCAT('PD9'!$B$8, " - ", 'PD9'!$B$9, " - ", 'PD9'!$H$5),212)&amp;" [*** truncated]",_xlfn.CONCAT('PD9'!$B$8, " - ", 'PD9'!$B$9, " - ", 'PD9'!$H$5))</f>
        <v>Totex (net of business rates, abstraction licence fees and grants and contributions) - Final determination allowed totex (net of business rates, abstraction licence fees, grants and contributions and other items  [*** truncated]</v>
      </c>
      <c r="D5093" t="str">
        <f>'PD9'!$C$9</f>
        <v>£m</v>
      </c>
      <c r="E5093" t="s">
        <v>8488</v>
      </c>
      <c r="F5093" s="1248">
        <f>IF(ISBLANK('PD9'!$R$9),"##BLANK",'PD9'!$R$9)</f>
        <v>86.915621904017613</v>
      </c>
    </row>
    <row r="5094" spans="2:6" x14ac:dyDescent="0.2">
      <c r="B5094" t="str">
        <f>UPPER('PD9'!$AG$9)</f>
        <v>B0139FDTTTH_PR24</v>
      </c>
      <c r="C5094" t="str">
        <f>IF(LEN(_xlfn.CONCAT('PD9'!$B$8, " - ", 'PD9'!$B$9, " - ", 'PD9'!$I$5))&gt;230,LEFT(_xlfn.CONCAT('PD9'!$B$8, " - ", 'PD9'!$B$9, " - ", 'PD9'!$I$5),212)&amp;" [*** truncated]",_xlfn.CONCAT('PD9'!$B$8, " - ", 'PD9'!$B$9, " - ", 'PD9'!$I$5))</f>
        <v>Totex (net of business rates, abstraction licence fees and grants and contributions) - Final determination allowed totex (net of business rates, abstraction licence fees, grants and contributions and other items  [*** truncated]</v>
      </c>
      <c r="D5094" t="str">
        <f>'PD9'!$C$9</f>
        <v>£m</v>
      </c>
      <c r="E5094" t="s">
        <v>8488</v>
      </c>
      <c r="F5094" s="1248">
        <f>IF(ISBLANK('PD9'!$S$9),"##BLANK",'PD9'!$S$9)</f>
        <v>0</v>
      </c>
    </row>
    <row r="5095" spans="2:6" x14ac:dyDescent="0.2">
      <c r="B5095" t="str">
        <f>UPPER('PD9'!$AC$10)</f>
        <v>B0140ACWR_PR24</v>
      </c>
      <c r="C5095" t="str">
        <f>IF(LEN(_xlfn.CONCAT('PD9'!$B$8, " - ", 'PD9'!$B$10, " - ", 'PD9'!$E$5))&gt;230,LEFT(_xlfn.CONCAT('PD9'!$B$8, " - ", 'PD9'!$B$10, " - ", 'PD9'!$E$5),212)&amp;" [*** truncated]",_xlfn.CONCAT('PD9'!$B$8, " - ", 'PD9'!$B$10, " - ", 'PD9'!$E$5))</f>
        <v>Totex (net of business rates, abstraction licence fees and grants and contributions) - Actual totex (excluding business rates, abstraction licence fees, grants and contributions and other items not subject to cos [*** truncated]</v>
      </c>
      <c r="D5095" t="str">
        <f>'PD9'!$C$10</f>
        <v>£m</v>
      </c>
      <c r="E5095" t="s">
        <v>8488</v>
      </c>
      <c r="F5095" s="1248">
        <f>IF(ISBLANK('PD9'!$O$10),"##BLANK",'PD9'!$O$10)</f>
        <v>50.950427635746387</v>
      </c>
    </row>
    <row r="5096" spans="2:6" x14ac:dyDescent="0.2">
      <c r="B5096" t="str">
        <f>UPPER('PD9'!$AD$10)</f>
        <v>B0140ACWNP_PR24</v>
      </c>
      <c r="C5096" t="str">
        <f>IF(LEN(_xlfn.CONCAT('PD9'!$B$8, " - ", 'PD9'!$B$10, " - ", 'PD9'!$F$5))&gt;230,LEFT(_xlfn.CONCAT('PD9'!$B$8, " - ", 'PD9'!$B$10, " - ", 'PD9'!$F$5),212)&amp;" [*** truncated]",_xlfn.CONCAT('PD9'!$B$8, " - ", 'PD9'!$B$10, " - ", 'PD9'!$F$5))</f>
        <v>Totex (net of business rates, abstraction licence fees and grants and contributions) - Actual totex (excluding business rates, abstraction licence fees, grants and contributions and other items not subject to cos [*** truncated]</v>
      </c>
      <c r="D5096" t="str">
        <f>'PD9'!$C$10</f>
        <v>£m</v>
      </c>
      <c r="E5096" t="s">
        <v>8488</v>
      </c>
      <c r="F5096" s="1248">
        <f>IF(ISBLANK('PD9'!$P$10),"##BLANK",'PD9'!$P$10)</f>
        <v>585.13712640143092</v>
      </c>
    </row>
    <row r="5097" spans="2:6" x14ac:dyDescent="0.2">
      <c r="B5097" t="str">
        <f>UPPER('PD9'!$AE$10)</f>
        <v>B0140ACWWNP_PR24</v>
      </c>
      <c r="C5097" t="str">
        <f>IF(LEN(_xlfn.CONCAT('PD9'!$B$8, " - ", 'PD9'!$B$10, " - ", 'PD9'!$G$5))&gt;230,LEFT(_xlfn.CONCAT('PD9'!$B$8, " - ", 'PD9'!$B$10, " - ", 'PD9'!$G$5),212)&amp;" [*** truncated]",_xlfn.CONCAT('PD9'!$B$8, " - ", 'PD9'!$B$10, " - ", 'PD9'!$G$5))</f>
        <v>Totex (net of business rates, abstraction licence fees and grants and contributions) - Actual totex (excluding business rates, abstraction licence fees, grants and contributions and other items not subject to cos [*** truncated]</v>
      </c>
      <c r="D5097" t="str">
        <f>'PD9'!$C$10</f>
        <v>£m</v>
      </c>
      <c r="E5097" t="s">
        <v>8488</v>
      </c>
      <c r="F5097" s="1248">
        <f>IF(ISBLANK('PD9'!$Q$10),"##BLANK",'PD9'!$Q$10)</f>
        <v>633.87578587475264</v>
      </c>
    </row>
    <row r="5098" spans="2:6" x14ac:dyDescent="0.2">
      <c r="B5098" t="str">
        <f>UPPER('PD9'!$AF$10)</f>
        <v>B0140ACBIO_PR24</v>
      </c>
      <c r="C5098" t="str">
        <f>IF(LEN(_xlfn.CONCAT('PD9'!$B$8, " - ", 'PD9'!$B$10, " - ", 'PD9'!$H$5))&gt;230,LEFT(_xlfn.CONCAT('PD9'!$B$8, " - ", 'PD9'!$B$10, " - ", 'PD9'!$H$5),212)&amp;" [*** truncated]",_xlfn.CONCAT('PD9'!$B$8, " - ", 'PD9'!$B$10, " - ", 'PD9'!$H$5))</f>
        <v>Totex (net of business rates, abstraction licence fees and grants and contributions) - Actual totex (excluding business rates, abstraction licence fees, grants and contributions and other items not subject to cos [*** truncated]</v>
      </c>
      <c r="D5098" t="str">
        <f>'PD9'!$C$10</f>
        <v>£m</v>
      </c>
      <c r="E5098" t="s">
        <v>8488</v>
      </c>
      <c r="F5098" s="1248">
        <f>IF(ISBLANK('PD9'!$R$10),"##BLANK",'PD9'!$R$10)</f>
        <v>122.74673707396875</v>
      </c>
    </row>
    <row r="5099" spans="2:6" x14ac:dyDescent="0.2">
      <c r="B5099" t="str">
        <f>UPPER('PD9'!$AG$10)</f>
        <v>B0140ACTTTH_PR24</v>
      </c>
      <c r="C5099" t="str">
        <f>IF(LEN(_xlfn.CONCAT('PD9'!$B$8, " - ", 'PD9'!$B$10, " - ", 'PD9'!$I$5))&gt;230,LEFT(_xlfn.CONCAT('PD9'!$B$8, " - ", 'PD9'!$B$10, " - ", 'PD9'!$I$5),212)&amp;" [*** truncated]",_xlfn.CONCAT('PD9'!$B$8, " - ", 'PD9'!$B$10, " - ", 'PD9'!$I$5))</f>
        <v>Totex (net of business rates, abstraction licence fees and grants and contributions) - Actual totex (excluding business rates, abstraction licence fees, grants and contributions and other items not subject to cos [*** truncated]</v>
      </c>
      <c r="D5099" t="str">
        <f>'PD9'!$C$10</f>
        <v>£m</v>
      </c>
      <c r="E5099" t="s">
        <v>8488</v>
      </c>
      <c r="F5099" s="1248">
        <f>IF(ISBLANK('PD9'!$S$10),"##BLANK",'PD9'!$S$10)</f>
        <v>0</v>
      </c>
    </row>
    <row r="5100" spans="2:6" x14ac:dyDescent="0.2">
      <c r="B5100" t="str">
        <f>UPPER('PD9'!$AC$11)</f>
        <v>B0141TEWR_PR24</v>
      </c>
      <c r="C5100" t="str">
        <f>IF(LEN(_xlfn.CONCAT('PD9'!$B$8, " - ", 'PD9'!$B$11, " - ", 'PD9'!$E$5))&gt;230,LEFT(_xlfn.CONCAT('PD9'!$B$8, " - ", 'PD9'!$B$11, " - ", 'PD9'!$E$5),212)&amp;" [*** truncated]",_xlfn.CONCAT('PD9'!$B$8, " - ", 'PD9'!$B$11, " - ", 'PD9'!$E$5))</f>
        <v>Totex (net of business rates, abstraction licence fees and grants and contributions) - Transition expenditure - Water resources</v>
      </c>
      <c r="D5100" t="str">
        <f>'PD9'!$C$11</f>
        <v>£m</v>
      </c>
      <c r="E5100" t="s">
        <v>8488</v>
      </c>
      <c r="F5100" s="1248">
        <f>IF(ISBLANK('PD9'!$O$11),"##BLANK",'PD9'!$O$11)</f>
        <v>0</v>
      </c>
    </row>
    <row r="5101" spans="2:6" x14ac:dyDescent="0.2">
      <c r="B5101" t="str">
        <f>UPPER('PD9'!$AD$11)</f>
        <v>B0141TEWNP_PR24</v>
      </c>
      <c r="C5101" t="str">
        <f>IF(LEN(_xlfn.CONCAT('PD9'!$B$8, " - ", 'PD9'!$B$11, " - ", 'PD9'!$F$5))&gt;230,LEFT(_xlfn.CONCAT('PD9'!$B$8, " - ", 'PD9'!$B$11, " - ", 'PD9'!$F$5),212)&amp;" [*** truncated]",_xlfn.CONCAT('PD9'!$B$8, " - ", 'PD9'!$B$11, " - ", 'PD9'!$F$5))</f>
        <v>Totex (net of business rates, abstraction licence fees and grants and contributions) - Transition expenditure - Water network plus</v>
      </c>
      <c r="D5101" t="str">
        <f>'PD9'!$C$11</f>
        <v>£m</v>
      </c>
      <c r="E5101" t="s">
        <v>8488</v>
      </c>
      <c r="F5101" s="1248">
        <f>IF(ISBLANK('PD9'!$P$11),"##BLANK",'PD9'!$P$11)</f>
        <v>0</v>
      </c>
    </row>
    <row r="5102" spans="2:6" x14ac:dyDescent="0.2">
      <c r="B5102" t="str">
        <f>UPPER('PD9'!$AE$11)</f>
        <v>B0141TEWWNP_PR24</v>
      </c>
      <c r="C5102" t="str">
        <f>IF(LEN(_xlfn.CONCAT('PD9'!$B$8, " - ", 'PD9'!$B$11, " - ", 'PD9'!$G$5))&gt;230,LEFT(_xlfn.CONCAT('PD9'!$B$8, " - ", 'PD9'!$B$11, " - ", 'PD9'!$G$5),212)&amp;" [*** truncated]",_xlfn.CONCAT('PD9'!$B$8, " - ", 'PD9'!$B$11, " - ", 'PD9'!$G$5))</f>
        <v>Totex (net of business rates, abstraction licence fees and grants and contributions) - Transition expenditure - Wastewater network plus</v>
      </c>
      <c r="D5102" t="str">
        <f>'PD9'!$C$11</f>
        <v>£m</v>
      </c>
      <c r="E5102" t="s">
        <v>8488</v>
      </c>
      <c r="F5102" s="1248">
        <f>IF(ISBLANK('PD9'!$Q$11),"##BLANK",'PD9'!$Q$11)</f>
        <v>0</v>
      </c>
    </row>
    <row r="5103" spans="2:6" x14ac:dyDescent="0.2">
      <c r="B5103" t="str">
        <f>UPPER('PD9'!$AF$11)</f>
        <v>B0141TEBIO_PR24</v>
      </c>
      <c r="C5103" t="str">
        <f>IF(LEN(_xlfn.CONCAT('PD9'!$B$8, " - ", 'PD9'!$B$11, " - ", 'PD9'!$H$5))&gt;230,LEFT(_xlfn.CONCAT('PD9'!$B$8, " - ", 'PD9'!$B$11, " - ", 'PD9'!$H$5),212)&amp;" [*** truncated]",_xlfn.CONCAT('PD9'!$B$8, " - ", 'PD9'!$B$11, " - ", 'PD9'!$H$5))</f>
        <v>Totex (net of business rates, abstraction licence fees and grants and contributions) - Transition expenditure - Bioresources</v>
      </c>
      <c r="D5103" t="str">
        <f>'PD9'!$C$11</f>
        <v>£m</v>
      </c>
      <c r="E5103" t="s">
        <v>8488</v>
      </c>
      <c r="F5103" s="1248">
        <f>IF(ISBLANK('PD9'!$R$11),"##BLANK",'PD9'!$R$11)</f>
        <v>0</v>
      </c>
    </row>
    <row r="5104" spans="2:6" x14ac:dyDescent="0.2">
      <c r="B5104" t="str">
        <f>UPPER('PD9'!$AG$11)</f>
        <v>B0141TETTTH_PR24</v>
      </c>
      <c r="C5104" t="str">
        <f>IF(LEN(_xlfn.CONCAT('PD9'!$B$8, " - ", 'PD9'!$B$11, " - ", 'PD9'!$I$5))&gt;230,LEFT(_xlfn.CONCAT('PD9'!$B$8, " - ", 'PD9'!$B$11, " - ", 'PD9'!$I$5),212)&amp;" [*** truncated]",_xlfn.CONCAT('PD9'!$B$8, " - ", 'PD9'!$B$11, " - ", 'PD9'!$I$5))</f>
        <v>Totex (net of business rates, abstraction licence fees and grants and contributions) - Transition expenditure - Additional Control</v>
      </c>
      <c r="D5104" t="str">
        <f>'PD9'!$C$11</f>
        <v>£m</v>
      </c>
      <c r="E5104" t="s">
        <v>8488</v>
      </c>
      <c r="F5104" s="1248">
        <f>IF(ISBLANK('PD9'!$S$11),"##BLANK",'PD9'!$S$11)</f>
        <v>0</v>
      </c>
    </row>
    <row r="5105" spans="2:6" x14ac:dyDescent="0.2">
      <c r="B5105" t="str">
        <f>UPPER('PD9'!$AC$12)</f>
        <v>B0142DCWR_PR24</v>
      </c>
      <c r="C5105" t="str">
        <f>IF(LEN(_xlfn.CONCAT('PD9'!$B$8, " - ", 'PD9'!$B$12, " - ", 'PD9'!$E$5))&gt;230,LEFT(_xlfn.CONCAT('PD9'!$B$8, " - ", 'PD9'!$B$12, " - ", 'PD9'!$E$5),212)&amp;" [*** truncated]",_xlfn.CONCAT('PD9'!$B$8, " - ", 'PD9'!$B$12, " - ", 'PD9'!$E$5))</f>
        <v>Totex (net of business rates, abstraction licence fees and grants and contributions) - Disallowable costs - Water resources</v>
      </c>
      <c r="D5105" t="str">
        <f>'PD9'!$C$12</f>
        <v>£m</v>
      </c>
      <c r="E5105" t="s">
        <v>8488</v>
      </c>
      <c r="F5105" s="1248">
        <f>IF(ISBLANK('PD9'!$O$12),"##BLANK",'PD9'!$O$12)</f>
        <v>0</v>
      </c>
    </row>
    <row r="5106" spans="2:6" x14ac:dyDescent="0.2">
      <c r="B5106" t="str">
        <f>UPPER('PD9'!$AD$12)</f>
        <v>B0142DCWNP_PR24</v>
      </c>
      <c r="C5106" t="str">
        <f>IF(LEN(_xlfn.CONCAT('PD9'!$B$8, " - ", 'PD9'!$B$12, " - ", 'PD9'!$F$5))&gt;230,LEFT(_xlfn.CONCAT('PD9'!$B$8, " - ", 'PD9'!$B$12, " - ", 'PD9'!$F$5),212)&amp;" [*** truncated]",_xlfn.CONCAT('PD9'!$B$8, " - ", 'PD9'!$B$12, " - ", 'PD9'!$F$5))</f>
        <v>Totex (net of business rates, abstraction licence fees and grants and contributions) - Disallowable costs - Water network plus</v>
      </c>
      <c r="D5106" t="str">
        <f>'PD9'!$C$12</f>
        <v>£m</v>
      </c>
      <c r="E5106" t="s">
        <v>8488</v>
      </c>
      <c r="F5106" s="1248">
        <f>IF(ISBLANK('PD9'!$P$12),"##BLANK",'PD9'!$P$12)</f>
        <v>0.99994953229406291</v>
      </c>
    </row>
    <row r="5107" spans="2:6" x14ac:dyDescent="0.2">
      <c r="B5107" t="str">
        <f>UPPER('PD9'!$AE$12)</f>
        <v>B0142DCWWNP_PR24</v>
      </c>
      <c r="C5107" t="str">
        <f>IF(LEN(_xlfn.CONCAT('PD9'!$B$8, " - ", 'PD9'!$B$12, " - ", 'PD9'!$G$5))&gt;230,LEFT(_xlfn.CONCAT('PD9'!$B$8, " - ", 'PD9'!$B$12, " - ", 'PD9'!$G$5),212)&amp;" [*** truncated]",_xlfn.CONCAT('PD9'!$B$8, " - ", 'PD9'!$B$12, " - ", 'PD9'!$G$5))</f>
        <v>Totex (net of business rates, abstraction licence fees and grants and contributions) - Disallowable costs - Wastewater network plus</v>
      </c>
      <c r="D5107" t="str">
        <f>'PD9'!$C$12</f>
        <v>£m</v>
      </c>
      <c r="E5107" t="s">
        <v>8488</v>
      </c>
      <c r="F5107" s="1248">
        <f>IF(ISBLANK('PD9'!$Q$12),"##BLANK",'PD9'!$Q$12)</f>
        <v>0.66052508479639427</v>
      </c>
    </row>
    <row r="5108" spans="2:6" x14ac:dyDescent="0.2">
      <c r="B5108" t="str">
        <f>UPPER('PD9'!$AF$12)</f>
        <v>B0142DCBIO_PR24</v>
      </c>
      <c r="C5108" t="str">
        <f>IF(LEN(_xlfn.CONCAT('PD9'!$B$8, " - ", 'PD9'!$B$12, " - ", 'PD9'!$H$5))&gt;230,LEFT(_xlfn.CONCAT('PD9'!$B$8, " - ", 'PD9'!$B$12, " - ", 'PD9'!$H$5),212)&amp;" [*** truncated]",_xlfn.CONCAT('PD9'!$B$8, " - ", 'PD9'!$B$12, " - ", 'PD9'!$H$5))</f>
        <v>Totex (net of business rates, abstraction licence fees and grants and contributions) - Disallowable costs - Bioresources</v>
      </c>
      <c r="D5108" t="str">
        <f>'PD9'!$C$12</f>
        <v>£m</v>
      </c>
      <c r="E5108" t="s">
        <v>8488</v>
      </c>
      <c r="F5108" s="1248">
        <f>IF(ISBLANK('PD9'!$R$12),"##BLANK",'PD9'!$R$12)</f>
        <v>0</v>
      </c>
    </row>
    <row r="5109" spans="2:6" x14ac:dyDescent="0.2">
      <c r="B5109" t="str">
        <f>UPPER('PD9'!$AG$12)</f>
        <v>B0142DCTTTH_PR24</v>
      </c>
      <c r="C5109" t="str">
        <f>IF(LEN(_xlfn.CONCAT('PD9'!$B$8, " - ", 'PD9'!$B$12, " - ", 'PD9'!$I$5))&gt;230,LEFT(_xlfn.CONCAT('PD9'!$B$8, " - ", 'PD9'!$B$12, " - ", 'PD9'!$I$5),212)&amp;" [*** truncated]",_xlfn.CONCAT('PD9'!$B$8, " - ", 'PD9'!$B$12, " - ", 'PD9'!$I$5))</f>
        <v>Totex (net of business rates, abstraction licence fees and grants and contributions) - Disallowable costs - Additional Control</v>
      </c>
      <c r="D5109" t="str">
        <f>'PD9'!$C$12</f>
        <v>£m</v>
      </c>
      <c r="E5109" t="s">
        <v>8488</v>
      </c>
      <c r="F5109" s="1248">
        <f>IF(ISBLANK('PD9'!$S$12),"##BLANK",'PD9'!$S$12)</f>
        <v>0</v>
      </c>
    </row>
    <row r="5110" spans="2:6" x14ac:dyDescent="0.2">
      <c r="B5110" t="str">
        <f>UPPER('PD9'!$AC$13)</f>
        <v>B0143TAWR_PR24</v>
      </c>
      <c r="C5110" t="str">
        <f>IF(LEN(_xlfn.CONCAT('PD9'!$B$8, " - ", 'PD9'!$B$13, " - ", 'PD9'!$E$5))&gt;230,LEFT(_xlfn.CONCAT('PD9'!$B$8, " - ", 'PD9'!$B$13, " - ", 'PD9'!$E$5),212)&amp;" [*** truncated]",_xlfn.CONCAT('PD9'!$B$8, " - ", 'PD9'!$B$13, " - ", 'PD9'!$E$5))</f>
        <v>Totex (net of business rates, abstraction licence fees and grants and contributions) - Total actual totex  (net of business rates, abstraction licence fees and grants and contributions) - Water resources</v>
      </c>
      <c r="D5110" t="str">
        <f>'PD9'!$C$13</f>
        <v>£m</v>
      </c>
      <c r="E5110" t="s">
        <v>8488</v>
      </c>
      <c r="F5110" s="1248">
        <f>IF(ISBLANK('PD9'!$O$13),"##BLANK",'PD9'!$O$13)</f>
        <v>50.950427635746387</v>
      </c>
    </row>
    <row r="5111" spans="2:6" x14ac:dyDescent="0.2">
      <c r="B5111" t="str">
        <f>UPPER('PD9'!$AD$13)</f>
        <v>B0143TAWNP_PR24</v>
      </c>
      <c r="C5111" t="str">
        <f>IF(LEN(_xlfn.CONCAT('PD9'!$B$8, " - ", 'PD9'!$B$13, " - ", 'PD9'!$F$5))&gt;230,LEFT(_xlfn.CONCAT('PD9'!$B$8, " - ", 'PD9'!$B$13, " - ", 'PD9'!$F$5),212)&amp;" [*** truncated]",_xlfn.CONCAT('PD9'!$B$8, " - ", 'PD9'!$B$13, " - ", 'PD9'!$F$5))</f>
        <v>Totex (net of business rates, abstraction licence fees and grants and contributions) - Total actual totex  (net of business rates, abstraction licence fees and grants and contributions) - Water network plus</v>
      </c>
      <c r="D5111" t="str">
        <f>'PD9'!$C$13</f>
        <v>£m</v>
      </c>
      <c r="E5111" t="s">
        <v>8488</v>
      </c>
      <c r="F5111" s="1248">
        <f>IF(ISBLANK('PD9'!$P$13),"##BLANK",'PD9'!$P$13)</f>
        <v>584.13717686913685</v>
      </c>
    </row>
    <row r="5112" spans="2:6" x14ac:dyDescent="0.2">
      <c r="B5112" t="str">
        <f>UPPER('PD9'!$AE$13)</f>
        <v>B0143TAWWNP_PR24</v>
      </c>
      <c r="C5112" t="str">
        <f>IF(LEN(_xlfn.CONCAT('PD9'!$B$8, " - ", 'PD9'!$B$13, " - ", 'PD9'!$G$5))&gt;230,LEFT(_xlfn.CONCAT('PD9'!$B$8, " - ", 'PD9'!$B$13, " - ", 'PD9'!$G$5),212)&amp;" [*** truncated]",_xlfn.CONCAT('PD9'!$B$8, " - ", 'PD9'!$B$13, " - ", 'PD9'!$G$5))</f>
        <v>Totex (net of business rates, abstraction licence fees and grants and contributions) - Total actual totex  (net of business rates, abstraction licence fees and grants and contributions) - Wastewater network plus</v>
      </c>
      <c r="D5112" t="str">
        <f>'PD9'!$C$13</f>
        <v>£m</v>
      </c>
      <c r="E5112" t="s">
        <v>8488</v>
      </c>
      <c r="F5112" s="1248">
        <f>IF(ISBLANK('PD9'!$Q$13),"##BLANK",'PD9'!$Q$13)</f>
        <v>633.21526078995623</v>
      </c>
    </row>
    <row r="5113" spans="2:6" x14ac:dyDescent="0.2">
      <c r="B5113" t="str">
        <f>UPPER('PD9'!$AF$13)</f>
        <v>B0143TABIO_PR24</v>
      </c>
      <c r="C5113" t="str">
        <f>IF(LEN(_xlfn.CONCAT('PD9'!$B$8, " - ", 'PD9'!$B$13, " - ", 'PD9'!$H$5))&gt;230,LEFT(_xlfn.CONCAT('PD9'!$B$8, " - ", 'PD9'!$B$13, " - ", 'PD9'!$H$5),212)&amp;" [*** truncated]",_xlfn.CONCAT('PD9'!$B$8, " - ", 'PD9'!$B$13, " - ", 'PD9'!$H$5))</f>
        <v>Totex (net of business rates, abstraction licence fees and grants and contributions) - Total actual totex  (net of business rates, abstraction licence fees and grants and contributions) - Bioresources</v>
      </c>
      <c r="D5113" t="str">
        <f>'PD9'!$C$13</f>
        <v>£m</v>
      </c>
      <c r="E5113" t="s">
        <v>8488</v>
      </c>
      <c r="F5113" s="1248">
        <f>IF(ISBLANK('PD9'!$R$13),"##BLANK",'PD9'!$R$13)</f>
        <v>122.74673707396875</v>
      </c>
    </row>
    <row r="5114" spans="2:6" x14ac:dyDescent="0.2">
      <c r="B5114" t="str">
        <f>UPPER('PD9'!$AG$13)</f>
        <v>B0143TATTTH_PR24</v>
      </c>
      <c r="C5114" t="str">
        <f>IF(LEN(_xlfn.CONCAT('PD9'!$B$8, " - ", 'PD9'!$B$13, " - ", 'PD9'!$I$5))&gt;230,LEFT(_xlfn.CONCAT('PD9'!$B$8, " - ", 'PD9'!$B$13, " - ", 'PD9'!$I$5),212)&amp;" [*** truncated]",_xlfn.CONCAT('PD9'!$B$8, " - ", 'PD9'!$B$13, " - ", 'PD9'!$I$5))</f>
        <v>Totex (net of business rates, abstraction licence fees and grants and contributions) - Total actual totex  (net of business rates, abstraction licence fees and grants and contributions) - Additional Control</v>
      </c>
      <c r="D5114" t="str">
        <f>'PD9'!$C$13</f>
        <v>£m</v>
      </c>
      <c r="E5114" t="s">
        <v>8488</v>
      </c>
      <c r="F5114" s="1248">
        <f>IF(ISBLANK('PD9'!$S$13),"##BLANK",'PD9'!$S$13)</f>
        <v>0</v>
      </c>
    </row>
    <row r="5115" spans="2:6" x14ac:dyDescent="0.2">
      <c r="B5115" t="str">
        <f>UPPER('PD9'!$AC$16)</f>
        <v>PD9_06WR_PR24</v>
      </c>
      <c r="C5115" t="str">
        <f>IF(LEN(_xlfn.CONCAT('PD9'!$B$15, " - ", 'PD9'!$B$16, " - ", 'PD9'!$E$5))&gt;230,LEFT(_xlfn.CONCAT('PD9'!$B$15, " - ", 'PD9'!$B$16, " - ", 'PD9'!$E$5),212)&amp;" [*** truncated]",_xlfn.CONCAT('PD9'!$B$15, " - ", 'PD9'!$B$16, " - ", 'PD9'!$E$5))</f>
        <v>WINEP reconciliation adjustment - WINEP reconciliation adjustment - Water resources</v>
      </c>
      <c r="D5115" t="str">
        <f>'PD9'!$C$16</f>
        <v>£m</v>
      </c>
      <c r="E5115" t="s">
        <v>8488</v>
      </c>
      <c r="F5115" s="1248">
        <f>IF(ISBLANK('PD9'!$O$16),"##BLANK",'PD9'!$O$16)</f>
        <v>-4.2896343088650778E-2</v>
      </c>
    </row>
    <row r="5116" spans="2:6" x14ac:dyDescent="0.2">
      <c r="B5116" t="str">
        <f>UPPER('PD9'!$AD$16)</f>
        <v>PD9_06WNP_PR24</v>
      </c>
      <c r="C5116" t="str">
        <f>IF(LEN(_xlfn.CONCAT('PD9'!$B$15, " - ", 'PD9'!$B$16, " - ", 'PD9'!$F$5))&gt;230,LEFT(_xlfn.CONCAT('PD9'!$B$15, " - ", 'PD9'!$B$16, " - ", 'PD9'!$F$5),212)&amp;" [*** truncated]",_xlfn.CONCAT('PD9'!$B$15, " - ", 'PD9'!$B$16, " - ", 'PD9'!$F$5))</f>
        <v>WINEP reconciliation adjustment - WINEP reconciliation adjustment - Water network plus</v>
      </c>
      <c r="D5116" t="str">
        <f>'PD9'!$C$16</f>
        <v>£m</v>
      </c>
      <c r="E5116" t="s">
        <v>8488</v>
      </c>
      <c r="F5116" s="1248">
        <f>IF(ISBLANK('PD9'!$P$16),"##BLANK",'PD9'!$P$16)</f>
        <v>0</v>
      </c>
    </row>
    <row r="5117" spans="2:6" x14ac:dyDescent="0.2">
      <c r="B5117" t="str">
        <f>UPPER('PD9'!$AE$16)</f>
        <v>PD9_06WWNP_PR24</v>
      </c>
      <c r="C5117" t="str">
        <f>IF(LEN(_xlfn.CONCAT('PD9'!$B$15, " - ", 'PD9'!$B$16, " - ", 'PD9'!$G$5))&gt;230,LEFT(_xlfn.CONCAT('PD9'!$B$15, " - ", 'PD9'!$B$16, " - ", 'PD9'!$G$5),212)&amp;" [*** truncated]",_xlfn.CONCAT('PD9'!$B$15, " - ", 'PD9'!$B$16, " - ", 'PD9'!$G$5))</f>
        <v>WINEP reconciliation adjustment - WINEP reconciliation adjustment - Wastewater network plus</v>
      </c>
      <c r="D5117" t="str">
        <f>'PD9'!$C$16</f>
        <v>£m</v>
      </c>
      <c r="E5117" t="s">
        <v>8488</v>
      </c>
      <c r="F5117" s="1248">
        <f>IF(ISBLANK('PD9'!$Q$16),"##BLANK",'PD9'!$Q$16)</f>
        <v>-3.3600823604669752</v>
      </c>
    </row>
    <row r="5118" spans="2:6" x14ac:dyDescent="0.2">
      <c r="B5118" t="str">
        <f>UPPER('PD9'!$AF$16)</f>
        <v>PD9_06BIO_PR24</v>
      </c>
      <c r="C5118" t="str">
        <f>IF(LEN(_xlfn.CONCAT('PD9'!$B$15, " - ", 'PD9'!$B$16, " - ", 'PD9'!$H$5))&gt;230,LEFT(_xlfn.CONCAT('PD9'!$B$15, " - ", 'PD9'!$B$16, " - ", 'PD9'!$H$5),212)&amp;" [*** truncated]",_xlfn.CONCAT('PD9'!$B$15, " - ", 'PD9'!$B$16, " - ", 'PD9'!$H$5))</f>
        <v>WINEP reconciliation adjustment - WINEP reconciliation adjustment - Bioresources</v>
      </c>
      <c r="D5118" t="str">
        <f>'PD9'!$C$16</f>
        <v>£m</v>
      </c>
      <c r="E5118" t="s">
        <v>8488</v>
      </c>
      <c r="F5118" s="1248">
        <f>IF(ISBLANK('PD9'!$R$16),"##BLANK",'PD9'!$R$16)</f>
        <v>0</v>
      </c>
    </row>
    <row r="5119" spans="2:6" x14ac:dyDescent="0.2">
      <c r="B5119" t="str">
        <f>UPPER('PD9'!$AG$16)</f>
        <v>PD9_06ADDN1_PR24</v>
      </c>
      <c r="C5119" t="str">
        <f>IF(LEN(_xlfn.CONCAT('PD9'!$B$15, " - ", 'PD9'!$B$16, " - ", 'PD9'!$I$5))&gt;230,LEFT(_xlfn.CONCAT('PD9'!$B$15, " - ", 'PD9'!$B$16, " - ", 'PD9'!$I$5),212)&amp;" [*** truncated]",_xlfn.CONCAT('PD9'!$B$15, " - ", 'PD9'!$B$16, " - ", 'PD9'!$I$5))</f>
        <v>WINEP reconciliation adjustment - WINEP reconciliation adjustment - Additional Control</v>
      </c>
      <c r="D5119" t="str">
        <f>'PD9'!$C$16</f>
        <v>£m</v>
      </c>
      <c r="E5119" t="s">
        <v>8488</v>
      </c>
      <c r="F5119" s="1248">
        <f>IF(ISBLANK('PD9'!$S$16),"##BLANK",'PD9'!$S$16)</f>
        <v>0</v>
      </c>
    </row>
    <row r="5120" spans="2:6" x14ac:dyDescent="0.2">
      <c r="B5120" t="str">
        <f>UPPER('PD9'!$AC$19)</f>
        <v>PD9_07WR_PR24</v>
      </c>
      <c r="C5120" t="str">
        <f>IF(LEN(_xlfn.CONCAT('PD9'!$B$18, " - ", 'PD9'!$B$19, " - ", 'PD9'!$E$5))&gt;230,LEFT(_xlfn.CONCAT('PD9'!$B$18, " - ", 'PD9'!$B$19, " - ", 'PD9'!$E$5),212)&amp;" [*** truncated]",_xlfn.CONCAT('PD9'!$B$18, " - ", 'PD9'!$B$19, " - ", 'PD9'!$E$5))</f>
        <v>Totex - business rates and abstraction licence fees - Final determination allowed totex - business rates - Water resources</v>
      </c>
      <c r="D5120" t="str">
        <f>'PD9'!$C$19</f>
        <v>£m</v>
      </c>
      <c r="E5120" t="s">
        <v>8488</v>
      </c>
      <c r="F5120" s="1248">
        <f>IF(ISBLANK('PD9'!$O$19),"##BLANK",'PD9'!$O$19)</f>
        <v>3.6422537182152568</v>
      </c>
    </row>
    <row r="5121" spans="2:6" x14ac:dyDescent="0.2">
      <c r="B5121" t="str">
        <f>UPPER('PD9'!$AD$19)</f>
        <v>PD9_07WNP_PR24</v>
      </c>
      <c r="C5121" t="str">
        <f>IF(LEN(_xlfn.CONCAT('PD9'!$B$18, " - ", 'PD9'!$B$19, " - ", 'PD9'!$F$5))&gt;230,LEFT(_xlfn.CONCAT('PD9'!$B$18, " - ", 'PD9'!$B$19, " - ", 'PD9'!$F$5),212)&amp;" [*** truncated]",_xlfn.CONCAT('PD9'!$B$18, " - ", 'PD9'!$B$19, " - ", 'PD9'!$F$5))</f>
        <v>Totex - business rates and abstraction licence fees - Final determination allowed totex - business rates - Water network plus</v>
      </c>
      <c r="D5121" t="str">
        <f>'PD9'!$C$19</f>
        <v>£m</v>
      </c>
      <c r="E5121" t="s">
        <v>8488</v>
      </c>
      <c r="F5121" s="1248">
        <f>IF(ISBLANK('PD9'!$P$19),"##BLANK",'PD9'!$P$19)</f>
        <v>42.135149448264833</v>
      </c>
    </row>
    <row r="5122" spans="2:6" x14ac:dyDescent="0.2">
      <c r="B5122" t="str">
        <f>UPPER('PD9'!$AE$19)</f>
        <v>PD9_07WWNP_PR24</v>
      </c>
      <c r="C5122" t="str">
        <f>IF(LEN(_xlfn.CONCAT('PD9'!$B$18, " - ", 'PD9'!$B$19, " - ", 'PD9'!$G$5))&gt;230,LEFT(_xlfn.CONCAT('PD9'!$B$18, " - ", 'PD9'!$B$19, " - ", 'PD9'!$G$5),212)&amp;" [*** truncated]",_xlfn.CONCAT('PD9'!$B$18, " - ", 'PD9'!$B$19, " - ", 'PD9'!$G$5))</f>
        <v>Totex - business rates and abstraction licence fees - Final determination allowed totex - business rates - Wastewater network plus</v>
      </c>
      <c r="D5122" t="str">
        <f>'PD9'!$C$19</f>
        <v>£m</v>
      </c>
      <c r="E5122" t="s">
        <v>8488</v>
      </c>
      <c r="F5122" s="1248">
        <f>IF(ISBLANK('PD9'!$Q$19),"##BLANK",'PD9'!$Q$19)</f>
        <v>24.32860195106349</v>
      </c>
    </row>
    <row r="5123" spans="2:6" x14ac:dyDescent="0.2">
      <c r="B5123" t="str">
        <f>UPPER('PD9'!$AF$19)</f>
        <v>PD9_07BIO_PR24</v>
      </c>
      <c r="C5123" t="str">
        <f>IF(LEN(_xlfn.CONCAT('PD9'!$B$18, " - ", 'PD9'!$B$19, " - ", 'PD9'!$H$5))&gt;230,LEFT(_xlfn.CONCAT('PD9'!$B$18, " - ", 'PD9'!$B$19, " - ", 'PD9'!$H$5),212)&amp;" [*** truncated]",_xlfn.CONCAT('PD9'!$B$18, " - ", 'PD9'!$B$19, " - ", 'PD9'!$H$5))</f>
        <v>Totex - business rates and abstraction licence fees - Final determination allowed totex - business rates - Bioresources</v>
      </c>
      <c r="D5123" t="str">
        <f>'PD9'!$C$19</f>
        <v>£m</v>
      </c>
      <c r="E5123" t="s">
        <v>8488</v>
      </c>
      <c r="F5123" s="1248">
        <f>IF(ISBLANK('PD9'!$R$19),"##BLANK",'PD9'!$R$19)</f>
        <v>3.409196705581321</v>
      </c>
    </row>
    <row r="5124" spans="2:6" x14ac:dyDescent="0.2">
      <c r="B5124" t="str">
        <f>UPPER('PD9'!$AG$19)</f>
        <v>PD9_07ADDN1_PR24</v>
      </c>
      <c r="C5124" t="str">
        <f>IF(LEN(_xlfn.CONCAT('PD9'!$B$18, " - ", 'PD9'!$B$19, " - ", 'PD9'!$I$5))&gt;230,LEFT(_xlfn.CONCAT('PD9'!$B$18, " - ", 'PD9'!$B$19, " - ", 'PD9'!$I$5),212)&amp;" [*** truncated]",_xlfn.CONCAT('PD9'!$B$18, " - ", 'PD9'!$B$19, " - ", 'PD9'!$I$5))</f>
        <v>Totex - business rates and abstraction licence fees - Final determination allowed totex - business rates - Additional Control</v>
      </c>
      <c r="D5124" t="str">
        <f>'PD9'!$C$19</f>
        <v>£m</v>
      </c>
      <c r="E5124" t="s">
        <v>8488</v>
      </c>
      <c r="F5124" s="1248">
        <f>IF(ISBLANK('PD9'!$S$19),"##BLANK",'PD9'!$S$19)</f>
        <v>0</v>
      </c>
    </row>
    <row r="5125" spans="2:6" x14ac:dyDescent="0.2">
      <c r="B5125" t="str">
        <f>UPPER('PD9'!$AC$20)</f>
        <v>PD9_08WR_PR24</v>
      </c>
      <c r="C5125" t="str">
        <f>IF(LEN(_xlfn.CONCAT('PD9'!$B$18, " - ", 'PD9'!$B$20, " - ", 'PD9'!$E$5))&gt;230,LEFT(_xlfn.CONCAT('PD9'!$B$18, " - ", 'PD9'!$B$20, " - ", 'PD9'!$E$5),212)&amp;" [*** truncated]",_xlfn.CONCAT('PD9'!$B$18, " - ", 'PD9'!$B$20, " - ", 'PD9'!$E$5))</f>
        <v>Totex - business rates and abstraction licence fees - Actual totex - business rates - Water resources</v>
      </c>
      <c r="D5125" t="str">
        <f>'PD9'!$C$20</f>
        <v>£m</v>
      </c>
      <c r="E5125" t="s">
        <v>8488</v>
      </c>
      <c r="F5125" s="1248">
        <f>IF(ISBLANK('PD9'!$O$20),"##BLANK",'PD9'!$O$20)</f>
        <v>2.3724756260323225</v>
      </c>
    </row>
    <row r="5126" spans="2:6" x14ac:dyDescent="0.2">
      <c r="B5126" t="str">
        <f>UPPER('PD9'!$AD$20)</f>
        <v>PD9_08WNP_PR24</v>
      </c>
      <c r="C5126" t="str">
        <f>IF(LEN(_xlfn.CONCAT('PD9'!$B$18, " - ", 'PD9'!$B$20, " - ", 'PD9'!$F$5))&gt;230,LEFT(_xlfn.CONCAT('PD9'!$B$18, " - ", 'PD9'!$B$20, " - ", 'PD9'!$F$5),212)&amp;" [*** truncated]",_xlfn.CONCAT('PD9'!$B$18, " - ", 'PD9'!$B$20, " - ", 'PD9'!$F$5))</f>
        <v>Totex - business rates and abstraction licence fees - Actual totex - business rates - Water network plus</v>
      </c>
      <c r="D5126" t="str">
        <f>'PD9'!$C$20</f>
        <v>£m</v>
      </c>
      <c r="E5126" t="s">
        <v>8488</v>
      </c>
      <c r="F5126" s="1248">
        <f>IF(ISBLANK('PD9'!$P$20),"##BLANK",'PD9'!$P$20)</f>
        <v>33.997037698919705</v>
      </c>
    </row>
    <row r="5127" spans="2:6" x14ac:dyDescent="0.2">
      <c r="B5127" t="str">
        <f>UPPER('PD9'!$AE$20)</f>
        <v>PD9_08WWNP_PR24</v>
      </c>
      <c r="C5127" t="str">
        <f>IF(LEN(_xlfn.CONCAT('PD9'!$B$18, " - ", 'PD9'!$B$20, " - ", 'PD9'!$G$5))&gt;230,LEFT(_xlfn.CONCAT('PD9'!$B$18, " - ", 'PD9'!$B$20, " - ", 'PD9'!$G$5),212)&amp;" [*** truncated]",_xlfn.CONCAT('PD9'!$B$18, " - ", 'PD9'!$B$20, " - ", 'PD9'!$G$5))</f>
        <v>Totex - business rates and abstraction licence fees - Actual totex - business rates - Wastewater network plus</v>
      </c>
      <c r="D5127" t="str">
        <f>'PD9'!$C$20</f>
        <v>£m</v>
      </c>
      <c r="E5127" t="s">
        <v>8488</v>
      </c>
      <c r="F5127" s="1248">
        <f>IF(ISBLANK('PD9'!$Q$20),"##BLANK",'PD9'!$Q$20)</f>
        <v>26.858443920421628</v>
      </c>
    </row>
    <row r="5128" spans="2:6" x14ac:dyDescent="0.2">
      <c r="B5128" t="str">
        <f>UPPER('PD9'!$AF$20)</f>
        <v>PD9_08BIO_PR24</v>
      </c>
      <c r="C5128" t="str">
        <f>IF(LEN(_xlfn.CONCAT('PD9'!$B$18, " - ", 'PD9'!$B$20, " - ", 'PD9'!$H$5))&gt;230,LEFT(_xlfn.CONCAT('PD9'!$B$18, " - ", 'PD9'!$B$20, " - ", 'PD9'!$H$5),212)&amp;" [*** truncated]",_xlfn.CONCAT('PD9'!$B$18, " - ", 'PD9'!$B$20, " - ", 'PD9'!$H$5))</f>
        <v>Totex - business rates and abstraction licence fees - Actual totex - business rates - Bioresources</v>
      </c>
      <c r="D5128" t="str">
        <f>'PD9'!$C$20</f>
        <v>£m</v>
      </c>
      <c r="E5128" t="s">
        <v>8488</v>
      </c>
      <c r="F5128" s="1248">
        <f>IF(ISBLANK('PD9'!$R$20),"##BLANK",'PD9'!$R$20)</f>
        <v>4.2857788105797665</v>
      </c>
    </row>
    <row r="5129" spans="2:6" x14ac:dyDescent="0.2">
      <c r="B5129" t="str">
        <f>UPPER('PD9'!$AG$20)</f>
        <v>PD9_08ADDN1_PR24</v>
      </c>
      <c r="C5129" t="str">
        <f>IF(LEN(_xlfn.CONCAT('PD9'!$B$18, " - ", 'PD9'!$B$20, " - ", 'PD9'!$I$5))&gt;230,LEFT(_xlfn.CONCAT('PD9'!$B$18, " - ", 'PD9'!$B$20, " - ", 'PD9'!$I$5),212)&amp;" [*** truncated]",_xlfn.CONCAT('PD9'!$B$18, " - ", 'PD9'!$B$20, " - ", 'PD9'!$I$5))</f>
        <v>Totex - business rates and abstraction licence fees - Actual totex - business rates - Additional Control</v>
      </c>
      <c r="D5129" t="str">
        <f>'PD9'!$C$20</f>
        <v>£m</v>
      </c>
      <c r="E5129" t="s">
        <v>8488</v>
      </c>
      <c r="F5129" s="1248">
        <f>IF(ISBLANK('PD9'!$S$20),"##BLANK",'PD9'!$S$20)</f>
        <v>0</v>
      </c>
    </row>
    <row r="5130" spans="2:6" x14ac:dyDescent="0.2">
      <c r="B5130" t="str">
        <f>UPPER('PD9'!$AC$21)</f>
        <v>PD9_09WR_PR24</v>
      </c>
      <c r="C5130" t="str">
        <f>IF(LEN(_xlfn.CONCAT('PD9'!$B$18, " - ", 'PD9'!$B$21, " - ", 'PD9'!$E$5))&gt;230,LEFT(_xlfn.CONCAT('PD9'!$B$18, " - ", 'PD9'!$B$21, " - ", 'PD9'!$E$5),212)&amp;" [*** truncated]",_xlfn.CONCAT('PD9'!$B$18, " - ", 'PD9'!$B$21, " - ", 'PD9'!$E$5))</f>
        <v>Totex - business rates and abstraction licence fees - Final determination allowed totex - abstraction licence fees - Water resources</v>
      </c>
      <c r="D5130" t="str">
        <f>'PD9'!$C$21</f>
        <v>£m</v>
      </c>
      <c r="E5130" t="s">
        <v>8488</v>
      </c>
      <c r="F5130" s="1248">
        <f>IF(ISBLANK('PD9'!$O$21),"##BLANK",'PD9'!$O$21)</f>
        <v>11.18272245322245</v>
      </c>
    </row>
    <row r="5131" spans="2:6" x14ac:dyDescent="0.2">
      <c r="B5131" t="str">
        <f>UPPER('PD9'!$AD$21)</f>
        <v>PD9_09WNP_PR24</v>
      </c>
      <c r="C5131" t="str">
        <f>IF(LEN(_xlfn.CONCAT('PD9'!$B$18, " - ", 'PD9'!$B$21, " - ", 'PD9'!$F$5))&gt;230,LEFT(_xlfn.CONCAT('PD9'!$B$18, " - ", 'PD9'!$B$21, " - ", 'PD9'!$F$5),212)&amp;" [*** truncated]",_xlfn.CONCAT('PD9'!$B$18, " - ", 'PD9'!$B$21, " - ", 'PD9'!$F$5))</f>
        <v>Totex - business rates and abstraction licence fees - Final determination allowed totex - abstraction licence fees - Water network plus</v>
      </c>
      <c r="D5131" t="str">
        <f>'PD9'!$C$21</f>
        <v>£m</v>
      </c>
      <c r="E5131" t="s">
        <v>8488</v>
      </c>
      <c r="F5131" s="1248">
        <f>IF(ISBLANK('PD9'!$P$21),"##BLANK",'PD9'!$P$21)</f>
        <v>0.55159187589956815</v>
      </c>
    </row>
    <row r="5132" spans="2:6" x14ac:dyDescent="0.2">
      <c r="B5132" t="str">
        <f>UPPER('PD9'!$AE$21)</f>
        <v>PD9_09WWNP_PR24</v>
      </c>
      <c r="C5132" t="str">
        <f>IF(LEN(_xlfn.CONCAT('PD9'!$B$18, " - ", 'PD9'!$B$21, " - ", 'PD9'!$G$5))&gt;230,LEFT(_xlfn.CONCAT('PD9'!$B$18, " - ", 'PD9'!$B$21, " - ", 'PD9'!$G$5),212)&amp;" [*** truncated]",_xlfn.CONCAT('PD9'!$B$18, " - ", 'PD9'!$B$21, " - ", 'PD9'!$G$5))</f>
        <v>Totex - business rates and abstraction licence fees - Final determination allowed totex - abstraction licence fees - Wastewater network plus</v>
      </c>
      <c r="D5132" t="str">
        <f>'PD9'!$C$21</f>
        <v>£m</v>
      </c>
      <c r="E5132" t="s">
        <v>8488</v>
      </c>
      <c r="F5132" s="1248">
        <f>IF(ISBLANK('PD9'!$Q$21),"##BLANK",'PD9'!$Q$21)</f>
        <v>0</v>
      </c>
    </row>
    <row r="5133" spans="2:6" x14ac:dyDescent="0.2">
      <c r="B5133" t="str">
        <f>UPPER('PD9'!$AF$21)</f>
        <v>PD9_09BIO_PR24</v>
      </c>
      <c r="C5133" t="str">
        <f>IF(LEN(_xlfn.CONCAT('PD9'!$B$18, " - ", 'PD9'!$B$21, " - ", 'PD9'!$H$5))&gt;230,LEFT(_xlfn.CONCAT('PD9'!$B$18, " - ", 'PD9'!$B$21, " - ", 'PD9'!$H$5),212)&amp;" [*** truncated]",_xlfn.CONCAT('PD9'!$B$18, " - ", 'PD9'!$B$21, " - ", 'PD9'!$H$5))</f>
        <v>Totex - business rates and abstraction licence fees - Final determination allowed totex - abstraction licence fees - Bioresources</v>
      </c>
      <c r="D5133" t="str">
        <f>'PD9'!$C$21</f>
        <v>£m</v>
      </c>
      <c r="E5133" t="s">
        <v>8488</v>
      </c>
      <c r="F5133" s="1248">
        <f>IF(ISBLANK('PD9'!$R$21),"##BLANK",'PD9'!$R$21)</f>
        <v>0</v>
      </c>
    </row>
    <row r="5134" spans="2:6" x14ac:dyDescent="0.2">
      <c r="B5134" t="str">
        <f>UPPER('PD9'!$AG$21)</f>
        <v>PD9_09ADDN1_PR24</v>
      </c>
      <c r="C5134" t="str">
        <f>IF(LEN(_xlfn.CONCAT('PD9'!$B$18, " - ", 'PD9'!$B$21, " - ", 'PD9'!$I$5))&gt;230,LEFT(_xlfn.CONCAT('PD9'!$B$18, " - ", 'PD9'!$B$21, " - ", 'PD9'!$I$5),212)&amp;" [*** truncated]",_xlfn.CONCAT('PD9'!$B$18, " - ", 'PD9'!$B$21, " - ", 'PD9'!$I$5))</f>
        <v>Totex - business rates and abstraction licence fees - Final determination allowed totex - abstraction licence fees - Additional Control</v>
      </c>
      <c r="D5134" t="str">
        <f>'PD9'!$C$21</f>
        <v>£m</v>
      </c>
      <c r="E5134" t="s">
        <v>8488</v>
      </c>
      <c r="F5134" s="1248">
        <f>IF(ISBLANK('PD9'!$S$21),"##BLANK",'PD9'!$S$21)</f>
        <v>0</v>
      </c>
    </row>
    <row r="5135" spans="2:6" x14ac:dyDescent="0.2">
      <c r="B5135" t="str">
        <f>UPPER('PD9'!$AC$22)</f>
        <v>PD9_10WR_PR24</v>
      </c>
      <c r="C5135" t="str">
        <f>IF(LEN(_xlfn.CONCAT('PD9'!$B$18, " - ", 'PD9'!$B$22, " - ", 'PD9'!$E$5))&gt;230,LEFT(_xlfn.CONCAT('PD9'!$B$18, " - ", 'PD9'!$B$22, " - ", 'PD9'!$E$5),212)&amp;" [*** truncated]",_xlfn.CONCAT('PD9'!$B$18, " - ", 'PD9'!$B$22, " - ", 'PD9'!$E$5))</f>
        <v>Totex - business rates and abstraction licence fees - Actual totex - abstraction licence fees - Water resources</v>
      </c>
      <c r="D5135" t="str">
        <f>'PD9'!$C$22</f>
        <v>£m</v>
      </c>
      <c r="E5135" t="s">
        <v>8488</v>
      </c>
      <c r="F5135" s="1248">
        <f>IF(ISBLANK('PD9'!$O$22),"##BLANK",'PD9'!$O$22)</f>
        <v>8.7892368666459451</v>
      </c>
    </row>
    <row r="5136" spans="2:6" x14ac:dyDescent="0.2">
      <c r="B5136" t="str">
        <f>UPPER('PD9'!$AD$22)</f>
        <v>PD9_10WNP_PR24</v>
      </c>
      <c r="C5136" t="str">
        <f>IF(LEN(_xlfn.CONCAT('PD9'!$B$18, " - ", 'PD9'!$B$22, " - ", 'PD9'!$F$5))&gt;230,LEFT(_xlfn.CONCAT('PD9'!$B$18, " - ", 'PD9'!$B$22, " - ", 'PD9'!$F$5),212)&amp;" [*** truncated]",_xlfn.CONCAT('PD9'!$B$18, " - ", 'PD9'!$B$22, " - ", 'PD9'!$F$5))</f>
        <v>Totex - business rates and abstraction licence fees - Actual totex - abstraction licence fees - Water network plus</v>
      </c>
      <c r="D5136" t="str">
        <f>'PD9'!$C$22</f>
        <v>£m</v>
      </c>
      <c r="E5136" t="s">
        <v>8488</v>
      </c>
      <c r="F5136" s="1248">
        <f>IF(ISBLANK('PD9'!$P$22),"##BLANK",'PD9'!$P$22)</f>
        <v>0.75729717127758789</v>
      </c>
    </row>
    <row r="5137" spans="2:6" x14ac:dyDescent="0.2">
      <c r="B5137" t="str">
        <f>UPPER('PD9'!$AE$22)</f>
        <v>PD9_10WWNP_PR24</v>
      </c>
      <c r="C5137" t="str">
        <f>IF(LEN(_xlfn.CONCAT('PD9'!$B$18, " - ", 'PD9'!$B$22, " - ", 'PD9'!$G$5))&gt;230,LEFT(_xlfn.CONCAT('PD9'!$B$18, " - ", 'PD9'!$B$22, " - ", 'PD9'!$G$5),212)&amp;" [*** truncated]",_xlfn.CONCAT('PD9'!$B$18, " - ", 'PD9'!$B$22, " - ", 'PD9'!$G$5))</f>
        <v>Totex - business rates and abstraction licence fees - Actual totex - abstraction licence fees - Wastewater network plus</v>
      </c>
      <c r="D5137" t="str">
        <f>'PD9'!$C$22</f>
        <v>£m</v>
      </c>
      <c r="E5137" t="s">
        <v>8488</v>
      </c>
      <c r="F5137" s="1248">
        <f>IF(ISBLANK('PD9'!$Q$22),"##BLANK",'PD9'!$Q$22)</f>
        <v>13.141209087370221</v>
      </c>
    </row>
    <row r="5138" spans="2:6" x14ac:dyDescent="0.2">
      <c r="B5138" t="str">
        <f>UPPER('PD9'!$AF$22)</f>
        <v>PD9_10BIO_PR24</v>
      </c>
      <c r="C5138" t="str">
        <f>IF(LEN(_xlfn.CONCAT('PD9'!$B$18, " - ", 'PD9'!$B$22, " - ", 'PD9'!$H$5))&gt;230,LEFT(_xlfn.CONCAT('PD9'!$B$18, " - ", 'PD9'!$B$22, " - ", 'PD9'!$H$5),212)&amp;" [*** truncated]",_xlfn.CONCAT('PD9'!$B$18, " - ", 'PD9'!$B$22, " - ", 'PD9'!$H$5))</f>
        <v>Totex - business rates and abstraction licence fees - Actual totex - abstraction licence fees - Bioresources</v>
      </c>
      <c r="D5138" t="str">
        <f>'PD9'!$C$22</f>
        <v>£m</v>
      </c>
      <c r="E5138" t="s">
        <v>8488</v>
      </c>
      <c r="F5138" s="1248">
        <f>IF(ISBLANK('PD9'!$R$22),"##BLANK",'PD9'!$R$22)</f>
        <v>0.17097583603978864</v>
      </c>
    </row>
    <row r="5139" spans="2:6" x14ac:dyDescent="0.2">
      <c r="B5139" t="str">
        <f>UPPER('PD9'!$AG$22)</f>
        <v>PD9_10ADDN1_PR24</v>
      </c>
      <c r="C5139" t="str">
        <f>IF(LEN(_xlfn.CONCAT('PD9'!$B$18, " - ", 'PD9'!$B$22, " - ", 'PD9'!$I$5))&gt;230,LEFT(_xlfn.CONCAT('PD9'!$B$18, " - ", 'PD9'!$B$22, " - ", 'PD9'!$I$5),212)&amp;" [*** truncated]",_xlfn.CONCAT('PD9'!$B$18, " - ", 'PD9'!$B$22, " - ", 'PD9'!$I$5))</f>
        <v>Totex - business rates and abstraction licence fees - Actual totex - abstraction licence fees - Additional Control</v>
      </c>
      <c r="D5139" t="str">
        <f>'PD9'!$C$22</f>
        <v>£m</v>
      </c>
      <c r="E5139" t="s">
        <v>8488</v>
      </c>
      <c r="F5139" s="1248">
        <f>IF(ISBLANK('PD9'!$S$22),"##BLANK",'PD9'!$S$22)</f>
        <v>0</v>
      </c>
    </row>
    <row r="5140" spans="2:6" x14ac:dyDescent="0.2">
      <c r="B5140" t="str">
        <f>UPPER('PD9'!$AC$25)</f>
        <v>PD9_11WR_PR24</v>
      </c>
      <c r="C5140" t="str">
        <f>IF(LEN(_xlfn.CONCAT('PD9'!$B$24, " - ", 'PD9'!$B$25, " - ", 'PD9'!$E$5))&gt;230,LEFT(_xlfn.CONCAT('PD9'!$B$24, " - ", 'PD9'!$B$25, " - ", 'PD9'!$E$5),212)&amp;" [*** truncated]",_xlfn.CONCAT('PD9'!$B$24, " - ", 'PD9'!$B$25, " - ", 'PD9'!$E$5))</f>
        <v>CMA companies only – items excluded from general cost sharing with bespoke sharing rates - CMA final determination allowed totex – items with bespoke sharing rates  - Water resources</v>
      </c>
      <c r="D5140" t="str">
        <f>'PD9'!$C$25</f>
        <v>£m</v>
      </c>
      <c r="E5140" t="s">
        <v>8488</v>
      </c>
      <c r="F5140" s="1248">
        <f>IF(ISBLANK('PD9'!$O$25),"##BLANK",'PD9'!$O$25)</f>
        <v>0</v>
      </c>
    </row>
    <row r="5141" spans="2:6" x14ac:dyDescent="0.2">
      <c r="B5141" t="str">
        <f>UPPER('PD9'!$AD$25)</f>
        <v>PD9_11WNP_PR24</v>
      </c>
      <c r="C5141" t="str">
        <f>IF(LEN(_xlfn.CONCAT('PD9'!$B$24, " - ", 'PD9'!$B$25, " - ", 'PD9'!$F$5))&gt;230,LEFT(_xlfn.CONCAT('PD9'!$B$24, " - ", 'PD9'!$B$25, " - ", 'PD9'!$F$5),212)&amp;" [*** truncated]",_xlfn.CONCAT('PD9'!$B$24, " - ", 'PD9'!$B$25, " - ", 'PD9'!$F$5))</f>
        <v>CMA companies only – items excluded from general cost sharing with bespoke sharing rates - CMA final determination allowed totex – items with bespoke sharing rates  - Water network plus</v>
      </c>
      <c r="D5141" t="str">
        <f>'PD9'!$C$25</f>
        <v>£m</v>
      </c>
      <c r="E5141" t="s">
        <v>8488</v>
      </c>
      <c r="F5141" s="1248">
        <f>IF(ISBLANK('PD9'!$P$25),"##BLANK",'PD9'!$P$25)</f>
        <v>0</v>
      </c>
    </row>
    <row r="5142" spans="2:6" x14ac:dyDescent="0.2">
      <c r="B5142" t="str">
        <f>UPPER('PD9'!$AE$25)</f>
        <v>PD9_11WWNP_PR24</v>
      </c>
      <c r="C5142" t="str">
        <f>IF(LEN(_xlfn.CONCAT('PD9'!$B$24, " - ", 'PD9'!$B$25, " - ", 'PD9'!$G$5))&gt;230,LEFT(_xlfn.CONCAT('PD9'!$B$24, " - ", 'PD9'!$B$25, " - ", 'PD9'!$G$5),212)&amp;" [*** truncated]",_xlfn.CONCAT('PD9'!$B$24, " - ", 'PD9'!$B$25, " - ", 'PD9'!$G$5))</f>
        <v>CMA companies only – items excluded from general cost sharing with bespoke sharing rates - CMA final determination allowed totex – items with bespoke sharing rates  - Wastewater network plus</v>
      </c>
      <c r="D5142" t="str">
        <f>'PD9'!$C$25</f>
        <v>£m</v>
      </c>
      <c r="E5142" t="s">
        <v>8488</v>
      </c>
      <c r="F5142" s="1248">
        <f>IF(ISBLANK('PD9'!$Q$25),"##BLANK",'PD9'!$Q$25)</f>
        <v>0</v>
      </c>
    </row>
    <row r="5143" spans="2:6" x14ac:dyDescent="0.2">
      <c r="B5143" t="str">
        <f>UPPER('PD9'!$AF$25)</f>
        <v>PD9_11BIO_PR24</v>
      </c>
      <c r="C5143" t="str">
        <f>IF(LEN(_xlfn.CONCAT('PD9'!$B$24, " - ", 'PD9'!$B$25, " - ", 'PD9'!$H$5))&gt;230,LEFT(_xlfn.CONCAT('PD9'!$B$24, " - ", 'PD9'!$B$25, " - ", 'PD9'!$H$5),212)&amp;" [*** truncated]",_xlfn.CONCAT('PD9'!$B$24, " - ", 'PD9'!$B$25, " - ", 'PD9'!$H$5))</f>
        <v>CMA companies only – items excluded from general cost sharing with bespoke sharing rates - CMA final determination allowed totex – items with bespoke sharing rates  - Bioresources</v>
      </c>
      <c r="D5143" t="str">
        <f>'PD9'!$C$25</f>
        <v>£m</v>
      </c>
      <c r="E5143" t="s">
        <v>8488</v>
      </c>
      <c r="F5143" s="1248">
        <f>IF(ISBLANK('PD9'!$R$25),"##BLANK",'PD9'!$R$25)</f>
        <v>0</v>
      </c>
    </row>
    <row r="5144" spans="2:6" x14ac:dyDescent="0.2">
      <c r="B5144" t="str">
        <f>UPPER('PD9'!$AG$25)</f>
        <v>PD9_11ADDN1_PR24</v>
      </c>
      <c r="C5144" t="str">
        <f>IF(LEN(_xlfn.CONCAT('PD9'!$B$24, " - ", 'PD9'!$B$25, " - ", 'PD9'!$I$5))&gt;230,LEFT(_xlfn.CONCAT('PD9'!$B$24, " - ", 'PD9'!$B$25, " - ", 'PD9'!$I$5),212)&amp;" [*** truncated]",_xlfn.CONCAT('PD9'!$B$24, " - ", 'PD9'!$B$25, " - ", 'PD9'!$I$5))</f>
        <v>CMA companies only – items excluded from general cost sharing with bespoke sharing rates - CMA final determination allowed totex – items with bespoke sharing rates  - Additional Control</v>
      </c>
      <c r="D5144" t="str">
        <f>'PD9'!$C$25</f>
        <v>£m</v>
      </c>
      <c r="E5144" t="s">
        <v>8488</v>
      </c>
      <c r="F5144" s="1248">
        <f>IF(ISBLANK('PD9'!$S$25),"##BLANK",'PD9'!$S$25)</f>
        <v>0</v>
      </c>
    </row>
    <row r="5145" spans="2:6" x14ac:dyDescent="0.2">
      <c r="B5145" t="str">
        <f>UPPER('PD9'!$AC$26)</f>
        <v>PD9_12WR_PR24</v>
      </c>
      <c r="C5145" t="str">
        <f>IF(LEN(_xlfn.CONCAT('PD9'!$B$24, " - ", 'PD9'!$B$26, " - ", 'PD9'!$E$5))&gt;230,LEFT(_xlfn.CONCAT('PD9'!$B$24, " - ", 'PD9'!$B$26, " - ", 'PD9'!$E$5),212)&amp;" [*** truncated]",_xlfn.CONCAT('PD9'!$B$24, " - ", 'PD9'!$B$26, " - ", 'PD9'!$E$5))</f>
        <v>CMA companies only – items excluded from general cost sharing with bespoke sharing rates - Actual totex – items with bespoke sharing rates - Water resources</v>
      </c>
      <c r="D5145" t="str">
        <f>'PD9'!$C$26</f>
        <v>£m</v>
      </c>
      <c r="E5145" t="s">
        <v>8488</v>
      </c>
      <c r="F5145" s="1248">
        <f>IF(ISBLANK('PD9'!$O$26),"##BLANK",'PD9'!$O$26)</f>
        <v>0</v>
      </c>
    </row>
    <row r="5146" spans="2:6" x14ac:dyDescent="0.2">
      <c r="B5146" t="str">
        <f>UPPER('PD9'!$AD$26)</f>
        <v>PD9_12WNP_PR24</v>
      </c>
      <c r="C5146" t="str">
        <f>IF(LEN(_xlfn.CONCAT('PD9'!$B$24, " - ", 'PD9'!$B$26, " - ", 'PD9'!$F$5))&gt;230,LEFT(_xlfn.CONCAT('PD9'!$B$24, " - ", 'PD9'!$B$26, " - ", 'PD9'!$F$5),212)&amp;" [*** truncated]",_xlfn.CONCAT('PD9'!$B$24, " - ", 'PD9'!$B$26, " - ", 'PD9'!$F$5))</f>
        <v>CMA companies only – items excluded from general cost sharing with bespoke sharing rates - Actual totex – items with bespoke sharing rates - Water network plus</v>
      </c>
      <c r="D5146" t="str">
        <f>'PD9'!$C$26</f>
        <v>£m</v>
      </c>
      <c r="E5146" t="s">
        <v>8488</v>
      </c>
      <c r="F5146" s="1248">
        <f>IF(ISBLANK('PD9'!$P$26),"##BLANK",'PD9'!$P$26)</f>
        <v>0</v>
      </c>
    </row>
    <row r="5147" spans="2:6" x14ac:dyDescent="0.2">
      <c r="B5147" t="str">
        <f>UPPER('PD9'!$AE$26)</f>
        <v>PD9_12WWNP_PR24</v>
      </c>
      <c r="C5147" t="str">
        <f>IF(LEN(_xlfn.CONCAT('PD9'!$B$24, " - ", 'PD9'!$B$26, " - ", 'PD9'!$G$5))&gt;230,LEFT(_xlfn.CONCAT('PD9'!$B$24, " - ", 'PD9'!$B$26, " - ", 'PD9'!$G$5),212)&amp;" [*** truncated]",_xlfn.CONCAT('PD9'!$B$24, " - ", 'PD9'!$B$26, " - ", 'PD9'!$G$5))</f>
        <v>CMA companies only – items excluded from general cost sharing with bespoke sharing rates - Actual totex – items with bespoke sharing rates - Wastewater network plus</v>
      </c>
      <c r="D5147" t="str">
        <f>'PD9'!$C$26</f>
        <v>£m</v>
      </c>
      <c r="E5147" t="s">
        <v>8488</v>
      </c>
      <c r="F5147" s="1248">
        <f>IF(ISBLANK('PD9'!$Q$26),"##BLANK",'PD9'!$Q$26)</f>
        <v>0</v>
      </c>
    </row>
    <row r="5148" spans="2:6" x14ac:dyDescent="0.2">
      <c r="B5148" t="str">
        <f>UPPER('PD9'!$AF$26)</f>
        <v>PD9_12BIO_PR24</v>
      </c>
      <c r="C5148" t="str">
        <f>IF(LEN(_xlfn.CONCAT('PD9'!$B$24, " - ", 'PD9'!$B$26, " - ", 'PD9'!$H$5))&gt;230,LEFT(_xlfn.CONCAT('PD9'!$B$24, " - ", 'PD9'!$B$26, " - ", 'PD9'!$H$5),212)&amp;" [*** truncated]",_xlfn.CONCAT('PD9'!$B$24, " - ", 'PD9'!$B$26, " - ", 'PD9'!$H$5))</f>
        <v>CMA companies only – items excluded from general cost sharing with bespoke sharing rates - Actual totex – items with bespoke sharing rates - Bioresources</v>
      </c>
      <c r="D5148" t="str">
        <f>'PD9'!$C$26</f>
        <v>£m</v>
      </c>
      <c r="E5148" t="s">
        <v>8488</v>
      </c>
      <c r="F5148" s="1248">
        <f>IF(ISBLANK('PD9'!$R$26),"##BLANK",'PD9'!$R$26)</f>
        <v>0</v>
      </c>
    </row>
    <row r="5149" spans="2:6" x14ac:dyDescent="0.2">
      <c r="B5149" t="str">
        <f>UPPER('PD9'!$AG$26)</f>
        <v>PD9_12ADDN1_PR24</v>
      </c>
      <c r="C5149" t="str">
        <f>IF(LEN(_xlfn.CONCAT('PD9'!$B$24, " - ", 'PD9'!$B$26, " - ", 'PD9'!$I$5))&gt;230,LEFT(_xlfn.CONCAT('PD9'!$B$24, " - ", 'PD9'!$B$26, " - ", 'PD9'!$I$5),212)&amp;" [*** truncated]",_xlfn.CONCAT('PD9'!$B$24, " - ", 'PD9'!$B$26, " - ", 'PD9'!$I$5))</f>
        <v>CMA companies only – items excluded from general cost sharing with bespoke sharing rates - Actual totex – items with bespoke sharing rates - Additional Control</v>
      </c>
      <c r="D5149" t="str">
        <f>'PD9'!$C$26</f>
        <v>£m</v>
      </c>
      <c r="E5149" t="s">
        <v>8488</v>
      </c>
      <c r="F5149" s="1248">
        <f>IF(ISBLANK('PD9'!$S$26),"##BLANK",'PD9'!$S$26)</f>
        <v>0</v>
      </c>
    </row>
    <row r="5150" spans="2:6" x14ac:dyDescent="0.2">
      <c r="B5150" t="str">
        <f>UPPER('PD9'!$AC$27)</f>
        <v>PD9_13WR_PR24</v>
      </c>
      <c r="C5150" t="str">
        <f>IF(LEN(_xlfn.CONCAT('PD9'!$B$24, " - ", 'PD9'!$B$27, " - ", 'PD9'!$E$5))&gt;230,LEFT(_xlfn.CONCAT('PD9'!$B$24, " - ", 'PD9'!$B$27, " - ", 'PD9'!$E$5),212)&amp;" [*** truncated]",_xlfn.CONCAT('PD9'!$B$24, " - ", 'PD9'!$B$27, " - ", 'PD9'!$E$5))</f>
        <v>CMA companies only – items excluded from general cost sharing with bespoke sharing rates - Company cost sharing rates  - Water resources</v>
      </c>
      <c r="D5150" t="str">
        <f>'PD9'!$C$27</f>
        <v>%</v>
      </c>
      <c r="E5150" t="s">
        <v>8488</v>
      </c>
      <c r="F5150" s="1248">
        <f>IF(ISBLANK('PD9'!$O$27),"##BLANK",'PD9'!$O$27)</f>
        <v>0</v>
      </c>
    </row>
    <row r="5151" spans="2:6" x14ac:dyDescent="0.2">
      <c r="B5151" t="str">
        <f>UPPER('PD9'!$AD$27)</f>
        <v>PD9_13WNP_PR24</v>
      </c>
      <c r="C5151" t="str">
        <f>IF(LEN(_xlfn.CONCAT('PD9'!$B$24, " - ", 'PD9'!$B$27, " - ", 'PD9'!$F$5))&gt;230,LEFT(_xlfn.CONCAT('PD9'!$B$24, " - ", 'PD9'!$B$27, " - ", 'PD9'!$F$5),212)&amp;" [*** truncated]",_xlfn.CONCAT('PD9'!$B$24, " - ", 'PD9'!$B$27, " - ", 'PD9'!$F$5))</f>
        <v>CMA companies only – items excluded from general cost sharing with bespoke sharing rates - Company cost sharing rates  - Water network plus</v>
      </c>
      <c r="D5151" t="str">
        <f>'PD9'!$C$27</f>
        <v>%</v>
      </c>
      <c r="E5151" t="s">
        <v>8488</v>
      </c>
      <c r="F5151" s="1248">
        <f>IF(ISBLANK('PD9'!$P$27),"##BLANK",'PD9'!$P$27)</f>
        <v>0</v>
      </c>
    </row>
    <row r="5152" spans="2:6" x14ac:dyDescent="0.2">
      <c r="B5152" t="str">
        <f>UPPER('PD9'!$AE$27)</f>
        <v>PD9_13WWNP_PR24</v>
      </c>
      <c r="C5152" t="str">
        <f>IF(LEN(_xlfn.CONCAT('PD9'!$B$24, " - ", 'PD9'!$B$27, " - ", 'PD9'!$G$5))&gt;230,LEFT(_xlfn.CONCAT('PD9'!$B$24, " - ", 'PD9'!$B$27, " - ", 'PD9'!$G$5),212)&amp;" [*** truncated]",_xlfn.CONCAT('PD9'!$B$24, " - ", 'PD9'!$B$27, " - ", 'PD9'!$G$5))</f>
        <v>CMA companies only – items excluded from general cost sharing with bespoke sharing rates - Company cost sharing rates  - Wastewater network plus</v>
      </c>
      <c r="D5152" t="str">
        <f>'PD9'!$C$27</f>
        <v>%</v>
      </c>
      <c r="E5152" t="s">
        <v>8488</v>
      </c>
      <c r="F5152" s="1248">
        <f>IF(ISBLANK('PD9'!$Q$27),"##BLANK",'PD9'!$Q$27)</f>
        <v>0</v>
      </c>
    </row>
    <row r="5153" spans="2:6" x14ac:dyDescent="0.2">
      <c r="B5153" t="str">
        <f>UPPER('PD9'!$AF$27)</f>
        <v>PD9_13BIO_PR24</v>
      </c>
      <c r="C5153" t="str">
        <f>IF(LEN(_xlfn.CONCAT('PD9'!$B$24, " - ", 'PD9'!$B$27, " - ", 'PD9'!$H$5))&gt;230,LEFT(_xlfn.CONCAT('PD9'!$B$24, " - ", 'PD9'!$B$27, " - ", 'PD9'!$H$5),212)&amp;" [*** truncated]",_xlfn.CONCAT('PD9'!$B$24, " - ", 'PD9'!$B$27, " - ", 'PD9'!$H$5))</f>
        <v>CMA companies only – items excluded from general cost sharing with bespoke sharing rates - Company cost sharing rates  - Bioresources</v>
      </c>
      <c r="D5153" t="str">
        <f>'PD9'!$C$27</f>
        <v>%</v>
      </c>
      <c r="E5153" t="s">
        <v>8488</v>
      </c>
      <c r="F5153" s="1248">
        <f>IF(ISBLANK('PD9'!$R$27),"##BLANK",'PD9'!$R$27)</f>
        <v>0</v>
      </c>
    </row>
    <row r="5154" spans="2:6" x14ac:dyDescent="0.2">
      <c r="B5154" t="str">
        <f>UPPER('PD9'!$AG$27)</f>
        <v>PD9_13ADDN1_PR24</v>
      </c>
      <c r="C5154" t="str">
        <f>IF(LEN(_xlfn.CONCAT('PD9'!$B$24, " - ", 'PD9'!$B$27, " - ", 'PD9'!$I$5))&gt;230,LEFT(_xlfn.CONCAT('PD9'!$B$24, " - ", 'PD9'!$B$27, " - ", 'PD9'!$I$5),212)&amp;" [*** truncated]",_xlfn.CONCAT('PD9'!$B$24, " - ", 'PD9'!$B$27, " - ", 'PD9'!$I$5))</f>
        <v>CMA companies only – items excluded from general cost sharing with bespoke sharing rates - Company cost sharing rates  - Additional Control</v>
      </c>
      <c r="D5154" t="str">
        <f>'PD9'!$C$27</f>
        <v>%</v>
      </c>
      <c r="E5154" t="s">
        <v>8488</v>
      </c>
      <c r="F5154" s="1248">
        <f>IF(ISBLANK('PD9'!$S$27),"##BLANK",'PD9'!$S$27)</f>
        <v>0</v>
      </c>
    </row>
    <row r="5155" spans="2:6" x14ac:dyDescent="0.2">
      <c r="B5155" t="str">
        <f>UPPER('PD10'!$S$8)</f>
        <v>PD10_01WR_PR24</v>
      </c>
      <c r="C5155" t="str">
        <f>IF(LEN(_xlfn.CONCAT('PD10'!$B$7, " - ", 'PD10'!$B$8))&gt;230,LEFT(_xlfn.CONCAT('PD10'!$B$7, " - ", 'PD10'!$B$8),212)&amp;" [*** truncated]",_xlfn.CONCAT('PD10'!$B$7, " - ", 'PD10'!$B$8))</f>
        <v>Super-deduction first-year capital allowances - Proportion of expenditure qualifying for 130% super-deduction - WR</v>
      </c>
      <c r="D5155" t="str">
        <f>'PD10'!$C$8</f>
        <v>%</v>
      </c>
      <c r="E5155" t="s">
        <v>8488</v>
      </c>
      <c r="F5155" s="1250">
        <f>IF(ISBLANK('PD10'!$I$8),"##BLANK",'PD10'!$I$8)</f>
        <v>1</v>
      </c>
    </row>
    <row r="5156" spans="2:6" x14ac:dyDescent="0.2">
      <c r="B5156" t="str">
        <f>UPPER('PD10'!$S$9)</f>
        <v>PD10_02WR_PR24</v>
      </c>
      <c r="C5156" t="str">
        <f>IF(LEN(_xlfn.CONCAT('PD10'!$B$7, " - ", 'PD10'!$B$9))&gt;230,LEFT(_xlfn.CONCAT('PD10'!$B$7, " - ", 'PD10'!$B$9),212)&amp;" [*** truncated]",_xlfn.CONCAT('PD10'!$B$7, " - ", 'PD10'!$B$9))</f>
        <v>Super-deduction first-year capital allowances - Proportion of expenditure qualifying for 50% super-deduction - WR</v>
      </c>
      <c r="D5156" t="str">
        <f>'PD10'!$C$9</f>
        <v>%</v>
      </c>
      <c r="E5156" t="s">
        <v>8488</v>
      </c>
      <c r="F5156" s="1250">
        <f>IF(ISBLANK('PD10'!$I$9),"##BLANK",'PD10'!$I$9)</f>
        <v>1</v>
      </c>
    </row>
    <row r="5157" spans="2:6" x14ac:dyDescent="0.2">
      <c r="B5157" t="str">
        <f>UPPER('PD10'!$S$10)</f>
        <v>PD10_03WN_PR24</v>
      </c>
      <c r="C5157" t="str">
        <f>IF(LEN(_xlfn.CONCAT('PD10'!$B$7, " - ", 'PD10'!$B$10))&gt;230,LEFT(_xlfn.CONCAT('PD10'!$B$7, " - ", 'PD10'!$B$10),212)&amp;" [*** truncated]",_xlfn.CONCAT('PD10'!$B$7, " - ", 'PD10'!$B$10))</f>
        <v>Super-deduction first-year capital allowances - Proportion of expenditure qualifying for 130% super-deduction - WN</v>
      </c>
      <c r="D5157" t="str">
        <f>'PD10'!$C$10</f>
        <v>%</v>
      </c>
      <c r="E5157" t="s">
        <v>8488</v>
      </c>
      <c r="F5157" s="1250">
        <f>IF(ISBLANK('PD10'!$I$10),"##BLANK",'PD10'!$I$10)</f>
        <v>1</v>
      </c>
    </row>
    <row r="5158" spans="2:6" x14ac:dyDescent="0.2">
      <c r="B5158" t="str">
        <f>UPPER('PD10'!$S$11)</f>
        <v>PD10_04WN_PR24</v>
      </c>
      <c r="C5158" t="str">
        <f>IF(LEN(_xlfn.CONCAT('PD10'!$B$7, " - ", 'PD10'!$B$11))&gt;230,LEFT(_xlfn.CONCAT('PD10'!$B$7, " - ", 'PD10'!$B$11),212)&amp;" [*** truncated]",_xlfn.CONCAT('PD10'!$B$7, " - ", 'PD10'!$B$11))</f>
        <v>Super-deduction first-year capital allowances - Proportion of expenditure qualifying for 50% super-deduction - WN</v>
      </c>
      <c r="D5158" t="str">
        <f>'PD10'!$C$11</f>
        <v>%</v>
      </c>
      <c r="E5158" t="s">
        <v>8488</v>
      </c>
      <c r="F5158" s="1250">
        <f>IF(ISBLANK('PD10'!$I$11),"##BLANK",'PD10'!$I$11)</f>
        <v>1</v>
      </c>
    </row>
    <row r="5159" spans="2:6" x14ac:dyDescent="0.2">
      <c r="B5159" t="str">
        <f>UPPER('PD10'!$S$12)</f>
        <v>PD10_05WWN_PR24</v>
      </c>
      <c r="C5159" t="str">
        <f>IF(LEN(_xlfn.CONCAT('PD10'!$B$7, " - ", 'PD10'!$B$12))&gt;230,LEFT(_xlfn.CONCAT('PD10'!$B$7, " - ", 'PD10'!$B$12),212)&amp;" [*** truncated]",_xlfn.CONCAT('PD10'!$B$7, " - ", 'PD10'!$B$12))</f>
        <v>Super-deduction first-year capital allowances - Proportion of expenditure qualifying for 130% super-deduction - WWN</v>
      </c>
      <c r="D5159" t="str">
        <f>'PD10'!$C$12</f>
        <v>%</v>
      </c>
      <c r="E5159" t="s">
        <v>8488</v>
      </c>
      <c r="F5159" s="1250">
        <f>IF(ISBLANK('PD10'!$I$12),"##BLANK",'PD10'!$I$12)</f>
        <v>1</v>
      </c>
    </row>
    <row r="5160" spans="2:6" x14ac:dyDescent="0.2">
      <c r="B5160" t="str">
        <f>UPPER('PD10'!$S$13)</f>
        <v>PD10_06WWN_PR24</v>
      </c>
      <c r="C5160" t="str">
        <f>IF(LEN(_xlfn.CONCAT('PD10'!$B$7, " - ", 'PD10'!$B$13))&gt;230,LEFT(_xlfn.CONCAT('PD10'!$B$7, " - ", 'PD10'!$B$13),212)&amp;" [*** truncated]",_xlfn.CONCAT('PD10'!$B$7, " - ", 'PD10'!$B$13))</f>
        <v>Super-deduction first-year capital allowances - Proportion of expenditure qualifying for 50% super-deduction - WWN</v>
      </c>
      <c r="D5160" t="str">
        <f>'PD10'!$C$13</f>
        <v>%</v>
      </c>
      <c r="E5160" t="s">
        <v>8488</v>
      </c>
      <c r="F5160" s="1250">
        <f>IF(ISBLANK('PD10'!$I$13),"##BLANK",'PD10'!$I$13)</f>
        <v>1</v>
      </c>
    </row>
    <row r="5161" spans="2:6" x14ac:dyDescent="0.2">
      <c r="B5161" t="str">
        <f>UPPER('PD10'!$S$14)</f>
        <v>PD10_07BR_PR24</v>
      </c>
      <c r="C5161" t="str">
        <f>IF(LEN(_xlfn.CONCAT('PD10'!$B$7, " - ", 'PD10'!$B$14))&gt;230,LEFT(_xlfn.CONCAT('PD10'!$B$7, " - ", 'PD10'!$B$14),212)&amp;" [*** truncated]",_xlfn.CONCAT('PD10'!$B$7, " - ", 'PD10'!$B$14))</f>
        <v>Super-deduction first-year capital allowances - Proportion of expenditure qualifying for 130% super-deduction - BR</v>
      </c>
      <c r="D5161" t="str">
        <f>'PD10'!$C$14</f>
        <v>%</v>
      </c>
      <c r="E5161" t="s">
        <v>8488</v>
      </c>
      <c r="F5161" s="1250">
        <f>IF(ISBLANK('PD10'!$I$14),"##BLANK",'PD10'!$I$14)</f>
        <v>1</v>
      </c>
    </row>
    <row r="5162" spans="2:6" x14ac:dyDescent="0.2">
      <c r="B5162" t="str">
        <f>UPPER('PD10'!$S$15)</f>
        <v>PD10_08BR_PR24</v>
      </c>
      <c r="C5162" t="str">
        <f>IF(LEN(_xlfn.CONCAT('PD10'!$B$7, " - ", 'PD10'!$B$15))&gt;230,LEFT(_xlfn.CONCAT('PD10'!$B$7, " - ", 'PD10'!$B$15),212)&amp;" [*** truncated]",_xlfn.CONCAT('PD10'!$B$7, " - ", 'PD10'!$B$15))</f>
        <v>Super-deduction first-year capital allowances - Proportion of expenditure qualifying for 50% super-deduction - BR</v>
      </c>
      <c r="D5162" t="str">
        <f>'PD10'!$C$15</f>
        <v>%</v>
      </c>
      <c r="E5162" t="s">
        <v>8488</v>
      </c>
      <c r="F5162" s="1250">
        <f>IF(ISBLANK('PD10'!$I$15),"##BLANK",'PD10'!$I$15)</f>
        <v>1</v>
      </c>
    </row>
    <row r="5163" spans="2:6" x14ac:dyDescent="0.2">
      <c r="B5163" t="str">
        <f>UPPER('PD10'!$S$16)</f>
        <v>PD10_09ADDN1_PR24</v>
      </c>
      <c r="C5163" t="str">
        <f>IF(LEN(_xlfn.CONCAT('PD10'!$B$7, " - ", 'PD10'!$B$16))&gt;230,LEFT(_xlfn.CONCAT('PD10'!$B$7, " - ", 'PD10'!$B$16),212)&amp;" [*** truncated]",_xlfn.CONCAT('PD10'!$B$7, " - ", 'PD10'!$B$16))</f>
        <v>Super-deduction first-year capital allowances - Proportion of expenditure qualifying for 130% super-deduction - DMMY</v>
      </c>
      <c r="D5163" t="str">
        <f>'PD10'!$C$16</f>
        <v>%</v>
      </c>
      <c r="E5163" t="s">
        <v>8488</v>
      </c>
      <c r="F5163" s="1250">
        <f>IF(ISBLANK('PD10'!$I$16),"##BLANK",'PD10'!$I$16)</f>
        <v>0</v>
      </c>
    </row>
    <row r="5164" spans="2:6" x14ac:dyDescent="0.2">
      <c r="B5164" t="str">
        <f>UPPER('PD10'!$S$17)</f>
        <v>PD10_10ADDN1_PR24</v>
      </c>
      <c r="C5164" t="str">
        <f>IF(LEN(_xlfn.CONCAT('PD10'!$B$7, " - ", 'PD10'!$B$17))&gt;230,LEFT(_xlfn.CONCAT('PD10'!$B$7, " - ", 'PD10'!$B$17),212)&amp;" [*** truncated]",_xlfn.CONCAT('PD10'!$B$7, " - ", 'PD10'!$B$17))</f>
        <v>Super-deduction first-year capital allowances - Proportion of expenditure qualifying for 50% super-deduction - DMMY</v>
      </c>
      <c r="D5164" t="str">
        <f>'PD10'!$C$17</f>
        <v>%</v>
      </c>
      <c r="E5164" t="s">
        <v>8488</v>
      </c>
      <c r="F5164" s="1250">
        <f>IF(ISBLANK('PD10'!$I$17),"##BLANK",'PD10'!$I$17)</f>
        <v>0</v>
      </c>
    </row>
    <row r="5165" spans="2:6" x14ac:dyDescent="0.2">
      <c r="B5165" t="str">
        <f>UPPER('PD11'!$U$9)</f>
        <v>PD11_01WR_PR24</v>
      </c>
      <c r="C5165" t="str">
        <f>IF(LEN(_xlfn.CONCAT('PD11'!$B$8, " - ", 'PD11'!$B$9, " - ", 'PD11'!$E$5))&gt;230,LEFT(_xlfn.CONCAT('PD11'!$B$8, " - ", 'PD11'!$B$9, " - ", 'PD11'!$E$5),212)&amp;" [*** truncated]",_xlfn.CONCAT('PD11'!$B$8, " - ", 'PD11'!$B$9, " - ", 'PD11'!$E$5))</f>
        <v>PR19 FD / CMA / IDoK closing RCV balances as at 31 March 2025 - Pre 2020 RCV - Closing RCV at 31 March 2025 in 2017-18 FYA RPI prices (from PR19 FD as updated by the CMA redetermination and IDoKs) - RPI inflated  [*** truncated]</v>
      </c>
      <c r="D5165" t="str">
        <f>'PD11'!$C$9</f>
        <v>£m</v>
      </c>
      <c r="E5165" t="s">
        <v>8488</v>
      </c>
      <c r="F5165" s="1248">
        <f>IF(ISBLANK('PD11'!$E$9),"##BLANK",'PD11'!$E$9)</f>
        <v>78.024998529191848</v>
      </c>
    </row>
    <row r="5166" spans="2:6" x14ac:dyDescent="0.2">
      <c r="B5166" t="str">
        <f>UPPER('PD11'!$V$9)</f>
        <v>PD11_01WN_PR24</v>
      </c>
      <c r="C5166" t="str">
        <f>IF(LEN(_xlfn.CONCAT('PD11'!$B$8, " - ", 'PD11'!$B$9, " - ", 'PD11'!$F$5))&gt;230,LEFT(_xlfn.CONCAT('PD11'!$B$8, " - ", 'PD11'!$B$9, " - ", 'PD11'!$F$5),212)&amp;" [*** truncated]",_xlfn.CONCAT('PD11'!$B$8, " - ", 'PD11'!$B$9, " - ", 'PD11'!$F$5))</f>
        <v>PR19 FD / CMA / IDoK closing RCV balances as at 31 March 2025 - Pre 2020 RCV - Closing RCV at 31 March 2025 in 2017-18 FYA RPI prices (from PR19 FD as updated by the CMA redetermination and IDoKs) - RPI inflated  [*** truncated]</v>
      </c>
      <c r="D5166" t="str">
        <f>'PD11'!$C$9</f>
        <v>£m</v>
      </c>
      <c r="E5166" t="s">
        <v>8488</v>
      </c>
      <c r="F5166" s="1248">
        <f>IF(ISBLANK('PD11'!$F$9),"##BLANK",'PD11'!$F$9)</f>
        <v>1163.0269092797437</v>
      </c>
    </row>
    <row r="5167" spans="2:6" x14ac:dyDescent="0.2">
      <c r="B5167" t="str">
        <f>UPPER('PD11'!$W$9)</f>
        <v>PD11_01WWN_PR24</v>
      </c>
      <c r="C5167" t="str">
        <f>IF(LEN(_xlfn.CONCAT('PD11'!$B$8, " - ", 'PD11'!$B$9, " - ", 'PD11'!$G$5))&gt;230,LEFT(_xlfn.CONCAT('PD11'!$B$8, " - ", 'PD11'!$B$9, " - ", 'PD11'!$G$5),212)&amp;" [*** truncated]",_xlfn.CONCAT('PD11'!$B$8, " - ", 'PD11'!$B$9, " - ", 'PD11'!$G$5))</f>
        <v>PR19 FD / CMA / IDoK closing RCV balances as at 31 March 2025 - Pre 2020 RCV - Closing RCV at 31 March 2025 in 2017-18 FYA RPI prices (from PR19 FD as updated by the CMA redetermination and IDoKs) - RPI inflated  [*** truncated]</v>
      </c>
      <c r="D5167" t="str">
        <f>'PD11'!$C$9</f>
        <v>£m</v>
      </c>
      <c r="E5167" t="s">
        <v>8488</v>
      </c>
      <c r="F5167" s="1248">
        <f>IF(ISBLANK('PD11'!$G$9),"##BLANK",'PD11'!$G$9)</f>
        <v>1752.1045549330327</v>
      </c>
    </row>
    <row r="5168" spans="2:6" x14ac:dyDescent="0.2">
      <c r="B5168" t="str">
        <f>UPPER('PD11'!$X$9)</f>
        <v>PD11_01BIO_PR24</v>
      </c>
      <c r="C5168" t="str">
        <f>IF(LEN(_xlfn.CONCAT('PD11'!$B$8, " - ", 'PD11'!$B$9, " - ", 'PD11'!$H$5))&gt;230,LEFT(_xlfn.CONCAT('PD11'!$B$8, " - ", 'PD11'!$B$9, " - ", 'PD11'!$H$5),212)&amp;" [*** truncated]",_xlfn.CONCAT('PD11'!$B$8, " - ", 'PD11'!$B$9, " - ", 'PD11'!$H$5))</f>
        <v>PR19 FD / CMA / IDoK closing RCV balances as at 31 March 2025 - Pre 2020 RCV - Closing RCV at 31 March 2025 in 2017-18 FYA RPI prices (from PR19 FD as updated by the CMA redetermination and IDoKs) - RPI inflated RCV - Bioresources</v>
      </c>
      <c r="D5168" t="str">
        <f>'PD11'!$C$9</f>
        <v>£m</v>
      </c>
      <c r="E5168" t="s">
        <v>8488</v>
      </c>
      <c r="F5168" s="1248">
        <f>IF(ISBLANK('PD11'!$H$9),"##BLANK",'PD11'!$H$9)</f>
        <v>122.67773811849359</v>
      </c>
    </row>
    <row r="5169" spans="2:6" x14ac:dyDescent="0.2">
      <c r="B5169" t="str">
        <f>UPPER('PD11'!$Y$9)</f>
        <v>PD11_01ADDN1_PR24</v>
      </c>
      <c r="C5169" t="str">
        <f>IF(LEN(_xlfn.CONCAT('PD11'!$B$8, " - ", 'PD11'!$B$9, " - ", 'PD11'!$I$5))&gt;230,LEFT(_xlfn.CONCAT('PD11'!$B$8, " - ", 'PD11'!$B$9, " - ", 'PD11'!$I$5),212)&amp;" [*** truncated]",_xlfn.CONCAT('PD11'!$B$8, " - ", 'PD11'!$B$9, " - ", 'PD11'!$I$5))</f>
        <v>PR19 FD / CMA / IDoK closing RCV balances as at 31 March 2025 - Pre 2020 RCV - Closing RCV at 31 March 2025 in 2017-18 FYA RPI prices (from PR19 FD as updated by the CMA redetermination and IDoKs) - RPI inflated  [*** truncated]</v>
      </c>
      <c r="D5169" t="str">
        <f>'PD11'!$C$9</f>
        <v>£m</v>
      </c>
      <c r="E5169" t="s">
        <v>8488</v>
      </c>
      <c r="F5169" s="1248">
        <f>IF(ISBLANK('PD11'!$I$9),"##BLANK",'PD11'!$I$9)</f>
        <v>0</v>
      </c>
    </row>
    <row r="5170" spans="2:6" x14ac:dyDescent="0.2">
      <c r="B5170" t="str">
        <f>UPPER('PD11'!$Z$9)</f>
        <v>PD11_01ADDN2_PR24</v>
      </c>
      <c r="C5170" t="str">
        <f>IF(LEN(_xlfn.CONCAT('PD11'!$B$8, " - ", 'PD11'!$B$9, " - ", 'PD11'!$J$5))&gt;230,LEFT(_xlfn.CONCAT('PD11'!$B$8, " - ", 'PD11'!$B$9, " - ", 'PD11'!$J$5),212)&amp;" [*** truncated]",_xlfn.CONCAT('PD11'!$B$8, " - ", 'PD11'!$B$9, " - ", 'PD11'!$J$5))</f>
        <v>PR19 FD / CMA / IDoK closing RCV balances as at 31 March 2025 - Pre 2020 RCV - Closing RCV at 31 March 2025 in 2017-18 FYA RPI prices (from PR19 FD as updated by the CMA redetermination and IDoKs) - RPI inflated  [*** truncated]</v>
      </c>
      <c r="D5170" t="str">
        <f>'PD11'!$C$9</f>
        <v>£m</v>
      </c>
      <c r="E5170" t="s">
        <v>8488</v>
      </c>
      <c r="F5170" s="1248">
        <f>IF(ISBLANK('PD11'!$J$9),"##BLANK",'PD11'!$J$9)</f>
        <v>0</v>
      </c>
    </row>
    <row r="5171" spans="2:6" x14ac:dyDescent="0.2">
      <c r="B5171" t="str">
        <f>UPPER('PD11'!$AA$9)</f>
        <v>PD11_01TOT_PR24</v>
      </c>
      <c r="C5171" t="str">
        <f>IF(LEN(_xlfn.CONCAT('PD11'!$B$8, " - ", 'PD11'!$B$9, " - ", 'PD11'!$K$5))&gt;230,LEFT(_xlfn.CONCAT('PD11'!$B$8, " - ", 'PD11'!$B$9, " - ", 'PD11'!$K$5),212)&amp;" [*** truncated]",_xlfn.CONCAT('PD11'!$B$8, " - ", 'PD11'!$B$9, " - ", 'PD11'!$K$5))</f>
        <v>PR19 FD / CMA / IDoK closing RCV balances as at 31 March 2025 - Pre 2020 RCV - Closing RCV at 31 March 2025 in 2017-18 FYA RPI prices (from PR19 FD as updated by the CMA redetermination and IDoKs) - RPI inflated RCV - Total</v>
      </c>
      <c r="D5171" t="str">
        <f>'PD11'!$C$9</f>
        <v>£m</v>
      </c>
      <c r="E5171" t="s">
        <v>8488</v>
      </c>
      <c r="F5171" s="1248">
        <f>IF(ISBLANK('PD11'!$K$9),"##BLANK",'PD11'!$K$9)</f>
        <v>3115.8342008604618</v>
      </c>
    </row>
    <row r="5172" spans="2:6" x14ac:dyDescent="0.2">
      <c r="B5172" t="str">
        <f>UPPER('PD11'!$U$10)</f>
        <v>PD11_02WR_PR24</v>
      </c>
      <c r="C5172" t="str">
        <f>IF(LEN(_xlfn.CONCAT('PD11'!$B$8, " - ", 'PD11'!$B$10, " - ", 'PD11'!$E$5))&gt;230,LEFT(_xlfn.CONCAT('PD11'!$B$8, " - ", 'PD11'!$B$10, " - ", 'PD11'!$E$5),212)&amp;" [*** truncated]",_xlfn.CONCAT('PD11'!$B$8, " - ", 'PD11'!$B$10, " - ", 'PD11'!$E$5))</f>
        <v>PR19 FD / CMA / IDoK closing RCV balances as at 31 March 2025 - Pre 2020 RCV - Closing RCV at 31 March 2025 in 2017-18 FYA prices (from PR19 FD as updated by the CMA redetermination and IDoKs) - CPI inflated RCV - Water resources</v>
      </c>
      <c r="D5172" t="str">
        <f>'PD11'!$C$10</f>
        <v>£m</v>
      </c>
      <c r="E5172" t="s">
        <v>8488</v>
      </c>
      <c r="F5172" s="1248">
        <f>IF(ISBLANK('PD11'!$E$10),"##BLANK",'PD11'!$E$10)</f>
        <v>74.550343669432479</v>
      </c>
    </row>
    <row r="5173" spans="2:6" x14ac:dyDescent="0.2">
      <c r="B5173" t="str">
        <f>UPPER('PD11'!$V$10)</f>
        <v>PD11_02WN_PR24</v>
      </c>
      <c r="C5173" t="str">
        <f>IF(LEN(_xlfn.CONCAT('PD11'!$B$8, " - ", 'PD11'!$B$10, " - ", 'PD11'!$F$5))&gt;230,LEFT(_xlfn.CONCAT('PD11'!$B$8, " - ", 'PD11'!$B$10, " - ", 'PD11'!$F$5),212)&amp;" [*** truncated]",_xlfn.CONCAT('PD11'!$B$8, " - ", 'PD11'!$B$10, " - ", 'PD11'!$F$5))</f>
        <v>PR19 FD / CMA / IDoK closing RCV balances as at 31 March 2025 - Pre 2020 RCV - Closing RCV at 31 March 2025 in 2017-18 FYA prices (from PR19 FD as updated by the CMA redetermination and IDoKs) - CPI inflated RCV - Water Network+</v>
      </c>
      <c r="D5173" t="str">
        <f>'PD11'!$C$10</f>
        <v>£m</v>
      </c>
      <c r="E5173" t="s">
        <v>8488</v>
      </c>
      <c r="F5173" s="1248">
        <f>IF(ISBLANK('PD11'!$F$10),"##BLANK",'PD11'!$F$10)</f>
        <v>1111.2343148736336</v>
      </c>
    </row>
    <row r="5174" spans="2:6" x14ac:dyDescent="0.2">
      <c r="B5174" t="str">
        <f>UPPER('PD11'!$W$10)</f>
        <v>PD11_02WWN_PR24</v>
      </c>
      <c r="C5174" t="str">
        <f>IF(LEN(_xlfn.CONCAT('PD11'!$B$8, " - ", 'PD11'!$B$10, " - ", 'PD11'!$G$5))&gt;230,LEFT(_xlfn.CONCAT('PD11'!$B$8, " - ", 'PD11'!$B$10, " - ", 'PD11'!$G$5),212)&amp;" [*** truncated]",_xlfn.CONCAT('PD11'!$B$8, " - ", 'PD11'!$B$10, " - ", 'PD11'!$G$5))</f>
        <v>PR19 FD / CMA / IDoK closing RCV balances as at 31 March 2025 - Pre 2020 RCV - Closing RCV at 31 March 2025 in 2017-18 FYA prices (from PR19 FD as updated by the CMA redetermination and IDoKs) - CPI inflated RCV  [*** truncated]</v>
      </c>
      <c r="D5174" t="str">
        <f>'PD11'!$C$10</f>
        <v>£m</v>
      </c>
      <c r="E5174" t="s">
        <v>8488</v>
      </c>
      <c r="F5174" s="1248">
        <f>IF(ISBLANK('PD11'!$G$10),"##BLANK",'PD11'!$G$10)</f>
        <v>1674.078810346484</v>
      </c>
    </row>
    <row r="5175" spans="2:6" x14ac:dyDescent="0.2">
      <c r="B5175" t="str">
        <f>UPPER('PD11'!$X$10)</f>
        <v>PD11_02BIO_PR24</v>
      </c>
      <c r="C5175" t="str">
        <f>IF(LEN(_xlfn.CONCAT('PD11'!$B$8, " - ", 'PD11'!$B$10, " - ", 'PD11'!$H$5))&gt;230,LEFT(_xlfn.CONCAT('PD11'!$B$8, " - ", 'PD11'!$B$10, " - ", 'PD11'!$H$5),212)&amp;" [*** truncated]",_xlfn.CONCAT('PD11'!$B$8, " - ", 'PD11'!$B$10, " - ", 'PD11'!$H$5))</f>
        <v>PR19 FD / CMA / IDoK closing RCV balances as at 31 March 2025 - Pre 2020 RCV - Closing RCV at 31 March 2025 in 2017-18 FYA prices (from PR19 FD as updated by the CMA redetermination and IDoKs) - CPI inflated RCV - Bioresources</v>
      </c>
      <c r="D5175" t="str">
        <f>'PD11'!$C$10</f>
        <v>£m</v>
      </c>
      <c r="E5175" t="s">
        <v>8488</v>
      </c>
      <c r="F5175" s="1248">
        <f>IF(ISBLANK('PD11'!$H$10),"##BLANK",'PD11'!$H$10)</f>
        <v>117.21458134857417</v>
      </c>
    </row>
    <row r="5176" spans="2:6" x14ac:dyDescent="0.2">
      <c r="B5176" t="str">
        <f>UPPER('PD11'!$Y$10)</f>
        <v>PD11_02ADDN1_PR24</v>
      </c>
      <c r="C5176" t="str">
        <f>IF(LEN(_xlfn.CONCAT('PD11'!$B$8, " - ", 'PD11'!$B$10, " - ", 'PD11'!$I$5))&gt;230,LEFT(_xlfn.CONCAT('PD11'!$B$8, " - ", 'PD11'!$B$10, " - ", 'PD11'!$I$5),212)&amp;" [*** truncated]",_xlfn.CONCAT('PD11'!$B$8, " - ", 'PD11'!$B$10, " - ", 'PD11'!$I$5))</f>
        <v>PR19 FD / CMA / IDoK closing RCV balances as at 31 March 2025 - Pre 2020 RCV - Closing RCV at 31 March 2025 in 2017-18 FYA prices (from PR19 FD as updated by the CMA redetermination and IDoKs) - CPI inflated RCV  [*** truncated]</v>
      </c>
      <c r="D5176" t="str">
        <f>'PD11'!$C$10</f>
        <v>£m</v>
      </c>
      <c r="E5176" t="s">
        <v>8488</v>
      </c>
      <c r="F5176" s="1248">
        <f>IF(ISBLANK('PD11'!$I$10),"##BLANK",'PD11'!$I$10)</f>
        <v>0</v>
      </c>
    </row>
    <row r="5177" spans="2:6" x14ac:dyDescent="0.2">
      <c r="B5177" t="str">
        <f>UPPER('PD11'!$Z$10)</f>
        <v>PD11_02ADDN2_PR24</v>
      </c>
      <c r="C5177" t="str">
        <f>IF(LEN(_xlfn.CONCAT('PD11'!$B$8, " - ", 'PD11'!$B$10, " - ", 'PD11'!$J$5))&gt;230,LEFT(_xlfn.CONCAT('PD11'!$B$8, " - ", 'PD11'!$B$10, " - ", 'PD11'!$J$5),212)&amp;" [*** truncated]",_xlfn.CONCAT('PD11'!$B$8, " - ", 'PD11'!$B$10, " - ", 'PD11'!$J$5))</f>
        <v>PR19 FD / CMA / IDoK closing RCV balances as at 31 March 2025 - Pre 2020 RCV - Closing RCV at 31 March 2025 in 2017-18 FYA prices (from PR19 FD as updated by the CMA redetermination and IDoKs) - CPI inflated RCV  [*** truncated]</v>
      </c>
      <c r="D5177" t="str">
        <f>'PD11'!$C$10</f>
        <v>£m</v>
      </c>
      <c r="E5177" t="s">
        <v>8488</v>
      </c>
      <c r="F5177" s="1248">
        <f>IF(ISBLANK('PD11'!$J$10),"##BLANK",'PD11'!$J$10)</f>
        <v>0</v>
      </c>
    </row>
    <row r="5178" spans="2:6" x14ac:dyDescent="0.2">
      <c r="B5178" t="str">
        <f>UPPER('PD11'!$AA$10)</f>
        <v>PD11_02TOT_PR24</v>
      </c>
      <c r="C5178" t="str">
        <f>IF(LEN(_xlfn.CONCAT('PD11'!$B$8, " - ", 'PD11'!$B$10, " - ", 'PD11'!$K$5))&gt;230,LEFT(_xlfn.CONCAT('PD11'!$B$8, " - ", 'PD11'!$B$10, " - ", 'PD11'!$K$5),212)&amp;" [*** truncated]",_xlfn.CONCAT('PD11'!$B$8, " - ", 'PD11'!$B$10, " - ", 'PD11'!$K$5))</f>
        <v>PR19 FD / CMA / IDoK closing RCV balances as at 31 March 2025 - Pre 2020 RCV - Closing RCV at 31 March 2025 in 2017-18 FYA prices (from PR19 FD as updated by the CMA redetermination and IDoKs) - CPI inflated RCV - Total</v>
      </c>
      <c r="D5178" t="str">
        <f>'PD11'!$C$10</f>
        <v>£m</v>
      </c>
      <c r="E5178" t="s">
        <v>8488</v>
      </c>
      <c r="F5178" s="1248">
        <f>IF(ISBLANK('PD11'!$K$10),"##BLANK",'PD11'!$K$10)</f>
        <v>2977.078050238124</v>
      </c>
    </row>
    <row r="5179" spans="2:6" x14ac:dyDescent="0.2">
      <c r="B5179" t="str">
        <f>UPPER('PD11'!$U$11)</f>
        <v>PD11_03WR_PR24</v>
      </c>
      <c r="C5179" t="str">
        <f>IF(LEN(_xlfn.CONCAT('PD11'!$B$8, " - ", 'PD11'!$B$11, " - ", 'PD11'!$E$5))&gt;230,LEFT(_xlfn.CONCAT('PD11'!$B$8, " - ", 'PD11'!$B$11, " - ", 'PD11'!$E$5),212)&amp;" [*** truncated]",_xlfn.CONCAT('PD11'!$B$8, " - ", 'PD11'!$B$11, " - ", 'PD11'!$E$5))</f>
        <v>PR19 FD / CMA / IDoK closing RCV balances as at 31 March 2025 - 2020-25 RCV - Closing RCV at 31 March 2025 in 2017-18 FYA prices (from PR19 FD as updated by the CMA redetermination and IDoKs) - Post 2020 investme [*** truncated]</v>
      </c>
      <c r="D5179" t="str">
        <f>'PD11'!$C$11</f>
        <v>£m</v>
      </c>
      <c r="E5179" t="s">
        <v>8488</v>
      </c>
      <c r="F5179" s="1248">
        <f>IF(ISBLANK('PD11'!$E$11),"##BLANK",'PD11'!$E$11)</f>
        <v>45.753224593819439</v>
      </c>
    </row>
    <row r="5180" spans="2:6" x14ac:dyDescent="0.2">
      <c r="B5180" t="str">
        <f>UPPER('PD11'!$V$11)</f>
        <v>PD11_03WN_PR24</v>
      </c>
      <c r="C5180" t="str">
        <f>IF(LEN(_xlfn.CONCAT('PD11'!$B$8, " - ", 'PD11'!$B$11, " - ", 'PD11'!$F$5))&gt;230,LEFT(_xlfn.CONCAT('PD11'!$B$8, " - ", 'PD11'!$B$11, " - ", 'PD11'!$F$5),212)&amp;" [*** truncated]",_xlfn.CONCAT('PD11'!$B$8, " - ", 'PD11'!$B$11, " - ", 'PD11'!$F$5))</f>
        <v>PR19 FD / CMA / IDoK closing RCV balances as at 31 March 2025 - 2020-25 RCV - Closing RCV at 31 March 2025 in 2017-18 FYA prices (from PR19 FD as updated by the CMA redetermination and IDoKs) - Post 2020 investme [*** truncated]</v>
      </c>
      <c r="D5180" t="str">
        <f>'PD11'!$C$11</f>
        <v>£m</v>
      </c>
      <c r="E5180" t="s">
        <v>8488</v>
      </c>
      <c r="F5180" s="1248">
        <f>IF(ISBLANK('PD11'!$F$11),"##BLANK",'PD11'!$F$11)</f>
        <v>931.11277219814667</v>
      </c>
    </row>
    <row r="5181" spans="2:6" x14ac:dyDescent="0.2">
      <c r="B5181" t="str">
        <f>UPPER('PD11'!$W$11)</f>
        <v>PD11_03WWN_PR24</v>
      </c>
      <c r="C5181" t="str">
        <f>IF(LEN(_xlfn.CONCAT('PD11'!$B$8, " - ", 'PD11'!$B$11, " - ", 'PD11'!$G$5))&gt;230,LEFT(_xlfn.CONCAT('PD11'!$B$8, " - ", 'PD11'!$B$11, " - ", 'PD11'!$G$5),212)&amp;" [*** truncated]",_xlfn.CONCAT('PD11'!$B$8, " - ", 'PD11'!$B$11, " - ", 'PD11'!$G$5))</f>
        <v>PR19 FD / CMA / IDoK closing RCV balances as at 31 March 2025 - 2020-25 RCV - Closing RCV at 31 March 2025 in 2017-18 FYA prices (from PR19 FD as updated by the CMA redetermination and IDoKs) - Post 2020 investme [*** truncated]</v>
      </c>
      <c r="D5181" t="str">
        <f>'PD11'!$C$11</f>
        <v>£m</v>
      </c>
      <c r="E5181" t="s">
        <v>8488</v>
      </c>
      <c r="F5181" s="1248">
        <f>IF(ISBLANK('PD11'!$G$11),"##BLANK",'PD11'!$G$11)</f>
        <v>1232.6330318897353</v>
      </c>
    </row>
    <row r="5182" spans="2:6" x14ac:dyDescent="0.2">
      <c r="B5182" t="str">
        <f>UPPER('PD11'!$X$11)</f>
        <v>PD11_03BIO_PR24</v>
      </c>
      <c r="C5182" t="str">
        <f>IF(LEN(_xlfn.CONCAT('PD11'!$B$8, " - ", 'PD11'!$B$11, " - ", 'PD11'!$H$5))&gt;230,LEFT(_xlfn.CONCAT('PD11'!$B$8, " - ", 'PD11'!$B$11, " - ", 'PD11'!$H$5),212)&amp;" [*** truncated]",_xlfn.CONCAT('PD11'!$B$8, " - ", 'PD11'!$B$11, " - ", 'PD11'!$H$5))</f>
        <v>PR19 FD / CMA / IDoK closing RCV balances as at 31 March 2025 - 2020-25 RCV - Closing RCV at 31 March 2025 in 2017-18 FYA prices (from PR19 FD as updated by the CMA redetermination and IDoKs) - Post 2020 investme [*** truncated]</v>
      </c>
      <c r="D5182" t="str">
        <f>'PD11'!$C$11</f>
        <v>£m</v>
      </c>
      <c r="E5182" t="s">
        <v>8488</v>
      </c>
      <c r="F5182" s="1248">
        <f>IF(ISBLANK('PD11'!$H$11),"##BLANK",'PD11'!$H$11)</f>
        <v>58.828468684022241</v>
      </c>
    </row>
    <row r="5183" spans="2:6" x14ac:dyDescent="0.2">
      <c r="B5183" t="str">
        <f>UPPER('PD11'!$Y$11)</f>
        <v>PD11_03ADDN1_PR24</v>
      </c>
      <c r="C5183" t="str">
        <f>IF(LEN(_xlfn.CONCAT('PD11'!$B$8, " - ", 'PD11'!$B$11, " - ", 'PD11'!$I$5))&gt;230,LEFT(_xlfn.CONCAT('PD11'!$B$8, " - ", 'PD11'!$B$11, " - ", 'PD11'!$I$5),212)&amp;" [*** truncated]",_xlfn.CONCAT('PD11'!$B$8, " - ", 'PD11'!$B$11, " - ", 'PD11'!$I$5))</f>
        <v>PR19 FD / CMA / IDoK closing RCV balances as at 31 March 2025 - 2020-25 RCV - Closing RCV at 31 March 2025 in 2017-18 FYA prices (from PR19 FD as updated by the CMA redetermination and IDoKs) - Post 2020 investme [*** truncated]</v>
      </c>
      <c r="D5183" t="str">
        <f>'PD11'!$C$11</f>
        <v>£m</v>
      </c>
      <c r="E5183" t="s">
        <v>8488</v>
      </c>
      <c r="F5183" s="1248">
        <f>IF(ISBLANK('PD11'!$I$11),"##BLANK",'PD11'!$I$11)</f>
        <v>0</v>
      </c>
    </row>
    <row r="5184" spans="2:6" x14ac:dyDescent="0.2">
      <c r="B5184" t="str">
        <f>UPPER('PD11'!$Z$11)</f>
        <v>PD11_03ADDN2_PR24</v>
      </c>
      <c r="C5184" t="str">
        <f>IF(LEN(_xlfn.CONCAT('PD11'!$B$8, " - ", 'PD11'!$B$11, " - ", 'PD11'!$J$5))&gt;230,LEFT(_xlfn.CONCAT('PD11'!$B$8, " - ", 'PD11'!$B$11, " - ", 'PD11'!$J$5),212)&amp;" [*** truncated]",_xlfn.CONCAT('PD11'!$B$8, " - ", 'PD11'!$B$11, " - ", 'PD11'!$J$5))</f>
        <v>PR19 FD / CMA / IDoK closing RCV balances as at 31 March 2025 - 2020-25 RCV - Closing RCV at 31 March 2025 in 2017-18 FYA prices (from PR19 FD as updated by the CMA redetermination and IDoKs) - Post 2020 investme [*** truncated]</v>
      </c>
      <c r="D5184" t="str">
        <f>'PD11'!$C$11</f>
        <v>£m</v>
      </c>
      <c r="E5184" t="s">
        <v>8488</v>
      </c>
      <c r="F5184" s="1248">
        <f>IF(ISBLANK('PD11'!$J$11),"##BLANK",'PD11'!$J$11)</f>
        <v>0</v>
      </c>
    </row>
    <row r="5185" spans="2:6" x14ac:dyDescent="0.2">
      <c r="B5185" t="str">
        <f>UPPER('PD11'!$AA$11)</f>
        <v>PD11_03TOT_PR24</v>
      </c>
      <c r="C5185" t="str">
        <f>IF(LEN(_xlfn.CONCAT('PD11'!$B$8, " - ", 'PD11'!$B$11, " - ", 'PD11'!$K$5))&gt;230,LEFT(_xlfn.CONCAT('PD11'!$B$8, " - ", 'PD11'!$B$11, " - ", 'PD11'!$K$5),212)&amp;" [*** truncated]",_xlfn.CONCAT('PD11'!$B$8, " - ", 'PD11'!$B$11, " - ", 'PD11'!$K$5))</f>
        <v>PR19 FD / CMA / IDoK closing RCV balances as at 31 March 2025 - 2020-25 RCV - Closing RCV at 31 March 2025 in 2017-18 FYA prices (from PR19 FD as updated by the CMA redetermination and IDoKs) - Post 2020 investment RCV - Total</v>
      </c>
      <c r="D5185" t="str">
        <f>'PD11'!$C$11</f>
        <v>£m</v>
      </c>
      <c r="E5185" t="s">
        <v>8488</v>
      </c>
      <c r="F5185" s="1248">
        <f>IF(ISBLANK('PD11'!$K$11),"##BLANK",'PD11'!$K$11)</f>
        <v>2268.3274973657235</v>
      </c>
    </row>
    <row r="5186" spans="2:6" x14ac:dyDescent="0.2">
      <c r="B5186" t="str">
        <f>UPPER('PD11'!$U$12)</f>
        <v>PD11_04WR_PR24</v>
      </c>
      <c r="C5186" t="str">
        <f>IF(LEN(_xlfn.CONCAT('PD11'!$B$8, " - ", 'PD11'!$B$12, " - ", 'PD11'!$E$5))&gt;230,LEFT(_xlfn.CONCAT('PD11'!$B$8, " - ", 'PD11'!$B$12, " - ", 'PD11'!$E$5),212)&amp;" [*** truncated]",_xlfn.CONCAT('PD11'!$B$8, " - ", 'PD11'!$B$12, " - ", 'PD11'!$E$5))</f>
        <v>PR19 FD / CMA / IDoK closing RCV balances as at 31 March 2025 - Closing RCV at 31 March 2025 in 2017-18 FYA prices (from PR19 FD as updated by the CMA redetermination and IDoKs) - Water resources</v>
      </c>
      <c r="D5186" t="str">
        <f>'PD11'!$C$12</f>
        <v>£m</v>
      </c>
      <c r="E5186" t="s">
        <v>8488</v>
      </c>
      <c r="F5186" s="1248">
        <f>IF(ISBLANK('PD11'!$E$12),"##BLANK",'PD11'!$E$12)</f>
        <v>198.32856679244378</v>
      </c>
    </row>
    <row r="5187" spans="2:6" x14ac:dyDescent="0.2">
      <c r="B5187" t="str">
        <f>UPPER('PD11'!$V$12)</f>
        <v>PD11_04WN_PR24</v>
      </c>
      <c r="C5187" t="str">
        <f>IF(LEN(_xlfn.CONCAT('PD11'!$B$8, " - ", 'PD11'!$B$12, " - ", 'PD11'!$F$5))&gt;230,LEFT(_xlfn.CONCAT('PD11'!$B$8, " - ", 'PD11'!$B$12, " - ", 'PD11'!$F$5),212)&amp;" [*** truncated]",_xlfn.CONCAT('PD11'!$B$8, " - ", 'PD11'!$B$12, " - ", 'PD11'!$F$5))</f>
        <v>PR19 FD / CMA / IDoK closing RCV balances as at 31 March 2025 - Closing RCV at 31 March 2025 in 2017-18 FYA prices (from PR19 FD as updated by the CMA redetermination and IDoKs) - Water Network+</v>
      </c>
      <c r="D5187" t="str">
        <f>'PD11'!$C$12</f>
        <v>£m</v>
      </c>
      <c r="E5187" t="s">
        <v>8488</v>
      </c>
      <c r="F5187" s="1248">
        <f>IF(ISBLANK('PD11'!$F$12),"##BLANK",'PD11'!$F$12)</f>
        <v>3205.3739963515236</v>
      </c>
    </row>
    <row r="5188" spans="2:6" x14ac:dyDescent="0.2">
      <c r="B5188" t="str">
        <f>UPPER('PD11'!$W$12)</f>
        <v>PD11_04WWN_PR24</v>
      </c>
      <c r="C5188" t="str">
        <f>IF(LEN(_xlfn.CONCAT('PD11'!$B$8, " - ", 'PD11'!$B$12, " - ", 'PD11'!$G$5))&gt;230,LEFT(_xlfn.CONCAT('PD11'!$B$8, " - ", 'PD11'!$B$12, " - ", 'PD11'!$G$5),212)&amp;" [*** truncated]",_xlfn.CONCAT('PD11'!$B$8, " - ", 'PD11'!$B$12, " - ", 'PD11'!$G$5))</f>
        <v>PR19 FD / CMA / IDoK closing RCV balances as at 31 March 2025 - Closing RCV at 31 March 2025 in 2017-18 FYA prices (from PR19 FD as updated by the CMA redetermination and IDoKs) - Wastewater Network+</v>
      </c>
      <c r="D5188" t="str">
        <f>'PD11'!$C$12</f>
        <v>£m</v>
      </c>
      <c r="E5188" t="s">
        <v>8488</v>
      </c>
      <c r="F5188" s="1248">
        <f>IF(ISBLANK('PD11'!$G$12),"##BLANK",'PD11'!$G$12)</f>
        <v>4658.816397169252</v>
      </c>
    </row>
    <row r="5189" spans="2:6" x14ac:dyDescent="0.2">
      <c r="B5189" t="str">
        <f>UPPER('PD11'!$X$12)</f>
        <v>PD11_04BIO_PR24</v>
      </c>
      <c r="C5189" t="str">
        <f>IF(LEN(_xlfn.CONCAT('PD11'!$B$8, " - ", 'PD11'!$B$12, " - ", 'PD11'!$H$5))&gt;230,LEFT(_xlfn.CONCAT('PD11'!$B$8, " - ", 'PD11'!$B$12, " - ", 'PD11'!$H$5),212)&amp;" [*** truncated]",_xlfn.CONCAT('PD11'!$B$8, " - ", 'PD11'!$B$12, " - ", 'PD11'!$H$5))</f>
        <v>PR19 FD / CMA / IDoK closing RCV balances as at 31 March 2025 - Closing RCV at 31 March 2025 in 2017-18 FYA prices (from PR19 FD as updated by the CMA redetermination and IDoKs) - Bioresources</v>
      </c>
      <c r="D5189" t="str">
        <f>'PD11'!$C$12</f>
        <v>£m</v>
      </c>
      <c r="E5189" t="s">
        <v>8488</v>
      </c>
      <c r="F5189" s="1248">
        <f>IF(ISBLANK('PD11'!$H$12),"##BLANK",'PD11'!$H$12)</f>
        <v>298.72078815109001</v>
      </c>
    </row>
    <row r="5190" spans="2:6" x14ac:dyDescent="0.2">
      <c r="B5190" t="str">
        <f>UPPER('PD11'!$Y$12)</f>
        <v>PD11_04ADDN1_PR24</v>
      </c>
      <c r="C5190" t="str">
        <f>IF(LEN(_xlfn.CONCAT('PD11'!$B$8, " - ", 'PD11'!$B$12, " - ", 'PD11'!$I$5))&gt;230,LEFT(_xlfn.CONCAT('PD11'!$B$8, " - ", 'PD11'!$B$12, " - ", 'PD11'!$I$5),212)&amp;" [*** truncated]",_xlfn.CONCAT('PD11'!$B$8, " - ", 'PD11'!$B$12, " - ", 'PD11'!$I$5))</f>
        <v>PR19 FD / CMA / IDoK closing RCV balances as at 31 March 2025 - Closing RCV at 31 March 2025 in 2017-18 FYA prices (from PR19 FD as updated by the CMA redetermination and IDoKs) - Additional Control 1</v>
      </c>
      <c r="D5190" t="str">
        <f>'PD11'!$C$12</f>
        <v>£m</v>
      </c>
      <c r="E5190" t="s">
        <v>8488</v>
      </c>
      <c r="F5190" s="1248">
        <f>IF(ISBLANK('PD11'!$I$12),"##BLANK",'PD11'!$I$12)</f>
        <v>0</v>
      </c>
    </row>
    <row r="5191" spans="2:6" x14ac:dyDescent="0.2">
      <c r="B5191" t="str">
        <f>UPPER('PD11'!$Z$12)</f>
        <v>PD11_04ADDN2_PR24</v>
      </c>
      <c r="C5191" t="str">
        <f>IF(LEN(_xlfn.CONCAT('PD11'!$B$8, " - ", 'PD11'!$B$12, " - ", 'PD11'!$J$5))&gt;230,LEFT(_xlfn.CONCAT('PD11'!$B$8, " - ", 'PD11'!$B$12, " - ", 'PD11'!$J$5),212)&amp;" [*** truncated]",_xlfn.CONCAT('PD11'!$B$8, " - ", 'PD11'!$B$12, " - ", 'PD11'!$J$5))</f>
        <v>PR19 FD / CMA / IDoK closing RCV balances as at 31 March 2025 - Closing RCV at 31 March 2025 in 2017-18 FYA prices (from PR19 FD as updated by the CMA redetermination and IDoKs) - Additional Control 2</v>
      </c>
      <c r="D5191" t="str">
        <f>'PD11'!$C$12</f>
        <v>£m</v>
      </c>
      <c r="E5191" t="s">
        <v>8488</v>
      </c>
      <c r="F5191" s="1248">
        <f>IF(ISBLANK('PD11'!$J$12),"##BLANK",'PD11'!$J$12)</f>
        <v>0</v>
      </c>
    </row>
    <row r="5192" spans="2:6" x14ac:dyDescent="0.2">
      <c r="B5192" t="str">
        <f>UPPER('PD11'!$AA$12)</f>
        <v>PD11_04TOT_PR24</v>
      </c>
      <c r="C5192" t="str">
        <f>IF(LEN(_xlfn.CONCAT('PD11'!$B$8, " - ", 'PD11'!$B$12, " - ", 'PD11'!$K$5))&gt;230,LEFT(_xlfn.CONCAT('PD11'!$B$8, " - ", 'PD11'!$B$12, " - ", 'PD11'!$K$5),212)&amp;" [*** truncated]",_xlfn.CONCAT('PD11'!$B$8, " - ", 'PD11'!$B$12, " - ", 'PD11'!$K$5))</f>
        <v>PR19 FD / CMA / IDoK closing RCV balances as at 31 March 2025 - Closing RCV at 31 March 2025 in 2017-18 FYA prices (from PR19 FD as updated by the CMA redetermination and IDoKs) - Total</v>
      </c>
      <c r="D5192" t="str">
        <f>'PD11'!$C$12</f>
        <v>£m</v>
      </c>
      <c r="E5192" t="s">
        <v>8488</v>
      </c>
      <c r="F5192" s="1248">
        <f>IF(ISBLANK('PD11'!$K$12),"##BLANK",'PD11'!$K$12)</f>
        <v>8361.2397484643097</v>
      </c>
    </row>
    <row r="5193" spans="2:6" x14ac:dyDescent="0.2">
      <c r="B5193" t="str">
        <f>UPPER('PD11'!$U$15)</f>
        <v>C_APP27048_PR19PD016_PR24</v>
      </c>
      <c r="C5193" t="str">
        <f>IF(LEN(_xlfn.CONCAT('PD11'!$B$14, " - ", 'PD11'!$B$15, " - ", 'PD11'!$E$5))&gt;230,LEFT(_xlfn.CONCAT('PD11'!$B$14, " - ", 'PD11'!$B$15, " - ", 'PD11'!$E$5),212)&amp;" [*** truncated]",_xlfn.CONCAT('PD11'!$B$14, " - ", 'PD11'!$B$15, " - ", 'PD11'!$E$5))</f>
        <v>PR14 Blind Year reconciliation end-of-period RCV midnight adjustments as at 31 March 2025 - PR14 BYR ODI RCV adjustment in 2017-18 FYA (CPIH deflated) prices - Water resources</v>
      </c>
      <c r="D5193" t="str">
        <f>'PD11'!$C$15</f>
        <v>£m</v>
      </c>
      <c r="E5193" t="s">
        <v>8488</v>
      </c>
      <c r="F5193" s="1248">
        <f>IF(ISBLANK('PD11'!$E$15),"##BLANK",'PD11'!$E$15)</f>
        <v>0</v>
      </c>
    </row>
    <row r="5194" spans="2:6" x14ac:dyDescent="0.2">
      <c r="B5194" t="str">
        <f>UPPER('PD11'!$V$15)</f>
        <v>C_APP27049_PR19PD016_PR24</v>
      </c>
      <c r="C5194" t="str">
        <f>IF(LEN(_xlfn.CONCAT('PD11'!$B$14, " - ", 'PD11'!$B$15, " - ", 'PD11'!$F$5))&gt;230,LEFT(_xlfn.CONCAT('PD11'!$B$14, " - ", 'PD11'!$B$15, " - ", 'PD11'!$F$5),212)&amp;" [*** truncated]",_xlfn.CONCAT('PD11'!$B$14, " - ", 'PD11'!$B$15, " - ", 'PD11'!$F$5))</f>
        <v>PR14 Blind Year reconciliation end-of-period RCV midnight adjustments as at 31 March 2025 - PR14 BYR ODI RCV adjustment in 2017-18 FYA (CPIH deflated) prices - Water Network+</v>
      </c>
      <c r="D5194" t="str">
        <f>'PD11'!$C$15</f>
        <v>£m</v>
      </c>
      <c r="E5194" t="s">
        <v>8488</v>
      </c>
      <c r="F5194" s="1248">
        <f>IF(ISBLANK('PD11'!$F$15),"##BLANK",'PD11'!$F$15)</f>
        <v>0</v>
      </c>
    </row>
    <row r="5195" spans="2:6" x14ac:dyDescent="0.2">
      <c r="B5195" t="str">
        <f>UPPER('PD11'!$W$15)</f>
        <v>C_APP27050_PR19PD016_PR24</v>
      </c>
      <c r="C5195" t="str">
        <f>IF(LEN(_xlfn.CONCAT('PD11'!$B$14, " - ", 'PD11'!$B$15, " - ", 'PD11'!$G$5))&gt;230,LEFT(_xlfn.CONCAT('PD11'!$B$14, " - ", 'PD11'!$B$15, " - ", 'PD11'!$G$5),212)&amp;" [*** truncated]",_xlfn.CONCAT('PD11'!$B$14, " - ", 'PD11'!$B$15, " - ", 'PD11'!$G$5))</f>
        <v>PR14 Blind Year reconciliation end-of-period RCV midnight adjustments as at 31 March 2025 - PR14 BYR ODI RCV adjustment in 2017-18 FYA (CPIH deflated) prices - Wastewater Network+</v>
      </c>
      <c r="D5195" t="str">
        <f>'PD11'!$C$15</f>
        <v>£m</v>
      </c>
      <c r="E5195" t="s">
        <v>8488</v>
      </c>
      <c r="F5195" s="1248">
        <f>IF(ISBLANK('PD11'!$G$15),"##BLANK",'PD11'!$G$15)</f>
        <v>0</v>
      </c>
    </row>
    <row r="5196" spans="2:6" x14ac:dyDescent="0.2">
      <c r="B5196" t="str">
        <f>UPPER('PD11'!$Y$15)</f>
        <v>C_APP27051_PR19PD016_PR24</v>
      </c>
      <c r="C5196" t="str">
        <f>IF(LEN(_xlfn.CONCAT('PD11'!$B$14, " - ", 'PD11'!$B$15, " - ", 'PD11'!$I$5))&gt;230,LEFT(_xlfn.CONCAT('PD11'!$B$14, " - ", 'PD11'!$B$15, " - ", 'PD11'!$I$5),212)&amp;" [*** truncated]",_xlfn.CONCAT('PD11'!$B$14, " - ", 'PD11'!$B$15, " - ", 'PD11'!$I$5))</f>
        <v>PR14 Blind Year reconciliation end-of-period RCV midnight adjustments as at 31 March 2025 - PR14 BYR ODI RCV adjustment in 2017-18 FYA (CPIH deflated) prices - Additional Control 1</v>
      </c>
      <c r="D5196" t="str">
        <f>'PD11'!$C$15</f>
        <v>£m</v>
      </c>
      <c r="E5196" t="s">
        <v>8488</v>
      </c>
      <c r="F5196" s="1248">
        <f>IF(ISBLANK('PD11'!$I$15),"##BLANK",'PD11'!$I$15)</f>
        <v>0</v>
      </c>
    </row>
    <row r="5197" spans="2:6" x14ac:dyDescent="0.2">
      <c r="B5197" t="str">
        <f>UPPER('PD11'!$Z$15)</f>
        <v>PD11_05ADDN2_PR24</v>
      </c>
      <c r="C5197" t="str">
        <f>IF(LEN(_xlfn.CONCAT('PD11'!$B$14, " - ", 'PD11'!$B$15, " - ", 'PD11'!$J$5))&gt;230,LEFT(_xlfn.CONCAT('PD11'!$B$14, " - ", 'PD11'!$B$15, " - ", 'PD11'!$J$5),212)&amp;" [*** truncated]",_xlfn.CONCAT('PD11'!$B$14, " - ", 'PD11'!$B$15, " - ", 'PD11'!$J$5))</f>
        <v>PR14 Blind Year reconciliation end-of-period RCV midnight adjustments as at 31 March 2025 - PR14 BYR ODI RCV adjustment in 2017-18 FYA (CPIH deflated) prices - Additional Control 2</v>
      </c>
      <c r="D5197" t="str">
        <f>'PD11'!$C$15</f>
        <v>£m</v>
      </c>
      <c r="E5197" t="s">
        <v>8488</v>
      </c>
      <c r="F5197" s="1248">
        <f>IF(ISBLANK('PD11'!$J$15),"##BLANK",'PD11'!$J$15)</f>
        <v>0</v>
      </c>
    </row>
    <row r="5198" spans="2:6" x14ac:dyDescent="0.2">
      <c r="B5198" t="str">
        <f>UPPER('PD11'!$AA$15)</f>
        <v>PD11_05TOT_PR24</v>
      </c>
      <c r="C5198" t="str">
        <f>IF(LEN(_xlfn.CONCAT('PD11'!$B$14, " - ", 'PD11'!$B$15, " - ", 'PD11'!$K$5))&gt;230,LEFT(_xlfn.CONCAT('PD11'!$B$14, " - ", 'PD11'!$B$15, " - ", 'PD11'!$K$5),212)&amp;" [*** truncated]",_xlfn.CONCAT('PD11'!$B$14, " - ", 'PD11'!$B$15, " - ", 'PD11'!$K$5))</f>
        <v>PR14 Blind Year reconciliation end-of-period RCV midnight adjustments as at 31 March 2025 - PR14 BYR ODI RCV adjustment in 2017-18 FYA (CPIH deflated) prices - Total</v>
      </c>
      <c r="D5198" t="str">
        <f>'PD11'!$C$15</f>
        <v>£m</v>
      </c>
      <c r="E5198" t="s">
        <v>8488</v>
      </c>
      <c r="F5198" s="1248">
        <f>IF(ISBLANK('PD11'!$K$15),"##BLANK",'PD11'!$K$15)</f>
        <v>0</v>
      </c>
    </row>
    <row r="5199" spans="2:6" x14ac:dyDescent="0.2">
      <c r="B5199" t="str">
        <f>UPPER('PD11'!$U$16)</f>
        <v>PD11_06WR_PR24</v>
      </c>
      <c r="C5199" t="str">
        <f>IF(LEN(_xlfn.CONCAT('PD11'!$B$14, " - ", 'PD11'!$B$16, " - ", 'PD11'!$E$5))&gt;230,LEFT(_xlfn.CONCAT('PD11'!$B$14, " - ", 'PD11'!$B$16, " - ", 'PD11'!$E$5),212)&amp;" [*** truncated]",_xlfn.CONCAT('PD11'!$B$14, " - ", 'PD11'!$B$16, " - ", 'PD11'!$E$5))</f>
        <v>PR14 Blind Year reconciliation end-of-period RCV midnight adjustments as at 31 March 2025 - PR14 BYR Totex menu RCV adjustment in 2017-18 FYA (CPIH deflated) prices - Water resources</v>
      </c>
      <c r="D5199" t="str">
        <f>'PD11'!$C$16</f>
        <v>£m</v>
      </c>
      <c r="E5199" t="s">
        <v>8488</v>
      </c>
      <c r="F5199" s="1248">
        <f>IF(ISBLANK('PD11'!$E$16),"##BLANK",'PD11'!$E$16)</f>
        <v>0</v>
      </c>
    </row>
    <row r="5200" spans="2:6" x14ac:dyDescent="0.2">
      <c r="B5200" t="str">
        <f>UPPER('PD11'!$V$16)</f>
        <v>PD11_06WN_PR24</v>
      </c>
      <c r="C5200" t="str">
        <f>IF(LEN(_xlfn.CONCAT('PD11'!$B$14, " - ", 'PD11'!$B$16, " - ", 'PD11'!$F$5))&gt;230,LEFT(_xlfn.CONCAT('PD11'!$B$14, " - ", 'PD11'!$B$16, " - ", 'PD11'!$F$5),212)&amp;" [*** truncated]",_xlfn.CONCAT('PD11'!$B$14, " - ", 'PD11'!$B$16, " - ", 'PD11'!$F$5))</f>
        <v>PR14 Blind Year reconciliation end-of-period RCV midnight adjustments as at 31 March 2025 - PR14 BYR Totex menu RCV adjustment in 2017-18 FYA (CPIH deflated) prices - Water Network+</v>
      </c>
      <c r="D5200" t="str">
        <f>'PD11'!$C$16</f>
        <v>£m</v>
      </c>
      <c r="E5200" t="s">
        <v>8488</v>
      </c>
      <c r="F5200" s="1248">
        <f>IF(ISBLANK('PD11'!$F$16),"##BLANK",'PD11'!$F$16)</f>
        <v>12.978383653005146</v>
      </c>
    </row>
    <row r="5201" spans="2:6" x14ac:dyDescent="0.2">
      <c r="B5201" t="str">
        <f>UPPER('PD11'!$W$16)</f>
        <v>C_WWS15022_PR19PD016_PR24</v>
      </c>
      <c r="C5201" t="str">
        <f>IF(LEN(_xlfn.CONCAT('PD11'!$B$14, " - ", 'PD11'!$B$16, " - ", 'PD11'!$G$5))&gt;230,LEFT(_xlfn.CONCAT('PD11'!$B$14, " - ", 'PD11'!$B$16, " - ", 'PD11'!$G$5),212)&amp;" [*** truncated]",_xlfn.CONCAT('PD11'!$B$14, " - ", 'PD11'!$B$16, " - ", 'PD11'!$G$5))</f>
        <v>PR14 Blind Year reconciliation end-of-period RCV midnight adjustments as at 31 March 2025 - PR14 BYR Totex menu RCV adjustment in 2017-18 FYA (CPIH deflated) prices - Wastewater Network+</v>
      </c>
      <c r="D5201" t="str">
        <f>'PD11'!$C$16</f>
        <v>£m</v>
      </c>
      <c r="E5201" t="s">
        <v>8488</v>
      </c>
      <c r="F5201" s="1248">
        <f>IF(ISBLANK('PD11'!$G$16),"##BLANK",'PD11'!$G$16)</f>
        <v>-5.8729569898240914</v>
      </c>
    </row>
    <row r="5202" spans="2:6" x14ac:dyDescent="0.2">
      <c r="B5202" t="str">
        <f>UPPER('PD11'!$Y$16)</f>
        <v>C_WWS15022DMMY_PR19PD016_PR24</v>
      </c>
      <c r="C5202" t="str">
        <f>IF(LEN(_xlfn.CONCAT('PD11'!$B$14, " - ", 'PD11'!$B$16, " - ", 'PD11'!$I$5))&gt;230,LEFT(_xlfn.CONCAT('PD11'!$B$14, " - ", 'PD11'!$B$16, " - ", 'PD11'!$I$5),212)&amp;" [*** truncated]",_xlfn.CONCAT('PD11'!$B$14, " - ", 'PD11'!$B$16, " - ", 'PD11'!$I$5))</f>
        <v>PR14 Blind Year reconciliation end-of-period RCV midnight adjustments as at 31 March 2025 - PR14 BYR Totex menu RCV adjustment in 2017-18 FYA (CPIH deflated) prices - Additional Control 1</v>
      </c>
      <c r="D5202" t="str">
        <f>'PD11'!$C$16</f>
        <v>£m</v>
      </c>
      <c r="E5202" t="s">
        <v>8488</v>
      </c>
      <c r="F5202" s="1248">
        <f>IF(ISBLANK('PD11'!$I$16),"##BLANK",'PD11'!$I$16)</f>
        <v>0</v>
      </c>
    </row>
    <row r="5203" spans="2:6" x14ac:dyDescent="0.2">
      <c r="B5203" t="str">
        <f>UPPER('PD11'!$Z$16)</f>
        <v>PD11_06ADDN2_PR24</v>
      </c>
      <c r="C5203" t="str">
        <f>IF(LEN(_xlfn.CONCAT('PD11'!$B$14, " - ", 'PD11'!$B$16, " - ", 'PD11'!$J$5))&gt;230,LEFT(_xlfn.CONCAT('PD11'!$B$14, " - ", 'PD11'!$B$16, " - ", 'PD11'!$J$5),212)&amp;" [*** truncated]",_xlfn.CONCAT('PD11'!$B$14, " - ", 'PD11'!$B$16, " - ", 'PD11'!$J$5))</f>
        <v>PR14 Blind Year reconciliation end-of-period RCV midnight adjustments as at 31 March 2025 - PR14 BYR Totex menu RCV adjustment in 2017-18 FYA (CPIH deflated) prices - Additional Control 2</v>
      </c>
      <c r="D5203" t="str">
        <f>'PD11'!$C$16</f>
        <v>£m</v>
      </c>
      <c r="E5203" t="s">
        <v>8488</v>
      </c>
      <c r="F5203" s="1248">
        <f>IF(ISBLANK('PD11'!$J$16),"##BLANK",'PD11'!$J$16)</f>
        <v>0</v>
      </c>
    </row>
    <row r="5204" spans="2:6" x14ac:dyDescent="0.2">
      <c r="B5204" t="str">
        <f>UPPER('PD11'!$AA$16)</f>
        <v>PD11_06TOT_PR24</v>
      </c>
      <c r="C5204" t="str">
        <f>IF(LEN(_xlfn.CONCAT('PD11'!$B$14, " - ", 'PD11'!$B$16, " - ", 'PD11'!$K$5))&gt;230,LEFT(_xlfn.CONCAT('PD11'!$B$14, " - ", 'PD11'!$B$16, " - ", 'PD11'!$K$5),212)&amp;" [*** truncated]",_xlfn.CONCAT('PD11'!$B$14, " - ", 'PD11'!$B$16, " - ", 'PD11'!$K$5))</f>
        <v>PR14 Blind Year reconciliation end-of-period RCV midnight adjustments as at 31 March 2025 - PR14 BYR Totex menu RCV adjustment in 2017-18 FYA (CPIH deflated) prices - Total</v>
      </c>
      <c r="D5204" t="str">
        <f>'PD11'!$C$16</f>
        <v>£m</v>
      </c>
      <c r="E5204" t="s">
        <v>8488</v>
      </c>
      <c r="F5204" s="1248">
        <f>IF(ISBLANK('PD11'!$K$16),"##BLANK",'PD11'!$K$16)</f>
        <v>7.1054266631810545</v>
      </c>
    </row>
    <row r="5205" spans="2:6" x14ac:dyDescent="0.2">
      <c r="B5205" t="str">
        <f>UPPER('PD11'!$U$17)</f>
        <v>PD11_07WR_PR24</v>
      </c>
      <c r="C5205" t="str">
        <f>IF(LEN(_xlfn.CONCAT('PD11'!$B$14, " - ", 'PD11'!$B$17, " - ", 'PD11'!$E$5))&gt;230,LEFT(_xlfn.CONCAT('PD11'!$B$14, " - ", 'PD11'!$B$17, " - ", 'PD11'!$E$5),212)&amp;" [*** truncated]",_xlfn.CONCAT('PD11'!$B$14, " - ", 'PD11'!$B$17, " - ", 'PD11'!$E$5))</f>
        <v>PR14 Blind Year reconciliation end-of-period RCV midnight adjustments as at 31 March 2025 - PR14 BYR Land sales RCV adjustment in 2017-18 FYA (CPIH deflated) prices - Water resources</v>
      </c>
      <c r="D5205" t="str">
        <f>'PD11'!$C$17</f>
        <v>£m</v>
      </c>
      <c r="E5205" t="s">
        <v>8488</v>
      </c>
      <c r="F5205" s="1248">
        <f>IF(ISBLANK('PD11'!$E$17),"##BLANK",'PD11'!$E$17)</f>
        <v>0</v>
      </c>
    </row>
    <row r="5206" spans="2:6" x14ac:dyDescent="0.2">
      <c r="B5206" t="str">
        <f>UPPER('PD11'!$V$17)</f>
        <v>PD11_07WN_PR24</v>
      </c>
      <c r="C5206" t="str">
        <f>IF(LEN(_xlfn.CONCAT('PD11'!$B$14, " - ", 'PD11'!$B$17, " - ", 'PD11'!$F$5))&gt;230,LEFT(_xlfn.CONCAT('PD11'!$B$14, " - ", 'PD11'!$B$17, " - ", 'PD11'!$F$5),212)&amp;" [*** truncated]",_xlfn.CONCAT('PD11'!$B$14, " - ", 'PD11'!$B$17, " - ", 'PD11'!$F$5))</f>
        <v>PR14 Blind Year reconciliation end-of-period RCV midnight adjustments as at 31 March 2025 - PR14 BYR Land sales RCV adjustment in 2017-18 FYA (CPIH deflated) prices - Water Network+</v>
      </c>
      <c r="D5206" t="str">
        <f>'PD11'!$C$17</f>
        <v>£m</v>
      </c>
      <c r="E5206" t="s">
        <v>8488</v>
      </c>
      <c r="F5206" s="1248">
        <f>IF(ISBLANK('PD11'!$F$17),"##BLANK",'PD11'!$F$17)</f>
        <v>-3.6042849343045559E-2</v>
      </c>
    </row>
    <row r="5207" spans="2:6" x14ac:dyDescent="0.2">
      <c r="B5207" t="str">
        <f>UPPER('PD11'!$W$17)</f>
        <v>C_A7011WW_PR19PD016_PR24</v>
      </c>
      <c r="C5207" t="str">
        <f>IF(LEN(_xlfn.CONCAT('PD11'!$B$14, " - ", 'PD11'!$B$17, " - ", 'PD11'!$G$5))&gt;230,LEFT(_xlfn.CONCAT('PD11'!$B$14, " - ", 'PD11'!$B$17, " - ", 'PD11'!$G$5),212)&amp;" [*** truncated]",_xlfn.CONCAT('PD11'!$B$14, " - ", 'PD11'!$B$17, " - ", 'PD11'!$G$5))</f>
        <v>PR14 Blind Year reconciliation end-of-period RCV midnight adjustments as at 31 March 2025 - PR14 BYR Land sales RCV adjustment in 2017-18 FYA (CPIH deflated) prices - Wastewater Network+</v>
      </c>
      <c r="D5207" t="str">
        <f>'PD11'!$C$17</f>
        <v>£m</v>
      </c>
      <c r="E5207" t="s">
        <v>8488</v>
      </c>
      <c r="F5207" s="1248">
        <f>IF(ISBLANK('PD11'!$G$17),"##BLANK",'PD11'!$G$17)</f>
        <v>-0.52535516814814953</v>
      </c>
    </row>
    <row r="5208" spans="2:6" x14ac:dyDescent="0.2">
      <c r="B5208" t="str">
        <f>UPPER('PD11'!$Y$17)</f>
        <v>C_A7011DMMY_PR19PD016_PR24</v>
      </c>
      <c r="C5208" t="str">
        <f>IF(LEN(_xlfn.CONCAT('PD11'!$B$14, " - ", 'PD11'!$B$17, " - ", 'PD11'!$I$5))&gt;230,LEFT(_xlfn.CONCAT('PD11'!$B$14, " - ", 'PD11'!$B$17, " - ", 'PD11'!$I$5),212)&amp;" [*** truncated]",_xlfn.CONCAT('PD11'!$B$14, " - ", 'PD11'!$B$17, " - ", 'PD11'!$I$5))</f>
        <v>PR14 Blind Year reconciliation end-of-period RCV midnight adjustments as at 31 March 2025 - PR14 BYR Land sales RCV adjustment in 2017-18 FYA (CPIH deflated) prices - Additional Control 1</v>
      </c>
      <c r="D5208" t="str">
        <f>'PD11'!$C$17</f>
        <v>£m</v>
      </c>
      <c r="E5208" t="s">
        <v>8488</v>
      </c>
      <c r="F5208" s="1248">
        <f>IF(ISBLANK('PD11'!$I$17),"##BLANK",'PD11'!$I$17)</f>
        <v>0</v>
      </c>
    </row>
    <row r="5209" spans="2:6" x14ac:dyDescent="0.2">
      <c r="B5209" t="str">
        <f>UPPER('PD11'!$Z$17)</f>
        <v>PD11_07ADDN2_PR24</v>
      </c>
      <c r="C5209" t="str">
        <f>IF(LEN(_xlfn.CONCAT('PD11'!$B$14, " - ", 'PD11'!$B$17, " - ", 'PD11'!$J$5))&gt;230,LEFT(_xlfn.CONCAT('PD11'!$B$14, " - ", 'PD11'!$B$17, " - ", 'PD11'!$J$5),212)&amp;" [*** truncated]",_xlfn.CONCAT('PD11'!$B$14, " - ", 'PD11'!$B$17, " - ", 'PD11'!$J$5))</f>
        <v>PR14 Blind Year reconciliation end-of-period RCV midnight adjustments as at 31 March 2025 - PR14 BYR Land sales RCV adjustment in 2017-18 FYA (CPIH deflated) prices - Additional Control 2</v>
      </c>
      <c r="D5209" t="str">
        <f>'PD11'!$C$17</f>
        <v>£m</v>
      </c>
      <c r="E5209" t="s">
        <v>8488</v>
      </c>
      <c r="F5209" s="1248">
        <f>IF(ISBLANK('PD11'!$J$17),"##BLANK",'PD11'!$J$17)</f>
        <v>0</v>
      </c>
    </row>
    <row r="5210" spans="2:6" x14ac:dyDescent="0.2">
      <c r="B5210" t="str">
        <f>UPPER('PD11'!$AA$17)</f>
        <v>PD11_07TOT_PR24</v>
      </c>
      <c r="C5210" t="str">
        <f>IF(LEN(_xlfn.CONCAT('PD11'!$B$14, " - ", 'PD11'!$B$17, " - ", 'PD11'!$K$5))&gt;230,LEFT(_xlfn.CONCAT('PD11'!$B$14, " - ", 'PD11'!$B$17, " - ", 'PD11'!$K$5),212)&amp;" [*** truncated]",_xlfn.CONCAT('PD11'!$B$14, " - ", 'PD11'!$B$17, " - ", 'PD11'!$K$5))</f>
        <v>PR14 Blind Year reconciliation end-of-period RCV midnight adjustments as at 31 March 2025 - PR14 BYR Land sales RCV adjustment in 2017-18 FYA (CPIH deflated) prices - Total</v>
      </c>
      <c r="D5210" t="str">
        <f>'PD11'!$C$17</f>
        <v>£m</v>
      </c>
      <c r="E5210" t="s">
        <v>8488</v>
      </c>
      <c r="F5210" s="1248">
        <f>IF(ISBLANK('PD11'!$K$17),"##BLANK",'PD11'!$K$17)</f>
        <v>-0.56139801749119511</v>
      </c>
    </row>
    <row r="5211" spans="2:6" x14ac:dyDescent="0.2">
      <c r="B5211" t="str">
        <f>UPPER('PD11'!$U$18)</f>
        <v>C402_PR19PD016_PR24</v>
      </c>
      <c r="C5211" t="str">
        <f>IF(LEN(_xlfn.CONCAT('PD11'!$B$14, " - ", 'PD11'!$B$18, " - ", 'PD11'!$E$5))&gt;230,LEFT(_xlfn.CONCAT('PD11'!$B$14, " - ", 'PD11'!$B$18, " - ", 'PD11'!$E$5),212)&amp;" [*** truncated]",_xlfn.CONCAT('PD11'!$B$14, " - ", 'PD11'!$B$18, " - ", 'PD11'!$E$5))</f>
        <v>PR14 Blind Year reconciliation end-of-period RCV midnight adjustments as at 31 March 2025 - PR14 BYR RPI-CPIH wedge RCV adjustment in 2017-18 FYA (CPIH deflated) prices - Water resources</v>
      </c>
      <c r="D5211" t="str">
        <f>'PD11'!$C$18</f>
        <v>£m</v>
      </c>
      <c r="E5211" t="s">
        <v>8488</v>
      </c>
      <c r="F5211" s="1248">
        <f>IF(ISBLANK('PD11'!$E$18),"##BLANK",'PD11'!$E$18)</f>
        <v>0.27183119247648213</v>
      </c>
    </row>
    <row r="5212" spans="2:6" x14ac:dyDescent="0.2">
      <c r="B5212" t="str">
        <f>UPPER('PD11'!$V$18)</f>
        <v>C403_PR19PD016_PR24</v>
      </c>
      <c r="C5212" t="str">
        <f>IF(LEN(_xlfn.CONCAT('PD11'!$B$14, " - ", 'PD11'!$B$18, " - ", 'PD11'!$F$5))&gt;230,LEFT(_xlfn.CONCAT('PD11'!$B$14, " - ", 'PD11'!$B$18, " - ", 'PD11'!$F$5),212)&amp;" [*** truncated]",_xlfn.CONCAT('PD11'!$B$14, " - ", 'PD11'!$B$18, " - ", 'PD11'!$F$5))</f>
        <v>PR14 Blind Year reconciliation end-of-period RCV midnight adjustments as at 31 March 2025 - PR14 BYR RPI-CPIH wedge RCV adjustment in 2017-18 FYA (CPIH deflated) prices - Water Network+</v>
      </c>
      <c r="D5212" t="str">
        <f>'PD11'!$C$18</f>
        <v>£m</v>
      </c>
      <c r="E5212" t="s">
        <v>8488</v>
      </c>
      <c r="F5212" s="1248">
        <f>IF(ISBLANK('PD11'!$F$18),"##BLANK",'PD11'!$F$18)</f>
        <v>3.8398709426435289</v>
      </c>
    </row>
    <row r="5213" spans="2:6" x14ac:dyDescent="0.2">
      <c r="B5213" t="str">
        <f>UPPER('PD11'!$W$18)</f>
        <v>C412_PR19PD016_PR24</v>
      </c>
      <c r="C5213" t="str">
        <f>IF(LEN(_xlfn.CONCAT('PD11'!$B$14, " - ", 'PD11'!$B$18, " - ", 'PD11'!$G$5))&gt;230,LEFT(_xlfn.CONCAT('PD11'!$B$14, " - ", 'PD11'!$B$18, " - ", 'PD11'!$G$5),212)&amp;" [*** truncated]",_xlfn.CONCAT('PD11'!$B$14, " - ", 'PD11'!$B$18, " - ", 'PD11'!$G$5))</f>
        <v>PR14 Blind Year reconciliation end-of-period RCV midnight adjustments as at 31 March 2025 - PR14 BYR RPI-CPIH wedge RCV adjustment in 2017-18 FYA (CPIH deflated) prices - Wastewater Network+</v>
      </c>
      <c r="D5213" t="str">
        <f>'PD11'!$C$18</f>
        <v>£m</v>
      </c>
      <c r="E5213" t="s">
        <v>8488</v>
      </c>
      <c r="F5213" s="1248">
        <f>IF(ISBLANK('PD11'!$G$18),"##BLANK",'PD11'!$G$18)</f>
        <v>6.072542569125619</v>
      </c>
    </row>
    <row r="5214" spans="2:6" x14ac:dyDescent="0.2">
      <c r="B5214" t="str">
        <f>UPPER('PD11'!$X$18)</f>
        <v>C413_PR19PD016_PR24</v>
      </c>
      <c r="C5214" t="str">
        <f>IF(LEN(_xlfn.CONCAT('PD11'!$B$14, " - ", 'PD11'!$B$18, " - ", 'PD11'!$H$5))&gt;230,LEFT(_xlfn.CONCAT('PD11'!$B$14, " - ", 'PD11'!$B$18, " - ", 'PD11'!$H$5),212)&amp;" [*** truncated]",_xlfn.CONCAT('PD11'!$B$14, " - ", 'PD11'!$B$18, " - ", 'PD11'!$H$5))</f>
        <v>PR14 Blind Year reconciliation end-of-period RCV midnight adjustments as at 31 March 2025 - PR14 BYR RPI-CPIH wedge RCV adjustment in 2017-18 FYA (CPIH deflated) prices - Bioresources</v>
      </c>
      <c r="D5214" t="str">
        <f>'PD11'!$C$18</f>
        <v>£m</v>
      </c>
      <c r="E5214" t="s">
        <v>8488</v>
      </c>
      <c r="F5214" s="1248">
        <f>IF(ISBLANK('PD11'!$H$18),"##BLANK",'PD11'!$H$18)</f>
        <v>0.43413922783446424</v>
      </c>
    </row>
    <row r="5215" spans="2:6" x14ac:dyDescent="0.2">
      <c r="B5215" t="str">
        <f>UPPER('PD11'!$Y$18)</f>
        <v>C422_PR19PD016_PR24</v>
      </c>
      <c r="C5215" t="str">
        <f>IF(LEN(_xlfn.CONCAT('PD11'!$B$14, " - ", 'PD11'!$B$18, " - ", 'PD11'!$I$5))&gt;230,LEFT(_xlfn.CONCAT('PD11'!$B$14, " - ", 'PD11'!$B$18, " - ", 'PD11'!$I$5),212)&amp;" [*** truncated]",_xlfn.CONCAT('PD11'!$B$14, " - ", 'PD11'!$B$18, " - ", 'PD11'!$I$5))</f>
        <v>PR14 Blind Year reconciliation end-of-period RCV midnight adjustments as at 31 March 2025 - PR14 BYR RPI-CPIH wedge RCV adjustment in 2017-18 FYA (CPIH deflated) prices - Additional Control 1</v>
      </c>
      <c r="D5215" t="str">
        <f>'PD11'!$C$18</f>
        <v>£m</v>
      </c>
      <c r="E5215" t="s">
        <v>8488</v>
      </c>
      <c r="F5215" s="1248">
        <f>IF(ISBLANK('PD11'!$I$18),"##BLANK",'PD11'!$I$18)</f>
        <v>0</v>
      </c>
    </row>
    <row r="5216" spans="2:6" x14ac:dyDescent="0.2">
      <c r="B5216" t="str">
        <f>UPPER('PD11'!$Z$18)</f>
        <v>PD11_08ADDN2_PR24</v>
      </c>
      <c r="C5216" t="str">
        <f>IF(LEN(_xlfn.CONCAT('PD11'!$B$14, " - ", 'PD11'!$B$18, " - ", 'PD11'!$J$5))&gt;230,LEFT(_xlfn.CONCAT('PD11'!$B$14, " - ", 'PD11'!$B$18, " - ", 'PD11'!$J$5),212)&amp;" [*** truncated]",_xlfn.CONCAT('PD11'!$B$14, " - ", 'PD11'!$B$18, " - ", 'PD11'!$J$5))</f>
        <v>PR14 Blind Year reconciliation end-of-period RCV midnight adjustments as at 31 March 2025 - PR14 BYR RPI-CPIH wedge RCV adjustment in 2017-18 FYA (CPIH deflated) prices - Additional Control 2</v>
      </c>
      <c r="D5216" t="str">
        <f>'PD11'!$C$18</f>
        <v>£m</v>
      </c>
      <c r="E5216" t="s">
        <v>8488</v>
      </c>
      <c r="F5216" s="1248">
        <f>IF(ISBLANK('PD11'!$J$18),"##BLANK",'PD11'!$J$18)</f>
        <v>0</v>
      </c>
    </row>
    <row r="5217" spans="2:6" x14ac:dyDescent="0.2">
      <c r="B5217" t="str">
        <f>UPPER('PD11'!$AA$18)</f>
        <v>PD11_08TOT_PR24</v>
      </c>
      <c r="C5217" t="str">
        <f>IF(LEN(_xlfn.CONCAT('PD11'!$B$14, " - ", 'PD11'!$B$18, " - ", 'PD11'!$K$5))&gt;230,LEFT(_xlfn.CONCAT('PD11'!$B$14, " - ", 'PD11'!$B$18, " - ", 'PD11'!$K$5),212)&amp;" [*** truncated]",_xlfn.CONCAT('PD11'!$B$14, " - ", 'PD11'!$B$18, " - ", 'PD11'!$K$5))</f>
        <v>PR14 Blind Year reconciliation end-of-period RCV midnight adjustments as at 31 March 2025 - PR14 BYR RPI-CPIH wedge RCV adjustment in 2017-18 FYA (CPIH deflated) prices - Total</v>
      </c>
      <c r="D5217" t="str">
        <f>'PD11'!$C$18</f>
        <v>£m</v>
      </c>
      <c r="E5217" t="s">
        <v>8488</v>
      </c>
      <c r="F5217" s="1248">
        <f>IF(ISBLANK('PD11'!$K$18),"##BLANK",'PD11'!$K$18)</f>
        <v>10.618383932080095</v>
      </c>
    </row>
    <row r="5218" spans="2:6" x14ac:dyDescent="0.2">
      <c r="B5218" t="str">
        <f>UPPER('PD11'!$U$19)</f>
        <v>PD11_09WR_PR24</v>
      </c>
      <c r="C5218" t="str">
        <f>IF(LEN(_xlfn.CONCAT('PD11'!$B$14, " - ", 'PD11'!$B$19, " - ", 'PD11'!$E$5))&gt;230,LEFT(_xlfn.CONCAT('PD11'!$B$14, " - ", 'PD11'!$B$19, " - ", 'PD11'!$E$5),212)&amp;" [*** truncated]",_xlfn.CONCAT('PD11'!$B$14, " - ", 'PD11'!$B$19, " - ", 'PD11'!$E$5))</f>
        <v>PR14 Blind Year reconciliation end-of-period RCV midnight adjustments as at 31 March 2025 - PR14 BYR Other RCV adjustment in 2017-18 FYA (CPIH deflated) prices - Water resources</v>
      </c>
      <c r="D5218" t="str">
        <f>'PD11'!$C$19</f>
        <v>£m</v>
      </c>
      <c r="E5218" t="s">
        <v>8488</v>
      </c>
      <c r="F5218" s="1248">
        <f>IF(ISBLANK('PD11'!$E$19),"##BLANK",'PD11'!$E$19)</f>
        <v>0</v>
      </c>
    </row>
    <row r="5219" spans="2:6" x14ac:dyDescent="0.2">
      <c r="B5219" t="str">
        <f>UPPER('PD11'!$V$19)</f>
        <v>PD11_09WN_PR24</v>
      </c>
      <c r="C5219" t="str">
        <f>IF(LEN(_xlfn.CONCAT('PD11'!$B$14, " - ", 'PD11'!$B$19, " - ", 'PD11'!$F$5))&gt;230,LEFT(_xlfn.CONCAT('PD11'!$B$14, " - ", 'PD11'!$B$19, " - ", 'PD11'!$F$5),212)&amp;" [*** truncated]",_xlfn.CONCAT('PD11'!$B$14, " - ", 'PD11'!$B$19, " - ", 'PD11'!$F$5))</f>
        <v>PR14 Blind Year reconciliation end-of-period RCV midnight adjustments as at 31 March 2025 - PR14 BYR Other RCV adjustment in 2017-18 FYA (CPIH deflated) prices - Water Network+</v>
      </c>
      <c r="D5219" t="str">
        <f>'PD11'!$C$19</f>
        <v>£m</v>
      </c>
      <c r="E5219" t="s">
        <v>8488</v>
      </c>
      <c r="F5219" s="1248">
        <f>IF(ISBLANK('PD11'!$F$19),"##BLANK",'PD11'!$F$19)</f>
        <v>0</v>
      </c>
    </row>
    <row r="5220" spans="2:6" x14ac:dyDescent="0.2">
      <c r="B5220" t="str">
        <f>UPPER('PD11'!$W$19)</f>
        <v>C040_PR19PD016_PR24</v>
      </c>
      <c r="C5220" t="str">
        <f>IF(LEN(_xlfn.CONCAT('PD11'!$B$14, " - ", 'PD11'!$B$19, " - ", 'PD11'!$G$5))&gt;230,LEFT(_xlfn.CONCAT('PD11'!$B$14, " - ", 'PD11'!$B$19, " - ", 'PD11'!$G$5),212)&amp;" [*** truncated]",_xlfn.CONCAT('PD11'!$B$14, " - ", 'PD11'!$B$19, " - ", 'PD11'!$G$5))</f>
        <v>PR14 Blind Year reconciliation end-of-period RCV midnight adjustments as at 31 March 2025 - PR14 BYR Other RCV adjustment in 2017-18 FYA (CPIH deflated) prices - Wastewater Network+</v>
      </c>
      <c r="D5220" t="str">
        <f>'PD11'!$C$19</f>
        <v>£m</v>
      </c>
      <c r="E5220" t="s">
        <v>8488</v>
      </c>
      <c r="F5220" s="1248">
        <f>IF(ISBLANK('PD11'!$G$19),"##BLANK",'PD11'!$G$19)</f>
        <v>0</v>
      </c>
    </row>
    <row r="5221" spans="2:6" x14ac:dyDescent="0.2">
      <c r="B5221" t="str">
        <f>UPPER('PD11'!$Y$19)</f>
        <v>C050_PR19PD016_PR24</v>
      </c>
      <c r="C5221" t="str">
        <f>IF(LEN(_xlfn.CONCAT('PD11'!$B$14, " - ", 'PD11'!$B$19, " - ", 'PD11'!$I$5))&gt;230,LEFT(_xlfn.CONCAT('PD11'!$B$14, " - ", 'PD11'!$B$19, " - ", 'PD11'!$I$5),212)&amp;" [*** truncated]",_xlfn.CONCAT('PD11'!$B$14, " - ", 'PD11'!$B$19, " - ", 'PD11'!$I$5))</f>
        <v>PR14 Blind Year reconciliation end-of-period RCV midnight adjustments as at 31 March 2025 - PR14 BYR Other RCV adjustment in 2017-18 FYA (CPIH deflated) prices - Additional Control 1</v>
      </c>
      <c r="D5221" t="str">
        <f>'PD11'!$C$19</f>
        <v>£m</v>
      </c>
      <c r="E5221" t="s">
        <v>8488</v>
      </c>
      <c r="F5221" s="1248">
        <f>IF(ISBLANK('PD11'!$I$19),"##BLANK",'PD11'!$I$19)</f>
        <v>0</v>
      </c>
    </row>
    <row r="5222" spans="2:6" x14ac:dyDescent="0.2">
      <c r="B5222" t="str">
        <f>UPPER('PD11'!$Z$19)</f>
        <v>PD11_09ADDN2_PR24</v>
      </c>
      <c r="C5222" t="str">
        <f>IF(LEN(_xlfn.CONCAT('PD11'!$B$14, " - ", 'PD11'!$B$19, " - ", 'PD11'!$J$5))&gt;230,LEFT(_xlfn.CONCAT('PD11'!$B$14, " - ", 'PD11'!$B$19, " - ", 'PD11'!$J$5),212)&amp;" [*** truncated]",_xlfn.CONCAT('PD11'!$B$14, " - ", 'PD11'!$B$19, " - ", 'PD11'!$J$5))</f>
        <v>PR14 Blind Year reconciliation end-of-period RCV midnight adjustments as at 31 March 2025 - PR14 BYR Other RCV adjustment in 2017-18 FYA (CPIH deflated) prices - Additional Control 2</v>
      </c>
      <c r="D5222" t="str">
        <f>'PD11'!$C$19</f>
        <v>£m</v>
      </c>
      <c r="E5222" t="s">
        <v>8488</v>
      </c>
      <c r="F5222" s="1248">
        <f>IF(ISBLANK('PD11'!$J$19),"##BLANK",'PD11'!$J$19)</f>
        <v>0</v>
      </c>
    </row>
    <row r="5223" spans="2:6" x14ac:dyDescent="0.2">
      <c r="B5223" t="str">
        <f>UPPER('PD11'!$AA$19)</f>
        <v>PD11_09TOT_PR24</v>
      </c>
      <c r="C5223" t="str">
        <f>IF(LEN(_xlfn.CONCAT('PD11'!$B$14, " - ", 'PD11'!$B$19, " - ", 'PD11'!$K$5))&gt;230,LEFT(_xlfn.CONCAT('PD11'!$B$14, " - ", 'PD11'!$B$19, " - ", 'PD11'!$K$5),212)&amp;" [*** truncated]",_xlfn.CONCAT('PD11'!$B$14, " - ", 'PD11'!$B$19, " - ", 'PD11'!$K$5))</f>
        <v>PR14 Blind Year reconciliation end-of-period RCV midnight adjustments as at 31 March 2025 - PR14 BYR Other RCV adjustment in 2017-18 FYA (CPIH deflated) prices - Total</v>
      </c>
      <c r="D5223" t="str">
        <f>'PD11'!$C$19</f>
        <v>£m</v>
      </c>
      <c r="E5223" t="s">
        <v>8488</v>
      </c>
      <c r="F5223" s="1248">
        <f>IF(ISBLANK('PD11'!$K$19),"##BLANK",'PD11'!$K$19)</f>
        <v>0</v>
      </c>
    </row>
    <row r="5224" spans="2:6" x14ac:dyDescent="0.2">
      <c r="B5224" t="str">
        <f>UPPER('PD11'!$U$20)</f>
        <v>C_APP8022WR_PR19PD016_PR24</v>
      </c>
      <c r="C5224" t="str">
        <f>IF(LEN(_xlfn.CONCAT('PD11'!$B$14, " - ", 'PD11'!$B$20, " - ", 'PD11'!$E$5))&gt;230,LEFT(_xlfn.CONCAT('PD11'!$B$14, " - ", 'PD11'!$B$20, " - ", 'PD11'!$E$5),212)&amp;" [*** truncated]",_xlfn.CONCAT('PD11'!$B$14, " - ", 'PD11'!$B$20, " - ", 'PD11'!$E$5))</f>
        <v>PR14 Blind Year reconciliation end-of-period RCV midnight adjustments as at 31 March 2025 - PR14 IFRS16 RCV adjustment in 2017-18 FYA (CPIH deflated) prices - Water resources</v>
      </c>
      <c r="D5224" t="str">
        <f>'PD11'!$C$20</f>
        <v>£m</v>
      </c>
      <c r="E5224" t="s">
        <v>8488</v>
      </c>
      <c r="F5224" s="1248">
        <f>IF(ISBLANK('PD11'!$E$20),"##BLANK",'PD11'!$E$20)</f>
        <v>0</v>
      </c>
    </row>
    <row r="5225" spans="2:6" x14ac:dyDescent="0.2">
      <c r="B5225" t="str">
        <f>UPPER('PD11'!$V$20)</f>
        <v>C_APP8022WN_PR19PD016_PR24</v>
      </c>
      <c r="C5225" t="str">
        <f>IF(LEN(_xlfn.CONCAT('PD11'!$B$14, " - ", 'PD11'!$B$20, " - ", 'PD11'!$F$5))&gt;230,LEFT(_xlfn.CONCAT('PD11'!$B$14, " - ", 'PD11'!$B$20, " - ", 'PD11'!$F$5),212)&amp;" [*** truncated]",_xlfn.CONCAT('PD11'!$B$14, " - ", 'PD11'!$B$20, " - ", 'PD11'!$F$5))</f>
        <v>PR14 Blind Year reconciliation end-of-period RCV midnight adjustments as at 31 March 2025 - PR14 IFRS16 RCV adjustment in 2017-18 FYA (CPIH deflated) prices - Water Network+</v>
      </c>
      <c r="D5225" t="str">
        <f>'PD11'!$C$20</f>
        <v>£m</v>
      </c>
      <c r="E5225" t="s">
        <v>8488</v>
      </c>
      <c r="F5225" s="1248">
        <f>IF(ISBLANK('PD11'!$F$20),"##BLANK",'PD11'!$F$20)</f>
        <v>0</v>
      </c>
    </row>
    <row r="5226" spans="2:6" x14ac:dyDescent="0.2">
      <c r="B5226" t="str">
        <f>UPPER('PD11'!$W$20)</f>
        <v>C_APP8022WWN_PR19PD016_PR24</v>
      </c>
      <c r="C5226" t="str">
        <f>IF(LEN(_xlfn.CONCAT('PD11'!$B$14, " - ", 'PD11'!$B$20, " - ", 'PD11'!$G$5))&gt;230,LEFT(_xlfn.CONCAT('PD11'!$B$14, " - ", 'PD11'!$B$20, " - ", 'PD11'!$G$5),212)&amp;" [*** truncated]",_xlfn.CONCAT('PD11'!$B$14, " - ", 'PD11'!$B$20, " - ", 'PD11'!$G$5))</f>
        <v>PR14 Blind Year reconciliation end-of-period RCV midnight adjustments as at 31 March 2025 - PR14 IFRS16 RCV adjustment in 2017-18 FYA (CPIH deflated) prices - Wastewater Network+</v>
      </c>
      <c r="D5226" t="str">
        <f>'PD11'!$C$20</f>
        <v>£m</v>
      </c>
      <c r="E5226" t="s">
        <v>8488</v>
      </c>
      <c r="F5226" s="1248">
        <f>IF(ISBLANK('PD11'!$G$20),"##BLANK",'PD11'!$G$20)</f>
        <v>0</v>
      </c>
    </row>
    <row r="5227" spans="2:6" x14ac:dyDescent="0.2">
      <c r="B5227" t="str">
        <f>UPPER('PD11'!$X$20)</f>
        <v>C_APP8022BIO_PR19PD016_PR24</v>
      </c>
      <c r="C5227" t="str">
        <f>IF(LEN(_xlfn.CONCAT('PD11'!$B$14, " - ", 'PD11'!$B$20, " - ", 'PD11'!$H$5))&gt;230,LEFT(_xlfn.CONCAT('PD11'!$B$14, " - ", 'PD11'!$B$20, " - ", 'PD11'!$H$5),212)&amp;" [*** truncated]",_xlfn.CONCAT('PD11'!$B$14, " - ", 'PD11'!$B$20, " - ", 'PD11'!$H$5))</f>
        <v>PR14 Blind Year reconciliation end-of-period RCV midnight adjustments as at 31 March 2025 - PR14 IFRS16 RCV adjustment in 2017-18 FYA (CPIH deflated) prices - Bioresources</v>
      </c>
      <c r="D5227" t="str">
        <f>'PD11'!$C$20</f>
        <v>£m</v>
      </c>
      <c r="E5227" t="s">
        <v>8488</v>
      </c>
      <c r="F5227" s="1248">
        <f>IF(ISBLANK('PD11'!$H$20),"##BLANK",'PD11'!$H$20)</f>
        <v>0</v>
      </c>
    </row>
    <row r="5228" spans="2:6" x14ac:dyDescent="0.2">
      <c r="B5228" t="str">
        <f>UPPER('PD11'!$Y$20)</f>
        <v>C_APP8022DMMY_PR19PD016_PR24</v>
      </c>
      <c r="C5228" t="str">
        <f>IF(LEN(_xlfn.CONCAT('PD11'!$B$14, " - ", 'PD11'!$B$20, " - ", 'PD11'!$I$5))&gt;230,LEFT(_xlfn.CONCAT('PD11'!$B$14, " - ", 'PD11'!$B$20, " - ", 'PD11'!$I$5),212)&amp;" [*** truncated]",_xlfn.CONCAT('PD11'!$B$14, " - ", 'PD11'!$B$20, " - ", 'PD11'!$I$5))</f>
        <v>PR14 Blind Year reconciliation end-of-period RCV midnight adjustments as at 31 March 2025 - PR14 IFRS16 RCV adjustment in 2017-18 FYA (CPIH deflated) prices - Additional Control 1</v>
      </c>
      <c r="D5228" t="str">
        <f>'PD11'!$C$20</f>
        <v>£m</v>
      </c>
      <c r="E5228" t="s">
        <v>8488</v>
      </c>
      <c r="F5228" s="1248">
        <f>IF(ISBLANK('PD11'!$I$20),"##BLANK",'PD11'!$I$20)</f>
        <v>0</v>
      </c>
    </row>
    <row r="5229" spans="2:6" x14ac:dyDescent="0.2">
      <c r="B5229" t="str">
        <f>UPPER('PD11'!$Z$20)</f>
        <v>PD11_10ADDN2_PR24</v>
      </c>
      <c r="C5229" t="str">
        <f>IF(LEN(_xlfn.CONCAT('PD11'!$B$14, " - ", 'PD11'!$B$20, " - ", 'PD11'!$J$5))&gt;230,LEFT(_xlfn.CONCAT('PD11'!$B$14, " - ", 'PD11'!$B$20, " - ", 'PD11'!$J$5),212)&amp;" [*** truncated]",_xlfn.CONCAT('PD11'!$B$14, " - ", 'PD11'!$B$20, " - ", 'PD11'!$J$5))</f>
        <v>PR14 Blind Year reconciliation end-of-period RCV midnight adjustments as at 31 March 2025 - PR14 IFRS16 RCV adjustment in 2017-18 FYA (CPIH deflated) prices - Additional Control 2</v>
      </c>
      <c r="D5229" t="str">
        <f>'PD11'!$C$20</f>
        <v>£m</v>
      </c>
      <c r="E5229" t="s">
        <v>8488</v>
      </c>
      <c r="F5229" s="1248">
        <f>IF(ISBLANK('PD11'!$J$20),"##BLANK",'PD11'!$J$20)</f>
        <v>0</v>
      </c>
    </row>
    <row r="5230" spans="2:6" x14ac:dyDescent="0.2">
      <c r="B5230" t="str">
        <f>UPPER('PD11'!$AA$20)</f>
        <v>PD11_10TOT_PR24</v>
      </c>
      <c r="C5230" t="str">
        <f>IF(LEN(_xlfn.CONCAT('PD11'!$B$14, " - ", 'PD11'!$B$20, " - ", 'PD11'!$K$5))&gt;230,LEFT(_xlfn.CONCAT('PD11'!$B$14, " - ", 'PD11'!$B$20, " - ", 'PD11'!$K$5),212)&amp;" [*** truncated]",_xlfn.CONCAT('PD11'!$B$14, " - ", 'PD11'!$B$20, " - ", 'PD11'!$K$5))</f>
        <v>PR14 Blind Year reconciliation end-of-period RCV midnight adjustments as at 31 March 2025 - PR14 IFRS16 RCV adjustment in 2017-18 FYA (CPIH deflated) prices - Total</v>
      </c>
      <c r="D5230" t="str">
        <f>'PD11'!$C$20</f>
        <v>£m</v>
      </c>
      <c r="E5230" t="s">
        <v>8488</v>
      </c>
      <c r="F5230" s="1248">
        <f>IF(ISBLANK('PD11'!$K$20),"##BLANK",'PD11'!$K$20)</f>
        <v>0</v>
      </c>
    </row>
    <row r="5231" spans="2:6" x14ac:dyDescent="0.2">
      <c r="B5231" t="str">
        <f>UPPER('PD11'!$U$23)</f>
        <v>PD11_11WR_PR24</v>
      </c>
      <c r="C5231" t="str">
        <f>IF(LEN(_xlfn.CONCAT('PD11'!$B$22, " - ", 'PD11'!$B$23, " - ", 'PD11'!$E$5))&gt;230,LEFT(_xlfn.CONCAT('PD11'!$B$22, " - ", 'PD11'!$B$23, " - ", 'PD11'!$E$5),212)&amp;" [*** truncated]",_xlfn.CONCAT('PD11'!$B$22, " - ", 'PD11'!$B$23, " - ", 'PD11'!$E$5))</f>
        <v>PR19 reconciliation end-of-period RCV midnight adjustments as at 31 March 2025 - PR19 ODI RCV adjustment in 2017-18 FYA (CPIH deflated) prices - Water resources</v>
      </c>
      <c r="D5231" t="str">
        <f>'PD11'!$C$23</f>
        <v>£m</v>
      </c>
      <c r="E5231" t="s">
        <v>8488</v>
      </c>
      <c r="F5231" s="1248">
        <f>IF(ISBLANK('PD11'!$E$23),"##BLANK",'PD11'!$E$23)</f>
        <v>0</v>
      </c>
    </row>
    <row r="5232" spans="2:6" x14ac:dyDescent="0.2">
      <c r="B5232" t="str">
        <f>UPPER('PD11'!$V$23)</f>
        <v>PD11_11WN_PR24</v>
      </c>
      <c r="C5232" t="str">
        <f>IF(LEN(_xlfn.CONCAT('PD11'!$B$22, " - ", 'PD11'!$B$23, " - ", 'PD11'!$F$5))&gt;230,LEFT(_xlfn.CONCAT('PD11'!$B$22, " - ", 'PD11'!$B$23, " - ", 'PD11'!$F$5),212)&amp;" [*** truncated]",_xlfn.CONCAT('PD11'!$B$22, " - ", 'PD11'!$B$23, " - ", 'PD11'!$F$5))</f>
        <v>PR19 reconciliation end-of-period RCV midnight adjustments as at 31 March 2025 - PR19 ODI RCV adjustment in 2017-18 FYA (CPIH deflated) prices - Water Network+</v>
      </c>
      <c r="D5232" t="str">
        <f>'PD11'!$C$23</f>
        <v>£m</v>
      </c>
      <c r="E5232" t="s">
        <v>8488</v>
      </c>
      <c r="F5232" s="1248">
        <f>IF(ISBLANK('PD11'!$F$23),"##BLANK",'PD11'!$F$23)</f>
        <v>0</v>
      </c>
    </row>
    <row r="5233" spans="2:6" x14ac:dyDescent="0.2">
      <c r="B5233" t="str">
        <f>UPPER('PD11'!$W$23)</f>
        <v>PD11_11WWN_PR24</v>
      </c>
      <c r="C5233" t="str">
        <f>IF(LEN(_xlfn.CONCAT('PD11'!$B$22, " - ", 'PD11'!$B$23, " - ", 'PD11'!$G$5))&gt;230,LEFT(_xlfn.CONCAT('PD11'!$B$22, " - ", 'PD11'!$B$23, " - ", 'PD11'!$G$5),212)&amp;" [*** truncated]",_xlfn.CONCAT('PD11'!$B$22, " - ", 'PD11'!$B$23, " - ", 'PD11'!$G$5))</f>
        <v>PR19 reconciliation end-of-period RCV midnight adjustments as at 31 March 2025 - PR19 ODI RCV adjustment in 2017-18 FYA (CPIH deflated) prices - Wastewater Network+</v>
      </c>
      <c r="D5233" t="str">
        <f>'PD11'!$C$23</f>
        <v>£m</v>
      </c>
      <c r="E5233" t="s">
        <v>8488</v>
      </c>
      <c r="F5233" s="1248">
        <f>IF(ISBLANK('PD11'!$G$23),"##BLANK",'PD11'!$G$23)</f>
        <v>0</v>
      </c>
    </row>
    <row r="5234" spans="2:6" x14ac:dyDescent="0.2">
      <c r="B5234" t="str">
        <f>UPPER('PD11'!$X$23)</f>
        <v>PD11_11BIO_PR24</v>
      </c>
      <c r="C5234" t="str">
        <f>IF(LEN(_xlfn.CONCAT('PD11'!$B$22, " - ", 'PD11'!$B$23, " - ", 'PD11'!$H$5))&gt;230,LEFT(_xlfn.CONCAT('PD11'!$B$22, " - ", 'PD11'!$B$23, " - ", 'PD11'!$H$5),212)&amp;" [*** truncated]",_xlfn.CONCAT('PD11'!$B$22, " - ", 'PD11'!$B$23, " - ", 'PD11'!$H$5))</f>
        <v>PR19 reconciliation end-of-period RCV midnight adjustments as at 31 March 2025 - PR19 ODI RCV adjustment in 2017-18 FYA (CPIH deflated) prices - Bioresources</v>
      </c>
      <c r="D5234" t="str">
        <f>'PD11'!$C$23</f>
        <v>£m</v>
      </c>
      <c r="E5234" t="s">
        <v>8488</v>
      </c>
      <c r="F5234" s="1248">
        <f>IF(ISBLANK('PD11'!$H$23),"##BLANK",'PD11'!$H$23)</f>
        <v>0</v>
      </c>
    </row>
    <row r="5235" spans="2:6" x14ac:dyDescent="0.2">
      <c r="B5235" t="str">
        <f>UPPER('PD11'!$Y$23)</f>
        <v>PD11_11ADDN1_PR24</v>
      </c>
      <c r="C5235" t="str">
        <f>IF(LEN(_xlfn.CONCAT('PD11'!$B$22, " - ", 'PD11'!$B$23, " - ", 'PD11'!$I$5))&gt;230,LEFT(_xlfn.CONCAT('PD11'!$B$22, " - ", 'PD11'!$B$23, " - ", 'PD11'!$I$5),212)&amp;" [*** truncated]",_xlfn.CONCAT('PD11'!$B$22, " - ", 'PD11'!$B$23, " - ", 'PD11'!$I$5))</f>
        <v>PR19 reconciliation end-of-period RCV midnight adjustments as at 31 March 2025 - PR19 ODI RCV adjustment in 2017-18 FYA (CPIH deflated) prices - Additional Control 1</v>
      </c>
      <c r="D5235" t="str">
        <f>'PD11'!$C$23</f>
        <v>£m</v>
      </c>
      <c r="E5235" t="s">
        <v>8488</v>
      </c>
      <c r="F5235" s="1248">
        <f>IF(ISBLANK('PD11'!$I$23),"##BLANK",'PD11'!$I$23)</f>
        <v>0</v>
      </c>
    </row>
    <row r="5236" spans="2:6" x14ac:dyDescent="0.2">
      <c r="B5236" t="str">
        <f>UPPER('PD11'!$Z$23)</f>
        <v>PD11_11ADDN2_PR24</v>
      </c>
      <c r="C5236" t="str">
        <f>IF(LEN(_xlfn.CONCAT('PD11'!$B$22, " - ", 'PD11'!$B$23, " - ", 'PD11'!$J$5))&gt;230,LEFT(_xlfn.CONCAT('PD11'!$B$22, " - ", 'PD11'!$B$23, " - ", 'PD11'!$J$5),212)&amp;" [*** truncated]",_xlfn.CONCAT('PD11'!$B$22, " - ", 'PD11'!$B$23, " - ", 'PD11'!$J$5))</f>
        <v>PR19 reconciliation end-of-period RCV midnight adjustments as at 31 March 2025 - PR19 ODI RCV adjustment in 2017-18 FYA (CPIH deflated) prices - Additional Control 2</v>
      </c>
      <c r="D5236" t="str">
        <f>'PD11'!$C$23</f>
        <v>£m</v>
      </c>
      <c r="E5236" t="s">
        <v>8488</v>
      </c>
      <c r="F5236" s="1248">
        <f>IF(ISBLANK('PD11'!$J$23),"##BLANK",'PD11'!$J$23)</f>
        <v>0</v>
      </c>
    </row>
    <row r="5237" spans="2:6" x14ac:dyDescent="0.2">
      <c r="B5237" t="str">
        <f>UPPER('PD11'!$AA$23)</f>
        <v>PD11_11TOT_PR24</v>
      </c>
      <c r="C5237" t="str">
        <f>IF(LEN(_xlfn.CONCAT('PD11'!$B$22, " - ", 'PD11'!$B$23, " - ", 'PD11'!$K$5))&gt;230,LEFT(_xlfn.CONCAT('PD11'!$B$22, " - ", 'PD11'!$B$23, " - ", 'PD11'!$K$5),212)&amp;" [*** truncated]",_xlfn.CONCAT('PD11'!$B$22, " - ", 'PD11'!$B$23, " - ", 'PD11'!$K$5))</f>
        <v>PR19 reconciliation end-of-period RCV midnight adjustments as at 31 March 2025 - PR19 ODI RCV adjustment in 2017-18 FYA (CPIH deflated) prices - Total</v>
      </c>
      <c r="D5237" t="str">
        <f>'PD11'!$C$23</f>
        <v>£m</v>
      </c>
      <c r="E5237" t="s">
        <v>8488</v>
      </c>
      <c r="F5237" s="1248">
        <f>IF(ISBLANK('PD11'!$K$23),"##BLANK",'PD11'!$K$23)</f>
        <v>0</v>
      </c>
    </row>
    <row r="5238" spans="2:6" x14ac:dyDescent="0.2">
      <c r="B5238" t="str">
        <f>UPPER('PD11'!$U$24)</f>
        <v>PD11_12WR_PR24</v>
      </c>
      <c r="C5238" t="str">
        <f>IF(LEN(_xlfn.CONCAT('PD11'!$B$22, " - ", 'PD11'!$B$24, " - ", 'PD11'!$E$5))&gt;230,LEFT(_xlfn.CONCAT('PD11'!$B$22, " - ", 'PD11'!$B$24, " - ", 'PD11'!$E$5),212)&amp;" [*** truncated]",_xlfn.CONCAT('PD11'!$B$22, " - ", 'PD11'!$B$24, " - ", 'PD11'!$E$5))</f>
        <v>PR19 reconciliation end-of-period RCV midnight adjustments as at 31 March 2025 - PR19 WINEP / NEP RCV adjustment in 2017-18 FYA (CPIH deflated) prices - Water resources</v>
      </c>
      <c r="D5238" t="str">
        <f>'PD11'!$C$24</f>
        <v>£m</v>
      </c>
      <c r="E5238" t="s">
        <v>8488</v>
      </c>
      <c r="F5238" s="1248">
        <f>IF(ISBLANK('PD11'!$E$24),"##BLANK",'PD11'!$E$24)</f>
        <v>-0.10900000000000001</v>
      </c>
    </row>
    <row r="5239" spans="2:6" x14ac:dyDescent="0.2">
      <c r="B5239" t="str">
        <f>UPPER('PD11'!$V$24)</f>
        <v>PD11_12WN_PR24</v>
      </c>
      <c r="C5239" t="str">
        <f>IF(LEN(_xlfn.CONCAT('PD11'!$B$22, " - ", 'PD11'!$B$24, " - ", 'PD11'!$F$5))&gt;230,LEFT(_xlfn.CONCAT('PD11'!$B$22, " - ", 'PD11'!$B$24, " - ", 'PD11'!$F$5),212)&amp;" [*** truncated]",_xlfn.CONCAT('PD11'!$B$22, " - ", 'PD11'!$B$24, " - ", 'PD11'!$F$5))</f>
        <v>PR19 reconciliation end-of-period RCV midnight adjustments as at 31 March 2025 - PR19 WINEP / NEP RCV adjustment in 2017-18 FYA (CPIH deflated) prices - Water Network+</v>
      </c>
      <c r="D5239" t="str">
        <f>'PD11'!$C$24</f>
        <v>£m</v>
      </c>
      <c r="E5239" t="s">
        <v>8488</v>
      </c>
      <c r="F5239" s="1248">
        <f>IF(ISBLANK('PD11'!$F$24),"##BLANK",'PD11'!$F$24)</f>
        <v>0</v>
      </c>
    </row>
    <row r="5240" spans="2:6" x14ac:dyDescent="0.2">
      <c r="B5240" t="str">
        <f>UPPER('PD11'!$W$24)</f>
        <v>PD11_12WWN_PR24</v>
      </c>
      <c r="C5240" t="str">
        <f>IF(LEN(_xlfn.CONCAT('PD11'!$B$22, " - ", 'PD11'!$B$24, " - ", 'PD11'!$G$5))&gt;230,LEFT(_xlfn.CONCAT('PD11'!$B$22, " - ", 'PD11'!$B$24, " - ", 'PD11'!$G$5),212)&amp;" [*** truncated]",_xlfn.CONCAT('PD11'!$B$22, " - ", 'PD11'!$B$24, " - ", 'PD11'!$G$5))</f>
        <v>PR19 reconciliation end-of-period RCV midnight adjustments as at 31 March 2025 - PR19 WINEP / NEP RCV adjustment in 2017-18 FYA (CPIH deflated) prices - Wastewater Network+</v>
      </c>
      <c r="D5240" t="str">
        <f>'PD11'!$C$24</f>
        <v>£m</v>
      </c>
      <c r="E5240" t="s">
        <v>8488</v>
      </c>
      <c r="F5240" s="1248">
        <f>IF(ISBLANK('PD11'!$G$24),"##BLANK",'PD11'!$G$24)</f>
        <v>-8.5379999999999985</v>
      </c>
    </row>
    <row r="5241" spans="2:6" x14ac:dyDescent="0.2">
      <c r="B5241" t="str">
        <f>UPPER('PD11'!$X$24)</f>
        <v>PD11_12BIO_PR24</v>
      </c>
      <c r="C5241" t="str">
        <f>IF(LEN(_xlfn.CONCAT('PD11'!$B$22, " - ", 'PD11'!$B$24, " - ", 'PD11'!$H$5))&gt;230,LEFT(_xlfn.CONCAT('PD11'!$B$22, " - ", 'PD11'!$B$24, " - ", 'PD11'!$H$5),212)&amp;" [*** truncated]",_xlfn.CONCAT('PD11'!$B$22, " - ", 'PD11'!$B$24, " - ", 'PD11'!$H$5))</f>
        <v>PR19 reconciliation end-of-period RCV midnight adjustments as at 31 March 2025 - PR19 WINEP / NEP RCV adjustment in 2017-18 FYA (CPIH deflated) prices - Bioresources</v>
      </c>
      <c r="D5241" t="str">
        <f>'PD11'!$C$24</f>
        <v>£m</v>
      </c>
      <c r="E5241" t="s">
        <v>8488</v>
      </c>
      <c r="F5241" s="1248">
        <f>IF(ISBLANK('PD11'!$H$24),"##BLANK",'PD11'!$H$24)</f>
        <v>0</v>
      </c>
    </row>
    <row r="5242" spans="2:6" x14ac:dyDescent="0.2">
      <c r="B5242" t="str">
        <f>UPPER('PD11'!$Y$24)</f>
        <v>PD11_12ADDN1_PR24</v>
      </c>
      <c r="C5242" t="str">
        <f>IF(LEN(_xlfn.CONCAT('PD11'!$B$22, " - ", 'PD11'!$B$24, " - ", 'PD11'!$I$5))&gt;230,LEFT(_xlfn.CONCAT('PD11'!$B$22, " - ", 'PD11'!$B$24, " - ", 'PD11'!$I$5),212)&amp;" [*** truncated]",_xlfn.CONCAT('PD11'!$B$22, " - ", 'PD11'!$B$24, " - ", 'PD11'!$I$5))</f>
        <v>PR19 reconciliation end-of-period RCV midnight adjustments as at 31 March 2025 - PR19 WINEP / NEP RCV adjustment in 2017-18 FYA (CPIH deflated) prices - Additional Control 1</v>
      </c>
      <c r="D5242" t="str">
        <f>'PD11'!$C$24</f>
        <v>£m</v>
      </c>
      <c r="E5242" t="s">
        <v>8488</v>
      </c>
      <c r="F5242" s="1248">
        <f>IF(ISBLANK('PD11'!$I$24),"##BLANK",'PD11'!$I$24)</f>
        <v>0</v>
      </c>
    </row>
    <row r="5243" spans="2:6" x14ac:dyDescent="0.2">
      <c r="B5243" t="str">
        <f>UPPER('PD11'!$Z$24)</f>
        <v>PD11_12ADDN2_PR24</v>
      </c>
      <c r="C5243" t="str">
        <f>IF(LEN(_xlfn.CONCAT('PD11'!$B$22, " - ", 'PD11'!$B$24, " - ", 'PD11'!$J$5))&gt;230,LEFT(_xlfn.CONCAT('PD11'!$B$22, " - ", 'PD11'!$B$24, " - ", 'PD11'!$J$5),212)&amp;" [*** truncated]",_xlfn.CONCAT('PD11'!$B$22, " - ", 'PD11'!$B$24, " - ", 'PD11'!$J$5))</f>
        <v>PR19 reconciliation end-of-period RCV midnight adjustments as at 31 March 2025 - PR19 WINEP / NEP RCV adjustment in 2017-18 FYA (CPIH deflated) prices - Additional Control 2</v>
      </c>
      <c r="D5243" t="str">
        <f>'PD11'!$C$24</f>
        <v>£m</v>
      </c>
      <c r="E5243" t="s">
        <v>8488</v>
      </c>
      <c r="F5243" s="1248">
        <f>IF(ISBLANK('PD11'!$J$24),"##BLANK",'PD11'!$J$24)</f>
        <v>0</v>
      </c>
    </row>
    <row r="5244" spans="2:6" x14ac:dyDescent="0.2">
      <c r="B5244" t="str">
        <f>UPPER('PD11'!$AA$24)</f>
        <v>PD11_12TOT_PR24</v>
      </c>
      <c r="C5244" t="str">
        <f>IF(LEN(_xlfn.CONCAT('PD11'!$B$22, " - ", 'PD11'!$B$24, " - ", 'PD11'!$K$5))&gt;230,LEFT(_xlfn.CONCAT('PD11'!$B$22, " - ", 'PD11'!$B$24, " - ", 'PD11'!$K$5),212)&amp;" [*** truncated]",_xlfn.CONCAT('PD11'!$B$22, " - ", 'PD11'!$B$24, " - ", 'PD11'!$K$5))</f>
        <v>PR19 reconciliation end-of-period RCV midnight adjustments as at 31 March 2025 - PR19 WINEP / NEP RCV adjustment in 2017-18 FYA (CPIH deflated) prices - Total</v>
      </c>
      <c r="D5244" t="str">
        <f>'PD11'!$C$24</f>
        <v>£m</v>
      </c>
      <c r="E5244" t="s">
        <v>8488</v>
      </c>
      <c r="F5244" s="1248">
        <f>IF(ISBLANK('PD11'!$K$24),"##BLANK",'PD11'!$K$24)</f>
        <v>-8.6469999999999985</v>
      </c>
    </row>
    <row r="5245" spans="2:6" x14ac:dyDescent="0.2">
      <c r="B5245" t="str">
        <f>UPPER('PD11'!$U$25)</f>
        <v>PD11_13WR_PR24</v>
      </c>
      <c r="C5245" t="str">
        <f>IF(LEN(_xlfn.CONCAT('PD11'!$B$22, " - ", 'PD11'!$B$25, " - ", 'PD11'!$E$5))&gt;230,LEFT(_xlfn.CONCAT('PD11'!$B$22, " - ", 'PD11'!$B$25, " - ", 'PD11'!$E$5),212)&amp;" [*** truncated]",_xlfn.CONCAT('PD11'!$B$22, " - ", 'PD11'!$B$25, " - ", 'PD11'!$E$5))</f>
        <v>PR19 reconciliation end-of-period RCV midnight adjustments as at 31 March 2025 - PR19 Costs reconciliation RCV adjustment in 2017-18 FYA (CPIH deflated) prices - Water resources</v>
      </c>
      <c r="D5245" t="str">
        <f>'PD11'!$C$25</f>
        <v>£m</v>
      </c>
      <c r="E5245" t="s">
        <v>8488</v>
      </c>
      <c r="F5245" s="1248">
        <f>IF(ISBLANK('PD11'!$E$25),"##BLANK",'PD11'!$E$25)</f>
        <v>-1.0389005208693669</v>
      </c>
    </row>
    <row r="5246" spans="2:6" x14ac:dyDescent="0.2">
      <c r="B5246" t="str">
        <f>UPPER('PD11'!$V$25)</f>
        <v>PD11_13WN_PR24</v>
      </c>
      <c r="C5246" t="str">
        <f>IF(LEN(_xlfn.CONCAT('PD11'!$B$22, " - ", 'PD11'!$B$25, " - ", 'PD11'!$F$5))&gt;230,LEFT(_xlfn.CONCAT('PD11'!$B$22, " - ", 'PD11'!$B$25, " - ", 'PD11'!$F$5),212)&amp;" [*** truncated]",_xlfn.CONCAT('PD11'!$B$22, " - ", 'PD11'!$B$25, " - ", 'PD11'!$F$5))</f>
        <v>PR19 reconciliation end-of-period RCV midnight adjustments as at 31 March 2025 - PR19 Costs reconciliation RCV adjustment in 2017-18 FYA (CPIH deflated) prices - Water Network+</v>
      </c>
      <c r="D5246" t="str">
        <f>'PD11'!$C$25</f>
        <v>£m</v>
      </c>
      <c r="E5246" t="s">
        <v>8488</v>
      </c>
      <c r="F5246" s="1248">
        <f>IF(ISBLANK('PD11'!$F$25),"##BLANK",'PD11'!$F$25)</f>
        <v>76.094225449259781</v>
      </c>
    </row>
    <row r="5247" spans="2:6" x14ac:dyDescent="0.2">
      <c r="B5247" t="str">
        <f>UPPER('PD11'!$W$25)</f>
        <v>PD11_13WWN_PR24</v>
      </c>
      <c r="C5247" t="str">
        <f>IF(LEN(_xlfn.CONCAT('PD11'!$B$22, " - ", 'PD11'!$B$25, " - ", 'PD11'!$G$5))&gt;230,LEFT(_xlfn.CONCAT('PD11'!$B$22, " - ", 'PD11'!$B$25, " - ", 'PD11'!$G$5),212)&amp;" [*** truncated]",_xlfn.CONCAT('PD11'!$B$22, " - ", 'PD11'!$B$25, " - ", 'PD11'!$G$5))</f>
        <v>PR19 reconciliation end-of-period RCV midnight adjustments as at 31 March 2025 - PR19 Costs reconciliation RCV adjustment in 2017-18 FYA (CPIH deflated) prices - Wastewater Network+</v>
      </c>
      <c r="D5247" t="str">
        <f>'PD11'!$C$25</f>
        <v>£m</v>
      </c>
      <c r="E5247" t="s">
        <v>8488</v>
      </c>
      <c r="F5247" s="1248">
        <f>IF(ISBLANK('PD11'!$G$25),"##BLANK",'PD11'!$G$25)</f>
        <v>-29.29695222043728</v>
      </c>
    </row>
    <row r="5248" spans="2:6" x14ac:dyDescent="0.2">
      <c r="B5248" t="str">
        <f>UPPER('PD11'!$X$25)</f>
        <v>PD11_13BIO_PR24</v>
      </c>
      <c r="C5248" t="str">
        <f>IF(LEN(_xlfn.CONCAT('PD11'!$B$22, " - ", 'PD11'!$B$25, " - ", 'PD11'!$H$5))&gt;230,LEFT(_xlfn.CONCAT('PD11'!$B$22, " - ", 'PD11'!$B$25, " - ", 'PD11'!$H$5),212)&amp;" [*** truncated]",_xlfn.CONCAT('PD11'!$B$22, " - ", 'PD11'!$B$25, " - ", 'PD11'!$H$5))</f>
        <v>PR19 reconciliation end-of-period RCV midnight adjustments as at 31 March 2025 - PR19 Costs reconciliation RCV adjustment in 2017-18 FYA (CPIH deflated) prices - Bioresources</v>
      </c>
      <c r="D5248" t="str">
        <f>'PD11'!$C$25</f>
        <v>£m</v>
      </c>
      <c r="E5248" t="s">
        <v>8488</v>
      </c>
      <c r="F5248" s="1248">
        <f>IF(ISBLANK('PD11'!$H$25),"##BLANK",'PD11'!$H$25)</f>
        <v>-0.22437804713570253</v>
      </c>
    </row>
    <row r="5249" spans="2:6" x14ac:dyDescent="0.2">
      <c r="B5249" t="str">
        <f>UPPER('PD11'!$Y$25)</f>
        <v>PD11_13ADDN1_PR24</v>
      </c>
      <c r="C5249" t="str">
        <f>IF(LEN(_xlfn.CONCAT('PD11'!$B$22, " - ", 'PD11'!$B$25, " - ", 'PD11'!$I$5))&gt;230,LEFT(_xlfn.CONCAT('PD11'!$B$22, " - ", 'PD11'!$B$25, " - ", 'PD11'!$I$5),212)&amp;" [*** truncated]",_xlfn.CONCAT('PD11'!$B$22, " - ", 'PD11'!$B$25, " - ", 'PD11'!$I$5))</f>
        <v>PR19 reconciliation end-of-period RCV midnight adjustments as at 31 March 2025 - PR19 Costs reconciliation RCV adjustment in 2017-18 FYA (CPIH deflated) prices - Additional Control 1</v>
      </c>
      <c r="D5249" t="str">
        <f>'PD11'!$C$25</f>
        <v>£m</v>
      </c>
      <c r="E5249" t="s">
        <v>8488</v>
      </c>
      <c r="F5249" s="1248">
        <f>IF(ISBLANK('PD11'!$I$25),"##BLANK",'PD11'!$I$25)</f>
        <v>0</v>
      </c>
    </row>
    <row r="5250" spans="2:6" x14ac:dyDescent="0.2">
      <c r="B5250" t="str">
        <f>UPPER('PD11'!$Z$25)</f>
        <v>PD11_13ADDN2_PR24</v>
      </c>
      <c r="C5250" t="str">
        <f>IF(LEN(_xlfn.CONCAT('PD11'!$B$22, " - ", 'PD11'!$B$25, " - ", 'PD11'!$J$5))&gt;230,LEFT(_xlfn.CONCAT('PD11'!$B$22, " - ", 'PD11'!$B$25, " - ", 'PD11'!$J$5),212)&amp;" [*** truncated]",_xlfn.CONCAT('PD11'!$B$22, " - ", 'PD11'!$B$25, " - ", 'PD11'!$J$5))</f>
        <v>PR19 reconciliation end-of-period RCV midnight adjustments as at 31 March 2025 - PR19 Costs reconciliation RCV adjustment in 2017-18 FYA (CPIH deflated) prices - Additional Control 2</v>
      </c>
      <c r="D5250" t="str">
        <f>'PD11'!$C$25</f>
        <v>£m</v>
      </c>
      <c r="E5250" t="s">
        <v>8488</v>
      </c>
      <c r="F5250" s="1248">
        <f>IF(ISBLANK('PD11'!$J$25),"##BLANK",'PD11'!$J$25)</f>
        <v>0</v>
      </c>
    </row>
    <row r="5251" spans="2:6" x14ac:dyDescent="0.2">
      <c r="B5251" t="str">
        <f>UPPER('PD11'!$AA$25)</f>
        <v>PD11_13TOT_PR24</v>
      </c>
      <c r="C5251" t="str">
        <f>IF(LEN(_xlfn.CONCAT('PD11'!$B$22, " - ", 'PD11'!$B$25, " - ", 'PD11'!$K$5))&gt;230,LEFT(_xlfn.CONCAT('PD11'!$B$22, " - ", 'PD11'!$B$25, " - ", 'PD11'!$K$5),212)&amp;" [*** truncated]",_xlfn.CONCAT('PD11'!$B$22, " - ", 'PD11'!$B$25, " - ", 'PD11'!$K$5))</f>
        <v>PR19 reconciliation end-of-period RCV midnight adjustments as at 31 March 2025 - PR19 Costs reconciliation RCV adjustment in 2017-18 FYA (CPIH deflated) prices - Total</v>
      </c>
      <c r="D5251" t="str">
        <f>'PD11'!$C$25</f>
        <v>£m</v>
      </c>
      <c r="E5251" t="s">
        <v>8488</v>
      </c>
      <c r="F5251" s="1248">
        <f>IF(ISBLANK('PD11'!$K$25),"##BLANK",'PD11'!$K$25)</f>
        <v>45.533994660817442</v>
      </c>
    </row>
    <row r="5252" spans="2:6" x14ac:dyDescent="0.2">
      <c r="B5252" t="str">
        <f>UPPER('PD11'!$U$26)</f>
        <v>PD11_14WR_PR24</v>
      </c>
      <c r="C5252" t="str">
        <f>IF(LEN(_xlfn.CONCAT('PD11'!$B$22, " - ", 'PD11'!$B$26, " - ", 'PD11'!$E$5))&gt;230,LEFT(_xlfn.CONCAT('PD11'!$B$22, " - ", 'PD11'!$B$26, " - ", 'PD11'!$E$5),212)&amp;" [*** truncated]",_xlfn.CONCAT('PD11'!$B$22, " - ", 'PD11'!$B$26, " - ", 'PD11'!$E$5))</f>
        <v>PR19 reconciliation end-of-period RCV midnight adjustments as at 31 March 2025 - PR19 Land sales RCV adjustment in 2017-18 FYA (CPIH deflated) prices - Water resources</v>
      </c>
      <c r="D5252" t="str">
        <f>'PD11'!$C$26</f>
        <v>£m</v>
      </c>
      <c r="E5252" t="s">
        <v>8488</v>
      </c>
      <c r="F5252" s="1248">
        <f>IF(ISBLANK('PD11'!$E$26),"##BLANK",'PD11'!$E$26)</f>
        <v>-0.6252050556267652</v>
      </c>
    </row>
    <row r="5253" spans="2:6" x14ac:dyDescent="0.2">
      <c r="B5253" t="str">
        <f>UPPER('PD11'!$V$26)</f>
        <v>PD11_14WN_PR24</v>
      </c>
      <c r="C5253" t="str">
        <f>IF(LEN(_xlfn.CONCAT('PD11'!$B$22, " - ", 'PD11'!$B$26, " - ", 'PD11'!$F$5))&gt;230,LEFT(_xlfn.CONCAT('PD11'!$B$22, " - ", 'PD11'!$B$26, " - ", 'PD11'!$F$5),212)&amp;" [*** truncated]",_xlfn.CONCAT('PD11'!$B$22, " - ", 'PD11'!$B$26, " - ", 'PD11'!$F$5))</f>
        <v>PR19 reconciliation end-of-period RCV midnight adjustments as at 31 March 2025 - PR19 Land sales RCV adjustment in 2017-18 FYA (CPIH deflated) prices - Water Network+</v>
      </c>
      <c r="D5253" t="str">
        <f>'PD11'!$C$26</f>
        <v>£m</v>
      </c>
      <c r="E5253" t="s">
        <v>8488</v>
      </c>
      <c r="F5253" s="1248">
        <f>IF(ISBLANK('PD11'!$F$26),"##BLANK",'PD11'!$F$26)</f>
        <v>-1.9483738308476468</v>
      </c>
    </row>
    <row r="5254" spans="2:6" x14ac:dyDescent="0.2">
      <c r="B5254" t="str">
        <f>UPPER('PD11'!$W$26)</f>
        <v>PD11_14WWN_PR24</v>
      </c>
      <c r="C5254" t="str">
        <f>IF(LEN(_xlfn.CONCAT('PD11'!$B$22, " - ", 'PD11'!$B$26, " - ", 'PD11'!$G$5))&gt;230,LEFT(_xlfn.CONCAT('PD11'!$B$22, " - ", 'PD11'!$B$26, " - ", 'PD11'!$G$5),212)&amp;" [*** truncated]",_xlfn.CONCAT('PD11'!$B$22, " - ", 'PD11'!$B$26, " - ", 'PD11'!$G$5))</f>
        <v>PR19 reconciliation end-of-period RCV midnight adjustments as at 31 March 2025 - PR19 Land sales RCV adjustment in 2017-18 FYA (CPIH deflated) prices - Wastewater Network+</v>
      </c>
      <c r="D5254" t="str">
        <f>'PD11'!$C$26</f>
        <v>£m</v>
      </c>
      <c r="E5254" t="s">
        <v>8488</v>
      </c>
      <c r="F5254" s="1248">
        <f>IF(ISBLANK('PD11'!$G$26),"##BLANK",'PD11'!$G$26)</f>
        <v>-2.823717439937818</v>
      </c>
    </row>
    <row r="5255" spans="2:6" x14ac:dyDescent="0.2">
      <c r="B5255" t="str">
        <f>UPPER('PD11'!$Y$26)</f>
        <v>PD11_14ADDN1_PR24</v>
      </c>
      <c r="C5255" t="str">
        <f>IF(LEN(_xlfn.CONCAT('PD11'!$B$22, " - ", 'PD11'!$B$26, " - ", 'PD11'!$I$5))&gt;230,LEFT(_xlfn.CONCAT('PD11'!$B$22, " - ", 'PD11'!$B$26, " - ", 'PD11'!$I$5),212)&amp;" [*** truncated]",_xlfn.CONCAT('PD11'!$B$22, " - ", 'PD11'!$B$26, " - ", 'PD11'!$I$5))</f>
        <v>PR19 reconciliation end-of-period RCV midnight adjustments as at 31 March 2025 - PR19 Land sales RCV adjustment in 2017-18 FYA (CPIH deflated) prices - Additional Control 1</v>
      </c>
      <c r="D5255" t="str">
        <f>'PD11'!$C$26</f>
        <v>£m</v>
      </c>
      <c r="E5255" t="s">
        <v>8488</v>
      </c>
      <c r="F5255" s="1248">
        <f>IF(ISBLANK('PD11'!$I$26),"##BLANK",'PD11'!$I$26)</f>
        <v>0</v>
      </c>
    </row>
    <row r="5256" spans="2:6" x14ac:dyDescent="0.2">
      <c r="B5256" t="str">
        <f>UPPER('PD11'!$Z$26)</f>
        <v>PD11_14ADDN2_PR24</v>
      </c>
      <c r="C5256" t="str">
        <f>IF(LEN(_xlfn.CONCAT('PD11'!$B$22, " - ", 'PD11'!$B$26, " - ", 'PD11'!$J$5))&gt;230,LEFT(_xlfn.CONCAT('PD11'!$B$22, " - ", 'PD11'!$B$26, " - ", 'PD11'!$J$5),212)&amp;" [*** truncated]",_xlfn.CONCAT('PD11'!$B$22, " - ", 'PD11'!$B$26, " - ", 'PD11'!$J$5))</f>
        <v>PR19 reconciliation end-of-period RCV midnight adjustments as at 31 March 2025 - PR19 Land sales RCV adjustment in 2017-18 FYA (CPIH deflated) prices - Additional Control 2</v>
      </c>
      <c r="D5256" t="str">
        <f>'PD11'!$C$26</f>
        <v>£m</v>
      </c>
      <c r="E5256" t="s">
        <v>8488</v>
      </c>
      <c r="F5256" s="1248">
        <f>IF(ISBLANK('PD11'!$J$26),"##BLANK",'PD11'!$J$26)</f>
        <v>0</v>
      </c>
    </row>
    <row r="5257" spans="2:6" x14ac:dyDescent="0.2">
      <c r="B5257" t="str">
        <f>UPPER('PD11'!$AA$26)</f>
        <v>PD11_14TOT_PR24</v>
      </c>
      <c r="C5257" t="str">
        <f>IF(LEN(_xlfn.CONCAT('PD11'!$B$22, " - ", 'PD11'!$B$26, " - ", 'PD11'!$K$5))&gt;230,LEFT(_xlfn.CONCAT('PD11'!$B$22, " - ", 'PD11'!$B$26, " - ", 'PD11'!$K$5),212)&amp;" [*** truncated]",_xlfn.CONCAT('PD11'!$B$22, " - ", 'PD11'!$B$26, " - ", 'PD11'!$K$5))</f>
        <v>PR19 reconciliation end-of-period RCV midnight adjustments as at 31 March 2025 - PR19 Land sales RCV adjustment in 2017-18 FYA (CPIH deflated) prices - Total</v>
      </c>
      <c r="D5257" t="str">
        <f>'PD11'!$C$26</f>
        <v>£m</v>
      </c>
      <c r="E5257" t="s">
        <v>8488</v>
      </c>
      <c r="F5257" s="1248">
        <f>IF(ISBLANK('PD11'!$K$26),"##BLANK",'PD11'!$K$26)</f>
        <v>-5.3972963264122296</v>
      </c>
    </row>
    <row r="5258" spans="2:6" x14ac:dyDescent="0.2">
      <c r="B5258" t="str">
        <f>UPPER('PD11'!$U$27)</f>
        <v>PD11_15WR_PR24</v>
      </c>
      <c r="C5258" t="str">
        <f>IF(LEN(_xlfn.CONCAT('PD11'!$B$22, " - ", 'PD11'!$B$27, " - ", 'PD11'!$E$5))&gt;230,LEFT(_xlfn.CONCAT('PD11'!$B$22, " - ", 'PD11'!$B$27, " - ", 'PD11'!$E$5),212)&amp;" [*** truncated]",_xlfn.CONCAT('PD11'!$B$22, " - ", 'PD11'!$B$27, " - ", 'PD11'!$E$5))</f>
        <v>PR19 reconciliation end-of-period RCV midnight adjustments as at 31 March 2025 - PR19 RPI-CPIH wedge RCV adjustment in 2017-18 FYA (CPIH deflated) prices - Water resources</v>
      </c>
      <c r="D5258" t="str">
        <f>'PD11'!$C$27</f>
        <v>£m</v>
      </c>
      <c r="E5258" t="s">
        <v>8488</v>
      </c>
      <c r="F5258" s="1248">
        <f>IF(ISBLANK('PD11'!$E$27),"##BLANK",'PD11'!$E$27)</f>
        <v>2.4709938372929798</v>
      </c>
    </row>
    <row r="5259" spans="2:6" x14ac:dyDescent="0.2">
      <c r="B5259" t="str">
        <f>UPPER('PD11'!$V$27)</f>
        <v>PD11_15WN_PR24</v>
      </c>
      <c r="C5259" t="str">
        <f>IF(LEN(_xlfn.CONCAT('PD11'!$B$22, " - ", 'PD11'!$B$27, " - ", 'PD11'!$F$5))&gt;230,LEFT(_xlfn.CONCAT('PD11'!$B$22, " - ", 'PD11'!$B$27, " - ", 'PD11'!$F$5),212)&amp;" [*** truncated]",_xlfn.CONCAT('PD11'!$B$22, " - ", 'PD11'!$B$27, " - ", 'PD11'!$F$5))</f>
        <v>PR19 reconciliation end-of-period RCV midnight adjustments as at 31 March 2025 - PR19 RPI-CPIH wedge RCV adjustment in 2017-18 FYA (CPIH deflated) prices - Water Network+</v>
      </c>
      <c r="D5259" t="str">
        <f>'PD11'!$C$27</f>
        <v>£m</v>
      </c>
      <c r="E5259" t="s">
        <v>8488</v>
      </c>
      <c r="F5259" s="1248">
        <f>IF(ISBLANK('PD11'!$F$27),"##BLANK",'PD11'!$F$27)</f>
        <v>36.832199674582171</v>
      </c>
    </row>
    <row r="5260" spans="2:6" x14ac:dyDescent="0.2">
      <c r="B5260" t="str">
        <f>UPPER('PD11'!$W$27)</f>
        <v>PD11_15WWN_PR24</v>
      </c>
      <c r="C5260" t="str">
        <f>IF(LEN(_xlfn.CONCAT('PD11'!$B$22, " - ", 'PD11'!$B$27, " - ", 'PD11'!$G$5))&gt;230,LEFT(_xlfn.CONCAT('PD11'!$B$22, " - ", 'PD11'!$B$27, " - ", 'PD11'!$G$5),212)&amp;" [*** truncated]",_xlfn.CONCAT('PD11'!$B$22, " - ", 'PD11'!$B$27, " - ", 'PD11'!$G$5))</f>
        <v>PR19 reconciliation end-of-period RCV midnight adjustments as at 31 March 2025 - PR19 RPI-CPIH wedge RCV adjustment in 2017-18 FYA (CPIH deflated) prices - Wastewater Network+</v>
      </c>
      <c r="D5260" t="str">
        <f>'PD11'!$C$27</f>
        <v>£m</v>
      </c>
      <c r="E5260" t="s">
        <v>8488</v>
      </c>
      <c r="F5260" s="1248">
        <f>IF(ISBLANK('PD11'!$G$27),"##BLANK",'PD11'!$G$27)</f>
        <v>55.487851831394892</v>
      </c>
    </row>
    <row r="5261" spans="2:6" x14ac:dyDescent="0.2">
      <c r="B5261" t="str">
        <f>UPPER('PD11'!$X$27)</f>
        <v>PD11_15BIO_PR24</v>
      </c>
      <c r="C5261" t="str">
        <f>IF(LEN(_xlfn.CONCAT('PD11'!$B$22, " - ", 'PD11'!$B$27, " - ", 'PD11'!$H$5))&gt;230,LEFT(_xlfn.CONCAT('PD11'!$B$22, " - ", 'PD11'!$B$27, " - ", 'PD11'!$H$5),212)&amp;" [*** truncated]",_xlfn.CONCAT('PD11'!$B$22, " - ", 'PD11'!$B$27, " - ", 'PD11'!$H$5))</f>
        <v>PR19 reconciliation end-of-period RCV midnight adjustments as at 31 March 2025 - PR19 RPI-CPIH wedge RCV adjustment in 2017-18 FYA (CPIH deflated) prices - Bioresources</v>
      </c>
      <c r="D5261" t="str">
        <f>'PD11'!$C$27</f>
        <v>£m</v>
      </c>
      <c r="E5261" t="s">
        <v>8488</v>
      </c>
      <c r="F5261" s="1248">
        <f>IF(ISBLANK('PD11'!$H$27),"##BLANK",'PD11'!$H$27)</f>
        <v>3.8851129840192158</v>
      </c>
    </row>
    <row r="5262" spans="2:6" x14ac:dyDescent="0.2">
      <c r="B5262" t="str">
        <f>UPPER('PD11'!$Y$27)</f>
        <v>PD11_15ADDN1_PR24</v>
      </c>
      <c r="C5262" t="str">
        <f>IF(LEN(_xlfn.CONCAT('PD11'!$B$22, " - ", 'PD11'!$B$27, " - ", 'PD11'!$I$5))&gt;230,LEFT(_xlfn.CONCAT('PD11'!$B$22, " - ", 'PD11'!$B$27, " - ", 'PD11'!$I$5),212)&amp;" [*** truncated]",_xlfn.CONCAT('PD11'!$B$22, " - ", 'PD11'!$B$27, " - ", 'PD11'!$I$5))</f>
        <v>PR19 reconciliation end-of-period RCV midnight adjustments as at 31 March 2025 - PR19 RPI-CPIH wedge RCV adjustment in 2017-18 FYA (CPIH deflated) prices - Additional Control 1</v>
      </c>
      <c r="D5262" t="str">
        <f>'PD11'!$C$27</f>
        <v>£m</v>
      </c>
      <c r="E5262" t="s">
        <v>8488</v>
      </c>
      <c r="F5262" s="1248">
        <f>IF(ISBLANK('PD11'!$I$27),"##BLANK",'PD11'!$I$27)</f>
        <v>0</v>
      </c>
    </row>
    <row r="5263" spans="2:6" x14ac:dyDescent="0.2">
      <c r="B5263" t="str">
        <f>UPPER('PD11'!$Z$27)</f>
        <v>PD11_15ADDN2_PR24</v>
      </c>
      <c r="C5263" t="str">
        <f>IF(LEN(_xlfn.CONCAT('PD11'!$B$22, " - ", 'PD11'!$B$27, " - ", 'PD11'!$J$5))&gt;230,LEFT(_xlfn.CONCAT('PD11'!$B$22, " - ", 'PD11'!$B$27, " - ", 'PD11'!$J$5),212)&amp;" [*** truncated]",_xlfn.CONCAT('PD11'!$B$22, " - ", 'PD11'!$B$27, " - ", 'PD11'!$J$5))</f>
        <v>PR19 reconciliation end-of-period RCV midnight adjustments as at 31 March 2025 - PR19 RPI-CPIH wedge RCV adjustment in 2017-18 FYA (CPIH deflated) prices - Additional Control 2</v>
      </c>
      <c r="D5263" t="str">
        <f>'PD11'!$C$27</f>
        <v>£m</v>
      </c>
      <c r="E5263" t="s">
        <v>8488</v>
      </c>
      <c r="F5263" s="1248">
        <f>IF(ISBLANK('PD11'!$J$27),"##BLANK",'PD11'!$J$27)</f>
        <v>0</v>
      </c>
    </row>
    <row r="5264" spans="2:6" x14ac:dyDescent="0.2">
      <c r="B5264" t="str">
        <f>UPPER('PD11'!$AA$27)</f>
        <v>PD11_15TOT_PR24</v>
      </c>
      <c r="C5264" t="str">
        <f>IF(LEN(_xlfn.CONCAT('PD11'!$B$22, " - ", 'PD11'!$B$27, " - ", 'PD11'!$K$5))&gt;230,LEFT(_xlfn.CONCAT('PD11'!$B$22, " - ", 'PD11'!$B$27, " - ", 'PD11'!$K$5),212)&amp;" [*** truncated]",_xlfn.CONCAT('PD11'!$B$22, " - ", 'PD11'!$B$27, " - ", 'PD11'!$K$5))</f>
        <v>PR19 reconciliation end-of-period RCV midnight adjustments as at 31 March 2025 - PR19 RPI-CPIH wedge RCV adjustment in 2017-18 FYA (CPIH deflated) prices - Total</v>
      </c>
      <c r="D5264" t="str">
        <f>'PD11'!$C$27</f>
        <v>£m</v>
      </c>
      <c r="E5264" t="s">
        <v>8488</v>
      </c>
      <c r="F5264" s="1248">
        <f>IF(ISBLANK('PD11'!$K$27),"##BLANK",'PD11'!$K$27)</f>
        <v>98.676158327289258</v>
      </c>
    </row>
    <row r="5265" spans="2:6" x14ac:dyDescent="0.2">
      <c r="B5265" t="str">
        <f>UPPER('PD11'!$U$28)</f>
        <v>PD11_16WR_PR24</v>
      </c>
      <c r="C5265" t="str">
        <f>IF(LEN(_xlfn.CONCAT('PD11'!$B$22, " - ", 'PD11'!$B$28, " - ", 'PD11'!$E$5))&gt;230,LEFT(_xlfn.CONCAT('PD11'!$B$22, " - ", 'PD11'!$B$28, " - ", 'PD11'!$E$5),212)&amp;" [*** truncated]",_xlfn.CONCAT('PD11'!$B$22, " - ", 'PD11'!$B$28, " - ", 'PD11'!$E$5))</f>
        <v>PR19 reconciliation end-of-period RCV midnight adjustments as at 31 March 2025 - PR19 Strategic regional water resources RCV adjustment in 2017-18 FYA (CPIH deflated) prices - Water resources</v>
      </c>
      <c r="D5265" t="str">
        <f>'PD11'!$C$28</f>
        <v>£m</v>
      </c>
      <c r="E5265" t="s">
        <v>8488</v>
      </c>
      <c r="F5265" s="1248">
        <f>IF(ISBLANK('PD11'!$E$28),"##BLANK",'PD11'!$E$28)</f>
        <v>5.4099947462525826</v>
      </c>
    </row>
    <row r="5266" spans="2:6" x14ac:dyDescent="0.2">
      <c r="B5266" t="str">
        <f>UPPER('PD11'!$V$28)</f>
        <v>PD11_16WN_PR24</v>
      </c>
      <c r="C5266" t="str">
        <f>IF(LEN(_xlfn.CONCAT('PD11'!$B$22, " - ", 'PD11'!$B$28, " - ", 'PD11'!$F$5))&gt;230,LEFT(_xlfn.CONCAT('PD11'!$B$22, " - ", 'PD11'!$B$28, " - ", 'PD11'!$F$5),212)&amp;" [*** truncated]",_xlfn.CONCAT('PD11'!$B$22, " - ", 'PD11'!$B$28, " - ", 'PD11'!$F$5))</f>
        <v>PR19 reconciliation end-of-period RCV midnight adjustments as at 31 March 2025 - PR19 Strategic regional water resources RCV adjustment in 2017-18 FYA (CPIH deflated) prices - Water Network+</v>
      </c>
      <c r="D5266" t="str">
        <f>'PD11'!$C$28</f>
        <v>£m</v>
      </c>
      <c r="E5266" t="s">
        <v>8488</v>
      </c>
      <c r="F5266" s="1248">
        <f>IF(ISBLANK('PD11'!$F$28),"##BLANK",'PD11'!$F$28)</f>
        <v>4.8146829998455845</v>
      </c>
    </row>
    <row r="5267" spans="2:6" x14ac:dyDescent="0.2">
      <c r="B5267" t="str">
        <f>UPPER('PD11'!$AA$28)</f>
        <v>PD11_16TOT_PR24</v>
      </c>
      <c r="C5267" t="str">
        <f>IF(LEN(_xlfn.CONCAT('PD11'!$B$22, " - ", 'PD11'!$B$28, " - ", 'PD11'!$K$5))&gt;230,LEFT(_xlfn.CONCAT('PD11'!$B$22, " - ", 'PD11'!$B$28, " - ", 'PD11'!$K$5),212)&amp;" [*** truncated]",_xlfn.CONCAT('PD11'!$B$22, " - ", 'PD11'!$B$28, " - ", 'PD11'!$K$5))</f>
        <v>PR19 reconciliation end-of-period RCV midnight adjustments as at 31 March 2025 - PR19 Strategic regional water resources RCV adjustment in 2017-18 FYA (CPIH deflated) prices - Total</v>
      </c>
      <c r="D5267" t="str">
        <f>'PD11'!$C$28</f>
        <v>£m</v>
      </c>
      <c r="E5267" t="s">
        <v>8488</v>
      </c>
      <c r="F5267" s="1248">
        <f>IF(ISBLANK('PD11'!$K$28),"##BLANK",'PD11'!$K$28)</f>
        <v>10.224677746098166</v>
      </c>
    </row>
    <row r="5268" spans="2:6" x14ac:dyDescent="0.2">
      <c r="B5268" t="str">
        <f>UPPER('PD11'!$U$29)</f>
        <v>PD11_17WR_PR24</v>
      </c>
      <c r="C5268" t="str">
        <f>IF(LEN(_xlfn.CONCAT('PD11'!$B$22, " - ", 'PD11'!$B$29, " - ", 'PD11'!$E$5))&gt;230,LEFT(_xlfn.CONCAT('PD11'!$B$22, " - ", 'PD11'!$B$29, " - ", 'PD11'!$E$5),212)&amp;" [*** truncated]",_xlfn.CONCAT('PD11'!$B$22, " - ", 'PD11'!$B$29, " - ", 'PD11'!$E$5))</f>
        <v>PR19 reconciliation end-of-period RCV midnight adjustments as at 31 March 2025 - PR19 Green recovery RCV adjustment in 2017-18 FYA (CPIH deflated) prices - Water resources</v>
      </c>
      <c r="D5268" t="str">
        <f>'PD11'!$C$29</f>
        <v>£m</v>
      </c>
      <c r="E5268" t="s">
        <v>8488</v>
      </c>
      <c r="F5268" s="1248">
        <f>IF(ISBLANK('PD11'!$E$29),"##BLANK",'PD11'!$E$29)</f>
        <v>0</v>
      </c>
    </row>
    <row r="5269" spans="2:6" x14ac:dyDescent="0.2">
      <c r="B5269" t="str">
        <f>UPPER('PD11'!$V$29)</f>
        <v>PD11_17WN_PR24</v>
      </c>
      <c r="C5269" t="str">
        <f>IF(LEN(_xlfn.CONCAT('PD11'!$B$22, " - ", 'PD11'!$B$29, " - ", 'PD11'!$F$5))&gt;230,LEFT(_xlfn.CONCAT('PD11'!$B$22, " - ", 'PD11'!$B$29, " - ", 'PD11'!$F$5),212)&amp;" [*** truncated]",_xlfn.CONCAT('PD11'!$B$22, " - ", 'PD11'!$B$29, " - ", 'PD11'!$F$5))</f>
        <v>PR19 reconciliation end-of-period RCV midnight adjustments as at 31 March 2025 - PR19 Green recovery RCV adjustment in 2017-18 FYA (CPIH deflated) prices - Water Network+</v>
      </c>
      <c r="D5269" t="str">
        <f>'PD11'!$C$29</f>
        <v>£m</v>
      </c>
      <c r="E5269" t="s">
        <v>8488</v>
      </c>
      <c r="F5269" s="1248">
        <f>IF(ISBLANK('PD11'!$F$29),"##BLANK",'PD11'!$F$29)</f>
        <v>0</v>
      </c>
    </row>
    <row r="5270" spans="2:6" x14ac:dyDescent="0.2">
      <c r="B5270" t="str">
        <f>UPPER('PD11'!$W$29)</f>
        <v>PD11_17WWN_PR24</v>
      </c>
      <c r="C5270" t="str">
        <f>IF(LEN(_xlfn.CONCAT('PD11'!$B$22, " - ", 'PD11'!$B$29, " - ", 'PD11'!$G$5))&gt;230,LEFT(_xlfn.CONCAT('PD11'!$B$22, " - ", 'PD11'!$B$29, " - ", 'PD11'!$G$5),212)&amp;" [*** truncated]",_xlfn.CONCAT('PD11'!$B$22, " - ", 'PD11'!$B$29, " - ", 'PD11'!$G$5))</f>
        <v>PR19 reconciliation end-of-period RCV midnight adjustments as at 31 March 2025 - PR19 Green recovery RCV adjustment in 2017-18 FYA (CPIH deflated) prices - Wastewater Network+</v>
      </c>
      <c r="D5270" t="str">
        <f>'PD11'!$C$29</f>
        <v>£m</v>
      </c>
      <c r="E5270" t="s">
        <v>8488</v>
      </c>
      <c r="F5270" s="1248">
        <f>IF(ISBLANK('PD11'!$G$29),"##BLANK",'PD11'!$G$29)</f>
        <v>0</v>
      </c>
    </row>
    <row r="5271" spans="2:6" x14ac:dyDescent="0.2">
      <c r="B5271" t="str">
        <f>UPPER('PD11'!$X$29)</f>
        <v>PD11_17BIO_PR24</v>
      </c>
      <c r="C5271" t="str">
        <f>IF(LEN(_xlfn.CONCAT('PD11'!$B$22, " - ", 'PD11'!$B$29, " - ", 'PD11'!$H$5))&gt;230,LEFT(_xlfn.CONCAT('PD11'!$B$22, " - ", 'PD11'!$B$29, " - ", 'PD11'!$H$5),212)&amp;" [*** truncated]",_xlfn.CONCAT('PD11'!$B$22, " - ", 'PD11'!$B$29, " - ", 'PD11'!$H$5))</f>
        <v>PR19 reconciliation end-of-period RCV midnight adjustments as at 31 March 2025 - PR19 Green recovery RCV adjustment in 2017-18 FYA (CPIH deflated) prices - Bioresources</v>
      </c>
      <c r="D5271" t="str">
        <f>'PD11'!$C$29</f>
        <v>£m</v>
      </c>
      <c r="E5271" t="s">
        <v>8488</v>
      </c>
      <c r="F5271" s="1248">
        <f>IF(ISBLANK('PD11'!$H$29),"##BLANK",'PD11'!$H$29)</f>
        <v>0</v>
      </c>
    </row>
    <row r="5272" spans="2:6" x14ac:dyDescent="0.2">
      <c r="B5272" t="str">
        <f>UPPER('PD11'!$AA$29)</f>
        <v>PD11_17TOT_PR24</v>
      </c>
      <c r="C5272" t="str">
        <f>IF(LEN(_xlfn.CONCAT('PD11'!$B$22, " - ", 'PD11'!$B$29, " - ", 'PD11'!$K$5))&gt;230,LEFT(_xlfn.CONCAT('PD11'!$B$22, " - ", 'PD11'!$B$29, " - ", 'PD11'!$K$5),212)&amp;" [*** truncated]",_xlfn.CONCAT('PD11'!$B$22, " - ", 'PD11'!$B$29, " - ", 'PD11'!$K$5))</f>
        <v>PR19 reconciliation end-of-period RCV midnight adjustments as at 31 March 2025 - PR19 Green recovery RCV adjustment in 2017-18 FYA (CPIH deflated) prices - Total</v>
      </c>
      <c r="D5272" t="str">
        <f>'PD11'!$C$29</f>
        <v>£m</v>
      </c>
      <c r="E5272" t="s">
        <v>8488</v>
      </c>
      <c r="F5272" s="1248">
        <f>IF(ISBLANK('PD11'!$K$29),"##BLANK",'PD11'!$K$29)</f>
        <v>0</v>
      </c>
    </row>
    <row r="5273" spans="2:6" x14ac:dyDescent="0.2">
      <c r="B5273" t="str">
        <f>UPPER('PD11'!$Y$30)</f>
        <v>PD11_18ADDN1_PR24</v>
      </c>
      <c r="C5273" t="str">
        <f>IF(LEN(_xlfn.CONCAT('PD11'!$B$22, " - ", 'PD11'!$B$30, " - ", 'PD11'!$I$5))&gt;230,LEFT(_xlfn.CONCAT('PD11'!$B$22, " - ", 'PD11'!$B$30, " - ", 'PD11'!$I$5),212)&amp;" [*** truncated]",_xlfn.CONCAT('PD11'!$B$22, " - ", 'PD11'!$B$30, " - ", 'PD11'!$I$5))</f>
        <v>PR19 reconciliation end-of-period RCV midnight adjustments as at 31 March 2025 - PR19 Havant Thicket activities RCV adjustment in 2017-18 FYA (CPIH deflated) prices - Additional Control 1</v>
      </c>
      <c r="D5273" t="str">
        <f>'PD11'!$C$30</f>
        <v>£m</v>
      </c>
      <c r="E5273" t="s">
        <v>8488</v>
      </c>
      <c r="F5273" s="1248">
        <f>IF(ISBLANK('PD11'!$I$30),"##BLANK",'PD11'!$I$30)</f>
        <v>0</v>
      </c>
    </row>
    <row r="5274" spans="2:6" x14ac:dyDescent="0.2">
      <c r="B5274" t="str">
        <f>UPPER('PD11'!$Z$30)</f>
        <v>PD11_18ADDN2_PR24</v>
      </c>
      <c r="C5274" t="str">
        <f>IF(LEN(_xlfn.CONCAT('PD11'!$B$22, " - ", 'PD11'!$B$30, " - ", 'PD11'!$J$5))&gt;230,LEFT(_xlfn.CONCAT('PD11'!$B$22, " - ", 'PD11'!$B$30, " - ", 'PD11'!$J$5),212)&amp;" [*** truncated]",_xlfn.CONCAT('PD11'!$B$22, " - ", 'PD11'!$B$30, " - ", 'PD11'!$J$5))</f>
        <v>PR19 reconciliation end-of-period RCV midnight adjustments as at 31 March 2025 - PR19 Havant Thicket activities RCV adjustment in 2017-18 FYA (CPIH deflated) prices - Additional Control 2</v>
      </c>
      <c r="D5274" t="str">
        <f>'PD11'!$C$30</f>
        <v>£m</v>
      </c>
      <c r="E5274" t="s">
        <v>8488</v>
      </c>
      <c r="F5274" s="1248">
        <f>IF(ISBLANK('PD11'!$J$30),"##BLANK",'PD11'!$J$30)</f>
        <v>0</v>
      </c>
    </row>
    <row r="5275" spans="2:6" x14ac:dyDescent="0.2">
      <c r="B5275" t="str">
        <f>UPPER('PD11'!$AA$30)</f>
        <v>PD11_18TOT_PR24</v>
      </c>
      <c r="C5275" t="str">
        <f>IF(LEN(_xlfn.CONCAT('PD11'!$B$22, " - ", 'PD11'!$B$30, " - ", 'PD11'!$K$5))&gt;230,LEFT(_xlfn.CONCAT('PD11'!$B$22, " - ", 'PD11'!$B$30, " - ", 'PD11'!$K$5),212)&amp;" [*** truncated]",_xlfn.CONCAT('PD11'!$B$22, " - ", 'PD11'!$B$30, " - ", 'PD11'!$K$5))</f>
        <v>PR19 reconciliation end-of-period RCV midnight adjustments as at 31 March 2025 - PR19 Havant Thicket activities RCV adjustment in 2017-18 FYA (CPIH deflated) prices - Total</v>
      </c>
      <c r="D5275" t="str">
        <f>'PD11'!$C$30</f>
        <v>£m</v>
      </c>
      <c r="E5275" t="s">
        <v>8488</v>
      </c>
      <c r="F5275" s="1248">
        <f>IF(ISBLANK('PD11'!$K$30),"##BLANK",'PD11'!$K$30)</f>
        <v>0</v>
      </c>
    </row>
    <row r="5276" spans="2:6" x14ac:dyDescent="0.2">
      <c r="B5276" t="str">
        <f>UPPER('PD11'!$U$31)</f>
        <v>PD11_19WR_PR24</v>
      </c>
      <c r="C5276" t="str">
        <f>IF(LEN(_xlfn.CONCAT('PD11'!$B$22, " - ", 'PD11'!$B$31, " - ", 'PD11'!$E$5))&gt;230,LEFT(_xlfn.CONCAT('PD11'!$B$22, " - ", 'PD11'!$B$31, " - ", 'PD11'!$E$5),212)&amp;" [*** truncated]",_xlfn.CONCAT('PD11'!$B$22, " - ", 'PD11'!$B$31, " - ", 'PD11'!$E$5))</f>
        <v>PR19 reconciliation end-of-period RCV midnight adjustments as at 31 March 2025 - Other RCV adjustments in 2017-18 FYA (CPIH deflated) prices - Water resources</v>
      </c>
      <c r="D5276" t="str">
        <f>'PD11'!$C$31</f>
        <v>£m</v>
      </c>
      <c r="E5276" t="s">
        <v>8488</v>
      </c>
      <c r="F5276" s="1248">
        <f>IF(ISBLANK('PD11'!$E$31),"##BLANK",'PD11'!$E$31)</f>
        <v>0</v>
      </c>
    </row>
    <row r="5277" spans="2:6" x14ac:dyDescent="0.2">
      <c r="B5277" t="str">
        <f>UPPER('PD11'!$V$31)</f>
        <v>PD11_19WN_PR24</v>
      </c>
      <c r="C5277" t="str">
        <f>IF(LEN(_xlfn.CONCAT('PD11'!$B$22, " - ", 'PD11'!$B$31, " - ", 'PD11'!$F$5))&gt;230,LEFT(_xlfn.CONCAT('PD11'!$B$22, " - ", 'PD11'!$B$31, " - ", 'PD11'!$F$5),212)&amp;" [*** truncated]",_xlfn.CONCAT('PD11'!$B$22, " - ", 'PD11'!$B$31, " - ", 'PD11'!$F$5))</f>
        <v>PR19 reconciliation end-of-period RCV midnight adjustments as at 31 March 2025 - Other RCV adjustments in 2017-18 FYA (CPIH deflated) prices - Water Network+</v>
      </c>
      <c r="D5277" t="str">
        <f>'PD11'!$C$31</f>
        <v>£m</v>
      </c>
      <c r="E5277" t="s">
        <v>8488</v>
      </c>
      <c r="F5277" s="1248">
        <f>IF(ISBLANK('PD11'!$F$31),"##BLANK",'PD11'!$F$31)</f>
        <v>0</v>
      </c>
    </row>
    <row r="5278" spans="2:6" x14ac:dyDescent="0.2">
      <c r="B5278" t="str">
        <f>UPPER('PD11'!$W$31)</f>
        <v>PD11_19WWN_PR24</v>
      </c>
      <c r="C5278" t="str">
        <f>IF(LEN(_xlfn.CONCAT('PD11'!$B$22, " - ", 'PD11'!$B$31, " - ", 'PD11'!$G$5))&gt;230,LEFT(_xlfn.CONCAT('PD11'!$B$22, " - ", 'PD11'!$B$31, " - ", 'PD11'!$G$5),212)&amp;" [*** truncated]",_xlfn.CONCAT('PD11'!$B$22, " - ", 'PD11'!$B$31, " - ", 'PD11'!$G$5))</f>
        <v>PR19 reconciliation end-of-period RCV midnight adjustments as at 31 March 2025 - Other RCV adjustments in 2017-18 FYA (CPIH deflated) prices - Wastewater Network+</v>
      </c>
      <c r="D5278" t="str">
        <f>'PD11'!$C$31</f>
        <v>£m</v>
      </c>
      <c r="E5278" t="s">
        <v>8488</v>
      </c>
      <c r="F5278" s="1248">
        <f>IF(ISBLANK('PD11'!$G$31),"##BLANK",'PD11'!$G$31)</f>
        <v>0</v>
      </c>
    </row>
    <row r="5279" spans="2:6" x14ac:dyDescent="0.2">
      <c r="B5279" t="str">
        <f>UPPER('PD11'!$X$31)</f>
        <v>PD11_19BIO_PR24</v>
      </c>
      <c r="C5279" t="str">
        <f>IF(LEN(_xlfn.CONCAT('PD11'!$B$22, " - ", 'PD11'!$B$31, " - ", 'PD11'!$H$5))&gt;230,LEFT(_xlfn.CONCAT('PD11'!$B$22, " - ", 'PD11'!$B$31, " - ", 'PD11'!$H$5),212)&amp;" [*** truncated]",_xlfn.CONCAT('PD11'!$B$22, " - ", 'PD11'!$B$31, " - ", 'PD11'!$H$5))</f>
        <v>PR19 reconciliation end-of-period RCV midnight adjustments as at 31 March 2025 - Other RCV adjustments in 2017-18 FYA (CPIH deflated) prices - Bioresources</v>
      </c>
      <c r="D5279" t="str">
        <f>'PD11'!$C$31</f>
        <v>£m</v>
      </c>
      <c r="E5279" t="s">
        <v>8488</v>
      </c>
      <c r="F5279" s="1248">
        <f>IF(ISBLANK('PD11'!$H$31),"##BLANK",'PD11'!$H$31)</f>
        <v>0</v>
      </c>
    </row>
    <row r="5280" spans="2:6" x14ac:dyDescent="0.2">
      <c r="B5280" t="str">
        <f>UPPER('PD11'!$Y$31)</f>
        <v>PD11_19ADDN1_PR24</v>
      </c>
      <c r="C5280" t="str">
        <f>IF(LEN(_xlfn.CONCAT('PD11'!$B$22, " - ", 'PD11'!$B$31, " - ", 'PD11'!$I$5))&gt;230,LEFT(_xlfn.CONCAT('PD11'!$B$22, " - ", 'PD11'!$B$31, " - ", 'PD11'!$I$5),212)&amp;" [*** truncated]",_xlfn.CONCAT('PD11'!$B$22, " - ", 'PD11'!$B$31, " - ", 'PD11'!$I$5))</f>
        <v>PR19 reconciliation end-of-period RCV midnight adjustments as at 31 March 2025 - Other RCV adjustments in 2017-18 FYA (CPIH deflated) prices - Additional Control 1</v>
      </c>
      <c r="D5280" t="str">
        <f>'PD11'!$C$31</f>
        <v>£m</v>
      </c>
      <c r="E5280" t="s">
        <v>8488</v>
      </c>
      <c r="F5280" s="1248">
        <f>IF(ISBLANK('PD11'!$I$31),"##BLANK",'PD11'!$I$31)</f>
        <v>0</v>
      </c>
    </row>
    <row r="5281" spans="2:6" x14ac:dyDescent="0.2">
      <c r="B5281" t="str">
        <f>UPPER('PD11'!$Z$31)</f>
        <v>PD11_19ADDN2_PR24</v>
      </c>
      <c r="C5281" t="str">
        <f>IF(LEN(_xlfn.CONCAT('PD11'!$B$22, " - ", 'PD11'!$B$31, " - ", 'PD11'!$J$5))&gt;230,LEFT(_xlfn.CONCAT('PD11'!$B$22, " - ", 'PD11'!$B$31, " - ", 'PD11'!$J$5),212)&amp;" [*** truncated]",_xlfn.CONCAT('PD11'!$B$22, " - ", 'PD11'!$B$31, " - ", 'PD11'!$J$5))</f>
        <v>PR19 reconciliation end-of-period RCV midnight adjustments as at 31 March 2025 - Other RCV adjustments in 2017-18 FYA (CPIH deflated) prices - Additional Control 2</v>
      </c>
      <c r="D5281" t="str">
        <f>'PD11'!$C$31</f>
        <v>£m</v>
      </c>
      <c r="E5281" t="s">
        <v>8488</v>
      </c>
      <c r="F5281" s="1248">
        <f>IF(ISBLANK('PD11'!$J$31),"##BLANK",'PD11'!$J$31)</f>
        <v>0</v>
      </c>
    </row>
    <row r="5282" spans="2:6" x14ac:dyDescent="0.2">
      <c r="B5282" t="str">
        <f>UPPER('PD11'!$AA$31)</f>
        <v>PD11_19TOT_PR24</v>
      </c>
      <c r="C5282" t="str">
        <f>IF(LEN(_xlfn.CONCAT('PD11'!$B$22, " - ", 'PD11'!$B$31, " - ", 'PD11'!$K$5))&gt;230,LEFT(_xlfn.CONCAT('PD11'!$B$22, " - ", 'PD11'!$B$31, " - ", 'PD11'!$K$5),212)&amp;" [*** truncated]",_xlfn.CONCAT('PD11'!$B$22, " - ", 'PD11'!$B$31, " - ", 'PD11'!$K$5))</f>
        <v>PR19 reconciliation end-of-period RCV midnight adjustments as at 31 March 2025 - Other RCV adjustments in 2017-18 FYA (CPIH deflated) prices - Total</v>
      </c>
      <c r="D5282" t="str">
        <f>'PD11'!$C$31</f>
        <v>£m</v>
      </c>
      <c r="E5282" t="s">
        <v>8488</v>
      </c>
      <c r="F5282" s="1248">
        <f>IF(ISBLANK('PD11'!$K$31),"##BLANK",'PD11'!$K$31)</f>
        <v>0</v>
      </c>
    </row>
    <row r="5283" spans="2:6" x14ac:dyDescent="0.2">
      <c r="B5283" t="str">
        <f>UPPER('PD11'!$U$34)</f>
        <v>PD11_20WR_PR24</v>
      </c>
      <c r="C5283" t="str">
        <f>IF(LEN(_xlfn.CONCAT('PD11'!$B$33, " - ", 'PD11'!$B$34, " - ", 'PD11'!$E$5))&gt;230,LEFT(_xlfn.CONCAT('PD11'!$B$33, " - ", 'PD11'!$B$34, " - ", 'PD11'!$E$5),212)&amp;" [*** truncated]",_xlfn.CONCAT('PD11'!$B$33, " - ", 'PD11'!$B$34, " - ", 'PD11'!$E$5))</f>
        <v>PR24 end-of-period RCV midnight adjustments as at 31 March 2025 - PR24 Transitional expenditure programme RCV adjustment in 2017-18 FYA (CPIH deflated) prices - Water resources</v>
      </c>
      <c r="D5283" t="str">
        <f>'PD11'!$C$34</f>
        <v>£m</v>
      </c>
      <c r="E5283" t="s">
        <v>8488</v>
      </c>
      <c r="F5283" s="1248">
        <f>IF(ISBLANK('PD11'!$E$34),"##BLANK",'PD11'!$E$34)</f>
        <v>3.73536366760468</v>
      </c>
    </row>
    <row r="5284" spans="2:6" x14ac:dyDescent="0.2">
      <c r="B5284" t="str">
        <f>UPPER('PD11'!$V$34)</f>
        <v>PD11_20WN_PR24</v>
      </c>
      <c r="C5284" t="str">
        <f>IF(LEN(_xlfn.CONCAT('PD11'!$B$33, " - ", 'PD11'!$B$34, " - ", 'PD11'!$F$5))&gt;230,LEFT(_xlfn.CONCAT('PD11'!$B$33, " - ", 'PD11'!$B$34, " - ", 'PD11'!$F$5),212)&amp;" [*** truncated]",_xlfn.CONCAT('PD11'!$B$33, " - ", 'PD11'!$B$34, " - ", 'PD11'!$F$5))</f>
        <v>PR24 end-of-period RCV midnight adjustments as at 31 March 2025 - PR24 Transitional expenditure programme RCV adjustment in 2017-18 FYA (CPIH deflated) prices - Water Network+</v>
      </c>
      <c r="D5284" t="str">
        <f>'PD11'!$C$34</f>
        <v>£m</v>
      </c>
      <c r="E5284" t="s">
        <v>8488</v>
      </c>
      <c r="F5284" s="1248">
        <f>IF(ISBLANK('PD11'!$F$34),"##BLANK",'PD11'!$F$34)</f>
        <v>8.2043343137322946</v>
      </c>
    </row>
    <row r="5285" spans="2:6" x14ac:dyDescent="0.2">
      <c r="B5285" t="str">
        <f>UPPER('PD11'!$W$34)</f>
        <v>PD11_20WWN_PR24</v>
      </c>
      <c r="C5285" t="str">
        <f>IF(LEN(_xlfn.CONCAT('PD11'!$B$33, " - ", 'PD11'!$B$34, " - ", 'PD11'!$G$5))&gt;230,LEFT(_xlfn.CONCAT('PD11'!$B$33, " - ", 'PD11'!$B$34, " - ", 'PD11'!$G$5),212)&amp;" [*** truncated]",_xlfn.CONCAT('PD11'!$B$33, " - ", 'PD11'!$B$34, " - ", 'PD11'!$G$5))</f>
        <v>PR24 end-of-period RCV midnight adjustments as at 31 March 2025 - PR24 Transitional expenditure programme RCV adjustment in 2017-18 FYA (CPIH deflated) prices - Wastewater Network+</v>
      </c>
      <c r="D5285" t="str">
        <f>'PD11'!$C$34</f>
        <v>£m</v>
      </c>
      <c r="E5285" t="s">
        <v>8488</v>
      </c>
      <c r="F5285" s="1248">
        <f>IF(ISBLANK('PD11'!$G$34),"##BLANK",'PD11'!$G$34)</f>
        <v>20.762473656280907</v>
      </c>
    </row>
    <row r="5286" spans="2:6" x14ac:dyDescent="0.2">
      <c r="B5286" t="str">
        <f>UPPER('PD11'!$X$34)</f>
        <v>PD11_20BIO_PR24</v>
      </c>
      <c r="C5286" t="str">
        <f>IF(LEN(_xlfn.CONCAT('PD11'!$B$33, " - ", 'PD11'!$B$34, " - ", 'PD11'!$H$5))&gt;230,LEFT(_xlfn.CONCAT('PD11'!$B$33, " - ", 'PD11'!$B$34, " - ", 'PD11'!$H$5),212)&amp;" [*** truncated]",_xlfn.CONCAT('PD11'!$B$33, " - ", 'PD11'!$B$34, " - ", 'PD11'!$H$5))</f>
        <v>PR24 end-of-period RCV midnight adjustments as at 31 March 2025 - PR24 Transitional expenditure programme RCV adjustment in 2017-18 FYA (CPIH deflated) prices - Bioresources</v>
      </c>
      <c r="D5286" t="str">
        <f>'PD11'!$C$34</f>
        <v>£m</v>
      </c>
      <c r="E5286" t="s">
        <v>8488</v>
      </c>
      <c r="F5286" s="1248">
        <f>IF(ISBLANK('PD11'!$H$34),"##BLANK",'PD11'!$H$34)</f>
        <v>0</v>
      </c>
    </row>
    <row r="5287" spans="2:6" x14ac:dyDescent="0.2">
      <c r="B5287" t="str">
        <f>UPPER('PD11'!$Y$34)</f>
        <v>PD11_20ADDN1_PR24</v>
      </c>
      <c r="C5287" t="str">
        <f>IF(LEN(_xlfn.CONCAT('PD11'!$B$33, " - ", 'PD11'!$B$34, " - ", 'PD11'!$I$5))&gt;230,LEFT(_xlfn.CONCAT('PD11'!$B$33, " - ", 'PD11'!$B$34, " - ", 'PD11'!$I$5),212)&amp;" [*** truncated]",_xlfn.CONCAT('PD11'!$B$33, " - ", 'PD11'!$B$34, " - ", 'PD11'!$I$5))</f>
        <v>PR24 end-of-period RCV midnight adjustments as at 31 March 2025 - PR24 Transitional expenditure programme RCV adjustment in 2017-18 FYA (CPIH deflated) prices - Additional Control 1</v>
      </c>
      <c r="D5287" t="str">
        <f>'PD11'!$C$34</f>
        <v>£m</v>
      </c>
      <c r="E5287" t="s">
        <v>8488</v>
      </c>
      <c r="F5287" s="1248">
        <f>IF(ISBLANK('PD11'!$I$34),"##BLANK",'PD11'!$I$34)</f>
        <v>0</v>
      </c>
    </row>
    <row r="5288" spans="2:6" x14ac:dyDescent="0.2">
      <c r="B5288" t="str">
        <f>UPPER('PD11'!$Z$34)</f>
        <v>PD11_20ADDN2_PR24</v>
      </c>
      <c r="C5288" t="str">
        <f>IF(LEN(_xlfn.CONCAT('PD11'!$B$33, " - ", 'PD11'!$B$34, " - ", 'PD11'!$J$5))&gt;230,LEFT(_xlfn.CONCAT('PD11'!$B$33, " - ", 'PD11'!$B$34, " - ", 'PD11'!$J$5),212)&amp;" [*** truncated]",_xlfn.CONCAT('PD11'!$B$33, " - ", 'PD11'!$B$34, " - ", 'PD11'!$J$5))</f>
        <v>PR24 end-of-period RCV midnight adjustments as at 31 March 2025 - PR24 Transitional expenditure programme RCV adjustment in 2017-18 FYA (CPIH deflated) prices - Additional Control 2</v>
      </c>
      <c r="D5288" t="str">
        <f>'PD11'!$C$34</f>
        <v>£m</v>
      </c>
      <c r="E5288" t="s">
        <v>8488</v>
      </c>
      <c r="F5288" s="1248">
        <f>IF(ISBLANK('PD11'!$J$34),"##BLANK",'PD11'!$J$34)</f>
        <v>0</v>
      </c>
    </row>
    <row r="5289" spans="2:6" x14ac:dyDescent="0.2">
      <c r="B5289" t="str">
        <f>UPPER('PD11'!$AA$34)</f>
        <v>PD11_20TOT_PR24</v>
      </c>
      <c r="C5289" t="str">
        <f>IF(LEN(_xlfn.CONCAT('PD11'!$B$33, " - ", 'PD11'!$B$34, " - ", 'PD11'!$K$5))&gt;230,LEFT(_xlfn.CONCAT('PD11'!$B$33, " - ", 'PD11'!$B$34, " - ", 'PD11'!$K$5),212)&amp;" [*** truncated]",_xlfn.CONCAT('PD11'!$B$33, " - ", 'PD11'!$B$34, " - ", 'PD11'!$K$5))</f>
        <v>PR24 end-of-period RCV midnight adjustments as at 31 March 2025 - PR24 Transitional expenditure programme RCV adjustment in 2017-18 FYA (CPIH deflated) prices - Total</v>
      </c>
      <c r="D5289" t="str">
        <f>'PD11'!$C$34</f>
        <v>£m</v>
      </c>
      <c r="E5289" t="s">
        <v>8488</v>
      </c>
      <c r="F5289" s="1248">
        <f>IF(ISBLANK('PD11'!$K$34),"##BLANK",'PD11'!$K$34)</f>
        <v>32.70217163761788</v>
      </c>
    </row>
    <row r="5290" spans="2:6" x14ac:dyDescent="0.2">
      <c r="B5290" t="str">
        <f>UPPER('PD11'!$U$35)</f>
        <v>PD11_21WR_PR24</v>
      </c>
      <c r="C5290" t="str">
        <f>IF(LEN(_xlfn.CONCAT('PD11'!$B$33, " - ", 'PD11'!$B$35, " - ", 'PD11'!$E$5))&gt;230,LEFT(_xlfn.CONCAT('PD11'!$B$33, " - ", 'PD11'!$B$35, " - ", 'PD11'!$E$5),212)&amp;" [*** truncated]",_xlfn.CONCAT('PD11'!$B$33, " - ", 'PD11'!$B$35, " - ", 'PD11'!$E$5))</f>
        <v>PR24 end-of-period RCV midnight adjustments as at 31 March 2025 - PR24 Defra accelerated programme RCV adjustment in 2017-18 FYA (CPIH deflated) prices - Water resources</v>
      </c>
      <c r="D5290" t="str">
        <f>'PD11'!$C$35</f>
        <v>£m</v>
      </c>
      <c r="E5290" t="s">
        <v>8488</v>
      </c>
      <c r="F5290" s="1248">
        <f>IF(ISBLANK('PD11'!$E$35),"##BLANK",'PD11'!$E$35)</f>
        <v>4.7944870447975152</v>
      </c>
    </row>
    <row r="5291" spans="2:6" x14ac:dyDescent="0.2">
      <c r="B5291" t="str">
        <f>UPPER('PD11'!$V$35)</f>
        <v>PD11_21WN_PR24</v>
      </c>
      <c r="C5291" t="str">
        <f>IF(LEN(_xlfn.CONCAT('PD11'!$B$33, " - ", 'PD11'!$B$35, " - ", 'PD11'!$F$5))&gt;230,LEFT(_xlfn.CONCAT('PD11'!$B$33, " - ", 'PD11'!$B$35, " - ", 'PD11'!$F$5),212)&amp;" [*** truncated]",_xlfn.CONCAT('PD11'!$B$33, " - ", 'PD11'!$B$35, " - ", 'PD11'!$F$5))</f>
        <v>PR24 end-of-period RCV midnight adjustments as at 31 March 2025 - PR24 Defra accelerated programme RCV adjustment in 2017-18 FYA (CPIH deflated) prices - Water Network+</v>
      </c>
      <c r="D5291" t="str">
        <f>'PD11'!$C$35</f>
        <v>£m</v>
      </c>
      <c r="E5291" t="s">
        <v>8488</v>
      </c>
      <c r="F5291" s="1248">
        <f>IF(ISBLANK('PD11'!$F$35),"##BLANK",'PD11'!$F$35)</f>
        <v>5.9539832977022922</v>
      </c>
    </row>
    <row r="5292" spans="2:6" x14ac:dyDescent="0.2">
      <c r="B5292" t="str">
        <f>UPPER('PD11'!$W$35)</f>
        <v>PD11_21WWN_PR24</v>
      </c>
      <c r="C5292" t="str">
        <f>IF(LEN(_xlfn.CONCAT('PD11'!$B$33, " - ", 'PD11'!$B$35, " - ", 'PD11'!$G$5))&gt;230,LEFT(_xlfn.CONCAT('PD11'!$B$33, " - ", 'PD11'!$B$35, " - ", 'PD11'!$G$5),212)&amp;" [*** truncated]",_xlfn.CONCAT('PD11'!$B$33, " - ", 'PD11'!$B$35, " - ", 'PD11'!$G$5))</f>
        <v>PR24 end-of-period RCV midnight adjustments as at 31 March 2025 - PR24 Defra accelerated programme RCV adjustment in 2017-18 FYA (CPIH deflated) prices - Wastewater Network+</v>
      </c>
      <c r="D5292" t="str">
        <f>'PD11'!$C$35</f>
        <v>£m</v>
      </c>
      <c r="E5292" t="s">
        <v>8488</v>
      </c>
      <c r="F5292" s="1248">
        <f>IF(ISBLANK('PD11'!$G$35),"##BLANK",'PD11'!$G$35)</f>
        <v>14.174090635281651</v>
      </c>
    </row>
    <row r="5293" spans="2:6" x14ac:dyDescent="0.2">
      <c r="B5293" t="str">
        <f>UPPER('PD11'!$X$35)</f>
        <v>PD11_21BIO_PR24</v>
      </c>
      <c r="C5293" t="str">
        <f>IF(LEN(_xlfn.CONCAT('PD11'!$B$33, " - ", 'PD11'!$B$35, " - ", 'PD11'!$H$5))&gt;230,LEFT(_xlfn.CONCAT('PD11'!$B$33, " - ", 'PD11'!$B$35, " - ", 'PD11'!$H$5),212)&amp;" [*** truncated]",_xlfn.CONCAT('PD11'!$B$33, " - ", 'PD11'!$B$35, " - ", 'PD11'!$H$5))</f>
        <v>PR24 end-of-period RCV midnight adjustments as at 31 March 2025 - PR24 Defra accelerated programme RCV adjustment in 2017-18 FYA (CPIH deflated) prices - Bioresources</v>
      </c>
      <c r="D5293" t="str">
        <f>'PD11'!$C$35</f>
        <v>£m</v>
      </c>
      <c r="E5293" t="s">
        <v>8488</v>
      </c>
      <c r="F5293" s="1248">
        <f>IF(ISBLANK('PD11'!$H$35),"##BLANK",'PD11'!$H$35)</f>
        <v>0</v>
      </c>
    </row>
    <row r="5294" spans="2:6" x14ac:dyDescent="0.2">
      <c r="B5294" t="str">
        <f>UPPER('PD11'!$Y$35)</f>
        <v>PD11_21ADDN1_PR24</v>
      </c>
      <c r="C5294" t="str">
        <f>IF(LEN(_xlfn.CONCAT('PD11'!$B$33, " - ", 'PD11'!$B$35, " - ", 'PD11'!$I$5))&gt;230,LEFT(_xlfn.CONCAT('PD11'!$B$33, " - ", 'PD11'!$B$35, " - ", 'PD11'!$I$5),212)&amp;" [*** truncated]",_xlfn.CONCAT('PD11'!$B$33, " - ", 'PD11'!$B$35, " - ", 'PD11'!$I$5))</f>
        <v>PR24 end-of-period RCV midnight adjustments as at 31 March 2025 - PR24 Defra accelerated programme RCV adjustment in 2017-18 FYA (CPIH deflated) prices - Additional Control 1</v>
      </c>
      <c r="D5294" t="str">
        <f>'PD11'!$C$35</f>
        <v>£m</v>
      </c>
      <c r="E5294" t="s">
        <v>8488</v>
      </c>
      <c r="F5294" s="1248">
        <f>IF(ISBLANK('PD11'!$I$35),"##BLANK",'PD11'!$I$35)</f>
        <v>0</v>
      </c>
    </row>
    <row r="5295" spans="2:6" x14ac:dyDescent="0.2">
      <c r="B5295" t="str">
        <f>UPPER('PD11'!$Z$35)</f>
        <v>PD11_21ADDN2_PR24</v>
      </c>
      <c r="C5295" t="str">
        <f>IF(LEN(_xlfn.CONCAT('PD11'!$B$33, " - ", 'PD11'!$B$35, " - ", 'PD11'!$J$5))&gt;230,LEFT(_xlfn.CONCAT('PD11'!$B$33, " - ", 'PD11'!$B$35, " - ", 'PD11'!$J$5),212)&amp;" [*** truncated]",_xlfn.CONCAT('PD11'!$B$33, " - ", 'PD11'!$B$35, " - ", 'PD11'!$J$5))</f>
        <v>PR24 end-of-period RCV midnight adjustments as at 31 March 2025 - PR24 Defra accelerated programme RCV adjustment in 2017-18 FYA (CPIH deflated) prices - Additional Control 2</v>
      </c>
      <c r="D5295" t="str">
        <f>'PD11'!$C$35</f>
        <v>£m</v>
      </c>
      <c r="E5295" t="s">
        <v>8488</v>
      </c>
      <c r="F5295" s="1248">
        <f>IF(ISBLANK('PD11'!$J$35),"##BLANK",'PD11'!$J$35)</f>
        <v>0</v>
      </c>
    </row>
    <row r="5296" spans="2:6" x14ac:dyDescent="0.2">
      <c r="B5296" t="str">
        <f>UPPER('PD11'!$AA$35)</f>
        <v>PD11_21TOT_PR24</v>
      </c>
      <c r="C5296" t="str">
        <f>IF(LEN(_xlfn.CONCAT('PD11'!$B$33, " - ", 'PD11'!$B$35, " - ", 'PD11'!$K$5))&gt;230,LEFT(_xlfn.CONCAT('PD11'!$B$33, " - ", 'PD11'!$B$35, " - ", 'PD11'!$K$5),212)&amp;" [*** truncated]",_xlfn.CONCAT('PD11'!$B$33, " - ", 'PD11'!$B$35, " - ", 'PD11'!$K$5))</f>
        <v>PR24 end-of-period RCV midnight adjustments as at 31 March 2025 - PR24 Defra accelerated programme RCV adjustment in 2017-18 FYA (CPIH deflated) prices - Total</v>
      </c>
      <c r="D5296" t="str">
        <f>'PD11'!$C$35</f>
        <v>£m</v>
      </c>
      <c r="E5296" t="s">
        <v>8488</v>
      </c>
      <c r="F5296" s="1248">
        <f>IF(ISBLANK('PD11'!$K$35),"##BLANK",'PD11'!$K$35)</f>
        <v>24.922560977781458</v>
      </c>
    </row>
    <row r="5297" spans="2:6" x14ac:dyDescent="0.2">
      <c r="B5297" t="str">
        <f>UPPER('PD11'!$U$38)</f>
        <v>PD11_22WR_PR24</v>
      </c>
      <c r="C5297" t="str">
        <f>IF(LEN(_xlfn.CONCAT('PD11'!$B$37, " - ", 'PD11'!$B$38, " - ", 'PD11'!$E$5))&gt;230,LEFT(_xlfn.CONCAT('PD11'!$B$37, " - ", 'PD11'!$B$38, " - ", 'PD11'!$E$5),212)&amp;" [*** truncated]",_xlfn.CONCAT('PD11'!$B$37, " - ", 'PD11'!$B$38, " - ", 'PD11'!$E$5))</f>
        <v>Opening RCV balances as at 1 April 2025 - Opening RCV at 1 April 2025 in 2017-18 FYA (CPIH deflated) prices post midnight adjustments - Water resources</v>
      </c>
      <c r="D5297" t="str">
        <f>'PD11'!$C$38</f>
        <v>£m</v>
      </c>
      <c r="E5297" t="s">
        <v>8488</v>
      </c>
      <c r="F5297" s="1248">
        <f>IF(ISBLANK('PD11'!$E$38),"##BLANK",'PD11'!$E$38)</f>
        <v>213.23813170437185</v>
      </c>
    </row>
    <row r="5298" spans="2:6" x14ac:dyDescent="0.2">
      <c r="B5298" t="str">
        <f>UPPER('PD11'!$V$38)</f>
        <v>PD11_22WN_PR24</v>
      </c>
      <c r="C5298" t="str">
        <f>IF(LEN(_xlfn.CONCAT('PD11'!$B$37, " - ", 'PD11'!$B$38, " - ", 'PD11'!$F$5))&gt;230,LEFT(_xlfn.CONCAT('PD11'!$B$37, " - ", 'PD11'!$B$38, " - ", 'PD11'!$F$5),212)&amp;" [*** truncated]",_xlfn.CONCAT('PD11'!$B$37, " - ", 'PD11'!$B$38, " - ", 'PD11'!$F$5))</f>
        <v>Opening RCV balances as at 1 April 2025 - Opening RCV at 1 April 2025 in 2017-18 FYA (CPIH deflated) prices post midnight adjustments - Water Network+</v>
      </c>
      <c r="D5298" t="str">
        <f>'PD11'!$C$38</f>
        <v>£m</v>
      </c>
      <c r="E5298" t="s">
        <v>8488</v>
      </c>
      <c r="F5298" s="1248">
        <f>IF(ISBLANK('PD11'!$F$38),"##BLANK",'PD11'!$F$38)</f>
        <v>3352.1072600021039</v>
      </c>
    </row>
    <row r="5299" spans="2:6" x14ac:dyDescent="0.2">
      <c r="B5299" t="str">
        <f>UPPER('PD11'!$W$38)</f>
        <v>PD11_22WWN_PR24</v>
      </c>
      <c r="C5299" t="str">
        <f>IF(LEN(_xlfn.CONCAT('PD11'!$B$37, " - ", 'PD11'!$B$38, " - ", 'PD11'!$G$5))&gt;230,LEFT(_xlfn.CONCAT('PD11'!$B$37, " - ", 'PD11'!$B$38, " - ", 'PD11'!$G$5),212)&amp;" [*** truncated]",_xlfn.CONCAT('PD11'!$B$37, " - ", 'PD11'!$B$38, " - ", 'PD11'!$G$5))</f>
        <v>Opening RCV balances as at 1 April 2025 - Opening RCV at 1 April 2025 in 2017-18 FYA (CPIH deflated) prices post midnight adjustments - Wastewater Network+</v>
      </c>
      <c r="D5299" t="str">
        <f>'PD11'!$C$38</f>
        <v>£m</v>
      </c>
      <c r="E5299" t="s">
        <v>8488</v>
      </c>
      <c r="F5299" s="1248">
        <f>IF(ISBLANK('PD11'!$G$38),"##BLANK",'PD11'!$G$38)</f>
        <v>4708.2563740429878</v>
      </c>
    </row>
    <row r="5300" spans="2:6" x14ac:dyDescent="0.2">
      <c r="B5300" t="str">
        <f>UPPER('PD11'!$X$38)</f>
        <v>PD11_22BIO_PR24</v>
      </c>
      <c r="C5300" t="str">
        <f>IF(LEN(_xlfn.CONCAT('PD11'!$B$37, " - ", 'PD11'!$B$38, " - ", 'PD11'!$H$5))&gt;230,LEFT(_xlfn.CONCAT('PD11'!$B$37, " - ", 'PD11'!$B$38, " - ", 'PD11'!$H$5),212)&amp;" [*** truncated]",_xlfn.CONCAT('PD11'!$B$37, " - ", 'PD11'!$B$38, " - ", 'PD11'!$H$5))</f>
        <v>Opening RCV balances as at 1 April 2025 - Opening RCV at 1 April 2025 in 2017-18 FYA (CPIH deflated) prices post midnight adjustments - Bioresources</v>
      </c>
      <c r="D5300" t="str">
        <f>'PD11'!$C$38</f>
        <v>£m</v>
      </c>
      <c r="E5300" t="s">
        <v>8488</v>
      </c>
      <c r="F5300" s="1248">
        <f>IF(ISBLANK('PD11'!$H$38),"##BLANK",'PD11'!$H$38)</f>
        <v>302.81566231580797</v>
      </c>
    </row>
    <row r="5301" spans="2:6" x14ac:dyDescent="0.2">
      <c r="B5301" t="str">
        <f>UPPER('PD11'!$Y$38)</f>
        <v>PD11_22ADDN1_PR24</v>
      </c>
      <c r="C5301" t="str">
        <f>IF(LEN(_xlfn.CONCAT('PD11'!$B$37, " - ", 'PD11'!$B$38, " - ", 'PD11'!$I$5))&gt;230,LEFT(_xlfn.CONCAT('PD11'!$B$37, " - ", 'PD11'!$B$38, " - ", 'PD11'!$I$5),212)&amp;" [*** truncated]",_xlfn.CONCAT('PD11'!$B$37, " - ", 'PD11'!$B$38, " - ", 'PD11'!$I$5))</f>
        <v>Opening RCV balances as at 1 April 2025 - Opening RCV at 1 April 2025 in 2017-18 FYA (CPIH deflated) prices post midnight adjustments - Additional Control 1</v>
      </c>
      <c r="D5301" t="str">
        <f>'PD11'!$C$38</f>
        <v>£m</v>
      </c>
      <c r="E5301" t="s">
        <v>8488</v>
      </c>
      <c r="F5301" s="1248">
        <f>IF(ISBLANK('PD11'!$I$38),"##BLANK",'PD11'!$I$38)</f>
        <v>0</v>
      </c>
    </row>
    <row r="5302" spans="2:6" x14ac:dyDescent="0.2">
      <c r="B5302" t="str">
        <f>UPPER('PD11'!$Z$38)</f>
        <v>PD11_22ADDN2_PR24</v>
      </c>
      <c r="C5302" t="str">
        <f>IF(LEN(_xlfn.CONCAT('PD11'!$B$37, " - ", 'PD11'!$B$38, " - ", 'PD11'!$J$5))&gt;230,LEFT(_xlfn.CONCAT('PD11'!$B$37, " - ", 'PD11'!$B$38, " - ", 'PD11'!$J$5),212)&amp;" [*** truncated]",_xlfn.CONCAT('PD11'!$B$37, " - ", 'PD11'!$B$38, " - ", 'PD11'!$J$5))</f>
        <v>Opening RCV balances as at 1 April 2025 - Opening RCV at 1 April 2025 in 2017-18 FYA (CPIH deflated) prices post midnight adjustments - Additional Control 2</v>
      </c>
      <c r="D5302" t="str">
        <f>'PD11'!$C$38</f>
        <v>£m</v>
      </c>
      <c r="E5302" t="s">
        <v>8488</v>
      </c>
      <c r="F5302" s="1248">
        <f>IF(ISBLANK('PD11'!$J$38),"##BLANK",'PD11'!$J$38)</f>
        <v>0</v>
      </c>
    </row>
    <row r="5303" spans="2:6" x14ac:dyDescent="0.2">
      <c r="B5303" t="str">
        <f>UPPER('PD11'!$AA$38)</f>
        <v>PD11_22TOT_PR24</v>
      </c>
      <c r="C5303" t="str">
        <f>IF(LEN(_xlfn.CONCAT('PD11'!$B$37, " - ", 'PD11'!$B$38, " - ", 'PD11'!$K$5))&gt;230,LEFT(_xlfn.CONCAT('PD11'!$B$37, " - ", 'PD11'!$B$38, " - ", 'PD11'!$K$5),212)&amp;" [*** truncated]",_xlfn.CONCAT('PD11'!$B$37, " - ", 'PD11'!$B$38, " - ", 'PD11'!$K$5))</f>
        <v>Opening RCV balances as at 1 April 2025 - Opening RCV at 1 April 2025 in 2017-18 FYA (CPIH deflated) prices post midnight adjustments - Total</v>
      </c>
      <c r="D5303" t="str">
        <f>'PD11'!$C$38</f>
        <v>£m</v>
      </c>
      <c r="E5303" t="s">
        <v>8488</v>
      </c>
      <c r="F5303" s="1248">
        <f>IF(ISBLANK('PD11'!$K$38),"##BLANK",'PD11'!$K$38)</f>
        <v>8576.4174280652715</v>
      </c>
    </row>
    <row r="5304" spans="2:6" x14ac:dyDescent="0.2">
      <c r="B5304" t="str">
        <f>UPPER('PD11'!$U$39)</f>
        <v>PD11_23WR_PR24</v>
      </c>
      <c r="C5304" t="str">
        <f>IF(LEN(_xlfn.CONCAT('PD11'!$B$37, " - ", 'PD11'!$B$39, " - ", 'PD11'!$E$5))&gt;230,LEFT(_xlfn.CONCAT('PD11'!$B$37, " - ", 'PD11'!$B$39, " - ", 'PD11'!$E$5),212)&amp;" [*** truncated]",_xlfn.CONCAT('PD11'!$B$37, " - ", 'PD11'!$B$39, " - ", 'PD11'!$E$5))</f>
        <v>Opening RCV balances as at 1 April 2025 - Opening RCV at 1 April 2025 in 2017-18 FYE (CPIH deflated) prices post midnight adjustments - Water resources</v>
      </c>
      <c r="D5304" t="str">
        <f>'PD11'!$C$39</f>
        <v>£m</v>
      </c>
      <c r="E5304" t="s">
        <v>8488</v>
      </c>
      <c r="F5304" s="1248">
        <f>IF(ISBLANK('PD11'!$E$39),"##BLANK",'PD11'!$E$39)</f>
        <v>215.04552351315672</v>
      </c>
    </row>
    <row r="5305" spans="2:6" x14ac:dyDescent="0.2">
      <c r="B5305" t="str">
        <f>UPPER('PD11'!$V$39)</f>
        <v>PD11_23WN_PR24</v>
      </c>
      <c r="C5305" t="str">
        <f>IF(LEN(_xlfn.CONCAT('PD11'!$B$37, " - ", 'PD11'!$B$39, " - ", 'PD11'!$F$5))&gt;230,LEFT(_xlfn.CONCAT('PD11'!$B$37, " - ", 'PD11'!$B$39, " - ", 'PD11'!$F$5),212)&amp;" [*** truncated]",_xlfn.CONCAT('PD11'!$B$37, " - ", 'PD11'!$B$39, " - ", 'PD11'!$F$5))</f>
        <v>Opening RCV balances as at 1 April 2025 - Opening RCV at 1 April 2025 in 2017-18 FYE (CPIH deflated) prices post midnight adjustments - Water Network+</v>
      </c>
      <c r="D5305" t="str">
        <f>'PD11'!$C$39</f>
        <v>£m</v>
      </c>
      <c r="E5305" t="s">
        <v>8488</v>
      </c>
      <c r="F5305" s="1248">
        <f>IF(ISBLANK('PD11'!$F$39),"##BLANK",'PD11'!$F$39)</f>
        <v>3380.5194916957089</v>
      </c>
    </row>
    <row r="5306" spans="2:6" x14ac:dyDescent="0.2">
      <c r="B5306" t="str">
        <f>UPPER('PD11'!$W$39)</f>
        <v>PD11_23WWN_PR24</v>
      </c>
      <c r="C5306" t="str">
        <f>IF(LEN(_xlfn.CONCAT('PD11'!$B$37, " - ", 'PD11'!$B$39, " - ", 'PD11'!$G$5))&gt;230,LEFT(_xlfn.CONCAT('PD11'!$B$37, " - ", 'PD11'!$B$39, " - ", 'PD11'!$G$5),212)&amp;" [*** truncated]",_xlfn.CONCAT('PD11'!$B$37, " - ", 'PD11'!$B$39, " - ", 'PD11'!$G$5))</f>
        <v>Opening RCV balances as at 1 April 2025 - Opening RCV at 1 April 2025 in 2017-18 FYE (CPIH deflated) prices post midnight adjustments - Wastewater Network+</v>
      </c>
      <c r="D5306" t="str">
        <f>'PD11'!$C$39</f>
        <v>£m</v>
      </c>
      <c r="E5306" t="s">
        <v>8488</v>
      </c>
      <c r="F5306" s="1248">
        <f>IF(ISBLANK('PD11'!$G$39),"##BLANK",'PD11'!$G$39)</f>
        <v>4748.1632328026681</v>
      </c>
    </row>
    <row r="5307" spans="2:6" x14ac:dyDescent="0.2">
      <c r="B5307" t="str">
        <f>UPPER('PD11'!$X$39)</f>
        <v>PD11_23BIO_PR24</v>
      </c>
      <c r="C5307" t="str">
        <f>IF(LEN(_xlfn.CONCAT('PD11'!$B$37, " - ", 'PD11'!$B$39, " - ", 'PD11'!$H$5))&gt;230,LEFT(_xlfn.CONCAT('PD11'!$B$37, " - ", 'PD11'!$B$39, " - ", 'PD11'!$H$5),212)&amp;" [*** truncated]",_xlfn.CONCAT('PD11'!$B$37, " - ", 'PD11'!$B$39, " - ", 'PD11'!$H$5))</f>
        <v>Opening RCV balances as at 1 April 2025 - Opening RCV at 1 April 2025 in 2017-18 FYE (CPIH deflated) prices post midnight adjustments - Bioresources</v>
      </c>
      <c r="D5307" t="str">
        <f>'PD11'!$C$39</f>
        <v>£m</v>
      </c>
      <c r="E5307" t="s">
        <v>8488</v>
      </c>
      <c r="F5307" s="1248">
        <f>IF(ISBLANK('PD11'!$H$39),"##BLANK",'PD11'!$H$39)</f>
        <v>305.38230714272913</v>
      </c>
    </row>
    <row r="5308" spans="2:6" x14ac:dyDescent="0.2">
      <c r="B5308" t="str">
        <f>UPPER('PD11'!$Y$39)</f>
        <v>PD11_23ADDN1_PR24</v>
      </c>
      <c r="C5308" t="str">
        <f>IF(LEN(_xlfn.CONCAT('PD11'!$B$37, " - ", 'PD11'!$B$39, " - ", 'PD11'!$I$5))&gt;230,LEFT(_xlfn.CONCAT('PD11'!$B$37, " - ", 'PD11'!$B$39, " - ", 'PD11'!$I$5),212)&amp;" [*** truncated]",_xlfn.CONCAT('PD11'!$B$37, " - ", 'PD11'!$B$39, " - ", 'PD11'!$I$5))</f>
        <v>Opening RCV balances as at 1 April 2025 - Opening RCV at 1 April 2025 in 2017-18 FYE (CPIH deflated) prices post midnight adjustments - Additional Control 1</v>
      </c>
      <c r="D5308" t="str">
        <f>'PD11'!$C$39</f>
        <v>£m</v>
      </c>
      <c r="E5308" t="s">
        <v>8488</v>
      </c>
      <c r="F5308" s="1248">
        <f>IF(ISBLANK('PD11'!$I$39),"##BLANK",'PD11'!$I$39)</f>
        <v>0</v>
      </c>
    </row>
    <row r="5309" spans="2:6" x14ac:dyDescent="0.2">
      <c r="B5309" t="str">
        <f>UPPER('PD11'!$Z$39)</f>
        <v>PD11_23ADDN2_PR24</v>
      </c>
      <c r="C5309" t="str">
        <f>IF(LEN(_xlfn.CONCAT('PD11'!$B$37, " - ", 'PD11'!$B$39, " - ", 'PD11'!$J$5))&gt;230,LEFT(_xlfn.CONCAT('PD11'!$B$37, " - ", 'PD11'!$B$39, " - ", 'PD11'!$J$5),212)&amp;" [*** truncated]",_xlfn.CONCAT('PD11'!$B$37, " - ", 'PD11'!$B$39, " - ", 'PD11'!$J$5))</f>
        <v>Opening RCV balances as at 1 April 2025 - Opening RCV at 1 April 2025 in 2017-18 FYE (CPIH deflated) prices post midnight adjustments - Additional Control 2</v>
      </c>
      <c r="D5309" t="str">
        <f>'PD11'!$C$39</f>
        <v>£m</v>
      </c>
      <c r="E5309" t="s">
        <v>8488</v>
      </c>
      <c r="F5309" s="1248">
        <f>IF(ISBLANK('PD11'!$J$39),"##BLANK",'PD11'!$J$39)</f>
        <v>0</v>
      </c>
    </row>
    <row r="5310" spans="2:6" x14ac:dyDescent="0.2">
      <c r="B5310" t="str">
        <f>UPPER('PD11'!$AA$39)</f>
        <v>PD11_23TOT_PR24</v>
      </c>
      <c r="C5310" t="str">
        <f>IF(LEN(_xlfn.CONCAT('PD11'!$B$37, " - ", 'PD11'!$B$39, " - ", 'PD11'!$K$5))&gt;230,LEFT(_xlfn.CONCAT('PD11'!$B$37, " - ", 'PD11'!$B$39, " - ", 'PD11'!$K$5),212)&amp;" [*** truncated]",_xlfn.CONCAT('PD11'!$B$37, " - ", 'PD11'!$B$39, " - ", 'PD11'!$K$5))</f>
        <v>Opening RCV balances as at 1 April 2025 - Opening RCV at 1 April 2025 in 2017-18 FYE (CPIH deflated) prices post midnight adjustments - Total</v>
      </c>
      <c r="D5310" t="str">
        <f>'PD11'!$C$39</f>
        <v>£m</v>
      </c>
      <c r="E5310" t="s">
        <v>8488</v>
      </c>
      <c r="F5310" s="1248">
        <f>IF(ISBLANK('PD11'!$K$39),"##BLANK",'PD11'!$K$39)</f>
        <v>8649.1105551542623</v>
      </c>
    </row>
    <row r="5311" spans="2:6" x14ac:dyDescent="0.2">
      <c r="B5311" t="str">
        <f>UPPER('PD11'!$U$42)</f>
        <v>PD11_24WR_PR24</v>
      </c>
      <c r="C5311" t="str">
        <f>IF(LEN(_xlfn.CONCAT('PD11'!$B$41, " - ", 'PD11'!$B$42, " - ", 'PD11'!$E$5))&gt;230,LEFT(_xlfn.CONCAT('PD11'!$B$41, " - ", 'PD11'!$B$42, " - ", 'PD11'!$E$5),212)&amp;" [*** truncated]",_xlfn.CONCAT('PD11'!$B$41, " - ", 'PD11'!$B$42, " - ", 'PD11'!$E$5))</f>
        <v>Opening RCV balances as at 1 April 2025 expressed in PR24 base year prices - Opening RCV at 1 April 2025 in 2022-23 FYA (CPIH) prices post midnight adjustments - Water resources</v>
      </c>
      <c r="D5311" t="str">
        <f>'PD11'!$C$42</f>
        <v>£m</v>
      </c>
      <c r="E5311" t="s">
        <v>8488</v>
      </c>
      <c r="F5311" s="1248">
        <f>IF(ISBLANK('PD11'!$E$42),"##BLANK",'PD11'!$E$42)</f>
        <v>251.75603827083401</v>
      </c>
    </row>
    <row r="5312" spans="2:6" x14ac:dyDescent="0.2">
      <c r="B5312" t="str">
        <f>UPPER('PD11'!$V$42)</f>
        <v>PD11_24WN_PR24</v>
      </c>
      <c r="C5312" t="str">
        <f>IF(LEN(_xlfn.CONCAT('PD11'!$B$41, " - ", 'PD11'!$B$42, " - ", 'PD11'!$F$5))&gt;230,LEFT(_xlfn.CONCAT('PD11'!$B$41, " - ", 'PD11'!$B$42, " - ", 'PD11'!$F$5),212)&amp;" [*** truncated]",_xlfn.CONCAT('PD11'!$B$41, " - ", 'PD11'!$B$42, " - ", 'PD11'!$F$5))</f>
        <v>Opening RCV balances as at 1 April 2025 expressed in PR24 base year prices - Opening RCV at 1 April 2025 in 2022-23 FYA (CPIH) prices post midnight adjustments - Water Network+</v>
      </c>
      <c r="D5312" t="str">
        <f>'PD11'!$C$42</f>
        <v>£m</v>
      </c>
      <c r="E5312" t="s">
        <v>8488</v>
      </c>
      <c r="F5312" s="1248">
        <f>IF(ISBLANK('PD11'!$F$42),"##BLANK",'PD11'!$F$42)</f>
        <v>3957.6094429818531</v>
      </c>
    </row>
    <row r="5313" spans="2:6" x14ac:dyDescent="0.2">
      <c r="B5313" t="str">
        <f>UPPER('PD11'!$W$42)</f>
        <v>PD11_24WWN_PR24</v>
      </c>
      <c r="C5313" t="str">
        <f>IF(LEN(_xlfn.CONCAT('PD11'!$B$41, " - ", 'PD11'!$B$42, " - ", 'PD11'!$G$5))&gt;230,LEFT(_xlfn.CONCAT('PD11'!$B$41, " - ", 'PD11'!$B$42, " - ", 'PD11'!$G$5),212)&amp;" [*** truncated]",_xlfn.CONCAT('PD11'!$B$41, " - ", 'PD11'!$B$42, " - ", 'PD11'!$G$5))</f>
        <v>Opening RCV balances as at 1 April 2025 expressed in PR24 base year prices - Opening RCV at 1 April 2025 in 2022-23 FYA (CPIH) prices post midnight adjustments - Wastewater Network+</v>
      </c>
      <c r="D5313" t="str">
        <f>'PD11'!$C$42</f>
        <v>£m</v>
      </c>
      <c r="E5313" t="s">
        <v>8488</v>
      </c>
      <c r="F5313" s="1248">
        <f>IF(ISBLANK('PD11'!$G$42),"##BLANK",'PD11'!$G$42)</f>
        <v>5558.724241383713</v>
      </c>
    </row>
    <row r="5314" spans="2:6" x14ac:dyDescent="0.2">
      <c r="B5314" t="str">
        <f>UPPER('PD11'!$X$42)</f>
        <v>PD11_24BIO_PR24</v>
      </c>
      <c r="C5314" t="str">
        <f>IF(LEN(_xlfn.CONCAT('PD11'!$B$41, " - ", 'PD11'!$B$42, " - ", 'PD11'!$H$5))&gt;230,LEFT(_xlfn.CONCAT('PD11'!$B$41, " - ", 'PD11'!$B$42, " - ", 'PD11'!$H$5),212)&amp;" [*** truncated]",_xlfn.CONCAT('PD11'!$B$41, " - ", 'PD11'!$B$42, " - ", 'PD11'!$H$5))</f>
        <v>Opening RCV balances as at 1 April 2025 expressed in PR24 base year prices - Opening RCV at 1 April 2025 in 2022-23 FYA (CPIH) prices post midnight adjustments - Bioresources</v>
      </c>
      <c r="D5314" t="str">
        <f>'PD11'!$C$42</f>
        <v>£m</v>
      </c>
      <c r="E5314" t="s">
        <v>8488</v>
      </c>
      <c r="F5314" s="1248">
        <f>IF(ISBLANK('PD11'!$H$42),"##BLANK",'PD11'!$H$42)</f>
        <v>357.51425348575918</v>
      </c>
    </row>
    <row r="5315" spans="2:6" x14ac:dyDescent="0.2">
      <c r="B5315" t="str">
        <f>UPPER('PD11'!$Y$42)</f>
        <v>PD11_24ADDN1_PR24</v>
      </c>
      <c r="C5315" t="str">
        <f>IF(LEN(_xlfn.CONCAT('PD11'!$B$41, " - ", 'PD11'!$B$42, " - ", 'PD11'!$I$5))&gt;230,LEFT(_xlfn.CONCAT('PD11'!$B$41, " - ", 'PD11'!$B$42, " - ", 'PD11'!$I$5),212)&amp;" [*** truncated]",_xlfn.CONCAT('PD11'!$B$41, " - ", 'PD11'!$B$42, " - ", 'PD11'!$I$5))</f>
        <v>Opening RCV balances as at 1 April 2025 expressed in PR24 base year prices - Opening RCV at 1 April 2025 in 2022-23 FYA (CPIH) prices post midnight adjustments - Additional Control 1</v>
      </c>
      <c r="D5315" t="str">
        <f>'PD11'!$C$42</f>
        <v>£m</v>
      </c>
      <c r="E5315" t="s">
        <v>8488</v>
      </c>
      <c r="F5315" s="1248">
        <f>IF(ISBLANK('PD11'!$I$42),"##BLANK",'PD11'!$I$42)</f>
        <v>0</v>
      </c>
    </row>
    <row r="5316" spans="2:6" x14ac:dyDescent="0.2">
      <c r="B5316" t="str">
        <f>UPPER('PD11'!$Z$42)</f>
        <v>PD11_24ADDN2_PR24</v>
      </c>
      <c r="C5316" t="str">
        <f>IF(LEN(_xlfn.CONCAT('PD11'!$B$41, " - ", 'PD11'!$B$42, " - ", 'PD11'!$J$5))&gt;230,LEFT(_xlfn.CONCAT('PD11'!$B$41, " - ", 'PD11'!$B$42, " - ", 'PD11'!$J$5),212)&amp;" [*** truncated]",_xlfn.CONCAT('PD11'!$B$41, " - ", 'PD11'!$B$42, " - ", 'PD11'!$J$5))</f>
        <v>Opening RCV balances as at 1 April 2025 expressed in PR24 base year prices - Opening RCV at 1 April 2025 in 2022-23 FYA (CPIH) prices post midnight adjustments - Additional Control 2</v>
      </c>
      <c r="D5316" t="str">
        <f>'PD11'!$C$42</f>
        <v>£m</v>
      </c>
      <c r="E5316" t="s">
        <v>8488</v>
      </c>
      <c r="F5316" s="1248">
        <f>IF(ISBLANK('PD11'!$J$42),"##BLANK",'PD11'!$J$42)</f>
        <v>0</v>
      </c>
    </row>
    <row r="5317" spans="2:6" x14ac:dyDescent="0.2">
      <c r="B5317" t="str">
        <f>UPPER('PD11'!$AA$42)</f>
        <v>PD11_24TOT_PR24</v>
      </c>
      <c r="C5317" t="str">
        <f>IF(LEN(_xlfn.CONCAT('PD11'!$B$41, " - ", 'PD11'!$B$42, " - ", 'PD11'!$K$5))&gt;230,LEFT(_xlfn.CONCAT('PD11'!$B$41, " - ", 'PD11'!$B$42, " - ", 'PD11'!$K$5),212)&amp;" [*** truncated]",_xlfn.CONCAT('PD11'!$B$41, " - ", 'PD11'!$B$42, " - ", 'PD11'!$K$5))</f>
        <v>Opening RCV balances as at 1 April 2025 expressed in PR24 base year prices - Opening RCV at 1 April 2025 in 2022-23 FYA (CPIH) prices post midnight adjustments - Total</v>
      </c>
      <c r="D5317" t="str">
        <f>'PD11'!$C$42</f>
        <v>£m</v>
      </c>
      <c r="E5317" t="s">
        <v>8488</v>
      </c>
      <c r="F5317" s="1248">
        <f>IF(ISBLANK('PD11'!$K$42),"##BLANK",'PD11'!$K$42)</f>
        <v>10125.603976122158</v>
      </c>
    </row>
    <row r="5318" spans="2:6" x14ac:dyDescent="0.2">
      <c r="B5318" t="str">
        <f>UPPER('PD11'!$U$43)</f>
        <v>PD11_25WR_PR24</v>
      </c>
      <c r="C5318" t="str">
        <f>IF(LEN(_xlfn.CONCAT('PD11'!$B$41, " - ", 'PD11'!$B$43, " - ", 'PD11'!$E$5))&gt;230,LEFT(_xlfn.CONCAT('PD11'!$B$41, " - ", 'PD11'!$B$43, " - ", 'PD11'!$E$5),212)&amp;" [*** truncated]",_xlfn.CONCAT('PD11'!$B$41, " - ", 'PD11'!$B$43, " - ", 'PD11'!$E$5))</f>
        <v>Opening RCV balances as at 1 April 2025 expressed in PR24 base year prices - Opening RCV at 1 April 2025 in 2022-23 FYE (CPIH) prices post midnight adjustments - Water resources</v>
      </c>
      <c r="D5318" t="str">
        <f>'PD11'!$C$43</f>
        <v>£m</v>
      </c>
      <c r="E5318" t="s">
        <v>8488</v>
      </c>
      <c r="F5318" s="1248">
        <f>IF(ISBLANK('PD11'!$E$43),"##BLANK",'PD11'!$E$43)</f>
        <v>261.64502524997545</v>
      </c>
    </row>
    <row r="5319" spans="2:6" x14ac:dyDescent="0.2">
      <c r="B5319" t="str">
        <f>UPPER('PD11'!$V$43)</f>
        <v>PD11_25WN_PR24</v>
      </c>
      <c r="C5319" t="str">
        <f>IF(LEN(_xlfn.CONCAT('PD11'!$B$41, " - ", 'PD11'!$B$43, " - ", 'PD11'!$F$5))&gt;230,LEFT(_xlfn.CONCAT('PD11'!$B$41, " - ", 'PD11'!$B$43, " - ", 'PD11'!$F$5),212)&amp;" [*** truncated]",_xlfn.CONCAT('PD11'!$B$41, " - ", 'PD11'!$B$43, " - ", 'PD11'!$F$5))</f>
        <v>Opening RCV balances as at 1 April 2025 expressed in PR24 base year prices - Opening RCV at 1 April 2025 in 2022-23 FYE (CPIH) prices post midnight adjustments - Water Network+</v>
      </c>
      <c r="D5319" t="str">
        <f>'PD11'!$C$43</f>
        <v>£m</v>
      </c>
      <c r="E5319" t="s">
        <v>8488</v>
      </c>
      <c r="F5319" s="1248">
        <f>IF(ISBLANK('PD11'!$F$43),"##BLANK",'PD11'!$F$43)</f>
        <v>4113.0644958933235</v>
      </c>
    </row>
    <row r="5320" spans="2:6" x14ac:dyDescent="0.2">
      <c r="B5320" t="str">
        <f>UPPER('PD11'!$W$43)</f>
        <v>PD11_25WWN_PR24</v>
      </c>
      <c r="C5320" t="str">
        <f>IF(LEN(_xlfn.CONCAT('PD11'!$B$41, " - ", 'PD11'!$B$43, " - ", 'PD11'!$G$5))&gt;230,LEFT(_xlfn.CONCAT('PD11'!$B$41, " - ", 'PD11'!$B$43, " - ", 'PD11'!$G$5),212)&amp;" [*** truncated]",_xlfn.CONCAT('PD11'!$B$41, " - ", 'PD11'!$B$43, " - ", 'PD11'!$G$5))</f>
        <v>Opening RCV balances as at 1 April 2025 expressed in PR24 base year prices - Opening RCV at 1 April 2025 in 2022-23 FYE (CPIH) prices post midnight adjustments - Wastewater Network+</v>
      </c>
      <c r="D5320" t="str">
        <f>'PD11'!$C$43</f>
        <v>£m</v>
      </c>
      <c r="E5320" t="s">
        <v>8488</v>
      </c>
      <c r="F5320" s="1248">
        <f>IF(ISBLANK('PD11'!$G$43),"##BLANK",'PD11'!$G$43)</f>
        <v>5777.0711458760125</v>
      </c>
    </row>
    <row r="5321" spans="2:6" x14ac:dyDescent="0.2">
      <c r="B5321" t="str">
        <f>UPPER('PD11'!$X$43)</f>
        <v>PD11_25BIO_PR24</v>
      </c>
      <c r="C5321" t="str">
        <f>IF(LEN(_xlfn.CONCAT('PD11'!$B$41, " - ", 'PD11'!$B$43, " - ", 'PD11'!$H$5))&gt;230,LEFT(_xlfn.CONCAT('PD11'!$B$41, " - ", 'PD11'!$B$43, " - ", 'PD11'!$H$5),212)&amp;" [*** truncated]",_xlfn.CONCAT('PD11'!$B$41, " - ", 'PD11'!$B$43, " - ", 'PD11'!$H$5))</f>
        <v>Opening RCV balances as at 1 April 2025 expressed in PR24 base year prices - Opening RCV at 1 April 2025 in 2022-23 FYE (CPIH) prices post midnight adjustments - Bioresources</v>
      </c>
      <c r="D5321" t="str">
        <f>'PD11'!$C$43</f>
        <v>£m</v>
      </c>
      <c r="E5321" t="s">
        <v>8488</v>
      </c>
      <c r="F5321" s="1248">
        <f>IF(ISBLANK('PD11'!$H$43),"##BLANK",'PD11'!$H$43)</f>
        <v>371.55742727361002</v>
      </c>
    </row>
    <row r="5322" spans="2:6" x14ac:dyDescent="0.2">
      <c r="B5322" t="str">
        <f>UPPER('PD11'!$Y$43)</f>
        <v>PD11_25ADDN1_PR24</v>
      </c>
      <c r="C5322" t="str">
        <f>IF(LEN(_xlfn.CONCAT('PD11'!$B$41, " - ", 'PD11'!$B$43, " - ", 'PD11'!$I$5))&gt;230,LEFT(_xlfn.CONCAT('PD11'!$B$41, " - ", 'PD11'!$B$43, " - ", 'PD11'!$I$5),212)&amp;" [*** truncated]",_xlfn.CONCAT('PD11'!$B$41, " - ", 'PD11'!$B$43, " - ", 'PD11'!$I$5))</f>
        <v>Opening RCV balances as at 1 April 2025 expressed in PR24 base year prices - Opening RCV at 1 April 2025 in 2022-23 FYE (CPIH) prices post midnight adjustments - Additional Control 1</v>
      </c>
      <c r="D5322" t="str">
        <f>'PD11'!$C$43</f>
        <v>£m</v>
      </c>
      <c r="E5322" t="s">
        <v>8488</v>
      </c>
      <c r="F5322" s="1248">
        <f>IF(ISBLANK('PD11'!$I$43),"##BLANK",'PD11'!$I$43)</f>
        <v>0</v>
      </c>
    </row>
    <row r="5323" spans="2:6" x14ac:dyDescent="0.2">
      <c r="B5323" t="str">
        <f>UPPER('PD11'!$Z$43)</f>
        <v>PD11_25ADDN2_PR24</v>
      </c>
      <c r="C5323" t="str">
        <f>IF(LEN(_xlfn.CONCAT('PD11'!$B$41, " - ", 'PD11'!$B$43, " - ", 'PD11'!$J$5))&gt;230,LEFT(_xlfn.CONCAT('PD11'!$B$41, " - ", 'PD11'!$B$43, " - ", 'PD11'!$J$5),212)&amp;" [*** truncated]",_xlfn.CONCAT('PD11'!$B$41, " - ", 'PD11'!$B$43, " - ", 'PD11'!$J$5))</f>
        <v>Opening RCV balances as at 1 April 2025 expressed in PR24 base year prices - Opening RCV at 1 April 2025 in 2022-23 FYE (CPIH) prices post midnight adjustments - Additional Control 2</v>
      </c>
      <c r="D5323" t="str">
        <f>'PD11'!$C$43</f>
        <v>£m</v>
      </c>
      <c r="E5323" t="s">
        <v>8488</v>
      </c>
      <c r="F5323" s="1248">
        <f>IF(ISBLANK('PD11'!$J$43),"##BLANK",'PD11'!$J$43)</f>
        <v>0</v>
      </c>
    </row>
    <row r="5324" spans="2:6" x14ac:dyDescent="0.2">
      <c r="B5324" t="str">
        <f>UPPER('PD11'!$AA$43)</f>
        <v>PD11_25TOT_PR24</v>
      </c>
      <c r="C5324" t="str">
        <f>IF(LEN(_xlfn.CONCAT('PD11'!$B$41, " - ", 'PD11'!$B$43, " - ", 'PD11'!$K$5))&gt;230,LEFT(_xlfn.CONCAT('PD11'!$B$41, " - ", 'PD11'!$B$43, " - ", 'PD11'!$K$5),212)&amp;" [*** truncated]",_xlfn.CONCAT('PD11'!$B$41, " - ", 'PD11'!$B$43, " - ", 'PD11'!$K$5))</f>
        <v>Opening RCV balances as at 1 April 2025 expressed in PR24 base year prices - Opening RCV at 1 April 2025 in 2022-23 FYE (CPIH) prices post midnight adjustments - Total</v>
      </c>
      <c r="D5324" t="str">
        <f>'PD11'!$C$43</f>
        <v>£m</v>
      </c>
      <c r="E5324" t="s">
        <v>8488</v>
      </c>
      <c r="F5324" s="1248">
        <f>IF(ISBLANK('PD11'!$K$43),"##BLANK",'PD11'!$K$43)</f>
        <v>10523.338094292922</v>
      </c>
    </row>
    <row r="5325" spans="2:6" x14ac:dyDescent="0.2">
      <c r="B5325" t="str">
        <f>UPPER('PD12'!$X$20)</f>
        <v>C_WS13027_PR19PD016_PR24</v>
      </c>
      <c r="C5325" t="str">
        <f>IF(LEN(_xlfn.CONCAT('PD12'!$B$19, " - ", 'PD12'!$B$20, " - ", 'PD12'!$F$5))&gt;230,LEFT(_xlfn.CONCAT('PD12'!$B$19, " - ", 'PD12'!$B$20, " - ", 'PD12'!$F$5),212)&amp;" [*** truncated]",_xlfn.CONCAT('PD12'!$B$19, " - ", 'PD12'!$B$20, " - ", 'PD12'!$F$5))</f>
        <v>PR14 Blind Year reconciliation end-of-period revenue adjustments - PR14 BYR WRFIM revenue adjustment in 2017-18 FYA (CPIH deflated) prices - Water Network+</v>
      </c>
      <c r="D5325" t="str">
        <f>'PD12'!$C$20</f>
        <v>£m</v>
      </c>
      <c r="E5325" t="s">
        <v>8488</v>
      </c>
      <c r="F5325" s="1248">
        <f>IF(ISBLANK('PD12'!$F$20),"##BLANK",'PD12'!$F$20)</f>
        <v>-2.1093783292286221</v>
      </c>
    </row>
    <row r="5326" spans="2:6" x14ac:dyDescent="0.2">
      <c r="B5326" t="str">
        <f>UPPER('PD12'!$Y$20)</f>
        <v>C_WWS13027_PR19PD016_PR24</v>
      </c>
      <c r="C5326" t="str">
        <f>IF(LEN(_xlfn.CONCAT('PD12'!$B$19, " - ", 'PD12'!$B$20, " - ", 'PD12'!$G$5))&gt;230,LEFT(_xlfn.CONCAT('PD12'!$B$19, " - ", 'PD12'!$B$20, " - ", 'PD12'!$G$5),212)&amp;" [*** truncated]",_xlfn.CONCAT('PD12'!$B$19, " - ", 'PD12'!$B$20, " - ", 'PD12'!$G$5))</f>
        <v>PR14 Blind Year reconciliation end-of-period revenue adjustments - PR14 BYR WRFIM revenue adjustment in 2017-18 FYA (CPIH deflated) prices - Wastewater Network+</v>
      </c>
      <c r="D5326" t="str">
        <f>'PD12'!$C$20</f>
        <v>£m</v>
      </c>
      <c r="E5326" t="s">
        <v>8488</v>
      </c>
      <c r="F5326" s="1248">
        <f>IF(ISBLANK('PD12'!$G$20),"##BLANK",'PD12'!$G$20)</f>
        <v>-4.9902879276138066</v>
      </c>
    </row>
    <row r="5327" spans="2:6" x14ac:dyDescent="0.2">
      <c r="B5327" t="str">
        <f>UPPER('PD12'!$AA$20)</f>
        <v>C_WWS13027_DMMY_PR19PD016_PR24</v>
      </c>
      <c r="C5327" t="str">
        <f>IF(LEN(_xlfn.CONCAT('PD12'!$B$19, " - ", 'PD12'!$B$20, " - ", 'PD12'!$I$5))&gt;230,LEFT(_xlfn.CONCAT('PD12'!$B$19, " - ", 'PD12'!$B$20, " - ", 'PD12'!$I$5),212)&amp;" [*** truncated]",_xlfn.CONCAT('PD12'!$B$19, " - ", 'PD12'!$B$20, " - ", 'PD12'!$I$5))</f>
        <v>PR14 Blind Year reconciliation end-of-period revenue adjustments - PR14 BYR WRFIM revenue adjustment in 2017-18 FYA (CPIH deflated) prices - Additional Control 1</v>
      </c>
      <c r="D5327" t="str">
        <f>'PD12'!$C$20</f>
        <v>£m</v>
      </c>
      <c r="E5327" t="s">
        <v>8488</v>
      </c>
      <c r="F5327" s="1248">
        <f>IF(ISBLANK('PD12'!$I$20),"##BLANK",'PD12'!$I$20)</f>
        <v>0</v>
      </c>
    </row>
    <row r="5328" spans="2:6" x14ac:dyDescent="0.2">
      <c r="B5328" t="str">
        <f>UPPER('PD12'!$AB$20)</f>
        <v>PD12_10ADDN2_PR24</v>
      </c>
      <c r="C5328" t="str">
        <f>IF(LEN(_xlfn.CONCAT('PD12'!$B$19, " - ", 'PD12'!$B$20, " - ", 'PD12'!$J$5))&gt;230,LEFT(_xlfn.CONCAT('PD12'!$B$19, " - ", 'PD12'!$B$20, " - ", 'PD12'!$J$5),212)&amp;" [*** truncated]",_xlfn.CONCAT('PD12'!$B$19, " - ", 'PD12'!$B$20, " - ", 'PD12'!$J$5))</f>
        <v>PR14 Blind Year reconciliation end-of-period revenue adjustments - PR14 BYR WRFIM revenue adjustment in 2017-18 FYA (CPIH deflated) prices - Additional Control 2</v>
      </c>
      <c r="D5328" t="str">
        <f>'PD12'!$C$20</f>
        <v>£m</v>
      </c>
      <c r="E5328" t="s">
        <v>8488</v>
      </c>
      <c r="F5328" s="1248">
        <f>IF(ISBLANK('PD12'!$J$20),"##BLANK",'PD12'!$J$20)</f>
        <v>0</v>
      </c>
    </row>
    <row r="5329" spans="2:6" x14ac:dyDescent="0.2">
      <c r="B5329" t="str">
        <f>UPPER('PD12'!$AE$20)</f>
        <v>PD12_10TOT_PR24</v>
      </c>
      <c r="C5329" t="str">
        <f>IF(LEN(_xlfn.CONCAT('PD12'!$B$19, " - ", 'PD12'!$B$20, " - ", 'PD12'!$M$5))&gt;230,LEFT(_xlfn.CONCAT('PD12'!$B$19, " - ", 'PD12'!$B$20, " - ", 'PD12'!$M$5),212)&amp;" [*** truncated]",_xlfn.CONCAT('PD12'!$B$19, " - ", 'PD12'!$B$20, " - ", 'PD12'!$M$5))</f>
        <v>PR14 Blind Year reconciliation end-of-period revenue adjustments - PR14 BYR WRFIM revenue adjustment in 2017-18 FYA (CPIH deflated) prices - Total</v>
      </c>
      <c r="D5329" t="str">
        <f>'PD12'!$C$20</f>
        <v>£m</v>
      </c>
      <c r="E5329" t="s">
        <v>8488</v>
      </c>
      <c r="F5329" s="1248">
        <f>IF(ISBLANK('PD12'!$M$20),"##BLANK",'PD12'!$M$20)</f>
        <v>-7.0996662568424291</v>
      </c>
    </row>
    <row r="5330" spans="2:6" x14ac:dyDescent="0.2">
      <c r="B5330" t="str">
        <f>UPPER('PD12'!$W$21)</f>
        <v>PD12_11WR_PR24</v>
      </c>
      <c r="C5330" t="str">
        <f>IF(LEN(_xlfn.CONCAT('PD12'!$B$19, " - ", 'PD12'!$B$21, " - ", 'PD12'!$E$5))&gt;230,LEFT(_xlfn.CONCAT('PD12'!$B$19, " - ", 'PD12'!$B$21, " - ", 'PD12'!$E$5),212)&amp;" [*** truncated]",_xlfn.CONCAT('PD12'!$B$19, " - ", 'PD12'!$B$21, " - ", 'PD12'!$E$5))</f>
        <v>PR14 Blind Year reconciliation end-of-period revenue adjustments - PR14 BYR Water trading revenue adjustment in 2017-18 FYA (CPIH deflated) prices - Water resources</v>
      </c>
      <c r="D5330" t="str">
        <f>'PD12'!$C$21</f>
        <v>£m</v>
      </c>
      <c r="E5330" t="s">
        <v>8488</v>
      </c>
      <c r="F5330" s="1248">
        <f>IF(ISBLANK('PD12'!$E$21),"##BLANK",'PD12'!$E$21)</f>
        <v>0</v>
      </c>
    </row>
    <row r="5331" spans="2:6" x14ac:dyDescent="0.2">
      <c r="B5331" t="str">
        <f>UPPER('PD12'!$X$21)</f>
        <v>PD12_11WN_PR24</v>
      </c>
      <c r="C5331" t="str">
        <f>IF(LEN(_xlfn.CONCAT('PD12'!$B$19, " - ", 'PD12'!$B$21, " - ", 'PD12'!$F$5))&gt;230,LEFT(_xlfn.CONCAT('PD12'!$B$19, " - ", 'PD12'!$B$21, " - ", 'PD12'!$F$5),212)&amp;" [*** truncated]",_xlfn.CONCAT('PD12'!$B$19, " - ", 'PD12'!$B$21, " - ", 'PD12'!$F$5))</f>
        <v>PR14 Blind Year reconciliation end-of-period revenue adjustments - PR14 BYR Water trading revenue adjustment in 2017-18 FYA (CPIH deflated) prices - Water Network+</v>
      </c>
      <c r="D5331" t="str">
        <f>'PD12'!$C$21</f>
        <v>£m</v>
      </c>
      <c r="E5331" t="s">
        <v>8488</v>
      </c>
      <c r="F5331" s="1248">
        <f>IF(ISBLANK('PD12'!$F$21),"##BLANK",'PD12'!$F$21)</f>
        <v>0</v>
      </c>
    </row>
    <row r="5332" spans="2:6" x14ac:dyDescent="0.2">
      <c r="B5332" t="str">
        <f>UPPER('PD12'!$AE$21)</f>
        <v>PD12_11TOT_PR24</v>
      </c>
      <c r="C5332" t="str">
        <f>IF(LEN(_xlfn.CONCAT('PD12'!$B$19, " - ", 'PD12'!$B$21, " - ", 'PD12'!$M$5))&gt;230,LEFT(_xlfn.CONCAT('PD12'!$B$19, " - ", 'PD12'!$B$21, " - ", 'PD12'!$M$5),212)&amp;" [*** truncated]",_xlfn.CONCAT('PD12'!$B$19, " - ", 'PD12'!$B$21, " - ", 'PD12'!$M$5))</f>
        <v>PR14 Blind Year reconciliation end-of-period revenue adjustments - PR14 BYR Water trading revenue adjustment in 2017-18 FYA (CPIH deflated) prices - Total</v>
      </c>
      <c r="D5332" t="str">
        <f>'PD12'!$C$21</f>
        <v>£m</v>
      </c>
      <c r="E5332" t="s">
        <v>8488</v>
      </c>
      <c r="F5332" s="1248">
        <f>IF(ISBLANK('PD12'!$M$21),"##BLANK",'PD12'!$M$21)</f>
        <v>0</v>
      </c>
    </row>
    <row r="5333" spans="2:6" x14ac:dyDescent="0.2">
      <c r="B5333" t="str">
        <f>UPPER('PD12'!$X$22)</f>
        <v>C_WS15026_PR19PD016_PR24</v>
      </c>
      <c r="C5333" t="str">
        <f>IF(LEN(_xlfn.CONCAT('PD12'!$B$19, " - ", 'PD12'!$B$22, " - ", 'PD12'!$F$5))&gt;230,LEFT(_xlfn.CONCAT('PD12'!$B$19, " - ", 'PD12'!$B$22, " - ", 'PD12'!$F$5),212)&amp;" [*** truncated]",_xlfn.CONCAT('PD12'!$B$19, " - ", 'PD12'!$B$22, " - ", 'PD12'!$F$5))</f>
        <v>PR14 Blind Year reconciliation end-of-period revenue adjustments - PR14 BYR Totex menu revenue adjustment in 2017-18 FYA (CPIH deflated) prices - Water Network+</v>
      </c>
      <c r="D5333" t="str">
        <f>'PD12'!$C$22</f>
        <v>£m</v>
      </c>
      <c r="E5333" t="s">
        <v>8488</v>
      </c>
      <c r="F5333" s="1248">
        <f>IF(ISBLANK('PD12'!$F$22),"##BLANK",'PD12'!$F$22)</f>
        <v>1.9866693266138007</v>
      </c>
    </row>
    <row r="5334" spans="2:6" x14ac:dyDescent="0.2">
      <c r="B5334" t="str">
        <f>UPPER('PD12'!$Y$22)</f>
        <v>C_WWS15021_PR19PD016_PR24</v>
      </c>
      <c r="C5334" t="str">
        <f>IF(LEN(_xlfn.CONCAT('PD12'!$B$19, " - ", 'PD12'!$B$22, " - ", 'PD12'!$G$5))&gt;230,LEFT(_xlfn.CONCAT('PD12'!$B$19, " - ", 'PD12'!$B$22, " - ", 'PD12'!$G$5),212)&amp;" [*** truncated]",_xlfn.CONCAT('PD12'!$B$19, " - ", 'PD12'!$B$22, " - ", 'PD12'!$G$5))</f>
        <v>PR14 Blind Year reconciliation end-of-period revenue adjustments - PR14 BYR Totex menu revenue adjustment in 2017-18 FYA (CPIH deflated) prices - Wastewater Network+</v>
      </c>
      <c r="D5334" t="str">
        <f>'PD12'!$C$22</f>
        <v>£m</v>
      </c>
      <c r="E5334" t="s">
        <v>8488</v>
      </c>
      <c r="F5334" s="1248">
        <f>IF(ISBLANK('PD12'!$G$22),"##BLANK",'PD12'!$G$22)</f>
        <v>-0.25330126921362911</v>
      </c>
    </row>
    <row r="5335" spans="2:6" x14ac:dyDescent="0.2">
      <c r="B5335" t="str">
        <f>UPPER('PD12'!$AA$22)</f>
        <v>C_WWS15021_DMMY_PR19PD016_PR24</v>
      </c>
      <c r="C5335" t="str">
        <f>IF(LEN(_xlfn.CONCAT('PD12'!$B$19, " - ", 'PD12'!$B$22, " - ", 'PD12'!$I$5))&gt;230,LEFT(_xlfn.CONCAT('PD12'!$B$19, " - ", 'PD12'!$B$22, " - ", 'PD12'!$I$5),212)&amp;" [*** truncated]",_xlfn.CONCAT('PD12'!$B$19, " - ", 'PD12'!$B$22, " - ", 'PD12'!$I$5))</f>
        <v>PR14 Blind Year reconciliation end-of-period revenue adjustments - PR14 BYR Totex menu revenue adjustment in 2017-18 FYA (CPIH deflated) prices - Additional Control 1</v>
      </c>
      <c r="D5335" t="str">
        <f>'PD12'!$C$22</f>
        <v>£m</v>
      </c>
      <c r="E5335" t="s">
        <v>8488</v>
      </c>
      <c r="F5335" s="1248">
        <f>IF(ISBLANK('PD12'!$I$22),"##BLANK",'PD12'!$I$22)</f>
        <v>0</v>
      </c>
    </row>
    <row r="5336" spans="2:6" x14ac:dyDescent="0.2">
      <c r="B5336" t="str">
        <f>UPPER('PD12'!$AB$22)</f>
        <v>PD12_12ADDN2_PR24</v>
      </c>
      <c r="C5336" t="str">
        <f>IF(LEN(_xlfn.CONCAT('PD12'!$B$19, " - ", 'PD12'!$B$22, " - ", 'PD12'!$J$5))&gt;230,LEFT(_xlfn.CONCAT('PD12'!$B$19, " - ", 'PD12'!$B$22, " - ", 'PD12'!$J$5),212)&amp;" [*** truncated]",_xlfn.CONCAT('PD12'!$B$19, " - ", 'PD12'!$B$22, " - ", 'PD12'!$J$5))</f>
        <v>PR14 Blind Year reconciliation end-of-period revenue adjustments - PR14 BYR Totex menu revenue adjustment in 2017-18 FYA (CPIH deflated) prices - Additional Control 2</v>
      </c>
      <c r="D5336" t="str">
        <f>'PD12'!$C$22</f>
        <v>£m</v>
      </c>
      <c r="E5336" t="s">
        <v>8488</v>
      </c>
      <c r="F5336" s="1248">
        <f>IF(ISBLANK('PD12'!$J$22),"##BLANK",'PD12'!$J$22)</f>
        <v>0</v>
      </c>
    </row>
    <row r="5337" spans="2:6" x14ac:dyDescent="0.2">
      <c r="B5337" t="str">
        <f>UPPER('PD12'!$AE$22)</f>
        <v>PD12_12TOT_PR24</v>
      </c>
      <c r="C5337" t="str">
        <f>IF(LEN(_xlfn.CONCAT('PD12'!$B$19, " - ", 'PD12'!$B$22, " - ", 'PD12'!$M$5))&gt;230,LEFT(_xlfn.CONCAT('PD12'!$B$19, " - ", 'PD12'!$B$22, " - ", 'PD12'!$M$5),212)&amp;" [*** truncated]",_xlfn.CONCAT('PD12'!$B$19, " - ", 'PD12'!$B$22, " - ", 'PD12'!$M$5))</f>
        <v>PR14 Blind Year reconciliation end-of-period revenue adjustments - PR14 BYR Totex menu revenue adjustment in 2017-18 FYA (CPIH deflated) prices - Total</v>
      </c>
      <c r="D5337" t="str">
        <f>'PD12'!$C$22</f>
        <v>£m</v>
      </c>
      <c r="E5337" t="s">
        <v>8488</v>
      </c>
      <c r="F5337" s="1248">
        <f>IF(ISBLANK('PD12'!$M$22),"##BLANK",'PD12'!$M$22)</f>
        <v>1.7333680574001715</v>
      </c>
    </row>
    <row r="5338" spans="2:6" x14ac:dyDescent="0.2">
      <c r="B5338" t="str">
        <f>UPPER('PD12'!$X$23)</f>
        <v>C052_PR19PD016_PR24</v>
      </c>
      <c r="C5338" t="str">
        <f>IF(LEN(_xlfn.CONCAT('PD12'!$B$19, " - ", 'PD12'!$B$23, " - ", 'PD12'!$F$5))&gt;230,LEFT(_xlfn.CONCAT('PD12'!$B$19, " - ", 'PD12'!$B$23, " - ", 'PD12'!$F$5),212)&amp;" [*** truncated]",_xlfn.CONCAT('PD12'!$B$19, " - ", 'PD12'!$B$23, " - ", 'PD12'!$F$5))</f>
        <v>PR14 Blind Year reconciliation end-of-period revenue adjustments - PR14 BYR Other revenue adjustment in 2017-18 FYA (CPIH deflated) prices - Water Network+</v>
      </c>
      <c r="D5338" t="str">
        <f>'PD12'!$C$23</f>
        <v>£m</v>
      </c>
      <c r="E5338" t="s">
        <v>8488</v>
      </c>
      <c r="F5338">
        <f>IF(ISBLANK('PD12'!$F$23),"##BLANK",'PD12'!$F$23)</f>
        <v>0</v>
      </c>
    </row>
    <row r="5339" spans="2:6" x14ac:dyDescent="0.2">
      <c r="B5339" t="str">
        <f>UPPER('PD12'!$Y$23)</f>
        <v>C072_PR19PD016_PR24</v>
      </c>
      <c r="C5339" t="str">
        <f>IF(LEN(_xlfn.CONCAT('PD12'!$B$19, " - ", 'PD12'!$B$23, " - ", 'PD12'!$G$5))&gt;230,LEFT(_xlfn.CONCAT('PD12'!$B$19, " - ", 'PD12'!$B$23, " - ", 'PD12'!$G$5),212)&amp;" [*** truncated]",_xlfn.CONCAT('PD12'!$B$19, " - ", 'PD12'!$B$23, " - ", 'PD12'!$G$5))</f>
        <v>PR14 Blind Year reconciliation end-of-period revenue adjustments - PR14 BYR Other revenue adjustment in 2017-18 FYA (CPIH deflated) prices - Wastewater Network+</v>
      </c>
      <c r="D5339" t="str">
        <f>'PD12'!$C$23</f>
        <v>£m</v>
      </c>
      <c r="E5339" t="s">
        <v>8488</v>
      </c>
      <c r="F5339" s="1248">
        <f>IF(ISBLANK('PD12'!$G$23),"##BLANK",'PD12'!$G$23)</f>
        <v>0</v>
      </c>
    </row>
    <row r="5340" spans="2:6" x14ac:dyDescent="0.2">
      <c r="B5340" t="str">
        <f>UPPER('PD12'!$AE$23)</f>
        <v>PD12_13TOT_PR24</v>
      </c>
      <c r="C5340" t="str">
        <f>IF(LEN(_xlfn.CONCAT('PD12'!$B$19, " - ", 'PD12'!$B$23, " - ", 'PD12'!$M$5))&gt;230,LEFT(_xlfn.CONCAT('PD12'!$B$19, " - ", 'PD12'!$B$23, " - ", 'PD12'!$M$5),212)&amp;" [*** truncated]",_xlfn.CONCAT('PD12'!$B$19, " - ", 'PD12'!$B$23, " - ", 'PD12'!$M$5))</f>
        <v>PR14 Blind Year reconciliation end-of-period revenue adjustments - PR14 BYR Other revenue adjustment in 2017-18 FYA (CPIH deflated) prices - Total</v>
      </c>
      <c r="D5340" t="str">
        <f>'PD12'!$C$23</f>
        <v>£m</v>
      </c>
      <c r="E5340" t="s">
        <v>8488</v>
      </c>
      <c r="F5340" s="1248">
        <f>IF(ISBLANK('PD12'!$M$23),"##BLANK",'PD12'!$M$23)</f>
        <v>0</v>
      </c>
    </row>
    <row r="5341" spans="2:6" x14ac:dyDescent="0.2">
      <c r="B5341" t="str">
        <f>UPPER('PD12'!$AC$24)</f>
        <v>C_R9046_PR19PD016_PR24</v>
      </c>
      <c r="C5341" t="str">
        <f>IF(LEN(_xlfn.CONCAT('PD12'!$B$19, " - ", 'PD12'!$B$24, " - ", 'PD12'!$K$5))&gt;230,LEFT(_xlfn.CONCAT('PD12'!$B$19, " - ", 'PD12'!$B$24, " - ", 'PD12'!$K$5),212)&amp;" [*** truncated]",_xlfn.CONCAT('PD12'!$B$19, " - ", 'PD12'!$B$24, " - ", 'PD12'!$K$5))</f>
        <v>PR14 Blind Year reconciliation end-of-period revenue adjustments - PR14 BYR Residential retail revenue adjustment in 2017-18 FYA (CPIH deflated) prices - Residential retail</v>
      </c>
      <c r="D5341" t="str">
        <f>'PD12'!$C$24</f>
        <v>£m</v>
      </c>
      <c r="E5341" t="s">
        <v>8488</v>
      </c>
      <c r="F5341" s="1248">
        <f>IF(ISBLANK('PD12'!$K$24),"##BLANK",'PD12'!$K$24)</f>
        <v>3.9531124215395952</v>
      </c>
    </row>
    <row r="5342" spans="2:6" x14ac:dyDescent="0.2">
      <c r="B5342" t="str">
        <f>UPPER('PD12'!$AE$24)</f>
        <v>PD12_14TOT_PR24</v>
      </c>
      <c r="C5342" t="str">
        <f>IF(LEN(_xlfn.CONCAT('PD12'!$B$19, " - ", 'PD12'!$B$24, " - ", 'PD12'!$M$5))&gt;230,LEFT(_xlfn.CONCAT('PD12'!$B$19, " - ", 'PD12'!$B$24, " - ", 'PD12'!$M$5),212)&amp;" [*** truncated]",_xlfn.CONCAT('PD12'!$B$19, " - ", 'PD12'!$B$24, " - ", 'PD12'!$M$5))</f>
        <v>PR14 Blind Year reconciliation end-of-period revenue adjustments - PR14 BYR Residential retail revenue adjustment in 2017-18 FYA (CPIH deflated) prices - Total</v>
      </c>
      <c r="D5342" t="str">
        <f>'PD12'!$C$24</f>
        <v>£m</v>
      </c>
      <c r="E5342" t="s">
        <v>8488</v>
      </c>
      <c r="F5342" s="1248">
        <f>IF(ISBLANK('PD12'!$M$24),"##BLANK",'PD12'!$M$24)</f>
        <v>3.9531124215395952</v>
      </c>
    </row>
    <row r="5343" spans="2:6" x14ac:dyDescent="0.2">
      <c r="B5343" t="str">
        <f>UPPER('PD12'!$W$27)</f>
        <v>PD12_15WR_PR24</v>
      </c>
      <c r="C5343" t="str">
        <f>IF(LEN(_xlfn.CONCAT('PD12'!$B$26, " - ", 'PD12'!$B$27, " - ", 'PD12'!$E$5))&gt;230,LEFT(_xlfn.CONCAT('PD12'!$B$26, " - ", 'PD12'!$B$27, " - ", 'PD12'!$E$5),212)&amp;" [*** truncated]",_xlfn.CONCAT('PD12'!$B$26, " - ", 'PD12'!$B$27, " - ", 'PD12'!$E$5))</f>
        <v>PR19 reconciliation revenue adjustments - PR19 ODI revenue adjustment in 2017-18 FYA (CPIH deflated) prices - Water resources</v>
      </c>
      <c r="D5343" t="str">
        <f>'PD12'!$C$27</f>
        <v>£m</v>
      </c>
      <c r="E5343" t="s">
        <v>8488</v>
      </c>
      <c r="F5343" s="1248">
        <f>IF(ISBLANK('PD12'!$E$27),"##BLANK",'PD12'!$E$27)</f>
        <v>0</v>
      </c>
    </row>
    <row r="5344" spans="2:6" x14ac:dyDescent="0.2">
      <c r="B5344" t="str">
        <f>UPPER('PD12'!$X$27)</f>
        <v>PD12_15WN_PR24</v>
      </c>
      <c r="C5344" t="str">
        <f>IF(LEN(_xlfn.CONCAT('PD12'!$B$26, " - ", 'PD12'!$B$27, " - ", 'PD12'!$F$5))&gt;230,LEFT(_xlfn.CONCAT('PD12'!$B$26, " - ", 'PD12'!$B$27, " - ", 'PD12'!$F$5),212)&amp;" [*** truncated]",_xlfn.CONCAT('PD12'!$B$26, " - ", 'PD12'!$B$27, " - ", 'PD12'!$F$5))</f>
        <v>PR19 reconciliation revenue adjustments - PR19 ODI revenue adjustment in 2017-18 FYA (CPIH deflated) prices - Water Network+</v>
      </c>
      <c r="D5344" t="str">
        <f>'PD12'!$C$27</f>
        <v>£m</v>
      </c>
      <c r="E5344" t="s">
        <v>8488</v>
      </c>
      <c r="F5344" s="1248">
        <f>IF(ISBLANK('PD12'!$F$27),"##BLANK",'PD12'!$F$27)</f>
        <v>-0.48620000000000019</v>
      </c>
    </row>
    <row r="5345" spans="2:6" x14ac:dyDescent="0.2">
      <c r="B5345" t="str">
        <f>UPPER('PD12'!$Y$27)</f>
        <v>PD12_15WWN_PR24</v>
      </c>
      <c r="C5345" t="str">
        <f>IF(LEN(_xlfn.CONCAT('PD12'!$B$26, " - ", 'PD12'!$B$27, " - ", 'PD12'!$G$5))&gt;230,LEFT(_xlfn.CONCAT('PD12'!$B$26, " - ", 'PD12'!$B$27, " - ", 'PD12'!$G$5),212)&amp;" [*** truncated]",_xlfn.CONCAT('PD12'!$B$26, " - ", 'PD12'!$B$27, " - ", 'PD12'!$G$5))</f>
        <v>PR19 reconciliation revenue adjustments - PR19 ODI revenue adjustment in 2017-18 FYA (CPIH deflated) prices - Wastewater Network+</v>
      </c>
      <c r="D5345" t="str">
        <f>'PD12'!$C$27</f>
        <v>£m</v>
      </c>
      <c r="E5345" t="s">
        <v>8488</v>
      </c>
      <c r="F5345" s="1248">
        <f>IF(ISBLANK('PD12'!$G$27),"##BLANK",'PD12'!$G$27)</f>
        <v>-1.1240000000000006</v>
      </c>
    </row>
    <row r="5346" spans="2:6" x14ac:dyDescent="0.2">
      <c r="B5346" t="str">
        <f>UPPER('PD12'!$Z$27)</f>
        <v>PD12_15BIO_PR24</v>
      </c>
      <c r="C5346" t="str">
        <f>IF(LEN(_xlfn.CONCAT('PD12'!$B$26, " - ", 'PD12'!$B$27, " - ", 'PD12'!$H$5))&gt;230,LEFT(_xlfn.CONCAT('PD12'!$B$26, " - ", 'PD12'!$B$27, " - ", 'PD12'!$H$5),212)&amp;" [*** truncated]",_xlfn.CONCAT('PD12'!$B$26, " - ", 'PD12'!$B$27, " - ", 'PD12'!$H$5))</f>
        <v>PR19 reconciliation revenue adjustments - PR19 ODI revenue adjustment in 2017-18 FYA (CPIH deflated) prices - Bioresources</v>
      </c>
      <c r="D5346" t="str">
        <f>'PD12'!$C$27</f>
        <v>£m</v>
      </c>
      <c r="E5346" t="s">
        <v>8488</v>
      </c>
      <c r="F5346" s="1248">
        <f>IF(ISBLANK('PD12'!$H$27),"##BLANK",'PD12'!$H$27)</f>
        <v>0</v>
      </c>
    </row>
    <row r="5347" spans="2:6" x14ac:dyDescent="0.2">
      <c r="B5347" t="str">
        <f>UPPER('PD12'!$AA$27)</f>
        <v>PD12_15ADDN1_PR24</v>
      </c>
      <c r="C5347" t="str">
        <f>IF(LEN(_xlfn.CONCAT('PD12'!$B$26, " - ", 'PD12'!$B$27, " - ", 'PD12'!$I$5))&gt;230,LEFT(_xlfn.CONCAT('PD12'!$B$26, " - ", 'PD12'!$B$27, " - ", 'PD12'!$I$5),212)&amp;" [*** truncated]",_xlfn.CONCAT('PD12'!$B$26, " - ", 'PD12'!$B$27, " - ", 'PD12'!$I$5))</f>
        <v>PR19 reconciliation revenue adjustments - PR19 ODI revenue adjustment in 2017-18 FYA (CPIH deflated) prices - Additional Control 1</v>
      </c>
      <c r="D5347" t="str">
        <f>'PD12'!$C$27</f>
        <v>£m</v>
      </c>
      <c r="E5347" t="s">
        <v>8488</v>
      </c>
      <c r="F5347" s="1248">
        <f>IF(ISBLANK('PD12'!$I$27),"##BLANK",'PD12'!$I$27)</f>
        <v>0</v>
      </c>
    </row>
    <row r="5348" spans="2:6" x14ac:dyDescent="0.2">
      <c r="B5348" t="str">
        <f>UPPER('PD12'!$AB$27)</f>
        <v>PD12_15ADDN2_PR24</v>
      </c>
      <c r="C5348" t="str">
        <f>IF(LEN(_xlfn.CONCAT('PD12'!$B$26, " - ", 'PD12'!$B$27, " - ", 'PD12'!$J$5))&gt;230,LEFT(_xlfn.CONCAT('PD12'!$B$26, " - ", 'PD12'!$B$27, " - ", 'PD12'!$J$5),212)&amp;" [*** truncated]",_xlfn.CONCAT('PD12'!$B$26, " - ", 'PD12'!$B$27, " - ", 'PD12'!$J$5))</f>
        <v>PR19 reconciliation revenue adjustments - PR19 ODI revenue adjustment in 2017-18 FYA (CPIH deflated) prices - Additional Control 2</v>
      </c>
      <c r="D5348" t="str">
        <f>'PD12'!$C$27</f>
        <v>£m</v>
      </c>
      <c r="E5348" t="s">
        <v>8488</v>
      </c>
      <c r="F5348" s="1248">
        <f>IF(ISBLANK('PD12'!$J$27),"##BLANK",'PD12'!$J$27)</f>
        <v>0</v>
      </c>
    </row>
    <row r="5349" spans="2:6" x14ac:dyDescent="0.2">
      <c r="B5349" t="str">
        <f>UPPER('PD12'!$AC$27)</f>
        <v>PD12_15RR_PR24</v>
      </c>
      <c r="C5349" t="str">
        <f>IF(LEN(_xlfn.CONCAT('PD12'!$B$26, " - ", 'PD12'!$B$27, " - ", 'PD12'!$K$5))&gt;230,LEFT(_xlfn.CONCAT('PD12'!$B$26, " - ", 'PD12'!$B$27, " - ", 'PD12'!$K$5),212)&amp;" [*** truncated]",_xlfn.CONCAT('PD12'!$B$26, " - ", 'PD12'!$B$27, " - ", 'PD12'!$K$5))</f>
        <v>PR19 reconciliation revenue adjustments - PR19 ODI revenue adjustment in 2017-18 FYA (CPIH deflated) prices - Residential retail</v>
      </c>
      <c r="D5349" t="str">
        <f>'PD12'!$C$27</f>
        <v>£m</v>
      </c>
      <c r="E5349" t="s">
        <v>8488</v>
      </c>
      <c r="F5349" s="1248">
        <f>IF(ISBLANK('PD12'!$K$27),"##BLANK",'PD12'!$K$27)</f>
        <v>0</v>
      </c>
    </row>
    <row r="5350" spans="2:6" x14ac:dyDescent="0.2">
      <c r="B5350" t="str">
        <f>UPPER('PD12'!$AD$27)</f>
        <v>PD12_15BR_PR24</v>
      </c>
      <c r="C5350" t="str">
        <f>IF(LEN(_xlfn.CONCAT('PD12'!$B$26, " - ", 'PD12'!$B$27, " - ", 'PD12'!$L$5))&gt;230,LEFT(_xlfn.CONCAT('PD12'!$B$26, " - ", 'PD12'!$B$27, " - ", 'PD12'!$L$5),212)&amp;" [*** truncated]",_xlfn.CONCAT('PD12'!$B$26, " - ", 'PD12'!$B$27, " - ", 'PD12'!$L$5))</f>
        <v>PR19 reconciliation revenue adjustments - PR19 ODI revenue adjustment in 2017-18 FYA (CPIH deflated) prices - Business retail</v>
      </c>
      <c r="D5350" t="str">
        <f>'PD12'!$C$27</f>
        <v>£m</v>
      </c>
      <c r="E5350" t="s">
        <v>8488</v>
      </c>
      <c r="F5350" s="1248">
        <f>IF(ISBLANK('PD12'!$L$27),"##BLANK",'PD12'!$L$27)</f>
        <v>0</v>
      </c>
    </row>
    <row r="5351" spans="2:6" x14ac:dyDescent="0.2">
      <c r="B5351" t="str">
        <f>UPPER('PD12'!$AE$27)</f>
        <v>PD12_15TOT_PR24</v>
      </c>
      <c r="C5351" t="str">
        <f>IF(LEN(_xlfn.CONCAT('PD12'!$B$26, " - ", 'PD12'!$B$27, " - ", 'PD12'!$M$5))&gt;230,LEFT(_xlfn.CONCAT('PD12'!$B$26, " - ", 'PD12'!$B$27, " - ", 'PD12'!$M$5),212)&amp;" [*** truncated]",_xlfn.CONCAT('PD12'!$B$26, " - ", 'PD12'!$B$27, " - ", 'PD12'!$M$5))</f>
        <v>PR19 reconciliation revenue adjustments - PR19 ODI revenue adjustment in 2017-18 FYA (CPIH deflated) prices - Total</v>
      </c>
      <c r="D5351" t="str">
        <f>'PD12'!$C$27</f>
        <v>£m</v>
      </c>
      <c r="E5351" t="s">
        <v>8488</v>
      </c>
      <c r="F5351" s="1248">
        <f>IF(ISBLANK('PD12'!$M$27),"##BLANK",'PD12'!$M$27)</f>
        <v>-1.6102000000000007</v>
      </c>
    </row>
    <row r="5352" spans="2:6" x14ac:dyDescent="0.2">
      <c r="B5352" t="str">
        <f>UPPER('PD12'!$W$28)</f>
        <v>PD12_16WR_PR24</v>
      </c>
      <c r="C5352" t="str">
        <f>IF(LEN(_xlfn.CONCAT('PD12'!$B$26, " - ", 'PD12'!$B$28, " - ", 'PD12'!$E$5))&gt;230,LEFT(_xlfn.CONCAT('PD12'!$B$26, " - ", 'PD12'!$B$28, " - ", 'PD12'!$E$5),212)&amp;" [*** truncated]",_xlfn.CONCAT('PD12'!$B$26, " - ", 'PD12'!$B$28, " - ", 'PD12'!$E$5))</f>
        <v>PR19 reconciliation revenue adjustments - PR19 RFI revenue adjustment in 2024-25 prior November (CPIH deflated) prices - Water resources</v>
      </c>
      <c r="D5352" t="str">
        <f>'PD12'!$C$28</f>
        <v>£m</v>
      </c>
      <c r="E5352" t="s">
        <v>8488</v>
      </c>
      <c r="F5352" s="1248">
        <f>IF(ISBLANK('PD12'!$E$28),"##BLANK",'PD12'!$E$28)</f>
        <v>2.3350151824570964</v>
      </c>
    </row>
    <row r="5353" spans="2:6" x14ac:dyDescent="0.2">
      <c r="B5353" t="str">
        <f>UPPER('PD12'!$X$28)</f>
        <v>PD12_16WN_PR24</v>
      </c>
      <c r="C5353" t="str">
        <f>IF(LEN(_xlfn.CONCAT('PD12'!$B$26, " - ", 'PD12'!$B$28, " - ", 'PD12'!$F$5))&gt;230,LEFT(_xlfn.CONCAT('PD12'!$B$26, " - ", 'PD12'!$B$28, " - ", 'PD12'!$F$5),212)&amp;" [*** truncated]",_xlfn.CONCAT('PD12'!$B$26, " - ", 'PD12'!$B$28, " - ", 'PD12'!$F$5))</f>
        <v>PR19 reconciliation revenue adjustments - PR19 RFI revenue adjustment in 2024-25 prior November (CPIH deflated) prices - Water Network+</v>
      </c>
      <c r="D5353" t="str">
        <f>'PD12'!$C$28</f>
        <v>£m</v>
      </c>
      <c r="E5353" t="s">
        <v>8488</v>
      </c>
      <c r="F5353" s="1248">
        <f>IF(ISBLANK('PD12'!$F$28),"##BLANK",'PD12'!$F$28)</f>
        <v>26.14756251477894</v>
      </c>
    </row>
    <row r="5354" spans="2:6" x14ac:dyDescent="0.2">
      <c r="B5354" t="str">
        <f>UPPER('PD12'!$Y$28)</f>
        <v>PD12_16WWN_PR24</v>
      </c>
      <c r="C5354" t="str">
        <f>IF(LEN(_xlfn.CONCAT('PD12'!$B$26, " - ", 'PD12'!$B$28, " - ", 'PD12'!$G$5))&gt;230,LEFT(_xlfn.CONCAT('PD12'!$B$26, " - ", 'PD12'!$B$28, " - ", 'PD12'!$G$5),212)&amp;" [*** truncated]",_xlfn.CONCAT('PD12'!$B$26, " - ", 'PD12'!$B$28, " - ", 'PD12'!$G$5))</f>
        <v>PR19 reconciliation revenue adjustments - PR19 RFI revenue adjustment in 2024-25 prior November (CPIH deflated) prices - Wastewater Network+</v>
      </c>
      <c r="D5354" t="str">
        <f>'PD12'!$C$28</f>
        <v>£m</v>
      </c>
      <c r="E5354" t="s">
        <v>8488</v>
      </c>
      <c r="F5354" s="1248">
        <f>IF(ISBLANK('PD12'!$G$28),"##BLANK",'PD12'!$G$28)</f>
        <v>25.133535321206594</v>
      </c>
    </row>
    <row r="5355" spans="2:6" x14ac:dyDescent="0.2">
      <c r="B5355" t="str">
        <f>UPPER('PD12'!$AA$28)</f>
        <v>PD12_16ADDN1_PR24</v>
      </c>
      <c r="C5355" t="str">
        <f>IF(LEN(_xlfn.CONCAT('PD12'!$B$26, " - ", 'PD12'!$B$28, " - ", 'PD12'!$I$5))&gt;230,LEFT(_xlfn.CONCAT('PD12'!$B$26, " - ", 'PD12'!$B$28, " - ", 'PD12'!$I$5),212)&amp;" [*** truncated]",_xlfn.CONCAT('PD12'!$B$26, " - ", 'PD12'!$B$28, " - ", 'PD12'!$I$5))</f>
        <v>PR19 reconciliation revenue adjustments - PR19 RFI revenue adjustment in 2024-25 prior November (CPIH deflated) prices - Additional Control 1</v>
      </c>
      <c r="D5355" t="str">
        <f>'PD12'!$C$28</f>
        <v>£m</v>
      </c>
      <c r="E5355" t="s">
        <v>8488</v>
      </c>
      <c r="F5355" s="1248">
        <f>IF(ISBLANK('PD12'!$I$28),"##BLANK",'PD12'!$I$28)</f>
        <v>0</v>
      </c>
    </row>
    <row r="5356" spans="2:6" x14ac:dyDescent="0.2">
      <c r="B5356" t="str">
        <f>UPPER('PD12'!$AB$28)</f>
        <v>PD12_16ADDN2_PR24</v>
      </c>
      <c r="C5356" t="str">
        <f>IF(LEN(_xlfn.CONCAT('PD12'!$B$26, " - ", 'PD12'!$B$28, " - ", 'PD12'!$J$5))&gt;230,LEFT(_xlfn.CONCAT('PD12'!$B$26, " - ", 'PD12'!$B$28, " - ", 'PD12'!$J$5),212)&amp;" [*** truncated]",_xlfn.CONCAT('PD12'!$B$26, " - ", 'PD12'!$B$28, " - ", 'PD12'!$J$5))</f>
        <v>PR19 reconciliation revenue adjustments - PR19 RFI revenue adjustment in 2024-25 prior November (CPIH deflated) prices - Additional Control 2</v>
      </c>
      <c r="D5356" t="str">
        <f>'PD12'!$C$28</f>
        <v>£m</v>
      </c>
      <c r="E5356" t="s">
        <v>8488</v>
      </c>
      <c r="F5356" s="1248">
        <f>IF(ISBLANK('PD12'!$J$28),"##BLANK",'PD12'!$J$28)</f>
        <v>0</v>
      </c>
    </row>
    <row r="5357" spans="2:6" x14ac:dyDescent="0.2">
      <c r="B5357" t="str">
        <f>UPPER('PD12'!$AC$28)</f>
        <v>PD12_16RR_PR24</v>
      </c>
      <c r="C5357" t="str">
        <f>IF(LEN(_xlfn.CONCAT('PD12'!$B$26, " - ", 'PD12'!$B$28, " - ", 'PD12'!$K$5))&gt;230,LEFT(_xlfn.CONCAT('PD12'!$B$26, " - ", 'PD12'!$B$28, " - ", 'PD12'!$K$5),212)&amp;" [*** truncated]",_xlfn.CONCAT('PD12'!$B$26, " - ", 'PD12'!$B$28, " - ", 'PD12'!$K$5))</f>
        <v>PR19 reconciliation revenue adjustments - PR19 RFI revenue adjustment in 2024-25 prior November (CPIH deflated) prices - Residential retail</v>
      </c>
      <c r="D5357" t="str">
        <f>'PD12'!$C$28</f>
        <v>£m</v>
      </c>
      <c r="E5357" t="s">
        <v>8488</v>
      </c>
      <c r="F5357" s="1248">
        <f>IF(ISBLANK('PD12'!$K$28),"##BLANK",'PD12'!$K$28)</f>
        <v>0</v>
      </c>
    </row>
    <row r="5358" spans="2:6" x14ac:dyDescent="0.2">
      <c r="B5358" t="str">
        <f>UPPER('PD12'!$AD$28)</f>
        <v>PD12_16BR_PR24</v>
      </c>
      <c r="C5358" t="str">
        <f>IF(LEN(_xlfn.CONCAT('PD12'!$B$26, " - ", 'PD12'!$B$28, " - ", 'PD12'!$L$5))&gt;230,LEFT(_xlfn.CONCAT('PD12'!$B$26, " - ", 'PD12'!$B$28, " - ", 'PD12'!$L$5),212)&amp;" [*** truncated]",_xlfn.CONCAT('PD12'!$B$26, " - ", 'PD12'!$B$28, " - ", 'PD12'!$L$5))</f>
        <v>PR19 reconciliation revenue adjustments - PR19 RFI revenue adjustment in 2024-25 prior November (CPIH deflated) prices - Business retail</v>
      </c>
      <c r="D5358" t="str">
        <f>'PD12'!$C$28</f>
        <v>£m</v>
      </c>
      <c r="E5358" t="s">
        <v>8488</v>
      </c>
      <c r="F5358" s="1248">
        <f>IF(ISBLANK('PD12'!$L$28),"##BLANK",'PD12'!$L$28)</f>
        <v>0</v>
      </c>
    </row>
    <row r="5359" spans="2:6" x14ac:dyDescent="0.2">
      <c r="B5359" t="str">
        <f>UPPER('PD12'!$AE$28)</f>
        <v>PD12_16TOT_PR24</v>
      </c>
      <c r="C5359" t="str">
        <f>IF(LEN(_xlfn.CONCAT('PD12'!$B$26, " - ", 'PD12'!$B$28, " - ", 'PD12'!$M$5))&gt;230,LEFT(_xlfn.CONCAT('PD12'!$B$26, " - ", 'PD12'!$B$28, " - ", 'PD12'!$M$5),212)&amp;" [*** truncated]",_xlfn.CONCAT('PD12'!$B$26, " - ", 'PD12'!$B$28, " - ", 'PD12'!$M$5))</f>
        <v>PR19 reconciliation revenue adjustments - PR19 RFI revenue adjustment in 2024-25 prior November (CPIH deflated) prices - Total</v>
      </c>
      <c r="D5359" t="str">
        <f>'PD12'!$C$28</f>
        <v>£m</v>
      </c>
      <c r="E5359" t="s">
        <v>8488</v>
      </c>
      <c r="F5359" s="1248">
        <f>IF(ISBLANK('PD12'!$M$28),"##BLANK",'PD12'!$M$28)</f>
        <v>53.616113018442633</v>
      </c>
    </row>
    <row r="5360" spans="2:6" x14ac:dyDescent="0.2">
      <c r="B5360" t="str">
        <f>UPPER('PD12'!$AC$29)</f>
        <v>PD12_17RR_PR24</v>
      </c>
      <c r="C5360" t="str">
        <f>IF(LEN(_xlfn.CONCAT('PD12'!$B$26, " - ", 'PD12'!$B$29, " - ", 'PD12'!$K$5))&gt;230,LEFT(_xlfn.CONCAT('PD12'!$B$26, " - ", 'PD12'!$B$29, " - ", 'PD12'!$K$5),212)&amp;" [*** truncated]",_xlfn.CONCAT('PD12'!$B$26, " - ", 'PD12'!$B$29, " - ", 'PD12'!$K$5))</f>
        <v>PR19 reconciliation revenue adjustments - PR19 C-MeX revenue adjustment in 2017-18 FYA (CPIH deflated) prices - Residential retail</v>
      </c>
      <c r="D5360" t="str">
        <f>'PD12'!$C$29</f>
        <v>£m</v>
      </c>
      <c r="E5360" t="s">
        <v>8488</v>
      </c>
      <c r="F5360" s="1248">
        <f>IF(ISBLANK('PD12'!$K$29),"##BLANK",'PD12'!$K$29)</f>
        <v>0</v>
      </c>
    </row>
    <row r="5361" spans="2:6" x14ac:dyDescent="0.2">
      <c r="B5361" t="str">
        <f>UPPER('PD12'!$AE$29)</f>
        <v>PD12_17TOT_PR24</v>
      </c>
      <c r="C5361" t="str">
        <f>IF(LEN(_xlfn.CONCAT('PD12'!$B$26, " - ", 'PD12'!$B$29, " - ", 'PD12'!$M$5))&gt;230,LEFT(_xlfn.CONCAT('PD12'!$B$26, " - ", 'PD12'!$B$29, " - ", 'PD12'!$M$5),212)&amp;" [*** truncated]",_xlfn.CONCAT('PD12'!$B$26, " - ", 'PD12'!$B$29, " - ", 'PD12'!$M$5))</f>
        <v>PR19 reconciliation revenue adjustments - PR19 C-MeX revenue adjustment in 2017-18 FYA (CPIH deflated) prices - Total</v>
      </c>
      <c r="D5361" t="str">
        <f>'PD12'!$C$29</f>
        <v>£m</v>
      </c>
      <c r="E5361" t="s">
        <v>8488</v>
      </c>
      <c r="F5361" s="1248">
        <f>IF(ISBLANK('PD12'!$M$29),"##BLANK",'PD12'!$M$29)</f>
        <v>0</v>
      </c>
    </row>
    <row r="5362" spans="2:6" x14ac:dyDescent="0.2">
      <c r="B5362" t="str">
        <f>UPPER('PD12'!$X$30)</f>
        <v>PD12_18WN_PR24</v>
      </c>
      <c r="C5362" t="str">
        <f>IF(LEN(_xlfn.CONCAT('PD12'!$B$26, " - ", 'PD12'!$B$30, " - ", 'PD12'!$F$5))&gt;230,LEFT(_xlfn.CONCAT('PD12'!$B$26, " - ", 'PD12'!$B$30, " - ", 'PD12'!$F$5),212)&amp;" [*** truncated]",_xlfn.CONCAT('PD12'!$B$26, " - ", 'PD12'!$B$30, " - ", 'PD12'!$F$5))</f>
        <v>PR19 reconciliation revenue adjustments - PR19 D-MeX revenue adjustment in 2017-18 FYA (CPIH deflated) prices - Water Network+</v>
      </c>
      <c r="D5362" t="str">
        <f>'PD12'!$C$30</f>
        <v>£m</v>
      </c>
      <c r="E5362" t="s">
        <v>8488</v>
      </c>
      <c r="F5362" s="1248">
        <f>IF(ISBLANK('PD12'!$F$30),"##BLANK",'PD12'!$F$30)</f>
        <v>0</v>
      </c>
    </row>
    <row r="5363" spans="2:6" x14ac:dyDescent="0.2">
      <c r="B5363" t="str">
        <f>UPPER('PD12'!$Y$30)</f>
        <v>PD12_18WWN_PR24</v>
      </c>
      <c r="C5363" t="str">
        <f>IF(LEN(_xlfn.CONCAT('PD12'!$B$26, " - ", 'PD12'!$B$30, " - ", 'PD12'!$G$5))&gt;230,LEFT(_xlfn.CONCAT('PD12'!$B$26, " - ", 'PD12'!$B$30, " - ", 'PD12'!$G$5),212)&amp;" [*** truncated]",_xlfn.CONCAT('PD12'!$B$26, " - ", 'PD12'!$B$30, " - ", 'PD12'!$G$5))</f>
        <v>PR19 reconciliation revenue adjustments - PR19 D-MeX revenue adjustment in 2017-18 FYA (CPIH deflated) prices - Wastewater Network+</v>
      </c>
      <c r="D5363" t="str">
        <f>'PD12'!$C$30</f>
        <v>£m</v>
      </c>
      <c r="E5363" t="s">
        <v>8488</v>
      </c>
      <c r="F5363" s="1248">
        <f>IF(ISBLANK('PD12'!$G$30),"##BLANK",'PD12'!$G$30)</f>
        <v>0</v>
      </c>
    </row>
    <row r="5364" spans="2:6" x14ac:dyDescent="0.2">
      <c r="B5364" t="str">
        <f>UPPER('PD12'!$AE$30)</f>
        <v>PD12_18TOT_PR24</v>
      </c>
      <c r="C5364" t="str">
        <f>IF(LEN(_xlfn.CONCAT('PD12'!$B$26, " - ", 'PD12'!$B$30, " - ", 'PD12'!$M$5))&gt;230,LEFT(_xlfn.CONCAT('PD12'!$B$26, " - ", 'PD12'!$B$30, " - ", 'PD12'!$M$5),212)&amp;" [*** truncated]",_xlfn.CONCAT('PD12'!$B$26, " - ", 'PD12'!$B$30, " - ", 'PD12'!$M$5))</f>
        <v>PR19 reconciliation revenue adjustments - PR19 D-MeX revenue adjustment in 2017-18 FYA (CPIH deflated) prices - Total</v>
      </c>
      <c r="D5364" t="str">
        <f>'PD12'!$C$30</f>
        <v>£m</v>
      </c>
      <c r="E5364" t="s">
        <v>8488</v>
      </c>
      <c r="F5364" s="1248">
        <f>IF(ISBLANK('PD12'!$M$30),"##BLANK",'PD12'!$M$30)</f>
        <v>0</v>
      </c>
    </row>
    <row r="5365" spans="2:6" x14ac:dyDescent="0.2">
      <c r="B5365" t="str">
        <f>UPPER('PD12'!$W$31)</f>
        <v>PD12_19WR_PR24</v>
      </c>
      <c r="C5365" t="str">
        <f>IF(LEN(_xlfn.CONCAT('PD12'!$B$26, " - ", 'PD12'!$B$31, " - ", 'PD12'!$E$5))&gt;230,LEFT(_xlfn.CONCAT('PD12'!$B$26, " - ", 'PD12'!$B$31, " - ", 'PD12'!$E$5),212)&amp;" [*** truncated]",_xlfn.CONCAT('PD12'!$B$26, " - ", 'PD12'!$B$31, " - ", 'PD12'!$E$5))</f>
        <v>PR19 reconciliation revenue adjustments - PR19 Bilateral entry (BEA) revenue adjustment in 2017-18 FYA (CPIH deflated) prices - Water resources</v>
      </c>
      <c r="D5365" t="str">
        <f>'PD12'!$C$31</f>
        <v>£m</v>
      </c>
      <c r="E5365" t="s">
        <v>8488</v>
      </c>
      <c r="F5365" s="1248">
        <f>IF(ISBLANK('PD12'!$E$31),"##BLANK",'PD12'!$E$31)</f>
        <v>0</v>
      </c>
    </row>
    <row r="5366" spans="2:6" x14ac:dyDescent="0.2">
      <c r="B5366" t="str">
        <f>UPPER('PD12'!$AE$31)</f>
        <v>PD12_19TOT_PR24</v>
      </c>
      <c r="C5366" t="str">
        <f>IF(LEN(_xlfn.CONCAT('PD12'!$B$26, " - ", 'PD12'!$B$31, " - ", 'PD12'!$M$5))&gt;230,LEFT(_xlfn.CONCAT('PD12'!$B$26, " - ", 'PD12'!$B$31, " - ", 'PD12'!$M$5),212)&amp;" [*** truncated]",_xlfn.CONCAT('PD12'!$B$26, " - ", 'PD12'!$B$31, " - ", 'PD12'!$M$5))</f>
        <v>PR19 reconciliation revenue adjustments - PR19 Bilateral entry (BEA) revenue adjustment in 2017-18 FYA (CPIH deflated) prices - Total</v>
      </c>
      <c r="D5366" t="str">
        <f>'PD12'!$C$31</f>
        <v>£m</v>
      </c>
      <c r="E5366" t="s">
        <v>8488</v>
      </c>
      <c r="F5366" s="1248">
        <f>IF(ISBLANK('PD12'!$M$31),"##BLANK",'PD12'!$M$31)</f>
        <v>0</v>
      </c>
    </row>
    <row r="5367" spans="2:6" x14ac:dyDescent="0.2">
      <c r="B5367" t="str">
        <f>UPPER('PD12'!$Z$32)</f>
        <v>PD12_20BIO_PR24</v>
      </c>
      <c r="C5367" t="str">
        <f>IF(LEN(_xlfn.CONCAT('PD12'!$B$26, " - ", 'PD12'!$B$32, " - ", 'PD12'!$H$5))&gt;230,LEFT(_xlfn.CONCAT('PD12'!$B$26, " - ", 'PD12'!$B$32, " - ", 'PD12'!$H$5),212)&amp;" [*** truncated]",_xlfn.CONCAT('PD12'!$B$26, " - ", 'PD12'!$B$32, " - ", 'PD12'!$H$5))</f>
        <v>PR19 reconciliation revenue adjustments - PR19 Bioresources revenue adjustment in 2024-25 prior November (CPIH deflated) prices - Bioresources</v>
      </c>
      <c r="D5367" t="str">
        <f>'PD12'!$C$32</f>
        <v>£m</v>
      </c>
      <c r="E5367" t="s">
        <v>8488</v>
      </c>
      <c r="F5367" s="1248">
        <f>IF(ISBLANK('PD12'!$H$32),"##BLANK",'PD12'!$H$32)</f>
        <v>-3.2977624150719982</v>
      </c>
    </row>
    <row r="5368" spans="2:6" x14ac:dyDescent="0.2">
      <c r="B5368" t="str">
        <f>UPPER('PD12'!$AE$32)</f>
        <v>PD12_20TOT_PR24</v>
      </c>
      <c r="C5368" t="str">
        <f>IF(LEN(_xlfn.CONCAT('PD12'!$B$26, " - ", 'PD12'!$B$32, " - ", 'PD12'!$M$5))&gt;230,LEFT(_xlfn.CONCAT('PD12'!$B$26, " - ", 'PD12'!$B$32, " - ", 'PD12'!$M$5),212)&amp;" [*** truncated]",_xlfn.CONCAT('PD12'!$B$26, " - ", 'PD12'!$B$32, " - ", 'PD12'!$M$5))</f>
        <v>PR19 reconciliation revenue adjustments - PR19 Bioresources revenue adjustment in 2024-25 prior November (CPIH deflated) prices - Total</v>
      </c>
      <c r="D5368" t="str">
        <f>'PD12'!$C$32</f>
        <v>£m</v>
      </c>
      <c r="E5368" t="s">
        <v>8488</v>
      </c>
      <c r="F5368" s="1248">
        <f>IF(ISBLANK('PD12'!$M$32),"##BLANK",'PD12'!$M$32)</f>
        <v>-3.2977624150719982</v>
      </c>
    </row>
    <row r="5369" spans="2:6" x14ac:dyDescent="0.2">
      <c r="B5369" t="str">
        <f>UPPER('PD12'!$Z$33)</f>
        <v>PD12_21BIO_PR24</v>
      </c>
      <c r="C5369" t="str">
        <f>IF(LEN(_xlfn.CONCAT('PD12'!$B$26, " - ", 'PD12'!$B$33, " - ", 'PD12'!$H$5))&gt;230,LEFT(_xlfn.CONCAT('PD12'!$B$26, " - ", 'PD12'!$B$33, " - ", 'PD12'!$H$5),212)&amp;" [*** truncated]",_xlfn.CONCAT('PD12'!$B$26, " - ", 'PD12'!$B$33, " - ", 'PD12'!$H$5))</f>
        <v>PR19 reconciliation revenue adjustments - PR19 Bioresources forecasting accuracy incentive penalty in 2017-18 FYA (CPIH deflated) prices - Bioresources</v>
      </c>
      <c r="D5369" t="str">
        <f>'PD12'!$C$33</f>
        <v>£m</v>
      </c>
      <c r="E5369" t="s">
        <v>8488</v>
      </c>
      <c r="F5369" s="1248">
        <f>IF(ISBLANK('PD12'!$H$33),"##BLANK",'PD12'!$H$33)</f>
        <v>3.2718074328897373</v>
      </c>
    </row>
    <row r="5370" spans="2:6" x14ac:dyDescent="0.2">
      <c r="B5370" t="str">
        <f>UPPER('PD12'!$AE$33)</f>
        <v>PD12_21TOT_PR24</v>
      </c>
      <c r="C5370" t="str">
        <f>IF(LEN(_xlfn.CONCAT('PD12'!$B$26, " - ", 'PD12'!$B$33, " - ", 'PD12'!$M$5))&gt;230,LEFT(_xlfn.CONCAT('PD12'!$B$26, " - ", 'PD12'!$B$33, " - ", 'PD12'!$M$5),212)&amp;" [*** truncated]",_xlfn.CONCAT('PD12'!$B$26, " - ", 'PD12'!$B$33, " - ", 'PD12'!$M$5))</f>
        <v>PR19 reconciliation revenue adjustments - PR19 Bioresources forecasting accuracy incentive penalty in 2017-18 FYA (CPIH deflated) prices - Total</v>
      </c>
      <c r="D5370" t="str">
        <f>'PD12'!$C$33</f>
        <v>£m</v>
      </c>
      <c r="E5370" t="s">
        <v>8488</v>
      </c>
      <c r="F5370" s="1248">
        <f>IF(ISBLANK('PD12'!$M$33),"##BLANK",'PD12'!$M$33)</f>
        <v>3.2718074328897373</v>
      </c>
    </row>
    <row r="5371" spans="2:6" x14ac:dyDescent="0.2">
      <c r="B5371" t="str">
        <f>UPPER('PD12'!$AC$34)</f>
        <v>PD12_22RR_PR24</v>
      </c>
      <c r="C5371" t="str">
        <f>IF(LEN(_xlfn.CONCAT('PD12'!$B$26, " - ", 'PD12'!$B$34, " - ", 'PD12'!$K$5))&gt;230,LEFT(_xlfn.CONCAT('PD12'!$B$26, " - ", 'PD12'!$B$34, " - ", 'PD12'!$K$5),212)&amp;" [*** truncated]",_xlfn.CONCAT('PD12'!$B$26, " - ", 'PD12'!$B$34, " - ", 'PD12'!$K$5))</f>
        <v>PR19 reconciliation revenue adjustments - PR19 Residential retail revenue adjustment in 2024-25 FYA (CPIH deflated) prices - Residential retail</v>
      </c>
      <c r="D5371" t="str">
        <f>'PD12'!$C$34</f>
        <v>£m</v>
      </c>
      <c r="E5371" t="s">
        <v>8488</v>
      </c>
      <c r="F5371" s="1248">
        <f>IF(ISBLANK('PD12'!$K$34),"##BLANK",'PD12'!$K$34)</f>
        <v>10.145599131402022</v>
      </c>
    </row>
    <row r="5372" spans="2:6" x14ac:dyDescent="0.2">
      <c r="B5372" t="str">
        <f>UPPER('PD12'!$AE$34)</f>
        <v>PD12_22TOT_PR24</v>
      </c>
      <c r="C5372" t="str">
        <f>IF(LEN(_xlfn.CONCAT('PD12'!$B$26, " - ", 'PD12'!$B$34, " - ", 'PD12'!$M$5))&gt;230,LEFT(_xlfn.CONCAT('PD12'!$B$26, " - ", 'PD12'!$B$34, " - ", 'PD12'!$M$5),212)&amp;" [*** truncated]",_xlfn.CONCAT('PD12'!$B$26, " - ", 'PD12'!$B$34, " - ", 'PD12'!$M$5))</f>
        <v>PR19 reconciliation revenue adjustments - PR19 Residential retail revenue adjustment in 2024-25 FYA (CPIH deflated) prices - Total</v>
      </c>
      <c r="D5372" t="str">
        <f>'PD12'!$C$34</f>
        <v>£m</v>
      </c>
      <c r="E5372" t="s">
        <v>8488</v>
      </c>
      <c r="F5372" s="1248">
        <f>IF(ISBLANK('PD12'!$M$34),"##BLANK",'PD12'!$M$34)</f>
        <v>10.145599131402022</v>
      </c>
    </row>
    <row r="5373" spans="2:6" x14ac:dyDescent="0.2">
      <c r="B5373" t="str">
        <f>UPPER('PD12'!$AD$35)</f>
        <v>PD12_23BR_PR24</v>
      </c>
      <c r="C5373" t="str">
        <f>IF(LEN(_xlfn.CONCAT('PD12'!$B$26, " - ", 'PD12'!$B$35, " - ", 'PD12'!$L$5))&gt;230,LEFT(_xlfn.CONCAT('PD12'!$B$26, " - ", 'PD12'!$B$35, " - ", 'PD12'!$L$5),212)&amp;" [*** truncated]",_xlfn.CONCAT('PD12'!$B$26, " - ", 'PD12'!$B$35, " - ", 'PD12'!$L$5))</f>
        <v>PR19 reconciliation revenue adjustments - PR19 Business retail revenue adjustment in 2017-18 FYA (CPIH deflated) prices - Business retail</v>
      </c>
      <c r="D5373" t="str">
        <f>'PD12'!$C$35</f>
        <v>£m</v>
      </c>
      <c r="E5373" t="s">
        <v>8488</v>
      </c>
      <c r="F5373" s="1248">
        <f>IF(ISBLANK('PD12'!$L$35),"##BLANK",'PD12'!$L$35)</f>
        <v>0</v>
      </c>
    </row>
    <row r="5374" spans="2:6" x14ac:dyDescent="0.2">
      <c r="B5374" t="str">
        <f>UPPER('PD12'!$AE$35)</f>
        <v>PD12_23TOT_PR24</v>
      </c>
      <c r="C5374" t="str">
        <f>IF(LEN(_xlfn.CONCAT('PD12'!$B$26, " - ", 'PD12'!$B$35, " - ", 'PD12'!$M$5))&gt;230,LEFT(_xlfn.CONCAT('PD12'!$B$26, " - ", 'PD12'!$B$35, " - ", 'PD12'!$M$5),212)&amp;" [*** truncated]",_xlfn.CONCAT('PD12'!$B$26, " - ", 'PD12'!$B$35, " - ", 'PD12'!$M$5))</f>
        <v>PR19 reconciliation revenue adjustments - PR19 Business retail revenue adjustment in 2017-18 FYA (CPIH deflated) prices - Total</v>
      </c>
      <c r="D5374" t="str">
        <f>'PD12'!$C$35</f>
        <v>£m</v>
      </c>
      <c r="E5374" t="s">
        <v>8488</v>
      </c>
      <c r="F5374" s="1248">
        <f>IF(ISBLANK('PD12'!$M$35),"##BLANK",'PD12'!$M$35)</f>
        <v>0</v>
      </c>
    </row>
    <row r="5375" spans="2:6" x14ac:dyDescent="0.2">
      <c r="B5375" t="str">
        <f>UPPER('PD12'!$W$36)</f>
        <v>PD12_24WR_PR24</v>
      </c>
      <c r="C5375" t="str">
        <f>IF(LEN(_xlfn.CONCAT('PD12'!$B$26, " - ", 'PD12'!$B$36, " - ", 'PD12'!$E$5))&gt;230,LEFT(_xlfn.CONCAT('PD12'!$B$26, " - ", 'PD12'!$B$36, " - ", 'PD12'!$E$5),212)&amp;" [*** truncated]",_xlfn.CONCAT('PD12'!$B$26, " - ", 'PD12'!$B$36, " - ", 'PD12'!$E$5))</f>
        <v>PR19 reconciliation revenue adjustments - PR19 Water trading revenue adjustment in 2017-18 FYA (CPIH deflated) prices - Water resources</v>
      </c>
      <c r="D5375" t="str">
        <f>'PD12'!$C$36</f>
        <v>£m</v>
      </c>
      <c r="E5375" t="s">
        <v>8488</v>
      </c>
      <c r="F5375" s="1248">
        <f>IF(ISBLANK('PD12'!$E$36),"##BLANK",'PD12'!$E$36)</f>
        <v>0</v>
      </c>
    </row>
    <row r="5376" spans="2:6" x14ac:dyDescent="0.2">
      <c r="B5376" t="str">
        <f>UPPER('PD12'!$X$36)</f>
        <v>PD12_24WN_PR24</v>
      </c>
      <c r="C5376" t="str">
        <f>IF(LEN(_xlfn.CONCAT('PD12'!$B$26, " - ", 'PD12'!$B$36, " - ", 'PD12'!$F$5))&gt;230,LEFT(_xlfn.CONCAT('PD12'!$B$26, " - ", 'PD12'!$B$36, " - ", 'PD12'!$F$5),212)&amp;" [*** truncated]",_xlfn.CONCAT('PD12'!$B$26, " - ", 'PD12'!$B$36, " - ", 'PD12'!$F$5))</f>
        <v>PR19 reconciliation revenue adjustments - PR19 Water trading revenue adjustment in 2017-18 FYA (CPIH deflated) prices - Water Network+</v>
      </c>
      <c r="D5376" t="str">
        <f>'PD12'!$C$36</f>
        <v>£m</v>
      </c>
      <c r="E5376" t="s">
        <v>8488</v>
      </c>
      <c r="F5376" s="1248">
        <f>IF(ISBLANK('PD12'!$F$36),"##BLANK",'PD12'!$F$36)</f>
        <v>0</v>
      </c>
    </row>
    <row r="5377" spans="2:6" x14ac:dyDescent="0.2">
      <c r="B5377" t="str">
        <f>UPPER('PD12'!$AE$36)</f>
        <v>PD12_24TOT_PR24</v>
      </c>
      <c r="C5377" t="str">
        <f>IF(LEN(_xlfn.CONCAT('PD12'!$B$26, " - ", 'PD12'!$B$36, " - ", 'PD12'!$M$5))&gt;230,LEFT(_xlfn.CONCAT('PD12'!$B$26, " - ", 'PD12'!$B$36, " - ", 'PD12'!$M$5),212)&amp;" [*** truncated]",_xlfn.CONCAT('PD12'!$B$26, " - ", 'PD12'!$B$36, " - ", 'PD12'!$M$5))</f>
        <v>PR19 reconciliation revenue adjustments - PR19 Water trading revenue adjustment in 2017-18 FYA (CPIH deflated) prices - Total</v>
      </c>
      <c r="D5377" t="str">
        <f>'PD12'!$C$36</f>
        <v>£m</v>
      </c>
      <c r="E5377" t="s">
        <v>8488</v>
      </c>
      <c r="F5377" s="1248">
        <f>IF(ISBLANK('PD12'!$M$36),"##BLANK",'PD12'!$M$36)</f>
        <v>0</v>
      </c>
    </row>
    <row r="5378" spans="2:6" x14ac:dyDescent="0.2">
      <c r="B5378" t="str">
        <f>UPPER('PD12'!$X$37)</f>
        <v>PD12_25WN_PR24</v>
      </c>
      <c r="C5378" t="str">
        <f>IF(LEN(_xlfn.CONCAT('PD12'!$B$26, " - ", 'PD12'!$B$37, " - ", 'PD12'!$F$5))&gt;230,LEFT(_xlfn.CONCAT('PD12'!$B$26, " - ", 'PD12'!$B$37, " - ", 'PD12'!$F$5),212)&amp;" [*** truncated]",_xlfn.CONCAT('PD12'!$B$26, " - ", 'PD12'!$B$37, " - ", 'PD12'!$F$5))</f>
        <v>PR19 reconciliation revenue adjustments - PR19 Developer services revenue adjustment in 2017-18 FYA (CPIH deflated) prices - Water Network+</v>
      </c>
      <c r="D5378" t="str">
        <f>'PD12'!$C$37</f>
        <v>£m</v>
      </c>
      <c r="E5378" t="s">
        <v>8488</v>
      </c>
      <c r="F5378" s="1248">
        <f>IF(ISBLANK('PD12'!$F$37),"##BLANK",'PD12'!$F$37)</f>
        <v>27.87470871557155</v>
      </c>
    </row>
    <row r="5379" spans="2:6" x14ac:dyDescent="0.2">
      <c r="B5379" t="str">
        <f>UPPER('PD12'!$Y$37)</f>
        <v>PD12_25WWN_PR24</v>
      </c>
      <c r="C5379" t="str">
        <f>IF(LEN(_xlfn.CONCAT('PD12'!$B$26, " - ", 'PD12'!$B$37, " - ", 'PD12'!$G$5))&gt;230,LEFT(_xlfn.CONCAT('PD12'!$B$26, " - ", 'PD12'!$B$37, " - ", 'PD12'!$G$5),212)&amp;" [*** truncated]",_xlfn.CONCAT('PD12'!$B$26, " - ", 'PD12'!$B$37, " - ", 'PD12'!$G$5))</f>
        <v>PR19 reconciliation revenue adjustments - PR19 Developer services revenue adjustment in 2017-18 FYA (CPIH deflated) prices - Wastewater Network+</v>
      </c>
      <c r="D5379" t="str">
        <f>'PD12'!$C$37</f>
        <v>£m</v>
      </c>
      <c r="E5379" t="s">
        <v>8488</v>
      </c>
      <c r="F5379" s="1248">
        <f>IF(ISBLANK('PD12'!$G$37),"##BLANK",'PD12'!$G$37)</f>
        <v>24.160253902339399</v>
      </c>
    </row>
    <row r="5380" spans="2:6" x14ac:dyDescent="0.2">
      <c r="B5380" t="str">
        <f>UPPER('PD12'!$AE$37)</f>
        <v>PD12_25TOT_PR24</v>
      </c>
      <c r="C5380" t="str">
        <f>IF(LEN(_xlfn.CONCAT('PD12'!$B$26, " - ", 'PD12'!$B$37, " - ", 'PD12'!$M$5))&gt;230,LEFT(_xlfn.CONCAT('PD12'!$B$26, " - ", 'PD12'!$B$37, " - ", 'PD12'!$M$5),212)&amp;" [*** truncated]",_xlfn.CONCAT('PD12'!$B$26, " - ", 'PD12'!$B$37, " - ", 'PD12'!$M$5))</f>
        <v>PR19 reconciliation revenue adjustments - PR19 Developer services revenue adjustment in 2017-18 FYA (CPIH deflated) prices - Total</v>
      </c>
      <c r="D5380" t="str">
        <f>'PD12'!$C$37</f>
        <v>£m</v>
      </c>
      <c r="E5380" t="s">
        <v>8488</v>
      </c>
      <c r="F5380" s="1248">
        <f>IF(ISBLANK('PD12'!$M$37),"##BLANK",'PD12'!$M$37)</f>
        <v>52.034962617910949</v>
      </c>
    </row>
    <row r="5381" spans="2:6" x14ac:dyDescent="0.2">
      <c r="B5381" t="str">
        <f>UPPER('PD12'!$W$38)</f>
        <v>PD12_26WR_PR24</v>
      </c>
      <c r="C5381" t="str">
        <f>IF(LEN(_xlfn.CONCAT('PD12'!$B$26, " - ", 'PD12'!$B$38, " - ", 'PD12'!$E$5))&gt;230,LEFT(_xlfn.CONCAT('PD12'!$B$26, " - ", 'PD12'!$B$38, " - ", 'PD12'!$E$5),212)&amp;" [*** truncated]",_xlfn.CONCAT('PD12'!$B$26, " - ", 'PD12'!$B$38, " - ", 'PD12'!$E$5))</f>
        <v>PR19 reconciliation revenue adjustments - PR19 Cost of new debt revenue adjustment in 2017-18 FYA (CPIH deflated) prices - Water resources</v>
      </c>
      <c r="D5381" t="str">
        <f>'PD12'!$C$38</f>
        <v>£m</v>
      </c>
      <c r="E5381" t="s">
        <v>8488</v>
      </c>
      <c r="F5381" s="1248">
        <f>IF(ISBLANK('PD12'!$E$38),"##BLANK",'PD12'!$E$38)</f>
        <v>1.2127016576694927</v>
      </c>
    </row>
    <row r="5382" spans="2:6" x14ac:dyDescent="0.2">
      <c r="B5382" t="str">
        <f>UPPER('PD12'!$X$38)</f>
        <v>PD12_26WN_PR24</v>
      </c>
      <c r="C5382" t="str">
        <f>IF(LEN(_xlfn.CONCAT('PD12'!$B$26, " - ", 'PD12'!$B$38, " - ", 'PD12'!$F$5))&gt;230,LEFT(_xlfn.CONCAT('PD12'!$B$26, " - ", 'PD12'!$B$38, " - ", 'PD12'!$F$5),212)&amp;" [*** truncated]",_xlfn.CONCAT('PD12'!$B$26, " - ", 'PD12'!$B$38, " - ", 'PD12'!$F$5))</f>
        <v>PR19 reconciliation revenue adjustments - PR19 Cost of new debt revenue adjustment in 2017-18 FYA (CPIH deflated) prices - Water Network+</v>
      </c>
      <c r="D5382" t="str">
        <f>'PD12'!$C$38</f>
        <v>£m</v>
      </c>
      <c r="E5382" t="s">
        <v>8488</v>
      </c>
      <c r="F5382" s="1248">
        <f>IF(ISBLANK('PD12'!$F$38),"##BLANK",'PD12'!$F$38)</f>
        <v>18.163781687275371</v>
      </c>
    </row>
    <row r="5383" spans="2:6" x14ac:dyDescent="0.2">
      <c r="B5383" t="str">
        <f>UPPER('PD12'!$Y$38)</f>
        <v>PD12_26WWN_PR24</v>
      </c>
      <c r="C5383" t="str">
        <f>IF(LEN(_xlfn.CONCAT('PD12'!$B$26, " - ", 'PD12'!$B$38, " - ", 'PD12'!$G$5))&gt;230,LEFT(_xlfn.CONCAT('PD12'!$B$26, " - ", 'PD12'!$B$38, " - ", 'PD12'!$G$5),212)&amp;" [*** truncated]",_xlfn.CONCAT('PD12'!$B$26, " - ", 'PD12'!$B$38, " - ", 'PD12'!$G$5))</f>
        <v>PR19 reconciliation revenue adjustments - PR19 Cost of new debt revenue adjustment in 2017-18 FYA (CPIH deflated) prices - Wastewater Network+</v>
      </c>
      <c r="D5383" t="str">
        <f>'PD12'!$C$38</f>
        <v>£m</v>
      </c>
      <c r="E5383" t="s">
        <v>8488</v>
      </c>
      <c r="F5383" s="1248">
        <f>IF(ISBLANK('PD12'!$G$38),"##BLANK",'PD12'!$G$38)</f>
        <v>27.624751970604574</v>
      </c>
    </row>
    <row r="5384" spans="2:6" x14ac:dyDescent="0.2">
      <c r="B5384" t="str">
        <f>UPPER('PD12'!$Z$38)</f>
        <v>PD12_26BIO_PR24</v>
      </c>
      <c r="C5384" t="str">
        <f>IF(LEN(_xlfn.CONCAT('PD12'!$B$26, " - ", 'PD12'!$B$38, " - ", 'PD12'!$H$5))&gt;230,LEFT(_xlfn.CONCAT('PD12'!$B$26, " - ", 'PD12'!$B$38, " - ", 'PD12'!$H$5),212)&amp;" [*** truncated]",_xlfn.CONCAT('PD12'!$B$26, " - ", 'PD12'!$B$38, " - ", 'PD12'!$H$5))</f>
        <v>PR19 reconciliation revenue adjustments - PR19 Cost of new debt revenue adjustment in 2017-18 FYA (CPIH deflated) prices - Bioresources</v>
      </c>
      <c r="D5384" t="str">
        <f>'PD12'!$C$38</f>
        <v>£m</v>
      </c>
      <c r="E5384" t="s">
        <v>8488</v>
      </c>
      <c r="F5384" s="1248">
        <f>IF(ISBLANK('PD12'!$H$38),"##BLANK",'PD12'!$H$38)</f>
        <v>1.9297795156244335</v>
      </c>
    </row>
    <row r="5385" spans="2:6" x14ac:dyDescent="0.2">
      <c r="B5385" t="str">
        <f>UPPER('PD12'!$AA$38)</f>
        <v>PD12_26ADDN1_PR24</v>
      </c>
      <c r="C5385" t="str">
        <f>IF(LEN(_xlfn.CONCAT('PD12'!$B$26, " - ", 'PD12'!$B$38, " - ", 'PD12'!$I$5))&gt;230,LEFT(_xlfn.CONCAT('PD12'!$B$26, " - ", 'PD12'!$B$38, " - ", 'PD12'!$I$5),212)&amp;" [*** truncated]",_xlfn.CONCAT('PD12'!$B$26, " - ", 'PD12'!$B$38, " - ", 'PD12'!$I$5))</f>
        <v>PR19 reconciliation revenue adjustments - PR19 Cost of new debt revenue adjustment in 2017-18 FYA (CPIH deflated) prices - Additional Control 1</v>
      </c>
      <c r="D5385" t="str">
        <f>'PD12'!$C$38</f>
        <v>£m</v>
      </c>
      <c r="E5385" t="s">
        <v>8488</v>
      </c>
      <c r="F5385" s="1248">
        <f>IF(ISBLANK('PD12'!$I$38),"##BLANK",'PD12'!$I$38)</f>
        <v>0</v>
      </c>
    </row>
    <row r="5386" spans="2:6" x14ac:dyDescent="0.2">
      <c r="B5386" t="str">
        <f>UPPER('PD12'!$AB$38)</f>
        <v>PD12_26ADDN2_PR24</v>
      </c>
      <c r="C5386" t="str">
        <f>IF(LEN(_xlfn.CONCAT('PD12'!$B$26, " - ", 'PD12'!$B$38, " - ", 'PD12'!$J$5))&gt;230,LEFT(_xlfn.CONCAT('PD12'!$B$26, " - ", 'PD12'!$B$38, " - ", 'PD12'!$J$5),212)&amp;" [*** truncated]",_xlfn.CONCAT('PD12'!$B$26, " - ", 'PD12'!$B$38, " - ", 'PD12'!$J$5))</f>
        <v>PR19 reconciliation revenue adjustments - PR19 Cost of new debt revenue adjustment in 2017-18 FYA (CPIH deflated) prices - Additional Control 2</v>
      </c>
      <c r="D5386" t="str">
        <f>'PD12'!$C$38</f>
        <v>£m</v>
      </c>
      <c r="E5386" t="s">
        <v>8488</v>
      </c>
      <c r="F5386" s="1248">
        <f>IF(ISBLANK('PD12'!$J$38),"##BLANK",'PD12'!$J$38)</f>
        <v>0</v>
      </c>
    </row>
    <row r="5387" spans="2:6" x14ac:dyDescent="0.2">
      <c r="B5387" t="str">
        <f>UPPER('PD12'!$AE$38)</f>
        <v>PD12_26TOT_PR24</v>
      </c>
      <c r="C5387" t="str">
        <f>IF(LEN(_xlfn.CONCAT('PD12'!$B$26, " - ", 'PD12'!$B$38, " - ", 'PD12'!$M$5))&gt;230,LEFT(_xlfn.CONCAT('PD12'!$B$26, " - ", 'PD12'!$B$38, " - ", 'PD12'!$M$5),212)&amp;" [*** truncated]",_xlfn.CONCAT('PD12'!$B$26, " - ", 'PD12'!$B$38, " - ", 'PD12'!$M$5))</f>
        <v>PR19 reconciliation revenue adjustments - PR19 Cost of new debt revenue adjustment in 2017-18 FYA (CPIH deflated) prices - Total</v>
      </c>
      <c r="D5387" t="str">
        <f>'PD12'!$C$38</f>
        <v>£m</v>
      </c>
      <c r="E5387" t="s">
        <v>8488</v>
      </c>
      <c r="F5387" s="1248">
        <f>IF(ISBLANK('PD12'!$M$38),"##BLANK",'PD12'!$M$38)</f>
        <v>48.931014831173869</v>
      </c>
    </row>
    <row r="5388" spans="2:6" x14ac:dyDescent="0.2">
      <c r="B5388" t="str">
        <f>UPPER('PD12'!$X$39)</f>
        <v>PD12_27WN_PR24</v>
      </c>
      <c r="C5388" t="str">
        <f>IF(LEN(_xlfn.CONCAT('PD12'!$B$26, " - ", 'PD12'!$B$39, " - ", 'PD12'!$F$5))&gt;230,LEFT(_xlfn.CONCAT('PD12'!$B$26, " - ", 'PD12'!$B$39, " - ", 'PD12'!$F$5),212)&amp;" [*** truncated]",_xlfn.CONCAT('PD12'!$B$26, " - ", 'PD12'!$B$39, " - ", 'PD12'!$F$5))</f>
        <v>PR19 reconciliation revenue adjustments - PR19 Gearing outperformance revenue adjustment in 2022-23 FYA (CPIH deflated) prices - Water Network+</v>
      </c>
      <c r="D5388" t="str">
        <f>'PD12'!$C$39</f>
        <v>£m</v>
      </c>
      <c r="E5388" t="s">
        <v>8488</v>
      </c>
      <c r="F5388" s="1248">
        <f>IF(ISBLANK('PD12'!$F$39),"##BLANK",'PD12'!$F$39)</f>
        <v>0</v>
      </c>
    </row>
    <row r="5389" spans="2:6" x14ac:dyDescent="0.2">
      <c r="B5389" t="str">
        <f>UPPER('PD12'!$Y$39)</f>
        <v>PD12_27WWN_PR24</v>
      </c>
      <c r="C5389" t="str">
        <f>IF(LEN(_xlfn.CONCAT('PD12'!$B$26, " - ", 'PD12'!$B$39, " - ", 'PD12'!$G$5))&gt;230,LEFT(_xlfn.CONCAT('PD12'!$B$26, " - ", 'PD12'!$B$39, " - ", 'PD12'!$G$5),212)&amp;" [*** truncated]",_xlfn.CONCAT('PD12'!$B$26, " - ", 'PD12'!$B$39, " - ", 'PD12'!$G$5))</f>
        <v>PR19 reconciliation revenue adjustments - PR19 Gearing outperformance revenue adjustment in 2022-23 FYA (CPIH deflated) prices - Wastewater Network+</v>
      </c>
      <c r="D5389" t="str">
        <f>'PD12'!$C$39</f>
        <v>£m</v>
      </c>
      <c r="E5389" t="s">
        <v>8488</v>
      </c>
      <c r="F5389" s="1248">
        <f>IF(ISBLANK('PD12'!$G$39),"##BLANK",'PD12'!$G$39)</f>
        <v>0</v>
      </c>
    </row>
    <row r="5390" spans="2:6" x14ac:dyDescent="0.2">
      <c r="B5390" t="str">
        <f>UPPER('PD12'!$Z$39)</f>
        <v>PD12_27BIO_PR24</v>
      </c>
      <c r="C5390" t="str">
        <f>IF(LEN(_xlfn.CONCAT('PD12'!$B$26, " - ", 'PD12'!$B$39, " - ", 'PD12'!$H$5))&gt;230,LEFT(_xlfn.CONCAT('PD12'!$B$26, " - ", 'PD12'!$B$39, " - ", 'PD12'!$H$5),212)&amp;" [*** truncated]",_xlfn.CONCAT('PD12'!$B$26, " - ", 'PD12'!$B$39, " - ", 'PD12'!$H$5))</f>
        <v>PR19 reconciliation revenue adjustments - PR19 Gearing outperformance revenue adjustment in 2022-23 FYA (CPIH deflated) prices - Bioresources</v>
      </c>
      <c r="D5390" t="str">
        <f>'PD12'!$C$39</f>
        <v>£m</v>
      </c>
      <c r="E5390" t="s">
        <v>8488</v>
      </c>
      <c r="F5390" s="1248">
        <f>IF(ISBLANK('PD12'!$H$39),"##BLANK",'PD12'!$H$39)</f>
        <v>0</v>
      </c>
    </row>
    <row r="5391" spans="2:6" x14ac:dyDescent="0.2">
      <c r="B5391" t="str">
        <f>UPPER('PD12'!$AE$39)</f>
        <v>PD12_27TOT_PR24</v>
      </c>
      <c r="C5391" t="str">
        <f>IF(LEN(_xlfn.CONCAT('PD12'!$B$26, " - ", 'PD12'!$B$39, " - ", 'PD12'!$M$5))&gt;230,LEFT(_xlfn.CONCAT('PD12'!$B$26, " - ", 'PD12'!$B$39, " - ", 'PD12'!$M$5),212)&amp;" [*** truncated]",_xlfn.CONCAT('PD12'!$B$26, " - ", 'PD12'!$B$39, " - ", 'PD12'!$M$5))</f>
        <v>PR19 reconciliation revenue adjustments - PR19 Gearing outperformance revenue adjustment in 2022-23 FYA (CPIH deflated) prices - Total</v>
      </c>
      <c r="D5391" t="str">
        <f>'PD12'!$C$39</f>
        <v>£m</v>
      </c>
      <c r="E5391" t="s">
        <v>8488</v>
      </c>
      <c r="F5391" s="1248">
        <f>IF(ISBLANK('PD12'!$M$39),"##BLANK",'PD12'!$M$39)</f>
        <v>0</v>
      </c>
    </row>
    <row r="5392" spans="2:6" x14ac:dyDescent="0.2">
      <c r="B5392" t="str">
        <f>UPPER('PD12'!$W$40)</f>
        <v>PD12_28WR_PR24</v>
      </c>
      <c r="C5392" t="str">
        <f>IF(LEN(_xlfn.CONCAT('PD12'!$B$26, " - ", 'PD12'!$B$40, " - ", 'PD12'!$E$5))&gt;230,LEFT(_xlfn.CONCAT('PD12'!$B$26, " - ", 'PD12'!$B$40, " - ", 'PD12'!$E$5),212)&amp;" [*** truncated]",_xlfn.CONCAT('PD12'!$B$26, " - ", 'PD12'!$B$40, " - ", 'PD12'!$E$5))</f>
        <v>PR19 reconciliation revenue adjustments - PR19 Totex costs revenue adjustment in 2017-18 FYA (CPIH deflated) prices - Water resources</v>
      </c>
      <c r="D5392" t="str">
        <f>'PD12'!$C$40</f>
        <v>£m</v>
      </c>
      <c r="E5392" t="s">
        <v>8488</v>
      </c>
      <c r="F5392" s="1248">
        <f>IF(ISBLANK('PD12'!$E$40),"##BLANK",'PD12'!$E$40)</f>
        <v>-4.0485003513730788</v>
      </c>
    </row>
    <row r="5393" spans="2:6" x14ac:dyDescent="0.2">
      <c r="B5393" t="str">
        <f>UPPER('PD12'!$X$40)</f>
        <v>PD12_28WN_PR24</v>
      </c>
      <c r="C5393" t="str">
        <f>IF(LEN(_xlfn.CONCAT('PD12'!$B$26, " - ", 'PD12'!$B$40, " - ", 'PD12'!$F$5))&gt;230,LEFT(_xlfn.CONCAT('PD12'!$B$26, " - ", 'PD12'!$B$40, " - ", 'PD12'!$F$5),212)&amp;" [*** truncated]",_xlfn.CONCAT('PD12'!$B$26, " - ", 'PD12'!$B$40, " - ", 'PD12'!$F$5))</f>
        <v>PR19 reconciliation revenue adjustments - PR19 Totex costs revenue adjustment in 2017-18 FYA (CPIH deflated) prices - Water Network+</v>
      </c>
      <c r="D5393" t="str">
        <f>'PD12'!$C$40</f>
        <v>£m</v>
      </c>
      <c r="E5393" t="s">
        <v>8488</v>
      </c>
      <c r="F5393" s="1248">
        <f>IF(ISBLANK('PD12'!$F$40),"##BLANK",'PD12'!$F$40)</f>
        <v>82.221143685728535</v>
      </c>
    </row>
    <row r="5394" spans="2:6" x14ac:dyDescent="0.2">
      <c r="B5394" t="str">
        <f>UPPER('PD12'!$Y$40)</f>
        <v>PD12_28WWN_PR24</v>
      </c>
      <c r="C5394" t="str">
        <f>IF(LEN(_xlfn.CONCAT('PD12'!$B$26, " - ", 'PD12'!$B$40, " - ", 'PD12'!$G$5))&gt;230,LEFT(_xlfn.CONCAT('PD12'!$B$26, " - ", 'PD12'!$B$40, " - ", 'PD12'!$G$5),212)&amp;" [*** truncated]",_xlfn.CONCAT('PD12'!$B$26, " - ", 'PD12'!$B$40, " - ", 'PD12'!$G$5))</f>
        <v>PR19 reconciliation revenue adjustments - PR19 Totex costs revenue adjustment in 2017-18 FYA (CPIH deflated) prices - Wastewater Network+</v>
      </c>
      <c r="D5394" t="str">
        <f>'PD12'!$C$40</f>
        <v>£m</v>
      </c>
      <c r="E5394" t="s">
        <v>8488</v>
      </c>
      <c r="F5394" s="1248">
        <f>IF(ISBLANK('PD12'!$G$40),"##BLANK",'PD12'!$G$40)</f>
        <v>-21.093514459359948</v>
      </c>
    </row>
    <row r="5395" spans="2:6" x14ac:dyDescent="0.2">
      <c r="B5395" t="str">
        <f>UPPER('PD12'!$Z$40)</f>
        <v>PD12_28BIO_PR24</v>
      </c>
      <c r="C5395" t="str">
        <f>IF(LEN(_xlfn.CONCAT('PD12'!$B$26, " - ", 'PD12'!$B$40, " - ", 'PD12'!$H$5))&gt;230,LEFT(_xlfn.CONCAT('PD12'!$B$26, " - ", 'PD12'!$B$40, " - ", 'PD12'!$H$5),212)&amp;" [*** truncated]",_xlfn.CONCAT('PD12'!$B$26, " - ", 'PD12'!$B$40, " - ", 'PD12'!$H$5))</f>
        <v>PR19 reconciliation revenue adjustments - PR19 Totex costs revenue adjustment in 2017-18 FYA (CPIH deflated) prices - Bioresources</v>
      </c>
      <c r="D5395" t="str">
        <f>'PD12'!$C$40</f>
        <v>£m</v>
      </c>
      <c r="E5395" t="s">
        <v>8488</v>
      </c>
      <c r="F5395" s="1248">
        <f>IF(ISBLANK('PD12'!$H$40),"##BLANK",'PD12'!$H$40)</f>
        <v>-1.0808606595258123</v>
      </c>
    </row>
    <row r="5396" spans="2:6" x14ac:dyDescent="0.2">
      <c r="B5396" t="str">
        <f>UPPER('PD12'!$AA$40)</f>
        <v>PD12_28ADDN1_PR24</v>
      </c>
      <c r="C5396" t="str">
        <f>IF(LEN(_xlfn.CONCAT('PD12'!$B$26, " - ", 'PD12'!$B$40, " - ", 'PD12'!$I$5))&gt;230,LEFT(_xlfn.CONCAT('PD12'!$B$26, " - ", 'PD12'!$B$40, " - ", 'PD12'!$I$5),212)&amp;" [*** truncated]",_xlfn.CONCAT('PD12'!$B$26, " - ", 'PD12'!$B$40, " - ", 'PD12'!$I$5))</f>
        <v>PR19 reconciliation revenue adjustments - PR19 Totex costs revenue adjustment in 2017-18 FYA (CPIH deflated) prices - Additional Control 1</v>
      </c>
      <c r="D5396" t="str">
        <f>'PD12'!$C$40</f>
        <v>£m</v>
      </c>
      <c r="E5396" t="s">
        <v>8488</v>
      </c>
      <c r="F5396" s="1248">
        <f>IF(ISBLANK('PD12'!$I$40),"##BLANK",'PD12'!$I$40)</f>
        <v>0</v>
      </c>
    </row>
    <row r="5397" spans="2:6" x14ac:dyDescent="0.2">
      <c r="B5397" t="str">
        <f>UPPER('PD12'!$AB$40)</f>
        <v>PD12_28ADDN2_PR24</v>
      </c>
      <c r="C5397" t="str">
        <f>IF(LEN(_xlfn.CONCAT('PD12'!$B$26, " - ", 'PD12'!$B$40, " - ", 'PD12'!$J$5))&gt;230,LEFT(_xlfn.CONCAT('PD12'!$B$26, " - ", 'PD12'!$B$40, " - ", 'PD12'!$J$5),212)&amp;" [*** truncated]",_xlfn.CONCAT('PD12'!$B$26, " - ", 'PD12'!$B$40, " - ", 'PD12'!$J$5))</f>
        <v>PR19 reconciliation revenue adjustments - PR19 Totex costs revenue adjustment in 2017-18 FYA (CPIH deflated) prices - Additional Control 2</v>
      </c>
      <c r="D5397" t="str">
        <f>'PD12'!$C$40</f>
        <v>£m</v>
      </c>
      <c r="E5397" t="s">
        <v>8488</v>
      </c>
      <c r="F5397" s="1248">
        <f>IF(ISBLANK('PD12'!$J$40),"##BLANK",'PD12'!$J$40)</f>
        <v>0</v>
      </c>
    </row>
    <row r="5398" spans="2:6" x14ac:dyDescent="0.2">
      <c r="B5398" t="str">
        <f>UPPER('PD12'!$AE$40)</f>
        <v>PD12_28TOT_PR24</v>
      </c>
      <c r="C5398" t="str">
        <f>IF(LEN(_xlfn.CONCAT('PD12'!$B$26, " - ", 'PD12'!$B$40, " - ", 'PD12'!$M$5))&gt;230,LEFT(_xlfn.CONCAT('PD12'!$B$26, " - ", 'PD12'!$B$40, " - ", 'PD12'!$M$5),212)&amp;" [*** truncated]",_xlfn.CONCAT('PD12'!$B$26, " - ", 'PD12'!$B$40, " - ", 'PD12'!$M$5))</f>
        <v>PR19 reconciliation revenue adjustments - PR19 Totex costs revenue adjustment in 2017-18 FYA (CPIH deflated) prices - Total</v>
      </c>
      <c r="D5398" t="str">
        <f>'PD12'!$C$40</f>
        <v>£m</v>
      </c>
      <c r="E5398" t="s">
        <v>8488</v>
      </c>
      <c r="F5398" s="1248">
        <f>IF(ISBLANK('PD12'!$M$40),"##BLANK",'PD12'!$M$40)</f>
        <v>55.998268215469693</v>
      </c>
    </row>
    <row r="5399" spans="2:6" x14ac:dyDescent="0.2">
      <c r="B5399" t="str">
        <f>UPPER('PD12'!$W$41)</f>
        <v>PD12_29WR_PR24</v>
      </c>
      <c r="C5399" t="str">
        <f>IF(LEN(_xlfn.CONCAT('PD12'!$B$26, " - ", 'PD12'!$B$41, " - ", 'PD12'!$E$5))&gt;230,LEFT(_xlfn.CONCAT('PD12'!$B$26, " - ", 'PD12'!$B$41, " - ", 'PD12'!$E$5),212)&amp;" [*** truncated]",_xlfn.CONCAT('PD12'!$B$26, " - ", 'PD12'!$B$41, " - ", 'PD12'!$E$5))</f>
        <v>PR19 reconciliation revenue adjustments - PR19 Tax revenue adjustment in 2017-18 FYA (CPIH deflated) prices - Water resources</v>
      </c>
      <c r="D5399" t="str">
        <f>'PD12'!$C$41</f>
        <v>£m</v>
      </c>
      <c r="E5399" t="s">
        <v>8488</v>
      </c>
      <c r="F5399" s="1248">
        <f>IF(ISBLANK('PD12'!$E$41),"##BLANK",'PD12'!$E$41)</f>
        <v>0</v>
      </c>
    </row>
    <row r="5400" spans="2:6" x14ac:dyDescent="0.2">
      <c r="B5400" t="str">
        <f>UPPER('PD12'!$X$41)</f>
        <v>PD12_29WN_PR24</v>
      </c>
      <c r="C5400" t="str">
        <f>IF(LEN(_xlfn.CONCAT('PD12'!$B$26, " - ", 'PD12'!$B$41, " - ", 'PD12'!$F$5))&gt;230,LEFT(_xlfn.CONCAT('PD12'!$B$26, " - ", 'PD12'!$B$41, " - ", 'PD12'!$F$5),212)&amp;" [*** truncated]",_xlfn.CONCAT('PD12'!$B$26, " - ", 'PD12'!$B$41, " - ", 'PD12'!$F$5))</f>
        <v>PR19 reconciliation revenue adjustments - PR19 Tax revenue adjustment in 2017-18 FYA (CPIH deflated) prices - Water Network+</v>
      </c>
      <c r="D5400" t="str">
        <f>'PD12'!$C$41</f>
        <v>£m</v>
      </c>
      <c r="E5400" t="s">
        <v>8488</v>
      </c>
      <c r="F5400" s="1248">
        <f>IF(ISBLANK('PD12'!$F$41),"##BLANK",'PD12'!$F$41)</f>
        <v>0</v>
      </c>
    </row>
    <row r="5401" spans="2:6" x14ac:dyDescent="0.2">
      <c r="B5401" t="str">
        <f>UPPER('PD12'!$Y$41)</f>
        <v>PD12_29WWN_PR24</v>
      </c>
      <c r="C5401" t="str">
        <f>IF(LEN(_xlfn.CONCAT('PD12'!$B$26, " - ", 'PD12'!$B$41, " - ", 'PD12'!$G$5))&gt;230,LEFT(_xlfn.CONCAT('PD12'!$B$26, " - ", 'PD12'!$B$41, " - ", 'PD12'!$G$5),212)&amp;" [*** truncated]",_xlfn.CONCAT('PD12'!$B$26, " - ", 'PD12'!$B$41, " - ", 'PD12'!$G$5))</f>
        <v>PR19 reconciliation revenue adjustments - PR19 Tax revenue adjustment in 2017-18 FYA (CPIH deflated) prices - Wastewater Network+</v>
      </c>
      <c r="D5401" t="str">
        <f>'PD12'!$C$41</f>
        <v>£m</v>
      </c>
      <c r="E5401" t="s">
        <v>8488</v>
      </c>
      <c r="F5401" s="1248">
        <f>IF(ISBLANK('PD12'!$G$41),"##BLANK",'PD12'!$G$41)</f>
        <v>0</v>
      </c>
    </row>
    <row r="5402" spans="2:6" x14ac:dyDescent="0.2">
      <c r="B5402" t="str">
        <f>UPPER('PD12'!$Z$41)</f>
        <v>PD12_29BIO_PR24</v>
      </c>
      <c r="C5402" t="str">
        <f>IF(LEN(_xlfn.CONCAT('PD12'!$B$26, " - ", 'PD12'!$B$41, " - ", 'PD12'!$H$5))&gt;230,LEFT(_xlfn.CONCAT('PD12'!$B$26, " - ", 'PD12'!$B$41, " - ", 'PD12'!$H$5),212)&amp;" [*** truncated]",_xlfn.CONCAT('PD12'!$B$26, " - ", 'PD12'!$B$41, " - ", 'PD12'!$H$5))</f>
        <v>PR19 reconciliation revenue adjustments - PR19 Tax revenue adjustment in 2017-18 FYA (CPIH deflated) prices - Bioresources</v>
      </c>
      <c r="D5402" t="str">
        <f>'PD12'!$C$41</f>
        <v>£m</v>
      </c>
      <c r="E5402" t="s">
        <v>8488</v>
      </c>
      <c r="F5402" s="1248">
        <f>IF(ISBLANK('PD12'!$H$41),"##BLANK",'PD12'!$H$41)</f>
        <v>0</v>
      </c>
    </row>
    <row r="5403" spans="2:6" x14ac:dyDescent="0.2">
      <c r="B5403" t="str">
        <f>UPPER('PD12'!$AA$41)</f>
        <v>PD12_29ADDN1_PR24</v>
      </c>
      <c r="C5403" t="str">
        <f>IF(LEN(_xlfn.CONCAT('PD12'!$B$26, " - ", 'PD12'!$B$41, " - ", 'PD12'!$I$5))&gt;230,LEFT(_xlfn.CONCAT('PD12'!$B$26, " - ", 'PD12'!$B$41, " - ", 'PD12'!$I$5),212)&amp;" [*** truncated]",_xlfn.CONCAT('PD12'!$B$26, " - ", 'PD12'!$B$41, " - ", 'PD12'!$I$5))</f>
        <v>PR19 reconciliation revenue adjustments - PR19 Tax revenue adjustment in 2017-18 FYA (CPIH deflated) prices - Additional Control 1</v>
      </c>
      <c r="D5403" t="str">
        <f>'PD12'!$C$41</f>
        <v>£m</v>
      </c>
      <c r="E5403" t="s">
        <v>8488</v>
      </c>
      <c r="F5403" s="1248">
        <f>IF(ISBLANK('PD12'!$I$41),"##BLANK",'PD12'!$I$41)</f>
        <v>0</v>
      </c>
    </row>
    <row r="5404" spans="2:6" x14ac:dyDescent="0.2">
      <c r="B5404" t="str">
        <f>UPPER('PD12'!$AB$41)</f>
        <v>PD12_29ADDN2_PR24</v>
      </c>
      <c r="C5404" t="str">
        <f>IF(LEN(_xlfn.CONCAT('PD12'!$B$26, " - ", 'PD12'!$B$41, " - ", 'PD12'!$J$5))&gt;230,LEFT(_xlfn.CONCAT('PD12'!$B$26, " - ", 'PD12'!$B$41, " - ", 'PD12'!$J$5),212)&amp;" [*** truncated]",_xlfn.CONCAT('PD12'!$B$26, " - ", 'PD12'!$B$41, " - ", 'PD12'!$J$5))</f>
        <v>PR19 reconciliation revenue adjustments - PR19 Tax revenue adjustment in 2017-18 FYA (CPIH deflated) prices - Additional Control 2</v>
      </c>
      <c r="D5404" t="str">
        <f>'PD12'!$C$41</f>
        <v>£m</v>
      </c>
      <c r="E5404" t="s">
        <v>8488</v>
      </c>
      <c r="F5404" s="1248">
        <f>IF(ISBLANK('PD12'!$J$41),"##BLANK",'PD12'!$J$41)</f>
        <v>0</v>
      </c>
    </row>
    <row r="5405" spans="2:6" x14ac:dyDescent="0.2">
      <c r="B5405" t="str">
        <f>UPPER('PD12'!$AE$41)</f>
        <v>PD12_29TOT_PR24</v>
      </c>
      <c r="C5405" t="str">
        <f>IF(LEN(_xlfn.CONCAT('PD12'!$B$26, " - ", 'PD12'!$B$41, " - ", 'PD12'!$M$5))&gt;230,LEFT(_xlfn.CONCAT('PD12'!$B$26, " - ", 'PD12'!$B$41, " - ", 'PD12'!$M$5),212)&amp;" [*** truncated]",_xlfn.CONCAT('PD12'!$B$26, " - ", 'PD12'!$B$41, " - ", 'PD12'!$M$5))</f>
        <v>PR19 reconciliation revenue adjustments - PR19 Tax revenue adjustment in 2017-18 FYA (CPIH deflated) prices - Total</v>
      </c>
      <c r="D5405" t="str">
        <f>'PD12'!$C$41</f>
        <v>£m</v>
      </c>
      <c r="E5405" t="s">
        <v>8488</v>
      </c>
      <c r="F5405" s="1248">
        <f>IF(ISBLANK('PD12'!$M$41),"##BLANK",'PD12'!$M$41)</f>
        <v>0</v>
      </c>
    </row>
    <row r="5406" spans="2:6" x14ac:dyDescent="0.2">
      <c r="B5406" t="str">
        <f>UPPER('PD12'!$W$42)</f>
        <v>PD12_30WR_PR24</v>
      </c>
      <c r="C5406" t="str">
        <f>IF(LEN(_xlfn.CONCAT('PD12'!$B$26, " - ", 'PD12'!$B$42, " - ", 'PD12'!$E$5))&gt;230,LEFT(_xlfn.CONCAT('PD12'!$B$26, " - ", 'PD12'!$B$42, " - ", 'PD12'!$E$5),212)&amp;" [*** truncated]",_xlfn.CONCAT('PD12'!$B$26, " - ", 'PD12'!$B$42, " - ", 'PD12'!$E$5))</f>
        <v>PR19 reconciliation revenue adjustments - PR19 RPI-CPIH wedge revenue adjustment in 2017-18 FYA (CPIH deflated) prices - Water resources</v>
      </c>
      <c r="D5406" t="str">
        <f>'PD12'!$C$42</f>
        <v>£m</v>
      </c>
      <c r="E5406" t="s">
        <v>8488</v>
      </c>
      <c r="F5406" s="1248">
        <f>IF(ISBLANK('PD12'!$E$42),"##BLANK",'PD12'!$E$42)</f>
        <v>0.73496540444272029</v>
      </c>
    </row>
    <row r="5407" spans="2:6" x14ac:dyDescent="0.2">
      <c r="B5407" t="str">
        <f>UPPER('PD12'!$X$42)</f>
        <v>PD12_30WN_PR24</v>
      </c>
      <c r="C5407" t="str">
        <f>IF(LEN(_xlfn.CONCAT('PD12'!$B$26, " - ", 'PD12'!$B$42, " - ", 'PD12'!$F$5))&gt;230,LEFT(_xlfn.CONCAT('PD12'!$B$26, " - ", 'PD12'!$B$42, " - ", 'PD12'!$F$5),212)&amp;" [*** truncated]",_xlfn.CONCAT('PD12'!$B$26, " - ", 'PD12'!$B$42, " - ", 'PD12'!$F$5))</f>
        <v>PR19 reconciliation revenue adjustments - PR19 RPI-CPIH wedge revenue adjustment in 2017-18 FYA (CPIH deflated) prices - Water Network+</v>
      </c>
      <c r="D5407" t="str">
        <f>'PD12'!$C$42</f>
        <v>£m</v>
      </c>
      <c r="E5407" t="s">
        <v>8488</v>
      </c>
      <c r="F5407" s="1248">
        <f>IF(ISBLANK('PD12'!$F$42),"##BLANK",'PD12'!$F$42)</f>
        <v>9.2018880546457069</v>
      </c>
    </row>
    <row r="5408" spans="2:6" x14ac:dyDescent="0.2">
      <c r="B5408" t="str">
        <f>UPPER('PD12'!$Y$42)</f>
        <v>PD12_30WWN_PR24</v>
      </c>
      <c r="C5408" t="str">
        <f>IF(LEN(_xlfn.CONCAT('PD12'!$B$26, " - ", 'PD12'!$B$42, " - ", 'PD12'!$G$5))&gt;230,LEFT(_xlfn.CONCAT('PD12'!$B$26, " - ", 'PD12'!$B$42, " - ", 'PD12'!$G$5),212)&amp;" [*** truncated]",_xlfn.CONCAT('PD12'!$B$26, " - ", 'PD12'!$B$42, " - ", 'PD12'!$G$5))</f>
        <v>PR19 reconciliation revenue adjustments - PR19 RPI-CPIH wedge revenue adjustment in 2017-18 FYA (CPIH deflated) prices - Wastewater Network+</v>
      </c>
      <c r="D5408" t="str">
        <f>'PD12'!$C$42</f>
        <v>£m</v>
      </c>
      <c r="E5408" t="s">
        <v>8488</v>
      </c>
      <c r="F5408" s="1248">
        <f>IF(ISBLANK('PD12'!$G$42),"##BLANK",'PD12'!$G$42)</f>
        <v>16.748046877501544</v>
      </c>
    </row>
    <row r="5409" spans="2:6" x14ac:dyDescent="0.2">
      <c r="B5409" t="str">
        <f>UPPER('PD12'!$Z$42)</f>
        <v>PD12_30BIO_PR24</v>
      </c>
      <c r="C5409" t="str">
        <f>IF(LEN(_xlfn.CONCAT('PD12'!$B$26, " - ", 'PD12'!$B$42, " - ", 'PD12'!$H$5))&gt;230,LEFT(_xlfn.CONCAT('PD12'!$B$26, " - ", 'PD12'!$B$42, " - ", 'PD12'!$H$5),212)&amp;" [*** truncated]",_xlfn.CONCAT('PD12'!$B$26, " - ", 'PD12'!$B$42, " - ", 'PD12'!$H$5))</f>
        <v>PR19 reconciliation revenue adjustments - PR19 RPI-CPIH wedge revenue adjustment in 2017-18 FYA (CPIH deflated) prices - Bioresources</v>
      </c>
      <c r="D5409" t="str">
        <f>'PD12'!$C$42</f>
        <v>£m</v>
      </c>
      <c r="E5409" t="s">
        <v>8488</v>
      </c>
      <c r="F5409" s="1248">
        <f>IF(ISBLANK('PD12'!$H$42),"##BLANK",'PD12'!$H$42)</f>
        <v>1.3451338376247726</v>
      </c>
    </row>
    <row r="5410" spans="2:6" x14ac:dyDescent="0.2">
      <c r="B5410" t="str">
        <f>UPPER('PD12'!$AA$42)</f>
        <v>PD12_30ADDN1_PR24</v>
      </c>
      <c r="C5410" t="str">
        <f>IF(LEN(_xlfn.CONCAT('PD12'!$B$26, " - ", 'PD12'!$B$42, " - ", 'PD12'!$I$5))&gt;230,LEFT(_xlfn.CONCAT('PD12'!$B$26, " - ", 'PD12'!$B$42, " - ", 'PD12'!$I$5),212)&amp;" [*** truncated]",_xlfn.CONCAT('PD12'!$B$26, " - ", 'PD12'!$B$42, " - ", 'PD12'!$I$5))</f>
        <v>PR19 reconciliation revenue adjustments - PR19 RPI-CPIH wedge revenue adjustment in 2017-18 FYA (CPIH deflated) prices - Additional Control 1</v>
      </c>
      <c r="D5410" t="str">
        <f>'PD12'!$C$42</f>
        <v>£m</v>
      </c>
      <c r="E5410" t="s">
        <v>8488</v>
      </c>
      <c r="F5410" s="1248">
        <f>IF(ISBLANK('PD12'!$I$42),"##BLANK",'PD12'!$I$42)</f>
        <v>0</v>
      </c>
    </row>
    <row r="5411" spans="2:6" x14ac:dyDescent="0.2">
      <c r="B5411" t="str">
        <f>UPPER('PD12'!$AB$42)</f>
        <v>PD12_30ADDN2_PR24</v>
      </c>
      <c r="C5411" t="str">
        <f>IF(LEN(_xlfn.CONCAT('PD12'!$B$26, " - ", 'PD12'!$B$42, " - ", 'PD12'!$J$5))&gt;230,LEFT(_xlfn.CONCAT('PD12'!$B$26, " - ", 'PD12'!$B$42, " - ", 'PD12'!$J$5),212)&amp;" [*** truncated]",_xlfn.CONCAT('PD12'!$B$26, " - ", 'PD12'!$B$42, " - ", 'PD12'!$J$5))</f>
        <v>PR19 reconciliation revenue adjustments - PR19 RPI-CPIH wedge revenue adjustment in 2017-18 FYA (CPIH deflated) prices - Additional Control 2</v>
      </c>
      <c r="D5411" t="str">
        <f>'PD12'!$C$42</f>
        <v>£m</v>
      </c>
      <c r="E5411" t="s">
        <v>8488</v>
      </c>
      <c r="F5411" s="1248">
        <f>IF(ISBLANK('PD12'!$J$42),"##BLANK",'PD12'!$J$42)</f>
        <v>0</v>
      </c>
    </row>
    <row r="5412" spans="2:6" x14ac:dyDescent="0.2">
      <c r="B5412" t="str">
        <f>UPPER('PD12'!$AE$42)</f>
        <v>PD12_30TOT_PR24</v>
      </c>
      <c r="C5412" t="str">
        <f>IF(LEN(_xlfn.CONCAT('PD12'!$B$26, " - ", 'PD12'!$B$42, " - ", 'PD12'!$M$5))&gt;230,LEFT(_xlfn.CONCAT('PD12'!$B$26, " - ", 'PD12'!$B$42, " - ", 'PD12'!$M$5),212)&amp;" [*** truncated]",_xlfn.CONCAT('PD12'!$B$26, " - ", 'PD12'!$B$42, " - ", 'PD12'!$M$5))</f>
        <v>PR19 reconciliation revenue adjustments - PR19 RPI-CPIH wedge revenue adjustment in 2017-18 FYA (CPIH deflated) prices - Total</v>
      </c>
      <c r="D5412" t="str">
        <f>'PD12'!$C$42</f>
        <v>£m</v>
      </c>
      <c r="E5412" t="s">
        <v>8488</v>
      </c>
      <c r="F5412" s="1248">
        <f>IF(ISBLANK('PD12'!$M$42),"##BLANK",'PD12'!$M$42)</f>
        <v>28.030034174214741</v>
      </c>
    </row>
    <row r="5413" spans="2:6" x14ac:dyDescent="0.2">
      <c r="B5413" t="str">
        <f>UPPER('PD12'!$W$43)</f>
        <v>PD12_31WR_PR24</v>
      </c>
      <c r="C5413" t="str">
        <f>IF(LEN(_xlfn.CONCAT('PD12'!$B$26, " - ", 'PD12'!$B$43, " - ", 'PD12'!$E$5))&gt;230,LEFT(_xlfn.CONCAT('PD12'!$B$26, " - ", 'PD12'!$B$43, " - ", 'PD12'!$E$5),212)&amp;" [*** truncated]",_xlfn.CONCAT('PD12'!$B$26, " - ", 'PD12'!$B$43, " - ", 'PD12'!$E$5))</f>
        <v>PR19 reconciliation revenue adjustments - PR19 Strategic regional water resources revenue adjustment in 2017-18 FYA (CPIH deflated) prices - Water resources</v>
      </c>
      <c r="D5413" t="str">
        <f>'PD12'!$C$43</f>
        <v>£m</v>
      </c>
      <c r="E5413" t="s">
        <v>8488</v>
      </c>
      <c r="F5413" s="1248">
        <f>IF(ISBLANK('PD12'!$E$43),"##BLANK",'PD12'!$E$43)</f>
        <v>21.499582118258768</v>
      </c>
    </row>
    <row r="5414" spans="2:6" x14ac:dyDescent="0.2">
      <c r="B5414" t="str">
        <f>UPPER('PD12'!$X$43)</f>
        <v>PD12_31WN_PR24</v>
      </c>
      <c r="C5414" t="str">
        <f>IF(LEN(_xlfn.CONCAT('PD12'!$B$26, " - ", 'PD12'!$B$43, " - ", 'PD12'!$F$5))&gt;230,LEFT(_xlfn.CONCAT('PD12'!$B$26, " - ", 'PD12'!$B$43, " - ", 'PD12'!$F$5),212)&amp;" [*** truncated]",_xlfn.CONCAT('PD12'!$B$26, " - ", 'PD12'!$B$43, " - ", 'PD12'!$F$5))</f>
        <v>PR19 reconciliation revenue adjustments - PR19 Strategic regional water resources revenue adjustment in 2017-18 FYA (CPIH deflated) prices - Water Network+</v>
      </c>
      <c r="D5414" t="str">
        <f>'PD12'!$C$43</f>
        <v>£m</v>
      </c>
      <c r="E5414" t="s">
        <v>8488</v>
      </c>
      <c r="F5414" s="1248">
        <f>IF(ISBLANK('PD12'!$F$43),"##BLANK",'PD12'!$F$43)</f>
        <v>5.3391790110492234</v>
      </c>
    </row>
    <row r="5415" spans="2:6" x14ac:dyDescent="0.2">
      <c r="B5415" t="str">
        <f>UPPER('PD12'!$AE$43)</f>
        <v>PD12_31TOT_PR24</v>
      </c>
      <c r="C5415" t="str">
        <f>IF(LEN(_xlfn.CONCAT('PD12'!$B$26, " - ", 'PD12'!$B$43, " - ", 'PD12'!$M$5))&gt;230,LEFT(_xlfn.CONCAT('PD12'!$B$26, " - ", 'PD12'!$B$43, " - ", 'PD12'!$M$5),212)&amp;" [*** truncated]",_xlfn.CONCAT('PD12'!$B$26, " - ", 'PD12'!$B$43, " - ", 'PD12'!$M$5))</f>
        <v>PR19 reconciliation revenue adjustments - PR19 Strategic regional water resources revenue adjustment in 2017-18 FYA (CPIH deflated) prices - Total</v>
      </c>
      <c r="D5415" t="str">
        <f>'PD12'!$C$43</f>
        <v>£m</v>
      </c>
      <c r="E5415" t="s">
        <v>8488</v>
      </c>
      <c r="F5415" s="1248">
        <f>IF(ISBLANK('PD12'!$M$43),"##BLANK",'PD12'!$M$43)</f>
        <v>26.83876112930799</v>
      </c>
    </row>
    <row r="5416" spans="2:6" x14ac:dyDescent="0.2">
      <c r="B5416" t="str">
        <f>UPPER('PD12'!$AA$44)</f>
        <v>PD12_32ADDN1_PR24</v>
      </c>
      <c r="C5416" t="str">
        <f>IF(LEN(_xlfn.CONCAT('PD12'!$B$26, " - ", 'PD12'!$B$44, " - ", 'PD12'!$I$5))&gt;230,LEFT(_xlfn.CONCAT('PD12'!$B$26, " - ", 'PD12'!$B$44, " - ", 'PD12'!$I$5),212)&amp;" [*** truncated]",_xlfn.CONCAT('PD12'!$B$26, " - ", 'PD12'!$B$44, " - ", 'PD12'!$I$5))</f>
        <v>PR19 reconciliation revenue adjustments - PR19 Havant Thicket activities revenue adjustment in 2017-18 FYA (CPIH deflated) prices - Additional Control 1</v>
      </c>
      <c r="D5416" t="str">
        <f>'PD12'!$C$44</f>
        <v>£m</v>
      </c>
      <c r="E5416" t="s">
        <v>8488</v>
      </c>
      <c r="F5416" s="1248">
        <f>IF(ISBLANK('PD12'!$I$44),"##BLANK",'PD12'!$I$44)</f>
        <v>0</v>
      </c>
    </row>
    <row r="5417" spans="2:6" x14ac:dyDescent="0.2">
      <c r="B5417" t="str">
        <f>UPPER('PD12'!$AE$44)</f>
        <v>PD12_32TOT_PR24</v>
      </c>
      <c r="C5417" t="str">
        <f>IF(LEN(_xlfn.CONCAT('PD12'!$B$26, " - ", 'PD12'!$B$44, " - ", 'PD12'!$M$5))&gt;230,LEFT(_xlfn.CONCAT('PD12'!$B$26, " - ", 'PD12'!$B$44, " - ", 'PD12'!$M$5),212)&amp;" [*** truncated]",_xlfn.CONCAT('PD12'!$B$26, " - ", 'PD12'!$B$44, " - ", 'PD12'!$M$5))</f>
        <v>PR19 reconciliation revenue adjustments - PR19 Havant Thicket activities revenue adjustment in 2017-18 FYA (CPIH deflated) prices - Total</v>
      </c>
      <c r="D5417" t="str">
        <f>'PD12'!$C$44</f>
        <v>£m</v>
      </c>
      <c r="E5417" t="s">
        <v>8488</v>
      </c>
      <c r="F5417" s="1248">
        <f>IF(ISBLANK('PD12'!$M$44),"##BLANK",'PD12'!$M$44)</f>
        <v>0</v>
      </c>
    </row>
    <row r="5418" spans="2:6" x14ac:dyDescent="0.2">
      <c r="B5418" t="str">
        <f>UPPER('PD12'!$W$45)</f>
        <v>PD12_33WR_PR24</v>
      </c>
      <c r="C5418" t="str">
        <f>IF(LEN(_xlfn.CONCAT('PD12'!$B$26, " - ", 'PD12'!$B$45, " - ", 'PD12'!$E$5))&gt;230,LEFT(_xlfn.CONCAT('PD12'!$B$26, " - ", 'PD12'!$B$45, " - ", 'PD12'!$E$5),212)&amp;" [*** truncated]",_xlfn.CONCAT('PD12'!$B$26, " - ", 'PD12'!$B$45, " - ", 'PD12'!$E$5))</f>
        <v>PR19 reconciliation revenue adjustments - PR19 Green recovery costs revenue adjustment in 2017-18 FYA (CPIH deflated) prices - Water resources</v>
      </c>
      <c r="D5418" t="str">
        <f>'PD12'!$C$45</f>
        <v>£m</v>
      </c>
      <c r="E5418" t="s">
        <v>8488</v>
      </c>
      <c r="F5418" s="1248">
        <f>IF(ISBLANK('PD12'!$E$45),"##BLANK",'PD12'!$E$45)</f>
        <v>0</v>
      </c>
    </row>
    <row r="5419" spans="2:6" x14ac:dyDescent="0.2">
      <c r="B5419" t="str">
        <f>UPPER('PD12'!$X$45)</f>
        <v>PD12_33WN_PR24</v>
      </c>
      <c r="C5419" t="str">
        <f>IF(LEN(_xlfn.CONCAT('PD12'!$B$26, " - ", 'PD12'!$B$45, " - ", 'PD12'!$F$5))&gt;230,LEFT(_xlfn.CONCAT('PD12'!$B$26, " - ", 'PD12'!$B$45, " - ", 'PD12'!$F$5),212)&amp;" [*** truncated]",_xlfn.CONCAT('PD12'!$B$26, " - ", 'PD12'!$B$45, " - ", 'PD12'!$F$5))</f>
        <v>PR19 reconciliation revenue adjustments - PR19 Green recovery costs revenue adjustment in 2017-18 FYA (CPIH deflated) prices - Water Network+</v>
      </c>
      <c r="D5419" t="str">
        <f>'PD12'!$C$45</f>
        <v>£m</v>
      </c>
      <c r="E5419" t="s">
        <v>8488</v>
      </c>
      <c r="F5419" s="1248">
        <f>IF(ISBLANK('PD12'!$F$45),"##BLANK",'PD12'!$F$45)</f>
        <v>0</v>
      </c>
    </row>
    <row r="5420" spans="2:6" x14ac:dyDescent="0.2">
      <c r="B5420" t="str">
        <f>UPPER('PD12'!$Y$45)</f>
        <v>PD12_33WWN_PR24</v>
      </c>
      <c r="C5420" t="str">
        <f>IF(LEN(_xlfn.CONCAT('PD12'!$B$26, " - ", 'PD12'!$B$45, " - ", 'PD12'!$G$5))&gt;230,LEFT(_xlfn.CONCAT('PD12'!$B$26, " - ", 'PD12'!$B$45, " - ", 'PD12'!$G$5),212)&amp;" [*** truncated]",_xlfn.CONCAT('PD12'!$B$26, " - ", 'PD12'!$B$45, " - ", 'PD12'!$G$5))</f>
        <v>PR19 reconciliation revenue adjustments - PR19 Green recovery costs revenue adjustment in 2017-18 FYA (CPIH deflated) prices - Wastewater Network+</v>
      </c>
      <c r="D5420" t="str">
        <f>'PD12'!$C$45</f>
        <v>£m</v>
      </c>
      <c r="E5420" t="s">
        <v>8488</v>
      </c>
      <c r="F5420" s="1248">
        <f>IF(ISBLANK('PD12'!$G$45),"##BLANK",'PD12'!$G$45)</f>
        <v>0</v>
      </c>
    </row>
    <row r="5421" spans="2:6" x14ac:dyDescent="0.2">
      <c r="B5421" t="str">
        <f>UPPER('PD12'!$Z$45)</f>
        <v>PD12_33BIO_PR24</v>
      </c>
      <c r="C5421" t="str">
        <f>IF(LEN(_xlfn.CONCAT('PD12'!$B$26, " - ", 'PD12'!$B$45, " - ", 'PD12'!$H$5))&gt;230,LEFT(_xlfn.CONCAT('PD12'!$B$26, " - ", 'PD12'!$B$45, " - ", 'PD12'!$H$5),212)&amp;" [*** truncated]",_xlfn.CONCAT('PD12'!$B$26, " - ", 'PD12'!$B$45, " - ", 'PD12'!$H$5))</f>
        <v>PR19 reconciliation revenue adjustments - PR19 Green recovery costs revenue adjustment in 2017-18 FYA (CPIH deflated) prices - Bioresources</v>
      </c>
      <c r="D5421" t="str">
        <f>'PD12'!$C$45</f>
        <v>£m</v>
      </c>
      <c r="E5421" t="s">
        <v>8488</v>
      </c>
      <c r="F5421" s="1248">
        <f>IF(ISBLANK('PD12'!$H$45),"##BLANK",'PD12'!$H$45)</f>
        <v>0</v>
      </c>
    </row>
    <row r="5422" spans="2:6" x14ac:dyDescent="0.2">
      <c r="B5422" t="str">
        <f>UPPER('PD12'!$AE$45)</f>
        <v>PD12_33TOT_PR24</v>
      </c>
      <c r="C5422" t="str">
        <f>IF(LEN(_xlfn.CONCAT('PD12'!$B$26, " - ", 'PD12'!$B$45, " - ", 'PD12'!$M$5))&gt;230,LEFT(_xlfn.CONCAT('PD12'!$B$26, " - ", 'PD12'!$B$45, " - ", 'PD12'!$M$5),212)&amp;" [*** truncated]",_xlfn.CONCAT('PD12'!$B$26, " - ", 'PD12'!$B$45, " - ", 'PD12'!$M$5))</f>
        <v>PR19 reconciliation revenue adjustments - PR19 Green recovery costs revenue adjustment in 2017-18 FYA (CPIH deflated) prices - Total</v>
      </c>
      <c r="D5422" t="str">
        <f>'PD12'!$C$45</f>
        <v>£m</v>
      </c>
      <c r="E5422" t="s">
        <v>8488</v>
      </c>
      <c r="F5422" s="1248">
        <f>IF(ISBLANK('PD12'!$M$45),"##BLANK",'PD12'!$M$45)</f>
        <v>0</v>
      </c>
    </row>
    <row r="5423" spans="2:6" x14ac:dyDescent="0.2">
      <c r="B5423" t="str">
        <f>UPPER('PD12'!$W$46)</f>
        <v>PD12_34WR_PR24</v>
      </c>
      <c r="C5423" t="str">
        <f>IF(LEN(_xlfn.CONCAT('PD12'!$B$26, " - ", 'PD12'!$B$46, " - ", 'PD12'!$E$5))&gt;230,LEFT(_xlfn.CONCAT('PD12'!$B$26, " - ", 'PD12'!$B$46, " - ", 'PD12'!$E$5),212)&amp;" [*** truncated]",_xlfn.CONCAT('PD12'!$B$26, " - ", 'PD12'!$B$46, " - ", 'PD12'!$E$5))</f>
        <v>PR19 reconciliation revenue adjustments - PR19 Green recovery (TVM) revenue adjustment in 2017-18 FYA (CPIH deflated) prices - Water resources</v>
      </c>
      <c r="D5423" t="str">
        <f>'PD12'!$C$46</f>
        <v>£m</v>
      </c>
      <c r="E5423" t="s">
        <v>8488</v>
      </c>
      <c r="F5423" s="1248">
        <f>IF(ISBLANK('PD12'!$E$46),"##BLANK",'PD12'!$E$46)</f>
        <v>0</v>
      </c>
    </row>
    <row r="5424" spans="2:6" x14ac:dyDescent="0.2">
      <c r="B5424" t="str">
        <f>UPPER('PD12'!$X$46)</f>
        <v>PD12_34WN_PR24</v>
      </c>
      <c r="C5424" t="str">
        <f>IF(LEN(_xlfn.CONCAT('PD12'!$B$26, " - ", 'PD12'!$B$46, " - ", 'PD12'!$F$5))&gt;230,LEFT(_xlfn.CONCAT('PD12'!$B$26, " - ", 'PD12'!$B$46, " - ", 'PD12'!$F$5),212)&amp;" [*** truncated]",_xlfn.CONCAT('PD12'!$B$26, " - ", 'PD12'!$B$46, " - ", 'PD12'!$F$5))</f>
        <v>PR19 reconciliation revenue adjustments - PR19 Green recovery (TVM) revenue adjustment in 2017-18 FYA (CPIH deflated) prices - Water Network+</v>
      </c>
      <c r="D5424" t="str">
        <f>'PD12'!$C$46</f>
        <v>£m</v>
      </c>
      <c r="E5424" t="s">
        <v>8488</v>
      </c>
      <c r="F5424" s="1248">
        <f>IF(ISBLANK('PD12'!$F$46),"##BLANK",'PD12'!$F$46)</f>
        <v>0</v>
      </c>
    </row>
    <row r="5425" spans="2:6" x14ac:dyDescent="0.2">
      <c r="B5425" t="str">
        <f>UPPER('PD12'!$Y$46)</f>
        <v>PD12_34WWN_PR24</v>
      </c>
      <c r="C5425" t="str">
        <f>IF(LEN(_xlfn.CONCAT('PD12'!$B$26, " - ", 'PD12'!$B$46, " - ", 'PD12'!$G$5))&gt;230,LEFT(_xlfn.CONCAT('PD12'!$B$26, " - ", 'PD12'!$B$46, " - ", 'PD12'!$G$5),212)&amp;" [*** truncated]",_xlfn.CONCAT('PD12'!$B$26, " - ", 'PD12'!$B$46, " - ", 'PD12'!$G$5))</f>
        <v>PR19 reconciliation revenue adjustments - PR19 Green recovery (TVM) revenue adjustment in 2017-18 FYA (CPIH deflated) prices - Wastewater Network+</v>
      </c>
      <c r="D5425" t="str">
        <f>'PD12'!$C$46</f>
        <v>£m</v>
      </c>
      <c r="E5425" t="s">
        <v>8488</v>
      </c>
      <c r="F5425" s="1248">
        <f>IF(ISBLANK('PD12'!$G$46),"##BLANK",'PD12'!$G$46)</f>
        <v>0</v>
      </c>
    </row>
    <row r="5426" spans="2:6" x14ac:dyDescent="0.2">
      <c r="B5426" t="str">
        <f>UPPER('PD12'!$Z$46)</f>
        <v>PD12_34BIO_PR24</v>
      </c>
      <c r="C5426" t="str">
        <f>IF(LEN(_xlfn.CONCAT('PD12'!$B$26, " - ", 'PD12'!$B$46, " - ", 'PD12'!$H$5))&gt;230,LEFT(_xlfn.CONCAT('PD12'!$B$26, " - ", 'PD12'!$B$46, " - ", 'PD12'!$H$5),212)&amp;" [*** truncated]",_xlfn.CONCAT('PD12'!$B$26, " - ", 'PD12'!$B$46, " - ", 'PD12'!$H$5))</f>
        <v>PR19 reconciliation revenue adjustments - PR19 Green recovery (TVM) revenue adjustment in 2017-18 FYA (CPIH deflated) prices - Bioresources</v>
      </c>
      <c r="D5426" t="str">
        <f>'PD12'!$C$46</f>
        <v>£m</v>
      </c>
      <c r="E5426" t="s">
        <v>8488</v>
      </c>
      <c r="F5426" s="1248">
        <f>IF(ISBLANK('PD12'!$H$46),"##BLANK",'PD12'!$H$46)</f>
        <v>0</v>
      </c>
    </row>
    <row r="5427" spans="2:6" x14ac:dyDescent="0.2">
      <c r="B5427" t="str">
        <f>UPPER('PD12'!$AE$46)</f>
        <v>PD12_34TOT_PR24</v>
      </c>
      <c r="C5427" t="str">
        <f>IF(LEN(_xlfn.CONCAT('PD12'!$B$26, " - ", 'PD12'!$B$46, " - ", 'PD12'!$M$5))&gt;230,LEFT(_xlfn.CONCAT('PD12'!$B$26, " - ", 'PD12'!$B$46, " - ", 'PD12'!$M$5),212)&amp;" [*** truncated]",_xlfn.CONCAT('PD12'!$B$26, " - ", 'PD12'!$B$46, " - ", 'PD12'!$M$5))</f>
        <v>PR19 reconciliation revenue adjustments - PR19 Green recovery (TVM) revenue adjustment in 2017-18 FYA (CPIH deflated) prices - Total</v>
      </c>
      <c r="D5427" t="str">
        <f>'PD12'!$C$46</f>
        <v>£m</v>
      </c>
      <c r="E5427" t="s">
        <v>8488</v>
      </c>
      <c r="F5427" s="1248">
        <f>IF(ISBLANK('PD12'!$M$46),"##BLANK",'PD12'!$M$46)</f>
        <v>0</v>
      </c>
    </row>
    <row r="5428" spans="2:6" x14ac:dyDescent="0.2">
      <c r="B5428" t="str">
        <f>UPPER('PD12'!$W$47)</f>
        <v>PD12_35WR_PR24</v>
      </c>
      <c r="C5428" t="str">
        <f>IF(LEN(_xlfn.CONCAT('PD12'!$B$26, " - ", 'PD12'!$B$47, " - ", 'PD12'!$E$5))&gt;230,LEFT(_xlfn.CONCAT('PD12'!$B$26, " - ", 'PD12'!$B$47, " - ", 'PD12'!$E$5),212)&amp;" [*** truncated]",_xlfn.CONCAT('PD12'!$B$26, " - ", 'PD12'!$B$47, " - ", 'PD12'!$E$5))</f>
        <v>PR19 reconciliation revenue adjustments - Other revenue adjustments in 2017-18 FYA (CPIH deflated) prices - Water resources</v>
      </c>
      <c r="D5428" t="str">
        <f>'PD12'!$C$47</f>
        <v>£m</v>
      </c>
      <c r="E5428" t="s">
        <v>8488</v>
      </c>
      <c r="F5428" s="1248">
        <f>IF(ISBLANK('PD12'!$E$47),"##BLANK",'PD12'!$E$47)</f>
        <v>0</v>
      </c>
    </row>
    <row r="5429" spans="2:6" x14ac:dyDescent="0.2">
      <c r="B5429" t="str">
        <f>UPPER('PD12'!$X$47)</f>
        <v>PD12_35WN_PR24</v>
      </c>
      <c r="C5429" t="str">
        <f>IF(LEN(_xlfn.CONCAT('PD12'!$B$26, " - ", 'PD12'!$B$47, " - ", 'PD12'!$F$5))&gt;230,LEFT(_xlfn.CONCAT('PD12'!$B$26, " - ", 'PD12'!$B$47, " - ", 'PD12'!$F$5),212)&amp;" [*** truncated]",_xlfn.CONCAT('PD12'!$B$26, " - ", 'PD12'!$B$47, " - ", 'PD12'!$F$5))</f>
        <v>PR19 reconciliation revenue adjustments - Other revenue adjustments in 2017-18 FYA (CPIH deflated) prices - Water Network+</v>
      </c>
      <c r="D5429" t="str">
        <f>'PD12'!$C$47</f>
        <v>£m</v>
      </c>
      <c r="E5429" t="s">
        <v>8488</v>
      </c>
      <c r="F5429" s="1248">
        <f>IF(ISBLANK('PD12'!$F$47),"##BLANK",'PD12'!$F$47)</f>
        <v>0</v>
      </c>
    </row>
    <row r="5430" spans="2:6" x14ac:dyDescent="0.2">
      <c r="B5430" t="str">
        <f>UPPER('PD12'!$Y$47)</f>
        <v>PD12_35WWN_PR24</v>
      </c>
      <c r="C5430" t="str">
        <f>IF(LEN(_xlfn.CONCAT('PD12'!$B$26, " - ", 'PD12'!$B$47, " - ", 'PD12'!$G$5))&gt;230,LEFT(_xlfn.CONCAT('PD12'!$B$26, " - ", 'PD12'!$B$47, " - ", 'PD12'!$G$5),212)&amp;" [*** truncated]",_xlfn.CONCAT('PD12'!$B$26, " - ", 'PD12'!$B$47, " - ", 'PD12'!$G$5))</f>
        <v>PR19 reconciliation revenue adjustments - Other revenue adjustments in 2017-18 FYA (CPIH deflated) prices - Wastewater Network+</v>
      </c>
      <c r="D5430" t="str">
        <f>'PD12'!$C$47</f>
        <v>£m</v>
      </c>
      <c r="E5430" t="s">
        <v>8488</v>
      </c>
      <c r="F5430" s="1248">
        <f>IF(ISBLANK('PD12'!$G$47),"##BLANK",'PD12'!$G$47)</f>
        <v>0</v>
      </c>
    </row>
    <row r="5431" spans="2:6" x14ac:dyDescent="0.2">
      <c r="B5431" t="str">
        <f>UPPER('PD12'!$Z$47)</f>
        <v>PD12_35BIO_PR24</v>
      </c>
      <c r="C5431" t="str">
        <f>IF(LEN(_xlfn.CONCAT('PD12'!$B$26, " - ", 'PD12'!$B$47, " - ", 'PD12'!$H$5))&gt;230,LEFT(_xlfn.CONCAT('PD12'!$B$26, " - ", 'PD12'!$B$47, " - ", 'PD12'!$H$5),212)&amp;" [*** truncated]",_xlfn.CONCAT('PD12'!$B$26, " - ", 'PD12'!$B$47, " - ", 'PD12'!$H$5))</f>
        <v>PR19 reconciliation revenue adjustments - Other revenue adjustments in 2017-18 FYA (CPIH deflated) prices - Bioresources</v>
      </c>
      <c r="D5431" t="str">
        <f>'PD12'!$C$47</f>
        <v>£m</v>
      </c>
      <c r="E5431" t="s">
        <v>8488</v>
      </c>
      <c r="F5431" s="1248">
        <f>IF(ISBLANK('PD12'!$H$47),"##BLANK",'PD12'!$H$47)</f>
        <v>0</v>
      </c>
    </row>
    <row r="5432" spans="2:6" x14ac:dyDescent="0.2">
      <c r="B5432" t="str">
        <f>UPPER('PD12'!$AA$47)</f>
        <v>PD12_35ADDN1_PR24</v>
      </c>
      <c r="C5432" t="str">
        <f>IF(LEN(_xlfn.CONCAT('PD12'!$B$26, " - ", 'PD12'!$B$47, " - ", 'PD12'!$I$5))&gt;230,LEFT(_xlfn.CONCAT('PD12'!$B$26, " - ", 'PD12'!$B$47, " - ", 'PD12'!$I$5),212)&amp;" [*** truncated]",_xlfn.CONCAT('PD12'!$B$26, " - ", 'PD12'!$B$47, " - ", 'PD12'!$I$5))</f>
        <v>PR19 reconciliation revenue adjustments - Other revenue adjustments in 2017-18 FYA (CPIH deflated) prices - Additional Control 1</v>
      </c>
      <c r="D5432" t="str">
        <f>'PD12'!$C$47</f>
        <v>£m</v>
      </c>
      <c r="E5432" t="s">
        <v>8488</v>
      </c>
      <c r="F5432" s="1248">
        <f>IF(ISBLANK('PD12'!$I$47),"##BLANK",'PD12'!$I$47)</f>
        <v>0</v>
      </c>
    </row>
    <row r="5433" spans="2:6" x14ac:dyDescent="0.2">
      <c r="B5433" t="str">
        <f>UPPER('PD12'!$AB$47)</f>
        <v>PD12_35ADDN2_PR24</v>
      </c>
      <c r="C5433" t="str">
        <f>IF(LEN(_xlfn.CONCAT('PD12'!$B$26, " - ", 'PD12'!$B$47, " - ", 'PD12'!$J$5))&gt;230,LEFT(_xlfn.CONCAT('PD12'!$B$26, " - ", 'PD12'!$B$47, " - ", 'PD12'!$J$5),212)&amp;" [*** truncated]",_xlfn.CONCAT('PD12'!$B$26, " - ", 'PD12'!$B$47, " - ", 'PD12'!$J$5))</f>
        <v>PR19 reconciliation revenue adjustments - Other revenue adjustments in 2017-18 FYA (CPIH deflated) prices - Additional Control 2</v>
      </c>
      <c r="D5433" t="str">
        <f>'PD12'!$C$47</f>
        <v>£m</v>
      </c>
      <c r="E5433" t="s">
        <v>8488</v>
      </c>
      <c r="F5433" s="1248">
        <f>IF(ISBLANK('PD12'!$J$47),"##BLANK",'PD12'!$J$47)</f>
        <v>0</v>
      </c>
    </row>
    <row r="5434" spans="2:6" x14ac:dyDescent="0.2">
      <c r="B5434" t="str">
        <f>UPPER('PD12'!$AC$47)</f>
        <v>PD12_35RR_PR24</v>
      </c>
      <c r="C5434" t="str">
        <f>IF(LEN(_xlfn.CONCAT('PD12'!$B$26, " - ", 'PD12'!$B$47, " - ", 'PD12'!$K$5))&gt;230,LEFT(_xlfn.CONCAT('PD12'!$B$26, " - ", 'PD12'!$B$47, " - ", 'PD12'!$K$5),212)&amp;" [*** truncated]",_xlfn.CONCAT('PD12'!$B$26, " - ", 'PD12'!$B$47, " - ", 'PD12'!$K$5))</f>
        <v>PR19 reconciliation revenue adjustments - Other revenue adjustments in 2017-18 FYA (CPIH deflated) prices - Residential retail</v>
      </c>
      <c r="D5434" t="str">
        <f>'PD12'!$C$47</f>
        <v>£m</v>
      </c>
      <c r="E5434" t="s">
        <v>8488</v>
      </c>
      <c r="F5434" s="1248">
        <f>IF(ISBLANK('PD12'!$K$47),"##BLANK",'PD12'!$K$47)</f>
        <v>0</v>
      </c>
    </row>
    <row r="5435" spans="2:6" x14ac:dyDescent="0.2">
      <c r="B5435" t="str">
        <f>UPPER('PD12'!$AD$47)</f>
        <v>PD12_35BR_PR24</v>
      </c>
      <c r="C5435" t="str">
        <f>IF(LEN(_xlfn.CONCAT('PD12'!$B$26, " - ", 'PD12'!$B$47, " - ", 'PD12'!$L$5))&gt;230,LEFT(_xlfn.CONCAT('PD12'!$B$26, " - ", 'PD12'!$B$47, " - ", 'PD12'!$L$5),212)&amp;" [*** truncated]",_xlfn.CONCAT('PD12'!$B$26, " - ", 'PD12'!$B$47, " - ", 'PD12'!$L$5))</f>
        <v>PR19 reconciliation revenue adjustments - Other revenue adjustments in 2017-18 FYA (CPIH deflated) prices - Business retail</v>
      </c>
      <c r="D5435" t="str">
        <f>'PD12'!$C$47</f>
        <v>£m</v>
      </c>
      <c r="E5435" t="s">
        <v>8488</v>
      </c>
      <c r="F5435" s="1248">
        <f>IF(ISBLANK('PD12'!$L$47),"##BLANK",'PD12'!$L$47)</f>
        <v>0</v>
      </c>
    </row>
    <row r="5436" spans="2:6" x14ac:dyDescent="0.2">
      <c r="B5436" t="str">
        <f>UPPER('PD12'!$AE$47)</f>
        <v>PD12_35TOT_PR24</v>
      </c>
      <c r="C5436" t="str">
        <f>IF(LEN(_xlfn.CONCAT('PD12'!$B$26, " - ", 'PD12'!$B$47, " - ", 'PD12'!$M$5))&gt;230,LEFT(_xlfn.CONCAT('PD12'!$B$26, " - ", 'PD12'!$B$47, " - ", 'PD12'!$M$5),212)&amp;" [*** truncated]",_xlfn.CONCAT('PD12'!$B$26, " - ", 'PD12'!$B$47, " - ", 'PD12'!$M$5))</f>
        <v>PR19 reconciliation revenue adjustments - Other revenue adjustments in 2017-18 FYA (CPIH deflated) prices - Total</v>
      </c>
      <c r="D5436" t="str">
        <f>'PD12'!$C$47</f>
        <v>£m</v>
      </c>
      <c r="E5436" t="s">
        <v>8488</v>
      </c>
      <c r="F5436" s="1248">
        <f>IF(ISBLANK('PD12'!$M$47),"##BLANK",'PD12'!$M$47)</f>
        <v>0</v>
      </c>
    </row>
    <row r="5437" spans="2:6" x14ac:dyDescent="0.2">
      <c r="B5437" t="str">
        <f>UPPER('PD12'!$W$50)</f>
        <v>PD12_36WR_PR24</v>
      </c>
      <c r="C5437" t="str">
        <f>IF(LEN(_xlfn.CONCAT('PD12'!$B$49, " - ", 'PD12'!$B$50, " - ", 'PD12'!$E$5))&gt;230,LEFT(_xlfn.CONCAT('PD12'!$B$49, " - ", 'PD12'!$B$50, " - ", 'PD12'!$E$5),212)&amp;" [*** truncated]",_xlfn.CONCAT('PD12'!$B$49, " - ", 'PD12'!$B$50, " - ", 'PD12'!$E$5))</f>
        <v>PR19 reconciliation end-of-period RCV midnight adjustments as at 31 March 2025 in PR24 base year prices - PR19 ODI RCV adjustment in 2022-23 FYA (CPIH deflated) prices - Water resources</v>
      </c>
      <c r="D5437" t="str">
        <f>'PD12'!$C$50</f>
        <v>£m</v>
      </c>
      <c r="E5437" t="s">
        <v>8488</v>
      </c>
      <c r="F5437" s="1248">
        <f>IF(ISBLANK('PD12'!$E$50),"##BLANK",'PD12'!$E$50)</f>
        <v>0</v>
      </c>
    </row>
    <row r="5438" spans="2:6" x14ac:dyDescent="0.2">
      <c r="B5438" t="str">
        <f>UPPER('PD12'!$X$50)</f>
        <v>PD12_36WN_PR24</v>
      </c>
      <c r="C5438" t="str">
        <f>IF(LEN(_xlfn.CONCAT('PD12'!$B$49, " - ", 'PD12'!$B$50, " - ", 'PD12'!$F$5))&gt;230,LEFT(_xlfn.CONCAT('PD12'!$B$49, " - ", 'PD12'!$B$50, " - ", 'PD12'!$F$5),212)&amp;" [*** truncated]",_xlfn.CONCAT('PD12'!$B$49, " - ", 'PD12'!$B$50, " - ", 'PD12'!$F$5))</f>
        <v>PR19 reconciliation end-of-period RCV midnight adjustments as at 31 March 2025 in PR24 base year prices - PR19 ODI RCV adjustment in 2022-23 FYA (CPIH deflated) prices - Water Network+</v>
      </c>
      <c r="D5438" t="str">
        <f>'PD12'!$C$50</f>
        <v>£m</v>
      </c>
      <c r="E5438" t="s">
        <v>8488</v>
      </c>
      <c r="F5438" s="1248">
        <f>IF(ISBLANK('PD12'!$F$50),"##BLANK",'PD12'!$F$50)</f>
        <v>0</v>
      </c>
    </row>
    <row r="5439" spans="2:6" x14ac:dyDescent="0.2">
      <c r="B5439" t="str">
        <f>UPPER('PD12'!$Y$50)</f>
        <v>PD12_36WWN_PR24</v>
      </c>
      <c r="C5439" t="str">
        <f>IF(LEN(_xlfn.CONCAT('PD12'!$B$49, " - ", 'PD12'!$B$50, " - ", 'PD12'!$G$5))&gt;230,LEFT(_xlfn.CONCAT('PD12'!$B$49, " - ", 'PD12'!$B$50, " - ", 'PD12'!$G$5),212)&amp;" [*** truncated]",_xlfn.CONCAT('PD12'!$B$49, " - ", 'PD12'!$B$50, " - ", 'PD12'!$G$5))</f>
        <v>PR19 reconciliation end-of-period RCV midnight adjustments as at 31 March 2025 in PR24 base year prices - PR19 ODI RCV adjustment in 2022-23 FYA (CPIH deflated) prices - Wastewater Network+</v>
      </c>
      <c r="D5439" t="str">
        <f>'PD12'!$C$50</f>
        <v>£m</v>
      </c>
      <c r="E5439" t="s">
        <v>8488</v>
      </c>
      <c r="F5439" s="1248">
        <f>IF(ISBLANK('PD12'!$G$50),"##BLANK",'PD12'!$G$50)</f>
        <v>0</v>
      </c>
    </row>
    <row r="5440" spans="2:6" x14ac:dyDescent="0.2">
      <c r="B5440" t="str">
        <f>UPPER('PD12'!$Z$50)</f>
        <v>PD12_36BIO_PR24</v>
      </c>
      <c r="C5440" t="str">
        <f>IF(LEN(_xlfn.CONCAT('PD12'!$B$49, " - ", 'PD12'!$B$50, " - ", 'PD12'!$H$5))&gt;230,LEFT(_xlfn.CONCAT('PD12'!$B$49, " - ", 'PD12'!$B$50, " - ", 'PD12'!$H$5),212)&amp;" [*** truncated]",_xlfn.CONCAT('PD12'!$B$49, " - ", 'PD12'!$B$50, " - ", 'PD12'!$H$5))</f>
        <v>PR19 reconciliation end-of-period RCV midnight adjustments as at 31 March 2025 in PR24 base year prices - PR19 ODI RCV adjustment in 2022-23 FYA (CPIH deflated) prices - Bioresources</v>
      </c>
      <c r="D5440" t="str">
        <f>'PD12'!$C$50</f>
        <v>£m</v>
      </c>
      <c r="E5440" t="s">
        <v>8488</v>
      </c>
      <c r="F5440" s="1248">
        <f>IF(ISBLANK('PD12'!$H$50),"##BLANK",'PD12'!$H$50)</f>
        <v>0</v>
      </c>
    </row>
    <row r="5441" spans="2:6" x14ac:dyDescent="0.2">
      <c r="B5441" t="str">
        <f>UPPER('PD12'!$AA$50)</f>
        <v>PD12_36ADDN1_PR24</v>
      </c>
      <c r="C5441" t="str">
        <f>IF(LEN(_xlfn.CONCAT('PD12'!$B$49, " - ", 'PD12'!$B$50, " - ", 'PD12'!$I$5))&gt;230,LEFT(_xlfn.CONCAT('PD12'!$B$49, " - ", 'PD12'!$B$50, " - ", 'PD12'!$I$5),212)&amp;" [*** truncated]",_xlfn.CONCAT('PD12'!$B$49, " - ", 'PD12'!$B$50, " - ", 'PD12'!$I$5))</f>
        <v>PR19 reconciliation end-of-period RCV midnight adjustments as at 31 March 2025 in PR24 base year prices - PR19 ODI RCV adjustment in 2022-23 FYA (CPIH deflated) prices - Additional Control 1</v>
      </c>
      <c r="D5441" t="str">
        <f>'PD12'!$C$50</f>
        <v>£m</v>
      </c>
      <c r="E5441" t="s">
        <v>8488</v>
      </c>
      <c r="F5441" s="1248">
        <f>IF(ISBLANK('PD12'!$I$50),"##BLANK",'PD12'!$I$50)</f>
        <v>0</v>
      </c>
    </row>
    <row r="5442" spans="2:6" x14ac:dyDescent="0.2">
      <c r="B5442" t="str">
        <f>UPPER('PD12'!$AB$50)</f>
        <v>PD12_36ADDN2_PR24</v>
      </c>
      <c r="C5442" t="str">
        <f>IF(LEN(_xlfn.CONCAT('PD12'!$B$49, " - ", 'PD12'!$B$50, " - ", 'PD12'!$J$5))&gt;230,LEFT(_xlfn.CONCAT('PD12'!$B$49, " - ", 'PD12'!$B$50, " - ", 'PD12'!$J$5),212)&amp;" [*** truncated]",_xlfn.CONCAT('PD12'!$B$49, " - ", 'PD12'!$B$50, " - ", 'PD12'!$J$5))</f>
        <v>PR19 reconciliation end-of-period RCV midnight adjustments as at 31 March 2025 in PR24 base year prices - PR19 ODI RCV adjustment in 2022-23 FYA (CPIH deflated) prices - Additional Control 2</v>
      </c>
      <c r="D5442" t="str">
        <f>'PD12'!$C$50</f>
        <v>£m</v>
      </c>
      <c r="E5442" t="s">
        <v>8488</v>
      </c>
      <c r="F5442" s="1248">
        <f>IF(ISBLANK('PD12'!$J$50),"##BLANK",'PD12'!$J$50)</f>
        <v>0</v>
      </c>
    </row>
    <row r="5443" spans="2:6" x14ac:dyDescent="0.2">
      <c r="B5443" t="str">
        <f>UPPER('PD12'!$AE$50)</f>
        <v>PD12_36TOT_PR24</v>
      </c>
      <c r="C5443" t="str">
        <f>IF(LEN(_xlfn.CONCAT('PD12'!$B$49, " - ", 'PD12'!$B$50, " - ", 'PD12'!$M$5))&gt;230,LEFT(_xlfn.CONCAT('PD12'!$B$49, " - ", 'PD12'!$B$50, " - ", 'PD12'!$M$5),212)&amp;" [*** truncated]",_xlfn.CONCAT('PD12'!$B$49, " - ", 'PD12'!$B$50, " - ", 'PD12'!$M$5))</f>
        <v>PR19 reconciliation end-of-period RCV midnight adjustments as at 31 March 2025 in PR24 base year prices - PR19 ODI RCV adjustment in 2022-23 FYA (CPIH deflated) prices - Total</v>
      </c>
      <c r="D5443" t="str">
        <f>'PD12'!$C$50</f>
        <v>£m</v>
      </c>
      <c r="E5443" t="s">
        <v>8488</v>
      </c>
      <c r="F5443" s="1248">
        <f>IF(ISBLANK('PD12'!$M$50),"##BLANK",'PD12'!$M$50)</f>
        <v>0</v>
      </c>
    </row>
    <row r="5444" spans="2:6" x14ac:dyDescent="0.2">
      <c r="B5444" t="str">
        <f>UPPER('PD12'!$W$51)</f>
        <v>PD12_37WR_PR24</v>
      </c>
      <c r="C5444" t="str">
        <f>IF(LEN(_xlfn.CONCAT('PD12'!$B$49, " - ", 'PD12'!$B$51, " - ", 'PD12'!$E$5))&gt;230,LEFT(_xlfn.CONCAT('PD12'!$B$49, " - ", 'PD12'!$B$51, " - ", 'PD12'!$E$5),212)&amp;" [*** truncated]",_xlfn.CONCAT('PD12'!$B$49, " - ", 'PD12'!$B$51, " - ", 'PD12'!$E$5))</f>
        <v>PR19 reconciliation end-of-period RCV midnight adjustments as at 31 March 2025 in PR24 base year prices - PR19 WINEP / NEP RCV adjustment in 2022-23 FYA (CPIH deflated) prices - Water resources</v>
      </c>
      <c r="D5444" t="str">
        <f>'PD12'!$C$51</f>
        <v>£m</v>
      </c>
      <c r="E5444" t="s">
        <v>8488</v>
      </c>
      <c r="F5444" s="1248">
        <f>IF(ISBLANK('PD12'!$E$51),"##BLANK",'PD12'!$E$51)</f>
        <v>-0.12868902926595235</v>
      </c>
    </row>
    <row r="5445" spans="2:6" x14ac:dyDescent="0.2">
      <c r="B5445" t="str">
        <f>UPPER('PD12'!$X$51)</f>
        <v>PD12_37WN_PR24</v>
      </c>
      <c r="C5445" t="str">
        <f>IF(LEN(_xlfn.CONCAT('PD12'!$B$49, " - ", 'PD12'!$B$51, " - ", 'PD12'!$F$5))&gt;230,LEFT(_xlfn.CONCAT('PD12'!$B$49, " - ", 'PD12'!$B$51, " - ", 'PD12'!$F$5),212)&amp;" [*** truncated]",_xlfn.CONCAT('PD12'!$B$49, " - ", 'PD12'!$B$51, " - ", 'PD12'!$F$5))</f>
        <v>PR19 reconciliation end-of-period RCV midnight adjustments as at 31 March 2025 in PR24 base year prices - PR19 WINEP / NEP RCV adjustment in 2022-23 FYA (CPIH deflated) prices - Water Network+</v>
      </c>
      <c r="D5445" t="str">
        <f>'PD12'!$C$51</f>
        <v>£m</v>
      </c>
      <c r="E5445" t="s">
        <v>8488</v>
      </c>
      <c r="F5445" s="1248">
        <f>IF(ISBLANK('PD12'!$F$51),"##BLANK",'PD12'!$F$51)</f>
        <v>0</v>
      </c>
    </row>
    <row r="5446" spans="2:6" x14ac:dyDescent="0.2">
      <c r="B5446" t="str">
        <f>UPPER('PD12'!$Y$51)</f>
        <v>PD12_37WWN_PR24</v>
      </c>
      <c r="C5446" t="str">
        <f>IF(LEN(_xlfn.CONCAT('PD12'!$B$49, " - ", 'PD12'!$B$51, " - ", 'PD12'!$G$5))&gt;230,LEFT(_xlfn.CONCAT('PD12'!$B$49, " - ", 'PD12'!$B$51, " - ", 'PD12'!$G$5),212)&amp;" [*** truncated]",_xlfn.CONCAT('PD12'!$B$49, " - ", 'PD12'!$B$51, " - ", 'PD12'!$G$5))</f>
        <v>PR19 reconciliation end-of-period RCV midnight adjustments as at 31 March 2025 in PR24 base year prices - PR19 WINEP / NEP RCV adjustment in 2022-23 FYA (CPIH deflated) prices - Wastewater Network+</v>
      </c>
      <c r="D5446" t="str">
        <f>'PD12'!$C$51</f>
        <v>£m</v>
      </c>
      <c r="E5446" t="s">
        <v>8488</v>
      </c>
      <c r="F5446" s="1248">
        <f>IF(ISBLANK('PD12'!$G$51),"##BLANK",'PD12'!$G$51)</f>
        <v>-10.080247081400925</v>
      </c>
    </row>
    <row r="5447" spans="2:6" x14ac:dyDescent="0.2">
      <c r="B5447" t="str">
        <f>UPPER('PD12'!$Z$51)</f>
        <v>PD12_37BIO_PR24</v>
      </c>
      <c r="C5447" t="str">
        <f>IF(LEN(_xlfn.CONCAT('PD12'!$B$49, " - ", 'PD12'!$B$51, " - ", 'PD12'!$H$5))&gt;230,LEFT(_xlfn.CONCAT('PD12'!$B$49, " - ", 'PD12'!$B$51, " - ", 'PD12'!$H$5),212)&amp;" [*** truncated]",_xlfn.CONCAT('PD12'!$B$49, " - ", 'PD12'!$B$51, " - ", 'PD12'!$H$5))</f>
        <v>PR19 reconciliation end-of-period RCV midnight adjustments as at 31 March 2025 in PR24 base year prices - PR19 WINEP / NEP RCV adjustment in 2022-23 FYA (CPIH deflated) prices - Bioresources</v>
      </c>
      <c r="D5447" t="str">
        <f>'PD12'!$C$51</f>
        <v>£m</v>
      </c>
      <c r="E5447" t="s">
        <v>8488</v>
      </c>
      <c r="F5447" s="1248">
        <f>IF(ISBLANK('PD12'!$H$51),"##BLANK",'PD12'!$H$51)</f>
        <v>0</v>
      </c>
    </row>
    <row r="5448" spans="2:6" x14ac:dyDescent="0.2">
      <c r="B5448" t="str">
        <f>UPPER('PD12'!$AE$51)</f>
        <v>PD12_37TOT_PR24</v>
      </c>
      <c r="C5448" t="str">
        <f>IF(LEN(_xlfn.CONCAT('PD12'!$B$49, " - ", 'PD12'!$B$51, " - ", 'PD12'!$M$5))&gt;230,LEFT(_xlfn.CONCAT('PD12'!$B$49, " - ", 'PD12'!$B$51, " - ", 'PD12'!$M$5),212)&amp;" [*** truncated]",_xlfn.CONCAT('PD12'!$B$49, " - ", 'PD12'!$B$51, " - ", 'PD12'!$M$5))</f>
        <v>PR19 reconciliation end-of-period RCV midnight adjustments as at 31 March 2025 in PR24 base year prices - PR19 WINEP / NEP RCV adjustment in 2022-23 FYA (CPIH deflated) prices - Total</v>
      </c>
      <c r="D5448" t="str">
        <f>'PD12'!$C$51</f>
        <v>£m</v>
      </c>
      <c r="E5448" t="s">
        <v>8488</v>
      </c>
      <c r="F5448" s="1248">
        <f>IF(ISBLANK('PD12'!$M$51),"##BLANK",'PD12'!$M$51)</f>
        <v>-10.208936110666878</v>
      </c>
    </row>
    <row r="5449" spans="2:6" x14ac:dyDescent="0.2">
      <c r="B5449" t="str">
        <f>UPPER('PD12'!$W$52)</f>
        <v>PD12_38WR_PR24</v>
      </c>
      <c r="C5449" t="str">
        <f>IF(LEN(_xlfn.CONCAT('PD12'!$B$49, " - ", 'PD12'!$B$52, " - ", 'PD12'!$E$5))&gt;230,LEFT(_xlfn.CONCAT('PD12'!$B$49, " - ", 'PD12'!$B$52, " - ", 'PD12'!$E$5),212)&amp;" [*** truncated]",_xlfn.CONCAT('PD12'!$B$49, " - ", 'PD12'!$B$52, " - ", 'PD12'!$E$5))</f>
        <v>PR19 reconciliation end-of-period RCV midnight adjustments as at 31 March 2025 in PR24 base year prices - PR19 Costs reconciliation RCV adjustment in 2022-23 FYA (CPIH deflated) prices - Water resources</v>
      </c>
      <c r="D5449" t="str">
        <f>'PD12'!$C$52</f>
        <v>£m</v>
      </c>
      <c r="E5449" t="s">
        <v>8488</v>
      </c>
      <c r="F5449" s="1248">
        <f>IF(ISBLANK('PD12'!$E$52),"##BLANK",'PD12'!$E$52)</f>
        <v>-1.2265605461887255</v>
      </c>
    </row>
    <row r="5450" spans="2:6" x14ac:dyDescent="0.2">
      <c r="B5450" t="str">
        <f>UPPER('PD12'!$X$52)</f>
        <v>PD12_38WN_PR24</v>
      </c>
      <c r="C5450" t="str">
        <f>IF(LEN(_xlfn.CONCAT('PD12'!$B$49, " - ", 'PD12'!$B$52, " - ", 'PD12'!$F$5))&gt;230,LEFT(_xlfn.CONCAT('PD12'!$B$49, " - ", 'PD12'!$B$52, " - ", 'PD12'!$F$5),212)&amp;" [*** truncated]",_xlfn.CONCAT('PD12'!$B$49, " - ", 'PD12'!$B$52, " - ", 'PD12'!$F$5))</f>
        <v>PR19 reconciliation end-of-period RCV midnight adjustments as at 31 March 2025 in PR24 base year prices - PR19 Costs reconciliation RCV adjustment in 2022-23 FYA (CPIH deflated) prices - Water Network+</v>
      </c>
      <c r="D5450" t="str">
        <f>'PD12'!$C$52</f>
        <v>£m</v>
      </c>
      <c r="E5450" t="s">
        <v>8488</v>
      </c>
      <c r="F5450" s="1248">
        <f>IF(ISBLANK('PD12'!$F$52),"##BLANK",'PD12'!$F$52)</f>
        <v>89.839376200089603</v>
      </c>
    </row>
    <row r="5451" spans="2:6" x14ac:dyDescent="0.2">
      <c r="B5451" t="str">
        <f>UPPER('PD12'!$Y$52)</f>
        <v>PD12_38WWN_PR24</v>
      </c>
      <c r="C5451" t="str">
        <f>IF(LEN(_xlfn.CONCAT('PD12'!$B$49, " - ", 'PD12'!$B$52, " - ", 'PD12'!$G$5))&gt;230,LEFT(_xlfn.CONCAT('PD12'!$B$49, " - ", 'PD12'!$B$52, " - ", 'PD12'!$G$5),212)&amp;" [*** truncated]",_xlfn.CONCAT('PD12'!$B$49, " - ", 'PD12'!$B$52, " - ", 'PD12'!$G$5))</f>
        <v>PR19 reconciliation end-of-period RCV midnight adjustments as at 31 March 2025 in PR24 base year prices - PR19 Costs reconciliation RCV adjustment in 2022-23 FYA (CPIH deflated) prices - Wastewater Network+</v>
      </c>
      <c r="D5451" t="str">
        <f>'PD12'!$C$52</f>
        <v>£m</v>
      </c>
      <c r="E5451" t="s">
        <v>8488</v>
      </c>
      <c r="F5451" s="1248">
        <f>IF(ISBLANK('PD12'!$G$52),"##BLANK",'PD12'!$G$52)</f>
        <v>-34.588957263294134</v>
      </c>
    </row>
    <row r="5452" spans="2:6" x14ac:dyDescent="0.2">
      <c r="B5452" t="str">
        <f>UPPER('PD12'!$Z$52)</f>
        <v>PD12_38BIO_PR24</v>
      </c>
      <c r="C5452" t="str">
        <f>IF(LEN(_xlfn.CONCAT('PD12'!$B$49, " - ", 'PD12'!$B$52, " - ", 'PD12'!$H$5))&gt;230,LEFT(_xlfn.CONCAT('PD12'!$B$49, " - ", 'PD12'!$B$52, " - ", 'PD12'!$H$5),212)&amp;" [*** truncated]",_xlfn.CONCAT('PD12'!$B$49, " - ", 'PD12'!$B$52, " - ", 'PD12'!$H$5))</f>
        <v>PR19 reconciliation end-of-period RCV midnight adjustments as at 31 March 2025 in PR24 base year prices - PR19 Costs reconciliation RCV adjustment in 2022-23 FYA (CPIH deflated) prices - Bioresources</v>
      </c>
      <c r="D5452" t="str">
        <f>'PD12'!$C$52</f>
        <v>£m</v>
      </c>
      <c r="E5452" t="s">
        <v>8488</v>
      </c>
      <c r="F5452" s="1248">
        <f>IF(ISBLANK('PD12'!$H$52),"##BLANK",'PD12'!$H$52)</f>
        <v>-0.26490819334388671</v>
      </c>
    </row>
    <row r="5453" spans="2:6" x14ac:dyDescent="0.2">
      <c r="B5453" t="str">
        <f>UPPER('PD12'!$AA$52)</f>
        <v>PD12_38ADDN1_PR24</v>
      </c>
      <c r="C5453" t="str">
        <f>IF(LEN(_xlfn.CONCAT('PD12'!$B$49, " - ", 'PD12'!$B$52, " - ", 'PD12'!$I$5))&gt;230,LEFT(_xlfn.CONCAT('PD12'!$B$49, " - ", 'PD12'!$B$52, " - ", 'PD12'!$I$5),212)&amp;" [*** truncated]",_xlfn.CONCAT('PD12'!$B$49, " - ", 'PD12'!$B$52, " - ", 'PD12'!$I$5))</f>
        <v>PR19 reconciliation end-of-period RCV midnight adjustments as at 31 March 2025 in PR24 base year prices - PR19 Costs reconciliation RCV adjustment in 2022-23 FYA (CPIH deflated) prices - Additional Control 1</v>
      </c>
      <c r="D5453" t="str">
        <f>'PD12'!$C$52</f>
        <v>£m</v>
      </c>
      <c r="E5453" t="s">
        <v>8488</v>
      </c>
      <c r="F5453" s="1248">
        <f>IF(ISBLANK('PD12'!$I$52),"##BLANK",'PD12'!$I$52)</f>
        <v>0</v>
      </c>
    </row>
    <row r="5454" spans="2:6" x14ac:dyDescent="0.2">
      <c r="B5454" t="str">
        <f>UPPER('PD12'!$AB$52)</f>
        <v>PD12_38ADDN2_PR24</v>
      </c>
      <c r="C5454" t="str">
        <f>IF(LEN(_xlfn.CONCAT('PD12'!$B$49, " - ", 'PD12'!$B$52, " - ", 'PD12'!$J$5))&gt;230,LEFT(_xlfn.CONCAT('PD12'!$B$49, " - ", 'PD12'!$B$52, " - ", 'PD12'!$J$5),212)&amp;" [*** truncated]",_xlfn.CONCAT('PD12'!$B$49, " - ", 'PD12'!$B$52, " - ", 'PD12'!$J$5))</f>
        <v>PR19 reconciliation end-of-period RCV midnight adjustments as at 31 March 2025 in PR24 base year prices - PR19 Costs reconciliation RCV adjustment in 2022-23 FYA (CPIH deflated) prices - Additional Control 2</v>
      </c>
      <c r="D5454" t="str">
        <f>'PD12'!$C$52</f>
        <v>£m</v>
      </c>
      <c r="E5454" t="s">
        <v>8488</v>
      </c>
      <c r="F5454" s="1248">
        <f>IF(ISBLANK('PD12'!$J$52),"##BLANK",'PD12'!$J$52)</f>
        <v>0</v>
      </c>
    </row>
    <row r="5455" spans="2:6" x14ac:dyDescent="0.2">
      <c r="B5455" t="str">
        <f>UPPER('PD12'!$AE$52)</f>
        <v>PD12_38TOT_PR24</v>
      </c>
      <c r="C5455" t="str">
        <f>IF(LEN(_xlfn.CONCAT('PD12'!$B$49, " - ", 'PD12'!$B$52, " - ", 'PD12'!$M$5))&gt;230,LEFT(_xlfn.CONCAT('PD12'!$B$49, " - ", 'PD12'!$B$52, " - ", 'PD12'!$M$5),212)&amp;" [*** truncated]",_xlfn.CONCAT('PD12'!$B$49, " - ", 'PD12'!$B$52, " - ", 'PD12'!$M$5))</f>
        <v>PR19 reconciliation end-of-period RCV midnight adjustments as at 31 March 2025 in PR24 base year prices - PR19 Costs reconciliation RCV adjustment in 2022-23 FYA (CPIH deflated) prices - Total</v>
      </c>
      <c r="D5455" t="str">
        <f>'PD12'!$C$52</f>
        <v>£m</v>
      </c>
      <c r="E5455" t="s">
        <v>8488</v>
      </c>
      <c r="F5455" s="1248">
        <f>IF(ISBLANK('PD12'!$M$52),"##BLANK",'PD12'!$M$52)</f>
        <v>53.758950197262863</v>
      </c>
    </row>
    <row r="5456" spans="2:6" x14ac:dyDescent="0.2">
      <c r="B5456" t="str">
        <f>UPPER('PD12'!$W$53)</f>
        <v>PD12_39WR_PR24</v>
      </c>
      <c r="C5456" t="str">
        <f>IF(LEN(_xlfn.CONCAT('PD12'!$B$49, " - ", 'PD12'!$B$53, " - ", 'PD12'!$E$5))&gt;230,LEFT(_xlfn.CONCAT('PD12'!$B$49, " - ", 'PD12'!$B$53, " - ", 'PD12'!$E$5),212)&amp;" [*** truncated]",_xlfn.CONCAT('PD12'!$B$49, " - ", 'PD12'!$B$53, " - ", 'PD12'!$E$5))</f>
        <v>PR19 reconciliation end-of-period RCV midnight adjustments as at 31 March 2025 in PR24 base year prices - PR19 Land sales RCV adjustment in 2022-23 FYA (CPIH deflated) prices - Water resources</v>
      </c>
      <c r="D5456" t="str">
        <f>'PD12'!$C$53</f>
        <v>£m</v>
      </c>
      <c r="E5456" t="s">
        <v>8488</v>
      </c>
      <c r="F5456" s="1248">
        <f>IF(ISBLANK('PD12'!$E$53),"##BLANK",'PD12'!$E$53)</f>
        <v>-0.73813790551168934</v>
      </c>
    </row>
    <row r="5457" spans="2:6" x14ac:dyDescent="0.2">
      <c r="B5457" t="str">
        <f>UPPER('PD12'!$X$53)</f>
        <v>PD12_39WN_PR24</v>
      </c>
      <c r="C5457" t="str">
        <f>IF(LEN(_xlfn.CONCAT('PD12'!$B$49, " - ", 'PD12'!$B$53, " - ", 'PD12'!$F$5))&gt;230,LEFT(_xlfn.CONCAT('PD12'!$B$49, " - ", 'PD12'!$B$53, " - ", 'PD12'!$F$5),212)&amp;" [*** truncated]",_xlfn.CONCAT('PD12'!$B$49, " - ", 'PD12'!$B$53, " - ", 'PD12'!$F$5))</f>
        <v>PR19 reconciliation end-of-period RCV midnight adjustments as at 31 March 2025 in PR24 base year prices - PR19 Land sales RCV adjustment in 2022-23 FYA (CPIH deflated) prices - Water Network+</v>
      </c>
      <c r="D5457" t="str">
        <f>'PD12'!$C$53</f>
        <v>£m</v>
      </c>
      <c r="E5457" t="s">
        <v>8488</v>
      </c>
      <c r="F5457" s="1248">
        <f>IF(ISBLANK('PD12'!$F$53),"##BLANK",'PD12'!$F$53)</f>
        <v>-2.3003150177887015</v>
      </c>
    </row>
    <row r="5458" spans="2:6" x14ac:dyDescent="0.2">
      <c r="B5458" t="str">
        <f>UPPER('PD12'!$Y$53)</f>
        <v>PD12_39WWN_PR24</v>
      </c>
      <c r="C5458" t="str">
        <f>IF(LEN(_xlfn.CONCAT('PD12'!$B$49, " - ", 'PD12'!$B$53, " - ", 'PD12'!$G$5))&gt;230,LEFT(_xlfn.CONCAT('PD12'!$B$49, " - ", 'PD12'!$B$53, " - ", 'PD12'!$G$5),212)&amp;" [*** truncated]",_xlfn.CONCAT('PD12'!$B$49, " - ", 'PD12'!$B$53, " - ", 'PD12'!$G$5))</f>
        <v>PR19 reconciliation end-of-period RCV midnight adjustments as at 31 March 2025 in PR24 base year prices - PR19 Land sales RCV adjustment in 2022-23 FYA (CPIH deflated) prices - Wastewater Network+</v>
      </c>
      <c r="D5458" t="str">
        <f>'PD12'!$C$53</f>
        <v>£m</v>
      </c>
      <c r="E5458" t="s">
        <v>8488</v>
      </c>
      <c r="F5458" s="1248">
        <f>IF(ISBLANK('PD12'!$G$53),"##BLANK",'PD12'!$G$53)</f>
        <v>-3.3337748281370443</v>
      </c>
    </row>
    <row r="5459" spans="2:6" x14ac:dyDescent="0.2">
      <c r="B5459" t="str">
        <f>UPPER('PD12'!$AA$53)</f>
        <v>PD12_39ADDN1_PR24</v>
      </c>
      <c r="C5459" t="str">
        <f>IF(LEN(_xlfn.CONCAT('PD12'!$B$49, " - ", 'PD12'!$B$53, " - ", 'PD12'!$I$5))&gt;230,LEFT(_xlfn.CONCAT('PD12'!$B$49, " - ", 'PD12'!$B$53, " - ", 'PD12'!$I$5),212)&amp;" [*** truncated]",_xlfn.CONCAT('PD12'!$B$49, " - ", 'PD12'!$B$53, " - ", 'PD12'!$I$5))</f>
        <v>PR19 reconciliation end-of-period RCV midnight adjustments as at 31 March 2025 in PR24 base year prices - PR19 Land sales RCV adjustment in 2022-23 FYA (CPIH deflated) prices - Additional Control 1</v>
      </c>
      <c r="D5459" t="str">
        <f>'PD12'!$C$53</f>
        <v>£m</v>
      </c>
      <c r="E5459" t="s">
        <v>8488</v>
      </c>
      <c r="F5459" s="1248">
        <f>IF(ISBLANK('PD12'!$I$53),"##BLANK",'PD12'!$I$53)</f>
        <v>0</v>
      </c>
    </row>
    <row r="5460" spans="2:6" x14ac:dyDescent="0.2">
      <c r="B5460" t="str">
        <f>UPPER('PD12'!$AB$53)</f>
        <v>PD12_39ADDN2_PR24</v>
      </c>
      <c r="C5460" t="str">
        <f>IF(LEN(_xlfn.CONCAT('PD12'!$B$49, " - ", 'PD12'!$B$53, " - ", 'PD12'!$J$5))&gt;230,LEFT(_xlfn.CONCAT('PD12'!$B$49, " - ", 'PD12'!$B$53, " - ", 'PD12'!$J$5),212)&amp;" [*** truncated]",_xlfn.CONCAT('PD12'!$B$49, " - ", 'PD12'!$B$53, " - ", 'PD12'!$J$5))</f>
        <v>PR19 reconciliation end-of-period RCV midnight adjustments as at 31 March 2025 in PR24 base year prices - PR19 Land sales RCV adjustment in 2022-23 FYA (CPIH deflated) prices - Additional Control 2</v>
      </c>
      <c r="D5460" t="str">
        <f>'PD12'!$C$53</f>
        <v>£m</v>
      </c>
      <c r="E5460" t="s">
        <v>8488</v>
      </c>
      <c r="F5460" s="1248">
        <f>IF(ISBLANK('PD12'!$J$53),"##BLANK",'PD12'!$J$53)</f>
        <v>0</v>
      </c>
    </row>
    <row r="5461" spans="2:6" x14ac:dyDescent="0.2">
      <c r="B5461" t="str">
        <f>UPPER('PD12'!$AE$53)</f>
        <v>PD12_39TOT_PR24</v>
      </c>
      <c r="C5461" t="str">
        <f>IF(LEN(_xlfn.CONCAT('PD12'!$B$49, " - ", 'PD12'!$B$53, " - ", 'PD12'!$M$5))&gt;230,LEFT(_xlfn.CONCAT('PD12'!$B$49, " - ", 'PD12'!$B$53, " - ", 'PD12'!$M$5),212)&amp;" [*** truncated]",_xlfn.CONCAT('PD12'!$B$49, " - ", 'PD12'!$B$53, " - ", 'PD12'!$M$5))</f>
        <v>PR19 reconciliation end-of-period RCV midnight adjustments as at 31 March 2025 in PR24 base year prices - PR19 Land sales RCV adjustment in 2022-23 FYA (CPIH deflated) prices - Total</v>
      </c>
      <c r="D5461" t="str">
        <f>'PD12'!$C$53</f>
        <v>£m</v>
      </c>
      <c r="E5461" t="s">
        <v>8488</v>
      </c>
      <c r="F5461" s="1248">
        <f>IF(ISBLANK('PD12'!$M$53),"##BLANK",'PD12'!$M$53)</f>
        <v>-6.3722277514374355</v>
      </c>
    </row>
    <row r="5462" spans="2:6" x14ac:dyDescent="0.2">
      <c r="B5462" t="str">
        <f>UPPER('PD12'!$W$54)</f>
        <v>PD12_40WR_PR24</v>
      </c>
      <c r="C5462" t="str">
        <f>IF(LEN(_xlfn.CONCAT('PD12'!$B$49, " - ", 'PD12'!$B$54, " - ", 'PD12'!$E$5))&gt;230,LEFT(_xlfn.CONCAT('PD12'!$B$49, " - ", 'PD12'!$B$54, " - ", 'PD12'!$E$5),212)&amp;" [*** truncated]",_xlfn.CONCAT('PD12'!$B$49, " - ", 'PD12'!$B$54, " - ", 'PD12'!$E$5))</f>
        <v>PR19 reconciliation end-of-period RCV midnight adjustments as at 31 March 2025 in PR24 base year prices - PR19 RPI-CPIH wedge RCV adjustment in 2022-23 FYA (CPIH deflated) prices - Water resources</v>
      </c>
      <c r="D5462" t="str">
        <f>'PD12'!$C$54</f>
        <v>£m</v>
      </c>
      <c r="E5462" t="s">
        <v>8488</v>
      </c>
      <c r="F5462" s="1248">
        <f>IF(ISBLANK('PD12'!$E$54),"##BLANK",'PD12'!$E$54)</f>
        <v>2.9173375985631571</v>
      </c>
    </row>
    <row r="5463" spans="2:6" x14ac:dyDescent="0.2">
      <c r="B5463" t="str">
        <f>UPPER('PD12'!$X$54)</f>
        <v>PD12_40WN_PR24</v>
      </c>
      <c r="C5463" t="str">
        <f>IF(LEN(_xlfn.CONCAT('PD12'!$B$49, " - ", 'PD12'!$B$54, " - ", 'PD12'!$F$5))&gt;230,LEFT(_xlfn.CONCAT('PD12'!$B$49, " - ", 'PD12'!$B$54, " - ", 'PD12'!$F$5),212)&amp;" [*** truncated]",_xlfn.CONCAT('PD12'!$B$49, " - ", 'PD12'!$B$54, " - ", 'PD12'!$F$5))</f>
        <v>PR19 reconciliation end-of-period RCV midnight adjustments as at 31 March 2025 in PR24 base year prices - PR19 RPI-CPIH wedge RCV adjustment in 2022-23 FYA (CPIH deflated) prices - Water Network+</v>
      </c>
      <c r="D5463" t="str">
        <f>'PD12'!$C$54</f>
        <v>£m</v>
      </c>
      <c r="E5463" t="s">
        <v>8488</v>
      </c>
      <c r="F5463" s="1248">
        <f>IF(ISBLANK('PD12'!$F$54),"##BLANK",'PD12'!$F$54)</f>
        <v>43.485321301391785</v>
      </c>
    </row>
    <row r="5464" spans="2:6" x14ac:dyDescent="0.2">
      <c r="B5464" t="str">
        <f>UPPER('PD12'!$Y$54)</f>
        <v>PD12_40WWN_PR24</v>
      </c>
      <c r="C5464" t="str">
        <f>IF(LEN(_xlfn.CONCAT('PD12'!$B$49, " - ", 'PD12'!$B$54, " - ", 'PD12'!$G$5))&gt;230,LEFT(_xlfn.CONCAT('PD12'!$B$49, " - ", 'PD12'!$B$54, " - ", 'PD12'!$G$5),212)&amp;" [*** truncated]",_xlfn.CONCAT('PD12'!$B$49, " - ", 'PD12'!$B$54, " - ", 'PD12'!$G$5))</f>
        <v>PR19 reconciliation end-of-period RCV midnight adjustments as at 31 March 2025 in PR24 base year prices - PR19 RPI-CPIH wedge RCV adjustment in 2022-23 FYA (CPIH deflated) prices - Wastewater Network+</v>
      </c>
      <c r="D5464" t="str">
        <f>'PD12'!$C$54</f>
        <v>£m</v>
      </c>
      <c r="E5464" t="s">
        <v>8488</v>
      </c>
      <c r="F5464" s="1248">
        <f>IF(ISBLANK('PD12'!$G$54),"##BLANK",'PD12'!$G$54)</f>
        <v>65.51080539665324</v>
      </c>
    </row>
    <row r="5465" spans="2:6" x14ac:dyDescent="0.2">
      <c r="B5465" t="str">
        <f>UPPER('PD12'!$Z$54)</f>
        <v>PD12_40BIO_PR24</v>
      </c>
      <c r="C5465" t="str">
        <f>IF(LEN(_xlfn.CONCAT('PD12'!$B$49, " - ", 'PD12'!$B$54, " - ", 'PD12'!$H$5))&gt;230,LEFT(_xlfn.CONCAT('PD12'!$B$49, " - ", 'PD12'!$B$54, " - ", 'PD12'!$H$5),212)&amp;" [*** truncated]",_xlfn.CONCAT('PD12'!$B$49, " - ", 'PD12'!$B$54, " - ", 'PD12'!$H$5))</f>
        <v>PR19 reconciliation end-of-period RCV midnight adjustments as at 31 March 2025 in PR24 base year prices - PR19 RPI-CPIH wedge RCV adjustment in 2022-23 FYA (CPIH deflated) prices - Bioresources</v>
      </c>
      <c r="D5465" t="str">
        <f>'PD12'!$C$54</f>
        <v>£m</v>
      </c>
      <c r="E5465" t="s">
        <v>8488</v>
      </c>
      <c r="F5465" s="1248">
        <f>IF(ISBLANK('PD12'!$H$54),"##BLANK",'PD12'!$H$54)</f>
        <v>4.5868937477245897</v>
      </c>
    </row>
    <row r="5466" spans="2:6" x14ac:dyDescent="0.2">
      <c r="B5466" t="str">
        <f>UPPER('PD12'!$AA$54)</f>
        <v>PD12_40ADDN1_PR24</v>
      </c>
      <c r="C5466" t="str">
        <f>IF(LEN(_xlfn.CONCAT('PD12'!$B$49, " - ", 'PD12'!$B$54, " - ", 'PD12'!$I$5))&gt;230,LEFT(_xlfn.CONCAT('PD12'!$B$49, " - ", 'PD12'!$B$54, " - ", 'PD12'!$I$5),212)&amp;" [*** truncated]",_xlfn.CONCAT('PD12'!$B$49, " - ", 'PD12'!$B$54, " - ", 'PD12'!$I$5))</f>
        <v>PR19 reconciliation end-of-period RCV midnight adjustments as at 31 March 2025 in PR24 base year prices - PR19 RPI-CPIH wedge RCV adjustment in 2022-23 FYA (CPIH deflated) prices - Additional Control 1</v>
      </c>
      <c r="D5466" t="str">
        <f>'PD12'!$C$54</f>
        <v>£m</v>
      </c>
      <c r="E5466" t="s">
        <v>8488</v>
      </c>
      <c r="F5466" s="1248">
        <f>IF(ISBLANK('PD12'!$I$54),"##BLANK",'PD12'!$I$54)</f>
        <v>0</v>
      </c>
    </row>
    <row r="5467" spans="2:6" x14ac:dyDescent="0.2">
      <c r="B5467" t="str">
        <f>UPPER('PD12'!$AB$54)</f>
        <v>PD12_40ADDN2_PR24</v>
      </c>
      <c r="C5467" t="str">
        <f>IF(LEN(_xlfn.CONCAT('PD12'!$B$49, " - ", 'PD12'!$B$54, " - ", 'PD12'!$J$5))&gt;230,LEFT(_xlfn.CONCAT('PD12'!$B$49, " - ", 'PD12'!$B$54, " - ", 'PD12'!$J$5),212)&amp;" [*** truncated]",_xlfn.CONCAT('PD12'!$B$49, " - ", 'PD12'!$B$54, " - ", 'PD12'!$J$5))</f>
        <v>PR19 reconciliation end-of-period RCV midnight adjustments as at 31 March 2025 in PR24 base year prices - PR19 RPI-CPIH wedge RCV adjustment in 2022-23 FYA (CPIH deflated) prices - Additional Control 2</v>
      </c>
      <c r="D5467" t="str">
        <f>'PD12'!$C$54</f>
        <v>£m</v>
      </c>
      <c r="E5467" t="s">
        <v>8488</v>
      </c>
      <c r="F5467" s="1248">
        <f>IF(ISBLANK('PD12'!$J$54),"##BLANK",'PD12'!$J$54)</f>
        <v>0</v>
      </c>
    </row>
    <row r="5468" spans="2:6" x14ac:dyDescent="0.2">
      <c r="B5468" t="str">
        <f>UPPER('PD12'!$AE$54)</f>
        <v>PD12_40TOT_PR24</v>
      </c>
      <c r="C5468" t="str">
        <f>IF(LEN(_xlfn.CONCAT('PD12'!$B$49, " - ", 'PD12'!$B$54, " - ", 'PD12'!$M$5))&gt;230,LEFT(_xlfn.CONCAT('PD12'!$B$49, " - ", 'PD12'!$B$54, " - ", 'PD12'!$M$5),212)&amp;" [*** truncated]",_xlfn.CONCAT('PD12'!$B$49, " - ", 'PD12'!$B$54, " - ", 'PD12'!$M$5))</f>
        <v>PR19 reconciliation end-of-period RCV midnight adjustments as at 31 March 2025 in PR24 base year prices - PR19 RPI-CPIH wedge RCV adjustment in 2022-23 FYA (CPIH deflated) prices - Total</v>
      </c>
      <c r="D5468" t="str">
        <f>'PD12'!$C$54</f>
        <v>£m</v>
      </c>
      <c r="E5468" t="s">
        <v>8488</v>
      </c>
      <c r="F5468" s="1248">
        <f>IF(ISBLANK('PD12'!$M$54),"##BLANK",'PD12'!$M$54)</f>
        <v>116.50035804433277</v>
      </c>
    </row>
    <row r="5469" spans="2:6" x14ac:dyDescent="0.2">
      <c r="B5469" t="str">
        <f>UPPER('PD12'!$W$55)</f>
        <v>PD12_41WR_PR24</v>
      </c>
      <c r="C5469" t="str">
        <f>IF(LEN(_xlfn.CONCAT('PD12'!$B$49, " - ", 'PD12'!$B$55, " - ", 'PD12'!$E$5))&gt;230,LEFT(_xlfn.CONCAT('PD12'!$B$49, " - ", 'PD12'!$B$55, " - ", 'PD12'!$E$5),212)&amp;" [*** truncated]",_xlfn.CONCAT('PD12'!$B$49, " - ", 'PD12'!$B$55, " - ", 'PD12'!$E$5))</f>
        <v>PR19 reconciliation end-of-period RCV midnight adjustments as at 31 March 2025 in PR24 base year prices - PR19 Strategic regional water resources RCV adjustment in 2022-23 FYA (CPIH deflated) prices - Water resources</v>
      </c>
      <c r="D5469" t="str">
        <f>'PD12'!$C$55</f>
        <v>£m</v>
      </c>
      <c r="E5469" t="s">
        <v>8488</v>
      </c>
      <c r="F5469" s="1248">
        <f>IF(ISBLANK('PD12'!$E$55),"##BLANK",'PD12'!$E$55)</f>
        <v>6.3872199287077702</v>
      </c>
    </row>
    <row r="5470" spans="2:6" x14ac:dyDescent="0.2">
      <c r="B5470" t="str">
        <f>UPPER('PD12'!$X$55)</f>
        <v>PD12_41WN_PR24</v>
      </c>
      <c r="C5470" t="str">
        <f>IF(LEN(_xlfn.CONCAT('PD12'!$B$49, " - ", 'PD12'!$B$55, " - ", 'PD12'!$F$5))&gt;230,LEFT(_xlfn.CONCAT('PD12'!$B$49, " - ", 'PD12'!$B$55, " - ", 'PD12'!$F$5),212)&amp;" [*** truncated]",_xlfn.CONCAT('PD12'!$B$49, " - ", 'PD12'!$B$55, " - ", 'PD12'!$F$5))</f>
        <v>PR19 reconciliation end-of-period RCV midnight adjustments as at 31 March 2025 in PR24 base year prices - PR19 Strategic regional water resources RCV adjustment in 2022-23 FYA (CPIH deflated) prices - Water Network+</v>
      </c>
      <c r="D5470" t="str">
        <f>'PD12'!$C$55</f>
        <v>£m</v>
      </c>
      <c r="E5470" t="s">
        <v>8488</v>
      </c>
      <c r="F5470" s="1248">
        <f>IF(ISBLANK('PD12'!$F$55),"##BLANK",'PD12'!$F$55)</f>
        <v>5.6843750593890974</v>
      </c>
    </row>
    <row r="5471" spans="2:6" x14ac:dyDescent="0.2">
      <c r="B5471" t="str">
        <f>UPPER('PD12'!$AE$55)</f>
        <v>PD12_41TOT_PR24</v>
      </c>
      <c r="C5471" t="str">
        <f>IF(LEN(_xlfn.CONCAT('PD12'!$B$49, " - ", 'PD12'!$B$55, " - ", 'PD12'!$M$5))&gt;230,LEFT(_xlfn.CONCAT('PD12'!$B$49, " - ", 'PD12'!$B$55, " - ", 'PD12'!$M$5),212)&amp;" [*** truncated]",_xlfn.CONCAT('PD12'!$B$49, " - ", 'PD12'!$B$55, " - ", 'PD12'!$M$5))</f>
        <v>PR19 reconciliation end-of-period RCV midnight adjustments as at 31 March 2025 in PR24 base year prices - PR19 Strategic regional water resources RCV adjustment in 2022-23 FYA (CPIH deflated) prices - Total</v>
      </c>
      <c r="D5471" t="str">
        <f>'PD12'!$C$55</f>
        <v>£m</v>
      </c>
      <c r="E5471" t="s">
        <v>8488</v>
      </c>
      <c r="F5471" s="1248">
        <f>IF(ISBLANK('PD12'!$M$55),"##BLANK",'PD12'!$M$55)</f>
        <v>12.071594988096868</v>
      </c>
    </row>
    <row r="5472" spans="2:6" x14ac:dyDescent="0.2">
      <c r="B5472" t="str">
        <f>UPPER('PD12'!$W$56)</f>
        <v>PD12_42WR_PR24</v>
      </c>
      <c r="C5472" t="str">
        <f>IF(LEN(_xlfn.CONCAT('PD12'!$B$49, " - ", 'PD12'!$B$56, " - ", 'PD12'!$E$5))&gt;230,LEFT(_xlfn.CONCAT('PD12'!$B$49, " - ", 'PD12'!$B$56, " - ", 'PD12'!$E$5),212)&amp;" [*** truncated]",_xlfn.CONCAT('PD12'!$B$49, " - ", 'PD12'!$B$56, " - ", 'PD12'!$E$5))</f>
        <v>PR19 reconciliation end-of-period RCV midnight adjustments as at 31 March 2025 in PR24 base year prices - PR19 Green recovery RCV adjustment in 2022-23 FYA (CPIH deflated) prices - Water resources</v>
      </c>
      <c r="D5472" t="str">
        <f>'PD12'!$C$56</f>
        <v>£m</v>
      </c>
      <c r="E5472" t="s">
        <v>8488</v>
      </c>
      <c r="F5472" s="1248">
        <f>IF(ISBLANK('PD12'!$E$56),"##BLANK",'PD12'!$E$56)</f>
        <v>0</v>
      </c>
    </row>
    <row r="5473" spans="2:6" x14ac:dyDescent="0.2">
      <c r="B5473" t="str">
        <f>UPPER('PD12'!$X$56)</f>
        <v>PD12_42WN_PR24</v>
      </c>
      <c r="C5473" t="str">
        <f>IF(LEN(_xlfn.CONCAT('PD12'!$B$49, " - ", 'PD12'!$B$56, " - ", 'PD12'!$F$5))&gt;230,LEFT(_xlfn.CONCAT('PD12'!$B$49, " - ", 'PD12'!$B$56, " - ", 'PD12'!$F$5),212)&amp;" [*** truncated]",_xlfn.CONCAT('PD12'!$B$49, " - ", 'PD12'!$B$56, " - ", 'PD12'!$F$5))</f>
        <v>PR19 reconciliation end-of-period RCV midnight adjustments as at 31 March 2025 in PR24 base year prices - PR19 Green recovery RCV adjustment in 2022-23 FYA (CPIH deflated) prices - Water Network+</v>
      </c>
      <c r="D5473" t="str">
        <f>'PD12'!$C$56</f>
        <v>£m</v>
      </c>
      <c r="E5473" t="s">
        <v>8488</v>
      </c>
      <c r="F5473" s="1248">
        <f>IF(ISBLANK('PD12'!$F$56),"##BLANK",'PD12'!$F$56)</f>
        <v>0</v>
      </c>
    </row>
    <row r="5474" spans="2:6" x14ac:dyDescent="0.2">
      <c r="B5474" t="str">
        <f>UPPER('PD12'!$Y$56)</f>
        <v>PD12_42WWN_PR24</v>
      </c>
      <c r="C5474" t="str">
        <f>IF(LEN(_xlfn.CONCAT('PD12'!$B$49, " - ", 'PD12'!$B$56, " - ", 'PD12'!$G$5))&gt;230,LEFT(_xlfn.CONCAT('PD12'!$B$49, " - ", 'PD12'!$B$56, " - ", 'PD12'!$G$5),212)&amp;" [*** truncated]",_xlfn.CONCAT('PD12'!$B$49, " - ", 'PD12'!$B$56, " - ", 'PD12'!$G$5))</f>
        <v>PR19 reconciliation end-of-period RCV midnight adjustments as at 31 March 2025 in PR24 base year prices - PR19 Green recovery RCV adjustment in 2022-23 FYA (CPIH deflated) prices - Wastewater Network+</v>
      </c>
      <c r="D5474" t="str">
        <f>'PD12'!$C$56</f>
        <v>£m</v>
      </c>
      <c r="E5474" t="s">
        <v>8488</v>
      </c>
      <c r="F5474" s="1248">
        <f>IF(ISBLANK('PD12'!$G$56),"##BLANK",'PD12'!$G$56)</f>
        <v>0</v>
      </c>
    </row>
    <row r="5475" spans="2:6" x14ac:dyDescent="0.2">
      <c r="B5475" t="str">
        <f>UPPER('PD12'!$Z$56)</f>
        <v>PD12_42BIO_PR24</v>
      </c>
      <c r="C5475" t="str">
        <f>IF(LEN(_xlfn.CONCAT('PD12'!$B$49, " - ", 'PD12'!$B$56, " - ", 'PD12'!$H$5))&gt;230,LEFT(_xlfn.CONCAT('PD12'!$B$49, " - ", 'PD12'!$B$56, " - ", 'PD12'!$H$5),212)&amp;" [*** truncated]",_xlfn.CONCAT('PD12'!$B$49, " - ", 'PD12'!$B$56, " - ", 'PD12'!$H$5))</f>
        <v>PR19 reconciliation end-of-period RCV midnight adjustments as at 31 March 2025 in PR24 base year prices - PR19 Green recovery RCV adjustment in 2022-23 FYA (CPIH deflated) prices - Bioresources</v>
      </c>
      <c r="D5475" t="str">
        <f>'PD12'!$C$56</f>
        <v>£m</v>
      </c>
      <c r="E5475" t="s">
        <v>8488</v>
      </c>
      <c r="F5475" s="1248">
        <f>IF(ISBLANK('PD12'!$H$56),"##BLANK",'PD12'!$H$56)</f>
        <v>0</v>
      </c>
    </row>
    <row r="5476" spans="2:6" x14ac:dyDescent="0.2">
      <c r="B5476" t="str">
        <f>UPPER('PD12'!$AE$56)</f>
        <v>PD12_42TOT_PR24</v>
      </c>
      <c r="C5476" t="str">
        <f>IF(LEN(_xlfn.CONCAT('PD12'!$B$49, " - ", 'PD12'!$B$56, " - ", 'PD12'!$M$5))&gt;230,LEFT(_xlfn.CONCAT('PD12'!$B$49, " - ", 'PD12'!$B$56, " - ", 'PD12'!$M$5),212)&amp;" [*** truncated]",_xlfn.CONCAT('PD12'!$B$49, " - ", 'PD12'!$B$56, " - ", 'PD12'!$M$5))</f>
        <v>PR19 reconciliation end-of-period RCV midnight adjustments as at 31 March 2025 in PR24 base year prices - PR19 Green recovery RCV adjustment in 2022-23 FYA (CPIH deflated) prices - Total</v>
      </c>
      <c r="D5476" t="str">
        <f>'PD12'!$C$56</f>
        <v>£m</v>
      </c>
      <c r="E5476" t="s">
        <v>8488</v>
      </c>
      <c r="F5476" s="1248">
        <f>IF(ISBLANK('PD12'!$M$56),"##BLANK",'PD12'!$M$56)</f>
        <v>0</v>
      </c>
    </row>
    <row r="5477" spans="2:6" x14ac:dyDescent="0.2">
      <c r="B5477" t="str">
        <f>UPPER('PD12'!$AA$57)</f>
        <v>PD12_43ADDN1_PR24</v>
      </c>
      <c r="C5477" t="str">
        <f>IF(LEN(_xlfn.CONCAT('PD12'!$B$49, " - ", 'PD12'!$B$57, " - ", 'PD12'!$I$5))&gt;230,LEFT(_xlfn.CONCAT('PD12'!$B$49, " - ", 'PD12'!$B$57, " - ", 'PD12'!$I$5),212)&amp;" [*** truncated]",_xlfn.CONCAT('PD12'!$B$49, " - ", 'PD12'!$B$57, " - ", 'PD12'!$I$5))</f>
        <v>PR19 reconciliation end-of-period RCV midnight adjustments as at 31 March 2025 in PR24 base year prices - PR19 Havant Thicket activities RCV adjustment in 2022-23 FYA (CPIH deflated) prices - Additional Control 1</v>
      </c>
      <c r="D5477" t="str">
        <f>'PD12'!$C$57</f>
        <v>£m</v>
      </c>
      <c r="E5477" t="s">
        <v>8488</v>
      </c>
      <c r="F5477" s="1248">
        <f>IF(ISBLANK('PD12'!$I$57),"##BLANK",'PD12'!$I$57)</f>
        <v>0</v>
      </c>
    </row>
    <row r="5478" spans="2:6" x14ac:dyDescent="0.2">
      <c r="B5478" t="str">
        <f>UPPER('PD12'!$AE$57)</f>
        <v>PD12_43TOT_PR24</v>
      </c>
      <c r="C5478" t="str">
        <f>IF(LEN(_xlfn.CONCAT('PD12'!$B$49, " - ", 'PD12'!$B$57, " - ", 'PD12'!$M$5))&gt;230,LEFT(_xlfn.CONCAT('PD12'!$B$49, " - ", 'PD12'!$B$57, " - ", 'PD12'!$M$5),212)&amp;" [*** truncated]",_xlfn.CONCAT('PD12'!$B$49, " - ", 'PD12'!$B$57, " - ", 'PD12'!$M$5))</f>
        <v>PR19 reconciliation end-of-period RCV midnight adjustments as at 31 March 2025 in PR24 base year prices - PR19 Havant Thicket activities RCV adjustment in 2022-23 FYA (CPIH deflated) prices - Total</v>
      </c>
      <c r="D5478" t="str">
        <f>'PD12'!$C$57</f>
        <v>£m</v>
      </c>
      <c r="E5478" t="s">
        <v>8488</v>
      </c>
      <c r="F5478" s="1248">
        <f>IF(ISBLANK('PD12'!$M$57),"##BLANK",'PD12'!$M$57)</f>
        <v>0</v>
      </c>
    </row>
    <row r="5479" spans="2:6" x14ac:dyDescent="0.2">
      <c r="B5479" t="str">
        <f>UPPER('PD12'!$W$58)</f>
        <v>PD12_44WR_PR24</v>
      </c>
      <c r="C5479" t="str">
        <f>IF(LEN(_xlfn.CONCAT('PD12'!$B$49, " - ", 'PD12'!$B$58, " - ", 'PD12'!$E$5))&gt;230,LEFT(_xlfn.CONCAT('PD12'!$B$49, " - ", 'PD12'!$B$58, " - ", 'PD12'!$E$5),212)&amp;" [*** truncated]",_xlfn.CONCAT('PD12'!$B$49, " - ", 'PD12'!$B$58, " - ", 'PD12'!$E$5))</f>
        <v>PR19 reconciliation end-of-period RCV midnight adjustments as at 31 March 2025 in PR24 base year prices - Other RCV adjustments in 2022-23 FYA (CPIH deflated) prices - Water resources</v>
      </c>
      <c r="D5479" t="str">
        <f>'PD12'!$C$58</f>
        <v>£m</v>
      </c>
      <c r="E5479" t="s">
        <v>8488</v>
      </c>
      <c r="F5479" s="1248">
        <f>IF(ISBLANK('PD12'!$E$58),"##BLANK",'PD12'!$E$58)</f>
        <v>0</v>
      </c>
    </row>
    <row r="5480" spans="2:6" x14ac:dyDescent="0.2">
      <c r="B5480" t="str">
        <f>UPPER('PD12'!$X$58)</f>
        <v>PD12_44WN_PR24</v>
      </c>
      <c r="C5480" t="str">
        <f>IF(LEN(_xlfn.CONCAT('PD12'!$B$49, " - ", 'PD12'!$B$58, " - ", 'PD12'!$F$5))&gt;230,LEFT(_xlfn.CONCAT('PD12'!$B$49, " - ", 'PD12'!$B$58, " - ", 'PD12'!$F$5),212)&amp;" [*** truncated]",_xlfn.CONCAT('PD12'!$B$49, " - ", 'PD12'!$B$58, " - ", 'PD12'!$F$5))</f>
        <v>PR19 reconciliation end-of-period RCV midnight adjustments as at 31 March 2025 in PR24 base year prices - Other RCV adjustments in 2022-23 FYA (CPIH deflated) prices - Water Network+</v>
      </c>
      <c r="D5480" t="str">
        <f>'PD12'!$C$58</f>
        <v>£m</v>
      </c>
      <c r="E5480" t="s">
        <v>8488</v>
      </c>
      <c r="F5480" s="1248">
        <f>IF(ISBLANK('PD12'!$F$58),"##BLANK",'PD12'!$F$58)</f>
        <v>0</v>
      </c>
    </row>
    <row r="5481" spans="2:6" x14ac:dyDescent="0.2">
      <c r="B5481" t="str">
        <f>UPPER('PD12'!$Y$58)</f>
        <v>PD12_44WWN_PR24</v>
      </c>
      <c r="C5481" t="str">
        <f>IF(LEN(_xlfn.CONCAT('PD12'!$B$49, " - ", 'PD12'!$B$58, " - ", 'PD12'!$G$5))&gt;230,LEFT(_xlfn.CONCAT('PD12'!$B$49, " - ", 'PD12'!$B$58, " - ", 'PD12'!$G$5),212)&amp;" [*** truncated]",_xlfn.CONCAT('PD12'!$B$49, " - ", 'PD12'!$B$58, " - ", 'PD12'!$G$5))</f>
        <v>PR19 reconciliation end-of-period RCV midnight adjustments as at 31 March 2025 in PR24 base year prices - Other RCV adjustments in 2022-23 FYA (CPIH deflated) prices - Wastewater Network+</v>
      </c>
      <c r="D5481" t="str">
        <f>'PD12'!$C$58</f>
        <v>£m</v>
      </c>
      <c r="E5481" t="s">
        <v>8488</v>
      </c>
      <c r="F5481" s="1248">
        <f>IF(ISBLANK('PD12'!$G$58),"##BLANK",'PD12'!$G$58)</f>
        <v>0</v>
      </c>
    </row>
    <row r="5482" spans="2:6" x14ac:dyDescent="0.2">
      <c r="B5482" t="str">
        <f>UPPER('PD12'!$Z$58)</f>
        <v>PD12_44BIO_PR24</v>
      </c>
      <c r="C5482" t="str">
        <f>IF(LEN(_xlfn.CONCAT('PD12'!$B$49, " - ", 'PD12'!$B$58, " - ", 'PD12'!$H$5))&gt;230,LEFT(_xlfn.CONCAT('PD12'!$B$49, " - ", 'PD12'!$B$58, " - ", 'PD12'!$H$5),212)&amp;" [*** truncated]",_xlfn.CONCAT('PD12'!$B$49, " - ", 'PD12'!$B$58, " - ", 'PD12'!$H$5))</f>
        <v>PR19 reconciliation end-of-period RCV midnight adjustments as at 31 March 2025 in PR24 base year prices - Other RCV adjustments in 2022-23 FYA (CPIH deflated) prices - Bioresources</v>
      </c>
      <c r="D5482" t="str">
        <f>'PD12'!$C$58</f>
        <v>£m</v>
      </c>
      <c r="E5482" t="s">
        <v>8488</v>
      </c>
      <c r="F5482" s="1248">
        <f>IF(ISBLANK('PD12'!$H$58),"##BLANK",'PD12'!$H$58)</f>
        <v>0</v>
      </c>
    </row>
    <row r="5483" spans="2:6" x14ac:dyDescent="0.2">
      <c r="B5483" t="str">
        <f>UPPER('PD12'!$AA$58)</f>
        <v>PD12_44ADDN1_PR24</v>
      </c>
      <c r="C5483" t="str">
        <f>IF(LEN(_xlfn.CONCAT('PD12'!$B$49, " - ", 'PD12'!$B$58, " - ", 'PD12'!$I$5))&gt;230,LEFT(_xlfn.CONCAT('PD12'!$B$49, " - ", 'PD12'!$B$58, " - ", 'PD12'!$I$5),212)&amp;" [*** truncated]",_xlfn.CONCAT('PD12'!$B$49, " - ", 'PD12'!$B$58, " - ", 'PD12'!$I$5))</f>
        <v>PR19 reconciliation end-of-period RCV midnight adjustments as at 31 March 2025 in PR24 base year prices - Other RCV adjustments in 2022-23 FYA (CPIH deflated) prices - Additional Control 1</v>
      </c>
      <c r="D5483" t="str">
        <f>'PD12'!$C$58</f>
        <v>£m</v>
      </c>
      <c r="E5483" t="s">
        <v>8488</v>
      </c>
      <c r="F5483" s="1248">
        <f>IF(ISBLANK('PD12'!$I$58),"##BLANK",'PD12'!$I$58)</f>
        <v>0</v>
      </c>
    </row>
    <row r="5484" spans="2:6" x14ac:dyDescent="0.2">
      <c r="B5484" t="str">
        <f>UPPER('PD12'!$AB$58)</f>
        <v>PD12_44ADDN2_PR24</v>
      </c>
      <c r="C5484" t="str">
        <f>IF(LEN(_xlfn.CONCAT('PD12'!$B$49, " - ", 'PD12'!$B$58, " - ", 'PD12'!$J$5))&gt;230,LEFT(_xlfn.CONCAT('PD12'!$B$49, " - ", 'PD12'!$B$58, " - ", 'PD12'!$J$5),212)&amp;" [*** truncated]",_xlfn.CONCAT('PD12'!$B$49, " - ", 'PD12'!$B$58, " - ", 'PD12'!$J$5))</f>
        <v>PR19 reconciliation end-of-period RCV midnight adjustments as at 31 March 2025 in PR24 base year prices - Other RCV adjustments in 2022-23 FYA (CPIH deflated) prices - Additional Control 2</v>
      </c>
      <c r="D5484" t="str">
        <f>'PD12'!$C$58</f>
        <v>£m</v>
      </c>
      <c r="E5484" t="s">
        <v>8488</v>
      </c>
      <c r="F5484" s="1248">
        <f>IF(ISBLANK('PD12'!$J$58),"##BLANK",'PD12'!$J$58)</f>
        <v>0</v>
      </c>
    </row>
    <row r="5485" spans="2:6" x14ac:dyDescent="0.2">
      <c r="B5485" t="str">
        <f>UPPER('PD12'!$AE$58)</f>
        <v>PD12_44TOT_PR24</v>
      </c>
      <c r="C5485" t="str">
        <f>IF(LEN(_xlfn.CONCAT('PD12'!$B$49, " - ", 'PD12'!$B$58, " - ", 'PD12'!$M$5))&gt;230,LEFT(_xlfn.CONCAT('PD12'!$B$49, " - ", 'PD12'!$B$58, " - ", 'PD12'!$M$5),212)&amp;" [*** truncated]",_xlfn.CONCAT('PD12'!$B$49, " - ", 'PD12'!$B$58, " - ", 'PD12'!$M$5))</f>
        <v>PR19 reconciliation end-of-period RCV midnight adjustments as at 31 March 2025 in PR24 base year prices - Other RCV adjustments in 2022-23 FYA (CPIH deflated) prices - Total</v>
      </c>
      <c r="D5485" t="str">
        <f>'PD12'!$C$58</f>
        <v>£m</v>
      </c>
      <c r="E5485" t="s">
        <v>8488</v>
      </c>
      <c r="F5485" s="1248">
        <f>IF(ISBLANK('PD12'!$M$58),"##BLANK",'PD12'!$M$58)</f>
        <v>0</v>
      </c>
    </row>
    <row r="5486" spans="2:6" x14ac:dyDescent="0.2">
      <c r="B5486" t="str">
        <f>UPPER('PD12'!$X$61)</f>
        <v>PD12_45WN_PR24</v>
      </c>
      <c r="C5486" t="str">
        <f>IF(LEN(_xlfn.CONCAT('PD12'!$B$60, " - ", 'PD12'!$B$61, " - ", 'PD12'!$F$5))&gt;230,LEFT(_xlfn.CONCAT('PD12'!$B$60, " - ", 'PD12'!$B$61, " - ", 'PD12'!$F$5),212)&amp;" [*** truncated]",_xlfn.CONCAT('PD12'!$B$60, " - ", 'PD12'!$B$61, " - ", 'PD12'!$F$5))</f>
        <v>PR14 Blind Year reconciliation end-of-period revenue adjustments in PR24 base year prices - PR14 BYR WRFIM revenue adjustment in 2022-23 FYA (CPIH deflated) prices - Water Network+</v>
      </c>
      <c r="D5486" t="str">
        <f>'PD12'!$C$61</f>
        <v>£m</v>
      </c>
      <c r="E5486" t="s">
        <v>8488</v>
      </c>
      <c r="F5486" s="1248">
        <f>IF(ISBLANK('PD12'!$F$61),"##BLANK",'PD12'!$F$61)</f>
        <v>-2.4904022893859432</v>
      </c>
    </row>
    <row r="5487" spans="2:6" x14ac:dyDescent="0.2">
      <c r="B5487" t="str">
        <f>UPPER('PD12'!$Y$61)</f>
        <v>PD12_45WWN_PR24</v>
      </c>
      <c r="C5487" t="str">
        <f>IF(LEN(_xlfn.CONCAT('PD12'!$B$60, " - ", 'PD12'!$B$61, " - ", 'PD12'!$G$5))&gt;230,LEFT(_xlfn.CONCAT('PD12'!$B$60, " - ", 'PD12'!$B$61, " - ", 'PD12'!$G$5),212)&amp;" [*** truncated]",_xlfn.CONCAT('PD12'!$B$60, " - ", 'PD12'!$B$61, " - ", 'PD12'!$G$5))</f>
        <v>PR14 Blind Year reconciliation end-of-period revenue adjustments in PR24 base year prices - PR14 BYR WRFIM revenue adjustment in 2022-23 FYA (CPIH deflated) prices - Wastewater Network+</v>
      </c>
      <c r="D5487" t="str">
        <f>'PD12'!$C$61</f>
        <v>£m</v>
      </c>
      <c r="E5487" t="s">
        <v>8488</v>
      </c>
      <c r="F5487" s="1248">
        <f>IF(ISBLANK('PD12'!$G$61),"##BLANK",'PD12'!$G$61)</f>
        <v>-5.8917000840570806</v>
      </c>
    </row>
    <row r="5488" spans="2:6" x14ac:dyDescent="0.2">
      <c r="B5488" t="str">
        <f>UPPER('PD12'!$AA$61)</f>
        <v>PD12_45ADDN1_PR24</v>
      </c>
      <c r="C5488" t="str">
        <f>IF(LEN(_xlfn.CONCAT('PD12'!$B$60, " - ", 'PD12'!$B$61, " - ", 'PD12'!$I$5))&gt;230,LEFT(_xlfn.CONCAT('PD12'!$B$60, " - ", 'PD12'!$B$61, " - ", 'PD12'!$I$5),212)&amp;" [*** truncated]",_xlfn.CONCAT('PD12'!$B$60, " - ", 'PD12'!$B$61, " - ", 'PD12'!$I$5))</f>
        <v>PR14 Blind Year reconciliation end-of-period revenue adjustments in PR24 base year prices - PR14 BYR WRFIM revenue adjustment in 2022-23 FYA (CPIH deflated) prices - Additional Control 1</v>
      </c>
      <c r="D5488" t="str">
        <f>'PD12'!$C$61</f>
        <v>£m</v>
      </c>
      <c r="E5488" t="s">
        <v>8488</v>
      </c>
      <c r="F5488" s="1248">
        <f>IF(ISBLANK('PD12'!$I$61),"##BLANK",'PD12'!$I$61)</f>
        <v>0</v>
      </c>
    </row>
    <row r="5489" spans="2:6" x14ac:dyDescent="0.2">
      <c r="B5489" t="str">
        <f>UPPER('PD12'!$AB$61)</f>
        <v>PD12_45ADDN2_PR24</v>
      </c>
      <c r="C5489" t="str">
        <f>IF(LEN(_xlfn.CONCAT('PD12'!$B$60, " - ", 'PD12'!$B$61, " - ", 'PD12'!$J$5))&gt;230,LEFT(_xlfn.CONCAT('PD12'!$B$60, " - ", 'PD12'!$B$61, " - ", 'PD12'!$J$5),212)&amp;" [*** truncated]",_xlfn.CONCAT('PD12'!$B$60, " - ", 'PD12'!$B$61, " - ", 'PD12'!$J$5))</f>
        <v>PR14 Blind Year reconciliation end-of-period revenue adjustments in PR24 base year prices - PR14 BYR WRFIM revenue adjustment in 2022-23 FYA (CPIH deflated) prices - Additional Control 2</v>
      </c>
      <c r="D5489" t="str">
        <f>'PD12'!$C$61</f>
        <v>£m</v>
      </c>
      <c r="E5489" t="s">
        <v>8488</v>
      </c>
      <c r="F5489" s="1248">
        <f>IF(ISBLANK('PD12'!$J$61),"##BLANK",'PD12'!$J$61)</f>
        <v>0</v>
      </c>
    </row>
    <row r="5490" spans="2:6" x14ac:dyDescent="0.2">
      <c r="B5490" t="str">
        <f>UPPER('PD12'!$AE$61)</f>
        <v>PD12_45TOT_PR24</v>
      </c>
      <c r="C5490" t="str">
        <f>IF(LEN(_xlfn.CONCAT('PD12'!$B$60, " - ", 'PD12'!$B$61, " - ", 'PD12'!$M$5))&gt;230,LEFT(_xlfn.CONCAT('PD12'!$B$60, " - ", 'PD12'!$B$61, " - ", 'PD12'!$M$5),212)&amp;" [*** truncated]",_xlfn.CONCAT('PD12'!$B$60, " - ", 'PD12'!$B$61, " - ", 'PD12'!$M$5))</f>
        <v>PR14 Blind Year reconciliation end-of-period revenue adjustments in PR24 base year prices - PR14 BYR WRFIM revenue adjustment in 2022-23 FYA (CPIH deflated) prices - Total</v>
      </c>
      <c r="D5490" t="str">
        <f>'PD12'!$C$61</f>
        <v>£m</v>
      </c>
      <c r="E5490" t="s">
        <v>8488</v>
      </c>
      <c r="F5490" s="1248">
        <f>IF(ISBLANK('PD12'!$M$61),"##BLANK",'PD12'!$M$61)</f>
        <v>-8.3821023734430238</v>
      </c>
    </row>
    <row r="5491" spans="2:6" x14ac:dyDescent="0.2">
      <c r="B5491" t="str">
        <f>UPPER('PD12'!$W$62)</f>
        <v>PD12_46WR_PR24</v>
      </c>
      <c r="C5491" t="str">
        <f>IF(LEN(_xlfn.CONCAT('PD12'!$B$60, " - ", 'PD12'!$B$62, " - ", 'PD12'!$E$5))&gt;230,LEFT(_xlfn.CONCAT('PD12'!$B$60, " - ", 'PD12'!$B$62, " - ", 'PD12'!$E$5),212)&amp;" [*** truncated]",_xlfn.CONCAT('PD12'!$B$60, " - ", 'PD12'!$B$62, " - ", 'PD12'!$E$5))</f>
        <v>PR14 Blind Year reconciliation end-of-period revenue adjustments in PR24 base year prices - PR14 BYR Water trading revenue adjustment in 2022-23 FYA (CPIH deflated) prices - Water resources</v>
      </c>
      <c r="D5491" t="str">
        <f>'PD12'!$C$62</f>
        <v>£m</v>
      </c>
      <c r="E5491" t="s">
        <v>8488</v>
      </c>
      <c r="F5491" s="1248">
        <f>IF(ISBLANK('PD12'!$E$62),"##BLANK",'PD12'!$E$62)</f>
        <v>0</v>
      </c>
    </row>
    <row r="5492" spans="2:6" x14ac:dyDescent="0.2">
      <c r="B5492" t="str">
        <f>UPPER('PD12'!$X$62)</f>
        <v>PD12_46WN_PR24</v>
      </c>
      <c r="C5492" t="str">
        <f>IF(LEN(_xlfn.CONCAT('PD12'!$B$60, " - ", 'PD12'!$B$62, " - ", 'PD12'!$F$5))&gt;230,LEFT(_xlfn.CONCAT('PD12'!$B$60, " - ", 'PD12'!$B$62, " - ", 'PD12'!$F$5),212)&amp;" [*** truncated]",_xlfn.CONCAT('PD12'!$B$60, " - ", 'PD12'!$B$62, " - ", 'PD12'!$F$5))</f>
        <v>PR14 Blind Year reconciliation end-of-period revenue adjustments in PR24 base year prices - PR14 BYR Water trading revenue adjustment in 2022-23 FYA (CPIH deflated) prices - Water Network+</v>
      </c>
      <c r="D5492" t="str">
        <f>'PD12'!$C$62</f>
        <v>£m</v>
      </c>
      <c r="E5492" t="s">
        <v>8488</v>
      </c>
      <c r="F5492" s="1248">
        <f>IF(ISBLANK('PD12'!$F$62),"##BLANK",'PD12'!$F$62)</f>
        <v>0</v>
      </c>
    </row>
    <row r="5493" spans="2:6" x14ac:dyDescent="0.2">
      <c r="B5493" t="str">
        <f>UPPER('PD12'!$AE$62)</f>
        <v>PD12_46TOT_PR24</v>
      </c>
      <c r="C5493" t="str">
        <f>IF(LEN(_xlfn.CONCAT('PD12'!$B$60, " - ", 'PD12'!$B$62, " - ", 'PD12'!$M$5))&gt;230,LEFT(_xlfn.CONCAT('PD12'!$B$60, " - ", 'PD12'!$B$62, " - ", 'PD12'!$M$5),212)&amp;" [*** truncated]",_xlfn.CONCAT('PD12'!$B$60, " - ", 'PD12'!$B$62, " - ", 'PD12'!$M$5))</f>
        <v>PR14 Blind Year reconciliation end-of-period revenue adjustments in PR24 base year prices - PR14 BYR Water trading revenue adjustment in 2022-23 FYA (CPIH deflated) prices - Total</v>
      </c>
      <c r="D5493" t="str">
        <f>'PD12'!$C$62</f>
        <v>£m</v>
      </c>
      <c r="E5493" t="s">
        <v>8488</v>
      </c>
      <c r="F5493" s="1248">
        <f>IF(ISBLANK('PD12'!$M$62),"##BLANK",'PD12'!$M$62)</f>
        <v>0</v>
      </c>
    </row>
    <row r="5494" spans="2:6" x14ac:dyDescent="0.2">
      <c r="B5494" t="str">
        <f>UPPER('PD12'!$X$63)</f>
        <v>PD12_47WN_PR24</v>
      </c>
      <c r="C5494" t="str">
        <f>IF(LEN(_xlfn.CONCAT('PD12'!$B$60, " - ", 'PD12'!$B$63, " - ", 'PD12'!$F$5))&gt;230,LEFT(_xlfn.CONCAT('PD12'!$B$60, " - ", 'PD12'!$B$63, " - ", 'PD12'!$F$5),212)&amp;" [*** truncated]",_xlfn.CONCAT('PD12'!$B$60, " - ", 'PD12'!$B$63, " - ", 'PD12'!$F$5))</f>
        <v>PR14 Blind Year reconciliation end-of-period revenue adjustments in PR24 base year prices - PR14 BYR Totex menu revenue adjustment in 2022-23 FYA (CPIH deflated) prices - Water Network+</v>
      </c>
      <c r="D5494" t="str">
        <f>'PD12'!$C$63</f>
        <v>£m</v>
      </c>
      <c r="E5494" t="s">
        <v>8488</v>
      </c>
      <c r="F5494" s="1248">
        <f>IF(ISBLANK('PD12'!$F$63),"##BLANK",'PD12'!$F$63)</f>
        <v>2.3455279551777362</v>
      </c>
    </row>
    <row r="5495" spans="2:6" x14ac:dyDescent="0.2">
      <c r="B5495" t="str">
        <f>UPPER('PD12'!$Y$63)</f>
        <v>PD12_47WWN_PR24</v>
      </c>
      <c r="C5495" t="str">
        <f>IF(LEN(_xlfn.CONCAT('PD12'!$B$60, " - ", 'PD12'!$B$63, " - ", 'PD12'!$G$5))&gt;230,LEFT(_xlfn.CONCAT('PD12'!$B$60, " - ", 'PD12'!$B$63, " - ", 'PD12'!$G$5),212)&amp;" [*** truncated]",_xlfn.CONCAT('PD12'!$B$60, " - ", 'PD12'!$B$63, " - ", 'PD12'!$G$5))</f>
        <v>PR14 Blind Year reconciliation end-of-period revenue adjustments in PR24 base year prices - PR14 BYR Totex menu revenue adjustment in 2022-23 FYA (CPIH deflated) prices - Wastewater Network+</v>
      </c>
      <c r="D5495" t="str">
        <f>'PD12'!$C$63</f>
        <v>£m</v>
      </c>
      <c r="E5495" t="s">
        <v>8488</v>
      </c>
      <c r="F5495" s="1248">
        <f>IF(ISBLANK('PD12'!$G$63),"##BLANK",'PD12'!$G$63)</f>
        <v>-0.29905591235720719</v>
      </c>
    </row>
    <row r="5496" spans="2:6" x14ac:dyDescent="0.2">
      <c r="B5496" t="str">
        <f>UPPER('PD12'!$AA$63)</f>
        <v>PD12_47ADDN1_PR24</v>
      </c>
      <c r="C5496" t="str">
        <f>IF(LEN(_xlfn.CONCAT('PD12'!$B$60, " - ", 'PD12'!$B$63, " - ", 'PD12'!$I$5))&gt;230,LEFT(_xlfn.CONCAT('PD12'!$B$60, " - ", 'PD12'!$B$63, " - ", 'PD12'!$I$5),212)&amp;" [*** truncated]",_xlfn.CONCAT('PD12'!$B$60, " - ", 'PD12'!$B$63, " - ", 'PD12'!$I$5))</f>
        <v>PR14 Blind Year reconciliation end-of-period revenue adjustments in PR24 base year prices - PR14 BYR Totex menu revenue adjustment in 2022-23 FYA (CPIH deflated) prices - Additional Control 1</v>
      </c>
      <c r="D5496" t="str">
        <f>'PD12'!$C$63</f>
        <v>£m</v>
      </c>
      <c r="E5496" t="s">
        <v>8488</v>
      </c>
      <c r="F5496" s="1248">
        <f>IF(ISBLANK('PD12'!$I$63),"##BLANK",'PD12'!$I$63)</f>
        <v>0</v>
      </c>
    </row>
    <row r="5497" spans="2:6" x14ac:dyDescent="0.2">
      <c r="B5497" t="str">
        <f>UPPER('PD12'!$AB$63)</f>
        <v>PD12_47ADDN2_PR24</v>
      </c>
      <c r="C5497" t="str">
        <f>IF(LEN(_xlfn.CONCAT('PD12'!$B$60, " - ", 'PD12'!$B$63, " - ", 'PD12'!$J$5))&gt;230,LEFT(_xlfn.CONCAT('PD12'!$B$60, " - ", 'PD12'!$B$63, " - ", 'PD12'!$J$5),212)&amp;" [*** truncated]",_xlfn.CONCAT('PD12'!$B$60, " - ", 'PD12'!$B$63, " - ", 'PD12'!$J$5))</f>
        <v>PR14 Blind Year reconciliation end-of-period revenue adjustments in PR24 base year prices - PR14 BYR Totex menu revenue adjustment in 2022-23 FYA (CPIH deflated) prices - Additional Control 2</v>
      </c>
      <c r="D5497" t="str">
        <f>'PD12'!$C$63</f>
        <v>£m</v>
      </c>
      <c r="E5497" t="s">
        <v>8488</v>
      </c>
      <c r="F5497" s="1248">
        <f>IF(ISBLANK('PD12'!$J$63),"##BLANK",'PD12'!$J$63)</f>
        <v>0</v>
      </c>
    </row>
    <row r="5498" spans="2:6" x14ac:dyDescent="0.2">
      <c r="B5498" t="str">
        <f>UPPER('PD12'!$AE$63)</f>
        <v>PD12_47TOT_PR24</v>
      </c>
      <c r="C5498" t="str">
        <f>IF(LEN(_xlfn.CONCAT('PD12'!$B$60, " - ", 'PD12'!$B$63, " - ", 'PD12'!$M$5))&gt;230,LEFT(_xlfn.CONCAT('PD12'!$B$60, " - ", 'PD12'!$B$63, " - ", 'PD12'!$M$5),212)&amp;" [*** truncated]",_xlfn.CONCAT('PD12'!$B$60, " - ", 'PD12'!$B$63, " - ", 'PD12'!$M$5))</f>
        <v>PR14 Blind Year reconciliation end-of-period revenue adjustments in PR24 base year prices - PR14 BYR Totex menu revenue adjustment in 2022-23 FYA (CPIH deflated) prices - Total</v>
      </c>
      <c r="D5498" t="str">
        <f>'PD12'!$C$63</f>
        <v>£m</v>
      </c>
      <c r="E5498" t="s">
        <v>8488</v>
      </c>
      <c r="F5498" s="1248">
        <f>IF(ISBLANK('PD12'!$M$63),"##BLANK",'PD12'!$M$63)</f>
        <v>2.046472042820529</v>
      </c>
    </row>
    <row r="5499" spans="2:6" x14ac:dyDescent="0.2">
      <c r="B5499" t="str">
        <f>UPPER('PD12'!$X$64)</f>
        <v>PD12_48WN_PR24</v>
      </c>
      <c r="C5499" t="str">
        <f>IF(LEN(_xlfn.CONCAT('PD12'!$B$60, " - ", 'PD12'!$B$64, " - ", 'PD12'!$F$5))&gt;230,LEFT(_xlfn.CONCAT('PD12'!$B$60, " - ", 'PD12'!$B$64, " - ", 'PD12'!$F$5),212)&amp;" [*** truncated]",_xlfn.CONCAT('PD12'!$B$60, " - ", 'PD12'!$B$64, " - ", 'PD12'!$F$5))</f>
        <v>PR14 Blind Year reconciliation end-of-period revenue adjustments in PR24 base year prices - PR14 BYR Other revenue adjustment in 2022-23 FYA (CPIH deflated) prices - Water Network+</v>
      </c>
      <c r="D5499" t="str">
        <f>'PD12'!$C$64</f>
        <v>£m</v>
      </c>
      <c r="E5499" t="s">
        <v>8488</v>
      </c>
      <c r="F5499">
        <f>IF(ISBLANK('PD12'!$F$64),"##BLANK",'PD12'!$F$64)</f>
        <v>0</v>
      </c>
    </row>
    <row r="5500" spans="2:6" x14ac:dyDescent="0.2">
      <c r="B5500" t="str">
        <f>UPPER('PD12'!$Y$64)</f>
        <v>PD12_48WWN_PR24</v>
      </c>
      <c r="C5500" t="str">
        <f>IF(LEN(_xlfn.CONCAT('PD12'!$B$60, " - ", 'PD12'!$B$64, " - ", 'PD12'!$G$5))&gt;230,LEFT(_xlfn.CONCAT('PD12'!$B$60, " - ", 'PD12'!$B$64, " - ", 'PD12'!$G$5),212)&amp;" [*** truncated]",_xlfn.CONCAT('PD12'!$B$60, " - ", 'PD12'!$B$64, " - ", 'PD12'!$G$5))</f>
        <v>PR14 Blind Year reconciliation end-of-period revenue adjustments in PR24 base year prices - PR14 BYR Other revenue adjustment in 2022-23 FYA (CPIH deflated) prices - Wastewater Network+</v>
      </c>
      <c r="D5500" t="str">
        <f>'PD12'!$C$64</f>
        <v>£m</v>
      </c>
      <c r="E5500" t="s">
        <v>8488</v>
      </c>
      <c r="F5500" s="1248">
        <f>IF(ISBLANK('PD12'!$G$64),"##BLANK",'PD12'!$G$64)</f>
        <v>0</v>
      </c>
    </row>
    <row r="5501" spans="2:6" x14ac:dyDescent="0.2">
      <c r="B5501" t="str">
        <f>UPPER('PD12'!$AE$64)</f>
        <v>PD12_48TOT_PR24</v>
      </c>
      <c r="C5501" t="str">
        <f>IF(LEN(_xlfn.CONCAT('PD12'!$B$60, " - ", 'PD12'!$B$64, " - ", 'PD12'!$M$5))&gt;230,LEFT(_xlfn.CONCAT('PD12'!$B$60, " - ", 'PD12'!$B$64, " - ", 'PD12'!$M$5),212)&amp;" [*** truncated]",_xlfn.CONCAT('PD12'!$B$60, " - ", 'PD12'!$B$64, " - ", 'PD12'!$M$5))</f>
        <v>PR14 Blind Year reconciliation end-of-period revenue adjustments in PR24 base year prices - PR14 BYR Other revenue adjustment in 2022-23 FYA (CPIH deflated) prices - Total</v>
      </c>
      <c r="D5501" t="str">
        <f>'PD12'!$C$64</f>
        <v>£m</v>
      </c>
      <c r="E5501" t="s">
        <v>8488</v>
      </c>
      <c r="F5501" s="1248">
        <f>IF(ISBLANK('PD12'!$M$64),"##BLANK",'PD12'!$M$64)</f>
        <v>0</v>
      </c>
    </row>
    <row r="5502" spans="2:6" x14ac:dyDescent="0.2">
      <c r="B5502" t="str">
        <f>UPPER('PD12'!$AC$65)</f>
        <v>PD12_49RR_PR24</v>
      </c>
      <c r="C5502" t="str">
        <f>IF(LEN(_xlfn.CONCAT('PD12'!$B$60, " - ", 'PD12'!$B$65, " - ", 'PD12'!$K$5))&gt;230,LEFT(_xlfn.CONCAT('PD12'!$B$60, " - ", 'PD12'!$B$65, " - ", 'PD12'!$K$5),212)&amp;" [*** truncated]",_xlfn.CONCAT('PD12'!$B$60, " - ", 'PD12'!$B$65, " - ", 'PD12'!$K$5))</f>
        <v>PR14 Blind Year reconciliation end-of-period revenue adjustments in PR24 base year prices - PR14 BYR Residential retail revenue adjustment in 2022-23 FYA (CPIH deflated) prices - Residential retail</v>
      </c>
      <c r="D5502" t="str">
        <f>'PD12'!$C$65</f>
        <v>£m</v>
      </c>
      <c r="E5502" t="s">
        <v>8488</v>
      </c>
      <c r="F5502" s="1248">
        <f>IF(ISBLANK('PD12'!$K$65),"##BLANK",'PD12'!$K$65)</f>
        <v>4.6671761477716389</v>
      </c>
    </row>
    <row r="5503" spans="2:6" x14ac:dyDescent="0.2">
      <c r="B5503" t="str">
        <f>UPPER('PD12'!$AE$65)</f>
        <v>PD12_49TOT_PR24</v>
      </c>
      <c r="C5503" t="str">
        <f>IF(LEN(_xlfn.CONCAT('PD12'!$B$60, " - ", 'PD12'!$B$65, " - ", 'PD12'!$M$5))&gt;230,LEFT(_xlfn.CONCAT('PD12'!$B$60, " - ", 'PD12'!$B$65, " - ", 'PD12'!$M$5),212)&amp;" [*** truncated]",_xlfn.CONCAT('PD12'!$B$60, " - ", 'PD12'!$B$65, " - ", 'PD12'!$M$5))</f>
        <v>PR14 Blind Year reconciliation end-of-period revenue adjustments in PR24 base year prices - PR14 BYR Residential retail revenue adjustment in 2022-23 FYA (CPIH deflated) prices - Total</v>
      </c>
      <c r="D5503" t="str">
        <f>'PD12'!$C$65</f>
        <v>£m</v>
      </c>
      <c r="E5503" t="s">
        <v>8488</v>
      </c>
      <c r="F5503" s="1248">
        <f>IF(ISBLANK('PD12'!$M$65),"##BLANK",'PD12'!$M$65)</f>
        <v>4.6671761477716389</v>
      </c>
    </row>
    <row r="5504" spans="2:6" x14ac:dyDescent="0.2">
      <c r="B5504" t="str">
        <f>UPPER('PD12'!$W$68)</f>
        <v>PD12_50WR_PR24</v>
      </c>
      <c r="C5504" t="str">
        <f>IF(LEN(_xlfn.CONCAT('PD12'!$B$67, " - ", 'PD12'!$B$68, " - ", 'PD12'!$E$5))&gt;230,LEFT(_xlfn.CONCAT('PD12'!$B$67, " - ", 'PD12'!$B$68, " - ", 'PD12'!$E$5),212)&amp;" [*** truncated]",_xlfn.CONCAT('PD12'!$B$67, " - ", 'PD12'!$B$68, " - ", 'PD12'!$E$5))</f>
        <v>PR19 reconciliation revenue adjustments in PR24 base year prices - PR19 ODI revenue adjustment in 2022-23 FYA (CPIH deflated) prices - Water resources</v>
      </c>
      <c r="D5504" t="str">
        <f>'PD12'!$C$68</f>
        <v>£m</v>
      </c>
      <c r="E5504" t="s">
        <v>8488</v>
      </c>
      <c r="F5504" s="1248">
        <f>IF(ISBLANK('PD12'!$E$68),"##BLANK",'PD12'!$E$68)</f>
        <v>0</v>
      </c>
    </row>
    <row r="5505" spans="2:6" x14ac:dyDescent="0.2">
      <c r="B5505" t="str">
        <f>UPPER('PD12'!$X$68)</f>
        <v>PD12_50WN_PR24</v>
      </c>
      <c r="C5505" t="str">
        <f>IF(LEN(_xlfn.CONCAT('PD12'!$B$67, " - ", 'PD12'!$B$68, " - ", 'PD12'!$F$5))&gt;230,LEFT(_xlfn.CONCAT('PD12'!$B$67, " - ", 'PD12'!$B$68, " - ", 'PD12'!$F$5),212)&amp;" [*** truncated]",_xlfn.CONCAT('PD12'!$B$67, " - ", 'PD12'!$B$68, " - ", 'PD12'!$F$5))</f>
        <v>PR19 reconciliation revenue adjustments in PR24 base year prices - PR19 ODI revenue adjustment in 2022-23 FYA (CPIH deflated) prices - Water Network+</v>
      </c>
      <c r="D5505" t="str">
        <f>'PD12'!$C$68</f>
        <v>£m</v>
      </c>
      <c r="E5505" t="s">
        <v>8488</v>
      </c>
      <c r="F5505" s="1248">
        <f>IF(ISBLANK('PD12'!$F$68),"##BLANK",'PD12'!$F$68)</f>
        <v>-0.57402390852390872</v>
      </c>
    </row>
    <row r="5506" spans="2:6" x14ac:dyDescent="0.2">
      <c r="B5506" t="str">
        <f>UPPER('PD12'!$Y$68)</f>
        <v>PD12_50WWN_PR24</v>
      </c>
      <c r="C5506" t="str">
        <f>IF(LEN(_xlfn.CONCAT('PD12'!$B$67, " - ", 'PD12'!$B$68, " - ", 'PD12'!$G$5))&gt;230,LEFT(_xlfn.CONCAT('PD12'!$B$67, " - ", 'PD12'!$B$68, " - ", 'PD12'!$G$5),212)&amp;" [*** truncated]",_xlfn.CONCAT('PD12'!$B$67, " - ", 'PD12'!$B$68, " - ", 'PD12'!$G$5))</f>
        <v>PR19 reconciliation revenue adjustments in PR24 base year prices - PR19 ODI revenue adjustment in 2022-23 FYA (CPIH deflated) prices - Wastewater Network+</v>
      </c>
      <c r="D5506" t="str">
        <f>'PD12'!$C$68</f>
        <v>£m</v>
      </c>
      <c r="E5506" t="s">
        <v>8488</v>
      </c>
      <c r="F5506" s="1248">
        <f>IF(ISBLANK('PD12'!$G$68),"##BLANK",'PD12'!$G$68)</f>
        <v>-1.3270318247241328</v>
      </c>
    </row>
    <row r="5507" spans="2:6" x14ac:dyDescent="0.2">
      <c r="B5507" t="str">
        <f>UPPER('PD12'!$Z$68)</f>
        <v>PD12_50BIO_PR24</v>
      </c>
      <c r="C5507" t="str">
        <f>IF(LEN(_xlfn.CONCAT('PD12'!$B$67, " - ", 'PD12'!$B$68, " - ", 'PD12'!$H$5))&gt;230,LEFT(_xlfn.CONCAT('PD12'!$B$67, " - ", 'PD12'!$B$68, " - ", 'PD12'!$H$5),212)&amp;" [*** truncated]",_xlfn.CONCAT('PD12'!$B$67, " - ", 'PD12'!$B$68, " - ", 'PD12'!$H$5))</f>
        <v>PR19 reconciliation revenue adjustments in PR24 base year prices - PR19 ODI revenue adjustment in 2022-23 FYA (CPIH deflated) prices - Bioresources</v>
      </c>
      <c r="D5507" t="str">
        <f>'PD12'!$C$68</f>
        <v>£m</v>
      </c>
      <c r="E5507" t="s">
        <v>8488</v>
      </c>
      <c r="F5507" s="1248">
        <f>IF(ISBLANK('PD12'!$H$68),"##BLANK",'PD12'!$H$68)</f>
        <v>0</v>
      </c>
    </row>
    <row r="5508" spans="2:6" x14ac:dyDescent="0.2">
      <c r="B5508" t="str">
        <f>UPPER('PD12'!$AA$68)</f>
        <v>PD12_50ADDN1_PR24</v>
      </c>
      <c r="C5508" t="str">
        <f>IF(LEN(_xlfn.CONCAT('PD12'!$B$67, " - ", 'PD12'!$B$68, " - ", 'PD12'!$I$5))&gt;230,LEFT(_xlfn.CONCAT('PD12'!$B$67, " - ", 'PD12'!$B$68, " - ", 'PD12'!$I$5),212)&amp;" [*** truncated]",_xlfn.CONCAT('PD12'!$B$67, " - ", 'PD12'!$B$68, " - ", 'PD12'!$I$5))</f>
        <v>PR19 reconciliation revenue adjustments in PR24 base year prices - PR19 ODI revenue adjustment in 2022-23 FYA (CPIH deflated) prices - Additional Control 1</v>
      </c>
      <c r="D5508" t="str">
        <f>'PD12'!$C$68</f>
        <v>£m</v>
      </c>
      <c r="E5508" t="s">
        <v>8488</v>
      </c>
      <c r="F5508" s="1248">
        <f>IF(ISBLANK('PD12'!$I$68),"##BLANK",'PD12'!$I$68)</f>
        <v>0</v>
      </c>
    </row>
    <row r="5509" spans="2:6" x14ac:dyDescent="0.2">
      <c r="B5509" t="str">
        <f>UPPER('PD12'!$AB$68)</f>
        <v>PD12_50ADDN2_PR24</v>
      </c>
      <c r="C5509" t="str">
        <f>IF(LEN(_xlfn.CONCAT('PD12'!$B$67, " - ", 'PD12'!$B$68, " - ", 'PD12'!$J$5))&gt;230,LEFT(_xlfn.CONCAT('PD12'!$B$67, " - ", 'PD12'!$B$68, " - ", 'PD12'!$J$5),212)&amp;" [*** truncated]",_xlfn.CONCAT('PD12'!$B$67, " - ", 'PD12'!$B$68, " - ", 'PD12'!$J$5))</f>
        <v>PR19 reconciliation revenue adjustments in PR24 base year prices - PR19 ODI revenue adjustment in 2022-23 FYA (CPIH deflated) prices - Additional Control 2</v>
      </c>
      <c r="D5509" t="str">
        <f>'PD12'!$C$68</f>
        <v>£m</v>
      </c>
      <c r="E5509" t="s">
        <v>8488</v>
      </c>
      <c r="F5509" s="1248">
        <f>IF(ISBLANK('PD12'!$J$68),"##BLANK",'PD12'!$J$68)</f>
        <v>0</v>
      </c>
    </row>
    <row r="5510" spans="2:6" x14ac:dyDescent="0.2">
      <c r="B5510" t="str">
        <f>UPPER('PD12'!$AC$68)</f>
        <v>PD12_50RR_PR24</v>
      </c>
      <c r="C5510" t="str">
        <f>IF(LEN(_xlfn.CONCAT('PD12'!$B$67, " - ", 'PD12'!$B$68, " - ", 'PD12'!$K$5))&gt;230,LEFT(_xlfn.CONCAT('PD12'!$B$67, " - ", 'PD12'!$B$68, " - ", 'PD12'!$K$5),212)&amp;" [*** truncated]",_xlfn.CONCAT('PD12'!$B$67, " - ", 'PD12'!$B$68, " - ", 'PD12'!$K$5))</f>
        <v>PR19 reconciliation revenue adjustments in PR24 base year prices - PR19 ODI revenue adjustment in 2022-23 FYA (CPIH deflated) prices - Residential retail</v>
      </c>
      <c r="D5510" t="str">
        <f>'PD12'!$C$68</f>
        <v>£m</v>
      </c>
      <c r="E5510" t="s">
        <v>8488</v>
      </c>
      <c r="F5510" s="1248">
        <f>IF(ISBLANK('PD12'!$K$68),"##BLANK",'PD12'!$K$68)</f>
        <v>0</v>
      </c>
    </row>
    <row r="5511" spans="2:6" x14ac:dyDescent="0.2">
      <c r="B5511" t="str">
        <f>UPPER('PD12'!$AD$68)</f>
        <v>PD12_50BR_PR24</v>
      </c>
      <c r="C5511" t="str">
        <f>IF(LEN(_xlfn.CONCAT('PD12'!$B$67, " - ", 'PD12'!$B$68, " - ", 'PD12'!$L$5))&gt;230,LEFT(_xlfn.CONCAT('PD12'!$B$67, " - ", 'PD12'!$B$68, " - ", 'PD12'!$L$5),212)&amp;" [*** truncated]",_xlfn.CONCAT('PD12'!$B$67, " - ", 'PD12'!$B$68, " - ", 'PD12'!$L$5))</f>
        <v>PR19 reconciliation revenue adjustments in PR24 base year prices - PR19 ODI revenue adjustment in 2022-23 FYA (CPIH deflated) prices - Business retail</v>
      </c>
      <c r="D5511" t="str">
        <f>'PD12'!$C$68</f>
        <v>£m</v>
      </c>
      <c r="E5511" t="s">
        <v>8488</v>
      </c>
      <c r="F5511" s="1248">
        <f>IF(ISBLANK('PD12'!$L$68),"##BLANK",'PD12'!$L$68)</f>
        <v>0</v>
      </c>
    </row>
    <row r="5512" spans="2:6" x14ac:dyDescent="0.2">
      <c r="B5512" t="str">
        <f>UPPER('PD12'!$AE$68)</f>
        <v>PD12_50TOT_PR24</v>
      </c>
      <c r="C5512" t="str">
        <f>IF(LEN(_xlfn.CONCAT('PD12'!$B$67, " - ", 'PD12'!$B$68, " - ", 'PD12'!$M$5))&gt;230,LEFT(_xlfn.CONCAT('PD12'!$B$67, " - ", 'PD12'!$B$68, " - ", 'PD12'!$M$5),212)&amp;" [*** truncated]",_xlfn.CONCAT('PD12'!$B$67, " - ", 'PD12'!$B$68, " - ", 'PD12'!$M$5))</f>
        <v>PR19 reconciliation revenue adjustments in PR24 base year prices - PR19 ODI revenue adjustment in 2022-23 FYA (CPIH deflated) prices - Total</v>
      </c>
      <c r="D5512" t="str">
        <f>'PD12'!$C$68</f>
        <v>£m</v>
      </c>
      <c r="E5512" t="s">
        <v>8488</v>
      </c>
      <c r="F5512" s="1248">
        <f>IF(ISBLANK('PD12'!$M$68),"##BLANK",'PD12'!$M$68)</f>
        <v>-1.9010557332480416</v>
      </c>
    </row>
    <row r="5513" spans="2:6" x14ac:dyDescent="0.2">
      <c r="B5513" t="str">
        <f>UPPER('PD12'!$W$69)</f>
        <v>PD12_51WR_PR24</v>
      </c>
      <c r="C5513" t="str">
        <f>IF(LEN(_xlfn.CONCAT('PD12'!$B$67, " - ", 'PD12'!$B$69, " - ", 'PD12'!$E$5))&gt;230,LEFT(_xlfn.CONCAT('PD12'!$B$67, " - ", 'PD12'!$B$69, " - ", 'PD12'!$E$5),212)&amp;" [*** truncated]",_xlfn.CONCAT('PD12'!$B$67, " - ", 'PD12'!$B$69, " - ", 'PD12'!$E$5))</f>
        <v>PR19 reconciliation revenue adjustments in PR24 base year prices - PR19 RFI revenue adjustment in 2022-23 FYA (CPIH deflated) prices - Water resources</v>
      </c>
      <c r="D5513" t="str">
        <f>'PD12'!$C$69</f>
        <v>£m</v>
      </c>
      <c r="E5513" t="s">
        <v>8488</v>
      </c>
      <c r="F5513" s="1248">
        <f>IF(ISBLANK('PD12'!$E$69),"##BLANK",'PD12'!$E$69)</f>
        <v>2.2100319980114755</v>
      </c>
    </row>
    <row r="5514" spans="2:6" x14ac:dyDescent="0.2">
      <c r="B5514" t="str">
        <f>UPPER('PD12'!$X$69)</f>
        <v>PD12_51WN_PR24</v>
      </c>
      <c r="C5514" t="str">
        <f>IF(LEN(_xlfn.CONCAT('PD12'!$B$67, " - ", 'PD12'!$B$69, " - ", 'PD12'!$F$5))&gt;230,LEFT(_xlfn.CONCAT('PD12'!$B$67, " - ", 'PD12'!$B$69, " - ", 'PD12'!$F$5),212)&amp;" [*** truncated]",_xlfn.CONCAT('PD12'!$B$67, " - ", 'PD12'!$B$69, " - ", 'PD12'!$F$5))</f>
        <v>PR19 reconciliation revenue adjustments in PR24 base year prices - PR19 RFI revenue adjustment in 2022-23 FYA (CPIH deflated) prices - Water Network+</v>
      </c>
      <c r="D5514" t="str">
        <f>'PD12'!$C$69</f>
        <v>£m</v>
      </c>
      <c r="E5514" t="s">
        <v>8488</v>
      </c>
      <c r="F5514" s="1248">
        <f>IF(ISBLANK('PD12'!$F$69),"##BLANK",'PD12'!$F$69)</f>
        <v>24.747997469917369</v>
      </c>
    </row>
    <row r="5515" spans="2:6" x14ac:dyDescent="0.2">
      <c r="B5515" t="str">
        <f>UPPER('PD12'!$Y$69)</f>
        <v>PD12_51WWN_PR24</v>
      </c>
      <c r="C5515" t="str">
        <f>IF(LEN(_xlfn.CONCAT('PD12'!$B$67, " - ", 'PD12'!$B$69, " - ", 'PD12'!$G$5))&gt;230,LEFT(_xlfn.CONCAT('PD12'!$B$67, " - ", 'PD12'!$B$69, " - ", 'PD12'!$G$5),212)&amp;" [*** truncated]",_xlfn.CONCAT('PD12'!$B$67, " - ", 'PD12'!$B$69, " - ", 'PD12'!$G$5))</f>
        <v>PR19 reconciliation revenue adjustments in PR24 base year prices - PR19 RFI revenue adjustment in 2022-23 FYA (CPIH deflated) prices - Wastewater Network+</v>
      </c>
      <c r="D5515" t="str">
        <f>'PD12'!$C$69</f>
        <v>£m</v>
      </c>
      <c r="E5515" t="s">
        <v>8488</v>
      </c>
      <c r="F5515" s="1248">
        <f>IF(ISBLANK('PD12'!$G$69),"##BLANK",'PD12'!$G$69)</f>
        <v>23.788246731898415</v>
      </c>
    </row>
    <row r="5516" spans="2:6" x14ac:dyDescent="0.2">
      <c r="B5516" t="str">
        <f>UPPER('PD12'!$AA$69)</f>
        <v>PD12_51ADDN1_PR24</v>
      </c>
      <c r="C5516" t="str">
        <f>IF(LEN(_xlfn.CONCAT('PD12'!$B$67, " - ", 'PD12'!$B$69, " - ", 'PD12'!$I$5))&gt;230,LEFT(_xlfn.CONCAT('PD12'!$B$67, " - ", 'PD12'!$B$69, " - ", 'PD12'!$I$5),212)&amp;" [*** truncated]",_xlfn.CONCAT('PD12'!$B$67, " - ", 'PD12'!$B$69, " - ", 'PD12'!$I$5))</f>
        <v>PR19 reconciliation revenue adjustments in PR24 base year prices - PR19 RFI revenue adjustment in 2022-23 FYA (CPIH deflated) prices - Additional Control 1</v>
      </c>
      <c r="D5516" t="str">
        <f>'PD12'!$C$69</f>
        <v>£m</v>
      </c>
      <c r="E5516" t="s">
        <v>8488</v>
      </c>
      <c r="F5516" s="1248">
        <f>IF(ISBLANK('PD12'!$I$69),"##BLANK",'PD12'!$I$69)</f>
        <v>0</v>
      </c>
    </row>
    <row r="5517" spans="2:6" x14ac:dyDescent="0.2">
      <c r="B5517" t="str">
        <f>UPPER('PD12'!$AB$69)</f>
        <v>PD12_51ADDN2_PR24</v>
      </c>
      <c r="C5517" t="str">
        <f>IF(LEN(_xlfn.CONCAT('PD12'!$B$67, " - ", 'PD12'!$B$69, " - ", 'PD12'!$J$5))&gt;230,LEFT(_xlfn.CONCAT('PD12'!$B$67, " - ", 'PD12'!$B$69, " - ", 'PD12'!$J$5),212)&amp;" [*** truncated]",_xlfn.CONCAT('PD12'!$B$67, " - ", 'PD12'!$B$69, " - ", 'PD12'!$J$5))</f>
        <v>PR19 reconciliation revenue adjustments in PR24 base year prices - PR19 RFI revenue adjustment in 2022-23 FYA (CPIH deflated) prices - Additional Control 2</v>
      </c>
      <c r="D5517" t="str">
        <f>'PD12'!$C$69</f>
        <v>£m</v>
      </c>
      <c r="E5517" t="s">
        <v>8488</v>
      </c>
      <c r="F5517" s="1248">
        <f>IF(ISBLANK('PD12'!$J$69),"##BLANK",'PD12'!$J$69)</f>
        <v>0</v>
      </c>
    </row>
    <row r="5518" spans="2:6" x14ac:dyDescent="0.2">
      <c r="B5518" t="str">
        <f>UPPER('PD12'!$AC$69)</f>
        <v>PD12_51RR_PR24</v>
      </c>
      <c r="C5518" t="str">
        <f>IF(LEN(_xlfn.CONCAT('PD12'!$B$67, " - ", 'PD12'!$B$69, " - ", 'PD12'!$K$5))&gt;230,LEFT(_xlfn.CONCAT('PD12'!$B$67, " - ", 'PD12'!$B$69, " - ", 'PD12'!$K$5),212)&amp;" [*** truncated]",_xlfn.CONCAT('PD12'!$B$67, " - ", 'PD12'!$B$69, " - ", 'PD12'!$K$5))</f>
        <v>PR19 reconciliation revenue adjustments in PR24 base year prices - PR19 RFI revenue adjustment in 2022-23 FYA (CPIH deflated) prices - Residential retail</v>
      </c>
      <c r="D5518" t="str">
        <f>'PD12'!$C$69</f>
        <v>£m</v>
      </c>
      <c r="E5518" t="s">
        <v>8488</v>
      </c>
      <c r="F5518" s="1248">
        <f>IF(ISBLANK('PD12'!$K$69),"##BLANK",'PD12'!$K$69)</f>
        <v>0</v>
      </c>
    </row>
    <row r="5519" spans="2:6" x14ac:dyDescent="0.2">
      <c r="B5519" t="str">
        <f>UPPER('PD12'!$AD$69)</f>
        <v>PD12_51BR_PR24</v>
      </c>
      <c r="C5519" t="str">
        <f>IF(LEN(_xlfn.CONCAT('PD12'!$B$67, " - ", 'PD12'!$B$69, " - ", 'PD12'!$L$5))&gt;230,LEFT(_xlfn.CONCAT('PD12'!$B$67, " - ", 'PD12'!$B$69, " - ", 'PD12'!$L$5),212)&amp;" [*** truncated]",_xlfn.CONCAT('PD12'!$B$67, " - ", 'PD12'!$B$69, " - ", 'PD12'!$L$5))</f>
        <v>PR19 reconciliation revenue adjustments in PR24 base year prices - PR19 RFI revenue adjustment in 2022-23 FYA (CPIH deflated) prices - Business retail</v>
      </c>
      <c r="D5519" t="str">
        <f>'PD12'!$C$69</f>
        <v>£m</v>
      </c>
      <c r="E5519" t="s">
        <v>8488</v>
      </c>
      <c r="F5519" s="1248">
        <f>IF(ISBLANK('PD12'!$L$69),"##BLANK",'PD12'!$L$69)</f>
        <v>0</v>
      </c>
    </row>
    <row r="5520" spans="2:6" x14ac:dyDescent="0.2">
      <c r="B5520" t="str">
        <f>UPPER('PD12'!$AE$69)</f>
        <v>PD12_51TOT_PR24</v>
      </c>
      <c r="C5520" t="str">
        <f>IF(LEN(_xlfn.CONCAT('PD12'!$B$67, " - ", 'PD12'!$B$69, " - ", 'PD12'!$M$5))&gt;230,LEFT(_xlfn.CONCAT('PD12'!$B$67, " - ", 'PD12'!$B$69, " - ", 'PD12'!$M$5),212)&amp;" [*** truncated]",_xlfn.CONCAT('PD12'!$B$67, " - ", 'PD12'!$B$69, " - ", 'PD12'!$M$5))</f>
        <v>PR19 reconciliation revenue adjustments in PR24 base year prices - PR19 RFI revenue adjustment in 2022-23 FYA (CPIH deflated) prices - Total</v>
      </c>
      <c r="D5520" t="str">
        <f>'PD12'!$C$69</f>
        <v>£m</v>
      </c>
      <c r="E5520" t="s">
        <v>8488</v>
      </c>
      <c r="F5520" s="1248">
        <f>IF(ISBLANK('PD12'!$M$69),"##BLANK",'PD12'!$M$69)</f>
        <v>50.746276199827264</v>
      </c>
    </row>
    <row r="5521" spans="2:6" x14ac:dyDescent="0.2">
      <c r="B5521" t="str">
        <f>UPPER('PD12'!$AC$70)</f>
        <v>PD12_52RR_PR24</v>
      </c>
      <c r="C5521" t="str">
        <f>IF(LEN(_xlfn.CONCAT('PD12'!$B$67, " - ", 'PD12'!$B$70, " - ", 'PD12'!$K$5))&gt;230,LEFT(_xlfn.CONCAT('PD12'!$B$67, " - ", 'PD12'!$B$70, " - ", 'PD12'!$K$5),212)&amp;" [*** truncated]",_xlfn.CONCAT('PD12'!$B$67, " - ", 'PD12'!$B$70, " - ", 'PD12'!$K$5))</f>
        <v>PR19 reconciliation revenue adjustments in PR24 base year prices - PR19 C-MeX revenue adjustment in 2022-23 FYA (CPIH deflated) prices - Residential retail</v>
      </c>
      <c r="D5521" t="str">
        <f>'PD12'!$C$70</f>
        <v>£m</v>
      </c>
      <c r="E5521" t="s">
        <v>8488</v>
      </c>
      <c r="F5521" s="1248">
        <f>IF(ISBLANK('PD12'!$K$70),"##BLANK",'PD12'!$K$70)</f>
        <v>0</v>
      </c>
    </row>
    <row r="5522" spans="2:6" x14ac:dyDescent="0.2">
      <c r="B5522" t="str">
        <f>UPPER('PD12'!$AE$70)</f>
        <v>PD12_52TOT_PR24</v>
      </c>
      <c r="C5522" t="str">
        <f>IF(LEN(_xlfn.CONCAT('PD12'!$B$67, " - ", 'PD12'!$B$70, " - ", 'PD12'!$M$5))&gt;230,LEFT(_xlfn.CONCAT('PD12'!$B$67, " - ", 'PD12'!$B$70, " - ", 'PD12'!$M$5),212)&amp;" [*** truncated]",_xlfn.CONCAT('PD12'!$B$67, " - ", 'PD12'!$B$70, " - ", 'PD12'!$M$5))</f>
        <v>PR19 reconciliation revenue adjustments in PR24 base year prices - PR19 C-MeX revenue adjustment in 2022-23 FYA (CPIH deflated) prices - Total</v>
      </c>
      <c r="D5522" t="str">
        <f>'PD12'!$C$70</f>
        <v>£m</v>
      </c>
      <c r="E5522" t="s">
        <v>8488</v>
      </c>
      <c r="F5522" s="1248">
        <f>IF(ISBLANK('PD12'!$M$70),"##BLANK",'PD12'!$M$70)</f>
        <v>0</v>
      </c>
    </row>
    <row r="5523" spans="2:6" x14ac:dyDescent="0.2">
      <c r="B5523" t="str">
        <f>UPPER('PD12'!$X$71)</f>
        <v>PD12_53WN_PR24</v>
      </c>
      <c r="C5523" t="str">
        <f>IF(LEN(_xlfn.CONCAT('PD12'!$B$67, " - ", 'PD12'!$B$71, " - ", 'PD12'!$F$5))&gt;230,LEFT(_xlfn.CONCAT('PD12'!$B$67, " - ", 'PD12'!$B$71, " - ", 'PD12'!$F$5),212)&amp;" [*** truncated]",_xlfn.CONCAT('PD12'!$B$67, " - ", 'PD12'!$B$71, " - ", 'PD12'!$F$5))</f>
        <v>PR19 reconciliation revenue adjustments in PR24 base year prices - PR19 D-MeX revenue adjustment in 2022-23 FYA (CPIH deflated) prices - Water Network+</v>
      </c>
      <c r="D5523" t="str">
        <f>'PD12'!$C$71</f>
        <v>£m</v>
      </c>
      <c r="E5523" t="s">
        <v>8488</v>
      </c>
      <c r="F5523" s="1248">
        <f>IF(ISBLANK('PD12'!$F$71),"##BLANK",'PD12'!$F$71)</f>
        <v>0</v>
      </c>
    </row>
    <row r="5524" spans="2:6" x14ac:dyDescent="0.2">
      <c r="B5524" t="str">
        <f>UPPER('PD12'!$Y$71)</f>
        <v>PD12_53WWN_PR24</v>
      </c>
      <c r="C5524" t="str">
        <f>IF(LEN(_xlfn.CONCAT('PD12'!$B$67, " - ", 'PD12'!$B$71, " - ", 'PD12'!$G$5))&gt;230,LEFT(_xlfn.CONCAT('PD12'!$B$67, " - ", 'PD12'!$B$71, " - ", 'PD12'!$G$5),212)&amp;" [*** truncated]",_xlfn.CONCAT('PD12'!$B$67, " - ", 'PD12'!$B$71, " - ", 'PD12'!$G$5))</f>
        <v>PR19 reconciliation revenue adjustments in PR24 base year prices - PR19 D-MeX revenue adjustment in 2022-23 FYA (CPIH deflated) prices - Wastewater Network+</v>
      </c>
      <c r="D5524" t="str">
        <f>'PD12'!$C$71</f>
        <v>£m</v>
      </c>
      <c r="E5524" t="s">
        <v>8488</v>
      </c>
      <c r="F5524" s="1248">
        <f>IF(ISBLANK('PD12'!$G$71),"##BLANK",'PD12'!$G$71)</f>
        <v>0</v>
      </c>
    </row>
    <row r="5525" spans="2:6" x14ac:dyDescent="0.2">
      <c r="B5525" t="str">
        <f>UPPER('PD12'!$AE$71)</f>
        <v>PD12_53TOT_PR24</v>
      </c>
      <c r="C5525" t="str">
        <f>IF(LEN(_xlfn.CONCAT('PD12'!$B$67, " - ", 'PD12'!$B$71, " - ", 'PD12'!$M$5))&gt;230,LEFT(_xlfn.CONCAT('PD12'!$B$67, " - ", 'PD12'!$B$71, " - ", 'PD12'!$M$5),212)&amp;" [*** truncated]",_xlfn.CONCAT('PD12'!$B$67, " - ", 'PD12'!$B$71, " - ", 'PD12'!$M$5))</f>
        <v>PR19 reconciliation revenue adjustments in PR24 base year prices - PR19 D-MeX revenue adjustment in 2022-23 FYA (CPIH deflated) prices - Total</v>
      </c>
      <c r="D5525" t="str">
        <f>'PD12'!$C$71</f>
        <v>£m</v>
      </c>
      <c r="E5525" t="s">
        <v>8488</v>
      </c>
      <c r="F5525" s="1248">
        <f>IF(ISBLANK('PD12'!$M$71),"##BLANK",'PD12'!$M$71)</f>
        <v>0</v>
      </c>
    </row>
    <row r="5526" spans="2:6" x14ac:dyDescent="0.2">
      <c r="B5526" t="str">
        <f>UPPER('PD12'!$W$72)</f>
        <v>PD12_54WR_PR24</v>
      </c>
      <c r="C5526" t="str">
        <f>IF(LEN(_xlfn.CONCAT('PD12'!$B$67, " - ", 'PD12'!$B$72, " - ", 'PD12'!$E$5))&gt;230,LEFT(_xlfn.CONCAT('PD12'!$B$67, " - ", 'PD12'!$B$72, " - ", 'PD12'!$E$5),212)&amp;" [*** truncated]",_xlfn.CONCAT('PD12'!$B$67, " - ", 'PD12'!$B$72, " - ", 'PD12'!$E$5))</f>
        <v>PR19 reconciliation revenue adjustments in PR24 base year prices - PR19 Bilateral entry (BEA) revenue adjustment in 2022-23 FYA (CPIH deflated) prices - Water resources</v>
      </c>
      <c r="D5526" t="str">
        <f>'PD12'!$C$72</f>
        <v>£m</v>
      </c>
      <c r="E5526" t="s">
        <v>8488</v>
      </c>
      <c r="F5526" s="1248">
        <f>IF(ISBLANK('PD12'!$E$72),"##BLANK",'PD12'!$E$72)</f>
        <v>0</v>
      </c>
    </row>
    <row r="5527" spans="2:6" x14ac:dyDescent="0.2">
      <c r="B5527" t="str">
        <f>UPPER('PD12'!$AE$72)</f>
        <v>PD12_54TOT_PR24</v>
      </c>
      <c r="C5527" t="str">
        <f>IF(LEN(_xlfn.CONCAT('PD12'!$B$67, " - ", 'PD12'!$B$72, " - ", 'PD12'!$M$5))&gt;230,LEFT(_xlfn.CONCAT('PD12'!$B$67, " - ", 'PD12'!$B$72, " - ", 'PD12'!$M$5),212)&amp;" [*** truncated]",_xlfn.CONCAT('PD12'!$B$67, " - ", 'PD12'!$B$72, " - ", 'PD12'!$M$5))</f>
        <v>PR19 reconciliation revenue adjustments in PR24 base year prices - PR19 Bilateral entry (BEA) revenue adjustment in 2022-23 FYA (CPIH deflated) prices - Total</v>
      </c>
      <c r="D5527" t="str">
        <f>'PD12'!$C$72</f>
        <v>£m</v>
      </c>
      <c r="E5527" t="s">
        <v>8488</v>
      </c>
      <c r="F5527" s="1248">
        <f>IF(ISBLANK('PD12'!$M$72),"##BLANK",'PD12'!$M$72)</f>
        <v>0</v>
      </c>
    </row>
    <row r="5528" spans="2:6" x14ac:dyDescent="0.2">
      <c r="B5528" t="str">
        <f>UPPER('PD12'!$Z$73)</f>
        <v>PD12_55BIO_PR24</v>
      </c>
      <c r="C5528" t="str">
        <f>IF(LEN(_xlfn.CONCAT('PD12'!$B$67, " - ", 'PD12'!$B$73, " - ", 'PD12'!$H$5))&gt;230,LEFT(_xlfn.CONCAT('PD12'!$B$67, " - ", 'PD12'!$B$73, " - ", 'PD12'!$H$5),212)&amp;" [*** truncated]",_xlfn.CONCAT('PD12'!$B$67, " - ", 'PD12'!$B$73, " - ", 'PD12'!$H$5))</f>
        <v>PR19 reconciliation revenue adjustments in PR24 base year prices - PR19 Bioresources revenue adjustment in 2022-23 FYA (CPIH deflated) prices - Bioresources</v>
      </c>
      <c r="D5528" t="str">
        <f>'PD12'!$C$73</f>
        <v>£m</v>
      </c>
      <c r="E5528" t="s">
        <v>8488</v>
      </c>
      <c r="F5528" s="1248">
        <f>IF(ISBLANK('PD12'!$H$73),"##BLANK",'PD12'!$H$73)</f>
        <v>-3.1212475678550029</v>
      </c>
    </row>
    <row r="5529" spans="2:6" x14ac:dyDescent="0.2">
      <c r="B5529" t="str">
        <f>UPPER('PD12'!$AE$73)</f>
        <v>PD12_55TOT_PR24</v>
      </c>
      <c r="C5529" t="str">
        <f>IF(LEN(_xlfn.CONCAT('PD12'!$B$67, " - ", 'PD12'!$B$73, " - ", 'PD12'!$M$5))&gt;230,LEFT(_xlfn.CONCAT('PD12'!$B$67, " - ", 'PD12'!$B$73, " - ", 'PD12'!$M$5),212)&amp;" [*** truncated]",_xlfn.CONCAT('PD12'!$B$67, " - ", 'PD12'!$B$73, " - ", 'PD12'!$M$5))</f>
        <v>PR19 reconciliation revenue adjustments in PR24 base year prices - PR19 Bioresources revenue adjustment in 2022-23 FYA (CPIH deflated) prices - Total</v>
      </c>
      <c r="D5529" t="str">
        <f>'PD12'!$C$73</f>
        <v>£m</v>
      </c>
      <c r="E5529" t="s">
        <v>8488</v>
      </c>
      <c r="F5529" s="1248">
        <f>IF(ISBLANK('PD12'!$M$73),"##BLANK",'PD12'!$M$73)</f>
        <v>-3.1212475678550029</v>
      </c>
    </row>
    <row r="5530" spans="2:6" x14ac:dyDescent="0.2">
      <c r="B5530" t="str">
        <f>UPPER('PD12'!$Z$74)</f>
        <v>PD12_56BIO_PR24</v>
      </c>
      <c r="C5530" t="str">
        <f>IF(LEN(_xlfn.CONCAT('PD12'!$B$67, " - ", 'PD12'!$B$74, " - ", 'PD12'!$H$5))&gt;230,LEFT(_xlfn.CONCAT('PD12'!$B$67, " - ", 'PD12'!$B$74, " - ", 'PD12'!$H$5),212)&amp;" [*** truncated]",_xlfn.CONCAT('PD12'!$B$67, " - ", 'PD12'!$B$74, " - ", 'PD12'!$H$5))</f>
        <v>PR19 reconciliation revenue adjustments in PR24 base year prices - PR19 Bioresources forecasting accuracy incentive penalty in 2022-23 FYA (CPIH deflated) prices - Bioresources</v>
      </c>
      <c r="D5530" t="str">
        <f>'PD12'!$C$74</f>
        <v>£m</v>
      </c>
      <c r="E5530" t="s">
        <v>8488</v>
      </c>
      <c r="F5530" s="1248">
        <f>IF(ISBLANK('PD12'!$H$74),"##BLANK",'PD12'!$H$74)</f>
        <v>3.8628047934285119</v>
      </c>
    </row>
    <row r="5531" spans="2:6" x14ac:dyDescent="0.2">
      <c r="B5531" t="str">
        <f>UPPER('PD12'!$AE$74)</f>
        <v>PD12_56TOT_PR24</v>
      </c>
      <c r="C5531" t="str">
        <f>IF(LEN(_xlfn.CONCAT('PD12'!$B$67, " - ", 'PD12'!$B$74, " - ", 'PD12'!$M$5))&gt;230,LEFT(_xlfn.CONCAT('PD12'!$B$67, " - ", 'PD12'!$B$74, " - ", 'PD12'!$M$5),212)&amp;" [*** truncated]",_xlfn.CONCAT('PD12'!$B$67, " - ", 'PD12'!$B$74, " - ", 'PD12'!$M$5))</f>
        <v>PR19 reconciliation revenue adjustments in PR24 base year prices - PR19 Bioresources forecasting accuracy incentive penalty in 2022-23 FYA (CPIH deflated) prices - Total</v>
      </c>
      <c r="D5531" t="str">
        <f>'PD12'!$C$74</f>
        <v>£m</v>
      </c>
      <c r="E5531" t="s">
        <v>8488</v>
      </c>
      <c r="F5531" s="1248">
        <f>IF(ISBLANK('PD12'!$M$74),"##BLANK",'PD12'!$M$74)</f>
        <v>3.8628047934285119</v>
      </c>
    </row>
    <row r="5532" spans="2:6" x14ac:dyDescent="0.2">
      <c r="B5532" t="str">
        <f>UPPER('PD12'!$AC$75)</f>
        <v>PD12_57RR_PR24</v>
      </c>
      <c r="C5532" t="str">
        <f>IF(LEN(_xlfn.CONCAT('PD12'!$B$67, " - ", 'PD12'!$B$75, " - ", 'PD12'!$K$5))&gt;230,LEFT(_xlfn.CONCAT('PD12'!$B$67, " - ", 'PD12'!$B$75, " - ", 'PD12'!$K$5),212)&amp;" [*** truncated]",_xlfn.CONCAT('PD12'!$B$67, " - ", 'PD12'!$B$75, " - ", 'PD12'!$K$5))</f>
        <v>PR19 reconciliation revenue adjustments in PR24 base year prices - PR19 Residential retail revenue adjustment in 2022-23 FYA (CPIH deflated) prices - Residential retail</v>
      </c>
      <c r="D5532" t="str">
        <f>'PD12'!$C$75</f>
        <v>£m</v>
      </c>
      <c r="E5532" t="s">
        <v>8488</v>
      </c>
      <c r="F5532" s="1248">
        <f>IF(ISBLANK('PD12'!$K$75),"##BLANK",'PD12'!$K$75)</f>
        <v>9.3130103310631576</v>
      </c>
    </row>
    <row r="5533" spans="2:6" x14ac:dyDescent="0.2">
      <c r="B5533" t="str">
        <f>UPPER('PD12'!$AE$75)</f>
        <v>PD12_57TOT_PR24</v>
      </c>
      <c r="C5533" t="str">
        <f>IF(LEN(_xlfn.CONCAT('PD12'!$B$67, " - ", 'PD12'!$B$75, " - ", 'PD12'!$M$5))&gt;230,LEFT(_xlfn.CONCAT('PD12'!$B$67, " - ", 'PD12'!$B$75, " - ", 'PD12'!$M$5),212)&amp;" [*** truncated]",_xlfn.CONCAT('PD12'!$B$67, " - ", 'PD12'!$B$75, " - ", 'PD12'!$M$5))</f>
        <v>PR19 reconciliation revenue adjustments in PR24 base year prices - PR19 Residential retail revenue adjustment in 2022-23 FYA (CPIH deflated) prices - Total</v>
      </c>
      <c r="D5533" t="str">
        <f>'PD12'!$C$75</f>
        <v>£m</v>
      </c>
      <c r="E5533" t="s">
        <v>8488</v>
      </c>
      <c r="F5533" s="1248">
        <f>IF(ISBLANK('PD12'!$M$75),"##BLANK",'PD12'!$M$75)</f>
        <v>9.3130103310631576</v>
      </c>
    </row>
    <row r="5534" spans="2:6" x14ac:dyDescent="0.2">
      <c r="B5534" t="str">
        <f>UPPER('PD12'!$AD$76)</f>
        <v>PD12_58BR_PR24</v>
      </c>
      <c r="C5534" t="str">
        <f>IF(LEN(_xlfn.CONCAT('PD12'!$B$67, " - ", 'PD12'!$B$76, " - ", 'PD12'!$L$5))&gt;230,LEFT(_xlfn.CONCAT('PD12'!$B$67, " - ", 'PD12'!$B$76, " - ", 'PD12'!$L$5),212)&amp;" [*** truncated]",_xlfn.CONCAT('PD12'!$B$67, " - ", 'PD12'!$B$76, " - ", 'PD12'!$L$5))</f>
        <v>PR19 reconciliation revenue adjustments in PR24 base year prices - PR19 Business retail revenue adjustment in 2022-23 FYA (CPIH deflated) prices - Business retail</v>
      </c>
      <c r="D5534" t="str">
        <f>'PD12'!$C$76</f>
        <v>£m</v>
      </c>
      <c r="E5534" t="s">
        <v>8488</v>
      </c>
      <c r="F5534" s="1248">
        <f>IF(ISBLANK('PD12'!$L$76),"##BLANK",'PD12'!$L$76)</f>
        <v>0</v>
      </c>
    </row>
    <row r="5535" spans="2:6" x14ac:dyDescent="0.2">
      <c r="B5535" t="str">
        <f>UPPER('PD12'!$AE$76)</f>
        <v>PD12_58TOT_PR24</v>
      </c>
      <c r="C5535" t="str">
        <f>IF(LEN(_xlfn.CONCAT('PD12'!$B$67, " - ", 'PD12'!$B$76, " - ", 'PD12'!$M$5))&gt;230,LEFT(_xlfn.CONCAT('PD12'!$B$67, " - ", 'PD12'!$B$76, " - ", 'PD12'!$M$5),212)&amp;" [*** truncated]",_xlfn.CONCAT('PD12'!$B$67, " - ", 'PD12'!$B$76, " - ", 'PD12'!$M$5))</f>
        <v>PR19 reconciliation revenue adjustments in PR24 base year prices - PR19 Business retail revenue adjustment in 2022-23 FYA (CPIH deflated) prices - Total</v>
      </c>
      <c r="D5535" t="str">
        <f>'PD12'!$C$76</f>
        <v>£m</v>
      </c>
      <c r="E5535" t="s">
        <v>8488</v>
      </c>
      <c r="F5535" s="1248">
        <f>IF(ISBLANK('PD12'!$M$76),"##BLANK",'PD12'!$M$76)</f>
        <v>0</v>
      </c>
    </row>
    <row r="5536" spans="2:6" x14ac:dyDescent="0.2">
      <c r="B5536" t="str">
        <f>UPPER('PD12'!$W$77)</f>
        <v>PD12_59WR_PR24</v>
      </c>
      <c r="C5536" t="str">
        <f>IF(LEN(_xlfn.CONCAT('PD12'!$B$67, " - ", 'PD12'!$B$77, " - ", 'PD12'!$E$5))&gt;230,LEFT(_xlfn.CONCAT('PD12'!$B$67, " - ", 'PD12'!$B$77, " - ", 'PD12'!$E$5),212)&amp;" [*** truncated]",_xlfn.CONCAT('PD12'!$B$67, " - ", 'PD12'!$B$77, " - ", 'PD12'!$E$5))</f>
        <v>PR19 reconciliation revenue adjustments in PR24 base year prices - PR19 Water trading revenue adjustment in 2022-23 FYA (CPIH deflated) prices - Water resources</v>
      </c>
      <c r="D5536" t="str">
        <f>'PD12'!$C$77</f>
        <v>£m</v>
      </c>
      <c r="E5536" t="s">
        <v>8488</v>
      </c>
      <c r="F5536" s="1248">
        <f>IF(ISBLANK('PD12'!$E$77),"##BLANK",'PD12'!$E$77)</f>
        <v>0</v>
      </c>
    </row>
    <row r="5537" spans="2:6" x14ac:dyDescent="0.2">
      <c r="B5537" t="str">
        <f>UPPER('PD12'!$X$77)</f>
        <v>PD12_59WN_PR24</v>
      </c>
      <c r="C5537" t="str">
        <f>IF(LEN(_xlfn.CONCAT('PD12'!$B$67, " - ", 'PD12'!$B$77, " - ", 'PD12'!$F$5))&gt;230,LEFT(_xlfn.CONCAT('PD12'!$B$67, " - ", 'PD12'!$B$77, " - ", 'PD12'!$F$5),212)&amp;" [*** truncated]",_xlfn.CONCAT('PD12'!$B$67, " - ", 'PD12'!$B$77, " - ", 'PD12'!$F$5))</f>
        <v>PR19 reconciliation revenue adjustments in PR24 base year prices - PR19 Water trading revenue adjustment in 2022-23 FYA (CPIH deflated) prices - Water Network+</v>
      </c>
      <c r="D5537" t="str">
        <f>'PD12'!$C$77</f>
        <v>£m</v>
      </c>
      <c r="E5537" t="s">
        <v>8488</v>
      </c>
      <c r="F5537" s="1248">
        <f>IF(ISBLANK('PD12'!$F$77),"##BLANK",'PD12'!$F$77)</f>
        <v>0</v>
      </c>
    </row>
    <row r="5538" spans="2:6" x14ac:dyDescent="0.2">
      <c r="B5538" t="str">
        <f>UPPER('PD12'!$AE$77)</f>
        <v>PD12_59TOT_PR24</v>
      </c>
      <c r="C5538" t="str">
        <f>IF(LEN(_xlfn.CONCAT('PD12'!$B$67, " - ", 'PD12'!$B$77, " - ", 'PD12'!$M$5))&gt;230,LEFT(_xlfn.CONCAT('PD12'!$B$67, " - ", 'PD12'!$B$77, " - ", 'PD12'!$M$5),212)&amp;" [*** truncated]",_xlfn.CONCAT('PD12'!$B$67, " - ", 'PD12'!$B$77, " - ", 'PD12'!$M$5))</f>
        <v>PR19 reconciliation revenue adjustments in PR24 base year prices - PR19 Water trading revenue adjustment in 2022-23 FYA (CPIH deflated) prices - Total</v>
      </c>
      <c r="D5538" t="str">
        <f>'PD12'!$C$77</f>
        <v>£m</v>
      </c>
      <c r="E5538" t="s">
        <v>8488</v>
      </c>
      <c r="F5538" s="1248">
        <f>IF(ISBLANK('PD12'!$M$77),"##BLANK",'PD12'!$M$77)</f>
        <v>0</v>
      </c>
    </row>
    <row r="5539" spans="2:6" x14ac:dyDescent="0.2">
      <c r="B5539" t="str">
        <f>UPPER('PD12'!$X$78)</f>
        <v>PD12_60WN_PR24</v>
      </c>
      <c r="C5539" t="str">
        <f>IF(LEN(_xlfn.CONCAT('PD12'!$B$67, " - ", 'PD12'!$B$78, " - ", 'PD12'!$F$5))&gt;230,LEFT(_xlfn.CONCAT('PD12'!$B$67, " - ", 'PD12'!$B$78, " - ", 'PD12'!$F$5),212)&amp;" [*** truncated]",_xlfn.CONCAT('PD12'!$B$67, " - ", 'PD12'!$B$78, " - ", 'PD12'!$F$5))</f>
        <v>PR19 reconciliation revenue adjustments in PR24 base year prices - PR19 Developer services revenue adjustment in 2022-23 FYA (CPIH deflated) prices - Water Network+</v>
      </c>
      <c r="D5539" t="str">
        <f>'PD12'!$C$78</f>
        <v>£m</v>
      </c>
      <c r="E5539" t="s">
        <v>8488</v>
      </c>
      <c r="F5539" s="1248">
        <f>IF(ISBLANK('PD12'!$F$78),"##BLANK",'PD12'!$F$78)</f>
        <v>32.909809226404441</v>
      </c>
    </row>
    <row r="5540" spans="2:6" x14ac:dyDescent="0.2">
      <c r="B5540" t="str">
        <f>UPPER('PD12'!$Y$78)</f>
        <v>PD12_60WWN_PR24</v>
      </c>
      <c r="C5540" t="str">
        <f>IF(LEN(_xlfn.CONCAT('PD12'!$B$67, " - ", 'PD12'!$B$78, " - ", 'PD12'!$G$5))&gt;230,LEFT(_xlfn.CONCAT('PD12'!$B$67, " - ", 'PD12'!$B$78, " - ", 'PD12'!$G$5),212)&amp;" [*** truncated]",_xlfn.CONCAT('PD12'!$B$67, " - ", 'PD12'!$B$78, " - ", 'PD12'!$G$5))</f>
        <v>PR19 reconciliation revenue adjustments in PR24 base year prices - PR19 Developer services revenue adjustment in 2022-23 FYA (CPIH deflated) prices - Wastewater Network+</v>
      </c>
      <c r="D5540" t="str">
        <f>'PD12'!$C$78</f>
        <v>£m</v>
      </c>
      <c r="E5540" t="s">
        <v>8488</v>
      </c>
      <c r="F5540" s="1248">
        <f>IF(ISBLANK('PD12'!$G$78),"##BLANK",'PD12'!$G$78)</f>
        <v>28.524400197348569</v>
      </c>
    </row>
    <row r="5541" spans="2:6" x14ac:dyDescent="0.2">
      <c r="B5541" t="str">
        <f>UPPER('PD12'!$AE$78)</f>
        <v>PD12_60TOT_PR24</v>
      </c>
      <c r="C5541" t="str">
        <f>IF(LEN(_xlfn.CONCAT('PD12'!$B$67, " - ", 'PD12'!$B$78, " - ", 'PD12'!$M$5))&gt;230,LEFT(_xlfn.CONCAT('PD12'!$B$67, " - ", 'PD12'!$B$78, " - ", 'PD12'!$M$5),212)&amp;" [*** truncated]",_xlfn.CONCAT('PD12'!$B$67, " - ", 'PD12'!$B$78, " - ", 'PD12'!$M$5))</f>
        <v>PR19 reconciliation revenue adjustments in PR24 base year prices - PR19 Developer services revenue adjustment in 2022-23 FYA (CPIH deflated) prices - Total</v>
      </c>
      <c r="D5541" t="str">
        <f>'PD12'!$C$78</f>
        <v>£m</v>
      </c>
      <c r="E5541" t="s">
        <v>8488</v>
      </c>
      <c r="F5541" s="1248">
        <f>IF(ISBLANK('PD12'!$M$78),"##BLANK",'PD12'!$M$78)</f>
        <v>61.434209423753011</v>
      </c>
    </row>
    <row r="5542" spans="2:6" x14ac:dyDescent="0.2">
      <c r="B5542" t="str">
        <f>UPPER('PD12'!$W$79)</f>
        <v>PD12_61WR_PR24</v>
      </c>
      <c r="C5542" t="str">
        <f>IF(LEN(_xlfn.CONCAT('PD12'!$B$67, " - ", 'PD12'!$B$79, " - ", 'PD12'!$E$5))&gt;230,LEFT(_xlfn.CONCAT('PD12'!$B$67, " - ", 'PD12'!$B$79, " - ", 'PD12'!$E$5),212)&amp;" [*** truncated]",_xlfn.CONCAT('PD12'!$B$67, " - ", 'PD12'!$B$79, " - ", 'PD12'!$E$5))</f>
        <v>PR19 reconciliation revenue adjustments in PR24 base year prices - PR19 Cost of new debt revenue adjustment in 2022-23 FYA (CPIH deflated) prices - Water resources</v>
      </c>
      <c r="D5542" t="str">
        <f>'PD12'!$C$79</f>
        <v>£m</v>
      </c>
      <c r="E5542" t="s">
        <v>8488</v>
      </c>
      <c r="F5542" s="1248">
        <f>IF(ISBLANK('PD12'!$E$79),"##BLANK",'PD12'!$E$79)</f>
        <v>1.431755955180718</v>
      </c>
    </row>
    <row r="5543" spans="2:6" x14ac:dyDescent="0.2">
      <c r="B5543" t="str">
        <f>UPPER('PD12'!$X$79)</f>
        <v>PD12_61WN_PR24</v>
      </c>
      <c r="C5543" t="str">
        <f>IF(LEN(_xlfn.CONCAT('PD12'!$B$67, " - ", 'PD12'!$B$79, " - ", 'PD12'!$F$5))&gt;230,LEFT(_xlfn.CONCAT('PD12'!$B$67, " - ", 'PD12'!$B$79, " - ", 'PD12'!$F$5),212)&amp;" [*** truncated]",_xlfn.CONCAT('PD12'!$B$67, " - ", 'PD12'!$B$79, " - ", 'PD12'!$F$5))</f>
        <v>PR19 reconciliation revenue adjustments in PR24 base year prices - PR19 Cost of new debt revenue adjustment in 2022-23 FYA (CPIH deflated) prices - Water Network+</v>
      </c>
      <c r="D5543" t="str">
        <f>'PD12'!$C$79</f>
        <v>£m</v>
      </c>
      <c r="E5543" t="s">
        <v>8488</v>
      </c>
      <c r="F5543" s="1248">
        <f>IF(ISBLANK('PD12'!$F$79),"##BLANK",'PD12'!$F$79)</f>
        <v>21.444765441597703</v>
      </c>
    </row>
    <row r="5544" spans="2:6" x14ac:dyDescent="0.2">
      <c r="B5544" t="str">
        <f>UPPER('PD12'!$Y$79)</f>
        <v>PD12_61WWN_PR24</v>
      </c>
      <c r="C5544" t="str">
        <f>IF(LEN(_xlfn.CONCAT('PD12'!$B$67, " - ", 'PD12'!$B$79, " - ", 'PD12'!$G$5))&gt;230,LEFT(_xlfn.CONCAT('PD12'!$B$67, " - ", 'PD12'!$B$79, " - ", 'PD12'!$G$5),212)&amp;" [*** truncated]",_xlfn.CONCAT('PD12'!$B$67, " - ", 'PD12'!$B$79, " - ", 'PD12'!$G$5))</f>
        <v>PR19 reconciliation revenue adjustments in PR24 base year prices - PR19 Cost of new debt revenue adjustment in 2022-23 FYA (CPIH deflated) prices - Wastewater Network+</v>
      </c>
      <c r="D5544" t="str">
        <f>'PD12'!$C$79</f>
        <v>£m</v>
      </c>
      <c r="E5544" t="s">
        <v>8488</v>
      </c>
      <c r="F5544" s="1248">
        <f>IF(ISBLANK('PD12'!$G$79),"##BLANK",'PD12'!$G$79)</f>
        <v>32.61470197073217</v>
      </c>
    </row>
    <row r="5545" spans="2:6" x14ac:dyDescent="0.2">
      <c r="B5545" t="str">
        <f>UPPER('PD12'!$Z$79)</f>
        <v>PD12_61BIO_PR24</v>
      </c>
      <c r="C5545" t="str">
        <f>IF(LEN(_xlfn.CONCAT('PD12'!$B$67, " - ", 'PD12'!$B$79, " - ", 'PD12'!$H$5))&gt;230,LEFT(_xlfn.CONCAT('PD12'!$B$67, " - ", 'PD12'!$B$79, " - ", 'PD12'!$H$5),212)&amp;" [*** truncated]",_xlfn.CONCAT('PD12'!$B$67, " - ", 'PD12'!$B$79, " - ", 'PD12'!$H$5))</f>
        <v>PR19 reconciliation revenue adjustments in PR24 base year prices - PR19 Cost of new debt revenue adjustment in 2022-23 FYA (CPIH deflated) prices - Bioresources</v>
      </c>
      <c r="D5545" t="str">
        <f>'PD12'!$C$79</f>
        <v>£m</v>
      </c>
      <c r="E5545" t="s">
        <v>8488</v>
      </c>
      <c r="F5545" s="1248">
        <f>IF(ISBLANK('PD12'!$H$79),"##BLANK",'PD12'!$H$79)</f>
        <v>2.2783619501195234</v>
      </c>
    </row>
    <row r="5546" spans="2:6" x14ac:dyDescent="0.2">
      <c r="B5546" t="str">
        <f>UPPER('PD12'!$AA$79)</f>
        <v>PD12_61ADDN1_PR24</v>
      </c>
      <c r="C5546" t="str">
        <f>IF(LEN(_xlfn.CONCAT('PD12'!$B$67, " - ", 'PD12'!$B$79, " - ", 'PD12'!$I$5))&gt;230,LEFT(_xlfn.CONCAT('PD12'!$B$67, " - ", 'PD12'!$B$79, " - ", 'PD12'!$I$5),212)&amp;" [*** truncated]",_xlfn.CONCAT('PD12'!$B$67, " - ", 'PD12'!$B$79, " - ", 'PD12'!$I$5))</f>
        <v>PR19 reconciliation revenue adjustments in PR24 base year prices - PR19 Cost of new debt revenue adjustment in 2022-23 FYA (CPIH deflated) prices - Additional Control 1</v>
      </c>
      <c r="D5546" t="str">
        <f>'PD12'!$C$79</f>
        <v>£m</v>
      </c>
      <c r="E5546" t="s">
        <v>8488</v>
      </c>
      <c r="F5546" s="1248">
        <f>IF(ISBLANK('PD12'!$I$79),"##BLANK",'PD12'!$I$79)</f>
        <v>0</v>
      </c>
    </row>
    <row r="5547" spans="2:6" x14ac:dyDescent="0.2">
      <c r="B5547" t="str">
        <f>UPPER('PD12'!$AB$79)</f>
        <v>PD12_61ADDN2_PR24</v>
      </c>
      <c r="C5547" t="str">
        <f>IF(LEN(_xlfn.CONCAT('PD12'!$B$67, " - ", 'PD12'!$B$79, " - ", 'PD12'!$J$5))&gt;230,LEFT(_xlfn.CONCAT('PD12'!$B$67, " - ", 'PD12'!$B$79, " - ", 'PD12'!$J$5),212)&amp;" [*** truncated]",_xlfn.CONCAT('PD12'!$B$67, " - ", 'PD12'!$B$79, " - ", 'PD12'!$J$5))</f>
        <v>PR19 reconciliation revenue adjustments in PR24 base year prices - PR19 Cost of new debt revenue adjustment in 2022-23 FYA (CPIH deflated) prices - Additional Control 2</v>
      </c>
      <c r="D5547" t="str">
        <f>'PD12'!$C$79</f>
        <v>£m</v>
      </c>
      <c r="E5547" t="s">
        <v>8488</v>
      </c>
      <c r="F5547" s="1248">
        <f>IF(ISBLANK('PD12'!$J$79),"##BLANK",'PD12'!$J$79)</f>
        <v>0</v>
      </c>
    </row>
    <row r="5548" spans="2:6" x14ac:dyDescent="0.2">
      <c r="B5548" t="str">
        <f>UPPER('PD12'!$AE$79)</f>
        <v>PD12_61TOT_PR24</v>
      </c>
      <c r="C5548" t="str">
        <f>IF(LEN(_xlfn.CONCAT('PD12'!$B$67, " - ", 'PD12'!$B$79, " - ", 'PD12'!$M$5))&gt;230,LEFT(_xlfn.CONCAT('PD12'!$B$67, " - ", 'PD12'!$B$79, " - ", 'PD12'!$M$5),212)&amp;" [*** truncated]",_xlfn.CONCAT('PD12'!$B$67, " - ", 'PD12'!$B$79, " - ", 'PD12'!$M$5))</f>
        <v>PR19 reconciliation revenue adjustments in PR24 base year prices - PR19 Cost of new debt revenue adjustment in 2022-23 FYA (CPIH deflated) prices - Total</v>
      </c>
      <c r="D5548" t="str">
        <f>'PD12'!$C$79</f>
        <v>£m</v>
      </c>
      <c r="E5548" t="s">
        <v>8488</v>
      </c>
      <c r="F5548" s="1248">
        <f>IF(ISBLANK('PD12'!$M$79),"##BLANK",'PD12'!$M$79)</f>
        <v>57.769585317630117</v>
      </c>
    </row>
    <row r="5549" spans="2:6" x14ac:dyDescent="0.2">
      <c r="B5549" t="str">
        <f>UPPER('PD12'!$X$80)</f>
        <v>PD12_62WN_PR24</v>
      </c>
      <c r="C5549" t="str">
        <f>IF(LEN(_xlfn.CONCAT('PD12'!$B$67, " - ", 'PD12'!$B$80, " - ", 'PD12'!$F$5))&gt;230,LEFT(_xlfn.CONCAT('PD12'!$B$67, " - ", 'PD12'!$B$80, " - ", 'PD12'!$F$5),212)&amp;" [*** truncated]",_xlfn.CONCAT('PD12'!$B$67, " - ", 'PD12'!$B$80, " - ", 'PD12'!$F$5))</f>
        <v>PR19 reconciliation revenue adjustments in PR24 base year prices - PR19 Gearing outperformance revenue adjustment in 2022-23 FYA (CPIH deflated) prices - Water Network+</v>
      </c>
      <c r="D5549" t="str">
        <f>'PD12'!$C$80</f>
        <v>£m</v>
      </c>
      <c r="E5549" t="s">
        <v>8488</v>
      </c>
      <c r="F5549" s="1248">
        <f>IF(ISBLANK('PD12'!$F$80),"##BLANK",'PD12'!$F$80)</f>
        <v>0</v>
      </c>
    </row>
    <row r="5550" spans="2:6" x14ac:dyDescent="0.2">
      <c r="B5550" t="str">
        <f>UPPER('PD12'!$Y$80)</f>
        <v>PD12_62WWN_PR24</v>
      </c>
      <c r="C5550" t="str">
        <f>IF(LEN(_xlfn.CONCAT('PD12'!$B$67, " - ", 'PD12'!$B$80, " - ", 'PD12'!$G$5))&gt;230,LEFT(_xlfn.CONCAT('PD12'!$B$67, " - ", 'PD12'!$B$80, " - ", 'PD12'!$G$5),212)&amp;" [*** truncated]",_xlfn.CONCAT('PD12'!$B$67, " - ", 'PD12'!$B$80, " - ", 'PD12'!$G$5))</f>
        <v>PR19 reconciliation revenue adjustments in PR24 base year prices - PR19 Gearing outperformance revenue adjustment in 2022-23 FYA (CPIH deflated) prices - Wastewater Network+</v>
      </c>
      <c r="D5550" t="str">
        <f>'PD12'!$C$80</f>
        <v>£m</v>
      </c>
      <c r="E5550" t="s">
        <v>8488</v>
      </c>
      <c r="F5550" s="1248">
        <f>IF(ISBLANK('PD12'!$G$80),"##BLANK",'PD12'!$G$80)</f>
        <v>0</v>
      </c>
    </row>
    <row r="5551" spans="2:6" x14ac:dyDescent="0.2">
      <c r="B5551" t="str">
        <f>UPPER('PD12'!$AE$80)</f>
        <v>PD12_62TOT_PR24</v>
      </c>
      <c r="C5551" t="str">
        <f>IF(LEN(_xlfn.CONCAT('PD12'!$B$67, " - ", 'PD12'!$B$80, " - ", 'PD12'!$M$5))&gt;230,LEFT(_xlfn.CONCAT('PD12'!$B$67, " - ", 'PD12'!$B$80, " - ", 'PD12'!$M$5),212)&amp;" [*** truncated]",_xlfn.CONCAT('PD12'!$B$67, " - ", 'PD12'!$B$80, " - ", 'PD12'!$M$5))</f>
        <v>PR19 reconciliation revenue adjustments in PR24 base year prices - PR19 Gearing outperformance revenue adjustment in 2022-23 FYA (CPIH deflated) prices - Total</v>
      </c>
      <c r="D5551" t="str">
        <f>'PD12'!$C$80</f>
        <v>£m</v>
      </c>
      <c r="E5551" t="s">
        <v>8488</v>
      </c>
      <c r="F5551" s="1248">
        <f>IF(ISBLANK('PD12'!$M$80),"##BLANK",'PD12'!$M$80)</f>
        <v>0</v>
      </c>
    </row>
    <row r="5552" spans="2:6" x14ac:dyDescent="0.2">
      <c r="B5552" t="str">
        <f>UPPER('PD12'!$W$81)</f>
        <v>PD12_63WR_PR24</v>
      </c>
      <c r="C5552" t="str">
        <f>IF(LEN(_xlfn.CONCAT('PD12'!$B$67, " - ", 'PD12'!$B$81, " - ", 'PD12'!$E$5))&gt;230,LEFT(_xlfn.CONCAT('PD12'!$B$67, " - ", 'PD12'!$B$81, " - ", 'PD12'!$E$5),212)&amp;" [*** truncated]",_xlfn.CONCAT('PD12'!$B$67, " - ", 'PD12'!$B$81, " - ", 'PD12'!$E$5))</f>
        <v>PR19 reconciliation revenue adjustments in PR24 base year prices - PR19 Totex costs revenue adjustment in 2022-23 FYA (CPIH deflated) prices - Water resources</v>
      </c>
      <c r="D5552" t="str">
        <f>'PD12'!$C$81</f>
        <v>£m</v>
      </c>
      <c r="E5552" t="s">
        <v>8488</v>
      </c>
      <c r="F5552" s="1248">
        <f>IF(ISBLANK('PD12'!$E$81),"##BLANK",'PD12'!$E$81)</f>
        <v>-4.7797943137712702</v>
      </c>
    </row>
    <row r="5553" spans="2:6" x14ac:dyDescent="0.2">
      <c r="B5553" t="str">
        <f>UPPER('PD12'!$X$81)</f>
        <v>PD12_63WN_PR24</v>
      </c>
      <c r="C5553" t="str">
        <f>IF(LEN(_xlfn.CONCAT('PD12'!$B$67, " - ", 'PD12'!$B$81, " - ", 'PD12'!$F$5))&gt;230,LEFT(_xlfn.CONCAT('PD12'!$B$67, " - ", 'PD12'!$B$81, " - ", 'PD12'!$F$5),212)&amp;" [*** truncated]",_xlfn.CONCAT('PD12'!$B$67, " - ", 'PD12'!$B$81, " - ", 'PD12'!$F$5))</f>
        <v>PR19 reconciliation revenue adjustments in PR24 base year prices - PR19 Totex costs revenue adjustment in 2022-23 FYA (CPIH deflated) prices - Water Network+</v>
      </c>
      <c r="D5553" t="str">
        <f>'PD12'!$C$81</f>
        <v>£m</v>
      </c>
      <c r="E5553" t="s">
        <v>8488</v>
      </c>
      <c r="F5553" s="1248">
        <f>IF(ISBLANK('PD12'!$F$81),"##BLANK",'PD12'!$F$81)</f>
        <v>97.073019872043957</v>
      </c>
    </row>
    <row r="5554" spans="2:6" x14ac:dyDescent="0.2">
      <c r="B5554" t="str">
        <f>UPPER('PD12'!$Y$81)</f>
        <v>PD12_63WWN_PR24</v>
      </c>
      <c r="C5554" t="str">
        <f>IF(LEN(_xlfn.CONCAT('PD12'!$B$67, " - ", 'PD12'!$B$81, " - ", 'PD12'!$G$5))&gt;230,LEFT(_xlfn.CONCAT('PD12'!$B$67, " - ", 'PD12'!$B$81, " - ", 'PD12'!$G$5),212)&amp;" [*** truncated]",_xlfn.CONCAT('PD12'!$B$67, " - ", 'PD12'!$B$81, " - ", 'PD12'!$G$5))</f>
        <v>PR19 reconciliation revenue adjustments in PR24 base year prices - PR19 Totex costs revenue adjustment in 2022-23 FYA (CPIH deflated) prices - Wastewater Network+</v>
      </c>
      <c r="D5554" t="str">
        <f>'PD12'!$C$81</f>
        <v>£m</v>
      </c>
      <c r="E5554" t="s">
        <v>8488</v>
      </c>
      <c r="F5554" s="1248">
        <f>IF(ISBLANK('PD12'!$G$81),"##BLANK",'PD12'!$G$81)</f>
        <v>-24.903705500755606</v>
      </c>
    </row>
    <row r="5555" spans="2:6" x14ac:dyDescent="0.2">
      <c r="B5555" t="str">
        <f>UPPER('PD12'!$Z$81)</f>
        <v>PD12_63BIO_PR24</v>
      </c>
      <c r="C5555" t="str">
        <f>IF(LEN(_xlfn.CONCAT('PD12'!$B$67, " - ", 'PD12'!$B$81, " - ", 'PD12'!$H$5))&gt;230,LEFT(_xlfn.CONCAT('PD12'!$B$67, " - ", 'PD12'!$B$81, " - ", 'PD12'!$H$5),212)&amp;" [*** truncated]",_xlfn.CONCAT('PD12'!$B$67, " - ", 'PD12'!$B$81, " - ", 'PD12'!$H$5))</f>
        <v>PR19 reconciliation revenue adjustments in PR24 base year prices - PR19 Totex costs revenue adjustment in 2022-23 FYA (CPIH deflated) prices - Bioresources</v>
      </c>
      <c r="D5555" t="str">
        <f>'PD12'!$C$81</f>
        <v>£m</v>
      </c>
      <c r="E5555" t="s">
        <v>8488</v>
      </c>
      <c r="F5555" s="1248">
        <f>IF(ISBLANK('PD12'!$H$81),"##BLANK",'PD12'!$H$81)</f>
        <v>-1.2761000829920532</v>
      </c>
    </row>
    <row r="5556" spans="2:6" x14ac:dyDescent="0.2">
      <c r="B5556" t="str">
        <f>UPPER('PD12'!$AA$81)</f>
        <v>PD12_63ADDN1_PR24</v>
      </c>
      <c r="C5556" t="str">
        <f>IF(LEN(_xlfn.CONCAT('PD12'!$B$67, " - ", 'PD12'!$B$81, " - ", 'PD12'!$I$5))&gt;230,LEFT(_xlfn.CONCAT('PD12'!$B$67, " - ", 'PD12'!$B$81, " - ", 'PD12'!$I$5),212)&amp;" [*** truncated]",_xlfn.CONCAT('PD12'!$B$67, " - ", 'PD12'!$B$81, " - ", 'PD12'!$I$5))</f>
        <v>PR19 reconciliation revenue adjustments in PR24 base year prices - PR19 Totex costs revenue adjustment in 2022-23 FYA (CPIH deflated) prices - Additional Control 1</v>
      </c>
      <c r="D5556" t="str">
        <f>'PD12'!$C$81</f>
        <v>£m</v>
      </c>
      <c r="E5556" t="s">
        <v>8488</v>
      </c>
      <c r="F5556" s="1248">
        <f>IF(ISBLANK('PD12'!$I$81),"##BLANK",'PD12'!$I$81)</f>
        <v>0</v>
      </c>
    </row>
    <row r="5557" spans="2:6" x14ac:dyDescent="0.2">
      <c r="B5557" t="str">
        <f>UPPER('PD12'!$AB$81)</f>
        <v>PD12_63ADDN2_PR24</v>
      </c>
      <c r="C5557" t="str">
        <f>IF(LEN(_xlfn.CONCAT('PD12'!$B$67, " - ", 'PD12'!$B$81, " - ", 'PD12'!$J$5))&gt;230,LEFT(_xlfn.CONCAT('PD12'!$B$67, " - ", 'PD12'!$B$81, " - ", 'PD12'!$J$5),212)&amp;" [*** truncated]",_xlfn.CONCAT('PD12'!$B$67, " - ", 'PD12'!$B$81, " - ", 'PD12'!$J$5))</f>
        <v>PR19 reconciliation revenue adjustments in PR24 base year prices - PR19 Totex costs revenue adjustment in 2022-23 FYA (CPIH deflated) prices - Additional Control 2</v>
      </c>
      <c r="D5557" t="str">
        <f>'PD12'!$C$81</f>
        <v>£m</v>
      </c>
      <c r="E5557" t="s">
        <v>8488</v>
      </c>
      <c r="F5557" s="1248">
        <f>IF(ISBLANK('PD12'!$J$81),"##BLANK",'PD12'!$J$81)</f>
        <v>0</v>
      </c>
    </row>
    <row r="5558" spans="2:6" x14ac:dyDescent="0.2">
      <c r="B5558" t="str">
        <f>UPPER('PD12'!$AE$81)</f>
        <v>PD12_63TOT_PR24</v>
      </c>
      <c r="C5558" t="str">
        <f>IF(LEN(_xlfn.CONCAT('PD12'!$B$67, " - ", 'PD12'!$B$81, " - ", 'PD12'!$M$5))&gt;230,LEFT(_xlfn.CONCAT('PD12'!$B$67, " - ", 'PD12'!$B$81, " - ", 'PD12'!$M$5),212)&amp;" [*** truncated]",_xlfn.CONCAT('PD12'!$B$67, " - ", 'PD12'!$B$81, " - ", 'PD12'!$M$5))</f>
        <v>PR19 reconciliation revenue adjustments in PR24 base year prices - PR19 Totex costs revenue adjustment in 2022-23 FYA (CPIH deflated) prices - Total</v>
      </c>
      <c r="D5558" t="str">
        <f>'PD12'!$C$81</f>
        <v>£m</v>
      </c>
      <c r="E5558" t="s">
        <v>8488</v>
      </c>
      <c r="F5558" s="1248">
        <f>IF(ISBLANK('PD12'!$M$81),"##BLANK",'PD12'!$M$81)</f>
        <v>66.113419974525016</v>
      </c>
    </row>
    <row r="5559" spans="2:6" x14ac:dyDescent="0.2">
      <c r="B5559" t="str">
        <f>UPPER('PD12'!$W$82)</f>
        <v>PD12_64WR_PR24</v>
      </c>
      <c r="C5559" t="str">
        <f>IF(LEN(_xlfn.CONCAT('PD12'!$B$67, " - ", 'PD12'!$B$82, " - ", 'PD12'!$E$5))&gt;230,LEFT(_xlfn.CONCAT('PD12'!$B$67, " - ", 'PD12'!$B$82, " - ", 'PD12'!$E$5),212)&amp;" [*** truncated]",_xlfn.CONCAT('PD12'!$B$67, " - ", 'PD12'!$B$82, " - ", 'PD12'!$E$5))</f>
        <v>PR19 reconciliation revenue adjustments in PR24 base year prices - PR19 Tax revenue adjustment in 2022-23 FYA (CPIH deflated) prices - Water resources</v>
      </c>
      <c r="D5559" t="str">
        <f>'PD12'!$C$82</f>
        <v>£m</v>
      </c>
      <c r="E5559" t="s">
        <v>8488</v>
      </c>
      <c r="F5559" s="1248">
        <f>IF(ISBLANK('PD12'!$E$82),"##BLANK",'PD12'!$E$82)</f>
        <v>0</v>
      </c>
    </row>
    <row r="5560" spans="2:6" x14ac:dyDescent="0.2">
      <c r="B5560" t="str">
        <f>UPPER('PD12'!$X$82)</f>
        <v>PD12_64WN_PR24</v>
      </c>
      <c r="C5560" t="str">
        <f>IF(LEN(_xlfn.CONCAT('PD12'!$B$67, " - ", 'PD12'!$B$82, " - ", 'PD12'!$F$5))&gt;230,LEFT(_xlfn.CONCAT('PD12'!$B$67, " - ", 'PD12'!$B$82, " - ", 'PD12'!$F$5),212)&amp;" [*** truncated]",_xlfn.CONCAT('PD12'!$B$67, " - ", 'PD12'!$B$82, " - ", 'PD12'!$F$5))</f>
        <v>PR19 reconciliation revenue adjustments in PR24 base year prices - PR19 Tax revenue adjustment in 2022-23 FYA (CPIH deflated) prices - Water Network+</v>
      </c>
      <c r="D5560" t="str">
        <f>'PD12'!$C$82</f>
        <v>£m</v>
      </c>
      <c r="E5560" t="s">
        <v>8488</v>
      </c>
      <c r="F5560" s="1248">
        <f>IF(ISBLANK('PD12'!$F$82),"##BLANK",'PD12'!$F$82)</f>
        <v>0</v>
      </c>
    </row>
    <row r="5561" spans="2:6" x14ac:dyDescent="0.2">
      <c r="B5561" t="str">
        <f>UPPER('PD12'!$Y$82)</f>
        <v>PD12_64WWN_PR24</v>
      </c>
      <c r="C5561" t="str">
        <f>IF(LEN(_xlfn.CONCAT('PD12'!$B$67, " - ", 'PD12'!$B$82, " - ", 'PD12'!$G$5))&gt;230,LEFT(_xlfn.CONCAT('PD12'!$B$67, " - ", 'PD12'!$B$82, " - ", 'PD12'!$G$5),212)&amp;" [*** truncated]",_xlfn.CONCAT('PD12'!$B$67, " - ", 'PD12'!$B$82, " - ", 'PD12'!$G$5))</f>
        <v>PR19 reconciliation revenue adjustments in PR24 base year prices - PR19 Tax revenue adjustment in 2022-23 FYA (CPIH deflated) prices - Wastewater Network+</v>
      </c>
      <c r="D5561" t="str">
        <f>'PD12'!$C$82</f>
        <v>£m</v>
      </c>
      <c r="E5561" t="s">
        <v>8488</v>
      </c>
      <c r="F5561" s="1248">
        <f>IF(ISBLANK('PD12'!$G$82),"##BLANK",'PD12'!$G$82)</f>
        <v>0</v>
      </c>
    </row>
    <row r="5562" spans="2:6" x14ac:dyDescent="0.2">
      <c r="B5562" t="str">
        <f>UPPER('PD12'!$Z$82)</f>
        <v>PD12_64BIO_PR24</v>
      </c>
      <c r="C5562" t="str">
        <f>IF(LEN(_xlfn.CONCAT('PD12'!$B$67, " - ", 'PD12'!$B$82, " - ", 'PD12'!$H$5))&gt;230,LEFT(_xlfn.CONCAT('PD12'!$B$67, " - ", 'PD12'!$B$82, " - ", 'PD12'!$H$5),212)&amp;" [*** truncated]",_xlfn.CONCAT('PD12'!$B$67, " - ", 'PD12'!$B$82, " - ", 'PD12'!$H$5))</f>
        <v>PR19 reconciliation revenue adjustments in PR24 base year prices - PR19 Tax revenue adjustment in 2022-23 FYA (CPIH deflated) prices - Bioresources</v>
      </c>
      <c r="D5562" t="str">
        <f>'PD12'!$C$82</f>
        <v>£m</v>
      </c>
      <c r="E5562" t="s">
        <v>8488</v>
      </c>
      <c r="F5562" s="1248">
        <f>IF(ISBLANK('PD12'!$H$82),"##BLANK",'PD12'!$H$82)</f>
        <v>0</v>
      </c>
    </row>
    <row r="5563" spans="2:6" x14ac:dyDescent="0.2">
      <c r="B5563" t="str">
        <f>UPPER('PD12'!$AA$82)</f>
        <v>PD12_64ADDN1_PR24</v>
      </c>
      <c r="C5563" t="str">
        <f>IF(LEN(_xlfn.CONCAT('PD12'!$B$67, " - ", 'PD12'!$B$82, " - ", 'PD12'!$I$5))&gt;230,LEFT(_xlfn.CONCAT('PD12'!$B$67, " - ", 'PD12'!$B$82, " - ", 'PD12'!$I$5),212)&amp;" [*** truncated]",_xlfn.CONCAT('PD12'!$B$67, " - ", 'PD12'!$B$82, " - ", 'PD12'!$I$5))</f>
        <v>PR19 reconciliation revenue adjustments in PR24 base year prices - PR19 Tax revenue adjustment in 2022-23 FYA (CPIH deflated) prices - Additional Control 1</v>
      </c>
      <c r="D5563" t="str">
        <f>'PD12'!$C$82</f>
        <v>£m</v>
      </c>
      <c r="E5563" t="s">
        <v>8488</v>
      </c>
      <c r="F5563" s="1248">
        <f>IF(ISBLANK('PD12'!$I$82),"##BLANK",'PD12'!$I$82)</f>
        <v>0</v>
      </c>
    </row>
    <row r="5564" spans="2:6" x14ac:dyDescent="0.2">
      <c r="B5564" t="str">
        <f>UPPER('PD12'!$AB$82)</f>
        <v>PD12_64ADDN2_PR24</v>
      </c>
      <c r="C5564" t="str">
        <f>IF(LEN(_xlfn.CONCAT('PD12'!$B$67, " - ", 'PD12'!$B$82, " - ", 'PD12'!$J$5))&gt;230,LEFT(_xlfn.CONCAT('PD12'!$B$67, " - ", 'PD12'!$B$82, " - ", 'PD12'!$J$5),212)&amp;" [*** truncated]",_xlfn.CONCAT('PD12'!$B$67, " - ", 'PD12'!$B$82, " - ", 'PD12'!$J$5))</f>
        <v>PR19 reconciliation revenue adjustments in PR24 base year prices - PR19 Tax revenue adjustment in 2022-23 FYA (CPIH deflated) prices - Additional Control 2</v>
      </c>
      <c r="D5564" t="str">
        <f>'PD12'!$C$82</f>
        <v>£m</v>
      </c>
      <c r="E5564" t="s">
        <v>8488</v>
      </c>
      <c r="F5564" s="1248">
        <f>IF(ISBLANK('PD12'!$J$82),"##BLANK",'PD12'!$J$82)</f>
        <v>0</v>
      </c>
    </row>
    <row r="5565" spans="2:6" x14ac:dyDescent="0.2">
      <c r="B5565" t="str">
        <f>UPPER('PD12'!$AE$82)</f>
        <v>PD12_64TOT_PR24</v>
      </c>
      <c r="C5565" t="str">
        <f>IF(LEN(_xlfn.CONCAT('PD12'!$B$67, " - ", 'PD12'!$B$82, " - ", 'PD12'!$M$5))&gt;230,LEFT(_xlfn.CONCAT('PD12'!$B$67, " - ", 'PD12'!$B$82, " - ", 'PD12'!$M$5),212)&amp;" [*** truncated]",_xlfn.CONCAT('PD12'!$B$67, " - ", 'PD12'!$B$82, " - ", 'PD12'!$M$5))</f>
        <v>PR19 reconciliation revenue adjustments in PR24 base year prices - PR19 Tax revenue adjustment in 2022-23 FYA (CPIH deflated) prices - Total</v>
      </c>
      <c r="D5565" t="str">
        <f>'PD12'!$C$82</f>
        <v>£m</v>
      </c>
      <c r="E5565" t="s">
        <v>8488</v>
      </c>
      <c r="F5565" s="1248">
        <f>IF(ISBLANK('PD12'!$M$82),"##BLANK",'PD12'!$M$82)</f>
        <v>0</v>
      </c>
    </row>
    <row r="5566" spans="2:6" x14ac:dyDescent="0.2">
      <c r="B5566" t="str">
        <f>UPPER('PD12'!$W$83)</f>
        <v>PD12_65WR_PR24</v>
      </c>
      <c r="C5566" t="str">
        <f>IF(LEN(_xlfn.CONCAT('PD12'!$B$67, " - ", 'PD12'!$B$83, " - ", 'PD12'!$E$5))&gt;230,LEFT(_xlfn.CONCAT('PD12'!$B$67, " - ", 'PD12'!$B$83, " - ", 'PD12'!$E$5),212)&amp;" [*** truncated]",_xlfn.CONCAT('PD12'!$B$67, " - ", 'PD12'!$B$83, " - ", 'PD12'!$E$5))</f>
        <v>PR19 reconciliation revenue adjustments in PR24 base year prices - PR19 RPI-CPIH wedge revenue adjustment in 2022-23 FYA (CPIH deflated) prices - Water resources</v>
      </c>
      <c r="D5566" t="str">
        <f>'PD12'!$C$83</f>
        <v>£m</v>
      </c>
      <c r="E5566" t="s">
        <v>8488</v>
      </c>
      <c r="F5566" s="1248">
        <f>IF(ISBLANK('PD12'!$E$83),"##BLANK",'PD12'!$E$83)</f>
        <v>0.86772462790634608</v>
      </c>
    </row>
    <row r="5567" spans="2:6" x14ac:dyDescent="0.2">
      <c r="B5567" t="str">
        <f>UPPER('PD12'!$X$83)</f>
        <v>PD12_65WN_PR24</v>
      </c>
      <c r="C5567" t="str">
        <f>IF(LEN(_xlfn.CONCAT('PD12'!$B$67, " - ", 'PD12'!$B$83, " - ", 'PD12'!$F$5))&gt;230,LEFT(_xlfn.CONCAT('PD12'!$B$67, " - ", 'PD12'!$B$83, " - ", 'PD12'!$F$5),212)&amp;" [*** truncated]",_xlfn.CONCAT('PD12'!$B$67, " - ", 'PD12'!$B$83, " - ", 'PD12'!$F$5))</f>
        <v>PR19 reconciliation revenue adjustments in PR24 base year prices - PR19 RPI-CPIH wedge revenue adjustment in 2022-23 FYA (CPIH deflated) prices - Water Network+</v>
      </c>
      <c r="D5567" t="str">
        <f>'PD12'!$C$83</f>
        <v>£m</v>
      </c>
      <c r="E5567" t="s">
        <v>8488</v>
      </c>
      <c r="F5567" s="1248">
        <f>IF(ISBLANK('PD12'!$F$83),"##BLANK",'PD12'!$F$83)</f>
        <v>10.864055423544208</v>
      </c>
    </row>
    <row r="5568" spans="2:6" x14ac:dyDescent="0.2">
      <c r="B5568" t="str">
        <f>UPPER('PD12'!$Y$83)</f>
        <v>PD12_65WWN_PR24</v>
      </c>
      <c r="C5568" t="str">
        <f>IF(LEN(_xlfn.CONCAT('PD12'!$B$67, " - ", 'PD12'!$B$83, " - ", 'PD12'!$G$5))&gt;230,LEFT(_xlfn.CONCAT('PD12'!$B$67, " - ", 'PD12'!$B$83, " - ", 'PD12'!$G$5),212)&amp;" [*** truncated]",_xlfn.CONCAT('PD12'!$B$67, " - ", 'PD12'!$B$83, " - ", 'PD12'!$G$5))</f>
        <v>PR19 reconciliation revenue adjustments in PR24 base year prices - PR19 RPI-CPIH wedge revenue adjustment in 2022-23 FYA (CPIH deflated) prices - Wastewater Network+</v>
      </c>
      <c r="D5568" t="str">
        <f>'PD12'!$C$83</f>
        <v>£m</v>
      </c>
      <c r="E5568" t="s">
        <v>8488</v>
      </c>
      <c r="F5568" s="1248">
        <f>IF(ISBLANK('PD12'!$G$83),"##BLANK",'PD12'!$G$83)</f>
        <v>19.773301786847135</v>
      </c>
    </row>
    <row r="5569" spans="2:6" x14ac:dyDescent="0.2">
      <c r="B5569" t="str">
        <f>UPPER('PD12'!$Z$83)</f>
        <v>PD12_65BIO_PR24</v>
      </c>
      <c r="C5569" t="str">
        <f>IF(LEN(_xlfn.CONCAT('PD12'!$B$67, " - ", 'PD12'!$B$83, " - ", 'PD12'!$H$5))&gt;230,LEFT(_xlfn.CONCAT('PD12'!$B$67, " - ", 'PD12'!$B$83, " - ", 'PD12'!$H$5),212)&amp;" [*** truncated]",_xlfn.CONCAT('PD12'!$B$67, " - ", 'PD12'!$B$83, " - ", 'PD12'!$H$5))</f>
        <v>PR19 reconciliation revenue adjustments in PR24 base year prices - PR19 RPI-CPIH wedge revenue adjustment in 2022-23 FYA (CPIH deflated) prices - Bioresources</v>
      </c>
      <c r="D5569" t="str">
        <f>'PD12'!$C$83</f>
        <v>£m</v>
      </c>
      <c r="E5569" t="s">
        <v>8488</v>
      </c>
      <c r="F5569" s="1248">
        <f>IF(ISBLANK('PD12'!$H$83),"##BLANK",'PD12'!$H$83)</f>
        <v>1.5881097963001571</v>
      </c>
    </row>
    <row r="5570" spans="2:6" x14ac:dyDescent="0.2">
      <c r="B5570" t="str">
        <f>UPPER('PD12'!$AA$83)</f>
        <v>PD12_65ADDN1_PR24</v>
      </c>
      <c r="C5570" t="str">
        <f>IF(LEN(_xlfn.CONCAT('PD12'!$B$67, " - ", 'PD12'!$B$83, " - ", 'PD12'!$I$5))&gt;230,LEFT(_xlfn.CONCAT('PD12'!$B$67, " - ", 'PD12'!$B$83, " - ", 'PD12'!$I$5),212)&amp;" [*** truncated]",_xlfn.CONCAT('PD12'!$B$67, " - ", 'PD12'!$B$83, " - ", 'PD12'!$I$5))</f>
        <v>PR19 reconciliation revenue adjustments in PR24 base year prices - PR19 RPI-CPIH wedge revenue adjustment in 2022-23 FYA (CPIH deflated) prices - Additional Control 1</v>
      </c>
      <c r="D5570" t="str">
        <f>'PD12'!$C$83</f>
        <v>£m</v>
      </c>
      <c r="E5570" t="s">
        <v>8488</v>
      </c>
      <c r="F5570" s="1248">
        <f>IF(ISBLANK('PD12'!$I$83),"##BLANK",'PD12'!$I$83)</f>
        <v>0</v>
      </c>
    </row>
    <row r="5571" spans="2:6" x14ac:dyDescent="0.2">
      <c r="B5571" t="str">
        <f>UPPER('PD12'!$AB$83)</f>
        <v>PD12_65ADDN2_PR24</v>
      </c>
      <c r="C5571" t="str">
        <f>IF(LEN(_xlfn.CONCAT('PD12'!$B$67, " - ", 'PD12'!$B$83, " - ", 'PD12'!$J$5))&gt;230,LEFT(_xlfn.CONCAT('PD12'!$B$67, " - ", 'PD12'!$B$83, " - ", 'PD12'!$J$5),212)&amp;" [*** truncated]",_xlfn.CONCAT('PD12'!$B$67, " - ", 'PD12'!$B$83, " - ", 'PD12'!$J$5))</f>
        <v>PR19 reconciliation revenue adjustments in PR24 base year prices - PR19 RPI-CPIH wedge revenue adjustment in 2022-23 FYA (CPIH deflated) prices - Additional Control 2</v>
      </c>
      <c r="D5571" t="str">
        <f>'PD12'!$C$83</f>
        <v>£m</v>
      </c>
      <c r="E5571" t="s">
        <v>8488</v>
      </c>
      <c r="F5571" s="1248">
        <f>IF(ISBLANK('PD12'!$J$83),"##BLANK",'PD12'!$J$83)</f>
        <v>0</v>
      </c>
    </row>
    <row r="5572" spans="2:6" x14ac:dyDescent="0.2">
      <c r="B5572" t="str">
        <f>UPPER('PD12'!$AE$83)</f>
        <v>PD12_65TOT_PR24</v>
      </c>
      <c r="C5572" t="str">
        <f>IF(LEN(_xlfn.CONCAT('PD12'!$B$67, " - ", 'PD12'!$B$83, " - ", 'PD12'!$M$5))&gt;230,LEFT(_xlfn.CONCAT('PD12'!$B$67, " - ", 'PD12'!$B$83, " - ", 'PD12'!$M$5),212)&amp;" [*** truncated]",_xlfn.CONCAT('PD12'!$B$67, " - ", 'PD12'!$B$83, " - ", 'PD12'!$M$5))</f>
        <v>PR19 reconciliation revenue adjustments in PR24 base year prices - PR19 RPI-CPIH wedge revenue adjustment in 2022-23 FYA (CPIH deflated) prices - Total</v>
      </c>
      <c r="D5572" t="str">
        <f>'PD12'!$C$83</f>
        <v>£m</v>
      </c>
      <c r="E5572" t="s">
        <v>8488</v>
      </c>
      <c r="F5572" s="1248">
        <f>IF(ISBLANK('PD12'!$M$83),"##BLANK",'PD12'!$M$83)</f>
        <v>33.093191634597851</v>
      </c>
    </row>
    <row r="5573" spans="2:6" x14ac:dyDescent="0.2">
      <c r="B5573" t="str">
        <f>UPPER('PD12'!$W$84)</f>
        <v>PD12_66WR_PR24</v>
      </c>
      <c r="C5573" t="str">
        <f>IF(LEN(_xlfn.CONCAT('PD12'!$B$67, " - ", 'PD12'!$B$84, " - ", 'PD12'!$E$5))&gt;230,LEFT(_xlfn.CONCAT('PD12'!$B$67, " - ", 'PD12'!$B$84, " - ", 'PD12'!$E$5),212)&amp;" [*** truncated]",_xlfn.CONCAT('PD12'!$B$67, " - ", 'PD12'!$B$84, " - ", 'PD12'!$E$5))</f>
        <v>PR19 reconciliation revenue adjustments in PR24 base year prices - PR19 Strategic regional water resources revenue adjustment in 2022-23 FYA (CPIH deflated) prices - Water resources</v>
      </c>
      <c r="D5573" t="str">
        <f>'PD12'!$C$84</f>
        <v>£m</v>
      </c>
      <c r="E5573" t="s">
        <v>8488</v>
      </c>
      <c r="F5573" s="1248">
        <f>IF(ISBLANK('PD12'!$E$84),"##BLANK",'PD12'!$E$84)</f>
        <v>25.383122499287595</v>
      </c>
    </row>
    <row r="5574" spans="2:6" x14ac:dyDescent="0.2">
      <c r="B5574" t="str">
        <f>UPPER('PD12'!$X$84)</f>
        <v>PD12_66WN_PR24</v>
      </c>
      <c r="C5574" t="str">
        <f>IF(LEN(_xlfn.CONCAT('PD12'!$B$67, " - ", 'PD12'!$B$84, " - ", 'PD12'!$F$5))&gt;230,LEFT(_xlfn.CONCAT('PD12'!$B$67, " - ", 'PD12'!$B$84, " - ", 'PD12'!$F$5),212)&amp;" [*** truncated]",_xlfn.CONCAT('PD12'!$B$67, " - ", 'PD12'!$B$84, " - ", 'PD12'!$F$5))</f>
        <v>PR19 reconciliation revenue adjustments in PR24 base year prices - PR19 Strategic regional water resources revenue adjustment in 2022-23 FYA (CPIH deflated) prices - Water Network+</v>
      </c>
      <c r="D5574" t="str">
        <f>'PD12'!$C$84</f>
        <v>£m</v>
      </c>
      <c r="E5574" t="s">
        <v>8488</v>
      </c>
      <c r="F5574" s="1248">
        <f>IF(ISBLANK('PD12'!$F$84),"##BLANK",'PD12'!$F$84)</f>
        <v>6.3036125138446968</v>
      </c>
    </row>
    <row r="5575" spans="2:6" x14ac:dyDescent="0.2">
      <c r="B5575" t="str">
        <f>UPPER('PD12'!$AE$84)</f>
        <v>PD12_66TOT_PR24</v>
      </c>
      <c r="C5575" t="str">
        <f>IF(LEN(_xlfn.CONCAT('PD12'!$B$67, " - ", 'PD12'!$B$84, " - ", 'PD12'!$M$5))&gt;230,LEFT(_xlfn.CONCAT('PD12'!$B$67, " - ", 'PD12'!$B$84, " - ", 'PD12'!$M$5),212)&amp;" [*** truncated]",_xlfn.CONCAT('PD12'!$B$67, " - ", 'PD12'!$B$84, " - ", 'PD12'!$M$5))</f>
        <v>PR19 reconciliation revenue adjustments in PR24 base year prices - PR19 Strategic regional water resources revenue adjustment in 2022-23 FYA (CPIH deflated) prices - Total</v>
      </c>
      <c r="D5575" t="str">
        <f>'PD12'!$C$84</f>
        <v>£m</v>
      </c>
      <c r="E5575" t="s">
        <v>8488</v>
      </c>
      <c r="F5575" s="1248">
        <f>IF(ISBLANK('PD12'!$M$84),"##BLANK",'PD12'!$M$84)</f>
        <v>31.686735013132292</v>
      </c>
    </row>
    <row r="5576" spans="2:6" x14ac:dyDescent="0.2">
      <c r="B5576" t="str">
        <f>UPPER('PD12'!$AA$85)</f>
        <v>PD12_67ADDN1_PR24</v>
      </c>
      <c r="C5576" t="str">
        <f>IF(LEN(_xlfn.CONCAT('PD12'!$B$67, " - ", 'PD12'!$B$85, " - ", 'PD12'!$I$5))&gt;230,LEFT(_xlfn.CONCAT('PD12'!$B$67, " - ", 'PD12'!$B$85, " - ", 'PD12'!$I$5),212)&amp;" [*** truncated]",_xlfn.CONCAT('PD12'!$B$67, " - ", 'PD12'!$B$85, " - ", 'PD12'!$I$5))</f>
        <v>PR19 reconciliation revenue adjustments in PR24 base year prices - PR19 Havant Thicket activities revenue adjustment in 2022-23 FYA (CPIH deflated) prices - Additional Control 1</v>
      </c>
      <c r="D5576" t="str">
        <f>'PD12'!$C$85</f>
        <v>£m</v>
      </c>
      <c r="E5576" t="s">
        <v>8488</v>
      </c>
      <c r="F5576" s="1248">
        <f>IF(ISBLANK('PD12'!$I$85),"##BLANK",'PD12'!$I$85)</f>
        <v>0</v>
      </c>
    </row>
    <row r="5577" spans="2:6" x14ac:dyDescent="0.2">
      <c r="B5577" t="str">
        <f>UPPER('PD12'!$AE$85)</f>
        <v>PD12_67TOT_PR24</v>
      </c>
      <c r="C5577" t="str">
        <f>IF(LEN(_xlfn.CONCAT('PD12'!$B$67, " - ", 'PD12'!$B$85, " - ", 'PD12'!$M$5))&gt;230,LEFT(_xlfn.CONCAT('PD12'!$B$67, " - ", 'PD12'!$B$85, " - ", 'PD12'!$M$5),212)&amp;" [*** truncated]",_xlfn.CONCAT('PD12'!$B$67, " - ", 'PD12'!$B$85, " - ", 'PD12'!$M$5))</f>
        <v>PR19 reconciliation revenue adjustments in PR24 base year prices - PR19 Havant Thicket activities revenue adjustment in 2022-23 FYA (CPIH deflated) prices - Total</v>
      </c>
      <c r="D5577" t="str">
        <f>'PD12'!$C$85</f>
        <v>£m</v>
      </c>
      <c r="E5577" t="s">
        <v>8488</v>
      </c>
      <c r="F5577" s="1248">
        <f>IF(ISBLANK('PD12'!$M$85),"##BLANK",'PD12'!$M$85)</f>
        <v>0</v>
      </c>
    </row>
    <row r="5578" spans="2:6" x14ac:dyDescent="0.2">
      <c r="B5578" t="str">
        <f>UPPER('PD12'!$W$86)</f>
        <v>PD12_68WR_PR24</v>
      </c>
      <c r="C5578" t="str">
        <f>IF(LEN(_xlfn.CONCAT('PD12'!$B$67, " - ", 'PD12'!$B$86, " - ", 'PD12'!$E$5))&gt;230,LEFT(_xlfn.CONCAT('PD12'!$B$67, " - ", 'PD12'!$B$86, " - ", 'PD12'!$E$5),212)&amp;" [*** truncated]",_xlfn.CONCAT('PD12'!$B$67, " - ", 'PD12'!$B$86, " - ", 'PD12'!$E$5))</f>
        <v>PR19 reconciliation revenue adjustments in PR24 base year prices - PR19 Green recovery costs revenue adjustment in 2022-23 FYA (CPIH deflated) prices - Water resources</v>
      </c>
      <c r="D5578" t="str">
        <f>'PD12'!$C$86</f>
        <v>£m</v>
      </c>
      <c r="E5578" t="s">
        <v>8488</v>
      </c>
      <c r="F5578" s="1248">
        <f>IF(ISBLANK('PD12'!$E$86),"##BLANK",'PD12'!$E$86)</f>
        <v>0</v>
      </c>
    </row>
    <row r="5579" spans="2:6" x14ac:dyDescent="0.2">
      <c r="B5579" t="str">
        <f>UPPER('PD12'!$X$86)</f>
        <v>PD12_68WN_PR24</v>
      </c>
      <c r="C5579" t="str">
        <f>IF(LEN(_xlfn.CONCAT('PD12'!$B$67, " - ", 'PD12'!$B$86, " - ", 'PD12'!$F$5))&gt;230,LEFT(_xlfn.CONCAT('PD12'!$B$67, " - ", 'PD12'!$B$86, " - ", 'PD12'!$F$5),212)&amp;" [*** truncated]",_xlfn.CONCAT('PD12'!$B$67, " - ", 'PD12'!$B$86, " - ", 'PD12'!$F$5))</f>
        <v>PR19 reconciliation revenue adjustments in PR24 base year prices - PR19 Green recovery costs revenue adjustment in 2022-23 FYA (CPIH deflated) prices - Water Network+</v>
      </c>
      <c r="D5579" t="str">
        <f>'PD12'!$C$86</f>
        <v>£m</v>
      </c>
      <c r="E5579" t="s">
        <v>8488</v>
      </c>
      <c r="F5579" s="1248">
        <f>IF(ISBLANK('PD12'!$F$86),"##BLANK",'PD12'!$F$86)</f>
        <v>0</v>
      </c>
    </row>
    <row r="5580" spans="2:6" x14ac:dyDescent="0.2">
      <c r="B5580" t="str">
        <f>UPPER('PD12'!$Y$86)</f>
        <v>PD12_68WWN_PR24</v>
      </c>
      <c r="C5580" t="str">
        <f>IF(LEN(_xlfn.CONCAT('PD12'!$B$67, " - ", 'PD12'!$B$86, " - ", 'PD12'!$G$5))&gt;230,LEFT(_xlfn.CONCAT('PD12'!$B$67, " - ", 'PD12'!$B$86, " - ", 'PD12'!$G$5),212)&amp;" [*** truncated]",_xlfn.CONCAT('PD12'!$B$67, " - ", 'PD12'!$B$86, " - ", 'PD12'!$G$5))</f>
        <v>PR19 reconciliation revenue adjustments in PR24 base year prices - PR19 Green recovery costs revenue adjustment in 2022-23 FYA (CPIH deflated) prices - Wastewater Network+</v>
      </c>
      <c r="D5580" t="str">
        <f>'PD12'!$C$86</f>
        <v>£m</v>
      </c>
      <c r="E5580" t="s">
        <v>8488</v>
      </c>
      <c r="F5580" s="1248">
        <f>IF(ISBLANK('PD12'!$G$86),"##BLANK",'PD12'!$G$86)</f>
        <v>0</v>
      </c>
    </row>
    <row r="5581" spans="2:6" x14ac:dyDescent="0.2">
      <c r="B5581" t="str">
        <f>UPPER('PD12'!$Z$86)</f>
        <v>PD12_68BIO_PR24</v>
      </c>
      <c r="C5581" t="str">
        <f>IF(LEN(_xlfn.CONCAT('PD12'!$B$67, " - ", 'PD12'!$B$86, " - ", 'PD12'!$H$5))&gt;230,LEFT(_xlfn.CONCAT('PD12'!$B$67, " - ", 'PD12'!$B$86, " - ", 'PD12'!$H$5),212)&amp;" [*** truncated]",_xlfn.CONCAT('PD12'!$B$67, " - ", 'PD12'!$B$86, " - ", 'PD12'!$H$5))</f>
        <v>PR19 reconciliation revenue adjustments in PR24 base year prices - PR19 Green recovery costs revenue adjustment in 2022-23 FYA (CPIH deflated) prices - Bioresources</v>
      </c>
      <c r="D5581" t="str">
        <f>'PD12'!$C$86</f>
        <v>£m</v>
      </c>
      <c r="E5581" t="s">
        <v>8488</v>
      </c>
      <c r="F5581" s="1248">
        <f>IF(ISBLANK('PD12'!$H$86),"##BLANK",'PD12'!$H$86)</f>
        <v>0</v>
      </c>
    </row>
    <row r="5582" spans="2:6" x14ac:dyDescent="0.2">
      <c r="B5582" t="str">
        <f>UPPER('PD12'!$AE$86)</f>
        <v>PD12_68TOT_PR24</v>
      </c>
      <c r="C5582" t="str">
        <f>IF(LEN(_xlfn.CONCAT('PD12'!$B$67, " - ", 'PD12'!$B$86, " - ", 'PD12'!$M$5))&gt;230,LEFT(_xlfn.CONCAT('PD12'!$B$67, " - ", 'PD12'!$B$86, " - ", 'PD12'!$M$5),212)&amp;" [*** truncated]",_xlfn.CONCAT('PD12'!$B$67, " - ", 'PD12'!$B$86, " - ", 'PD12'!$M$5))</f>
        <v>PR19 reconciliation revenue adjustments in PR24 base year prices - PR19 Green recovery costs revenue adjustment in 2022-23 FYA (CPIH deflated) prices - Total</v>
      </c>
      <c r="D5582" t="str">
        <f>'PD12'!$C$86</f>
        <v>£m</v>
      </c>
      <c r="E5582" t="s">
        <v>8488</v>
      </c>
      <c r="F5582" s="1248">
        <f>IF(ISBLANK('PD12'!$M$86),"##BLANK",'PD12'!$M$86)</f>
        <v>0</v>
      </c>
    </row>
    <row r="5583" spans="2:6" x14ac:dyDescent="0.2">
      <c r="B5583" t="str">
        <f>UPPER('PD12'!$W$87)</f>
        <v>PD12_69WR_PR24</v>
      </c>
      <c r="C5583" t="str">
        <f>IF(LEN(_xlfn.CONCAT('PD12'!$B$67, " - ", 'PD12'!$B$87, " - ", 'PD12'!$E$5))&gt;230,LEFT(_xlfn.CONCAT('PD12'!$B$67, " - ", 'PD12'!$B$87, " - ", 'PD12'!$E$5),212)&amp;" [*** truncated]",_xlfn.CONCAT('PD12'!$B$67, " - ", 'PD12'!$B$87, " - ", 'PD12'!$E$5))</f>
        <v>PR19 reconciliation revenue adjustments in PR24 base year prices - PR19 Green recovery (TVM) revenue adjustment in 2022-23 FYA (CPIH deflated) prices - Water resources</v>
      </c>
      <c r="D5583" t="str">
        <f>'PD12'!$C$87</f>
        <v>£m</v>
      </c>
      <c r="E5583" t="s">
        <v>8488</v>
      </c>
      <c r="F5583" s="1248">
        <f>IF(ISBLANK('PD12'!$E$87),"##BLANK",'PD12'!$E$87)</f>
        <v>0</v>
      </c>
    </row>
    <row r="5584" spans="2:6" x14ac:dyDescent="0.2">
      <c r="B5584" t="str">
        <f>UPPER('PD12'!$X$87)</f>
        <v>PD12_69WN_PR24</v>
      </c>
      <c r="C5584" t="str">
        <f>IF(LEN(_xlfn.CONCAT('PD12'!$B$67, " - ", 'PD12'!$B$87, " - ", 'PD12'!$F$5))&gt;230,LEFT(_xlfn.CONCAT('PD12'!$B$67, " - ", 'PD12'!$B$87, " - ", 'PD12'!$F$5),212)&amp;" [*** truncated]",_xlfn.CONCAT('PD12'!$B$67, " - ", 'PD12'!$B$87, " - ", 'PD12'!$F$5))</f>
        <v>PR19 reconciliation revenue adjustments in PR24 base year prices - PR19 Green recovery (TVM) revenue adjustment in 2022-23 FYA (CPIH deflated) prices - Water Network+</v>
      </c>
      <c r="D5584" t="str">
        <f>'PD12'!$C$87</f>
        <v>£m</v>
      </c>
      <c r="E5584" t="s">
        <v>8488</v>
      </c>
      <c r="F5584" s="1248">
        <f>IF(ISBLANK('PD12'!$F$87),"##BLANK",'PD12'!$F$87)</f>
        <v>0</v>
      </c>
    </row>
    <row r="5585" spans="2:6" x14ac:dyDescent="0.2">
      <c r="B5585" t="str">
        <f>UPPER('PD12'!$Y$87)</f>
        <v>PD12_69WWN_PR24</v>
      </c>
      <c r="C5585" t="str">
        <f>IF(LEN(_xlfn.CONCAT('PD12'!$B$67, " - ", 'PD12'!$B$87, " - ", 'PD12'!$G$5))&gt;230,LEFT(_xlfn.CONCAT('PD12'!$B$67, " - ", 'PD12'!$B$87, " - ", 'PD12'!$G$5),212)&amp;" [*** truncated]",_xlfn.CONCAT('PD12'!$B$67, " - ", 'PD12'!$B$87, " - ", 'PD12'!$G$5))</f>
        <v>PR19 reconciliation revenue adjustments in PR24 base year prices - PR19 Green recovery (TVM) revenue adjustment in 2022-23 FYA (CPIH deflated) prices - Wastewater Network+</v>
      </c>
      <c r="D5585" t="str">
        <f>'PD12'!$C$87</f>
        <v>£m</v>
      </c>
      <c r="E5585" t="s">
        <v>8488</v>
      </c>
      <c r="F5585" s="1248">
        <f>IF(ISBLANK('PD12'!$G$87),"##BLANK",'PD12'!$G$87)</f>
        <v>0</v>
      </c>
    </row>
    <row r="5586" spans="2:6" x14ac:dyDescent="0.2">
      <c r="B5586" t="str">
        <f>UPPER('PD12'!$Z$87)</f>
        <v>PD12_69BIO_PR24</v>
      </c>
      <c r="C5586" t="str">
        <f>IF(LEN(_xlfn.CONCAT('PD12'!$B$67, " - ", 'PD12'!$B$87, " - ", 'PD12'!$H$5))&gt;230,LEFT(_xlfn.CONCAT('PD12'!$B$67, " - ", 'PD12'!$B$87, " - ", 'PD12'!$H$5),212)&amp;" [*** truncated]",_xlfn.CONCAT('PD12'!$B$67, " - ", 'PD12'!$B$87, " - ", 'PD12'!$H$5))</f>
        <v>PR19 reconciliation revenue adjustments in PR24 base year prices - PR19 Green recovery (TVM) revenue adjustment in 2022-23 FYA (CPIH deflated) prices - Bioresources</v>
      </c>
      <c r="D5586" t="str">
        <f>'PD12'!$C$87</f>
        <v>£m</v>
      </c>
      <c r="E5586" t="s">
        <v>8488</v>
      </c>
      <c r="F5586" s="1248">
        <f>IF(ISBLANK('PD12'!$H$87),"##BLANK",'PD12'!$H$87)</f>
        <v>0</v>
      </c>
    </row>
    <row r="5587" spans="2:6" x14ac:dyDescent="0.2">
      <c r="B5587" t="str">
        <f>UPPER('PD12'!$AE$87)</f>
        <v>PD12_69TOT_PR24</v>
      </c>
      <c r="C5587" t="str">
        <f>IF(LEN(_xlfn.CONCAT('PD12'!$B$67, " - ", 'PD12'!$B$87, " - ", 'PD12'!$M$5))&gt;230,LEFT(_xlfn.CONCAT('PD12'!$B$67, " - ", 'PD12'!$B$87, " - ", 'PD12'!$M$5),212)&amp;" [*** truncated]",_xlfn.CONCAT('PD12'!$B$67, " - ", 'PD12'!$B$87, " - ", 'PD12'!$M$5))</f>
        <v>PR19 reconciliation revenue adjustments in PR24 base year prices - PR19 Green recovery (TVM) revenue adjustment in 2022-23 FYA (CPIH deflated) prices - Total</v>
      </c>
      <c r="D5587" t="str">
        <f>'PD12'!$C$87</f>
        <v>£m</v>
      </c>
      <c r="E5587" t="s">
        <v>8488</v>
      </c>
      <c r="F5587" s="1248">
        <f>IF(ISBLANK('PD12'!$M$87),"##BLANK",'PD12'!$M$87)</f>
        <v>0</v>
      </c>
    </row>
    <row r="5588" spans="2:6" x14ac:dyDescent="0.2">
      <c r="B5588" t="str">
        <f>UPPER('PD12'!$W$88)</f>
        <v>PD12_70WR_PR24</v>
      </c>
      <c r="C5588" t="str">
        <f>IF(LEN(_xlfn.CONCAT('PD12'!$B$67, " - ", 'PD12'!$B$88, " - ", 'PD12'!$E$5))&gt;230,LEFT(_xlfn.CONCAT('PD12'!$B$67, " - ", 'PD12'!$B$88, " - ", 'PD12'!$E$5),212)&amp;" [*** truncated]",_xlfn.CONCAT('PD12'!$B$67, " - ", 'PD12'!$B$88, " - ", 'PD12'!$E$5))</f>
        <v>PR19 reconciliation revenue adjustments in PR24 base year prices - Other revenue adjustments in 2022-23 FYA (CPIH deflated) prices - Water resources</v>
      </c>
      <c r="D5588" t="str">
        <f>'PD12'!$C$88</f>
        <v>£m</v>
      </c>
      <c r="E5588" t="s">
        <v>8488</v>
      </c>
      <c r="F5588" s="1248">
        <f>IF(ISBLANK('PD12'!$E$88),"##BLANK",'PD12'!$E$88)</f>
        <v>0</v>
      </c>
    </row>
    <row r="5589" spans="2:6" x14ac:dyDescent="0.2">
      <c r="B5589" t="str">
        <f>UPPER('PD12'!$X$88)</f>
        <v>PD12_70WN_PR24</v>
      </c>
      <c r="C5589" t="str">
        <f>IF(LEN(_xlfn.CONCAT('PD12'!$B$67, " - ", 'PD12'!$B$88, " - ", 'PD12'!$F$5))&gt;230,LEFT(_xlfn.CONCAT('PD12'!$B$67, " - ", 'PD12'!$B$88, " - ", 'PD12'!$F$5),212)&amp;" [*** truncated]",_xlfn.CONCAT('PD12'!$B$67, " - ", 'PD12'!$B$88, " - ", 'PD12'!$F$5))</f>
        <v>PR19 reconciliation revenue adjustments in PR24 base year prices - Other revenue adjustments in 2022-23 FYA (CPIH deflated) prices - Water Network+</v>
      </c>
      <c r="D5589" t="str">
        <f>'PD12'!$C$88</f>
        <v>£m</v>
      </c>
      <c r="E5589" t="s">
        <v>8488</v>
      </c>
      <c r="F5589" s="1248">
        <f>IF(ISBLANK('PD12'!$F$88),"##BLANK",'PD12'!$F$88)</f>
        <v>0</v>
      </c>
    </row>
    <row r="5590" spans="2:6" x14ac:dyDescent="0.2">
      <c r="B5590" t="str">
        <f>UPPER('PD12'!$Y$88)</f>
        <v>PD12_70WWN_PR24</v>
      </c>
      <c r="C5590" t="str">
        <f>IF(LEN(_xlfn.CONCAT('PD12'!$B$67, " - ", 'PD12'!$B$88, " - ", 'PD12'!$G$5))&gt;230,LEFT(_xlfn.CONCAT('PD12'!$B$67, " - ", 'PD12'!$B$88, " - ", 'PD12'!$G$5),212)&amp;" [*** truncated]",_xlfn.CONCAT('PD12'!$B$67, " - ", 'PD12'!$B$88, " - ", 'PD12'!$G$5))</f>
        <v>PR19 reconciliation revenue adjustments in PR24 base year prices - Other revenue adjustments in 2022-23 FYA (CPIH deflated) prices - Wastewater Network+</v>
      </c>
      <c r="D5590" t="str">
        <f>'PD12'!$C$88</f>
        <v>£m</v>
      </c>
      <c r="E5590" t="s">
        <v>8488</v>
      </c>
      <c r="F5590" s="1248">
        <f>IF(ISBLANK('PD12'!$G$88),"##BLANK",'PD12'!$G$88)</f>
        <v>0</v>
      </c>
    </row>
    <row r="5591" spans="2:6" x14ac:dyDescent="0.2">
      <c r="B5591" t="str">
        <f>UPPER('PD12'!$Z$88)</f>
        <v>PD12_70BIO_PR24</v>
      </c>
      <c r="C5591" t="str">
        <f>IF(LEN(_xlfn.CONCAT('PD12'!$B$67, " - ", 'PD12'!$B$88, " - ", 'PD12'!$H$5))&gt;230,LEFT(_xlfn.CONCAT('PD12'!$B$67, " - ", 'PD12'!$B$88, " - ", 'PD12'!$H$5),212)&amp;" [*** truncated]",_xlfn.CONCAT('PD12'!$B$67, " - ", 'PD12'!$B$88, " - ", 'PD12'!$H$5))</f>
        <v>PR19 reconciliation revenue adjustments in PR24 base year prices - Other revenue adjustments in 2022-23 FYA (CPIH deflated) prices - Bioresources</v>
      </c>
      <c r="D5591" t="str">
        <f>'PD12'!$C$88</f>
        <v>£m</v>
      </c>
      <c r="E5591" t="s">
        <v>8488</v>
      </c>
      <c r="F5591" s="1248">
        <f>IF(ISBLANK('PD12'!$H$88),"##BLANK",'PD12'!$H$88)</f>
        <v>0</v>
      </c>
    </row>
    <row r="5592" spans="2:6" x14ac:dyDescent="0.2">
      <c r="B5592" t="str">
        <f>UPPER('PD12'!$AA$88)</f>
        <v>PD12_70ADDN1_PR24</v>
      </c>
      <c r="C5592" t="str">
        <f>IF(LEN(_xlfn.CONCAT('PD12'!$B$67, " - ", 'PD12'!$B$88, " - ", 'PD12'!$I$5))&gt;230,LEFT(_xlfn.CONCAT('PD12'!$B$67, " - ", 'PD12'!$B$88, " - ", 'PD12'!$I$5),212)&amp;" [*** truncated]",_xlfn.CONCAT('PD12'!$B$67, " - ", 'PD12'!$B$88, " - ", 'PD12'!$I$5))</f>
        <v>PR19 reconciliation revenue adjustments in PR24 base year prices - Other revenue adjustments in 2022-23 FYA (CPIH deflated) prices - Additional Control 1</v>
      </c>
      <c r="D5592" t="str">
        <f>'PD12'!$C$88</f>
        <v>£m</v>
      </c>
      <c r="E5592" t="s">
        <v>8488</v>
      </c>
      <c r="F5592" s="1248">
        <f>IF(ISBLANK('PD12'!$I$88),"##BLANK",'PD12'!$I$88)</f>
        <v>0</v>
      </c>
    </row>
    <row r="5593" spans="2:6" x14ac:dyDescent="0.2">
      <c r="B5593" t="str">
        <f>UPPER('PD12'!$AB$88)</f>
        <v>PD12_70ADDN2_PR24</v>
      </c>
      <c r="C5593" t="str">
        <f>IF(LEN(_xlfn.CONCAT('PD12'!$B$67, " - ", 'PD12'!$B$88, " - ", 'PD12'!$J$5))&gt;230,LEFT(_xlfn.CONCAT('PD12'!$B$67, " - ", 'PD12'!$B$88, " - ", 'PD12'!$J$5),212)&amp;" [*** truncated]",_xlfn.CONCAT('PD12'!$B$67, " - ", 'PD12'!$B$88, " - ", 'PD12'!$J$5))</f>
        <v>PR19 reconciliation revenue adjustments in PR24 base year prices - Other revenue adjustments in 2022-23 FYA (CPIH deflated) prices - Additional Control 2</v>
      </c>
      <c r="D5593" t="str">
        <f>'PD12'!$C$88</f>
        <v>£m</v>
      </c>
      <c r="E5593" t="s">
        <v>8488</v>
      </c>
      <c r="F5593" s="1248">
        <f>IF(ISBLANK('PD12'!$J$88),"##BLANK",'PD12'!$J$88)</f>
        <v>0</v>
      </c>
    </row>
    <row r="5594" spans="2:6" x14ac:dyDescent="0.2">
      <c r="B5594" t="str">
        <f>UPPER('PD12'!$AC$88)</f>
        <v>PD12_70RR_PR24</v>
      </c>
      <c r="C5594" t="str">
        <f>IF(LEN(_xlfn.CONCAT('PD12'!$B$67, " - ", 'PD12'!$B$88, " - ", 'PD12'!$K$5))&gt;230,LEFT(_xlfn.CONCAT('PD12'!$B$67, " - ", 'PD12'!$B$88, " - ", 'PD12'!$K$5),212)&amp;" [*** truncated]",_xlfn.CONCAT('PD12'!$B$67, " - ", 'PD12'!$B$88, " - ", 'PD12'!$K$5))</f>
        <v>PR19 reconciliation revenue adjustments in PR24 base year prices - Other revenue adjustments in 2022-23 FYA (CPIH deflated) prices - Residential retail</v>
      </c>
      <c r="D5594" t="str">
        <f>'PD12'!$C$88</f>
        <v>£m</v>
      </c>
      <c r="E5594" t="s">
        <v>8488</v>
      </c>
      <c r="F5594" s="1248">
        <f>IF(ISBLANK('PD12'!$K$88),"##BLANK",'PD12'!$K$88)</f>
        <v>0</v>
      </c>
    </row>
    <row r="5595" spans="2:6" x14ac:dyDescent="0.2">
      <c r="B5595" t="str">
        <f>UPPER('PD12'!$AD$88)</f>
        <v>PD12_70BR_PR24</v>
      </c>
      <c r="C5595" t="str">
        <f>IF(LEN(_xlfn.CONCAT('PD12'!$B$67, " - ", 'PD12'!$B$88, " - ", 'PD12'!$L$5))&gt;230,LEFT(_xlfn.CONCAT('PD12'!$B$67, " - ", 'PD12'!$B$88, " - ", 'PD12'!$L$5),212)&amp;" [*** truncated]",_xlfn.CONCAT('PD12'!$B$67, " - ", 'PD12'!$B$88, " - ", 'PD12'!$L$5))</f>
        <v>PR19 reconciliation revenue adjustments in PR24 base year prices - Other revenue adjustments in 2022-23 FYA (CPIH deflated) prices - Business retail</v>
      </c>
      <c r="D5595" t="str">
        <f>'PD12'!$C$88</f>
        <v>£m</v>
      </c>
      <c r="E5595" t="s">
        <v>8488</v>
      </c>
      <c r="F5595" s="1248">
        <f>IF(ISBLANK('PD12'!$L$88),"##BLANK",'PD12'!$L$88)</f>
        <v>0</v>
      </c>
    </row>
    <row r="5596" spans="2:6" x14ac:dyDescent="0.2">
      <c r="B5596" t="str">
        <f>UPPER('PD12'!$AE$88)</f>
        <v>PD12_70TOT_PR24</v>
      </c>
      <c r="C5596" t="str">
        <f>IF(LEN(_xlfn.CONCAT('PD12'!$B$67, " - ", 'PD12'!$B$88, " - ", 'PD12'!$M$5))&gt;230,LEFT(_xlfn.CONCAT('PD12'!$B$67, " - ", 'PD12'!$B$88, " - ", 'PD12'!$M$5),212)&amp;" [*** truncated]",_xlfn.CONCAT('PD12'!$B$67, " - ", 'PD12'!$B$88, " - ", 'PD12'!$M$5))</f>
        <v>PR19 reconciliation revenue adjustments in PR24 base year prices - Other revenue adjustments in 2022-23 FYA (CPIH deflated) prices - Total</v>
      </c>
      <c r="D5596" t="str">
        <f>'PD12'!$C$88</f>
        <v>£m</v>
      </c>
      <c r="E5596" t="s">
        <v>8488</v>
      </c>
      <c r="F5596" s="1248">
        <f>IF(ISBLANK('PD12'!$M$88),"##BLANK",'PD12'!$M$88)</f>
        <v>0</v>
      </c>
    </row>
    <row r="5597" spans="2:6" x14ac:dyDescent="0.2">
      <c r="B5597" t="str">
        <f>UPPER('PD1'!AJ8)</f>
        <v>PB00000_PR24</v>
      </c>
      <c r="C5597" t="str">
        <f>IF(LEN(_xlfn.CONCAT('PD1'!$B$7, " - ", 'PD1'!$B8))&gt;230,LEFT(_xlfn.CONCAT('PD1'!$B$7, " - ", 'PD1'!$B8),212)&amp;" [*** truncated]",_xlfn.CONCAT('PD1'!$B$7, " - ", 'PD1'!$B8))</f>
        <v>Retail price index - RPI: Months of actual data for Financial Year</v>
      </c>
      <c r="D5597" t="str">
        <f>'PD1'!C8</f>
        <v>nr</v>
      </c>
      <c r="E5597" t="s">
        <v>8488</v>
      </c>
      <c r="F5597" s="1255">
        <f>IF(ISBLANK('PD1'!R8),"##BLANK",'PD1'!R8)</f>
        <v>12</v>
      </c>
    </row>
    <row r="5598" spans="2:6" x14ac:dyDescent="0.2">
      <c r="B5598" t="str">
        <f>UPPER('PD1'!AJ9)</f>
        <v>BB3805AL_PR24</v>
      </c>
      <c r="C5598" t="str">
        <f>IF(LEN(_xlfn.CONCAT('PD1'!$B$7, " - ", 'PD1'!$B9))&gt;230,LEFT(_xlfn.CONCAT('PD1'!$B$7, " - ", 'PD1'!$B9),212)&amp;" [*** truncated]",_xlfn.CONCAT('PD1'!$B$7, " - ", 'PD1'!$B9))</f>
        <v xml:space="preserve">Retail price index - Retail Price Index for April </v>
      </c>
      <c r="D5598" t="str">
        <f>'PD1'!C9</f>
        <v>nr</v>
      </c>
      <c r="E5598" t="s">
        <v>8488</v>
      </c>
      <c r="F5598" s="1255">
        <f>IF(ISBLANK('PD1'!R9),"##BLANK",'PD1'!R9)</f>
        <v>385</v>
      </c>
    </row>
    <row r="5599" spans="2:6" x14ac:dyDescent="0.2">
      <c r="B5599" t="str">
        <f>UPPER('PD1'!AJ10)</f>
        <v>BB3805MY_PR24</v>
      </c>
      <c r="C5599" t="str">
        <f>IF(LEN(_xlfn.CONCAT('PD1'!$B$7, " - ", 'PD1'!$B10))&gt;230,LEFT(_xlfn.CONCAT('PD1'!$B$7, " - ", 'PD1'!$B10),212)&amp;" [*** truncated]",_xlfn.CONCAT('PD1'!$B$7, " - ", 'PD1'!$B10))</f>
        <v xml:space="preserve">Retail price index - Retail Price Index for May </v>
      </c>
      <c r="D5599" t="str">
        <f>'PD1'!C10</f>
        <v>nr</v>
      </c>
      <c r="E5599" t="s">
        <v>8488</v>
      </c>
      <c r="F5599" s="1255">
        <f>IF(ISBLANK('PD1'!R10),"##BLANK",'PD1'!R10)</f>
        <v>386.4</v>
      </c>
    </row>
    <row r="5600" spans="2:6" x14ac:dyDescent="0.2">
      <c r="B5600" t="str">
        <f>UPPER('PD1'!AJ11)</f>
        <v>BB3805JN_PR24</v>
      </c>
      <c r="C5600" t="str">
        <f>IF(LEN(_xlfn.CONCAT('PD1'!$B$7, " - ", 'PD1'!$B11))&gt;230,LEFT(_xlfn.CONCAT('PD1'!$B$7, " - ", 'PD1'!$B11),212)&amp;" [*** truncated]",_xlfn.CONCAT('PD1'!$B$7, " - ", 'PD1'!$B11))</f>
        <v xml:space="preserve">Retail price index - Retail Price Index for June </v>
      </c>
      <c r="D5600" t="str">
        <f>'PD1'!C11</f>
        <v>nr</v>
      </c>
      <c r="E5600" t="s">
        <v>8488</v>
      </c>
      <c r="F5600" s="1255">
        <f>IF(ISBLANK('PD1'!R11),"##BLANK",'PD1'!R11)</f>
        <v>387.3</v>
      </c>
    </row>
    <row r="5601" spans="2:6" x14ac:dyDescent="0.2">
      <c r="B5601" t="str">
        <f>UPPER('PD1'!AJ12)</f>
        <v>BB3805JL_PR24</v>
      </c>
      <c r="C5601" t="str">
        <f>IF(LEN(_xlfn.CONCAT('PD1'!$B$7, " - ", 'PD1'!$B12))&gt;230,LEFT(_xlfn.CONCAT('PD1'!$B$7, " - ", 'PD1'!$B12),212)&amp;" [*** truncated]",_xlfn.CONCAT('PD1'!$B$7, " - ", 'PD1'!$B12))</f>
        <v xml:space="preserve">Retail price index - Retail Price Index for July </v>
      </c>
      <c r="D5601" t="str">
        <f>'PD1'!C12</f>
        <v>nr</v>
      </c>
      <c r="E5601" t="s">
        <v>8488</v>
      </c>
      <c r="F5601" s="1255">
        <f>IF(ISBLANK('PD1'!R12),"##BLANK",'PD1'!R12)</f>
        <v>387.5</v>
      </c>
    </row>
    <row r="5602" spans="2:6" x14ac:dyDescent="0.2">
      <c r="B5602" t="str">
        <f>UPPER('PD1'!AJ13)</f>
        <v>BB3805AT_PR24</v>
      </c>
      <c r="C5602" t="str">
        <f>IF(LEN(_xlfn.CONCAT('PD1'!$B$7, " - ", 'PD1'!$B13))&gt;230,LEFT(_xlfn.CONCAT('PD1'!$B$7, " - ", 'PD1'!$B13),212)&amp;" [*** truncated]",_xlfn.CONCAT('PD1'!$B$7, " - ", 'PD1'!$B13))</f>
        <v>Retail price index - Retail Price Index for August</v>
      </c>
      <c r="D5602" t="str">
        <f>'PD1'!C13</f>
        <v>nr</v>
      </c>
      <c r="E5602" t="s">
        <v>8488</v>
      </c>
      <c r="F5602" s="1255">
        <f>IF(ISBLANK('PD1'!R13),"##BLANK",'PD1'!R13)</f>
        <v>389.9</v>
      </c>
    </row>
    <row r="5603" spans="2:6" x14ac:dyDescent="0.2">
      <c r="B5603" t="str">
        <f>UPPER('PD1'!AJ14)</f>
        <v>BB3805SR_PR24</v>
      </c>
      <c r="C5603" t="str">
        <f>IF(LEN(_xlfn.CONCAT('PD1'!$B$7, " - ", 'PD1'!$B14))&gt;230,LEFT(_xlfn.CONCAT('PD1'!$B$7, " - ", 'PD1'!$B14),212)&amp;" [*** truncated]",_xlfn.CONCAT('PD1'!$B$7, " - ", 'PD1'!$B14))</f>
        <v>Retail price index - Retail Price Index for September</v>
      </c>
      <c r="D5603" t="str">
        <f>'PD1'!C14</f>
        <v>nr</v>
      </c>
      <c r="E5603" t="s">
        <v>8488</v>
      </c>
      <c r="F5603" s="1255">
        <f>IF(ISBLANK('PD1'!R14),"##BLANK",'PD1'!R14)</f>
        <v>388.6</v>
      </c>
    </row>
    <row r="5604" spans="2:6" x14ac:dyDescent="0.2">
      <c r="B5604" t="str">
        <f>UPPER('PD1'!AJ15)</f>
        <v>BB3805OR_PR24</v>
      </c>
      <c r="C5604" t="str">
        <f>IF(LEN(_xlfn.CONCAT('PD1'!$B$7, " - ", 'PD1'!$B15))&gt;230,LEFT(_xlfn.CONCAT('PD1'!$B$7, " - ", 'PD1'!$B15),212)&amp;" [*** truncated]",_xlfn.CONCAT('PD1'!$B$7, " - ", 'PD1'!$B15))</f>
        <v>Retail price index - Retail Price Index for October</v>
      </c>
      <c r="D5604" t="str">
        <f>'PD1'!C15</f>
        <v>nr</v>
      </c>
      <c r="E5604" t="s">
        <v>8488</v>
      </c>
      <c r="F5604" s="1255">
        <f>IF(ISBLANK('PD1'!R15),"##BLANK",'PD1'!R15)</f>
        <v>390.7</v>
      </c>
    </row>
    <row r="5605" spans="2:6" x14ac:dyDescent="0.2">
      <c r="B5605" t="str">
        <f>UPPER('PD1'!AJ16)</f>
        <v>BB3805NR_PR24</v>
      </c>
      <c r="C5605" t="str">
        <f>IF(LEN(_xlfn.CONCAT('PD1'!$B$7, " - ", 'PD1'!$B16))&gt;230,LEFT(_xlfn.CONCAT('PD1'!$B$7, " - ", 'PD1'!$B16),212)&amp;" [*** truncated]",_xlfn.CONCAT('PD1'!$B$7, " - ", 'PD1'!$B16))</f>
        <v xml:space="preserve">Retail price index - Retail Price Index for November </v>
      </c>
      <c r="D5605" t="str">
        <f>'PD1'!C16</f>
        <v>nr</v>
      </c>
      <c r="E5605" t="s">
        <v>8488</v>
      </c>
      <c r="F5605" s="1255">
        <f>IF(ISBLANK('PD1'!R16),"##BLANK",'PD1'!R16)</f>
        <v>390.9</v>
      </c>
    </row>
    <row r="5606" spans="2:6" x14ac:dyDescent="0.2">
      <c r="B5606" t="str">
        <f>UPPER('PD1'!AJ17)</f>
        <v>BB3805DR_PR24</v>
      </c>
      <c r="C5606" t="str">
        <f>IF(LEN(_xlfn.CONCAT('PD1'!$B$7, " - ", 'PD1'!$B17))&gt;230,LEFT(_xlfn.CONCAT('PD1'!$B$7, " - ", 'PD1'!$B17),212)&amp;" [*** truncated]",_xlfn.CONCAT('PD1'!$B$7, " - ", 'PD1'!$B17))</f>
        <v xml:space="preserve">Retail price index - Retail Price Index for December </v>
      </c>
      <c r="D5606" t="str">
        <f>'PD1'!C17</f>
        <v>nr</v>
      </c>
      <c r="E5606" t="s">
        <v>8488</v>
      </c>
      <c r="F5606" s="1255">
        <f>IF(ISBLANK('PD1'!R17),"##BLANK",'PD1'!R17)</f>
        <v>392.1</v>
      </c>
    </row>
    <row r="5607" spans="2:6" x14ac:dyDescent="0.2">
      <c r="B5607" t="str">
        <f>UPPER('PD1'!AJ18)</f>
        <v>BB3805JY_PR24</v>
      </c>
      <c r="C5607" t="str">
        <f>IF(LEN(_xlfn.CONCAT('PD1'!$B$7, " - ", 'PD1'!$B18))&gt;230,LEFT(_xlfn.CONCAT('PD1'!$B$7, " - ", 'PD1'!$B18),212)&amp;" [*** truncated]",_xlfn.CONCAT('PD1'!$B$7, " - ", 'PD1'!$B18))</f>
        <v xml:space="preserve">Retail price index - Retail Price Index for January </v>
      </c>
      <c r="D5607" t="str">
        <f>'PD1'!C18</f>
        <v>nr</v>
      </c>
      <c r="E5607" t="s">
        <v>8488</v>
      </c>
      <c r="F5607" s="1255">
        <f>IF(ISBLANK('PD1'!R18),"##BLANK",'PD1'!R18)</f>
        <v>391.7</v>
      </c>
    </row>
    <row r="5608" spans="2:6" x14ac:dyDescent="0.2">
      <c r="B5608" t="str">
        <f>UPPER('PD1'!AJ19)</f>
        <v>BB3805FY_PR24</v>
      </c>
      <c r="C5608" t="str">
        <f>IF(LEN(_xlfn.CONCAT('PD1'!$B$7, " - ", 'PD1'!$B19))&gt;230,LEFT(_xlfn.CONCAT('PD1'!$B$7, " - ", 'PD1'!$B19),212)&amp;" [*** truncated]",_xlfn.CONCAT('PD1'!$B$7, " - ", 'PD1'!$B19))</f>
        <v xml:space="preserve">Retail price index - Retail Price Index for February </v>
      </c>
      <c r="D5608" t="str">
        <f>'PD1'!C19</f>
        <v>nr</v>
      </c>
      <c r="E5608" t="s">
        <v>8488</v>
      </c>
      <c r="F5608" s="1255">
        <f>IF(ISBLANK('PD1'!R19),"##BLANK",'PD1'!R19)</f>
        <v>394</v>
      </c>
    </row>
    <row r="5609" spans="2:6" x14ac:dyDescent="0.2">
      <c r="B5609" t="str">
        <f>UPPER('PD1'!AJ20)</f>
        <v>BB3805MH_PR24</v>
      </c>
      <c r="C5609" t="str">
        <f>IF(LEN(_xlfn.CONCAT('PD1'!$B$7, " - ", 'PD1'!$B20))&gt;230,LEFT(_xlfn.CONCAT('PD1'!$B$7, " - ", 'PD1'!$B20),212)&amp;" [*** truncated]",_xlfn.CONCAT('PD1'!$B$7, " - ", 'PD1'!$B20))</f>
        <v xml:space="preserve">Retail price index - Retail Price Index for March </v>
      </c>
      <c r="D5609" t="str">
        <f>'PD1'!C20</f>
        <v>nr</v>
      </c>
      <c r="E5609" t="s">
        <v>8488</v>
      </c>
      <c r="F5609" s="1255">
        <f>IF(ISBLANK('PD1'!R20),"##BLANK",'PD1'!R20)</f>
        <v>395.3</v>
      </c>
    </row>
    <row r="5610" spans="2:6" x14ac:dyDescent="0.2">
      <c r="B5610" t="str">
        <f>UPPER('PD1'!AJ23)</f>
        <v>PB00003_PR24</v>
      </c>
      <c r="C5610" t="str">
        <f>IF(LEN(_xlfn.CONCAT('PD1'!$B$22, " - ", 'PD1'!$B23))&gt;230,LEFT(_xlfn.CONCAT('PD1'!$B$22, " - ", 'PD1'!$B23),212)&amp;" [*** truncated]",_xlfn.CONCAT('PD1'!$B$22, " - ", 'PD1'!$B23))</f>
        <v>Consumer price index (including housing costs) - CPIH: Months of actual data for Financial Year</v>
      </c>
      <c r="D5610" t="str">
        <f>'PD1'!C23</f>
        <v>nr</v>
      </c>
      <c r="E5610" t="s">
        <v>8488</v>
      </c>
      <c r="F5610" s="1255">
        <f>IF(ISBLANK('PD1'!R23),"##BLANK",'PD1'!R23)</f>
        <v>12</v>
      </c>
    </row>
    <row r="5611" spans="2:6" x14ac:dyDescent="0.2">
      <c r="B5611" t="str">
        <f>UPPER('PD1'!AJ24)</f>
        <v>BB3905AL_PR24</v>
      </c>
      <c r="C5611" t="str">
        <f>IF(LEN(_xlfn.CONCAT('PD1'!$B$22, " - ", 'PD1'!$B24))&gt;230,LEFT(_xlfn.CONCAT('PD1'!$B$22, " - ", 'PD1'!$B24),212)&amp;" [*** truncated]",_xlfn.CONCAT('PD1'!$B$22, " - ", 'PD1'!$B24))</f>
        <v xml:space="preserve">Consumer price index (including housing costs) - Consumer Price Index (with housing) for April </v>
      </c>
      <c r="D5611" t="str">
        <f>'PD1'!C24</f>
        <v>nr</v>
      </c>
      <c r="E5611" t="s">
        <v>8488</v>
      </c>
      <c r="F5611" s="1256">
        <f>IF(ISBLANK('PD1'!R24),"##BLANK",'PD1'!R24)</f>
        <v>132.19999999999999</v>
      </c>
    </row>
    <row r="5612" spans="2:6" x14ac:dyDescent="0.2">
      <c r="B5612" t="str">
        <f>UPPER('PD1'!AJ25)</f>
        <v>BB3905MY_PR24</v>
      </c>
      <c r="C5612" t="str">
        <f>IF(LEN(_xlfn.CONCAT('PD1'!$B$22, " - ", 'PD1'!$B25))&gt;230,LEFT(_xlfn.CONCAT('PD1'!$B$22, " - ", 'PD1'!$B25),212)&amp;" [*** truncated]",_xlfn.CONCAT('PD1'!$B$22, " - ", 'PD1'!$B25))</f>
        <v xml:space="preserve">Consumer price index (including housing costs) - Consumer Price Index (with housing) for May </v>
      </c>
      <c r="D5612" t="str">
        <f>'PD1'!C25</f>
        <v>nr</v>
      </c>
      <c r="E5612" t="s">
        <v>8488</v>
      </c>
      <c r="F5612" s="1256">
        <f>IF(ISBLANK('PD1'!R25),"##BLANK",'PD1'!R25)</f>
        <v>132.69999999999999</v>
      </c>
    </row>
    <row r="5613" spans="2:6" x14ac:dyDescent="0.2">
      <c r="B5613" t="str">
        <f>UPPER('PD1'!AJ26)</f>
        <v>BB3905JN_PR24</v>
      </c>
      <c r="C5613" t="str">
        <f>IF(LEN(_xlfn.CONCAT('PD1'!$B$22, " - ", 'PD1'!$B26))&gt;230,LEFT(_xlfn.CONCAT('PD1'!$B$22, " - ", 'PD1'!$B26),212)&amp;" [*** truncated]",_xlfn.CONCAT('PD1'!$B$22, " - ", 'PD1'!$B26))</f>
        <v xml:space="preserve">Consumer price index (including housing costs) - Consumer Price Index (with housing) for June </v>
      </c>
      <c r="D5613" t="str">
        <f>'PD1'!C26</f>
        <v>nr</v>
      </c>
      <c r="E5613" t="s">
        <v>8488</v>
      </c>
      <c r="F5613" s="1256">
        <f>IF(ISBLANK('PD1'!R26),"##BLANK",'PD1'!R26)</f>
        <v>133</v>
      </c>
    </row>
    <row r="5614" spans="2:6" x14ac:dyDescent="0.2">
      <c r="B5614" t="str">
        <f>UPPER('PD1'!AJ27)</f>
        <v>BB3905JL_PR24</v>
      </c>
      <c r="C5614" t="str">
        <f>IF(LEN(_xlfn.CONCAT('PD1'!$B$22, " - ", 'PD1'!$B27))&gt;230,LEFT(_xlfn.CONCAT('PD1'!$B$22, " - ", 'PD1'!$B27),212)&amp;" [*** truncated]",_xlfn.CONCAT('PD1'!$B$22, " - ", 'PD1'!$B27))</f>
        <v xml:space="preserve">Consumer price index (including housing costs) - Consumer Price Index (with housing) for July </v>
      </c>
      <c r="D5614" t="str">
        <f>'PD1'!C27</f>
        <v>nr</v>
      </c>
      <c r="E5614" t="s">
        <v>8488</v>
      </c>
      <c r="F5614" s="1256">
        <f>IF(ISBLANK('PD1'!R27),"##BLANK",'PD1'!R27)</f>
        <v>132.9</v>
      </c>
    </row>
    <row r="5615" spans="2:6" x14ac:dyDescent="0.2">
      <c r="B5615" t="str">
        <f>UPPER('PD1'!AJ28)</f>
        <v>BB3905AT_PR24</v>
      </c>
      <c r="C5615" t="str">
        <f>IF(LEN(_xlfn.CONCAT('PD1'!$B$22, " - ", 'PD1'!$B28))&gt;230,LEFT(_xlfn.CONCAT('PD1'!$B$22, " - ", 'PD1'!$B28),212)&amp;" [*** truncated]",_xlfn.CONCAT('PD1'!$B$22, " - ", 'PD1'!$B28))</f>
        <v>Consumer price index (including housing costs) - Consumer Price Index (with housing) for August</v>
      </c>
      <c r="D5615" t="str">
        <f>'PD1'!C28</f>
        <v>nr</v>
      </c>
      <c r="E5615" t="s">
        <v>8488</v>
      </c>
      <c r="F5615" s="1256">
        <f>IF(ISBLANK('PD1'!R28),"##BLANK",'PD1'!R28)</f>
        <v>133.4</v>
      </c>
    </row>
    <row r="5616" spans="2:6" x14ac:dyDescent="0.2">
      <c r="B5616" t="str">
        <f>UPPER('PD1'!AJ29)</f>
        <v>BB3905SR_PR24</v>
      </c>
      <c r="C5616" t="str">
        <f>IF(LEN(_xlfn.CONCAT('PD1'!$B$22, " - ", 'PD1'!$B29))&gt;230,LEFT(_xlfn.CONCAT('PD1'!$B$22, " - ", 'PD1'!$B29),212)&amp;" [*** truncated]",_xlfn.CONCAT('PD1'!$B$22, " - ", 'PD1'!$B29))</f>
        <v>Consumer price index (including housing costs) - Consumer Price Index (with housing) for September</v>
      </c>
      <c r="D5616" t="str">
        <f>'PD1'!C29</f>
        <v>nr</v>
      </c>
      <c r="E5616" t="s">
        <v>8488</v>
      </c>
      <c r="F5616" s="1256">
        <f>IF(ISBLANK('PD1'!R29),"##BLANK",'PD1'!R29)</f>
        <v>133.5</v>
      </c>
    </row>
    <row r="5617" spans="2:6" x14ac:dyDescent="0.2">
      <c r="B5617" t="str">
        <f>UPPER('PD1'!AJ30)</f>
        <v>BB3905OR_PR24</v>
      </c>
      <c r="C5617" t="str">
        <f>IF(LEN(_xlfn.CONCAT('PD1'!$B$22, " - ", 'PD1'!$B30))&gt;230,LEFT(_xlfn.CONCAT('PD1'!$B$22, " - ", 'PD1'!$B30),212)&amp;" [*** truncated]",_xlfn.CONCAT('PD1'!$B$22, " - ", 'PD1'!$B30))</f>
        <v>Consumer price index (including housing costs) - Consumer Price Index (with housing) for October</v>
      </c>
      <c r="D5617" t="str">
        <f>'PD1'!C30</f>
        <v>nr</v>
      </c>
      <c r="E5617" t="s">
        <v>8488</v>
      </c>
      <c r="F5617" s="1256">
        <f>IF(ISBLANK('PD1'!R30),"##BLANK",'PD1'!R30)</f>
        <v>134.30000000000001</v>
      </c>
    </row>
    <row r="5618" spans="2:6" x14ac:dyDescent="0.2">
      <c r="B5618" t="str">
        <f>UPPER('PD1'!AJ31)</f>
        <v>BB3905NR_PR24</v>
      </c>
      <c r="C5618" t="str">
        <f>IF(LEN(_xlfn.CONCAT('PD1'!$B$22, " - ", 'PD1'!$B31))&gt;230,LEFT(_xlfn.CONCAT('PD1'!$B$22, " - ", 'PD1'!$B31),212)&amp;" [*** truncated]",_xlfn.CONCAT('PD1'!$B$22, " - ", 'PD1'!$B31))</f>
        <v xml:space="preserve">Consumer price index (including housing costs) - Consumer Price Index (with housing) for November </v>
      </c>
      <c r="D5618" t="str">
        <f>'PD1'!C31</f>
        <v>nr</v>
      </c>
      <c r="E5618" t="s">
        <v>8488</v>
      </c>
      <c r="F5618" s="1256">
        <f>IF(ISBLANK('PD1'!R31),"##BLANK",'PD1'!R31)</f>
        <v>134.6</v>
      </c>
    </row>
    <row r="5619" spans="2:6" x14ac:dyDescent="0.2">
      <c r="B5619" t="str">
        <f>UPPER('PD1'!AJ32)</f>
        <v>BB3905DR_PR24</v>
      </c>
      <c r="C5619" t="str">
        <f>IF(LEN(_xlfn.CONCAT('PD1'!$B$22, " - ", 'PD1'!$B32))&gt;230,LEFT(_xlfn.CONCAT('PD1'!$B$22, " - ", 'PD1'!$B32),212)&amp;" [*** truncated]",_xlfn.CONCAT('PD1'!$B$22, " - ", 'PD1'!$B32))</f>
        <v xml:space="preserve">Consumer price index (including housing costs) - Consumer Price Index (with housing) for December </v>
      </c>
      <c r="D5619" t="str">
        <f>'PD1'!C32</f>
        <v>nr</v>
      </c>
      <c r="E5619" t="s">
        <v>8488</v>
      </c>
      <c r="F5619" s="1256">
        <f>IF(ISBLANK('PD1'!R32),"##BLANK",'PD1'!R32)</f>
        <v>135.1</v>
      </c>
    </row>
    <row r="5620" spans="2:6" x14ac:dyDescent="0.2">
      <c r="B5620" t="str">
        <f>UPPER('PD1'!AJ33)</f>
        <v>BB3905JY_PR24</v>
      </c>
      <c r="C5620" t="str">
        <f>IF(LEN(_xlfn.CONCAT('PD1'!$B$22, " - ", 'PD1'!$B33))&gt;230,LEFT(_xlfn.CONCAT('PD1'!$B$22, " - ", 'PD1'!$B33),212)&amp;" [*** truncated]",_xlfn.CONCAT('PD1'!$B$22, " - ", 'PD1'!$B33))</f>
        <v xml:space="preserve">Consumer price index (including housing costs) - Consumer Price Index (with housing) for January </v>
      </c>
      <c r="D5620" t="str">
        <f>'PD1'!C33</f>
        <v>nr</v>
      </c>
      <c r="E5620" t="s">
        <v>8488</v>
      </c>
      <c r="F5620" s="1256">
        <f>IF(ISBLANK('PD1'!R33),"##BLANK",'PD1'!R33)</f>
        <v>135.1</v>
      </c>
    </row>
    <row r="5621" spans="2:6" x14ac:dyDescent="0.2">
      <c r="B5621" t="str">
        <f>UPPER('PD1'!AJ34)</f>
        <v>BB3905FY_PR24</v>
      </c>
      <c r="C5621" t="str">
        <f>IF(LEN(_xlfn.CONCAT('PD1'!$B$22, " - ", 'PD1'!$B34))&gt;230,LEFT(_xlfn.CONCAT('PD1'!$B$22, " - ", 'PD1'!$B34),212)&amp;" [*** truncated]",_xlfn.CONCAT('PD1'!$B$22, " - ", 'PD1'!$B34))</f>
        <v xml:space="preserve">Consumer price index (including housing costs) - Consumer Price Index (with housing) for February </v>
      </c>
      <c r="D5621" t="str">
        <f>'PD1'!C34</f>
        <v>nr</v>
      </c>
      <c r="E5621" t="s">
        <v>8488</v>
      </c>
      <c r="F5621" s="1256">
        <f>IF(ISBLANK('PD1'!R34),"##BLANK",'PD1'!R34)</f>
        <v>135.6</v>
      </c>
    </row>
    <row r="5622" spans="2:6" x14ac:dyDescent="0.2">
      <c r="B5622" t="str">
        <f>UPPER('PD1'!AJ35)</f>
        <v>BB3905MH_PR24</v>
      </c>
      <c r="C5622" t="str">
        <f>IF(LEN(_xlfn.CONCAT('PD1'!$B$22, " - ", 'PD1'!$B35))&gt;230,LEFT(_xlfn.CONCAT('PD1'!$B$22, " - ", 'PD1'!$B35),212)&amp;" [*** truncated]",_xlfn.CONCAT('PD1'!$B$22, " - ", 'PD1'!$B35))</f>
        <v xml:space="preserve">Consumer price index (including housing costs) - Consumer Price Index (with housing) for March </v>
      </c>
      <c r="D5622" t="str">
        <f>'PD1'!C35</f>
        <v>nr</v>
      </c>
      <c r="E5622" t="s">
        <v>8488</v>
      </c>
      <c r="F5622" s="1256">
        <f>IF(ISBLANK('PD1'!R35),"##BLANK",'PD1'!R35)</f>
        <v>136.1</v>
      </c>
    </row>
    <row r="5623" spans="2:6" x14ac:dyDescent="0.2">
      <c r="B5623" t="str">
        <f>UPPER('PD1'!AQ38)</f>
        <v>PD1_27_PR24</v>
      </c>
      <c r="C5623" t="str">
        <f>IF(LEN(_xlfn.CONCAT('PD1'!$B$37, " - ", 'PD1'!$B38))&gt;230,LEFT(_xlfn.CONCAT('PD1'!$B$37, " - ", 'PD1'!$B38),212)&amp;" [*** truncated]",_xlfn.CONCAT('PD1'!$B$37, " - ", 'PD1'!$B38))</f>
        <v>Indexation rate for index linked debt percentage increase - Indexation rate for RPI index linked debt percentage increase</v>
      </c>
      <c r="D5623" t="str">
        <f>'PD1'!C38</f>
        <v>%</v>
      </c>
      <c r="E5623" t="s">
        <v>8488</v>
      </c>
      <c r="F5623" s="1257">
        <f>IF(ISBLANK('PD1'!R38),"##BLANK",'PD1'!R38)</f>
        <v>4.0599999999999997E-2</v>
      </c>
    </row>
    <row r="5624" spans="2:6" x14ac:dyDescent="0.2">
      <c r="B5624" t="str">
        <f>UPPER('PD1'!AQ39)</f>
        <v>PD1_28_PR24</v>
      </c>
      <c r="C5624" t="str">
        <f>IF(LEN(_xlfn.CONCAT('PD1'!$B$37, " - ", 'PD1'!$B39))&gt;230,LEFT(_xlfn.CONCAT('PD1'!$B$37, " - ", 'PD1'!$B39),212)&amp;" [*** truncated]",_xlfn.CONCAT('PD1'!$B$37, " - ", 'PD1'!$B39))</f>
        <v>Indexation rate for index linked debt percentage increase - Indexation rate for CPIH index linked debt percentage increase</v>
      </c>
      <c r="D5624" t="str">
        <f>'PD1'!C39</f>
        <v>%</v>
      </c>
      <c r="E5624" t="s">
        <v>8488</v>
      </c>
      <c r="F5624" s="1257">
        <f>IF(ISBLANK('PD1'!R39),"##BLANK",'PD1'!R39)</f>
        <v>4.0599999999999997E-2</v>
      </c>
    </row>
    <row r="5625" spans="2:6" x14ac:dyDescent="0.2">
      <c r="B5625" t="str">
        <f>UPPER('PD1'!AJ42)</f>
        <v>PB00113BP_PR24</v>
      </c>
      <c r="C5625" t="str">
        <f>IF(LEN(_xlfn.CONCAT('PD1'!$B$41, " - ", 'PD1'!$B42))&gt;230,LEFT(_xlfn.CONCAT('PD1'!$B$41, " - ", 'PD1'!$B42),212)&amp;" [*** truncated]",_xlfn.CONCAT('PD1'!$B$41, " - ", 'PD1'!$B42))</f>
        <v>Financial year average indices - RPI: Financial year average indices</v>
      </c>
      <c r="D5625" t="str">
        <f>'PD1'!C42</f>
        <v>nr</v>
      </c>
      <c r="E5625" t="s">
        <v>8488</v>
      </c>
      <c r="F5625" s="1256">
        <f>IF(ISBLANK('PD1'!R42),"##BLANK",'PD1'!R42)</f>
        <v>389.95</v>
      </c>
    </row>
    <row r="5626" spans="2:6" x14ac:dyDescent="0.2">
      <c r="B5626" t="str">
        <f>UPPER('PD1'!AJ43)</f>
        <v>PB00200_PR24</v>
      </c>
      <c r="C5626" t="str">
        <f>IF(LEN(_xlfn.CONCAT('PD1'!$B$41, " - ", 'PD1'!$B43))&gt;230,LEFT(_xlfn.CONCAT('PD1'!$B$41, " - ", 'PD1'!$B43),212)&amp;" [*** truncated]",_xlfn.CONCAT('PD1'!$B$41, " - ", 'PD1'!$B43))</f>
        <v>Financial year average indices - CPIH: Financial year average indices</v>
      </c>
      <c r="D5626" t="str">
        <f>'PD1'!C43</f>
        <v>nr</v>
      </c>
      <c r="E5626" t="s">
        <v>8488</v>
      </c>
      <c r="F5626" s="1256">
        <f>IF(ISBLANK('PD1'!R43),"##BLANK",'PD1'!R43)</f>
        <v>134.04166666666663</v>
      </c>
    </row>
    <row r="5627" spans="2:6" x14ac:dyDescent="0.2">
      <c r="B5627" t="str">
        <f>UPPER('PD1'!AK46)</f>
        <v>APP23001_PR24</v>
      </c>
      <c r="C5627" t="str">
        <f>IF(LEN(_xlfn.CONCAT('PD1'!$B$45, " - ", 'PD1'!$B46))&gt;230,LEFT(_xlfn.CONCAT('PD1'!$B$45, " - ", 'PD1'!$B46),212)&amp;" [*** truncated]",_xlfn.CONCAT('PD1'!$B$45, " - ", 'PD1'!$B46))</f>
        <v>Year on year % change - RPI: November year on year %</v>
      </c>
      <c r="D5627" t="str">
        <f>'PD1'!C46</f>
        <v>%</v>
      </c>
      <c r="E5627" t="s">
        <v>8488</v>
      </c>
      <c r="F5627" s="1257">
        <f>IF(ISBLANK('PD1'!R46),"##BLANK",'PD1'!R46)</f>
        <v>0</v>
      </c>
    </row>
    <row r="5628" spans="2:6" x14ac:dyDescent="0.2">
      <c r="B5628" t="str">
        <f>UPPER('PD1'!AK47)</f>
        <v>APP23002_PR24</v>
      </c>
      <c r="C5628" t="str">
        <f>IF(LEN(_xlfn.CONCAT('PD1'!$B$45, " - ", 'PD1'!$B47))&gt;230,LEFT(_xlfn.CONCAT('PD1'!$B$45, " - ", 'PD1'!$B47),212)&amp;" [*** truncated]",_xlfn.CONCAT('PD1'!$B$45, " - ", 'PD1'!$B47))</f>
        <v>Year on year % change - RPI: Financial year average indices year on year %</v>
      </c>
      <c r="D5628" t="str">
        <f>'PD1'!C47</f>
        <v>%</v>
      </c>
      <c r="E5628" t="s">
        <v>8488</v>
      </c>
      <c r="F5628" s="1257">
        <f>IF(ISBLANK('PD1'!R47),"##BLANK",'PD1'!R47)</f>
        <v>0</v>
      </c>
    </row>
    <row r="5629" spans="2:6" x14ac:dyDescent="0.2">
      <c r="B5629" t="str">
        <f>UPPER('PD1'!AK48)</f>
        <v>APP23003_PR24</v>
      </c>
      <c r="C5629" t="str">
        <f>IF(LEN(_xlfn.CONCAT('PD1'!$B$45, " - ", 'PD1'!$B48))&gt;230,LEFT(_xlfn.CONCAT('PD1'!$B$45, " - ", 'PD1'!$B48),212)&amp;" [*** truncated]",_xlfn.CONCAT('PD1'!$B$45, " - ", 'PD1'!$B48))</f>
        <v>Year on year % change - RPI: Financial year end indices year on year %</v>
      </c>
      <c r="D5629" t="str">
        <f>'PD1'!C48</f>
        <v>%</v>
      </c>
      <c r="E5629" t="s">
        <v>8488</v>
      </c>
      <c r="F5629" s="1257">
        <f>IF(ISBLANK('PD1'!R48),"##BLANK",'PD1'!R48)</f>
        <v>0</v>
      </c>
    </row>
    <row r="5630" spans="2:6" x14ac:dyDescent="0.2">
      <c r="B5630" t="str">
        <f>UPPER('PD1'!AK49)</f>
        <v>APP23004_PR24</v>
      </c>
      <c r="C5630" t="str">
        <f>IF(LEN(_xlfn.CONCAT('PD1'!$B$45, " - ", 'PD1'!$B49))&gt;230,LEFT(_xlfn.CONCAT('PD1'!$B$45, " - ", 'PD1'!$B49),212)&amp;" [*** truncated]",_xlfn.CONCAT('PD1'!$B$45, " - ", 'PD1'!$B49))</f>
        <v>Year on year % change - CPIH: November year on year %</v>
      </c>
      <c r="D5630" t="str">
        <f>'PD1'!C49</f>
        <v>%</v>
      </c>
      <c r="E5630" t="s">
        <v>8488</v>
      </c>
      <c r="F5630" s="1257">
        <f>IF(ISBLANK('PD1'!R49),"##BLANK",'PD1'!R49)</f>
        <v>0</v>
      </c>
    </row>
    <row r="5631" spans="2:6" x14ac:dyDescent="0.2">
      <c r="B5631" t="str">
        <f>UPPER('PD1'!AK50)</f>
        <v>APP23005_PR24</v>
      </c>
      <c r="C5631" t="str">
        <f>IF(LEN(_xlfn.CONCAT('PD1'!$B$45, " - ", 'PD1'!$B50))&gt;230,LEFT(_xlfn.CONCAT('PD1'!$B$45, " - ", 'PD1'!$B50),212)&amp;" [*** truncated]",_xlfn.CONCAT('PD1'!$B$45, " - ", 'PD1'!$B50))</f>
        <v>Year on year % change - CPIH: Financial year average indices year on year %</v>
      </c>
      <c r="D5631" t="str">
        <f>'PD1'!C50</f>
        <v>%</v>
      </c>
      <c r="E5631" t="s">
        <v>8488</v>
      </c>
      <c r="F5631" s="1257">
        <f>IF(ISBLANK('PD1'!R50),"##BLANK",'PD1'!R50)</f>
        <v>0</v>
      </c>
    </row>
    <row r="5632" spans="2:6" x14ac:dyDescent="0.2">
      <c r="B5632" t="str">
        <f>UPPER('PD1'!AK51)</f>
        <v>APP23006_PR24</v>
      </c>
      <c r="C5632" t="str">
        <f>IF(LEN(_xlfn.CONCAT('PD1'!$B$45, " - ", 'PD1'!$B51))&gt;230,LEFT(_xlfn.CONCAT('PD1'!$B$45, " - ", 'PD1'!$B51),212)&amp;" [*** truncated]",_xlfn.CONCAT('PD1'!$B$45, " - ", 'PD1'!$B51))</f>
        <v>Year on year % change - CPIH: Financial year end indices year on year %</v>
      </c>
      <c r="D5632" t="str">
        <f>'PD1'!C51</f>
        <v>%</v>
      </c>
      <c r="E5632" t="s">
        <v>8488</v>
      </c>
      <c r="F5632" s="1257">
        <f>IF(ISBLANK('PD1'!R51),"##BLANK",'PD1'!R51)</f>
        <v>0</v>
      </c>
    </row>
    <row r="5633" spans="2:6" x14ac:dyDescent="0.2">
      <c r="B5633" t="str">
        <f>UPPER('PD1'!AK52)</f>
        <v>APP23007_PR24</v>
      </c>
      <c r="C5633" t="str">
        <f>IF(LEN(_xlfn.CONCAT('PD1'!$B$45, " - ", 'PD1'!$B52))&gt;230,LEFT(_xlfn.CONCAT('PD1'!$B$45, " - ", 'PD1'!$B52),212)&amp;" [*** truncated]",_xlfn.CONCAT('PD1'!$B$45, " - ", 'PD1'!$B52))</f>
        <v>Year on year % change - Wedge between RPI and CPIH</v>
      </c>
      <c r="D5633" t="str">
        <f>'PD1'!C52</f>
        <v>%</v>
      </c>
      <c r="E5633" t="s">
        <v>8488</v>
      </c>
      <c r="F5633" s="1257">
        <f>IF(ISBLANK('PD1'!R52),"##BLANK",'PD1'!R52)</f>
        <v>0</v>
      </c>
    </row>
    <row r="5634" spans="2:6" x14ac:dyDescent="0.2">
      <c r="B5634" t="str">
        <f>UPPER('PD1'!AS56)</f>
        <v>APP23009_PR24</v>
      </c>
      <c r="C5634" t="str">
        <f>IF(LEN(_xlfn.CONCAT('PD1'!$B$54, " - ", 'PD1'!$B56))&gt;230,LEFT(_xlfn.CONCAT('PD1'!$B$54, " - ", 'PD1'!$B56),212)&amp;" [*** truncated]",_xlfn.CONCAT('PD1'!$B$54, " - ", 'PD1'!$B56))</f>
        <v>Long term inflation rates - Long term CPIH inflation rate</v>
      </c>
      <c r="D5634" t="str">
        <f>'PD1'!C56</f>
        <v>%</v>
      </c>
      <c r="E5634" t="s">
        <v>8488</v>
      </c>
      <c r="F5634" s="1257">
        <f>IF(ISBLANK('PD1'!R56),"##BLANK",'PD1'!R56)</f>
        <v>3.2212525667350889E-2</v>
      </c>
    </row>
  </sheetData>
  <conditionalFormatting sqref="A2">
    <cfRule type="expression" dxfId="10" priority="4">
      <formula>$A2=#REF!</formula>
    </cfRule>
  </conditionalFormatting>
  <conditionalFormatting sqref="B2">
    <cfRule type="duplicateValues" dxfId="9" priority="2"/>
    <cfRule type="duplicateValues" dxfId="8" priority="3"/>
  </conditionalFormatting>
  <conditionalFormatting sqref="B3:B120">
    <cfRule type="duplicateValues" dxfId="7" priority="319"/>
  </conditionalFormatting>
  <conditionalFormatting sqref="B121:B1552">
    <cfRule type="duplicateValues" dxfId="6" priority="320"/>
  </conditionalFormatting>
  <conditionalFormatting sqref="B1553:B3892">
    <cfRule type="duplicateValues" dxfId="5" priority="321"/>
  </conditionalFormatting>
  <conditionalFormatting sqref="B3893:B3911">
    <cfRule type="duplicateValues" dxfId="4" priority="9"/>
  </conditionalFormatting>
  <conditionalFormatting sqref="B3912:B3922">
    <cfRule type="duplicateValues" dxfId="3" priority="8"/>
  </conditionalFormatting>
  <conditionalFormatting sqref="B3923:B3956">
    <cfRule type="duplicateValues" dxfId="2" priority="7"/>
  </conditionalFormatting>
  <conditionalFormatting sqref="B3957:B4406">
    <cfRule type="duplicateValues" dxfId="1" priority="6"/>
  </conditionalFormatting>
  <conditionalFormatting sqref="B4407:B5596">
    <cfRule type="duplicateValues" dxfId="0" priority="5"/>
  </conditionalFormatting>
  <dataValidations count="1">
    <dataValidation type="custom" allowBlank="1" showInputMessage="1" showErrorMessage="1" sqref="A2" xr:uid="{0A2E2F82-14B3-4181-8C4D-8726C3875C09}">
      <formula1>#REF!</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
  <dimension ref="A1:F60"/>
  <sheetViews>
    <sheetView zoomScale="85" zoomScaleNormal="85" workbookViewId="0">
      <selection activeCell="A4" sqref="A4"/>
    </sheetView>
  </sheetViews>
  <sheetFormatPr defaultColWidth="9" defaultRowHeight="20.25" customHeight="1" x14ac:dyDescent="0.2"/>
  <cols>
    <col min="1" max="1" width="1.625" customWidth="1"/>
    <col min="2" max="2" width="38.125" customWidth="1"/>
    <col min="3" max="3" width="34.875" customWidth="1"/>
    <col min="4" max="4" width="10.125" customWidth="1"/>
    <col min="5" max="5" width="14.625" customWidth="1"/>
  </cols>
  <sheetData>
    <row r="1" spans="1:6" ht="20.25" customHeight="1" x14ac:dyDescent="0.2">
      <c r="A1" s="256"/>
      <c r="B1" s="256"/>
      <c r="C1" s="256"/>
      <c r="D1" s="256"/>
      <c r="E1" s="256"/>
      <c r="F1" s="256"/>
    </row>
    <row r="2" spans="1:6" ht="20.25" customHeight="1" x14ac:dyDescent="0.2">
      <c r="B2" s="255" t="s">
        <v>79</v>
      </c>
      <c r="C2" s="255"/>
      <c r="D2" s="255"/>
      <c r="E2" s="255"/>
      <c r="F2" s="255"/>
    </row>
    <row r="3" spans="1:6" ht="20.25" customHeight="1" thickBot="1" x14ac:dyDescent="0.25">
      <c r="A3" s="256"/>
      <c r="B3" s="257"/>
      <c r="C3" s="257"/>
      <c r="D3" s="256"/>
      <c r="E3" s="256"/>
      <c r="F3" s="256"/>
    </row>
    <row r="4" spans="1:6" ht="20.25" customHeight="1" thickBot="1" x14ac:dyDescent="0.25">
      <c r="A4" s="2"/>
      <c r="B4" s="258" t="s">
        <v>80</v>
      </c>
      <c r="C4" s="259" t="s">
        <v>81</v>
      </c>
      <c r="D4" s="259" t="s">
        <v>82</v>
      </c>
      <c r="E4" s="260" t="s">
        <v>83</v>
      </c>
      <c r="F4" s="2"/>
    </row>
    <row r="5" spans="1:6" ht="20.25" customHeight="1" x14ac:dyDescent="0.2">
      <c r="A5" s="261"/>
      <c r="B5" s="262"/>
      <c r="C5" s="263" t="s">
        <v>84</v>
      </c>
      <c r="D5" s="263" t="s">
        <v>85</v>
      </c>
      <c r="E5" s="264" t="s">
        <v>86</v>
      </c>
      <c r="F5" s="261"/>
    </row>
    <row r="6" spans="1:6" ht="20.25" customHeight="1" x14ac:dyDescent="0.2">
      <c r="A6" s="261"/>
      <c r="B6" s="265" t="s">
        <v>87</v>
      </c>
      <c r="C6" s="266" t="s">
        <v>87</v>
      </c>
      <c r="D6" s="266" t="s">
        <v>88</v>
      </c>
      <c r="E6" s="267" t="s">
        <v>89</v>
      </c>
      <c r="F6" s="261"/>
    </row>
    <row r="7" spans="1:6" ht="20.25" customHeight="1" x14ac:dyDescent="0.2">
      <c r="A7" s="261"/>
      <c r="B7" s="265" t="s">
        <v>90</v>
      </c>
      <c r="C7" s="266" t="s">
        <v>33</v>
      </c>
      <c r="D7" s="266" t="s">
        <v>91</v>
      </c>
      <c r="E7" s="267" t="s">
        <v>86</v>
      </c>
      <c r="F7" s="261"/>
    </row>
    <row r="8" spans="1:6" ht="20.25" customHeight="1" x14ac:dyDescent="0.2">
      <c r="A8" s="261"/>
      <c r="B8" s="265" t="s">
        <v>92</v>
      </c>
      <c r="C8" s="266" t="s">
        <v>93</v>
      </c>
      <c r="D8" s="266" t="s">
        <v>94</v>
      </c>
      <c r="E8" s="267" t="s">
        <v>89</v>
      </c>
      <c r="F8" s="261"/>
    </row>
    <row r="9" spans="1:6" ht="20.25" customHeight="1" x14ac:dyDescent="0.2">
      <c r="A9" s="261"/>
      <c r="B9" s="265" t="s">
        <v>95</v>
      </c>
      <c r="C9" s="266" t="s">
        <v>96</v>
      </c>
      <c r="D9" s="266" t="s">
        <v>97</v>
      </c>
      <c r="E9" s="267" t="s">
        <v>86</v>
      </c>
      <c r="F9" s="261"/>
    </row>
    <row r="10" spans="1:6" ht="20.25" customHeight="1" x14ac:dyDescent="0.2">
      <c r="A10" s="261"/>
      <c r="B10" s="265" t="s">
        <v>98</v>
      </c>
      <c r="C10" s="266" t="s">
        <v>99</v>
      </c>
      <c r="D10" s="266" t="s">
        <v>100</v>
      </c>
      <c r="E10" s="267" t="s">
        <v>86</v>
      </c>
      <c r="F10" s="261"/>
    </row>
    <row r="11" spans="1:6" ht="20.25" customHeight="1" x14ac:dyDescent="0.2">
      <c r="A11" s="261"/>
      <c r="B11" s="265" t="s">
        <v>101</v>
      </c>
      <c r="C11" s="266" t="s">
        <v>102</v>
      </c>
      <c r="D11" s="266" t="s">
        <v>103</v>
      </c>
      <c r="E11" s="267" t="s">
        <v>86</v>
      </c>
      <c r="F11" s="261"/>
    </row>
    <row r="12" spans="1:6" ht="20.25" customHeight="1" x14ac:dyDescent="0.2">
      <c r="A12" s="261"/>
      <c r="B12" s="265" t="s">
        <v>104</v>
      </c>
      <c r="C12" s="266" t="s">
        <v>105</v>
      </c>
      <c r="D12" s="266" t="s">
        <v>106</v>
      </c>
      <c r="E12" s="267" t="s">
        <v>89</v>
      </c>
      <c r="F12" s="261"/>
    </row>
    <row r="13" spans="1:6" ht="20.25" customHeight="1" x14ac:dyDescent="0.2">
      <c r="A13" s="261"/>
      <c r="B13" s="265" t="s">
        <v>107</v>
      </c>
      <c r="C13" s="266" t="s">
        <v>108</v>
      </c>
      <c r="D13" s="266" t="s">
        <v>109</v>
      </c>
      <c r="E13" s="267" t="s">
        <v>86</v>
      </c>
      <c r="F13" s="261"/>
    </row>
    <row r="14" spans="1:6" ht="20.25" customHeight="1" x14ac:dyDescent="0.2">
      <c r="A14" s="261"/>
      <c r="B14" s="265" t="s">
        <v>110</v>
      </c>
      <c r="C14" s="266" t="s">
        <v>111</v>
      </c>
      <c r="D14" s="266" t="s">
        <v>112</v>
      </c>
      <c r="E14" s="267" t="s">
        <v>89</v>
      </c>
      <c r="F14" s="261"/>
    </row>
    <row r="15" spans="1:6" ht="20.25" customHeight="1" x14ac:dyDescent="0.2">
      <c r="A15" s="261"/>
      <c r="B15" s="265" t="s">
        <v>113</v>
      </c>
      <c r="C15" s="266" t="s">
        <v>114</v>
      </c>
      <c r="D15" s="266" t="s">
        <v>115</v>
      </c>
      <c r="E15" s="267" t="s">
        <v>89</v>
      </c>
      <c r="F15" s="261"/>
    </row>
    <row r="16" spans="1:6" ht="20.25" customHeight="1" x14ac:dyDescent="0.2">
      <c r="A16" s="261"/>
      <c r="B16" s="265" t="s">
        <v>116</v>
      </c>
      <c r="C16" s="266" t="s">
        <v>117</v>
      </c>
      <c r="D16" s="266" t="s">
        <v>118</v>
      </c>
      <c r="E16" s="267" t="s">
        <v>86</v>
      </c>
      <c r="F16" s="261"/>
    </row>
    <row r="17" spans="1:6" ht="20.25" customHeight="1" x14ac:dyDescent="0.2">
      <c r="A17" s="261"/>
      <c r="B17" s="265" t="s">
        <v>119</v>
      </c>
      <c r="C17" s="266" t="s">
        <v>120</v>
      </c>
      <c r="D17" s="266" t="s">
        <v>121</v>
      </c>
      <c r="E17" s="267" t="s">
        <v>86</v>
      </c>
      <c r="F17" s="261"/>
    </row>
    <row r="18" spans="1:6" ht="20.25" customHeight="1" x14ac:dyDescent="0.2">
      <c r="A18" s="261"/>
      <c r="B18" s="265" t="s">
        <v>122</v>
      </c>
      <c r="C18" s="266" t="s">
        <v>123</v>
      </c>
      <c r="D18" s="266" t="s">
        <v>124</v>
      </c>
      <c r="E18" s="267" t="s">
        <v>86</v>
      </c>
      <c r="F18" s="261"/>
    </row>
    <row r="19" spans="1:6" ht="20.25" customHeight="1" x14ac:dyDescent="0.2">
      <c r="A19" s="261"/>
      <c r="B19" s="265" t="s">
        <v>125</v>
      </c>
      <c r="C19" s="266" t="s">
        <v>126</v>
      </c>
      <c r="D19" s="266" t="s">
        <v>127</v>
      </c>
      <c r="E19" s="267" t="s">
        <v>89</v>
      </c>
      <c r="F19" s="261"/>
    </row>
    <row r="20" spans="1:6" ht="20.25" customHeight="1" x14ac:dyDescent="0.2">
      <c r="A20" s="261"/>
      <c r="B20" s="265" t="s">
        <v>128</v>
      </c>
      <c r="C20" s="266" t="s">
        <v>128</v>
      </c>
      <c r="D20" s="266" t="s">
        <v>129</v>
      </c>
      <c r="E20" s="267" t="s">
        <v>86</v>
      </c>
      <c r="F20" s="261"/>
    </row>
    <row r="21" spans="1:6" ht="20.25" customHeight="1" x14ac:dyDescent="0.2">
      <c r="A21" s="261"/>
      <c r="B21" s="265" t="s">
        <v>130</v>
      </c>
      <c r="C21" s="266" t="s">
        <v>131</v>
      </c>
      <c r="D21" s="266" t="s">
        <v>132</v>
      </c>
      <c r="E21" s="267" t="s">
        <v>86</v>
      </c>
      <c r="F21" s="261"/>
    </row>
    <row r="22" spans="1:6" ht="20.25" customHeight="1" x14ac:dyDescent="0.2">
      <c r="A22" s="261"/>
      <c r="B22" s="265" t="s">
        <v>133</v>
      </c>
      <c r="C22" s="266" t="s">
        <v>134</v>
      </c>
      <c r="D22" s="266" t="s">
        <v>135</v>
      </c>
      <c r="E22" s="267" t="s">
        <v>86</v>
      </c>
      <c r="F22" s="261"/>
    </row>
    <row r="23" spans="1:6" ht="20.25" customHeight="1" x14ac:dyDescent="0.2">
      <c r="A23" s="261"/>
      <c r="B23" s="265" t="s">
        <v>136</v>
      </c>
      <c r="C23" s="266" t="s">
        <v>137</v>
      </c>
      <c r="D23" s="266" t="s">
        <v>138</v>
      </c>
      <c r="E23" s="267" t="s">
        <v>86</v>
      </c>
      <c r="F23" s="261"/>
    </row>
    <row r="24" spans="1:6" ht="20.25" customHeight="1" thickBot="1" x14ac:dyDescent="0.25">
      <c r="A24" s="261"/>
      <c r="B24" s="268" t="s">
        <v>139</v>
      </c>
      <c r="C24" s="269" t="s">
        <v>140</v>
      </c>
      <c r="D24" s="269" t="s">
        <v>141</v>
      </c>
      <c r="E24" s="270" t="s">
        <v>86</v>
      </c>
      <c r="F24" s="261"/>
    </row>
    <row r="25" spans="1:6" ht="20.25" customHeight="1" x14ac:dyDescent="0.2">
      <c r="A25" s="261"/>
      <c r="B25" s="261"/>
      <c r="C25" s="261"/>
      <c r="D25" s="261"/>
      <c r="E25" s="261"/>
      <c r="F25" s="261"/>
    </row>
    <row r="26" spans="1:6" ht="20.25" customHeight="1" x14ac:dyDescent="0.2">
      <c r="B26" s="261"/>
      <c r="C26" s="261"/>
      <c r="D26" s="261"/>
      <c r="E26" s="261"/>
    </row>
    <row r="33" spans="2:5" ht="20.25" customHeight="1" x14ac:dyDescent="0.2">
      <c r="B33" s="271" t="s">
        <v>142</v>
      </c>
      <c r="C33" s="895"/>
      <c r="D33" s="895"/>
      <c r="E33" s="272"/>
    </row>
    <row r="34" spans="2:5" ht="20.25" customHeight="1" x14ac:dyDescent="0.2">
      <c r="B34" s="896"/>
      <c r="E34" s="273"/>
    </row>
    <row r="35" spans="2:5" ht="20.25" customHeight="1" x14ac:dyDescent="0.2">
      <c r="B35" s="896" t="s">
        <v>143</v>
      </c>
      <c r="E35" s="273"/>
    </row>
    <row r="36" spans="2:5" ht="20.25" customHeight="1" x14ac:dyDescent="0.2">
      <c r="B36" s="896" t="s">
        <v>144</v>
      </c>
      <c r="E36" s="273"/>
    </row>
    <row r="37" spans="2:5" ht="20.25" customHeight="1" x14ac:dyDescent="0.2">
      <c r="B37" s="897" t="s">
        <v>145</v>
      </c>
      <c r="C37" s="898"/>
      <c r="D37" s="898"/>
      <c r="E37" s="899"/>
    </row>
    <row r="59" spans="2:2" ht="20.25" customHeight="1" thickBot="1" x14ac:dyDescent="0.25"/>
    <row r="60" spans="2:2" ht="20.25" customHeight="1" thickBot="1" x14ac:dyDescent="0.25">
      <c r="B60" s="274" t="str">
        <f>INDEX(Lists!D5:D32,MATCH(Validation!B5,Lists!C5:C32,0))</f>
        <v>ANH</v>
      </c>
    </row>
  </sheetData>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8">
    <tabColor theme="1"/>
    <pageSetUpPr fitToPage="1"/>
  </sheetPr>
  <dimension ref="A1"/>
  <sheetViews>
    <sheetView zoomScale="40" zoomScaleNormal="40" workbookViewId="0">
      <selection activeCell="J19" sqref="J19"/>
    </sheetView>
  </sheetViews>
  <sheetFormatPr defaultColWidth="9" defaultRowHeight="20.25" customHeight="1" x14ac:dyDescent="0.2"/>
  <sheetData/>
  <pageMargins left="0.7" right="0.7" top="0.75" bottom="0.75" header="0.3" footer="0.3"/>
  <pageSetup paperSize="8" fitToHeight="0" orientation="portrait"/>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42">
    <tabColor rgb="FF0070C0"/>
  </sheetPr>
  <dimension ref="A1:DF56"/>
  <sheetViews>
    <sheetView zoomScale="50" zoomScaleNormal="50" workbookViewId="0">
      <pane xSplit="4" ySplit="6" topLeftCell="J7" activePane="bottomRight" state="frozen"/>
      <selection pane="topRight" activeCell="J19" sqref="J19"/>
      <selection pane="bottomLeft" activeCell="J19" sqref="J19"/>
      <selection pane="bottomRight" activeCell="S54" sqref="S54"/>
    </sheetView>
  </sheetViews>
  <sheetFormatPr defaultColWidth="9" defaultRowHeight="20.25" customHeight="1" x14ac:dyDescent="0.2"/>
  <cols>
    <col min="1" max="1" width="1.625" style="527" customWidth="1"/>
    <col min="2" max="2" width="48" style="527" customWidth="1"/>
    <col min="3" max="4" width="7.75" style="527" customWidth="1"/>
    <col min="5" max="52" width="13.75" style="527" customWidth="1"/>
    <col min="53" max="53" width="3" style="527" customWidth="1"/>
    <col min="54" max="54" width="10.75" style="527" customWidth="1"/>
    <col min="55" max="55" width="2.5" style="527" customWidth="1"/>
    <col min="56" max="56" width="10.375" style="527" customWidth="1"/>
    <col min="57" max="58" width="9" style="527" customWidth="1"/>
    <col min="59" max="59" width="43.25" style="527" bestFit="1" customWidth="1"/>
    <col min="60" max="61" width="9" style="527" customWidth="1"/>
    <col min="62" max="67" width="26.5" style="527" customWidth="1"/>
    <col min="68" max="109" width="18.625" style="527" customWidth="1"/>
    <col min="110" max="110" width="2.875" style="527" customWidth="1"/>
    <col min="111" max="111" width="9" style="527" customWidth="1"/>
    <col min="112" max="16384" width="9" style="527"/>
  </cols>
  <sheetData>
    <row r="1" spans="1:110" s="109" customFormat="1" ht="20.25" customHeight="1" x14ac:dyDescent="0.2">
      <c r="A1" s="108"/>
      <c r="B1" s="1373" t="s">
        <v>36</v>
      </c>
      <c r="C1" s="1374"/>
      <c r="D1" s="1374"/>
      <c r="E1" s="1374"/>
      <c r="F1" s="1374"/>
      <c r="G1" s="1374"/>
      <c r="H1" s="1374"/>
      <c r="I1" s="1374"/>
      <c r="J1" s="1374"/>
      <c r="K1" s="1374"/>
      <c r="L1" s="1374"/>
      <c r="M1" s="1374"/>
      <c r="N1" s="1374"/>
      <c r="O1" s="1374"/>
      <c r="P1" s="1374"/>
      <c r="Q1" s="1374"/>
      <c r="R1" s="1374"/>
      <c r="S1" s="1374"/>
      <c r="T1" s="1374"/>
      <c r="U1" s="1374"/>
      <c r="V1" s="1374"/>
      <c r="W1" s="1374"/>
      <c r="X1" s="1374"/>
      <c r="Y1" s="1374"/>
      <c r="Z1" s="1374"/>
      <c r="AA1" s="1374"/>
      <c r="AB1" s="1374"/>
      <c r="AC1" s="1374"/>
      <c r="AD1" s="1374"/>
      <c r="AE1" s="1374"/>
      <c r="AF1" s="1374"/>
      <c r="AG1" s="1374"/>
      <c r="AH1" s="1374"/>
      <c r="AI1" s="1374"/>
      <c r="AJ1" s="1374"/>
      <c r="AK1" s="1374"/>
      <c r="AL1" s="1374"/>
      <c r="AM1" s="1374"/>
      <c r="AN1" s="1374"/>
      <c r="AO1" s="1374"/>
      <c r="AP1" s="1374"/>
      <c r="AQ1" s="1374"/>
      <c r="AR1" s="1374"/>
      <c r="AS1" s="1374"/>
      <c r="AT1" s="1374"/>
      <c r="AU1" s="1374"/>
      <c r="AV1" s="1374"/>
      <c r="AW1" s="1374"/>
      <c r="AX1" s="1374"/>
      <c r="AY1" s="1374"/>
      <c r="AZ1" s="1374"/>
      <c r="BA1" s="1374"/>
      <c r="BB1" s="1374"/>
      <c r="BC1" s="1374"/>
      <c r="BD1" s="1374"/>
      <c r="BE1" s="108"/>
      <c r="BF1" s="108"/>
      <c r="BG1" s="1373" t="s">
        <v>146</v>
      </c>
      <c r="BH1" s="1374"/>
      <c r="BI1" s="1374"/>
      <c r="BJ1" s="1374"/>
      <c r="BK1" s="1374"/>
      <c r="BL1" s="1374"/>
      <c r="BM1" s="1374"/>
      <c r="BN1" s="1374"/>
      <c r="BO1" s="1374"/>
      <c r="BP1" s="1374"/>
      <c r="BQ1" s="1374"/>
      <c r="BR1" s="1374"/>
      <c r="BS1" s="1374"/>
      <c r="BT1" s="1374"/>
      <c r="BU1" s="1374"/>
      <c r="BV1" s="1374"/>
      <c r="BW1" s="1374"/>
      <c r="BX1" s="1374"/>
      <c r="BY1" s="1374"/>
      <c r="BZ1" s="1374"/>
      <c r="CA1" s="1374"/>
      <c r="CB1" s="1374"/>
      <c r="CC1" s="1374"/>
      <c r="CD1" s="1374"/>
      <c r="CE1" s="1374"/>
      <c r="CF1" s="1374"/>
      <c r="CG1" s="1374"/>
      <c r="CH1" s="1374"/>
      <c r="CI1" s="1374"/>
      <c r="CJ1" s="1374"/>
      <c r="CK1" s="1374"/>
      <c r="CL1" s="1374"/>
      <c r="CM1" s="1374"/>
      <c r="CN1" s="1374"/>
      <c r="CO1" s="1374"/>
      <c r="CP1" s="1374"/>
      <c r="CQ1" s="1374"/>
      <c r="CR1" s="1374"/>
      <c r="CS1" s="108"/>
      <c r="CT1" s="108"/>
      <c r="CU1" s="108"/>
      <c r="CV1" s="108"/>
      <c r="CW1" s="108"/>
      <c r="CX1" s="108"/>
      <c r="CY1" s="108"/>
      <c r="CZ1" s="108"/>
      <c r="DA1" s="108"/>
      <c r="DB1" s="108"/>
      <c r="DC1" s="108"/>
      <c r="DD1" s="108"/>
      <c r="DE1" s="108"/>
      <c r="DF1" s="108"/>
    </row>
    <row r="2" spans="1:110" s="109" customFormat="1" ht="18.75" customHeight="1" x14ac:dyDescent="0.2">
      <c r="A2" s="108"/>
      <c r="B2" s="1373" t="str">
        <f ca="1">INDIRECT("Validation!B5")</f>
        <v>Anglian Water</v>
      </c>
      <c r="C2" s="1374"/>
      <c r="D2" s="1374"/>
      <c r="E2" s="1374"/>
      <c r="F2" s="1374"/>
      <c r="G2" s="1374"/>
      <c r="H2" s="1374"/>
      <c r="I2" s="1374"/>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74"/>
      <c r="AP2" s="1374"/>
      <c r="AQ2" s="1374"/>
      <c r="AR2" s="1374"/>
      <c r="AS2" s="1374"/>
      <c r="AT2" s="1374"/>
      <c r="AU2" s="1374"/>
      <c r="AV2" s="1374"/>
      <c r="AW2" s="1374"/>
      <c r="AX2" s="1374"/>
      <c r="AY2" s="1374"/>
      <c r="AZ2" s="1374"/>
      <c r="BA2" s="1374"/>
      <c r="BB2" s="1374"/>
      <c r="BC2" s="1374"/>
      <c r="BD2" s="1374"/>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row>
    <row r="3" spans="1:110" s="2" customFormat="1" ht="30" customHeight="1" x14ac:dyDescent="0.2">
      <c r="A3" s="15"/>
      <c r="B3" s="1383" t="s">
        <v>37</v>
      </c>
      <c r="C3" s="1384"/>
      <c r="D3" s="1384"/>
      <c r="E3" s="1384"/>
      <c r="F3" s="1384"/>
      <c r="G3" s="1384"/>
      <c r="H3" s="1384"/>
      <c r="I3" s="1384"/>
      <c r="J3" s="1384"/>
      <c r="K3" s="1384"/>
      <c r="L3" s="1384"/>
      <c r="M3" s="1384"/>
      <c r="N3" s="1384"/>
      <c r="O3" s="1384"/>
      <c r="P3" s="1384"/>
      <c r="Q3" s="1384"/>
      <c r="R3" s="1384"/>
      <c r="S3" s="1384"/>
      <c r="T3" s="1384"/>
      <c r="U3" s="1384"/>
      <c r="V3" s="1384"/>
      <c r="W3" s="1384"/>
      <c r="X3" s="1384"/>
      <c r="Y3" s="1384"/>
      <c r="Z3" s="1384"/>
      <c r="AA3" s="1384"/>
      <c r="AB3" s="1384"/>
      <c r="AC3" s="1384"/>
      <c r="AD3" s="1384"/>
      <c r="AE3" s="1384"/>
      <c r="AF3" s="1384"/>
      <c r="AG3" s="1384"/>
      <c r="AH3" s="1384"/>
      <c r="AI3" s="1384"/>
      <c r="AJ3" s="1384"/>
      <c r="AK3" s="1384"/>
      <c r="AL3" s="1384"/>
      <c r="AM3" s="1384"/>
      <c r="AN3" s="1384"/>
      <c r="AO3" s="1384"/>
      <c r="AP3" s="1384"/>
      <c r="AQ3" s="1384"/>
      <c r="AR3" s="1384"/>
      <c r="AS3" s="1384"/>
      <c r="AT3" s="1384"/>
      <c r="AU3" s="1384"/>
      <c r="AV3" s="1384"/>
      <c r="AW3" s="1384"/>
      <c r="AX3" s="1384"/>
      <c r="AY3" s="1384"/>
      <c r="AZ3" s="1384"/>
      <c r="BA3" s="1384"/>
      <c r="BB3" s="1384"/>
      <c r="BC3" s="1384"/>
      <c r="BD3" s="1384"/>
      <c r="BE3" s="15"/>
      <c r="BF3" s="15"/>
      <c r="BG3" s="1383" t="s">
        <v>37</v>
      </c>
      <c r="BH3" s="1384"/>
      <c r="BI3" s="1384"/>
      <c r="BJ3" s="1384"/>
      <c r="BK3" s="1384"/>
      <c r="BL3" s="1384"/>
      <c r="BM3" s="1384"/>
      <c r="BN3" s="1384"/>
      <c r="BO3" s="1384"/>
      <c r="BP3" s="1384"/>
      <c r="BQ3" s="1384"/>
      <c r="BR3" s="1384"/>
      <c r="BS3" s="1384"/>
      <c r="BT3" s="1384"/>
      <c r="BU3" s="1384"/>
      <c r="BV3" s="1384"/>
      <c r="BW3" s="1384"/>
      <c r="BX3" s="1384"/>
      <c r="BY3" s="1384"/>
      <c r="BZ3" s="1384"/>
      <c r="CA3" s="1384"/>
      <c r="CB3" s="1384"/>
      <c r="CC3" s="1384"/>
      <c r="CD3" s="1384"/>
      <c r="CE3" s="1384"/>
      <c r="CF3" s="1384"/>
      <c r="CG3" s="1384"/>
      <c r="CH3" s="1384"/>
      <c r="CI3" s="1384"/>
      <c r="CJ3" s="1384"/>
      <c r="CK3" s="1384"/>
      <c r="CL3" s="1384"/>
      <c r="CM3" s="1384"/>
      <c r="CN3" s="1384"/>
      <c r="CO3" s="1384"/>
      <c r="CP3" s="1384"/>
      <c r="CQ3" s="1384"/>
      <c r="CR3" s="1384"/>
      <c r="CS3" s="1384"/>
      <c r="CT3" s="1384"/>
      <c r="CU3" s="1384"/>
      <c r="CV3" s="1384"/>
      <c r="CW3" s="1384"/>
      <c r="CX3" s="1384"/>
      <c r="CY3" s="1384"/>
      <c r="CZ3" s="1384"/>
      <c r="DA3" s="1384"/>
      <c r="DB3" s="1384"/>
      <c r="DC3" s="1384"/>
      <c r="DD3" s="1384"/>
      <c r="DE3" s="1384"/>
      <c r="DF3" s="1384"/>
    </row>
    <row r="4" spans="1:110" s="2" customFormat="1" ht="20.25" customHeight="1" thickBot="1" x14ac:dyDescent="0.25">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row>
    <row r="5" spans="1:110" s="2" customFormat="1" ht="53.25" customHeight="1" x14ac:dyDescent="0.2">
      <c r="A5" s="557"/>
      <c r="B5" s="1375" t="s">
        <v>147</v>
      </c>
      <c r="C5" s="1379" t="s">
        <v>148</v>
      </c>
      <c r="D5" s="1381" t="s">
        <v>149</v>
      </c>
      <c r="E5" s="558" t="s">
        <v>150</v>
      </c>
      <c r="F5" s="530" t="s">
        <v>151</v>
      </c>
      <c r="G5" s="530" t="s">
        <v>152</v>
      </c>
      <c r="H5" s="530" t="s">
        <v>153</v>
      </c>
      <c r="I5" s="530" t="s">
        <v>154</v>
      </c>
      <c r="J5" s="529" t="s">
        <v>152</v>
      </c>
      <c r="K5" s="558" t="s">
        <v>150</v>
      </c>
      <c r="L5" s="530" t="s">
        <v>151</v>
      </c>
      <c r="M5" s="530" t="s">
        <v>152</v>
      </c>
      <c r="N5" s="530" t="s">
        <v>153</v>
      </c>
      <c r="O5" s="530" t="s">
        <v>154</v>
      </c>
      <c r="P5" s="529" t="s">
        <v>152</v>
      </c>
      <c r="Q5" s="558" t="s">
        <v>150</v>
      </c>
      <c r="R5" s="530" t="s">
        <v>151</v>
      </c>
      <c r="S5" s="530" t="s">
        <v>152</v>
      </c>
      <c r="T5" s="530" t="s">
        <v>153</v>
      </c>
      <c r="U5" s="530" t="s">
        <v>154</v>
      </c>
      <c r="V5" s="529" t="s">
        <v>152</v>
      </c>
      <c r="W5" s="558" t="s">
        <v>150</v>
      </c>
      <c r="X5" s="530" t="s">
        <v>151</v>
      </c>
      <c r="Y5" s="530" t="s">
        <v>152</v>
      </c>
      <c r="Z5" s="530" t="s">
        <v>153</v>
      </c>
      <c r="AA5" s="530" t="s">
        <v>154</v>
      </c>
      <c r="AB5" s="529" t="s">
        <v>152</v>
      </c>
      <c r="AC5" s="558" t="s">
        <v>150</v>
      </c>
      <c r="AD5" s="530" t="s">
        <v>151</v>
      </c>
      <c r="AE5" s="530" t="s">
        <v>152</v>
      </c>
      <c r="AF5" s="530" t="s">
        <v>153</v>
      </c>
      <c r="AG5" s="530" t="s">
        <v>154</v>
      </c>
      <c r="AH5" s="529" t="s">
        <v>152</v>
      </c>
      <c r="AI5" s="558" t="s">
        <v>150</v>
      </c>
      <c r="AJ5" s="530" t="s">
        <v>151</v>
      </c>
      <c r="AK5" s="530" t="s">
        <v>152</v>
      </c>
      <c r="AL5" s="530" t="s">
        <v>153</v>
      </c>
      <c r="AM5" s="530" t="s">
        <v>154</v>
      </c>
      <c r="AN5" s="529" t="s">
        <v>152</v>
      </c>
      <c r="AO5" s="558" t="s">
        <v>150</v>
      </c>
      <c r="AP5" s="530" t="s">
        <v>151</v>
      </c>
      <c r="AQ5" s="530" t="s">
        <v>152</v>
      </c>
      <c r="AR5" s="530" t="s">
        <v>153</v>
      </c>
      <c r="AS5" s="530" t="s">
        <v>154</v>
      </c>
      <c r="AT5" s="529" t="s">
        <v>152</v>
      </c>
      <c r="AU5" s="558" t="s">
        <v>150</v>
      </c>
      <c r="AV5" s="530" t="s">
        <v>151</v>
      </c>
      <c r="AW5" s="530" t="s">
        <v>152</v>
      </c>
      <c r="AX5" s="530" t="s">
        <v>153</v>
      </c>
      <c r="AY5" s="530" t="s">
        <v>154</v>
      </c>
      <c r="AZ5" s="529" t="s">
        <v>152</v>
      </c>
      <c r="BA5" s="543"/>
      <c r="BB5" s="1377" t="s">
        <v>155</v>
      </c>
      <c r="BC5" s="543"/>
      <c r="BD5" s="1377" t="s">
        <v>156</v>
      </c>
      <c r="BE5" s="15"/>
      <c r="BF5" s="15"/>
      <c r="BG5" s="1375" t="s">
        <v>147</v>
      </c>
      <c r="BH5" s="1379" t="s">
        <v>148</v>
      </c>
      <c r="BI5" s="1381" t="s">
        <v>149</v>
      </c>
      <c r="BJ5" s="558" t="s">
        <v>150</v>
      </c>
      <c r="BK5" s="530" t="s">
        <v>151</v>
      </c>
      <c r="BL5" s="530" t="s">
        <v>152</v>
      </c>
      <c r="BM5" s="530" t="s">
        <v>153</v>
      </c>
      <c r="BN5" s="530" t="s">
        <v>154</v>
      </c>
      <c r="BO5" s="529" t="s">
        <v>152</v>
      </c>
      <c r="BP5" s="558" t="s">
        <v>150</v>
      </c>
      <c r="BQ5" s="530" t="s">
        <v>151</v>
      </c>
      <c r="BR5" s="530" t="s">
        <v>152</v>
      </c>
      <c r="BS5" s="530" t="s">
        <v>153</v>
      </c>
      <c r="BT5" s="530" t="s">
        <v>154</v>
      </c>
      <c r="BU5" s="529" t="s">
        <v>152</v>
      </c>
      <c r="BV5" s="558" t="s">
        <v>150</v>
      </c>
      <c r="BW5" s="530" t="s">
        <v>151</v>
      </c>
      <c r="BX5" s="530" t="s">
        <v>152</v>
      </c>
      <c r="BY5" s="530" t="s">
        <v>153</v>
      </c>
      <c r="BZ5" s="530" t="s">
        <v>154</v>
      </c>
      <c r="CA5" s="529" t="s">
        <v>152</v>
      </c>
      <c r="CB5" s="558" t="s">
        <v>150</v>
      </c>
      <c r="CC5" s="530" t="s">
        <v>151</v>
      </c>
      <c r="CD5" s="530" t="s">
        <v>152</v>
      </c>
      <c r="CE5" s="530" t="s">
        <v>153</v>
      </c>
      <c r="CF5" s="530" t="s">
        <v>154</v>
      </c>
      <c r="CG5" s="529" t="s">
        <v>152</v>
      </c>
      <c r="CH5" s="558" t="s">
        <v>150</v>
      </c>
      <c r="CI5" s="530" t="s">
        <v>151</v>
      </c>
      <c r="CJ5" s="530" t="s">
        <v>152</v>
      </c>
      <c r="CK5" s="530" t="s">
        <v>153</v>
      </c>
      <c r="CL5" s="530" t="s">
        <v>154</v>
      </c>
      <c r="CM5" s="529" t="s">
        <v>152</v>
      </c>
      <c r="CN5" s="558" t="s">
        <v>150</v>
      </c>
      <c r="CO5" s="530" t="s">
        <v>151</v>
      </c>
      <c r="CP5" s="530" t="s">
        <v>152</v>
      </c>
      <c r="CQ5" s="530" t="s">
        <v>153</v>
      </c>
      <c r="CR5" s="530" t="s">
        <v>154</v>
      </c>
      <c r="CS5" s="529" t="s">
        <v>152</v>
      </c>
      <c r="CT5" s="558" t="s">
        <v>150</v>
      </c>
      <c r="CU5" s="530" t="s">
        <v>151</v>
      </c>
      <c r="CV5" s="530" t="s">
        <v>152</v>
      </c>
      <c r="CW5" s="530" t="s">
        <v>153</v>
      </c>
      <c r="CX5" s="530" t="s">
        <v>154</v>
      </c>
      <c r="CY5" s="529" t="s">
        <v>152</v>
      </c>
      <c r="CZ5" s="558" t="s">
        <v>150</v>
      </c>
      <c r="DA5" s="530" t="s">
        <v>151</v>
      </c>
      <c r="DB5" s="530" t="s">
        <v>152</v>
      </c>
      <c r="DC5" s="530" t="s">
        <v>153</v>
      </c>
      <c r="DD5" s="530" t="s">
        <v>154</v>
      </c>
      <c r="DE5" s="529" t="s">
        <v>152</v>
      </c>
      <c r="DF5" s="543"/>
    </row>
    <row r="6" spans="1:110" s="2" customFormat="1" ht="20.25" customHeight="1" thickBot="1" x14ac:dyDescent="0.25">
      <c r="A6" s="557"/>
      <c r="B6" s="1376"/>
      <c r="C6" s="1380"/>
      <c r="D6" s="1382"/>
      <c r="E6" s="1370" t="s">
        <v>157</v>
      </c>
      <c r="F6" s="1371"/>
      <c r="G6" s="1371"/>
      <c r="H6" s="1371"/>
      <c r="I6" s="1371"/>
      <c r="J6" s="1372"/>
      <c r="K6" s="1370" t="s">
        <v>158</v>
      </c>
      <c r="L6" s="1371"/>
      <c r="M6" s="1371"/>
      <c r="N6" s="1371"/>
      <c r="O6" s="1371"/>
      <c r="P6" s="1372"/>
      <c r="Q6" s="1370" t="s">
        <v>159</v>
      </c>
      <c r="R6" s="1371"/>
      <c r="S6" s="1371"/>
      <c r="T6" s="1371"/>
      <c r="U6" s="1371"/>
      <c r="V6" s="1372"/>
      <c r="W6" s="1370" t="s">
        <v>160</v>
      </c>
      <c r="X6" s="1371"/>
      <c r="Y6" s="1371"/>
      <c r="Z6" s="1371"/>
      <c r="AA6" s="1371"/>
      <c r="AB6" s="1372"/>
      <c r="AC6" s="1370" t="s">
        <v>161</v>
      </c>
      <c r="AD6" s="1371"/>
      <c r="AE6" s="1371"/>
      <c r="AF6" s="1371"/>
      <c r="AG6" s="1371"/>
      <c r="AH6" s="1372"/>
      <c r="AI6" s="1370" t="s">
        <v>162</v>
      </c>
      <c r="AJ6" s="1371"/>
      <c r="AK6" s="1371"/>
      <c r="AL6" s="1371"/>
      <c r="AM6" s="1371"/>
      <c r="AN6" s="1372"/>
      <c r="AO6" s="1370" t="s">
        <v>163</v>
      </c>
      <c r="AP6" s="1371"/>
      <c r="AQ6" s="1371"/>
      <c r="AR6" s="1371"/>
      <c r="AS6" s="1371"/>
      <c r="AT6" s="1372"/>
      <c r="AU6" s="1370" t="s">
        <v>164</v>
      </c>
      <c r="AV6" s="1371"/>
      <c r="AW6" s="1371"/>
      <c r="AX6" s="1371"/>
      <c r="AY6" s="1371"/>
      <c r="AZ6" s="1372"/>
      <c r="BA6" s="543"/>
      <c r="BB6" s="1378"/>
      <c r="BC6" s="543"/>
      <c r="BD6" s="1378"/>
      <c r="BE6" s="15"/>
      <c r="BF6" s="15"/>
      <c r="BG6" s="1376"/>
      <c r="BH6" s="1380"/>
      <c r="BI6" s="1382"/>
      <c r="BJ6" s="1370" t="s">
        <v>157</v>
      </c>
      <c r="BK6" s="1371"/>
      <c r="BL6" s="1371"/>
      <c r="BM6" s="1371"/>
      <c r="BN6" s="1371"/>
      <c r="BO6" s="1372"/>
      <c r="BP6" s="1370" t="s">
        <v>158</v>
      </c>
      <c r="BQ6" s="1371"/>
      <c r="BR6" s="1371"/>
      <c r="BS6" s="1371"/>
      <c r="BT6" s="1371"/>
      <c r="BU6" s="1372"/>
      <c r="BV6" s="1370" t="s">
        <v>159</v>
      </c>
      <c r="BW6" s="1371"/>
      <c r="BX6" s="1371"/>
      <c r="BY6" s="1371"/>
      <c r="BZ6" s="1371"/>
      <c r="CA6" s="1372"/>
      <c r="CB6" s="1370" t="s">
        <v>160</v>
      </c>
      <c r="CC6" s="1371"/>
      <c r="CD6" s="1371"/>
      <c r="CE6" s="1371"/>
      <c r="CF6" s="1371"/>
      <c r="CG6" s="1372"/>
      <c r="CH6" s="1370" t="s">
        <v>161</v>
      </c>
      <c r="CI6" s="1371"/>
      <c r="CJ6" s="1371"/>
      <c r="CK6" s="1371"/>
      <c r="CL6" s="1371"/>
      <c r="CM6" s="1372"/>
      <c r="CN6" s="1370" t="s">
        <v>162</v>
      </c>
      <c r="CO6" s="1371"/>
      <c r="CP6" s="1371"/>
      <c r="CQ6" s="1371"/>
      <c r="CR6" s="1371"/>
      <c r="CS6" s="1372"/>
      <c r="CT6" s="1370" t="s">
        <v>163</v>
      </c>
      <c r="CU6" s="1371"/>
      <c r="CV6" s="1371"/>
      <c r="CW6" s="1371"/>
      <c r="CX6" s="1371"/>
      <c r="CY6" s="1372"/>
      <c r="CZ6" s="1370" t="s">
        <v>164</v>
      </c>
      <c r="DA6" s="1371"/>
      <c r="DB6" s="1371"/>
      <c r="DC6" s="1371"/>
      <c r="DD6" s="1371"/>
      <c r="DE6" s="1372"/>
      <c r="DF6" s="543"/>
    </row>
    <row r="7" spans="1:110" s="2" customFormat="1" ht="20.25" customHeight="1" thickBot="1" x14ac:dyDescent="0.25">
      <c r="A7" s="557"/>
      <c r="B7" s="559"/>
      <c r="C7" s="560"/>
      <c r="D7" s="560"/>
      <c r="E7" s="561"/>
      <c r="F7" s="561"/>
      <c r="G7" s="561"/>
      <c r="H7" s="561"/>
      <c r="I7" s="561"/>
      <c r="J7" s="561"/>
      <c r="K7" s="561"/>
      <c r="L7" s="561"/>
      <c r="M7" s="561"/>
      <c r="N7" s="561"/>
      <c r="O7" s="561"/>
      <c r="P7" s="561"/>
      <c r="Q7" s="561"/>
      <c r="R7" s="561"/>
      <c r="S7" s="561"/>
      <c r="T7" s="561"/>
      <c r="U7" s="561"/>
      <c r="V7" s="561"/>
      <c r="W7" s="561"/>
      <c r="X7" s="561"/>
      <c r="Y7" s="561"/>
      <c r="Z7" s="561"/>
      <c r="AA7" s="561"/>
      <c r="AB7" s="561"/>
      <c r="AC7" s="561"/>
      <c r="AD7" s="561"/>
      <c r="AE7" s="561"/>
      <c r="AF7" s="561"/>
      <c r="AG7" s="561"/>
      <c r="AH7" s="561"/>
      <c r="AI7" s="561"/>
      <c r="AJ7" s="561"/>
      <c r="AK7" s="561"/>
      <c r="AL7" s="561"/>
      <c r="AM7" s="561"/>
      <c r="AN7" s="561"/>
      <c r="AO7" s="561"/>
      <c r="AP7" s="561"/>
      <c r="AQ7" s="561"/>
      <c r="AR7" s="561"/>
      <c r="AS7" s="561"/>
      <c r="AT7" s="561"/>
      <c r="AU7" s="561"/>
      <c r="AV7" s="561"/>
      <c r="AW7" s="561"/>
      <c r="AX7" s="561"/>
      <c r="AY7" s="561"/>
      <c r="AZ7" s="561"/>
      <c r="BA7" s="543"/>
      <c r="BB7" s="543"/>
      <c r="BC7" s="543"/>
      <c r="BD7" s="543"/>
      <c r="BE7" s="15"/>
      <c r="BF7" s="15"/>
      <c r="BG7" s="559"/>
      <c r="BH7" s="560"/>
      <c r="BI7" s="560"/>
      <c r="BJ7" s="561"/>
      <c r="BK7" s="561"/>
      <c r="BL7" s="561"/>
      <c r="BM7" s="561"/>
      <c r="BN7" s="561"/>
      <c r="BO7" s="561"/>
      <c r="BP7" s="561"/>
      <c r="BQ7" s="561"/>
      <c r="BR7" s="561"/>
      <c r="BS7" s="561"/>
      <c r="BT7" s="561"/>
      <c r="BU7" s="561"/>
      <c r="BV7" s="561"/>
      <c r="BW7" s="561"/>
      <c r="BX7" s="561"/>
      <c r="BY7" s="561"/>
      <c r="BZ7" s="561"/>
      <c r="CA7" s="561"/>
      <c r="CB7" s="561"/>
      <c r="CC7" s="561"/>
      <c r="CD7" s="561"/>
      <c r="CE7" s="561"/>
      <c r="CF7" s="561"/>
      <c r="CG7" s="561"/>
      <c r="CH7" s="561"/>
      <c r="CI7" s="561"/>
      <c r="CJ7" s="561"/>
      <c r="CK7" s="561"/>
      <c r="CL7" s="561"/>
      <c r="CM7" s="561"/>
      <c r="CN7" s="561"/>
      <c r="CO7" s="561"/>
      <c r="CP7" s="561"/>
      <c r="CQ7" s="561"/>
      <c r="CR7" s="561"/>
      <c r="CS7" s="561"/>
      <c r="CT7" s="561"/>
      <c r="CU7" s="561"/>
      <c r="CV7" s="561"/>
      <c r="CW7" s="561"/>
      <c r="CX7" s="561"/>
      <c r="CY7" s="561"/>
      <c r="CZ7" s="561"/>
      <c r="DA7" s="561"/>
      <c r="DB7" s="561"/>
      <c r="DC7" s="561"/>
      <c r="DD7" s="561"/>
      <c r="DE7" s="561"/>
      <c r="DF7" s="543"/>
    </row>
    <row r="8" spans="1:110" s="2" customFormat="1" ht="20.45" customHeight="1" thickBot="1" x14ac:dyDescent="0.25">
      <c r="A8" s="557"/>
      <c r="B8" s="531" t="s">
        <v>165</v>
      </c>
      <c r="C8" s="562"/>
      <c r="D8" s="562"/>
      <c r="E8" s="560"/>
      <c r="F8" s="560"/>
      <c r="G8" s="563"/>
      <c r="H8" s="563"/>
      <c r="I8" s="563"/>
      <c r="J8" s="563"/>
      <c r="K8" s="560"/>
      <c r="L8" s="560"/>
      <c r="M8" s="563"/>
      <c r="N8" s="563"/>
      <c r="O8" s="563"/>
      <c r="P8" s="563"/>
      <c r="Q8" s="560"/>
      <c r="R8" s="560"/>
      <c r="S8" s="563"/>
      <c r="T8" s="563"/>
      <c r="U8" s="563"/>
      <c r="V8" s="563"/>
      <c r="W8" s="560"/>
      <c r="X8" s="560"/>
      <c r="Y8" s="563"/>
      <c r="Z8" s="563"/>
      <c r="AA8" s="563"/>
      <c r="AB8" s="563"/>
      <c r="AC8" s="560"/>
      <c r="AD8" s="560"/>
      <c r="AE8" s="563"/>
      <c r="AF8" s="563"/>
      <c r="AG8" s="563"/>
      <c r="AH8" s="563"/>
      <c r="AI8" s="560"/>
      <c r="AJ8" s="560"/>
      <c r="AK8" s="563"/>
      <c r="AL8" s="563"/>
      <c r="AM8" s="563"/>
      <c r="AN8" s="563"/>
      <c r="AO8" s="560"/>
      <c r="AP8" s="560"/>
      <c r="AQ8" s="563"/>
      <c r="AR8" s="563"/>
      <c r="AS8" s="563"/>
      <c r="AT8" s="563"/>
      <c r="AU8" s="560"/>
      <c r="AV8" s="560"/>
      <c r="AW8" s="563"/>
      <c r="AX8" s="563"/>
      <c r="AY8" s="563"/>
      <c r="AZ8" s="563"/>
      <c r="BA8" s="543"/>
      <c r="BB8" s="564"/>
      <c r="BC8" s="543"/>
      <c r="BD8" s="564"/>
      <c r="BE8" s="15"/>
      <c r="BF8" s="15"/>
      <c r="BG8" s="531" t="s">
        <v>165</v>
      </c>
      <c r="BH8" s="562"/>
      <c r="BI8" s="562"/>
      <c r="BJ8" s="560"/>
      <c r="BK8" s="560"/>
      <c r="BL8" s="563"/>
      <c r="BM8" s="563"/>
      <c r="BN8" s="563"/>
      <c r="BO8" s="563"/>
      <c r="BP8" s="560"/>
      <c r="BQ8" s="560"/>
      <c r="BR8" s="563"/>
      <c r="BS8" s="563"/>
      <c r="BT8" s="563"/>
      <c r="BU8" s="563"/>
      <c r="BV8" s="560"/>
      <c r="BW8" s="560"/>
      <c r="BX8" s="563"/>
      <c r="BY8" s="563"/>
      <c r="BZ8" s="563"/>
      <c r="CA8" s="563"/>
      <c r="CB8" s="560"/>
      <c r="CC8" s="560"/>
      <c r="CD8" s="563"/>
      <c r="CE8" s="563"/>
      <c r="CF8" s="563"/>
      <c r="CG8" s="563"/>
      <c r="CH8" s="560"/>
      <c r="CI8" s="560"/>
      <c r="CJ8" s="563"/>
      <c r="CK8" s="563"/>
      <c r="CL8" s="563"/>
      <c r="CM8" s="563"/>
      <c r="CN8" s="560"/>
      <c r="CO8" s="560"/>
      <c r="CP8" s="563"/>
      <c r="CQ8" s="563"/>
      <c r="CR8" s="563"/>
      <c r="CS8" s="563"/>
      <c r="CT8" s="560"/>
      <c r="CU8" s="560"/>
      <c r="CV8" s="563"/>
      <c r="CW8" s="563"/>
      <c r="CX8" s="563"/>
      <c r="CY8" s="563"/>
      <c r="CZ8" s="560"/>
      <c r="DA8" s="560"/>
      <c r="DB8" s="563"/>
      <c r="DC8" s="563"/>
      <c r="DD8" s="563"/>
      <c r="DE8" s="563"/>
      <c r="DF8" s="543"/>
    </row>
    <row r="9" spans="1:110" s="2" customFormat="1" ht="20.25" customHeight="1" x14ac:dyDescent="0.2">
      <c r="A9" s="557"/>
      <c r="B9" s="565" t="s">
        <v>166</v>
      </c>
      <c r="C9" s="566" t="s">
        <v>167</v>
      </c>
      <c r="D9" s="567">
        <v>3</v>
      </c>
      <c r="E9" s="902"/>
      <c r="F9" s="903"/>
      <c r="G9" s="903">
        <f>SUM(E9:F9)</f>
        <v>0</v>
      </c>
      <c r="H9" s="903"/>
      <c r="I9" s="903" t="s">
        <v>168</v>
      </c>
      <c r="J9" s="904">
        <f>SUM(H9:I9)</f>
        <v>0</v>
      </c>
      <c r="K9" s="902" t="s">
        <v>168</v>
      </c>
      <c r="L9" s="903" t="s">
        <v>168</v>
      </c>
      <c r="M9" s="903">
        <f>SUM(K9:L9)</f>
        <v>0</v>
      </c>
      <c r="N9" s="903" t="s">
        <v>168</v>
      </c>
      <c r="O9" s="903" t="s">
        <v>168</v>
      </c>
      <c r="P9" s="904">
        <f>SUM(N9:O9)</f>
        <v>0</v>
      </c>
      <c r="Q9" s="1299">
        <v>76.249268884053478</v>
      </c>
      <c r="R9" s="1299">
        <v>0.38920484923842091</v>
      </c>
      <c r="S9" s="568">
        <f>SUM(Q9:R9)</f>
        <v>76.638473733291903</v>
      </c>
      <c r="T9" s="1299">
        <v>8.577193658688218</v>
      </c>
      <c r="U9" s="1299">
        <v>68.061280074603673</v>
      </c>
      <c r="V9" s="569">
        <f>SUM(T9:U9)</f>
        <v>76.638473733291889</v>
      </c>
      <c r="W9" s="902" t="s">
        <v>168</v>
      </c>
      <c r="X9" s="903" t="s">
        <v>168</v>
      </c>
      <c r="Y9" s="903">
        <f>SUM(W9:X9)</f>
        <v>0</v>
      </c>
      <c r="Z9" s="903" t="s">
        <v>168</v>
      </c>
      <c r="AA9" s="903" t="s">
        <v>168</v>
      </c>
      <c r="AB9" s="904">
        <f>SUM(Z9:AA9)</f>
        <v>0</v>
      </c>
      <c r="AC9" s="902" t="s">
        <v>168</v>
      </c>
      <c r="AD9" s="903" t="s">
        <v>168</v>
      </c>
      <c r="AE9" s="903">
        <f>SUM(AC9:AD9)</f>
        <v>0</v>
      </c>
      <c r="AF9" s="903" t="s">
        <v>168</v>
      </c>
      <c r="AG9" s="903" t="s">
        <v>168</v>
      </c>
      <c r="AH9" s="904">
        <f>SUM(AF9:AG9)</f>
        <v>0</v>
      </c>
      <c r="AI9" s="902" t="s">
        <v>168</v>
      </c>
      <c r="AJ9" s="903" t="s">
        <v>168</v>
      </c>
      <c r="AK9" s="903">
        <f>SUM(AI9:AJ9)</f>
        <v>0</v>
      </c>
      <c r="AL9" s="903" t="s">
        <v>168</v>
      </c>
      <c r="AM9" s="903" t="s">
        <v>168</v>
      </c>
      <c r="AN9" s="904">
        <f>SUM(AL9:AM9)</f>
        <v>0</v>
      </c>
      <c r="AO9" s="902" t="s">
        <v>168</v>
      </c>
      <c r="AP9" s="903" t="s">
        <v>168</v>
      </c>
      <c r="AQ9" s="903">
        <f>SUM(AO9:AP9)</f>
        <v>0</v>
      </c>
      <c r="AR9" s="903" t="s">
        <v>168</v>
      </c>
      <c r="AS9" s="903" t="s">
        <v>168</v>
      </c>
      <c r="AT9" s="904">
        <f>SUM(AR9:AS9)</f>
        <v>0</v>
      </c>
      <c r="AU9" s="902" t="s">
        <v>168</v>
      </c>
      <c r="AV9" s="903" t="s">
        <v>168</v>
      </c>
      <c r="AW9" s="903">
        <f>SUM(AU9:AV9)</f>
        <v>0</v>
      </c>
      <c r="AX9" s="903" t="s">
        <v>168</v>
      </c>
      <c r="AY9" s="903" t="s">
        <v>168</v>
      </c>
      <c r="AZ9" s="904">
        <f>SUM(AX9:AY9)</f>
        <v>0</v>
      </c>
      <c r="BA9" s="543"/>
      <c r="BB9" s="570" t="s">
        <v>169</v>
      </c>
      <c r="BC9" s="543"/>
      <c r="BD9" s="570" t="s">
        <v>170</v>
      </c>
      <c r="BE9" s="15"/>
      <c r="BF9" s="15"/>
      <c r="BG9" s="565" t="s">
        <v>166</v>
      </c>
      <c r="BH9" s="566" t="s">
        <v>167</v>
      </c>
      <c r="BI9" s="567">
        <v>3</v>
      </c>
      <c r="BJ9" s="571" t="s">
        <v>171</v>
      </c>
      <c r="BK9" s="533" t="s">
        <v>172</v>
      </c>
      <c r="BL9" s="572" t="s">
        <v>173</v>
      </c>
      <c r="BM9" s="533" t="s">
        <v>174</v>
      </c>
      <c r="BN9" s="533" t="s">
        <v>175</v>
      </c>
      <c r="BO9" s="573" t="s">
        <v>176</v>
      </c>
      <c r="BP9" s="571" t="s">
        <v>171</v>
      </c>
      <c r="BQ9" s="533" t="s">
        <v>172</v>
      </c>
      <c r="BR9" s="572" t="s">
        <v>173</v>
      </c>
      <c r="BS9" s="533" t="s">
        <v>174</v>
      </c>
      <c r="BT9" s="533" t="s">
        <v>175</v>
      </c>
      <c r="BU9" s="573" t="s">
        <v>176</v>
      </c>
      <c r="BV9" s="571" t="s">
        <v>171</v>
      </c>
      <c r="BW9" s="533" t="s">
        <v>172</v>
      </c>
      <c r="BX9" s="572" t="s">
        <v>173</v>
      </c>
      <c r="BY9" s="533" t="s">
        <v>174</v>
      </c>
      <c r="BZ9" s="533" t="s">
        <v>175</v>
      </c>
      <c r="CA9" s="573" t="s">
        <v>176</v>
      </c>
      <c r="CB9" s="571" t="s">
        <v>171</v>
      </c>
      <c r="CC9" s="533" t="s">
        <v>172</v>
      </c>
      <c r="CD9" s="572" t="s">
        <v>173</v>
      </c>
      <c r="CE9" s="533" t="s">
        <v>174</v>
      </c>
      <c r="CF9" s="533" t="s">
        <v>175</v>
      </c>
      <c r="CG9" s="573" t="s">
        <v>176</v>
      </c>
      <c r="CH9" s="571" t="s">
        <v>171</v>
      </c>
      <c r="CI9" s="533" t="s">
        <v>172</v>
      </c>
      <c r="CJ9" s="572" t="s">
        <v>173</v>
      </c>
      <c r="CK9" s="533" t="s">
        <v>174</v>
      </c>
      <c r="CL9" s="533" t="s">
        <v>175</v>
      </c>
      <c r="CM9" s="573" t="s">
        <v>176</v>
      </c>
      <c r="CN9" s="571" t="s">
        <v>171</v>
      </c>
      <c r="CO9" s="533" t="s">
        <v>172</v>
      </c>
      <c r="CP9" s="572" t="s">
        <v>173</v>
      </c>
      <c r="CQ9" s="533" t="s">
        <v>174</v>
      </c>
      <c r="CR9" s="533" t="s">
        <v>175</v>
      </c>
      <c r="CS9" s="573" t="s">
        <v>176</v>
      </c>
      <c r="CT9" s="571" t="s">
        <v>171</v>
      </c>
      <c r="CU9" s="533" t="s">
        <v>172</v>
      </c>
      <c r="CV9" s="572" t="s">
        <v>173</v>
      </c>
      <c r="CW9" s="533" t="s">
        <v>174</v>
      </c>
      <c r="CX9" s="533" t="s">
        <v>175</v>
      </c>
      <c r="CY9" s="573" t="s">
        <v>176</v>
      </c>
      <c r="CZ9" s="571" t="s">
        <v>171</v>
      </c>
      <c r="DA9" s="533" t="s">
        <v>172</v>
      </c>
      <c r="DB9" s="572" t="s">
        <v>173</v>
      </c>
      <c r="DC9" s="533" t="s">
        <v>174</v>
      </c>
      <c r="DD9" s="533" t="s">
        <v>175</v>
      </c>
      <c r="DE9" s="573" t="s">
        <v>176</v>
      </c>
      <c r="DF9" s="543"/>
    </row>
    <row r="10" spans="1:110" s="2" customFormat="1" ht="20.25" customHeight="1" x14ac:dyDescent="0.2">
      <c r="A10" s="557"/>
      <c r="B10" s="574" t="s">
        <v>177</v>
      </c>
      <c r="C10" s="575" t="s">
        <v>167</v>
      </c>
      <c r="D10" s="576">
        <v>3</v>
      </c>
      <c r="E10" s="905" t="s">
        <v>168</v>
      </c>
      <c r="F10" s="906" t="s">
        <v>168</v>
      </c>
      <c r="G10" s="906">
        <f>SUM(E10:F10)</f>
        <v>0</v>
      </c>
      <c r="H10" s="906" t="s">
        <v>168</v>
      </c>
      <c r="I10" s="906" t="s">
        <v>168</v>
      </c>
      <c r="J10" s="907">
        <f>SUM(H10:I10)</f>
        <v>0</v>
      </c>
      <c r="K10" s="905" t="s">
        <v>168</v>
      </c>
      <c r="L10" s="906" t="s">
        <v>168</v>
      </c>
      <c r="M10" s="906">
        <f>SUM(K10:L10)</f>
        <v>0</v>
      </c>
      <c r="N10" s="906" t="s">
        <v>168</v>
      </c>
      <c r="O10" s="906" t="s">
        <v>168</v>
      </c>
      <c r="P10" s="907">
        <f>SUM(N10:O10)</f>
        <v>0</v>
      </c>
      <c r="Q10" s="1300">
        <v>346.49787845819094</v>
      </c>
      <c r="R10" s="1300">
        <v>133.14018619832143</v>
      </c>
      <c r="S10" s="577">
        <f>SUM(Q10:R10)</f>
        <v>479.63806465651237</v>
      </c>
      <c r="T10" s="1300">
        <v>49.467569163817224</v>
      </c>
      <c r="U10" s="1300">
        <v>430.17049549269507</v>
      </c>
      <c r="V10" s="578">
        <f>SUM(T10:U10)</f>
        <v>479.63806465651231</v>
      </c>
      <c r="W10" s="905" t="s">
        <v>168</v>
      </c>
      <c r="X10" s="906" t="s">
        <v>168</v>
      </c>
      <c r="Y10" s="906">
        <f>SUM(W10:X10)</f>
        <v>0</v>
      </c>
      <c r="Z10" s="906" t="s">
        <v>168</v>
      </c>
      <c r="AA10" s="906" t="s">
        <v>168</v>
      </c>
      <c r="AB10" s="907">
        <f>SUM(Z10:AA10)</f>
        <v>0</v>
      </c>
      <c r="AC10" s="905" t="s">
        <v>168</v>
      </c>
      <c r="AD10" s="906" t="s">
        <v>168</v>
      </c>
      <c r="AE10" s="906">
        <f>SUM(AC10:AD10)</f>
        <v>0</v>
      </c>
      <c r="AF10" s="906" t="s">
        <v>168</v>
      </c>
      <c r="AG10" s="906" t="s">
        <v>168</v>
      </c>
      <c r="AH10" s="907">
        <f>SUM(AF10:AG10)</f>
        <v>0</v>
      </c>
      <c r="AI10" s="905" t="s">
        <v>168</v>
      </c>
      <c r="AJ10" s="906" t="s">
        <v>168</v>
      </c>
      <c r="AK10" s="906">
        <f>SUM(AI10:AJ10)</f>
        <v>0</v>
      </c>
      <c r="AL10" s="906" t="s">
        <v>168</v>
      </c>
      <c r="AM10" s="906" t="s">
        <v>168</v>
      </c>
      <c r="AN10" s="907">
        <f>SUM(AL10:AM10)</f>
        <v>0</v>
      </c>
      <c r="AO10" s="905" t="s">
        <v>168</v>
      </c>
      <c r="AP10" s="906" t="s">
        <v>168</v>
      </c>
      <c r="AQ10" s="906">
        <f>SUM(AO10:AP10)</f>
        <v>0</v>
      </c>
      <c r="AR10" s="906" t="s">
        <v>168</v>
      </c>
      <c r="AS10" s="906" t="s">
        <v>168</v>
      </c>
      <c r="AT10" s="907">
        <f>SUM(AR10:AS10)</f>
        <v>0</v>
      </c>
      <c r="AU10" s="905" t="s">
        <v>168</v>
      </c>
      <c r="AV10" s="906" t="s">
        <v>168</v>
      </c>
      <c r="AW10" s="906">
        <f>SUM(AU10:AV10)</f>
        <v>0</v>
      </c>
      <c r="AX10" s="906" t="s">
        <v>168</v>
      </c>
      <c r="AY10" s="906" t="s">
        <v>168</v>
      </c>
      <c r="AZ10" s="907">
        <f>SUM(AX10:AY10)</f>
        <v>0</v>
      </c>
      <c r="BA10" s="543"/>
      <c r="BB10" s="579" t="s">
        <v>178</v>
      </c>
      <c r="BC10" s="543"/>
      <c r="BD10" s="579" t="s">
        <v>179</v>
      </c>
      <c r="BE10" s="15"/>
      <c r="BF10" s="15"/>
      <c r="BG10" s="574" t="s">
        <v>177</v>
      </c>
      <c r="BH10" s="575" t="s">
        <v>167</v>
      </c>
      <c r="BI10" s="576">
        <v>3</v>
      </c>
      <c r="BJ10" s="580" t="s">
        <v>180</v>
      </c>
      <c r="BK10" s="535" t="s">
        <v>181</v>
      </c>
      <c r="BL10" s="581" t="s">
        <v>182</v>
      </c>
      <c r="BM10" s="535" t="s">
        <v>183</v>
      </c>
      <c r="BN10" s="535" t="s">
        <v>184</v>
      </c>
      <c r="BO10" s="582" t="s">
        <v>185</v>
      </c>
      <c r="BP10" s="580" t="s">
        <v>180</v>
      </c>
      <c r="BQ10" s="535" t="s">
        <v>181</v>
      </c>
      <c r="BR10" s="581" t="s">
        <v>182</v>
      </c>
      <c r="BS10" s="535" t="s">
        <v>183</v>
      </c>
      <c r="BT10" s="535" t="s">
        <v>184</v>
      </c>
      <c r="BU10" s="582" t="s">
        <v>185</v>
      </c>
      <c r="BV10" s="580" t="s">
        <v>180</v>
      </c>
      <c r="BW10" s="535" t="s">
        <v>181</v>
      </c>
      <c r="BX10" s="581" t="s">
        <v>182</v>
      </c>
      <c r="BY10" s="535" t="s">
        <v>183</v>
      </c>
      <c r="BZ10" s="535" t="s">
        <v>184</v>
      </c>
      <c r="CA10" s="582" t="s">
        <v>185</v>
      </c>
      <c r="CB10" s="580" t="s">
        <v>180</v>
      </c>
      <c r="CC10" s="535" t="s">
        <v>181</v>
      </c>
      <c r="CD10" s="581" t="s">
        <v>182</v>
      </c>
      <c r="CE10" s="535" t="s">
        <v>183</v>
      </c>
      <c r="CF10" s="535" t="s">
        <v>184</v>
      </c>
      <c r="CG10" s="582" t="s">
        <v>185</v>
      </c>
      <c r="CH10" s="580" t="s">
        <v>180</v>
      </c>
      <c r="CI10" s="535" t="s">
        <v>181</v>
      </c>
      <c r="CJ10" s="581" t="s">
        <v>182</v>
      </c>
      <c r="CK10" s="535" t="s">
        <v>183</v>
      </c>
      <c r="CL10" s="535" t="s">
        <v>184</v>
      </c>
      <c r="CM10" s="582" t="s">
        <v>185</v>
      </c>
      <c r="CN10" s="580" t="s">
        <v>180</v>
      </c>
      <c r="CO10" s="535" t="s">
        <v>181</v>
      </c>
      <c r="CP10" s="581" t="s">
        <v>182</v>
      </c>
      <c r="CQ10" s="535" t="s">
        <v>183</v>
      </c>
      <c r="CR10" s="535" t="s">
        <v>184</v>
      </c>
      <c r="CS10" s="582" t="s">
        <v>185</v>
      </c>
      <c r="CT10" s="580" t="s">
        <v>180</v>
      </c>
      <c r="CU10" s="535" t="s">
        <v>181</v>
      </c>
      <c r="CV10" s="581" t="s">
        <v>182</v>
      </c>
      <c r="CW10" s="535" t="s">
        <v>183</v>
      </c>
      <c r="CX10" s="535" t="s">
        <v>184</v>
      </c>
      <c r="CY10" s="582" t="s">
        <v>185</v>
      </c>
      <c r="CZ10" s="580" t="s">
        <v>180</v>
      </c>
      <c r="DA10" s="535" t="s">
        <v>181</v>
      </c>
      <c r="DB10" s="581" t="s">
        <v>182</v>
      </c>
      <c r="DC10" s="535" t="s">
        <v>183</v>
      </c>
      <c r="DD10" s="535" t="s">
        <v>184</v>
      </c>
      <c r="DE10" s="582" t="s">
        <v>185</v>
      </c>
      <c r="DF10" s="543"/>
    </row>
    <row r="11" spans="1:110" s="2" customFormat="1" ht="20.25" customHeight="1" x14ac:dyDescent="0.2">
      <c r="A11" s="557"/>
      <c r="B11" s="574" t="s">
        <v>186</v>
      </c>
      <c r="C11" s="575" t="s">
        <v>167</v>
      </c>
      <c r="D11" s="576">
        <v>3</v>
      </c>
      <c r="E11" s="905" t="s">
        <v>168</v>
      </c>
      <c r="F11" s="906" t="s">
        <v>168</v>
      </c>
      <c r="G11" s="906">
        <f>SUM(E11:F11)</f>
        <v>0</v>
      </c>
      <c r="H11" s="906" t="s">
        <v>168</v>
      </c>
      <c r="I11" s="906" t="s">
        <v>168</v>
      </c>
      <c r="J11" s="907">
        <f>SUM(H11:I11)</f>
        <v>0</v>
      </c>
      <c r="K11" s="905" t="s">
        <v>168</v>
      </c>
      <c r="L11" s="906" t="s">
        <v>168</v>
      </c>
      <c r="M11" s="906">
        <f>SUM(K11:L11)</f>
        <v>0</v>
      </c>
      <c r="N11" s="906" t="s">
        <v>168</v>
      </c>
      <c r="O11" s="906" t="s">
        <v>168</v>
      </c>
      <c r="P11" s="907">
        <f>SUM(N11:O11)</f>
        <v>0</v>
      </c>
      <c r="Q11" s="1300">
        <v>0</v>
      </c>
      <c r="R11" s="1300">
        <v>16.2355334162263</v>
      </c>
      <c r="S11" s="577">
        <f>SUM(Q11:R11)</f>
        <v>16.2355334162263</v>
      </c>
      <c r="T11" s="1300">
        <v>2.9731945912340692</v>
      </c>
      <c r="U11" s="1300">
        <v>13.262338824992231</v>
      </c>
      <c r="V11" s="578">
        <f>SUM(T11:U11)</f>
        <v>16.2355334162263</v>
      </c>
      <c r="W11" s="905" t="s">
        <v>168</v>
      </c>
      <c r="X11" s="906" t="s">
        <v>168</v>
      </c>
      <c r="Y11" s="906">
        <f>SUM(W11:X11)</f>
        <v>0</v>
      </c>
      <c r="Z11" s="906" t="s">
        <v>168</v>
      </c>
      <c r="AA11" s="906" t="s">
        <v>168</v>
      </c>
      <c r="AB11" s="907">
        <f>SUM(Z11:AA11)</f>
        <v>0</v>
      </c>
      <c r="AC11" s="905" t="s">
        <v>168</v>
      </c>
      <c r="AD11" s="906" t="s">
        <v>168</v>
      </c>
      <c r="AE11" s="906">
        <f>SUM(AC11:AD11)</f>
        <v>0</v>
      </c>
      <c r="AF11" s="906" t="s">
        <v>168</v>
      </c>
      <c r="AG11" s="906" t="s">
        <v>168</v>
      </c>
      <c r="AH11" s="907">
        <f>SUM(AF11:AG11)</f>
        <v>0</v>
      </c>
      <c r="AI11" s="905" t="s">
        <v>168</v>
      </c>
      <c r="AJ11" s="906" t="s">
        <v>168</v>
      </c>
      <c r="AK11" s="906">
        <f>SUM(AI11:AJ11)</f>
        <v>0</v>
      </c>
      <c r="AL11" s="906" t="s">
        <v>168</v>
      </c>
      <c r="AM11" s="906" t="s">
        <v>168</v>
      </c>
      <c r="AN11" s="907">
        <f>SUM(AL11:AM11)</f>
        <v>0</v>
      </c>
      <c r="AO11" s="905" t="s">
        <v>168</v>
      </c>
      <c r="AP11" s="906" t="s">
        <v>168</v>
      </c>
      <c r="AQ11" s="906">
        <f>SUM(AO11:AP11)</f>
        <v>0</v>
      </c>
      <c r="AR11" s="906" t="s">
        <v>168</v>
      </c>
      <c r="AS11" s="906" t="s">
        <v>168</v>
      </c>
      <c r="AT11" s="907">
        <f>SUM(AR11:AS11)</f>
        <v>0</v>
      </c>
      <c r="AU11" s="905" t="s">
        <v>168</v>
      </c>
      <c r="AV11" s="906" t="s">
        <v>168</v>
      </c>
      <c r="AW11" s="906">
        <f>SUM(AU11:AV11)</f>
        <v>0</v>
      </c>
      <c r="AX11" s="906" t="s">
        <v>168</v>
      </c>
      <c r="AY11" s="906" t="s">
        <v>168</v>
      </c>
      <c r="AZ11" s="907">
        <f>SUM(AX11:AY11)</f>
        <v>0</v>
      </c>
      <c r="BA11" s="543"/>
      <c r="BB11" s="579" t="s">
        <v>187</v>
      </c>
      <c r="BC11" s="543"/>
      <c r="BD11" s="579" t="s">
        <v>188</v>
      </c>
      <c r="BE11" s="15"/>
      <c r="BF11" s="15"/>
      <c r="BG11" s="574" t="s">
        <v>186</v>
      </c>
      <c r="BH11" s="575" t="s">
        <v>167</v>
      </c>
      <c r="BI11" s="576">
        <v>3</v>
      </c>
      <c r="BJ11" s="580" t="s">
        <v>189</v>
      </c>
      <c r="BK11" s="535" t="s">
        <v>190</v>
      </c>
      <c r="BL11" s="581" t="s">
        <v>191</v>
      </c>
      <c r="BM11" s="535" t="s">
        <v>192</v>
      </c>
      <c r="BN11" s="535" t="s">
        <v>193</v>
      </c>
      <c r="BO11" s="582" t="s">
        <v>194</v>
      </c>
      <c r="BP11" s="580" t="s">
        <v>189</v>
      </c>
      <c r="BQ11" s="535" t="s">
        <v>190</v>
      </c>
      <c r="BR11" s="581" t="s">
        <v>191</v>
      </c>
      <c r="BS11" s="535" t="s">
        <v>192</v>
      </c>
      <c r="BT11" s="535" t="s">
        <v>193</v>
      </c>
      <c r="BU11" s="582" t="s">
        <v>194</v>
      </c>
      <c r="BV11" s="580" t="s">
        <v>189</v>
      </c>
      <c r="BW11" s="535" t="s">
        <v>190</v>
      </c>
      <c r="BX11" s="581" t="s">
        <v>191</v>
      </c>
      <c r="BY11" s="535" t="s">
        <v>192</v>
      </c>
      <c r="BZ11" s="535" t="s">
        <v>193</v>
      </c>
      <c r="CA11" s="582" t="s">
        <v>194</v>
      </c>
      <c r="CB11" s="580" t="s">
        <v>189</v>
      </c>
      <c r="CC11" s="535" t="s">
        <v>190</v>
      </c>
      <c r="CD11" s="581" t="s">
        <v>191</v>
      </c>
      <c r="CE11" s="535" t="s">
        <v>192</v>
      </c>
      <c r="CF11" s="535" t="s">
        <v>193</v>
      </c>
      <c r="CG11" s="582" t="s">
        <v>194</v>
      </c>
      <c r="CH11" s="580" t="s">
        <v>189</v>
      </c>
      <c r="CI11" s="535" t="s">
        <v>190</v>
      </c>
      <c r="CJ11" s="581" t="s">
        <v>191</v>
      </c>
      <c r="CK11" s="535" t="s">
        <v>192</v>
      </c>
      <c r="CL11" s="535" t="s">
        <v>193</v>
      </c>
      <c r="CM11" s="582" t="s">
        <v>194</v>
      </c>
      <c r="CN11" s="580" t="s">
        <v>189</v>
      </c>
      <c r="CO11" s="535" t="s">
        <v>190</v>
      </c>
      <c r="CP11" s="581" t="s">
        <v>191</v>
      </c>
      <c r="CQ11" s="535" t="s">
        <v>192</v>
      </c>
      <c r="CR11" s="535" t="s">
        <v>193</v>
      </c>
      <c r="CS11" s="582" t="s">
        <v>194</v>
      </c>
      <c r="CT11" s="580" t="s">
        <v>189</v>
      </c>
      <c r="CU11" s="535" t="s">
        <v>190</v>
      </c>
      <c r="CV11" s="581" t="s">
        <v>191</v>
      </c>
      <c r="CW11" s="535" t="s">
        <v>192</v>
      </c>
      <c r="CX11" s="535" t="s">
        <v>193</v>
      </c>
      <c r="CY11" s="582" t="s">
        <v>194</v>
      </c>
      <c r="CZ11" s="580" t="s">
        <v>189</v>
      </c>
      <c r="DA11" s="535" t="s">
        <v>190</v>
      </c>
      <c r="DB11" s="581" t="s">
        <v>191</v>
      </c>
      <c r="DC11" s="535" t="s">
        <v>192</v>
      </c>
      <c r="DD11" s="535" t="s">
        <v>193</v>
      </c>
      <c r="DE11" s="582" t="s">
        <v>194</v>
      </c>
      <c r="DF11" s="543"/>
    </row>
    <row r="12" spans="1:110" s="2" customFormat="1" ht="20.25" customHeight="1" thickBot="1" x14ac:dyDescent="0.25">
      <c r="A12" s="557"/>
      <c r="B12" s="583" t="s">
        <v>195</v>
      </c>
      <c r="C12" s="584" t="s">
        <v>167</v>
      </c>
      <c r="D12" s="585">
        <v>3</v>
      </c>
      <c r="E12" s="908">
        <f>SUM(E9:E11)</f>
        <v>0</v>
      </c>
      <c r="F12" s="909">
        <f>SUM(F9:F11)</f>
        <v>0</v>
      </c>
      <c r="G12" s="909">
        <f>SUM(E12:F12)</f>
        <v>0</v>
      </c>
      <c r="H12" s="909">
        <f>SUM(H9:H11)</f>
        <v>0</v>
      </c>
      <c r="I12" s="909">
        <f>SUM(I9:I11)</f>
        <v>0</v>
      </c>
      <c r="J12" s="910">
        <f>SUM(H12:I12)</f>
        <v>0</v>
      </c>
      <c r="K12" s="908">
        <f>SUM(K9:K11)</f>
        <v>0</v>
      </c>
      <c r="L12" s="909">
        <f>SUM(L9:L11)</f>
        <v>0</v>
      </c>
      <c r="M12" s="909">
        <f>SUM(K12:L12)</f>
        <v>0</v>
      </c>
      <c r="N12" s="909">
        <f>SUM(N9:N11)</f>
        <v>0</v>
      </c>
      <c r="O12" s="909">
        <f>SUM(O9:O11)</f>
        <v>0</v>
      </c>
      <c r="P12" s="910">
        <f>SUM(N12:O12)</f>
        <v>0</v>
      </c>
      <c r="Q12" s="586">
        <f>SUM(Q9:Q11)</f>
        <v>422.74714734224443</v>
      </c>
      <c r="R12" s="587">
        <f>SUM(R9:R11)</f>
        <v>149.76492446378614</v>
      </c>
      <c r="S12" s="587">
        <f>SUM(Q12:R12)</f>
        <v>572.51207180603058</v>
      </c>
      <c r="T12" s="587">
        <f>SUM(T9:T11)</f>
        <v>61.017957413739509</v>
      </c>
      <c r="U12" s="587">
        <f>SUM(U9:U11)</f>
        <v>511.49411439229101</v>
      </c>
      <c r="V12" s="588">
        <f>SUM(T12:U12)</f>
        <v>572.51207180603046</v>
      </c>
      <c r="W12" s="908">
        <f>SUM(W9:W11)</f>
        <v>0</v>
      </c>
      <c r="X12" s="909">
        <f>SUM(X9:X11)</f>
        <v>0</v>
      </c>
      <c r="Y12" s="909">
        <f>SUM(W12:X12)</f>
        <v>0</v>
      </c>
      <c r="Z12" s="909">
        <f>SUM(Z9:Z11)</f>
        <v>0</v>
      </c>
      <c r="AA12" s="909">
        <f>SUM(AA9:AA11)</f>
        <v>0</v>
      </c>
      <c r="AB12" s="910">
        <f>SUM(Z12:AA12)</f>
        <v>0</v>
      </c>
      <c r="AC12" s="908">
        <f>SUM(AC9:AC11)</f>
        <v>0</v>
      </c>
      <c r="AD12" s="909">
        <f>SUM(AD9:AD11)</f>
        <v>0</v>
      </c>
      <c r="AE12" s="909">
        <f>SUM(AC12:AD12)</f>
        <v>0</v>
      </c>
      <c r="AF12" s="909">
        <f>SUM(AF9:AF11)</f>
        <v>0</v>
      </c>
      <c r="AG12" s="909">
        <f>SUM(AG9:AG11)</f>
        <v>0</v>
      </c>
      <c r="AH12" s="910">
        <f>SUM(AF12:AG12)</f>
        <v>0</v>
      </c>
      <c r="AI12" s="908">
        <f>SUM(AI9:AI11)</f>
        <v>0</v>
      </c>
      <c r="AJ12" s="909">
        <f>SUM(AJ9:AJ11)</f>
        <v>0</v>
      </c>
      <c r="AK12" s="909">
        <f>SUM(AI12:AJ12)</f>
        <v>0</v>
      </c>
      <c r="AL12" s="909">
        <f>SUM(AL9:AL11)</f>
        <v>0</v>
      </c>
      <c r="AM12" s="909">
        <f>SUM(AM9:AM11)</f>
        <v>0</v>
      </c>
      <c r="AN12" s="910">
        <f>SUM(AL12:AM12)</f>
        <v>0</v>
      </c>
      <c r="AO12" s="908">
        <f>SUM(AO9:AO11)</f>
        <v>0</v>
      </c>
      <c r="AP12" s="909">
        <f>SUM(AP9:AP11)</f>
        <v>0</v>
      </c>
      <c r="AQ12" s="909">
        <f>SUM(AO12:AP12)</f>
        <v>0</v>
      </c>
      <c r="AR12" s="909">
        <f>SUM(AR9:AR11)</f>
        <v>0</v>
      </c>
      <c r="AS12" s="909">
        <f>SUM(AS9:AS11)</f>
        <v>0</v>
      </c>
      <c r="AT12" s="910">
        <f>SUM(AR12:AS12)</f>
        <v>0</v>
      </c>
      <c r="AU12" s="908">
        <f>SUM(AU9:AU11)</f>
        <v>0</v>
      </c>
      <c r="AV12" s="909">
        <f>SUM(AV9:AV11)</f>
        <v>0</v>
      </c>
      <c r="AW12" s="909">
        <f>SUM(AU12:AV12)</f>
        <v>0</v>
      </c>
      <c r="AX12" s="909">
        <f>SUM(AX9:AX11)</f>
        <v>0</v>
      </c>
      <c r="AY12" s="909">
        <f>SUM(AY9:AY11)</f>
        <v>0</v>
      </c>
      <c r="AZ12" s="910">
        <f>SUM(AX12:AY12)</f>
        <v>0</v>
      </c>
      <c r="BA12" s="543"/>
      <c r="BB12" s="589" t="s">
        <v>196</v>
      </c>
      <c r="BC12" s="543"/>
      <c r="BD12" s="589" t="s">
        <v>197</v>
      </c>
      <c r="BE12" s="15"/>
      <c r="BF12" s="15"/>
      <c r="BG12" s="583" t="s">
        <v>195</v>
      </c>
      <c r="BH12" s="584" t="s">
        <v>167</v>
      </c>
      <c r="BI12" s="585">
        <v>3</v>
      </c>
      <c r="BJ12" s="590" t="s">
        <v>198</v>
      </c>
      <c r="BK12" s="591" t="s">
        <v>199</v>
      </c>
      <c r="BL12" s="591" t="s">
        <v>200</v>
      </c>
      <c r="BM12" s="591" t="s">
        <v>201</v>
      </c>
      <c r="BN12" s="591" t="s">
        <v>202</v>
      </c>
      <c r="BO12" s="592" t="s">
        <v>203</v>
      </c>
      <c r="BP12" s="590" t="s">
        <v>198</v>
      </c>
      <c r="BQ12" s="591" t="s">
        <v>199</v>
      </c>
      <c r="BR12" s="591" t="s">
        <v>200</v>
      </c>
      <c r="BS12" s="591" t="s">
        <v>201</v>
      </c>
      <c r="BT12" s="591" t="s">
        <v>202</v>
      </c>
      <c r="BU12" s="592" t="s">
        <v>203</v>
      </c>
      <c r="BV12" s="590" t="s">
        <v>198</v>
      </c>
      <c r="BW12" s="591" t="s">
        <v>199</v>
      </c>
      <c r="BX12" s="591" t="s">
        <v>200</v>
      </c>
      <c r="BY12" s="591" t="s">
        <v>201</v>
      </c>
      <c r="BZ12" s="591" t="s">
        <v>202</v>
      </c>
      <c r="CA12" s="592" t="s">
        <v>203</v>
      </c>
      <c r="CB12" s="590" t="s">
        <v>198</v>
      </c>
      <c r="CC12" s="591" t="s">
        <v>199</v>
      </c>
      <c r="CD12" s="591" t="s">
        <v>200</v>
      </c>
      <c r="CE12" s="591" t="s">
        <v>201</v>
      </c>
      <c r="CF12" s="591" t="s">
        <v>202</v>
      </c>
      <c r="CG12" s="592" t="s">
        <v>203</v>
      </c>
      <c r="CH12" s="590" t="s">
        <v>198</v>
      </c>
      <c r="CI12" s="591" t="s">
        <v>199</v>
      </c>
      <c r="CJ12" s="591" t="s">
        <v>200</v>
      </c>
      <c r="CK12" s="591" t="s">
        <v>201</v>
      </c>
      <c r="CL12" s="591" t="s">
        <v>202</v>
      </c>
      <c r="CM12" s="592" t="s">
        <v>203</v>
      </c>
      <c r="CN12" s="590" t="s">
        <v>198</v>
      </c>
      <c r="CO12" s="591" t="s">
        <v>199</v>
      </c>
      <c r="CP12" s="591" t="s">
        <v>200</v>
      </c>
      <c r="CQ12" s="591" t="s">
        <v>201</v>
      </c>
      <c r="CR12" s="591" t="s">
        <v>202</v>
      </c>
      <c r="CS12" s="592" t="s">
        <v>203</v>
      </c>
      <c r="CT12" s="590" t="s">
        <v>198</v>
      </c>
      <c r="CU12" s="591" t="s">
        <v>199</v>
      </c>
      <c r="CV12" s="591" t="s">
        <v>200</v>
      </c>
      <c r="CW12" s="591" t="s">
        <v>201</v>
      </c>
      <c r="CX12" s="591" t="s">
        <v>202</v>
      </c>
      <c r="CY12" s="592" t="s">
        <v>203</v>
      </c>
      <c r="CZ12" s="590" t="s">
        <v>198</v>
      </c>
      <c r="DA12" s="591" t="s">
        <v>199</v>
      </c>
      <c r="DB12" s="591" t="s">
        <v>200</v>
      </c>
      <c r="DC12" s="591" t="s">
        <v>201</v>
      </c>
      <c r="DD12" s="591" t="s">
        <v>202</v>
      </c>
      <c r="DE12" s="592" t="s">
        <v>203</v>
      </c>
      <c r="DF12" s="543"/>
    </row>
    <row r="13" spans="1:110" s="2" customFormat="1" ht="20.25" customHeight="1" thickBot="1" x14ac:dyDescent="0.25">
      <c r="A13" s="557"/>
      <c r="B13" s="593"/>
      <c r="C13" s="594"/>
      <c r="D13" s="594"/>
      <c r="E13" s="1007"/>
      <c r="F13" s="1007"/>
      <c r="G13" s="1007"/>
      <c r="H13" s="1007"/>
      <c r="I13" s="1007"/>
      <c r="J13" s="1007"/>
      <c r="K13" s="1007"/>
      <c r="L13" s="1007"/>
      <c r="M13" s="1007"/>
      <c r="N13" s="1007"/>
      <c r="O13" s="1007"/>
      <c r="P13" s="1007"/>
      <c r="Q13" s="594"/>
      <c r="R13" s="594"/>
      <c r="S13" s="594"/>
      <c r="T13" s="594"/>
      <c r="U13" s="594"/>
      <c r="V13" s="594"/>
      <c r="W13" s="1007"/>
      <c r="X13" s="1007"/>
      <c r="Y13" s="1007"/>
      <c r="Z13" s="1007"/>
      <c r="AA13" s="1007"/>
      <c r="AB13" s="1007"/>
      <c r="AC13" s="1007"/>
      <c r="AD13" s="1007"/>
      <c r="AE13" s="1007"/>
      <c r="AF13" s="1007"/>
      <c r="AG13" s="1007"/>
      <c r="AH13" s="1007"/>
      <c r="AI13" s="1007"/>
      <c r="AJ13" s="1007"/>
      <c r="AK13" s="1007"/>
      <c r="AL13" s="1007"/>
      <c r="AM13" s="1007"/>
      <c r="AN13" s="1007"/>
      <c r="AO13" s="1007"/>
      <c r="AP13" s="1007"/>
      <c r="AQ13" s="1007"/>
      <c r="AR13" s="1007"/>
      <c r="AS13" s="1007"/>
      <c r="AT13" s="1007"/>
      <c r="AU13" s="1007"/>
      <c r="AV13" s="1007"/>
      <c r="AW13" s="1007"/>
      <c r="AX13" s="1007"/>
      <c r="AY13" s="1007"/>
      <c r="AZ13" s="1007"/>
      <c r="BA13" s="543"/>
      <c r="BB13" s="564"/>
      <c r="BC13" s="543"/>
      <c r="BD13" s="564"/>
      <c r="BE13" s="15"/>
      <c r="BF13" s="15"/>
      <c r="BG13" s="593"/>
      <c r="BH13" s="594"/>
      <c r="BI13" s="594"/>
      <c r="BJ13" s="593"/>
      <c r="BK13" s="593"/>
      <c r="BL13" s="593"/>
      <c r="BM13" s="593"/>
      <c r="BN13" s="593"/>
      <c r="BO13" s="593"/>
      <c r="BP13" s="593"/>
      <c r="BQ13" s="593"/>
      <c r="BR13" s="593"/>
      <c r="BS13" s="593"/>
      <c r="BT13" s="593"/>
      <c r="BU13" s="593"/>
      <c r="BV13" s="593"/>
      <c r="BW13" s="593"/>
      <c r="BX13" s="593"/>
      <c r="BY13" s="593"/>
      <c r="BZ13" s="593"/>
      <c r="CA13" s="593"/>
      <c r="CB13" s="593"/>
      <c r="CC13" s="593"/>
      <c r="CD13" s="593"/>
      <c r="CE13" s="593"/>
      <c r="CF13" s="593"/>
      <c r="CG13" s="593"/>
      <c r="CH13" s="593"/>
      <c r="CI13" s="593"/>
      <c r="CJ13" s="593"/>
      <c r="CK13" s="593"/>
      <c r="CL13" s="593"/>
      <c r="CM13" s="593"/>
      <c r="CN13" s="593"/>
      <c r="CO13" s="593"/>
      <c r="CP13" s="593"/>
      <c r="CQ13" s="593"/>
      <c r="CR13" s="593"/>
      <c r="CS13" s="593"/>
      <c r="CT13" s="593"/>
      <c r="CU13" s="593"/>
      <c r="CV13" s="593"/>
      <c r="CW13" s="593"/>
      <c r="CX13" s="593"/>
      <c r="CY13" s="593"/>
      <c r="CZ13" s="593"/>
      <c r="DA13" s="593"/>
      <c r="DB13" s="593"/>
      <c r="DC13" s="593"/>
      <c r="DD13" s="593"/>
      <c r="DE13" s="593"/>
      <c r="DF13" s="543"/>
    </row>
    <row r="14" spans="1:110" s="2" customFormat="1" ht="58.5" customHeight="1" thickBot="1" x14ac:dyDescent="0.25">
      <c r="A14" s="557"/>
      <c r="B14" s="538" t="s">
        <v>147</v>
      </c>
      <c r="C14" s="539" t="s">
        <v>148</v>
      </c>
      <c r="D14" s="539" t="s">
        <v>149</v>
      </c>
      <c r="E14" s="539" t="s">
        <v>150</v>
      </c>
      <c r="F14" s="539" t="s">
        <v>151</v>
      </c>
      <c r="G14" s="539" t="s">
        <v>152</v>
      </c>
      <c r="H14" s="539" t="s">
        <v>204</v>
      </c>
      <c r="I14" s="539" t="s">
        <v>205</v>
      </c>
      <c r="J14" s="539" t="s">
        <v>152</v>
      </c>
      <c r="K14" s="539" t="s">
        <v>150</v>
      </c>
      <c r="L14" s="539" t="s">
        <v>151</v>
      </c>
      <c r="M14" s="539" t="s">
        <v>152</v>
      </c>
      <c r="N14" s="539" t="s">
        <v>204</v>
      </c>
      <c r="O14" s="539" t="s">
        <v>205</v>
      </c>
      <c r="P14" s="539" t="s">
        <v>152</v>
      </c>
      <c r="Q14" s="539" t="s">
        <v>150</v>
      </c>
      <c r="R14" s="539" t="s">
        <v>151</v>
      </c>
      <c r="S14" s="539" t="s">
        <v>152</v>
      </c>
      <c r="T14" s="539" t="s">
        <v>204</v>
      </c>
      <c r="U14" s="539" t="s">
        <v>205</v>
      </c>
      <c r="V14" s="539" t="s">
        <v>152</v>
      </c>
      <c r="W14" s="539" t="s">
        <v>150</v>
      </c>
      <c r="X14" s="539" t="s">
        <v>151</v>
      </c>
      <c r="Y14" s="539" t="s">
        <v>152</v>
      </c>
      <c r="Z14" s="539" t="s">
        <v>204</v>
      </c>
      <c r="AA14" s="539" t="s">
        <v>205</v>
      </c>
      <c r="AB14" s="539" t="s">
        <v>152</v>
      </c>
      <c r="AC14" s="539" t="s">
        <v>150</v>
      </c>
      <c r="AD14" s="539" t="s">
        <v>151</v>
      </c>
      <c r="AE14" s="539" t="s">
        <v>152</v>
      </c>
      <c r="AF14" s="539" t="s">
        <v>204</v>
      </c>
      <c r="AG14" s="539" t="s">
        <v>205</v>
      </c>
      <c r="AH14" s="539" t="s">
        <v>152</v>
      </c>
      <c r="AI14" s="539" t="s">
        <v>150</v>
      </c>
      <c r="AJ14" s="539" t="s">
        <v>151</v>
      </c>
      <c r="AK14" s="539" t="s">
        <v>152</v>
      </c>
      <c r="AL14" s="539" t="s">
        <v>204</v>
      </c>
      <c r="AM14" s="539" t="s">
        <v>205</v>
      </c>
      <c r="AN14" s="539" t="s">
        <v>152</v>
      </c>
      <c r="AO14" s="539" t="s">
        <v>150</v>
      </c>
      <c r="AP14" s="539" t="s">
        <v>151</v>
      </c>
      <c r="AQ14" s="539" t="s">
        <v>152</v>
      </c>
      <c r="AR14" s="539" t="s">
        <v>204</v>
      </c>
      <c r="AS14" s="539" t="s">
        <v>205</v>
      </c>
      <c r="AT14" s="539" t="s">
        <v>152</v>
      </c>
      <c r="AU14" s="539" t="s">
        <v>150</v>
      </c>
      <c r="AV14" s="539" t="s">
        <v>151</v>
      </c>
      <c r="AW14" s="539" t="s">
        <v>152</v>
      </c>
      <c r="AX14" s="539" t="s">
        <v>204</v>
      </c>
      <c r="AY14" s="539" t="s">
        <v>205</v>
      </c>
      <c r="AZ14" s="1036" t="s">
        <v>152</v>
      </c>
      <c r="BA14" s="543"/>
      <c r="BB14" s="564"/>
      <c r="BC14" s="543"/>
      <c r="BD14" s="564"/>
      <c r="BE14" s="15"/>
      <c r="BF14" s="15"/>
      <c r="BG14" s="538" t="s">
        <v>147</v>
      </c>
      <c r="BH14" s="539" t="s">
        <v>148</v>
      </c>
      <c r="BI14" s="539" t="s">
        <v>149</v>
      </c>
      <c r="BJ14" s="540" t="s">
        <v>150</v>
      </c>
      <c r="BK14" s="540" t="s">
        <v>151</v>
      </c>
      <c r="BL14" s="540" t="s">
        <v>152</v>
      </c>
      <c r="BM14" s="540" t="s">
        <v>204</v>
      </c>
      <c r="BN14" s="540" t="s">
        <v>205</v>
      </c>
      <c r="BO14" s="540" t="s">
        <v>152</v>
      </c>
      <c r="BP14" s="540" t="s">
        <v>150</v>
      </c>
      <c r="BQ14" s="540" t="s">
        <v>151</v>
      </c>
      <c r="BR14" s="540" t="s">
        <v>152</v>
      </c>
      <c r="BS14" s="540" t="s">
        <v>204</v>
      </c>
      <c r="BT14" s="540" t="s">
        <v>205</v>
      </c>
      <c r="BU14" s="540" t="s">
        <v>152</v>
      </c>
      <c r="BV14" s="540" t="s">
        <v>150</v>
      </c>
      <c r="BW14" s="540" t="s">
        <v>151</v>
      </c>
      <c r="BX14" s="540" t="s">
        <v>152</v>
      </c>
      <c r="BY14" s="540" t="s">
        <v>204</v>
      </c>
      <c r="BZ14" s="540" t="s">
        <v>205</v>
      </c>
      <c r="CA14" s="540" t="s">
        <v>152</v>
      </c>
      <c r="CB14" s="540" t="s">
        <v>150</v>
      </c>
      <c r="CC14" s="540" t="s">
        <v>151</v>
      </c>
      <c r="CD14" s="540" t="s">
        <v>152</v>
      </c>
      <c r="CE14" s="540" t="s">
        <v>204</v>
      </c>
      <c r="CF14" s="540" t="s">
        <v>205</v>
      </c>
      <c r="CG14" s="540" t="s">
        <v>152</v>
      </c>
      <c r="CH14" s="540" t="s">
        <v>150</v>
      </c>
      <c r="CI14" s="540" t="s">
        <v>151</v>
      </c>
      <c r="CJ14" s="540" t="s">
        <v>152</v>
      </c>
      <c r="CK14" s="540" t="s">
        <v>204</v>
      </c>
      <c r="CL14" s="540" t="s">
        <v>205</v>
      </c>
      <c r="CM14" s="540" t="s">
        <v>152</v>
      </c>
      <c r="CN14" s="540" t="s">
        <v>150</v>
      </c>
      <c r="CO14" s="540" t="s">
        <v>151</v>
      </c>
      <c r="CP14" s="540" t="s">
        <v>152</v>
      </c>
      <c r="CQ14" s="540" t="s">
        <v>204</v>
      </c>
      <c r="CR14" s="540" t="s">
        <v>205</v>
      </c>
      <c r="CS14" s="540" t="s">
        <v>152</v>
      </c>
      <c r="CT14" s="540" t="s">
        <v>150</v>
      </c>
      <c r="CU14" s="540" t="s">
        <v>151</v>
      </c>
      <c r="CV14" s="540" t="s">
        <v>152</v>
      </c>
      <c r="CW14" s="540" t="s">
        <v>204</v>
      </c>
      <c r="CX14" s="540" t="s">
        <v>205</v>
      </c>
      <c r="CY14" s="540" t="s">
        <v>152</v>
      </c>
      <c r="CZ14" s="540" t="s">
        <v>150</v>
      </c>
      <c r="DA14" s="540" t="s">
        <v>151</v>
      </c>
      <c r="DB14" s="540" t="s">
        <v>152</v>
      </c>
      <c r="DC14" s="540" t="s">
        <v>204</v>
      </c>
      <c r="DD14" s="540" t="s">
        <v>205</v>
      </c>
      <c r="DE14" s="540" t="s">
        <v>152</v>
      </c>
      <c r="DF14" s="543"/>
    </row>
    <row r="15" spans="1:110" s="2" customFormat="1" ht="20.25" customHeight="1" thickBot="1" x14ac:dyDescent="0.25">
      <c r="A15" s="557"/>
      <c r="B15" s="595"/>
      <c r="C15" s="596"/>
      <c r="D15" s="596"/>
      <c r="E15" s="1008"/>
      <c r="F15" s="1008"/>
      <c r="G15" s="1008"/>
      <c r="H15" s="1008"/>
      <c r="I15" s="1008"/>
      <c r="J15" s="1008"/>
      <c r="K15" s="1008"/>
      <c r="L15" s="1008"/>
      <c r="M15" s="1008"/>
      <c r="N15" s="1008"/>
      <c r="O15" s="1008"/>
      <c r="P15" s="1008"/>
      <c r="Q15" s="563"/>
      <c r="R15" s="563"/>
      <c r="S15" s="563"/>
      <c r="T15" s="563"/>
      <c r="U15" s="563"/>
      <c r="V15" s="563"/>
      <c r="W15" s="1008"/>
      <c r="X15" s="1008"/>
      <c r="Y15" s="1008"/>
      <c r="Z15" s="1008"/>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10"/>
      <c r="BB15" s="564"/>
      <c r="BC15" s="543"/>
      <c r="BD15" s="564"/>
      <c r="BE15" s="15"/>
      <c r="BF15" s="15"/>
      <c r="BG15" s="595"/>
      <c r="BH15" s="596"/>
      <c r="BI15" s="596"/>
      <c r="BJ15" s="597"/>
      <c r="BK15" s="597"/>
      <c r="BL15" s="597"/>
      <c r="BM15" s="597"/>
      <c r="BN15" s="597"/>
      <c r="BO15" s="597"/>
      <c r="BP15" s="597"/>
      <c r="BQ15" s="597"/>
      <c r="BR15" s="597"/>
      <c r="BS15" s="597"/>
      <c r="BT15" s="597"/>
      <c r="BU15" s="597"/>
      <c r="BV15" s="597"/>
      <c r="BW15" s="597"/>
      <c r="BX15" s="597"/>
      <c r="BY15" s="597"/>
      <c r="BZ15" s="597"/>
      <c r="CA15" s="597"/>
      <c r="CB15" s="597"/>
      <c r="CC15" s="597"/>
      <c r="CD15" s="597"/>
      <c r="CE15" s="597"/>
      <c r="CF15" s="597"/>
      <c r="CG15" s="597"/>
      <c r="CH15" s="597"/>
      <c r="CI15" s="597"/>
      <c r="CJ15" s="597"/>
      <c r="CK15" s="597"/>
      <c r="CL15" s="597"/>
      <c r="CM15" s="597"/>
      <c r="CN15" s="597"/>
      <c r="CO15" s="597"/>
      <c r="CP15" s="597"/>
      <c r="CQ15" s="597"/>
      <c r="CR15" s="597"/>
      <c r="CS15" s="597"/>
      <c r="CT15" s="597"/>
      <c r="CU15" s="597"/>
      <c r="CV15" s="597"/>
      <c r="CW15" s="597"/>
      <c r="CX15" s="597"/>
      <c r="CY15" s="597"/>
      <c r="CZ15" s="597"/>
      <c r="DA15" s="597"/>
      <c r="DB15" s="597"/>
      <c r="DC15" s="597"/>
      <c r="DD15" s="597"/>
      <c r="DE15" s="597"/>
      <c r="DF15" s="543"/>
    </row>
    <row r="16" spans="1:110" s="2" customFormat="1" ht="20.45" customHeight="1" thickBot="1" x14ac:dyDescent="0.25">
      <c r="A16" s="557"/>
      <c r="B16" s="531" t="s">
        <v>206</v>
      </c>
      <c r="C16" s="562"/>
      <c r="D16" s="562"/>
      <c r="E16" s="1009"/>
      <c r="F16" s="1009"/>
      <c r="G16" s="1008"/>
      <c r="H16" s="1008"/>
      <c r="I16" s="1008"/>
      <c r="J16" s="1008"/>
      <c r="K16" s="1009"/>
      <c r="L16" s="1009"/>
      <c r="M16" s="1008"/>
      <c r="N16" s="1008"/>
      <c r="O16" s="1008"/>
      <c r="P16" s="1008"/>
      <c r="Q16" s="560"/>
      <c r="R16" s="560"/>
      <c r="S16" s="563"/>
      <c r="T16" s="563"/>
      <c r="U16" s="563"/>
      <c r="V16" s="563"/>
      <c r="W16" s="1009"/>
      <c r="X16" s="1009"/>
      <c r="Y16" s="1008"/>
      <c r="Z16" s="1008"/>
      <c r="AA16" s="1008"/>
      <c r="AB16" s="1008"/>
      <c r="AC16" s="1009"/>
      <c r="AD16" s="1009"/>
      <c r="AE16" s="1008"/>
      <c r="AF16" s="1008"/>
      <c r="AG16" s="1008"/>
      <c r="AH16" s="1008"/>
      <c r="AI16" s="1009"/>
      <c r="AJ16" s="1009"/>
      <c r="AK16" s="1008"/>
      <c r="AL16" s="1008"/>
      <c r="AM16" s="1008"/>
      <c r="AN16" s="1008"/>
      <c r="AO16" s="1009"/>
      <c r="AP16" s="1009"/>
      <c r="AQ16" s="1008"/>
      <c r="AR16" s="1008"/>
      <c r="AS16" s="1008"/>
      <c r="AT16" s="1008"/>
      <c r="AU16" s="1009"/>
      <c r="AV16" s="1009"/>
      <c r="AW16" s="1008"/>
      <c r="AX16" s="1008"/>
      <c r="AY16" s="1008"/>
      <c r="AZ16" s="1008"/>
      <c r="BA16" s="1010"/>
      <c r="BB16" s="564"/>
      <c r="BC16" s="543"/>
      <c r="BD16" s="564"/>
      <c r="BE16" s="15"/>
      <c r="BF16" s="15"/>
      <c r="BG16" s="531" t="s">
        <v>206</v>
      </c>
      <c r="BH16" s="562"/>
      <c r="BI16" s="562"/>
      <c r="BJ16" s="559"/>
      <c r="BK16" s="559"/>
      <c r="BL16" s="597"/>
      <c r="BM16" s="597"/>
      <c r="BN16" s="597"/>
      <c r="BO16" s="597"/>
      <c r="BP16" s="559"/>
      <c r="BQ16" s="559"/>
      <c r="BR16" s="597"/>
      <c r="BS16" s="597"/>
      <c r="BT16" s="597"/>
      <c r="BU16" s="597"/>
      <c r="BV16" s="559"/>
      <c r="BW16" s="559"/>
      <c r="BX16" s="597"/>
      <c r="BY16" s="597"/>
      <c r="BZ16" s="597"/>
      <c r="CA16" s="597"/>
      <c r="CB16" s="559"/>
      <c r="CC16" s="559"/>
      <c r="CD16" s="597"/>
      <c r="CE16" s="597"/>
      <c r="CF16" s="597"/>
      <c r="CG16" s="597"/>
      <c r="CH16" s="559"/>
      <c r="CI16" s="559"/>
      <c r="CJ16" s="597"/>
      <c r="CK16" s="597"/>
      <c r="CL16" s="597"/>
      <c r="CM16" s="597"/>
      <c r="CN16" s="559"/>
      <c r="CO16" s="559"/>
      <c r="CP16" s="597"/>
      <c r="CQ16" s="597"/>
      <c r="CR16" s="597"/>
      <c r="CS16" s="597"/>
      <c r="CT16" s="559"/>
      <c r="CU16" s="559"/>
      <c r="CV16" s="597"/>
      <c r="CW16" s="597"/>
      <c r="CX16" s="597"/>
      <c r="CY16" s="597"/>
      <c r="CZ16" s="559"/>
      <c r="DA16" s="559"/>
      <c r="DB16" s="597"/>
      <c r="DC16" s="597"/>
      <c r="DD16" s="597"/>
      <c r="DE16" s="597"/>
      <c r="DF16" s="543"/>
    </row>
    <row r="17" spans="1:110" s="2" customFormat="1" ht="20.25" customHeight="1" x14ac:dyDescent="0.2">
      <c r="A17" s="557"/>
      <c r="B17" s="565" t="s">
        <v>207</v>
      </c>
      <c r="C17" s="566" t="s">
        <v>167</v>
      </c>
      <c r="D17" s="567">
        <v>3</v>
      </c>
      <c r="E17" s="902" t="s">
        <v>168</v>
      </c>
      <c r="F17" s="903" t="s">
        <v>168</v>
      </c>
      <c r="G17" s="903">
        <f t="shared" ref="G17:G24" si="0">SUM(E17:F17)</f>
        <v>0</v>
      </c>
      <c r="H17" s="903"/>
      <c r="I17" s="903" t="s">
        <v>168</v>
      </c>
      <c r="J17" s="904">
        <f t="shared" ref="J17:J24" si="1">SUM(H17:I17)</f>
        <v>0</v>
      </c>
      <c r="K17" s="902" t="s">
        <v>168</v>
      </c>
      <c r="L17" s="903" t="s">
        <v>168</v>
      </c>
      <c r="M17" s="903">
        <f t="shared" ref="M17:M24" si="2">SUM(K17:L17)</f>
        <v>0</v>
      </c>
      <c r="N17" s="903" t="s">
        <v>168</v>
      </c>
      <c r="O17" s="903" t="s">
        <v>168</v>
      </c>
      <c r="P17" s="904">
        <f t="shared" ref="P17:P24" si="3">SUM(N17:O17)</f>
        <v>0</v>
      </c>
      <c r="Q17" s="1299">
        <v>111.74952440161643</v>
      </c>
      <c r="R17" s="1299">
        <v>0.75913304320795771</v>
      </c>
      <c r="S17" s="568">
        <f t="shared" ref="S17:S24" si="4">SUM(Q17:R17)</f>
        <v>112.50865744482438</v>
      </c>
      <c r="T17" s="1299">
        <v>92.583021448554561</v>
      </c>
      <c r="U17" s="1299">
        <v>19.925635996269818</v>
      </c>
      <c r="V17" s="569">
        <f t="shared" ref="V17:V24" si="5">SUM(T17:U17)</f>
        <v>112.50865744482438</v>
      </c>
      <c r="W17" s="902" t="s">
        <v>168</v>
      </c>
      <c r="X17" s="903" t="s">
        <v>168</v>
      </c>
      <c r="Y17" s="903">
        <f t="shared" ref="Y17:Y24" si="6">SUM(W17:X17)</f>
        <v>0</v>
      </c>
      <c r="Z17" s="903" t="s">
        <v>168</v>
      </c>
      <c r="AA17" s="903" t="s">
        <v>168</v>
      </c>
      <c r="AB17" s="904">
        <f t="shared" ref="AB17:AB24" si="7">SUM(Z17:AA17)</f>
        <v>0</v>
      </c>
      <c r="AC17" s="902" t="s">
        <v>168</v>
      </c>
      <c r="AD17" s="903" t="s">
        <v>168</v>
      </c>
      <c r="AE17" s="903">
        <f t="shared" ref="AE17:AE24" si="8">SUM(AC17:AD17)</f>
        <v>0</v>
      </c>
      <c r="AF17" s="903" t="s">
        <v>168</v>
      </c>
      <c r="AG17" s="903" t="s">
        <v>168</v>
      </c>
      <c r="AH17" s="904">
        <f t="shared" ref="AH17:AH24" si="9">SUM(AF17:AG17)</f>
        <v>0</v>
      </c>
      <c r="AI17" s="902" t="s">
        <v>168</v>
      </c>
      <c r="AJ17" s="903" t="s">
        <v>168</v>
      </c>
      <c r="AK17" s="903">
        <f t="shared" ref="AK17:AK24" si="10">SUM(AI17:AJ17)</f>
        <v>0</v>
      </c>
      <c r="AL17" s="903" t="s">
        <v>168</v>
      </c>
      <c r="AM17" s="903" t="s">
        <v>168</v>
      </c>
      <c r="AN17" s="904">
        <f t="shared" ref="AN17:AN24" si="11">SUM(AL17:AM17)</f>
        <v>0</v>
      </c>
      <c r="AO17" s="902" t="s">
        <v>168</v>
      </c>
      <c r="AP17" s="903" t="s">
        <v>168</v>
      </c>
      <c r="AQ17" s="903">
        <f t="shared" ref="AQ17:AQ24" si="12">SUM(AO17:AP17)</f>
        <v>0</v>
      </c>
      <c r="AR17" s="903" t="s">
        <v>168</v>
      </c>
      <c r="AS17" s="903" t="s">
        <v>168</v>
      </c>
      <c r="AT17" s="904">
        <f t="shared" ref="AT17:AT24" si="13">SUM(AR17:AS17)</f>
        <v>0</v>
      </c>
      <c r="AU17" s="902" t="s">
        <v>168</v>
      </c>
      <c r="AV17" s="903" t="s">
        <v>168</v>
      </c>
      <c r="AW17" s="903">
        <f t="shared" ref="AW17:AW24" si="14">SUM(AU17:AV17)</f>
        <v>0</v>
      </c>
      <c r="AX17" s="903" t="s">
        <v>168</v>
      </c>
      <c r="AY17" s="903" t="s">
        <v>168</v>
      </c>
      <c r="AZ17" s="904">
        <f t="shared" ref="AZ17:AZ24" si="15">SUM(AX17:AY17)</f>
        <v>0</v>
      </c>
      <c r="BA17" s="543"/>
      <c r="BB17" s="570" t="s">
        <v>208</v>
      </c>
      <c r="BC17" s="543"/>
      <c r="BD17" s="570" t="s">
        <v>209</v>
      </c>
      <c r="BE17" s="15"/>
      <c r="BF17" s="15"/>
      <c r="BG17" s="565" t="s">
        <v>207</v>
      </c>
      <c r="BH17" s="566" t="s">
        <v>167</v>
      </c>
      <c r="BI17" s="567">
        <v>3</v>
      </c>
      <c r="BJ17" s="571" t="s">
        <v>210</v>
      </c>
      <c r="BK17" s="533" t="s">
        <v>211</v>
      </c>
      <c r="BL17" s="572" t="s">
        <v>212</v>
      </c>
      <c r="BM17" s="533" t="s">
        <v>213</v>
      </c>
      <c r="BN17" s="533" t="s">
        <v>214</v>
      </c>
      <c r="BO17" s="573" t="s">
        <v>215</v>
      </c>
      <c r="BP17" s="571" t="s">
        <v>210</v>
      </c>
      <c r="BQ17" s="533" t="s">
        <v>211</v>
      </c>
      <c r="BR17" s="572" t="s">
        <v>212</v>
      </c>
      <c r="BS17" s="533" t="s">
        <v>213</v>
      </c>
      <c r="BT17" s="533" t="s">
        <v>214</v>
      </c>
      <c r="BU17" s="573" t="s">
        <v>215</v>
      </c>
      <c r="BV17" s="571" t="s">
        <v>210</v>
      </c>
      <c r="BW17" s="533" t="s">
        <v>211</v>
      </c>
      <c r="BX17" s="572" t="s">
        <v>212</v>
      </c>
      <c r="BY17" s="533" t="s">
        <v>213</v>
      </c>
      <c r="BZ17" s="533" t="s">
        <v>214</v>
      </c>
      <c r="CA17" s="573" t="s">
        <v>215</v>
      </c>
      <c r="CB17" s="571" t="s">
        <v>210</v>
      </c>
      <c r="CC17" s="533" t="s">
        <v>211</v>
      </c>
      <c r="CD17" s="572" t="s">
        <v>212</v>
      </c>
      <c r="CE17" s="533" t="s">
        <v>213</v>
      </c>
      <c r="CF17" s="533" t="s">
        <v>214</v>
      </c>
      <c r="CG17" s="573" t="s">
        <v>215</v>
      </c>
      <c r="CH17" s="571" t="s">
        <v>210</v>
      </c>
      <c r="CI17" s="533" t="s">
        <v>211</v>
      </c>
      <c r="CJ17" s="572" t="s">
        <v>212</v>
      </c>
      <c r="CK17" s="533" t="s">
        <v>213</v>
      </c>
      <c r="CL17" s="533" t="s">
        <v>214</v>
      </c>
      <c r="CM17" s="573" t="s">
        <v>215</v>
      </c>
      <c r="CN17" s="571" t="s">
        <v>210</v>
      </c>
      <c r="CO17" s="533" t="s">
        <v>211</v>
      </c>
      <c r="CP17" s="572" t="s">
        <v>212</v>
      </c>
      <c r="CQ17" s="533" t="s">
        <v>213</v>
      </c>
      <c r="CR17" s="533" t="s">
        <v>214</v>
      </c>
      <c r="CS17" s="573" t="s">
        <v>215</v>
      </c>
      <c r="CT17" s="571" t="s">
        <v>210</v>
      </c>
      <c r="CU17" s="533" t="s">
        <v>211</v>
      </c>
      <c r="CV17" s="572" t="s">
        <v>212</v>
      </c>
      <c r="CW17" s="533" t="s">
        <v>213</v>
      </c>
      <c r="CX17" s="533" t="s">
        <v>214</v>
      </c>
      <c r="CY17" s="573" t="s">
        <v>215</v>
      </c>
      <c r="CZ17" s="571" t="s">
        <v>210</v>
      </c>
      <c r="DA17" s="533" t="s">
        <v>211</v>
      </c>
      <c r="DB17" s="572" t="s">
        <v>212</v>
      </c>
      <c r="DC17" s="533" t="s">
        <v>213</v>
      </c>
      <c r="DD17" s="533" t="s">
        <v>214</v>
      </c>
      <c r="DE17" s="573" t="s">
        <v>215</v>
      </c>
      <c r="DF17" s="543"/>
    </row>
    <row r="18" spans="1:110" s="2" customFormat="1" ht="20.25" customHeight="1" x14ac:dyDescent="0.2">
      <c r="A18" s="557"/>
      <c r="B18" s="574" t="s">
        <v>216</v>
      </c>
      <c r="C18" s="575" t="s">
        <v>167</v>
      </c>
      <c r="D18" s="576">
        <v>3</v>
      </c>
      <c r="E18" s="905" t="s">
        <v>168</v>
      </c>
      <c r="F18" s="906" t="s">
        <v>168</v>
      </c>
      <c r="G18" s="906">
        <f t="shared" si="0"/>
        <v>0</v>
      </c>
      <c r="H18" s="906" t="s">
        <v>168</v>
      </c>
      <c r="I18" s="906" t="s">
        <v>168</v>
      </c>
      <c r="J18" s="907">
        <f t="shared" si="1"/>
        <v>0</v>
      </c>
      <c r="K18" s="905" t="s">
        <v>168</v>
      </c>
      <c r="L18" s="906" t="s">
        <v>168</v>
      </c>
      <c r="M18" s="906">
        <f t="shared" si="2"/>
        <v>0</v>
      </c>
      <c r="N18" s="906" t="s">
        <v>168</v>
      </c>
      <c r="O18" s="906" t="s">
        <v>168</v>
      </c>
      <c r="P18" s="907">
        <f t="shared" si="3"/>
        <v>0</v>
      </c>
      <c r="Q18" s="1300">
        <v>15.240490829965809</v>
      </c>
      <c r="R18" s="1300">
        <v>0.10280882810071497</v>
      </c>
      <c r="S18" s="577">
        <f t="shared" si="4"/>
        <v>15.343299658066524</v>
      </c>
      <c r="T18" s="1300">
        <v>15.242326701896179</v>
      </c>
      <c r="U18" s="1300">
        <v>0.10097295617034505</v>
      </c>
      <c r="V18" s="578">
        <f t="shared" si="5"/>
        <v>15.343299658066524</v>
      </c>
      <c r="W18" s="905" t="s">
        <v>168</v>
      </c>
      <c r="X18" s="906" t="s">
        <v>168</v>
      </c>
      <c r="Y18" s="906">
        <f t="shared" si="6"/>
        <v>0</v>
      </c>
      <c r="Z18" s="906" t="s">
        <v>168</v>
      </c>
      <c r="AA18" s="906" t="s">
        <v>168</v>
      </c>
      <c r="AB18" s="907">
        <f t="shared" si="7"/>
        <v>0</v>
      </c>
      <c r="AC18" s="905" t="s">
        <v>168</v>
      </c>
      <c r="AD18" s="906" t="s">
        <v>168</v>
      </c>
      <c r="AE18" s="906">
        <f t="shared" si="8"/>
        <v>0</v>
      </c>
      <c r="AF18" s="906" t="s">
        <v>168</v>
      </c>
      <c r="AG18" s="906" t="s">
        <v>168</v>
      </c>
      <c r="AH18" s="907">
        <f t="shared" si="9"/>
        <v>0</v>
      </c>
      <c r="AI18" s="905" t="s">
        <v>168</v>
      </c>
      <c r="AJ18" s="906" t="s">
        <v>168</v>
      </c>
      <c r="AK18" s="906">
        <f t="shared" si="10"/>
        <v>0</v>
      </c>
      <c r="AL18" s="906" t="s">
        <v>168</v>
      </c>
      <c r="AM18" s="906" t="s">
        <v>168</v>
      </c>
      <c r="AN18" s="907">
        <f t="shared" si="11"/>
        <v>0</v>
      </c>
      <c r="AO18" s="905" t="s">
        <v>168</v>
      </c>
      <c r="AP18" s="906" t="s">
        <v>168</v>
      </c>
      <c r="AQ18" s="906">
        <f t="shared" si="12"/>
        <v>0</v>
      </c>
      <c r="AR18" s="906" t="s">
        <v>168</v>
      </c>
      <c r="AS18" s="906" t="s">
        <v>168</v>
      </c>
      <c r="AT18" s="907">
        <f t="shared" si="13"/>
        <v>0</v>
      </c>
      <c r="AU18" s="905" t="s">
        <v>168</v>
      </c>
      <c r="AV18" s="906" t="s">
        <v>168</v>
      </c>
      <c r="AW18" s="906">
        <f t="shared" si="14"/>
        <v>0</v>
      </c>
      <c r="AX18" s="906" t="s">
        <v>168</v>
      </c>
      <c r="AY18" s="906" t="s">
        <v>168</v>
      </c>
      <c r="AZ18" s="907">
        <f t="shared" si="15"/>
        <v>0</v>
      </c>
      <c r="BA18" s="543"/>
      <c r="BB18" s="579" t="s">
        <v>217</v>
      </c>
      <c r="BC18" s="543"/>
      <c r="BD18" s="579" t="s">
        <v>218</v>
      </c>
      <c r="BE18" s="15"/>
      <c r="BF18" s="15"/>
      <c r="BG18" s="574" t="s">
        <v>216</v>
      </c>
      <c r="BH18" s="575" t="s">
        <v>167</v>
      </c>
      <c r="BI18" s="576">
        <v>3</v>
      </c>
      <c r="BJ18" s="580" t="s">
        <v>219</v>
      </c>
      <c r="BK18" s="535" t="s">
        <v>220</v>
      </c>
      <c r="BL18" s="581" t="s">
        <v>221</v>
      </c>
      <c r="BM18" s="535" t="s">
        <v>222</v>
      </c>
      <c r="BN18" s="535" t="s">
        <v>223</v>
      </c>
      <c r="BO18" s="582" t="s">
        <v>224</v>
      </c>
      <c r="BP18" s="580" t="s">
        <v>219</v>
      </c>
      <c r="BQ18" s="535" t="s">
        <v>220</v>
      </c>
      <c r="BR18" s="581" t="s">
        <v>221</v>
      </c>
      <c r="BS18" s="535" t="s">
        <v>222</v>
      </c>
      <c r="BT18" s="535" t="s">
        <v>223</v>
      </c>
      <c r="BU18" s="582" t="s">
        <v>224</v>
      </c>
      <c r="BV18" s="580" t="s">
        <v>219</v>
      </c>
      <c r="BW18" s="535" t="s">
        <v>220</v>
      </c>
      <c r="BX18" s="581" t="s">
        <v>221</v>
      </c>
      <c r="BY18" s="535" t="s">
        <v>222</v>
      </c>
      <c r="BZ18" s="535" t="s">
        <v>223</v>
      </c>
      <c r="CA18" s="582" t="s">
        <v>224</v>
      </c>
      <c r="CB18" s="580" t="s">
        <v>219</v>
      </c>
      <c r="CC18" s="535" t="s">
        <v>220</v>
      </c>
      <c r="CD18" s="581" t="s">
        <v>221</v>
      </c>
      <c r="CE18" s="535" t="s">
        <v>222</v>
      </c>
      <c r="CF18" s="535" t="s">
        <v>223</v>
      </c>
      <c r="CG18" s="582" t="s">
        <v>224</v>
      </c>
      <c r="CH18" s="580" t="s">
        <v>219</v>
      </c>
      <c r="CI18" s="535" t="s">
        <v>220</v>
      </c>
      <c r="CJ18" s="581" t="s">
        <v>221</v>
      </c>
      <c r="CK18" s="535" t="s">
        <v>222</v>
      </c>
      <c r="CL18" s="535" t="s">
        <v>223</v>
      </c>
      <c r="CM18" s="582" t="s">
        <v>224</v>
      </c>
      <c r="CN18" s="580" t="s">
        <v>219</v>
      </c>
      <c r="CO18" s="535" t="s">
        <v>220</v>
      </c>
      <c r="CP18" s="581" t="s">
        <v>221</v>
      </c>
      <c r="CQ18" s="535" t="s">
        <v>222</v>
      </c>
      <c r="CR18" s="535" t="s">
        <v>223</v>
      </c>
      <c r="CS18" s="582" t="s">
        <v>224</v>
      </c>
      <c r="CT18" s="580" t="s">
        <v>219</v>
      </c>
      <c r="CU18" s="535" t="s">
        <v>220</v>
      </c>
      <c r="CV18" s="581" t="s">
        <v>221</v>
      </c>
      <c r="CW18" s="535" t="s">
        <v>222</v>
      </c>
      <c r="CX18" s="535" t="s">
        <v>223</v>
      </c>
      <c r="CY18" s="582" t="s">
        <v>224</v>
      </c>
      <c r="CZ18" s="580" t="s">
        <v>219</v>
      </c>
      <c r="DA18" s="535" t="s">
        <v>220</v>
      </c>
      <c r="DB18" s="581" t="s">
        <v>221</v>
      </c>
      <c r="DC18" s="535" t="s">
        <v>222</v>
      </c>
      <c r="DD18" s="535" t="s">
        <v>223</v>
      </c>
      <c r="DE18" s="582" t="s">
        <v>224</v>
      </c>
      <c r="DF18" s="543"/>
    </row>
    <row r="19" spans="1:110" s="2" customFormat="1" ht="20.25" customHeight="1" x14ac:dyDescent="0.2">
      <c r="A19" s="557"/>
      <c r="B19" s="574" t="s">
        <v>225</v>
      </c>
      <c r="C19" s="575" t="s">
        <v>167</v>
      </c>
      <c r="D19" s="576">
        <v>3</v>
      </c>
      <c r="E19" s="905" t="s">
        <v>168</v>
      </c>
      <c r="F19" s="906" t="s">
        <v>168</v>
      </c>
      <c r="G19" s="906">
        <f t="shared" si="0"/>
        <v>0</v>
      </c>
      <c r="H19" s="906" t="s">
        <v>168</v>
      </c>
      <c r="I19" s="906" t="s">
        <v>168</v>
      </c>
      <c r="J19" s="907">
        <f t="shared" si="1"/>
        <v>0</v>
      </c>
      <c r="K19" s="905" t="s">
        <v>168</v>
      </c>
      <c r="L19" s="906" t="s">
        <v>168</v>
      </c>
      <c r="M19" s="906">
        <f t="shared" si="2"/>
        <v>0</v>
      </c>
      <c r="N19" s="906" t="s">
        <v>168</v>
      </c>
      <c r="O19" s="906" t="s">
        <v>168</v>
      </c>
      <c r="P19" s="907">
        <f t="shared" si="3"/>
        <v>0</v>
      </c>
      <c r="Q19" s="1300">
        <v>7.7189235312402866</v>
      </c>
      <c r="R19" s="1300">
        <v>4.6814734224432698E-2</v>
      </c>
      <c r="S19" s="577">
        <f t="shared" si="4"/>
        <v>7.7657382654647193</v>
      </c>
      <c r="T19" s="1300">
        <v>7.6840419645632592</v>
      </c>
      <c r="U19" s="1300">
        <v>8.1696300901461003E-2</v>
      </c>
      <c r="V19" s="578">
        <f t="shared" si="5"/>
        <v>7.7657382654647202</v>
      </c>
      <c r="W19" s="905" t="s">
        <v>168</v>
      </c>
      <c r="X19" s="906" t="s">
        <v>168</v>
      </c>
      <c r="Y19" s="906">
        <f t="shared" si="6"/>
        <v>0</v>
      </c>
      <c r="Z19" s="906" t="s">
        <v>168</v>
      </c>
      <c r="AA19" s="906" t="s">
        <v>168</v>
      </c>
      <c r="AB19" s="907">
        <f t="shared" si="7"/>
        <v>0</v>
      </c>
      <c r="AC19" s="905" t="s">
        <v>168</v>
      </c>
      <c r="AD19" s="906" t="s">
        <v>168</v>
      </c>
      <c r="AE19" s="906">
        <f t="shared" si="8"/>
        <v>0</v>
      </c>
      <c r="AF19" s="906" t="s">
        <v>168</v>
      </c>
      <c r="AG19" s="906" t="s">
        <v>168</v>
      </c>
      <c r="AH19" s="907">
        <f t="shared" si="9"/>
        <v>0</v>
      </c>
      <c r="AI19" s="905" t="s">
        <v>168</v>
      </c>
      <c r="AJ19" s="906" t="s">
        <v>168</v>
      </c>
      <c r="AK19" s="906">
        <f t="shared" si="10"/>
        <v>0</v>
      </c>
      <c r="AL19" s="906" t="s">
        <v>168</v>
      </c>
      <c r="AM19" s="906" t="s">
        <v>168</v>
      </c>
      <c r="AN19" s="907">
        <f t="shared" si="11"/>
        <v>0</v>
      </c>
      <c r="AO19" s="905" t="s">
        <v>168</v>
      </c>
      <c r="AP19" s="906" t="s">
        <v>168</v>
      </c>
      <c r="AQ19" s="906">
        <f t="shared" si="12"/>
        <v>0</v>
      </c>
      <c r="AR19" s="906" t="s">
        <v>168</v>
      </c>
      <c r="AS19" s="906" t="s">
        <v>168</v>
      </c>
      <c r="AT19" s="907">
        <f t="shared" si="13"/>
        <v>0</v>
      </c>
      <c r="AU19" s="905" t="s">
        <v>168</v>
      </c>
      <c r="AV19" s="906" t="s">
        <v>168</v>
      </c>
      <c r="AW19" s="906">
        <f t="shared" si="14"/>
        <v>0</v>
      </c>
      <c r="AX19" s="906" t="s">
        <v>168</v>
      </c>
      <c r="AY19" s="906" t="s">
        <v>168</v>
      </c>
      <c r="AZ19" s="907">
        <f t="shared" si="15"/>
        <v>0</v>
      </c>
      <c r="BA19" s="543"/>
      <c r="BB19" s="579" t="s">
        <v>226</v>
      </c>
      <c r="BC19" s="543"/>
      <c r="BD19" s="579" t="s">
        <v>227</v>
      </c>
      <c r="BE19" s="15"/>
      <c r="BF19" s="15"/>
      <c r="BG19" s="574" t="s">
        <v>225</v>
      </c>
      <c r="BH19" s="575" t="s">
        <v>167</v>
      </c>
      <c r="BI19" s="576">
        <v>3</v>
      </c>
      <c r="BJ19" s="580" t="s">
        <v>228</v>
      </c>
      <c r="BK19" s="535" t="s">
        <v>229</v>
      </c>
      <c r="BL19" s="581" t="s">
        <v>230</v>
      </c>
      <c r="BM19" s="535" t="s">
        <v>231</v>
      </c>
      <c r="BN19" s="535" t="s">
        <v>232</v>
      </c>
      <c r="BO19" s="582" t="s">
        <v>233</v>
      </c>
      <c r="BP19" s="580" t="s">
        <v>228</v>
      </c>
      <c r="BQ19" s="535" t="s">
        <v>229</v>
      </c>
      <c r="BR19" s="581" t="s">
        <v>230</v>
      </c>
      <c r="BS19" s="535" t="s">
        <v>231</v>
      </c>
      <c r="BT19" s="535" t="s">
        <v>232</v>
      </c>
      <c r="BU19" s="582" t="s">
        <v>233</v>
      </c>
      <c r="BV19" s="580" t="s">
        <v>228</v>
      </c>
      <c r="BW19" s="535" t="s">
        <v>229</v>
      </c>
      <c r="BX19" s="581" t="s">
        <v>230</v>
      </c>
      <c r="BY19" s="535" t="s">
        <v>231</v>
      </c>
      <c r="BZ19" s="535" t="s">
        <v>232</v>
      </c>
      <c r="CA19" s="582" t="s">
        <v>233</v>
      </c>
      <c r="CB19" s="580" t="s">
        <v>228</v>
      </c>
      <c r="CC19" s="535" t="s">
        <v>229</v>
      </c>
      <c r="CD19" s="581" t="s">
        <v>230</v>
      </c>
      <c r="CE19" s="535" t="s">
        <v>231</v>
      </c>
      <c r="CF19" s="535" t="s">
        <v>232</v>
      </c>
      <c r="CG19" s="582" t="s">
        <v>233</v>
      </c>
      <c r="CH19" s="580" t="s">
        <v>228</v>
      </c>
      <c r="CI19" s="535" t="s">
        <v>229</v>
      </c>
      <c r="CJ19" s="581" t="s">
        <v>230</v>
      </c>
      <c r="CK19" s="535" t="s">
        <v>231</v>
      </c>
      <c r="CL19" s="535" t="s">
        <v>232</v>
      </c>
      <c r="CM19" s="582" t="s">
        <v>233</v>
      </c>
      <c r="CN19" s="580" t="s">
        <v>228</v>
      </c>
      <c r="CO19" s="535" t="s">
        <v>229</v>
      </c>
      <c r="CP19" s="581" t="s">
        <v>230</v>
      </c>
      <c r="CQ19" s="535" t="s">
        <v>231</v>
      </c>
      <c r="CR19" s="535" t="s">
        <v>232</v>
      </c>
      <c r="CS19" s="582" t="s">
        <v>233</v>
      </c>
      <c r="CT19" s="580" t="s">
        <v>228</v>
      </c>
      <c r="CU19" s="535" t="s">
        <v>229</v>
      </c>
      <c r="CV19" s="581" t="s">
        <v>230</v>
      </c>
      <c r="CW19" s="535" t="s">
        <v>231</v>
      </c>
      <c r="CX19" s="535" t="s">
        <v>232</v>
      </c>
      <c r="CY19" s="582" t="s">
        <v>233</v>
      </c>
      <c r="CZ19" s="580" t="s">
        <v>228</v>
      </c>
      <c r="DA19" s="535" t="s">
        <v>229</v>
      </c>
      <c r="DB19" s="581" t="s">
        <v>230</v>
      </c>
      <c r="DC19" s="535" t="s">
        <v>231</v>
      </c>
      <c r="DD19" s="535" t="s">
        <v>232</v>
      </c>
      <c r="DE19" s="582" t="s">
        <v>233</v>
      </c>
      <c r="DF19" s="543"/>
    </row>
    <row r="20" spans="1:110" s="2" customFormat="1" ht="20.25" customHeight="1" x14ac:dyDescent="0.2">
      <c r="A20" s="557"/>
      <c r="B20" s="574" t="s">
        <v>234</v>
      </c>
      <c r="C20" s="575" t="s">
        <v>167</v>
      </c>
      <c r="D20" s="576">
        <v>3</v>
      </c>
      <c r="E20" s="905" t="s">
        <v>168</v>
      </c>
      <c r="F20" s="906" t="s">
        <v>168</v>
      </c>
      <c r="G20" s="906">
        <f t="shared" si="0"/>
        <v>0</v>
      </c>
      <c r="H20" s="906" t="s">
        <v>168</v>
      </c>
      <c r="I20" s="906" t="s">
        <v>168</v>
      </c>
      <c r="J20" s="907">
        <f t="shared" si="1"/>
        <v>0</v>
      </c>
      <c r="K20" s="905" t="s">
        <v>168</v>
      </c>
      <c r="L20" s="906" t="s">
        <v>168</v>
      </c>
      <c r="M20" s="906">
        <f t="shared" si="2"/>
        <v>0</v>
      </c>
      <c r="N20" s="906" t="s">
        <v>168</v>
      </c>
      <c r="O20" s="906" t="s">
        <v>168</v>
      </c>
      <c r="P20" s="907">
        <f t="shared" si="3"/>
        <v>0</v>
      </c>
      <c r="Q20" s="1300">
        <v>418.27312744793289</v>
      </c>
      <c r="R20" s="1300">
        <v>131.75318495492698</v>
      </c>
      <c r="S20" s="577">
        <f t="shared" si="4"/>
        <v>550.02631240285984</v>
      </c>
      <c r="T20" s="1300">
        <v>458.55032172831835</v>
      </c>
      <c r="U20" s="1300">
        <v>91.475990674541492</v>
      </c>
      <c r="V20" s="578">
        <f t="shared" si="5"/>
        <v>550.02631240285984</v>
      </c>
      <c r="W20" s="905" t="s">
        <v>168</v>
      </c>
      <c r="X20" s="906" t="s">
        <v>168</v>
      </c>
      <c r="Y20" s="906">
        <f t="shared" si="6"/>
        <v>0</v>
      </c>
      <c r="Z20" s="906" t="s">
        <v>168</v>
      </c>
      <c r="AA20" s="906" t="s">
        <v>168</v>
      </c>
      <c r="AB20" s="907">
        <f t="shared" si="7"/>
        <v>0</v>
      </c>
      <c r="AC20" s="905" t="s">
        <v>168</v>
      </c>
      <c r="AD20" s="906" t="s">
        <v>168</v>
      </c>
      <c r="AE20" s="906">
        <f t="shared" si="8"/>
        <v>0</v>
      </c>
      <c r="AF20" s="906" t="s">
        <v>168</v>
      </c>
      <c r="AG20" s="906" t="s">
        <v>168</v>
      </c>
      <c r="AH20" s="907">
        <f t="shared" si="9"/>
        <v>0</v>
      </c>
      <c r="AI20" s="905" t="s">
        <v>168</v>
      </c>
      <c r="AJ20" s="906" t="s">
        <v>168</v>
      </c>
      <c r="AK20" s="906">
        <f t="shared" si="10"/>
        <v>0</v>
      </c>
      <c r="AL20" s="906" t="s">
        <v>168</v>
      </c>
      <c r="AM20" s="906" t="s">
        <v>168</v>
      </c>
      <c r="AN20" s="907">
        <f t="shared" si="11"/>
        <v>0</v>
      </c>
      <c r="AO20" s="905" t="s">
        <v>168</v>
      </c>
      <c r="AP20" s="906" t="s">
        <v>168</v>
      </c>
      <c r="AQ20" s="906">
        <f t="shared" si="12"/>
        <v>0</v>
      </c>
      <c r="AR20" s="906" t="s">
        <v>168</v>
      </c>
      <c r="AS20" s="906" t="s">
        <v>168</v>
      </c>
      <c r="AT20" s="907">
        <f t="shared" si="13"/>
        <v>0</v>
      </c>
      <c r="AU20" s="905" t="s">
        <v>168</v>
      </c>
      <c r="AV20" s="906" t="s">
        <v>168</v>
      </c>
      <c r="AW20" s="906">
        <f t="shared" si="14"/>
        <v>0</v>
      </c>
      <c r="AX20" s="906" t="s">
        <v>168</v>
      </c>
      <c r="AY20" s="906" t="s">
        <v>168</v>
      </c>
      <c r="AZ20" s="907">
        <f t="shared" si="15"/>
        <v>0</v>
      </c>
      <c r="BA20" s="543"/>
      <c r="BB20" s="579" t="s">
        <v>235</v>
      </c>
      <c r="BC20" s="543"/>
      <c r="BD20" s="579" t="s">
        <v>236</v>
      </c>
      <c r="BE20" s="15"/>
      <c r="BF20" s="15"/>
      <c r="BG20" s="574" t="s">
        <v>234</v>
      </c>
      <c r="BH20" s="575" t="s">
        <v>167</v>
      </c>
      <c r="BI20" s="576">
        <v>3</v>
      </c>
      <c r="BJ20" s="580" t="s">
        <v>237</v>
      </c>
      <c r="BK20" s="535" t="s">
        <v>238</v>
      </c>
      <c r="BL20" s="581" t="s">
        <v>239</v>
      </c>
      <c r="BM20" s="535" t="s">
        <v>240</v>
      </c>
      <c r="BN20" s="535" t="s">
        <v>241</v>
      </c>
      <c r="BO20" s="582" t="s">
        <v>242</v>
      </c>
      <c r="BP20" s="580" t="s">
        <v>237</v>
      </c>
      <c r="BQ20" s="535" t="s">
        <v>238</v>
      </c>
      <c r="BR20" s="581" t="s">
        <v>239</v>
      </c>
      <c r="BS20" s="535" t="s">
        <v>240</v>
      </c>
      <c r="BT20" s="535" t="s">
        <v>241</v>
      </c>
      <c r="BU20" s="582" t="s">
        <v>242</v>
      </c>
      <c r="BV20" s="580" t="s">
        <v>237</v>
      </c>
      <c r="BW20" s="535" t="s">
        <v>238</v>
      </c>
      <c r="BX20" s="581" t="s">
        <v>239</v>
      </c>
      <c r="BY20" s="535" t="s">
        <v>240</v>
      </c>
      <c r="BZ20" s="535" t="s">
        <v>241</v>
      </c>
      <c r="CA20" s="582" t="s">
        <v>242</v>
      </c>
      <c r="CB20" s="580" t="s">
        <v>237</v>
      </c>
      <c r="CC20" s="535" t="s">
        <v>238</v>
      </c>
      <c r="CD20" s="581" t="s">
        <v>239</v>
      </c>
      <c r="CE20" s="535" t="s">
        <v>240</v>
      </c>
      <c r="CF20" s="535" t="s">
        <v>241</v>
      </c>
      <c r="CG20" s="582" t="s">
        <v>242</v>
      </c>
      <c r="CH20" s="580" t="s">
        <v>237</v>
      </c>
      <c r="CI20" s="535" t="s">
        <v>238</v>
      </c>
      <c r="CJ20" s="581" t="s">
        <v>239</v>
      </c>
      <c r="CK20" s="535" t="s">
        <v>240</v>
      </c>
      <c r="CL20" s="535" t="s">
        <v>241</v>
      </c>
      <c r="CM20" s="582" t="s">
        <v>242</v>
      </c>
      <c r="CN20" s="580" t="s">
        <v>237</v>
      </c>
      <c r="CO20" s="535" t="s">
        <v>238</v>
      </c>
      <c r="CP20" s="581" t="s">
        <v>239</v>
      </c>
      <c r="CQ20" s="535" t="s">
        <v>240</v>
      </c>
      <c r="CR20" s="535" t="s">
        <v>241</v>
      </c>
      <c r="CS20" s="582" t="s">
        <v>242</v>
      </c>
      <c r="CT20" s="580" t="s">
        <v>237</v>
      </c>
      <c r="CU20" s="535" t="s">
        <v>238</v>
      </c>
      <c r="CV20" s="581" t="s">
        <v>239</v>
      </c>
      <c r="CW20" s="535" t="s">
        <v>240</v>
      </c>
      <c r="CX20" s="535" t="s">
        <v>241</v>
      </c>
      <c r="CY20" s="582" t="s">
        <v>242</v>
      </c>
      <c r="CZ20" s="580" t="s">
        <v>237</v>
      </c>
      <c r="DA20" s="535" t="s">
        <v>238</v>
      </c>
      <c r="DB20" s="581" t="s">
        <v>239</v>
      </c>
      <c r="DC20" s="535" t="s">
        <v>240</v>
      </c>
      <c r="DD20" s="535" t="s">
        <v>241</v>
      </c>
      <c r="DE20" s="582" t="s">
        <v>242</v>
      </c>
      <c r="DF20" s="543"/>
    </row>
    <row r="21" spans="1:110" s="2" customFormat="1" ht="20.25" customHeight="1" x14ac:dyDescent="0.2">
      <c r="A21" s="557"/>
      <c r="B21" s="574" t="s">
        <v>243</v>
      </c>
      <c r="C21" s="575" t="s">
        <v>167</v>
      </c>
      <c r="D21" s="576">
        <v>3</v>
      </c>
      <c r="E21" s="905" t="s">
        <v>168</v>
      </c>
      <c r="F21" s="906" t="s">
        <v>168</v>
      </c>
      <c r="G21" s="906">
        <f t="shared" si="0"/>
        <v>0</v>
      </c>
      <c r="H21" s="906" t="s">
        <v>168</v>
      </c>
      <c r="I21" s="906" t="s">
        <v>168</v>
      </c>
      <c r="J21" s="907">
        <f t="shared" si="1"/>
        <v>0</v>
      </c>
      <c r="K21" s="905" t="s">
        <v>168</v>
      </c>
      <c r="L21" s="906" t="s">
        <v>168</v>
      </c>
      <c r="M21" s="906">
        <f t="shared" si="2"/>
        <v>0</v>
      </c>
      <c r="N21" s="906" t="s">
        <v>168</v>
      </c>
      <c r="O21" s="906" t="s">
        <v>168</v>
      </c>
      <c r="P21" s="907">
        <f t="shared" si="3"/>
        <v>0</v>
      </c>
      <c r="Q21" s="1300">
        <v>83.706580665216038</v>
      </c>
      <c r="R21" s="1300">
        <v>4.6878989741995651</v>
      </c>
      <c r="S21" s="577">
        <f t="shared" si="4"/>
        <v>88.394479639415607</v>
      </c>
      <c r="T21" s="1300">
        <v>87.811590301523182</v>
      </c>
      <c r="U21" s="1300">
        <v>0.58288933789244635</v>
      </c>
      <c r="V21" s="578">
        <f t="shared" si="5"/>
        <v>88.394479639415636</v>
      </c>
      <c r="W21" s="905" t="s">
        <v>168</v>
      </c>
      <c r="X21" s="906" t="s">
        <v>168</v>
      </c>
      <c r="Y21" s="906">
        <f t="shared" si="6"/>
        <v>0</v>
      </c>
      <c r="Z21" s="906" t="s">
        <v>168</v>
      </c>
      <c r="AA21" s="906" t="s">
        <v>168</v>
      </c>
      <c r="AB21" s="907">
        <f t="shared" si="7"/>
        <v>0</v>
      </c>
      <c r="AC21" s="905" t="s">
        <v>168</v>
      </c>
      <c r="AD21" s="906" t="s">
        <v>168</v>
      </c>
      <c r="AE21" s="906">
        <f t="shared" si="8"/>
        <v>0</v>
      </c>
      <c r="AF21" s="906" t="s">
        <v>168</v>
      </c>
      <c r="AG21" s="906" t="s">
        <v>168</v>
      </c>
      <c r="AH21" s="907">
        <f t="shared" si="9"/>
        <v>0</v>
      </c>
      <c r="AI21" s="905" t="s">
        <v>168</v>
      </c>
      <c r="AJ21" s="906" t="s">
        <v>168</v>
      </c>
      <c r="AK21" s="906">
        <f t="shared" si="10"/>
        <v>0</v>
      </c>
      <c r="AL21" s="906" t="s">
        <v>168</v>
      </c>
      <c r="AM21" s="906" t="s">
        <v>168</v>
      </c>
      <c r="AN21" s="907">
        <f t="shared" si="11"/>
        <v>0</v>
      </c>
      <c r="AO21" s="905" t="s">
        <v>168</v>
      </c>
      <c r="AP21" s="906" t="s">
        <v>168</v>
      </c>
      <c r="AQ21" s="906">
        <f t="shared" si="12"/>
        <v>0</v>
      </c>
      <c r="AR21" s="906" t="s">
        <v>168</v>
      </c>
      <c r="AS21" s="906" t="s">
        <v>168</v>
      </c>
      <c r="AT21" s="907">
        <f t="shared" si="13"/>
        <v>0</v>
      </c>
      <c r="AU21" s="905" t="s">
        <v>168</v>
      </c>
      <c r="AV21" s="906" t="s">
        <v>168</v>
      </c>
      <c r="AW21" s="906">
        <f t="shared" si="14"/>
        <v>0</v>
      </c>
      <c r="AX21" s="906" t="s">
        <v>168</v>
      </c>
      <c r="AY21" s="906" t="s">
        <v>168</v>
      </c>
      <c r="AZ21" s="907">
        <f t="shared" si="15"/>
        <v>0</v>
      </c>
      <c r="BA21" s="543"/>
      <c r="BB21" s="579" t="s">
        <v>244</v>
      </c>
      <c r="BC21" s="543"/>
      <c r="BD21" s="579" t="s">
        <v>245</v>
      </c>
      <c r="BE21" s="15"/>
      <c r="BF21" s="15"/>
      <c r="BG21" s="574" t="s">
        <v>243</v>
      </c>
      <c r="BH21" s="575" t="s">
        <v>167</v>
      </c>
      <c r="BI21" s="576">
        <v>3</v>
      </c>
      <c r="BJ21" s="580" t="s">
        <v>246</v>
      </c>
      <c r="BK21" s="535" t="s">
        <v>247</v>
      </c>
      <c r="BL21" s="581" t="s">
        <v>248</v>
      </c>
      <c r="BM21" s="535" t="s">
        <v>249</v>
      </c>
      <c r="BN21" s="535" t="s">
        <v>250</v>
      </c>
      <c r="BO21" s="582" t="s">
        <v>251</v>
      </c>
      <c r="BP21" s="580" t="s">
        <v>246</v>
      </c>
      <c r="BQ21" s="535" t="s">
        <v>247</v>
      </c>
      <c r="BR21" s="581" t="s">
        <v>248</v>
      </c>
      <c r="BS21" s="535" t="s">
        <v>249</v>
      </c>
      <c r="BT21" s="535" t="s">
        <v>250</v>
      </c>
      <c r="BU21" s="582" t="s">
        <v>251</v>
      </c>
      <c r="BV21" s="580" t="s">
        <v>246</v>
      </c>
      <c r="BW21" s="535" t="s">
        <v>247</v>
      </c>
      <c r="BX21" s="581" t="s">
        <v>248</v>
      </c>
      <c r="BY21" s="535" t="s">
        <v>249</v>
      </c>
      <c r="BZ21" s="535" t="s">
        <v>250</v>
      </c>
      <c r="CA21" s="582" t="s">
        <v>251</v>
      </c>
      <c r="CB21" s="580" t="s">
        <v>246</v>
      </c>
      <c r="CC21" s="535" t="s">
        <v>247</v>
      </c>
      <c r="CD21" s="581" t="s">
        <v>248</v>
      </c>
      <c r="CE21" s="535" t="s">
        <v>249</v>
      </c>
      <c r="CF21" s="535" t="s">
        <v>250</v>
      </c>
      <c r="CG21" s="582" t="s">
        <v>251</v>
      </c>
      <c r="CH21" s="580" t="s">
        <v>246</v>
      </c>
      <c r="CI21" s="535" t="s">
        <v>247</v>
      </c>
      <c r="CJ21" s="581" t="s">
        <v>248</v>
      </c>
      <c r="CK21" s="535" t="s">
        <v>249</v>
      </c>
      <c r="CL21" s="535" t="s">
        <v>250</v>
      </c>
      <c r="CM21" s="582" t="s">
        <v>251</v>
      </c>
      <c r="CN21" s="580" t="s">
        <v>246</v>
      </c>
      <c r="CO21" s="535" t="s">
        <v>247</v>
      </c>
      <c r="CP21" s="581" t="s">
        <v>248</v>
      </c>
      <c r="CQ21" s="535" t="s">
        <v>249</v>
      </c>
      <c r="CR21" s="535" t="s">
        <v>250</v>
      </c>
      <c r="CS21" s="582" t="s">
        <v>251</v>
      </c>
      <c r="CT21" s="580" t="s">
        <v>246</v>
      </c>
      <c r="CU21" s="535" t="s">
        <v>247</v>
      </c>
      <c r="CV21" s="581" t="s">
        <v>248</v>
      </c>
      <c r="CW21" s="535" t="s">
        <v>249</v>
      </c>
      <c r="CX21" s="535" t="s">
        <v>250</v>
      </c>
      <c r="CY21" s="582" t="s">
        <v>251</v>
      </c>
      <c r="CZ21" s="580" t="s">
        <v>246</v>
      </c>
      <c r="DA21" s="535" t="s">
        <v>247</v>
      </c>
      <c r="DB21" s="581" t="s">
        <v>248</v>
      </c>
      <c r="DC21" s="535" t="s">
        <v>249</v>
      </c>
      <c r="DD21" s="535" t="s">
        <v>250</v>
      </c>
      <c r="DE21" s="582" t="s">
        <v>251</v>
      </c>
      <c r="DF21" s="543"/>
    </row>
    <row r="22" spans="1:110" s="2" customFormat="1" ht="30" customHeight="1" x14ac:dyDescent="0.2">
      <c r="A22" s="557"/>
      <c r="B22" s="574" t="s">
        <v>252</v>
      </c>
      <c r="C22" s="575" t="s">
        <v>167</v>
      </c>
      <c r="D22" s="576">
        <v>3</v>
      </c>
      <c r="E22" s="905" t="s">
        <v>168</v>
      </c>
      <c r="F22" s="906" t="s">
        <v>168</v>
      </c>
      <c r="G22" s="906">
        <f t="shared" si="0"/>
        <v>0</v>
      </c>
      <c r="H22" s="906" t="s">
        <v>168</v>
      </c>
      <c r="I22" s="906" t="s">
        <v>168</v>
      </c>
      <c r="J22" s="907">
        <f t="shared" si="1"/>
        <v>0</v>
      </c>
      <c r="K22" s="905" t="s">
        <v>168</v>
      </c>
      <c r="L22" s="906" t="s">
        <v>168</v>
      </c>
      <c r="M22" s="906">
        <f t="shared" si="2"/>
        <v>0</v>
      </c>
      <c r="N22" s="906" t="s">
        <v>168</v>
      </c>
      <c r="O22" s="906" t="s">
        <v>168</v>
      </c>
      <c r="P22" s="907">
        <f t="shared" si="3"/>
        <v>0</v>
      </c>
      <c r="Q22" s="1300">
        <v>44.93296549580355</v>
      </c>
      <c r="R22" s="1300">
        <v>2.0093618277898666</v>
      </c>
      <c r="S22" s="577">
        <f t="shared" si="4"/>
        <v>46.942327323593418</v>
      </c>
      <c r="T22" s="1300">
        <v>46.45031364625428</v>
      </c>
      <c r="U22" s="1300">
        <v>0.49201367733913587</v>
      </c>
      <c r="V22" s="578">
        <f t="shared" si="5"/>
        <v>46.942327323593418</v>
      </c>
      <c r="W22" s="905" t="s">
        <v>168</v>
      </c>
      <c r="X22" s="906" t="s">
        <v>168</v>
      </c>
      <c r="Y22" s="906">
        <f t="shared" si="6"/>
        <v>0</v>
      </c>
      <c r="Z22" s="906" t="s">
        <v>168</v>
      </c>
      <c r="AA22" s="906" t="s">
        <v>168</v>
      </c>
      <c r="AB22" s="907">
        <f t="shared" si="7"/>
        <v>0</v>
      </c>
      <c r="AC22" s="905" t="s">
        <v>168</v>
      </c>
      <c r="AD22" s="906" t="s">
        <v>168</v>
      </c>
      <c r="AE22" s="906">
        <f t="shared" si="8"/>
        <v>0</v>
      </c>
      <c r="AF22" s="906" t="s">
        <v>168</v>
      </c>
      <c r="AG22" s="906" t="s">
        <v>168</v>
      </c>
      <c r="AH22" s="907">
        <f t="shared" si="9"/>
        <v>0</v>
      </c>
      <c r="AI22" s="905" t="s">
        <v>168</v>
      </c>
      <c r="AJ22" s="906" t="s">
        <v>168</v>
      </c>
      <c r="AK22" s="906">
        <f t="shared" si="10"/>
        <v>0</v>
      </c>
      <c r="AL22" s="906" t="s">
        <v>168</v>
      </c>
      <c r="AM22" s="906" t="s">
        <v>168</v>
      </c>
      <c r="AN22" s="907">
        <f t="shared" si="11"/>
        <v>0</v>
      </c>
      <c r="AO22" s="905" t="s">
        <v>168</v>
      </c>
      <c r="AP22" s="906" t="s">
        <v>168</v>
      </c>
      <c r="AQ22" s="906">
        <f t="shared" si="12"/>
        <v>0</v>
      </c>
      <c r="AR22" s="906" t="s">
        <v>168</v>
      </c>
      <c r="AS22" s="906" t="s">
        <v>168</v>
      </c>
      <c r="AT22" s="907">
        <f t="shared" si="13"/>
        <v>0</v>
      </c>
      <c r="AU22" s="905" t="s">
        <v>168</v>
      </c>
      <c r="AV22" s="906" t="s">
        <v>168</v>
      </c>
      <c r="AW22" s="906">
        <f t="shared" si="14"/>
        <v>0</v>
      </c>
      <c r="AX22" s="906" t="s">
        <v>168</v>
      </c>
      <c r="AY22" s="906" t="s">
        <v>168</v>
      </c>
      <c r="AZ22" s="907">
        <f t="shared" si="15"/>
        <v>0</v>
      </c>
      <c r="BA22" s="543"/>
      <c r="BB22" s="579" t="s">
        <v>253</v>
      </c>
      <c r="BC22" s="543"/>
      <c r="BD22" s="579" t="s">
        <v>254</v>
      </c>
      <c r="BE22" s="15"/>
      <c r="BF22" s="15"/>
      <c r="BG22" s="574" t="s">
        <v>252</v>
      </c>
      <c r="BH22" s="575" t="s">
        <v>167</v>
      </c>
      <c r="BI22" s="576">
        <v>3</v>
      </c>
      <c r="BJ22" s="580" t="s">
        <v>255</v>
      </c>
      <c r="BK22" s="535" t="s">
        <v>256</v>
      </c>
      <c r="BL22" s="581" t="s">
        <v>257</v>
      </c>
      <c r="BM22" s="535" t="s">
        <v>258</v>
      </c>
      <c r="BN22" s="535" t="s">
        <v>259</v>
      </c>
      <c r="BO22" s="582" t="s">
        <v>260</v>
      </c>
      <c r="BP22" s="580" t="s">
        <v>255</v>
      </c>
      <c r="BQ22" s="535" t="s">
        <v>256</v>
      </c>
      <c r="BR22" s="581" t="s">
        <v>257</v>
      </c>
      <c r="BS22" s="535" t="s">
        <v>258</v>
      </c>
      <c r="BT22" s="535" t="s">
        <v>259</v>
      </c>
      <c r="BU22" s="582" t="s">
        <v>260</v>
      </c>
      <c r="BV22" s="580" t="s">
        <v>255</v>
      </c>
      <c r="BW22" s="535" t="s">
        <v>256</v>
      </c>
      <c r="BX22" s="581" t="s">
        <v>257</v>
      </c>
      <c r="BY22" s="535" t="s">
        <v>258</v>
      </c>
      <c r="BZ22" s="535" t="s">
        <v>259</v>
      </c>
      <c r="CA22" s="582" t="s">
        <v>260</v>
      </c>
      <c r="CB22" s="580" t="s">
        <v>255</v>
      </c>
      <c r="CC22" s="535" t="s">
        <v>256</v>
      </c>
      <c r="CD22" s="581" t="s">
        <v>257</v>
      </c>
      <c r="CE22" s="535" t="s">
        <v>258</v>
      </c>
      <c r="CF22" s="535" t="s">
        <v>259</v>
      </c>
      <c r="CG22" s="582" t="s">
        <v>260</v>
      </c>
      <c r="CH22" s="580" t="s">
        <v>255</v>
      </c>
      <c r="CI22" s="535" t="s">
        <v>256</v>
      </c>
      <c r="CJ22" s="581" t="s">
        <v>257</v>
      </c>
      <c r="CK22" s="535" t="s">
        <v>258</v>
      </c>
      <c r="CL22" s="535" t="s">
        <v>259</v>
      </c>
      <c r="CM22" s="582" t="s">
        <v>260</v>
      </c>
      <c r="CN22" s="580" t="s">
        <v>255</v>
      </c>
      <c r="CO22" s="535" t="s">
        <v>256</v>
      </c>
      <c r="CP22" s="581" t="s">
        <v>257</v>
      </c>
      <c r="CQ22" s="535" t="s">
        <v>258</v>
      </c>
      <c r="CR22" s="535" t="s">
        <v>259</v>
      </c>
      <c r="CS22" s="582" t="s">
        <v>260</v>
      </c>
      <c r="CT22" s="580" t="s">
        <v>255</v>
      </c>
      <c r="CU22" s="535" t="s">
        <v>256</v>
      </c>
      <c r="CV22" s="581" t="s">
        <v>257</v>
      </c>
      <c r="CW22" s="535" t="s">
        <v>258</v>
      </c>
      <c r="CX22" s="535" t="s">
        <v>259</v>
      </c>
      <c r="CY22" s="582" t="s">
        <v>260</v>
      </c>
      <c r="CZ22" s="580" t="s">
        <v>255</v>
      </c>
      <c r="DA22" s="535" t="s">
        <v>256</v>
      </c>
      <c r="DB22" s="581" t="s">
        <v>257</v>
      </c>
      <c r="DC22" s="535" t="s">
        <v>258</v>
      </c>
      <c r="DD22" s="535" t="s">
        <v>259</v>
      </c>
      <c r="DE22" s="582" t="s">
        <v>260</v>
      </c>
      <c r="DF22" s="543"/>
    </row>
    <row r="23" spans="1:110" s="2" customFormat="1" ht="20.25" customHeight="1" x14ac:dyDescent="0.2">
      <c r="A23" s="557"/>
      <c r="B23" s="574" t="s">
        <v>186</v>
      </c>
      <c r="C23" s="575" t="s">
        <v>167</v>
      </c>
      <c r="D23" s="576">
        <v>3</v>
      </c>
      <c r="E23" s="905" t="s">
        <v>168</v>
      </c>
      <c r="F23" s="906" t="s">
        <v>168</v>
      </c>
      <c r="G23" s="906">
        <f t="shared" si="0"/>
        <v>0</v>
      </c>
      <c r="H23" s="906" t="s">
        <v>168</v>
      </c>
      <c r="I23" s="906" t="s">
        <v>168</v>
      </c>
      <c r="J23" s="907">
        <f t="shared" si="1"/>
        <v>0</v>
      </c>
      <c r="K23" s="905" t="s">
        <v>168</v>
      </c>
      <c r="L23" s="906" t="s">
        <v>168</v>
      </c>
      <c r="M23" s="906">
        <f t="shared" si="2"/>
        <v>0</v>
      </c>
      <c r="N23" s="906" t="s">
        <v>168</v>
      </c>
      <c r="O23" s="906" t="s">
        <v>168</v>
      </c>
      <c r="P23" s="907">
        <f t="shared" si="3"/>
        <v>0</v>
      </c>
      <c r="Q23" s="1300">
        <v>0</v>
      </c>
      <c r="R23" s="1300">
        <v>0</v>
      </c>
      <c r="S23" s="577">
        <f t="shared" si="4"/>
        <v>0</v>
      </c>
      <c r="T23" s="1300">
        <v>0</v>
      </c>
      <c r="U23" s="1300">
        <v>0</v>
      </c>
      <c r="V23" s="578">
        <f t="shared" si="5"/>
        <v>0</v>
      </c>
      <c r="W23" s="905" t="s">
        <v>168</v>
      </c>
      <c r="X23" s="906" t="s">
        <v>168</v>
      </c>
      <c r="Y23" s="906">
        <f t="shared" si="6"/>
        <v>0</v>
      </c>
      <c r="Z23" s="906" t="s">
        <v>168</v>
      </c>
      <c r="AA23" s="906" t="s">
        <v>168</v>
      </c>
      <c r="AB23" s="907">
        <f t="shared" si="7"/>
        <v>0</v>
      </c>
      <c r="AC23" s="905" t="s">
        <v>168</v>
      </c>
      <c r="AD23" s="906" t="s">
        <v>168</v>
      </c>
      <c r="AE23" s="906">
        <f t="shared" si="8"/>
        <v>0</v>
      </c>
      <c r="AF23" s="906" t="s">
        <v>168</v>
      </c>
      <c r="AG23" s="906" t="s">
        <v>168</v>
      </c>
      <c r="AH23" s="907">
        <f t="shared" si="9"/>
        <v>0</v>
      </c>
      <c r="AI23" s="905" t="s">
        <v>168</v>
      </c>
      <c r="AJ23" s="906" t="s">
        <v>168</v>
      </c>
      <c r="AK23" s="906">
        <f t="shared" si="10"/>
        <v>0</v>
      </c>
      <c r="AL23" s="906" t="s">
        <v>168</v>
      </c>
      <c r="AM23" s="906" t="s">
        <v>168</v>
      </c>
      <c r="AN23" s="907">
        <f t="shared" si="11"/>
        <v>0</v>
      </c>
      <c r="AO23" s="905" t="s">
        <v>168</v>
      </c>
      <c r="AP23" s="906" t="s">
        <v>168</v>
      </c>
      <c r="AQ23" s="906">
        <f t="shared" si="12"/>
        <v>0</v>
      </c>
      <c r="AR23" s="906" t="s">
        <v>168</v>
      </c>
      <c r="AS23" s="906" t="s">
        <v>168</v>
      </c>
      <c r="AT23" s="907">
        <f t="shared" si="13"/>
        <v>0</v>
      </c>
      <c r="AU23" s="905" t="s">
        <v>168</v>
      </c>
      <c r="AV23" s="906" t="s">
        <v>168</v>
      </c>
      <c r="AW23" s="906">
        <f t="shared" si="14"/>
        <v>0</v>
      </c>
      <c r="AX23" s="906" t="s">
        <v>168</v>
      </c>
      <c r="AY23" s="906" t="s">
        <v>168</v>
      </c>
      <c r="AZ23" s="907">
        <f t="shared" si="15"/>
        <v>0</v>
      </c>
      <c r="BA23" s="543"/>
      <c r="BB23" s="579" t="s">
        <v>261</v>
      </c>
      <c r="BC23" s="543"/>
      <c r="BD23" s="579" t="s">
        <v>262</v>
      </c>
      <c r="BE23" s="15"/>
      <c r="BF23" s="15"/>
      <c r="BG23" s="574" t="s">
        <v>186</v>
      </c>
      <c r="BH23" s="575" t="s">
        <v>167</v>
      </c>
      <c r="BI23" s="576">
        <v>3</v>
      </c>
      <c r="BJ23" s="580" t="s">
        <v>263</v>
      </c>
      <c r="BK23" s="535" t="s">
        <v>264</v>
      </c>
      <c r="BL23" s="581" t="s">
        <v>265</v>
      </c>
      <c r="BM23" s="535" t="s">
        <v>266</v>
      </c>
      <c r="BN23" s="535" t="s">
        <v>267</v>
      </c>
      <c r="BO23" s="582" t="s">
        <v>268</v>
      </c>
      <c r="BP23" s="580" t="s">
        <v>263</v>
      </c>
      <c r="BQ23" s="535" t="s">
        <v>264</v>
      </c>
      <c r="BR23" s="581" t="s">
        <v>265</v>
      </c>
      <c r="BS23" s="535" t="s">
        <v>266</v>
      </c>
      <c r="BT23" s="535" t="s">
        <v>267</v>
      </c>
      <c r="BU23" s="582" t="s">
        <v>268</v>
      </c>
      <c r="BV23" s="580" t="s">
        <v>263</v>
      </c>
      <c r="BW23" s="535" t="s">
        <v>264</v>
      </c>
      <c r="BX23" s="581" t="s">
        <v>265</v>
      </c>
      <c r="BY23" s="535" t="s">
        <v>266</v>
      </c>
      <c r="BZ23" s="535" t="s">
        <v>267</v>
      </c>
      <c r="CA23" s="582" t="s">
        <v>268</v>
      </c>
      <c r="CB23" s="580" t="s">
        <v>263</v>
      </c>
      <c r="CC23" s="535" t="s">
        <v>264</v>
      </c>
      <c r="CD23" s="581" t="s">
        <v>265</v>
      </c>
      <c r="CE23" s="535" t="s">
        <v>266</v>
      </c>
      <c r="CF23" s="535" t="s">
        <v>267</v>
      </c>
      <c r="CG23" s="582" t="s">
        <v>268</v>
      </c>
      <c r="CH23" s="580" t="s">
        <v>263</v>
      </c>
      <c r="CI23" s="535" t="s">
        <v>264</v>
      </c>
      <c r="CJ23" s="581" t="s">
        <v>265</v>
      </c>
      <c r="CK23" s="535" t="s">
        <v>266</v>
      </c>
      <c r="CL23" s="535" t="s">
        <v>267</v>
      </c>
      <c r="CM23" s="582" t="s">
        <v>268</v>
      </c>
      <c r="CN23" s="580" t="s">
        <v>263</v>
      </c>
      <c r="CO23" s="535" t="s">
        <v>264</v>
      </c>
      <c r="CP23" s="581" t="s">
        <v>265</v>
      </c>
      <c r="CQ23" s="535" t="s">
        <v>266</v>
      </c>
      <c r="CR23" s="535" t="s">
        <v>267</v>
      </c>
      <c r="CS23" s="582" t="s">
        <v>268</v>
      </c>
      <c r="CT23" s="580" t="s">
        <v>263</v>
      </c>
      <c r="CU23" s="535" t="s">
        <v>264</v>
      </c>
      <c r="CV23" s="581" t="s">
        <v>265</v>
      </c>
      <c r="CW23" s="535" t="s">
        <v>266</v>
      </c>
      <c r="CX23" s="535" t="s">
        <v>267</v>
      </c>
      <c r="CY23" s="582" t="s">
        <v>268</v>
      </c>
      <c r="CZ23" s="580" t="s">
        <v>263</v>
      </c>
      <c r="DA23" s="535" t="s">
        <v>264</v>
      </c>
      <c r="DB23" s="581" t="s">
        <v>265</v>
      </c>
      <c r="DC23" s="535" t="s">
        <v>266</v>
      </c>
      <c r="DD23" s="535" t="s">
        <v>267</v>
      </c>
      <c r="DE23" s="582" t="s">
        <v>268</v>
      </c>
      <c r="DF23" s="543"/>
    </row>
    <row r="24" spans="1:110" s="2" customFormat="1" ht="30.75" customHeight="1" thickBot="1" x14ac:dyDescent="0.25">
      <c r="A24" s="557"/>
      <c r="B24" s="583" t="s">
        <v>269</v>
      </c>
      <c r="C24" s="584" t="s">
        <v>167</v>
      </c>
      <c r="D24" s="585">
        <v>3</v>
      </c>
      <c r="E24" s="908">
        <f>SUM(E17:E23)</f>
        <v>0</v>
      </c>
      <c r="F24" s="909">
        <f>SUM(F17:F23)</f>
        <v>0</v>
      </c>
      <c r="G24" s="909">
        <f t="shared" si="0"/>
        <v>0</v>
      </c>
      <c r="H24" s="909">
        <f>SUM(H17:H23)</f>
        <v>0</v>
      </c>
      <c r="I24" s="909">
        <f>SUM(I17:I23)</f>
        <v>0</v>
      </c>
      <c r="J24" s="910">
        <f t="shared" si="1"/>
        <v>0</v>
      </c>
      <c r="K24" s="908">
        <f>SUM(K17:K23)</f>
        <v>0</v>
      </c>
      <c r="L24" s="909">
        <f>SUM(L17:L23)</f>
        <v>0</v>
      </c>
      <c r="M24" s="909">
        <f t="shared" si="2"/>
        <v>0</v>
      </c>
      <c r="N24" s="909">
        <f>SUM(N17:N23)</f>
        <v>0</v>
      </c>
      <c r="O24" s="909">
        <f>SUM(O17:O23)</f>
        <v>0</v>
      </c>
      <c r="P24" s="910">
        <f t="shared" si="3"/>
        <v>0</v>
      </c>
      <c r="Q24" s="586">
        <f>SUM(Q17:Q23)</f>
        <v>681.62161237177497</v>
      </c>
      <c r="R24" s="587">
        <f>SUM(R17:R23)</f>
        <v>139.35920236244951</v>
      </c>
      <c r="S24" s="587">
        <f t="shared" si="4"/>
        <v>820.98081473422451</v>
      </c>
      <c r="T24" s="587">
        <f>SUM(T17:T23)</f>
        <v>708.32161579110982</v>
      </c>
      <c r="U24" s="587">
        <f>SUM(U17:U23)</f>
        <v>112.6591989431147</v>
      </c>
      <c r="V24" s="588">
        <f t="shared" si="5"/>
        <v>820.98081473422451</v>
      </c>
      <c r="W24" s="908">
        <f>SUM(W17:W23)</f>
        <v>0</v>
      </c>
      <c r="X24" s="909">
        <f>SUM(X17:X23)</f>
        <v>0</v>
      </c>
      <c r="Y24" s="909">
        <f t="shared" si="6"/>
        <v>0</v>
      </c>
      <c r="Z24" s="909">
        <f>SUM(Z17:Z23)</f>
        <v>0</v>
      </c>
      <c r="AA24" s="909">
        <f>SUM(AA17:AA23)</f>
        <v>0</v>
      </c>
      <c r="AB24" s="910">
        <f t="shared" si="7"/>
        <v>0</v>
      </c>
      <c r="AC24" s="908">
        <f>SUM(AC17:AC23)</f>
        <v>0</v>
      </c>
      <c r="AD24" s="909">
        <f>SUM(AD17:AD23)</f>
        <v>0</v>
      </c>
      <c r="AE24" s="909">
        <f t="shared" si="8"/>
        <v>0</v>
      </c>
      <c r="AF24" s="909">
        <f>SUM(AF17:AF23)</f>
        <v>0</v>
      </c>
      <c r="AG24" s="909">
        <f>SUM(AG17:AG23)</f>
        <v>0</v>
      </c>
      <c r="AH24" s="910">
        <f t="shared" si="9"/>
        <v>0</v>
      </c>
      <c r="AI24" s="908">
        <f>SUM(AI17:AI23)</f>
        <v>0</v>
      </c>
      <c r="AJ24" s="909">
        <f>SUM(AJ17:AJ23)</f>
        <v>0</v>
      </c>
      <c r="AK24" s="909">
        <f t="shared" si="10"/>
        <v>0</v>
      </c>
      <c r="AL24" s="909">
        <f>SUM(AL17:AL23)</f>
        <v>0</v>
      </c>
      <c r="AM24" s="909">
        <f>SUM(AM17:AM23)</f>
        <v>0</v>
      </c>
      <c r="AN24" s="910">
        <f t="shared" si="11"/>
        <v>0</v>
      </c>
      <c r="AO24" s="908">
        <f>SUM(AO17:AO23)</f>
        <v>0</v>
      </c>
      <c r="AP24" s="909">
        <f>SUM(AP17:AP23)</f>
        <v>0</v>
      </c>
      <c r="AQ24" s="909">
        <f t="shared" si="12"/>
        <v>0</v>
      </c>
      <c r="AR24" s="909">
        <f>SUM(AR17:AR23)</f>
        <v>0</v>
      </c>
      <c r="AS24" s="909">
        <f>SUM(AS17:AS23)</f>
        <v>0</v>
      </c>
      <c r="AT24" s="910">
        <f t="shared" si="13"/>
        <v>0</v>
      </c>
      <c r="AU24" s="908">
        <f>SUM(AU17:AU23)</f>
        <v>0</v>
      </c>
      <c r="AV24" s="909">
        <f>SUM(AV17:AV23)</f>
        <v>0</v>
      </c>
      <c r="AW24" s="909">
        <f t="shared" si="14"/>
        <v>0</v>
      </c>
      <c r="AX24" s="909">
        <f>SUM(AX17:AX23)</f>
        <v>0</v>
      </c>
      <c r="AY24" s="909">
        <f>SUM(AY17:AY23)</f>
        <v>0</v>
      </c>
      <c r="AZ24" s="910">
        <f t="shared" si="15"/>
        <v>0</v>
      </c>
      <c r="BA24" s="543"/>
      <c r="BB24" s="589" t="s">
        <v>270</v>
      </c>
      <c r="BC24" s="543"/>
      <c r="BD24" s="589" t="s">
        <v>271</v>
      </c>
      <c r="BE24" s="15"/>
      <c r="BF24" s="15"/>
      <c r="BG24" s="583" t="s">
        <v>269</v>
      </c>
      <c r="BH24" s="584" t="s">
        <v>167</v>
      </c>
      <c r="BI24" s="585">
        <v>3</v>
      </c>
      <c r="BJ24" s="590" t="s">
        <v>272</v>
      </c>
      <c r="BK24" s="591" t="s">
        <v>273</v>
      </c>
      <c r="BL24" s="591" t="s">
        <v>274</v>
      </c>
      <c r="BM24" s="591" t="s">
        <v>275</v>
      </c>
      <c r="BN24" s="591" t="s">
        <v>276</v>
      </c>
      <c r="BO24" s="592" t="s">
        <v>277</v>
      </c>
      <c r="BP24" s="590" t="s">
        <v>272</v>
      </c>
      <c r="BQ24" s="591" t="s">
        <v>273</v>
      </c>
      <c r="BR24" s="591" t="s">
        <v>274</v>
      </c>
      <c r="BS24" s="591" t="s">
        <v>275</v>
      </c>
      <c r="BT24" s="591" t="s">
        <v>276</v>
      </c>
      <c r="BU24" s="592" t="s">
        <v>277</v>
      </c>
      <c r="BV24" s="590" t="s">
        <v>272</v>
      </c>
      <c r="BW24" s="591" t="s">
        <v>273</v>
      </c>
      <c r="BX24" s="591" t="s">
        <v>274</v>
      </c>
      <c r="BY24" s="591" t="s">
        <v>275</v>
      </c>
      <c r="BZ24" s="591" t="s">
        <v>276</v>
      </c>
      <c r="CA24" s="592" t="s">
        <v>277</v>
      </c>
      <c r="CB24" s="590" t="s">
        <v>272</v>
      </c>
      <c r="CC24" s="591" t="s">
        <v>273</v>
      </c>
      <c r="CD24" s="591" t="s">
        <v>274</v>
      </c>
      <c r="CE24" s="591" t="s">
        <v>275</v>
      </c>
      <c r="CF24" s="591" t="s">
        <v>276</v>
      </c>
      <c r="CG24" s="592" t="s">
        <v>277</v>
      </c>
      <c r="CH24" s="590" t="s">
        <v>272</v>
      </c>
      <c r="CI24" s="591" t="s">
        <v>273</v>
      </c>
      <c r="CJ24" s="591" t="s">
        <v>274</v>
      </c>
      <c r="CK24" s="591" t="s">
        <v>275</v>
      </c>
      <c r="CL24" s="591" t="s">
        <v>276</v>
      </c>
      <c r="CM24" s="592" t="s">
        <v>277</v>
      </c>
      <c r="CN24" s="590" t="s">
        <v>272</v>
      </c>
      <c r="CO24" s="591" t="s">
        <v>273</v>
      </c>
      <c r="CP24" s="591" t="s">
        <v>274</v>
      </c>
      <c r="CQ24" s="591" t="s">
        <v>275</v>
      </c>
      <c r="CR24" s="591" t="s">
        <v>276</v>
      </c>
      <c r="CS24" s="592" t="s">
        <v>277</v>
      </c>
      <c r="CT24" s="590" t="s">
        <v>272</v>
      </c>
      <c r="CU24" s="591" t="s">
        <v>273</v>
      </c>
      <c r="CV24" s="591" t="s">
        <v>274</v>
      </c>
      <c r="CW24" s="591" t="s">
        <v>275</v>
      </c>
      <c r="CX24" s="591" t="s">
        <v>276</v>
      </c>
      <c r="CY24" s="592" t="s">
        <v>277</v>
      </c>
      <c r="CZ24" s="590" t="s">
        <v>272</v>
      </c>
      <c r="DA24" s="591" t="s">
        <v>273</v>
      </c>
      <c r="DB24" s="591" t="s">
        <v>274</v>
      </c>
      <c r="DC24" s="591" t="s">
        <v>275</v>
      </c>
      <c r="DD24" s="591" t="s">
        <v>276</v>
      </c>
      <c r="DE24" s="592" t="s">
        <v>277</v>
      </c>
      <c r="DF24" s="543"/>
    </row>
    <row r="25" spans="1:110" s="2" customFormat="1" ht="20.25" customHeight="1" thickBot="1" x14ac:dyDescent="0.25">
      <c r="A25" s="557"/>
      <c r="B25" s="598"/>
      <c r="C25" s="543"/>
      <c r="D25" s="543"/>
      <c r="E25" s="1010"/>
      <c r="F25" s="1010"/>
      <c r="G25" s="1010"/>
      <c r="H25" s="1010"/>
      <c r="I25" s="1010"/>
      <c r="J25" s="1010"/>
      <c r="K25" s="1010"/>
      <c r="L25" s="1010"/>
      <c r="M25" s="1010"/>
      <c r="N25" s="1010"/>
      <c r="O25" s="1010"/>
      <c r="P25" s="1010"/>
      <c r="Q25" s="543"/>
      <c r="R25" s="543"/>
      <c r="S25" s="543"/>
      <c r="T25" s="543"/>
      <c r="U25" s="543"/>
      <c r="V25" s="543"/>
      <c r="W25" s="1010"/>
      <c r="X25" s="1010"/>
      <c r="Y25" s="1010"/>
      <c r="Z25" s="1010"/>
      <c r="AA25" s="1010"/>
      <c r="AB25" s="1010"/>
      <c r="AC25" s="1010"/>
      <c r="AD25" s="1010"/>
      <c r="AE25" s="1010"/>
      <c r="AF25" s="1010"/>
      <c r="AG25" s="1010"/>
      <c r="AH25" s="1010"/>
      <c r="AI25" s="1010"/>
      <c r="AJ25" s="1010"/>
      <c r="AK25" s="1010"/>
      <c r="AL25" s="1010"/>
      <c r="AM25" s="1010"/>
      <c r="AN25" s="1010"/>
      <c r="AO25" s="1010"/>
      <c r="AP25" s="1010"/>
      <c r="AQ25" s="1010"/>
      <c r="AR25" s="1010"/>
      <c r="AS25" s="1010"/>
      <c r="AT25" s="1010"/>
      <c r="AU25" s="1010"/>
      <c r="AV25" s="1010"/>
      <c r="AW25" s="1010"/>
      <c r="AX25" s="1010"/>
      <c r="AY25" s="1010"/>
      <c r="AZ25" s="1010"/>
      <c r="BA25" s="543"/>
      <c r="BB25" s="543"/>
      <c r="BC25" s="543"/>
      <c r="BD25" s="543"/>
      <c r="BE25" s="15"/>
      <c r="BF25" s="15"/>
      <c r="BG25" s="598"/>
      <c r="BH25" s="543"/>
      <c r="BI25" s="543"/>
      <c r="BJ25" s="598"/>
      <c r="BK25" s="598"/>
      <c r="BL25" s="598"/>
      <c r="BM25" s="598"/>
      <c r="BN25" s="598"/>
      <c r="BO25" s="598"/>
      <c r="BP25" s="598"/>
      <c r="BQ25" s="598"/>
      <c r="BR25" s="598"/>
      <c r="BS25" s="598"/>
      <c r="BT25" s="598"/>
      <c r="BU25" s="598"/>
      <c r="BV25" s="598"/>
      <c r="BW25" s="598"/>
      <c r="BX25" s="598"/>
      <c r="BY25" s="598"/>
      <c r="BZ25" s="598"/>
      <c r="CA25" s="598"/>
      <c r="CB25" s="598"/>
      <c r="CC25" s="598"/>
      <c r="CD25" s="598"/>
      <c r="CE25" s="598"/>
      <c r="CF25" s="598"/>
      <c r="CG25" s="598"/>
      <c r="CH25" s="598"/>
      <c r="CI25" s="598"/>
      <c r="CJ25" s="598"/>
      <c r="CK25" s="598"/>
      <c r="CL25" s="598"/>
      <c r="CM25" s="598"/>
      <c r="CN25" s="598"/>
      <c r="CO25" s="598"/>
      <c r="CP25" s="598"/>
      <c r="CQ25" s="598"/>
      <c r="CR25" s="598"/>
      <c r="CS25" s="598"/>
      <c r="CT25" s="598"/>
      <c r="CU25" s="598"/>
      <c r="CV25" s="598"/>
      <c r="CW25" s="598"/>
      <c r="CX25" s="598"/>
      <c r="CY25" s="598"/>
      <c r="CZ25" s="598"/>
      <c r="DA25" s="598"/>
      <c r="DB25" s="598"/>
      <c r="DC25" s="598"/>
      <c r="DD25" s="598"/>
      <c r="DE25" s="598"/>
      <c r="DF25" s="543"/>
    </row>
    <row r="26" spans="1:110" s="2" customFormat="1" ht="20.45" customHeight="1" thickBot="1" x14ac:dyDescent="0.25">
      <c r="A26" s="557"/>
      <c r="B26" s="531" t="s">
        <v>278</v>
      </c>
      <c r="C26" s="562"/>
      <c r="D26" s="562"/>
      <c r="E26" s="1009"/>
      <c r="F26" s="1009"/>
      <c r="G26" s="1008"/>
      <c r="H26" s="1009"/>
      <c r="I26" s="1009"/>
      <c r="J26" s="1009"/>
      <c r="K26" s="1009"/>
      <c r="L26" s="1009"/>
      <c r="M26" s="1008"/>
      <c r="N26" s="1009"/>
      <c r="O26" s="1009"/>
      <c r="P26" s="1009"/>
      <c r="Q26" s="560"/>
      <c r="R26" s="560"/>
      <c r="S26" s="563"/>
      <c r="T26" s="560"/>
      <c r="U26" s="560"/>
      <c r="V26" s="560"/>
      <c r="W26" s="1009"/>
      <c r="X26" s="1009"/>
      <c r="Y26" s="1008"/>
      <c r="Z26" s="1009"/>
      <c r="AA26" s="1009"/>
      <c r="AB26" s="1009"/>
      <c r="AC26" s="1009"/>
      <c r="AD26" s="1009"/>
      <c r="AE26" s="1008"/>
      <c r="AF26" s="1009"/>
      <c r="AG26" s="1009"/>
      <c r="AH26" s="1009"/>
      <c r="AI26" s="1009"/>
      <c r="AJ26" s="1009"/>
      <c r="AK26" s="1008"/>
      <c r="AL26" s="1009"/>
      <c r="AM26" s="1009"/>
      <c r="AN26" s="1009"/>
      <c r="AO26" s="1009"/>
      <c r="AP26" s="1009"/>
      <c r="AQ26" s="1008"/>
      <c r="AR26" s="1009"/>
      <c r="AS26" s="1009"/>
      <c r="AT26" s="1009"/>
      <c r="AU26" s="1009"/>
      <c r="AV26" s="1009"/>
      <c r="AW26" s="1008"/>
      <c r="AX26" s="1009"/>
      <c r="AY26" s="1009"/>
      <c r="AZ26" s="1009"/>
      <c r="BA26" s="543"/>
      <c r="BB26" s="564"/>
      <c r="BC26" s="543"/>
      <c r="BD26" s="564"/>
      <c r="BE26" s="15"/>
      <c r="BF26" s="15"/>
      <c r="BG26" s="531" t="s">
        <v>278</v>
      </c>
      <c r="BH26" s="562"/>
      <c r="BI26" s="562"/>
      <c r="BJ26" s="559"/>
      <c r="BK26" s="559"/>
      <c r="BL26" s="597"/>
      <c r="BM26" s="559"/>
      <c r="BN26" s="559"/>
      <c r="BO26" s="559"/>
      <c r="BP26" s="559"/>
      <c r="BQ26" s="559"/>
      <c r="BR26" s="597"/>
      <c r="BS26" s="559"/>
      <c r="BT26" s="559"/>
      <c r="BU26" s="559"/>
      <c r="BV26" s="559"/>
      <c r="BW26" s="559"/>
      <c r="BX26" s="597"/>
      <c r="BY26" s="559"/>
      <c r="BZ26" s="559"/>
      <c r="CA26" s="559"/>
      <c r="CB26" s="559"/>
      <c r="CC26" s="559"/>
      <c r="CD26" s="597"/>
      <c r="CE26" s="559"/>
      <c r="CF26" s="559"/>
      <c r="CG26" s="559"/>
      <c r="CH26" s="559"/>
      <c r="CI26" s="559"/>
      <c r="CJ26" s="597"/>
      <c r="CK26" s="559"/>
      <c r="CL26" s="559"/>
      <c r="CM26" s="559"/>
      <c r="CN26" s="559"/>
      <c r="CO26" s="559"/>
      <c r="CP26" s="597"/>
      <c r="CQ26" s="559"/>
      <c r="CR26" s="559"/>
      <c r="CS26" s="559"/>
      <c r="CT26" s="559"/>
      <c r="CU26" s="559"/>
      <c r="CV26" s="597"/>
      <c r="CW26" s="559"/>
      <c r="CX26" s="559"/>
      <c r="CY26" s="559"/>
      <c r="CZ26" s="559"/>
      <c r="DA26" s="559"/>
      <c r="DB26" s="597"/>
      <c r="DC26" s="559"/>
      <c r="DD26" s="559"/>
      <c r="DE26" s="559"/>
      <c r="DF26" s="543"/>
    </row>
    <row r="27" spans="1:110" s="2" customFormat="1" ht="20.25" customHeight="1" x14ac:dyDescent="0.2">
      <c r="A27" s="557"/>
      <c r="B27" s="565" t="s">
        <v>166</v>
      </c>
      <c r="C27" s="566" t="s">
        <v>167</v>
      </c>
      <c r="D27" s="567">
        <v>3</v>
      </c>
      <c r="E27" s="902" t="s">
        <v>168</v>
      </c>
      <c r="F27" s="903" t="s">
        <v>168</v>
      </c>
      <c r="G27" s="903">
        <f>SUM(E27:F27)</f>
        <v>0</v>
      </c>
      <c r="H27" s="1014"/>
      <c r="I27" s="1014"/>
      <c r="J27" s="1015"/>
      <c r="K27" s="902" t="s">
        <v>168</v>
      </c>
      <c r="L27" s="903" t="s">
        <v>168</v>
      </c>
      <c r="M27" s="903">
        <f>SUM(K27:L27)</f>
        <v>0</v>
      </c>
      <c r="N27" s="1014"/>
      <c r="O27" s="1014"/>
      <c r="P27" s="1015"/>
      <c r="Q27" s="1299">
        <v>0</v>
      </c>
      <c r="R27" s="1299">
        <v>0</v>
      </c>
      <c r="S27" s="568">
        <f>SUM(Q27:R27)</f>
        <v>0</v>
      </c>
      <c r="T27" s="599"/>
      <c r="U27" s="599"/>
      <c r="V27" s="600"/>
      <c r="W27" s="902" t="s">
        <v>168</v>
      </c>
      <c r="X27" s="903" t="s">
        <v>168</v>
      </c>
      <c r="Y27" s="903">
        <f>SUM(W27:X27)</f>
        <v>0</v>
      </c>
      <c r="Z27" s="1014"/>
      <c r="AA27" s="1014"/>
      <c r="AB27" s="1015"/>
      <c r="AC27" s="902" t="s">
        <v>168</v>
      </c>
      <c r="AD27" s="903" t="s">
        <v>168</v>
      </c>
      <c r="AE27" s="903">
        <f>SUM(AC27:AD27)</f>
        <v>0</v>
      </c>
      <c r="AF27" s="1014"/>
      <c r="AG27" s="1014"/>
      <c r="AH27" s="1015"/>
      <c r="AI27" s="902" t="s">
        <v>168</v>
      </c>
      <c r="AJ27" s="903" t="s">
        <v>168</v>
      </c>
      <c r="AK27" s="903">
        <f>SUM(AI27:AJ27)</f>
        <v>0</v>
      </c>
      <c r="AL27" s="1014"/>
      <c r="AM27" s="1014"/>
      <c r="AN27" s="1015"/>
      <c r="AO27" s="902" t="s">
        <v>168</v>
      </c>
      <c r="AP27" s="903" t="s">
        <v>168</v>
      </c>
      <c r="AQ27" s="903">
        <f>SUM(AO27:AP27)</f>
        <v>0</v>
      </c>
      <c r="AR27" s="1014"/>
      <c r="AS27" s="1014"/>
      <c r="AT27" s="1015"/>
      <c r="AU27" s="902" t="s">
        <v>168</v>
      </c>
      <c r="AV27" s="903" t="s">
        <v>168</v>
      </c>
      <c r="AW27" s="903">
        <f>SUM(AU27:AV27)</f>
        <v>0</v>
      </c>
      <c r="AX27" s="1014"/>
      <c r="AY27" s="1014"/>
      <c r="AZ27" s="1015"/>
      <c r="BA27" s="543"/>
      <c r="BB27" s="570" t="s">
        <v>279</v>
      </c>
      <c r="BC27" s="543"/>
      <c r="BD27" s="570" t="s">
        <v>280</v>
      </c>
      <c r="BE27" s="15"/>
      <c r="BF27" s="15"/>
      <c r="BG27" s="565" t="s">
        <v>166</v>
      </c>
      <c r="BH27" s="566" t="s">
        <v>167</v>
      </c>
      <c r="BI27" s="567">
        <v>3</v>
      </c>
      <c r="BJ27" s="571" t="s">
        <v>281</v>
      </c>
      <c r="BK27" s="533" t="s">
        <v>282</v>
      </c>
      <c r="BL27" s="572" t="s">
        <v>283</v>
      </c>
      <c r="BM27" s="601"/>
      <c r="BN27" s="601"/>
      <c r="BO27" s="602"/>
      <c r="BP27" s="571" t="s">
        <v>281</v>
      </c>
      <c r="BQ27" s="533" t="s">
        <v>282</v>
      </c>
      <c r="BR27" s="572" t="s">
        <v>283</v>
      </c>
      <c r="BS27" s="601"/>
      <c r="BT27" s="601"/>
      <c r="BU27" s="602"/>
      <c r="BV27" s="571" t="s">
        <v>281</v>
      </c>
      <c r="BW27" s="533" t="s">
        <v>282</v>
      </c>
      <c r="BX27" s="572" t="s">
        <v>283</v>
      </c>
      <c r="BY27" s="601"/>
      <c r="BZ27" s="601"/>
      <c r="CA27" s="602"/>
      <c r="CB27" s="571" t="s">
        <v>281</v>
      </c>
      <c r="CC27" s="533" t="s">
        <v>282</v>
      </c>
      <c r="CD27" s="572" t="s">
        <v>283</v>
      </c>
      <c r="CE27" s="601"/>
      <c r="CF27" s="601"/>
      <c r="CG27" s="602"/>
      <c r="CH27" s="571" t="s">
        <v>281</v>
      </c>
      <c r="CI27" s="533" t="s">
        <v>282</v>
      </c>
      <c r="CJ27" s="572" t="s">
        <v>283</v>
      </c>
      <c r="CK27" s="601"/>
      <c r="CL27" s="601"/>
      <c r="CM27" s="602"/>
      <c r="CN27" s="571" t="s">
        <v>281</v>
      </c>
      <c r="CO27" s="533" t="s">
        <v>282</v>
      </c>
      <c r="CP27" s="572" t="s">
        <v>283</v>
      </c>
      <c r="CQ27" s="601"/>
      <c r="CR27" s="601"/>
      <c r="CS27" s="602"/>
      <c r="CT27" s="571" t="s">
        <v>281</v>
      </c>
      <c r="CU27" s="533" t="s">
        <v>282</v>
      </c>
      <c r="CV27" s="572" t="s">
        <v>283</v>
      </c>
      <c r="CW27" s="601"/>
      <c r="CX27" s="601"/>
      <c r="CY27" s="602"/>
      <c r="CZ27" s="571" t="s">
        <v>281</v>
      </c>
      <c r="DA27" s="533" t="s">
        <v>282</v>
      </c>
      <c r="DB27" s="572" t="s">
        <v>283</v>
      </c>
      <c r="DC27" s="601"/>
      <c r="DD27" s="601"/>
      <c r="DE27" s="602"/>
      <c r="DF27" s="543"/>
    </row>
    <row r="28" spans="1:110" s="2" customFormat="1" ht="20.25" customHeight="1" x14ac:dyDescent="0.2">
      <c r="A28" s="557"/>
      <c r="B28" s="574" t="s">
        <v>177</v>
      </c>
      <c r="C28" s="575" t="s">
        <v>167</v>
      </c>
      <c r="D28" s="576">
        <v>3</v>
      </c>
      <c r="E28" s="905" t="s">
        <v>168</v>
      </c>
      <c r="F28" s="906" t="s">
        <v>168</v>
      </c>
      <c r="G28" s="906">
        <f>SUM(E28:F28)</f>
        <v>0</v>
      </c>
      <c r="H28" s="1016"/>
      <c r="I28" s="1016"/>
      <c r="J28" s="1017"/>
      <c r="K28" s="905" t="s">
        <v>168</v>
      </c>
      <c r="L28" s="906" t="s">
        <v>168</v>
      </c>
      <c r="M28" s="906">
        <f>SUM(K28:L28)</f>
        <v>0</v>
      </c>
      <c r="N28" s="1016"/>
      <c r="O28" s="1016"/>
      <c r="P28" s="1017"/>
      <c r="Q28" s="1300">
        <v>0</v>
      </c>
      <c r="R28" s="1300">
        <v>0</v>
      </c>
      <c r="S28" s="577">
        <f>SUM(Q28:R28)</f>
        <v>0</v>
      </c>
      <c r="T28" s="549"/>
      <c r="U28" s="549"/>
      <c r="V28" s="603"/>
      <c r="W28" s="905" t="s">
        <v>168</v>
      </c>
      <c r="X28" s="906" t="s">
        <v>168</v>
      </c>
      <c r="Y28" s="906">
        <f>SUM(W28:X28)</f>
        <v>0</v>
      </c>
      <c r="Z28" s="1016"/>
      <c r="AA28" s="1016"/>
      <c r="AB28" s="1017"/>
      <c r="AC28" s="905" t="s">
        <v>168</v>
      </c>
      <c r="AD28" s="906" t="s">
        <v>168</v>
      </c>
      <c r="AE28" s="906">
        <f>SUM(AC28:AD28)</f>
        <v>0</v>
      </c>
      <c r="AF28" s="1016"/>
      <c r="AG28" s="1016"/>
      <c r="AH28" s="1017"/>
      <c r="AI28" s="905" t="s">
        <v>168</v>
      </c>
      <c r="AJ28" s="906" t="s">
        <v>168</v>
      </c>
      <c r="AK28" s="906">
        <f>SUM(AI28:AJ28)</f>
        <v>0</v>
      </c>
      <c r="AL28" s="1016"/>
      <c r="AM28" s="1016"/>
      <c r="AN28" s="1017"/>
      <c r="AO28" s="905" t="s">
        <v>168</v>
      </c>
      <c r="AP28" s="906" t="s">
        <v>168</v>
      </c>
      <c r="AQ28" s="906">
        <f>SUM(AO28:AP28)</f>
        <v>0</v>
      </c>
      <c r="AR28" s="1016"/>
      <c r="AS28" s="1016"/>
      <c r="AT28" s="1017"/>
      <c r="AU28" s="905" t="s">
        <v>168</v>
      </c>
      <c r="AV28" s="906" t="s">
        <v>168</v>
      </c>
      <c r="AW28" s="906">
        <f>SUM(AU28:AV28)</f>
        <v>0</v>
      </c>
      <c r="AX28" s="1016"/>
      <c r="AY28" s="1016"/>
      <c r="AZ28" s="1017"/>
      <c r="BA28" s="543"/>
      <c r="BB28" s="579" t="s">
        <v>284</v>
      </c>
      <c r="BC28" s="543"/>
      <c r="BD28" s="579" t="s">
        <v>285</v>
      </c>
      <c r="BE28" s="15"/>
      <c r="BF28" s="15"/>
      <c r="BG28" s="574" t="s">
        <v>177</v>
      </c>
      <c r="BH28" s="575" t="s">
        <v>167</v>
      </c>
      <c r="BI28" s="576">
        <v>3</v>
      </c>
      <c r="BJ28" s="580" t="s">
        <v>286</v>
      </c>
      <c r="BK28" s="535" t="s">
        <v>287</v>
      </c>
      <c r="BL28" s="581" t="s">
        <v>288</v>
      </c>
      <c r="BM28" s="550"/>
      <c r="BN28" s="550"/>
      <c r="BO28" s="604"/>
      <c r="BP28" s="580" t="s">
        <v>286</v>
      </c>
      <c r="BQ28" s="535" t="s">
        <v>287</v>
      </c>
      <c r="BR28" s="581" t="s">
        <v>288</v>
      </c>
      <c r="BS28" s="550"/>
      <c r="BT28" s="550"/>
      <c r="BU28" s="604"/>
      <c r="BV28" s="580" t="s">
        <v>286</v>
      </c>
      <c r="BW28" s="535" t="s">
        <v>287</v>
      </c>
      <c r="BX28" s="581" t="s">
        <v>288</v>
      </c>
      <c r="BY28" s="550"/>
      <c r="BZ28" s="550"/>
      <c r="CA28" s="604"/>
      <c r="CB28" s="580" t="s">
        <v>286</v>
      </c>
      <c r="CC28" s="535" t="s">
        <v>287</v>
      </c>
      <c r="CD28" s="581" t="s">
        <v>288</v>
      </c>
      <c r="CE28" s="550"/>
      <c r="CF28" s="550"/>
      <c r="CG28" s="604"/>
      <c r="CH28" s="580" t="s">
        <v>286</v>
      </c>
      <c r="CI28" s="535" t="s">
        <v>287</v>
      </c>
      <c r="CJ28" s="581" t="s">
        <v>288</v>
      </c>
      <c r="CK28" s="550"/>
      <c r="CL28" s="550"/>
      <c r="CM28" s="604"/>
      <c r="CN28" s="580" t="s">
        <v>286</v>
      </c>
      <c r="CO28" s="535" t="s">
        <v>287</v>
      </c>
      <c r="CP28" s="581" t="s">
        <v>288</v>
      </c>
      <c r="CQ28" s="550"/>
      <c r="CR28" s="550"/>
      <c r="CS28" s="604"/>
      <c r="CT28" s="580" t="s">
        <v>286</v>
      </c>
      <c r="CU28" s="535" t="s">
        <v>287</v>
      </c>
      <c r="CV28" s="581" t="s">
        <v>288</v>
      </c>
      <c r="CW28" s="550"/>
      <c r="CX28" s="550"/>
      <c r="CY28" s="604"/>
      <c r="CZ28" s="580" t="s">
        <v>286</v>
      </c>
      <c r="DA28" s="535" t="s">
        <v>287</v>
      </c>
      <c r="DB28" s="581" t="s">
        <v>288</v>
      </c>
      <c r="DC28" s="550"/>
      <c r="DD28" s="550"/>
      <c r="DE28" s="604"/>
      <c r="DF28" s="543"/>
    </row>
    <row r="29" spans="1:110" s="2" customFormat="1" ht="20.25" customHeight="1" x14ac:dyDescent="0.2">
      <c r="A29" s="557"/>
      <c r="B29" s="574" t="s">
        <v>186</v>
      </c>
      <c r="C29" s="575" t="s">
        <v>167</v>
      </c>
      <c r="D29" s="576">
        <v>3</v>
      </c>
      <c r="E29" s="905" t="s">
        <v>168</v>
      </c>
      <c r="F29" s="906" t="s">
        <v>168</v>
      </c>
      <c r="G29" s="906">
        <f>SUM(E29:F29)</f>
        <v>0</v>
      </c>
      <c r="H29" s="1016"/>
      <c r="I29" s="1016"/>
      <c r="J29" s="1017"/>
      <c r="K29" s="905" t="s">
        <v>168</v>
      </c>
      <c r="L29" s="906" t="s">
        <v>168</v>
      </c>
      <c r="M29" s="906">
        <f>SUM(K29:L29)</f>
        <v>0</v>
      </c>
      <c r="N29" s="1016"/>
      <c r="O29" s="1016"/>
      <c r="P29" s="1017"/>
      <c r="Q29" s="1300">
        <v>0</v>
      </c>
      <c r="R29" s="1300">
        <v>0</v>
      </c>
      <c r="S29" s="577">
        <f>SUM(Q29:R29)</f>
        <v>0</v>
      </c>
      <c r="T29" s="549"/>
      <c r="U29" s="549"/>
      <c r="V29" s="603"/>
      <c r="W29" s="905" t="s">
        <v>168</v>
      </c>
      <c r="X29" s="906" t="s">
        <v>168</v>
      </c>
      <c r="Y29" s="906">
        <f>SUM(W29:X29)</f>
        <v>0</v>
      </c>
      <c r="Z29" s="1016"/>
      <c r="AA29" s="1016"/>
      <c r="AB29" s="1017"/>
      <c r="AC29" s="905" t="s">
        <v>168</v>
      </c>
      <c r="AD29" s="906" t="s">
        <v>168</v>
      </c>
      <c r="AE29" s="906">
        <f>SUM(AC29:AD29)</f>
        <v>0</v>
      </c>
      <c r="AF29" s="1016"/>
      <c r="AG29" s="1016"/>
      <c r="AH29" s="1017"/>
      <c r="AI29" s="905" t="s">
        <v>168</v>
      </c>
      <c r="AJ29" s="906" t="s">
        <v>168</v>
      </c>
      <c r="AK29" s="906">
        <f>SUM(AI29:AJ29)</f>
        <v>0</v>
      </c>
      <c r="AL29" s="1016"/>
      <c r="AM29" s="1016"/>
      <c r="AN29" s="1017"/>
      <c r="AO29" s="905" t="s">
        <v>168</v>
      </c>
      <c r="AP29" s="906" t="s">
        <v>168</v>
      </c>
      <c r="AQ29" s="906">
        <f>SUM(AO29:AP29)</f>
        <v>0</v>
      </c>
      <c r="AR29" s="1016"/>
      <c r="AS29" s="1016"/>
      <c r="AT29" s="1017"/>
      <c r="AU29" s="905" t="s">
        <v>168</v>
      </c>
      <c r="AV29" s="906" t="s">
        <v>168</v>
      </c>
      <c r="AW29" s="906">
        <f>SUM(AU29:AV29)</f>
        <v>0</v>
      </c>
      <c r="AX29" s="1016"/>
      <c r="AY29" s="1016"/>
      <c r="AZ29" s="1017"/>
      <c r="BA29" s="543"/>
      <c r="BB29" s="579" t="s">
        <v>289</v>
      </c>
      <c r="BC29" s="543"/>
      <c r="BD29" s="579"/>
      <c r="BE29" s="15"/>
      <c r="BF29" s="15"/>
      <c r="BG29" s="574" t="s">
        <v>186</v>
      </c>
      <c r="BH29" s="575" t="s">
        <v>167</v>
      </c>
      <c r="BI29" s="576">
        <v>3</v>
      </c>
      <c r="BJ29" s="580" t="s">
        <v>290</v>
      </c>
      <c r="BK29" s="535" t="s">
        <v>291</v>
      </c>
      <c r="BL29" s="581" t="s">
        <v>292</v>
      </c>
      <c r="BM29" s="550"/>
      <c r="BN29" s="550"/>
      <c r="BO29" s="604"/>
      <c r="BP29" s="580" t="s">
        <v>290</v>
      </c>
      <c r="BQ29" s="535" t="s">
        <v>291</v>
      </c>
      <c r="BR29" s="581" t="s">
        <v>292</v>
      </c>
      <c r="BS29" s="550"/>
      <c r="BT29" s="550"/>
      <c r="BU29" s="604"/>
      <c r="BV29" s="580" t="s">
        <v>290</v>
      </c>
      <c r="BW29" s="535" t="s">
        <v>291</v>
      </c>
      <c r="BX29" s="581" t="s">
        <v>292</v>
      </c>
      <c r="BY29" s="550"/>
      <c r="BZ29" s="550"/>
      <c r="CA29" s="604"/>
      <c r="CB29" s="580" t="s">
        <v>290</v>
      </c>
      <c r="CC29" s="535" t="s">
        <v>291</v>
      </c>
      <c r="CD29" s="581" t="s">
        <v>292</v>
      </c>
      <c r="CE29" s="550"/>
      <c r="CF29" s="550"/>
      <c r="CG29" s="604"/>
      <c r="CH29" s="580" t="s">
        <v>290</v>
      </c>
      <c r="CI29" s="535" t="s">
        <v>291</v>
      </c>
      <c r="CJ29" s="581" t="s">
        <v>292</v>
      </c>
      <c r="CK29" s="550"/>
      <c r="CL29" s="550"/>
      <c r="CM29" s="604"/>
      <c r="CN29" s="580" t="s">
        <v>290</v>
      </c>
      <c r="CO29" s="535" t="s">
        <v>291</v>
      </c>
      <c r="CP29" s="581" t="s">
        <v>292</v>
      </c>
      <c r="CQ29" s="550"/>
      <c r="CR29" s="550"/>
      <c r="CS29" s="604"/>
      <c r="CT29" s="580" t="s">
        <v>290</v>
      </c>
      <c r="CU29" s="535" t="s">
        <v>291</v>
      </c>
      <c r="CV29" s="581" t="s">
        <v>292</v>
      </c>
      <c r="CW29" s="550"/>
      <c r="CX29" s="550"/>
      <c r="CY29" s="604"/>
      <c r="CZ29" s="580" t="s">
        <v>290</v>
      </c>
      <c r="DA29" s="535" t="s">
        <v>291</v>
      </c>
      <c r="DB29" s="581" t="s">
        <v>292</v>
      </c>
      <c r="DC29" s="550"/>
      <c r="DD29" s="550"/>
      <c r="DE29" s="604"/>
      <c r="DF29" s="543"/>
    </row>
    <row r="30" spans="1:110" s="2" customFormat="1" ht="30.75" customHeight="1" thickBot="1" x14ac:dyDescent="0.25">
      <c r="A30" s="557"/>
      <c r="B30" s="583" t="s">
        <v>293</v>
      </c>
      <c r="C30" s="584" t="s">
        <v>167</v>
      </c>
      <c r="D30" s="585">
        <v>3</v>
      </c>
      <c r="E30" s="908">
        <f>SUM(E27:E29)</f>
        <v>0</v>
      </c>
      <c r="F30" s="909">
        <f>SUM(F27:F29)</f>
        <v>0</v>
      </c>
      <c r="G30" s="909">
        <f>SUM(E30:F30)</f>
        <v>0</v>
      </c>
      <c r="H30" s="1018"/>
      <c r="I30" s="1018"/>
      <c r="J30" s="1019"/>
      <c r="K30" s="908">
        <f>SUM(K27:K29)</f>
        <v>0</v>
      </c>
      <c r="L30" s="909">
        <f>SUM(L27:L29)</f>
        <v>0</v>
      </c>
      <c r="M30" s="909">
        <f>SUM(K30:L30)</f>
        <v>0</v>
      </c>
      <c r="N30" s="1018"/>
      <c r="O30" s="1018"/>
      <c r="P30" s="1019"/>
      <c r="Q30" s="586">
        <f>SUM(Q27:Q29)</f>
        <v>0</v>
      </c>
      <c r="R30" s="587">
        <f>SUM(R27:R29)</f>
        <v>0</v>
      </c>
      <c r="S30" s="587">
        <f>SUM(Q30:R30)</f>
        <v>0</v>
      </c>
      <c r="T30" s="605"/>
      <c r="U30" s="605"/>
      <c r="V30" s="606"/>
      <c r="W30" s="908">
        <f>SUM(W27:W29)</f>
        <v>0</v>
      </c>
      <c r="X30" s="909">
        <f>SUM(X27:X29)</f>
        <v>0</v>
      </c>
      <c r="Y30" s="909">
        <f>SUM(W30:X30)</f>
        <v>0</v>
      </c>
      <c r="Z30" s="1018"/>
      <c r="AA30" s="1018"/>
      <c r="AB30" s="1019"/>
      <c r="AC30" s="908">
        <f>SUM(AC27:AC29)</f>
        <v>0</v>
      </c>
      <c r="AD30" s="909">
        <f>SUM(AD27:AD29)</f>
        <v>0</v>
      </c>
      <c r="AE30" s="909">
        <f>SUM(AC30:AD30)</f>
        <v>0</v>
      </c>
      <c r="AF30" s="1018"/>
      <c r="AG30" s="1018"/>
      <c r="AH30" s="1019"/>
      <c r="AI30" s="908">
        <f>SUM(AI27:AI29)</f>
        <v>0</v>
      </c>
      <c r="AJ30" s="909">
        <f>SUM(AJ27:AJ29)</f>
        <v>0</v>
      </c>
      <c r="AK30" s="909">
        <f>SUM(AI30:AJ30)</f>
        <v>0</v>
      </c>
      <c r="AL30" s="1018"/>
      <c r="AM30" s="1018"/>
      <c r="AN30" s="1019"/>
      <c r="AO30" s="908">
        <f>SUM(AO27:AO29)</f>
        <v>0</v>
      </c>
      <c r="AP30" s="909">
        <f>SUM(AP27:AP29)</f>
        <v>0</v>
      </c>
      <c r="AQ30" s="909">
        <f>SUM(AO30:AP30)</f>
        <v>0</v>
      </c>
      <c r="AR30" s="1018"/>
      <c r="AS30" s="1018"/>
      <c r="AT30" s="1019"/>
      <c r="AU30" s="908">
        <f>SUM(AU27:AU29)</f>
        <v>0</v>
      </c>
      <c r="AV30" s="909">
        <f>SUM(AV27:AV29)</f>
        <v>0</v>
      </c>
      <c r="AW30" s="909">
        <f>SUM(AU30:AV30)</f>
        <v>0</v>
      </c>
      <c r="AX30" s="1018"/>
      <c r="AY30" s="1018"/>
      <c r="AZ30" s="1019"/>
      <c r="BA30" s="543"/>
      <c r="BB30" s="589" t="s">
        <v>294</v>
      </c>
      <c r="BC30" s="543"/>
      <c r="BD30" s="589" t="s">
        <v>295</v>
      </c>
      <c r="BE30" s="15"/>
      <c r="BF30" s="15"/>
      <c r="BG30" s="583" t="s">
        <v>293</v>
      </c>
      <c r="BH30" s="584" t="s">
        <v>167</v>
      </c>
      <c r="BI30" s="585">
        <v>3</v>
      </c>
      <c r="BJ30" s="590" t="s">
        <v>296</v>
      </c>
      <c r="BK30" s="591" t="s">
        <v>297</v>
      </c>
      <c r="BL30" s="591" t="s">
        <v>298</v>
      </c>
      <c r="BM30" s="607"/>
      <c r="BN30" s="607"/>
      <c r="BO30" s="608"/>
      <c r="BP30" s="590" t="s">
        <v>296</v>
      </c>
      <c r="BQ30" s="591" t="s">
        <v>297</v>
      </c>
      <c r="BR30" s="591" t="s">
        <v>298</v>
      </c>
      <c r="BS30" s="607"/>
      <c r="BT30" s="607"/>
      <c r="BU30" s="608"/>
      <c r="BV30" s="590" t="s">
        <v>296</v>
      </c>
      <c r="BW30" s="591" t="s">
        <v>297</v>
      </c>
      <c r="BX30" s="591" t="s">
        <v>298</v>
      </c>
      <c r="BY30" s="607"/>
      <c r="BZ30" s="607"/>
      <c r="CA30" s="608"/>
      <c r="CB30" s="590" t="s">
        <v>296</v>
      </c>
      <c r="CC30" s="591" t="s">
        <v>297</v>
      </c>
      <c r="CD30" s="591" t="s">
        <v>298</v>
      </c>
      <c r="CE30" s="607"/>
      <c r="CF30" s="607"/>
      <c r="CG30" s="608"/>
      <c r="CH30" s="590" t="s">
        <v>296</v>
      </c>
      <c r="CI30" s="591" t="s">
        <v>297</v>
      </c>
      <c r="CJ30" s="591" t="s">
        <v>298</v>
      </c>
      <c r="CK30" s="607"/>
      <c r="CL30" s="607"/>
      <c r="CM30" s="608"/>
      <c r="CN30" s="590" t="s">
        <v>296</v>
      </c>
      <c r="CO30" s="591" t="s">
        <v>297</v>
      </c>
      <c r="CP30" s="591" t="s">
        <v>298</v>
      </c>
      <c r="CQ30" s="607"/>
      <c r="CR30" s="607"/>
      <c r="CS30" s="608"/>
      <c r="CT30" s="590" t="s">
        <v>296</v>
      </c>
      <c r="CU30" s="591" t="s">
        <v>297</v>
      </c>
      <c r="CV30" s="591" t="s">
        <v>298</v>
      </c>
      <c r="CW30" s="607"/>
      <c r="CX30" s="607"/>
      <c r="CY30" s="608"/>
      <c r="CZ30" s="590" t="s">
        <v>296</v>
      </c>
      <c r="DA30" s="591" t="s">
        <v>297</v>
      </c>
      <c r="DB30" s="591" t="s">
        <v>298</v>
      </c>
      <c r="DC30" s="607"/>
      <c r="DD30" s="607"/>
      <c r="DE30" s="608"/>
      <c r="DF30" s="543"/>
    </row>
    <row r="31" spans="1:110" s="2" customFormat="1" ht="20.25" customHeight="1" thickBot="1" x14ac:dyDescent="0.25">
      <c r="A31" s="557"/>
      <c r="B31" s="557"/>
      <c r="C31" s="5"/>
      <c r="D31" s="5"/>
      <c r="E31" s="1011"/>
      <c r="F31" s="1011"/>
      <c r="G31" s="1011"/>
      <c r="H31" s="1012"/>
      <c r="I31" s="1012"/>
      <c r="J31" s="1012"/>
      <c r="K31" s="1011"/>
      <c r="L31" s="1011"/>
      <c r="M31" s="1011"/>
      <c r="N31" s="1012"/>
      <c r="O31" s="1012"/>
      <c r="P31" s="1012"/>
      <c r="Q31" s="5"/>
      <c r="R31" s="5"/>
      <c r="S31" s="5"/>
      <c r="T31" s="6"/>
      <c r="U31" s="6"/>
      <c r="V31" s="6"/>
      <c r="W31" s="1011"/>
      <c r="X31" s="1011"/>
      <c r="Y31" s="1011"/>
      <c r="Z31" s="1012"/>
      <c r="AA31" s="1012"/>
      <c r="AB31" s="1012"/>
      <c r="AC31" s="1011"/>
      <c r="AD31" s="1011"/>
      <c r="AE31" s="1011"/>
      <c r="AF31" s="1012"/>
      <c r="AG31" s="1012"/>
      <c r="AH31" s="1012"/>
      <c r="AI31" s="1011"/>
      <c r="AJ31" s="1011"/>
      <c r="AK31" s="1011"/>
      <c r="AL31" s="1012"/>
      <c r="AM31" s="1012"/>
      <c r="AN31" s="1012"/>
      <c r="AO31" s="1011"/>
      <c r="AP31" s="1011"/>
      <c r="AQ31" s="1011"/>
      <c r="AR31" s="1012"/>
      <c r="AS31" s="1012"/>
      <c r="AT31" s="1012"/>
      <c r="AU31" s="1011"/>
      <c r="AV31" s="1011"/>
      <c r="AW31" s="1011"/>
      <c r="AX31" s="1012"/>
      <c r="AY31" s="1012"/>
      <c r="AZ31" s="1012"/>
      <c r="BA31" s="1010"/>
      <c r="BB31" s="1033"/>
      <c r="BC31" s="1010"/>
      <c r="BD31" s="1033"/>
      <c r="BE31" s="15"/>
      <c r="BF31" s="15"/>
      <c r="BG31" s="557"/>
      <c r="BH31" s="5"/>
      <c r="BI31" s="5"/>
      <c r="BJ31" s="36"/>
      <c r="BK31" s="36"/>
      <c r="BL31" s="36"/>
      <c r="BM31" s="542"/>
      <c r="BN31" s="542"/>
      <c r="BO31" s="542"/>
      <c r="BP31" s="36"/>
      <c r="BQ31" s="36"/>
      <c r="BR31" s="36"/>
      <c r="BS31" s="542"/>
      <c r="BT31" s="542"/>
      <c r="BU31" s="542"/>
      <c r="BV31" s="36"/>
      <c r="BW31" s="36"/>
      <c r="BX31" s="36"/>
      <c r="BY31" s="542"/>
      <c r="BZ31" s="542"/>
      <c r="CA31" s="542"/>
      <c r="CB31" s="36"/>
      <c r="CC31" s="36"/>
      <c r="CD31" s="36"/>
      <c r="CE31" s="542"/>
      <c r="CF31" s="542"/>
      <c r="CG31" s="542"/>
      <c r="CH31" s="36"/>
      <c r="CI31" s="36"/>
      <c r="CJ31" s="36"/>
      <c r="CK31" s="542"/>
      <c r="CL31" s="542"/>
      <c r="CM31" s="542"/>
      <c r="CN31" s="36"/>
      <c r="CO31" s="36"/>
      <c r="CP31" s="36"/>
      <c r="CQ31" s="542"/>
      <c r="CR31" s="542"/>
      <c r="CS31" s="542"/>
      <c r="CT31" s="36"/>
      <c r="CU31" s="36"/>
      <c r="CV31" s="36"/>
      <c r="CW31" s="542"/>
      <c r="CX31" s="542"/>
      <c r="CY31" s="542"/>
      <c r="CZ31" s="36"/>
      <c r="DA31" s="36"/>
      <c r="DB31" s="36"/>
      <c r="DC31" s="542"/>
      <c r="DD31" s="542"/>
      <c r="DE31" s="542"/>
      <c r="DF31" s="543"/>
    </row>
    <row r="32" spans="1:110" s="2" customFormat="1" ht="20.45" customHeight="1" thickBot="1" x14ac:dyDescent="0.25">
      <c r="A32" s="557"/>
      <c r="B32" s="531" t="s">
        <v>299</v>
      </c>
      <c r="C32" s="562"/>
      <c r="D32" s="562"/>
      <c r="E32" s="1009"/>
      <c r="F32" s="1009"/>
      <c r="G32" s="1008"/>
      <c r="H32" s="1009"/>
      <c r="I32" s="1009"/>
      <c r="J32" s="1009"/>
      <c r="K32" s="1009"/>
      <c r="L32" s="1009"/>
      <c r="M32" s="1008"/>
      <c r="N32" s="1009"/>
      <c r="O32" s="1009"/>
      <c r="P32" s="1009"/>
      <c r="Q32" s="560"/>
      <c r="R32" s="560"/>
      <c r="S32" s="563"/>
      <c r="T32" s="560"/>
      <c r="U32" s="560"/>
      <c r="V32" s="560"/>
      <c r="W32" s="1009"/>
      <c r="X32" s="1009"/>
      <c r="Y32" s="1008"/>
      <c r="Z32" s="1009"/>
      <c r="AA32" s="1009"/>
      <c r="AB32" s="1009"/>
      <c r="AC32" s="1009"/>
      <c r="AD32" s="1009"/>
      <c r="AE32" s="1008"/>
      <c r="AF32" s="1009"/>
      <c r="AG32" s="1009"/>
      <c r="AH32" s="1009"/>
      <c r="AI32" s="1009"/>
      <c r="AJ32" s="1009"/>
      <c r="AK32" s="1008"/>
      <c r="AL32" s="1009"/>
      <c r="AM32" s="1009"/>
      <c r="AN32" s="1009"/>
      <c r="AO32" s="1009"/>
      <c r="AP32" s="1009"/>
      <c r="AQ32" s="1008"/>
      <c r="AR32" s="1009"/>
      <c r="AS32" s="1009"/>
      <c r="AT32" s="1009"/>
      <c r="AU32" s="1009"/>
      <c r="AV32" s="1009"/>
      <c r="AW32" s="1008"/>
      <c r="AX32" s="1009"/>
      <c r="AY32" s="1009"/>
      <c r="AZ32" s="1009"/>
      <c r="BA32" s="1010"/>
      <c r="BB32" s="1034"/>
      <c r="BC32" s="1010"/>
      <c r="BD32" s="1034"/>
      <c r="BE32" s="15"/>
      <c r="BF32" s="15"/>
      <c r="BG32" s="531" t="s">
        <v>299</v>
      </c>
      <c r="BH32" s="562"/>
      <c r="BI32" s="562"/>
      <c r="BJ32" s="559"/>
      <c r="BK32" s="559"/>
      <c r="BL32" s="597"/>
      <c r="BM32" s="559"/>
      <c r="BN32" s="559"/>
      <c r="BO32" s="559"/>
      <c r="BP32" s="559"/>
      <c r="BQ32" s="559"/>
      <c r="BR32" s="597"/>
      <c r="BS32" s="559"/>
      <c r="BT32" s="559"/>
      <c r="BU32" s="559"/>
      <c r="BV32" s="559"/>
      <c r="BW32" s="559"/>
      <c r="BX32" s="597"/>
      <c r="BY32" s="559"/>
      <c r="BZ32" s="559"/>
      <c r="CA32" s="559"/>
      <c r="CB32" s="559"/>
      <c r="CC32" s="559"/>
      <c r="CD32" s="597"/>
      <c r="CE32" s="559"/>
      <c r="CF32" s="559"/>
      <c r="CG32" s="559"/>
      <c r="CH32" s="559"/>
      <c r="CI32" s="559"/>
      <c r="CJ32" s="597"/>
      <c r="CK32" s="559"/>
      <c r="CL32" s="559"/>
      <c r="CM32" s="559"/>
      <c r="CN32" s="559"/>
      <c r="CO32" s="559"/>
      <c r="CP32" s="597"/>
      <c r="CQ32" s="559"/>
      <c r="CR32" s="559"/>
      <c r="CS32" s="559"/>
      <c r="CT32" s="559"/>
      <c r="CU32" s="559"/>
      <c r="CV32" s="597"/>
      <c r="CW32" s="559"/>
      <c r="CX32" s="559"/>
      <c r="CY32" s="559"/>
      <c r="CZ32" s="559"/>
      <c r="DA32" s="559"/>
      <c r="DB32" s="597"/>
      <c r="DC32" s="559"/>
      <c r="DD32" s="559"/>
      <c r="DE32" s="559"/>
      <c r="DF32" s="543"/>
    </row>
    <row r="33" spans="1:110" s="2" customFormat="1" ht="20.25" customHeight="1" x14ac:dyDescent="0.2">
      <c r="A33" s="557"/>
      <c r="B33" s="565" t="s">
        <v>166</v>
      </c>
      <c r="C33" s="566" t="s">
        <v>167</v>
      </c>
      <c r="D33" s="567">
        <v>3</v>
      </c>
      <c r="E33" s="902" t="s">
        <v>168</v>
      </c>
      <c r="F33" s="903" t="s">
        <v>168</v>
      </c>
      <c r="G33" s="903">
        <f>SUM(E33:F33)</f>
        <v>0</v>
      </c>
      <c r="H33" s="1014"/>
      <c r="I33" s="1014"/>
      <c r="J33" s="1015"/>
      <c r="K33" s="902" t="s">
        <v>168</v>
      </c>
      <c r="L33" s="903" t="s">
        <v>168</v>
      </c>
      <c r="M33" s="903">
        <f>SUM(K33:L33)</f>
        <v>0</v>
      </c>
      <c r="N33" s="1014"/>
      <c r="O33" s="1014"/>
      <c r="P33" s="1015"/>
      <c r="Q33" s="1299">
        <v>0</v>
      </c>
      <c r="R33" s="1299">
        <v>0</v>
      </c>
      <c r="S33" s="568">
        <f>SUM(Q33:R33)</f>
        <v>0</v>
      </c>
      <c r="T33" s="599"/>
      <c r="U33" s="599"/>
      <c r="V33" s="600"/>
      <c r="W33" s="902" t="s">
        <v>168</v>
      </c>
      <c r="X33" s="903" t="s">
        <v>168</v>
      </c>
      <c r="Y33" s="903">
        <f>SUM(W33:X33)</f>
        <v>0</v>
      </c>
      <c r="Z33" s="1014"/>
      <c r="AA33" s="1014"/>
      <c r="AB33" s="1015"/>
      <c r="AC33" s="902" t="s">
        <v>168</v>
      </c>
      <c r="AD33" s="903" t="s">
        <v>168</v>
      </c>
      <c r="AE33" s="903">
        <f>SUM(AC33:AD33)</f>
        <v>0</v>
      </c>
      <c r="AF33" s="1014"/>
      <c r="AG33" s="1014"/>
      <c r="AH33" s="1015"/>
      <c r="AI33" s="902" t="s">
        <v>168</v>
      </c>
      <c r="AJ33" s="903" t="s">
        <v>168</v>
      </c>
      <c r="AK33" s="903">
        <f>SUM(AI33:AJ33)</f>
        <v>0</v>
      </c>
      <c r="AL33" s="1014"/>
      <c r="AM33" s="1014"/>
      <c r="AN33" s="1015"/>
      <c r="AO33" s="902" t="s">
        <v>168</v>
      </c>
      <c r="AP33" s="903" t="s">
        <v>168</v>
      </c>
      <c r="AQ33" s="903">
        <f>SUM(AO33:AP33)</f>
        <v>0</v>
      </c>
      <c r="AR33" s="1014"/>
      <c r="AS33" s="1014"/>
      <c r="AT33" s="1015"/>
      <c r="AU33" s="902" t="s">
        <v>168</v>
      </c>
      <c r="AV33" s="903" t="s">
        <v>168</v>
      </c>
      <c r="AW33" s="903">
        <f>SUM(AU33:AV33)</f>
        <v>0</v>
      </c>
      <c r="AX33" s="1014"/>
      <c r="AY33" s="1014"/>
      <c r="AZ33" s="1015"/>
      <c r="BA33" s="543"/>
      <c r="BB33" s="570" t="s">
        <v>300</v>
      </c>
      <c r="BC33" s="543"/>
      <c r="BD33" s="570" t="s">
        <v>301</v>
      </c>
      <c r="BE33" s="15"/>
      <c r="BF33" s="15"/>
      <c r="BG33" s="565" t="s">
        <v>166</v>
      </c>
      <c r="BH33" s="566" t="s">
        <v>167</v>
      </c>
      <c r="BI33" s="567">
        <v>3</v>
      </c>
      <c r="BJ33" s="571" t="s">
        <v>302</v>
      </c>
      <c r="BK33" s="533" t="s">
        <v>303</v>
      </c>
      <c r="BL33" s="572" t="s">
        <v>304</v>
      </c>
      <c r="BM33" s="601"/>
      <c r="BN33" s="601"/>
      <c r="BO33" s="602"/>
      <c r="BP33" s="571" t="s">
        <v>302</v>
      </c>
      <c r="BQ33" s="533" t="s">
        <v>303</v>
      </c>
      <c r="BR33" s="572" t="s">
        <v>304</v>
      </c>
      <c r="BS33" s="601"/>
      <c r="BT33" s="601"/>
      <c r="BU33" s="602"/>
      <c r="BV33" s="571" t="s">
        <v>302</v>
      </c>
      <c r="BW33" s="533" t="s">
        <v>303</v>
      </c>
      <c r="BX33" s="572" t="s">
        <v>304</v>
      </c>
      <c r="BY33" s="601"/>
      <c r="BZ33" s="601"/>
      <c r="CA33" s="602"/>
      <c r="CB33" s="571" t="s">
        <v>302</v>
      </c>
      <c r="CC33" s="533" t="s">
        <v>303</v>
      </c>
      <c r="CD33" s="572" t="s">
        <v>304</v>
      </c>
      <c r="CE33" s="601"/>
      <c r="CF33" s="601"/>
      <c r="CG33" s="602"/>
      <c r="CH33" s="571" t="s">
        <v>302</v>
      </c>
      <c r="CI33" s="533" t="s">
        <v>303</v>
      </c>
      <c r="CJ33" s="572" t="s">
        <v>304</v>
      </c>
      <c r="CK33" s="601"/>
      <c r="CL33" s="601"/>
      <c r="CM33" s="602"/>
      <c r="CN33" s="571" t="s">
        <v>302</v>
      </c>
      <c r="CO33" s="533" t="s">
        <v>303</v>
      </c>
      <c r="CP33" s="572" t="s">
        <v>304</v>
      </c>
      <c r="CQ33" s="601"/>
      <c r="CR33" s="601"/>
      <c r="CS33" s="602"/>
      <c r="CT33" s="571" t="s">
        <v>302</v>
      </c>
      <c r="CU33" s="533" t="s">
        <v>303</v>
      </c>
      <c r="CV33" s="572" t="s">
        <v>304</v>
      </c>
      <c r="CW33" s="601"/>
      <c r="CX33" s="601"/>
      <c r="CY33" s="602"/>
      <c r="CZ33" s="571" t="s">
        <v>302</v>
      </c>
      <c r="DA33" s="533" t="s">
        <v>303</v>
      </c>
      <c r="DB33" s="572" t="s">
        <v>304</v>
      </c>
      <c r="DC33" s="601"/>
      <c r="DD33" s="601"/>
      <c r="DE33" s="602"/>
      <c r="DF33" s="543"/>
    </row>
    <row r="34" spans="1:110" s="2" customFormat="1" ht="20.25" customHeight="1" x14ac:dyDescent="0.2">
      <c r="A34" s="557"/>
      <c r="B34" s="574" t="s">
        <v>177</v>
      </c>
      <c r="C34" s="575" t="s">
        <v>167</v>
      </c>
      <c r="D34" s="576">
        <v>3</v>
      </c>
      <c r="E34" s="905" t="s">
        <v>168</v>
      </c>
      <c r="F34" s="906" t="s">
        <v>168</v>
      </c>
      <c r="G34" s="906">
        <f>SUM(E34:F34)</f>
        <v>0</v>
      </c>
      <c r="H34" s="1016"/>
      <c r="I34" s="1016"/>
      <c r="J34" s="1017"/>
      <c r="K34" s="905" t="s">
        <v>168</v>
      </c>
      <c r="L34" s="906" t="s">
        <v>168</v>
      </c>
      <c r="M34" s="906">
        <f>SUM(K34:L34)</f>
        <v>0</v>
      </c>
      <c r="N34" s="1016"/>
      <c r="O34" s="1016"/>
      <c r="P34" s="1017"/>
      <c r="Q34" s="1300">
        <v>0</v>
      </c>
      <c r="R34" s="1300">
        <v>0</v>
      </c>
      <c r="S34" s="577">
        <f>SUM(Q34:R34)</f>
        <v>0</v>
      </c>
      <c r="T34" s="549"/>
      <c r="U34" s="549"/>
      <c r="V34" s="603"/>
      <c r="W34" s="905" t="s">
        <v>168</v>
      </c>
      <c r="X34" s="906" t="s">
        <v>168</v>
      </c>
      <c r="Y34" s="906">
        <f>SUM(W34:X34)</f>
        <v>0</v>
      </c>
      <c r="Z34" s="1016"/>
      <c r="AA34" s="1016"/>
      <c r="AB34" s="1017"/>
      <c r="AC34" s="905" t="s">
        <v>168</v>
      </c>
      <c r="AD34" s="906" t="s">
        <v>168</v>
      </c>
      <c r="AE34" s="906">
        <f>SUM(AC34:AD34)</f>
        <v>0</v>
      </c>
      <c r="AF34" s="1016"/>
      <c r="AG34" s="1016"/>
      <c r="AH34" s="1017"/>
      <c r="AI34" s="905" t="s">
        <v>168</v>
      </c>
      <c r="AJ34" s="906" t="s">
        <v>168</v>
      </c>
      <c r="AK34" s="906">
        <f>SUM(AI34:AJ34)</f>
        <v>0</v>
      </c>
      <c r="AL34" s="1016"/>
      <c r="AM34" s="1016"/>
      <c r="AN34" s="1017"/>
      <c r="AO34" s="905" t="s">
        <v>168</v>
      </c>
      <c r="AP34" s="906" t="s">
        <v>168</v>
      </c>
      <c r="AQ34" s="906">
        <f>SUM(AO34:AP34)</f>
        <v>0</v>
      </c>
      <c r="AR34" s="1016"/>
      <c r="AS34" s="1016"/>
      <c r="AT34" s="1017"/>
      <c r="AU34" s="905" t="s">
        <v>168</v>
      </c>
      <c r="AV34" s="906" t="s">
        <v>168</v>
      </c>
      <c r="AW34" s="906">
        <f>SUM(AU34:AV34)</f>
        <v>0</v>
      </c>
      <c r="AX34" s="1016"/>
      <c r="AY34" s="1016"/>
      <c r="AZ34" s="1017"/>
      <c r="BA34" s="543"/>
      <c r="BB34" s="579" t="s">
        <v>305</v>
      </c>
      <c r="BC34" s="543"/>
      <c r="BD34" s="579" t="s">
        <v>306</v>
      </c>
      <c r="BE34" s="15"/>
      <c r="BF34" s="15"/>
      <c r="BG34" s="574" t="s">
        <v>177</v>
      </c>
      <c r="BH34" s="575" t="s">
        <v>167</v>
      </c>
      <c r="BI34" s="576">
        <v>3</v>
      </c>
      <c r="BJ34" s="580" t="s">
        <v>307</v>
      </c>
      <c r="BK34" s="535" t="s">
        <v>308</v>
      </c>
      <c r="BL34" s="581" t="s">
        <v>309</v>
      </c>
      <c r="BM34" s="550"/>
      <c r="BN34" s="550"/>
      <c r="BO34" s="604"/>
      <c r="BP34" s="580" t="s">
        <v>307</v>
      </c>
      <c r="BQ34" s="535" t="s">
        <v>308</v>
      </c>
      <c r="BR34" s="581" t="s">
        <v>309</v>
      </c>
      <c r="BS34" s="550"/>
      <c r="BT34" s="550"/>
      <c r="BU34" s="604"/>
      <c r="BV34" s="580" t="s">
        <v>307</v>
      </c>
      <c r="BW34" s="535" t="s">
        <v>308</v>
      </c>
      <c r="BX34" s="581" t="s">
        <v>309</v>
      </c>
      <c r="BY34" s="550"/>
      <c r="BZ34" s="550"/>
      <c r="CA34" s="604"/>
      <c r="CB34" s="580" t="s">
        <v>307</v>
      </c>
      <c r="CC34" s="535" t="s">
        <v>308</v>
      </c>
      <c r="CD34" s="581" t="s">
        <v>309</v>
      </c>
      <c r="CE34" s="550"/>
      <c r="CF34" s="550"/>
      <c r="CG34" s="604"/>
      <c r="CH34" s="580" t="s">
        <v>307</v>
      </c>
      <c r="CI34" s="535" t="s">
        <v>308</v>
      </c>
      <c r="CJ34" s="581" t="s">
        <v>309</v>
      </c>
      <c r="CK34" s="550"/>
      <c r="CL34" s="550"/>
      <c r="CM34" s="604"/>
      <c r="CN34" s="580" t="s">
        <v>307</v>
      </c>
      <c r="CO34" s="535" t="s">
        <v>308</v>
      </c>
      <c r="CP34" s="581" t="s">
        <v>309</v>
      </c>
      <c r="CQ34" s="550"/>
      <c r="CR34" s="550"/>
      <c r="CS34" s="604"/>
      <c r="CT34" s="580" t="s">
        <v>307</v>
      </c>
      <c r="CU34" s="535" t="s">
        <v>308</v>
      </c>
      <c r="CV34" s="581" t="s">
        <v>309</v>
      </c>
      <c r="CW34" s="550"/>
      <c r="CX34" s="550"/>
      <c r="CY34" s="604"/>
      <c r="CZ34" s="580" t="s">
        <v>307</v>
      </c>
      <c r="DA34" s="535" t="s">
        <v>308</v>
      </c>
      <c r="DB34" s="581" t="s">
        <v>309</v>
      </c>
      <c r="DC34" s="550"/>
      <c r="DD34" s="550"/>
      <c r="DE34" s="604"/>
      <c r="DF34" s="543"/>
    </row>
    <row r="35" spans="1:110" s="2" customFormat="1" ht="20.25" customHeight="1" x14ac:dyDescent="0.2">
      <c r="A35" s="557"/>
      <c r="B35" s="574" t="s">
        <v>186</v>
      </c>
      <c r="C35" s="575" t="s">
        <v>167</v>
      </c>
      <c r="D35" s="576">
        <v>3</v>
      </c>
      <c r="E35" s="905" t="s">
        <v>168</v>
      </c>
      <c r="F35" s="906" t="s">
        <v>168</v>
      </c>
      <c r="G35" s="906">
        <f>SUM(E35:F35)</f>
        <v>0</v>
      </c>
      <c r="H35" s="1016"/>
      <c r="I35" s="1016"/>
      <c r="J35" s="1017"/>
      <c r="K35" s="905" t="s">
        <v>168</v>
      </c>
      <c r="L35" s="906" t="s">
        <v>168</v>
      </c>
      <c r="M35" s="906">
        <f>SUM(K35:L35)</f>
        <v>0</v>
      </c>
      <c r="N35" s="1016"/>
      <c r="O35" s="1016"/>
      <c r="P35" s="1017"/>
      <c r="Q35" s="1300">
        <v>0</v>
      </c>
      <c r="R35" s="1300">
        <v>0</v>
      </c>
      <c r="S35" s="577">
        <f>SUM(Q35:R35)</f>
        <v>0</v>
      </c>
      <c r="T35" s="549"/>
      <c r="U35" s="549"/>
      <c r="V35" s="603"/>
      <c r="W35" s="905" t="s">
        <v>168</v>
      </c>
      <c r="X35" s="906" t="s">
        <v>168</v>
      </c>
      <c r="Y35" s="906">
        <f>SUM(W35:X35)</f>
        <v>0</v>
      </c>
      <c r="Z35" s="1016"/>
      <c r="AA35" s="1016"/>
      <c r="AB35" s="1017"/>
      <c r="AC35" s="905" t="s">
        <v>168</v>
      </c>
      <c r="AD35" s="906" t="s">
        <v>168</v>
      </c>
      <c r="AE35" s="906">
        <f>SUM(AC35:AD35)</f>
        <v>0</v>
      </c>
      <c r="AF35" s="1016"/>
      <c r="AG35" s="1016"/>
      <c r="AH35" s="1017"/>
      <c r="AI35" s="905" t="s">
        <v>168</v>
      </c>
      <c r="AJ35" s="906" t="s">
        <v>168</v>
      </c>
      <c r="AK35" s="906">
        <f>SUM(AI35:AJ35)</f>
        <v>0</v>
      </c>
      <c r="AL35" s="1016"/>
      <c r="AM35" s="1016"/>
      <c r="AN35" s="1017"/>
      <c r="AO35" s="905" t="s">
        <v>168</v>
      </c>
      <c r="AP35" s="906" t="s">
        <v>168</v>
      </c>
      <c r="AQ35" s="906">
        <f>SUM(AO35:AP35)</f>
        <v>0</v>
      </c>
      <c r="AR35" s="1016"/>
      <c r="AS35" s="1016"/>
      <c r="AT35" s="1017"/>
      <c r="AU35" s="905" t="s">
        <v>168</v>
      </c>
      <c r="AV35" s="906" t="s">
        <v>168</v>
      </c>
      <c r="AW35" s="906">
        <f>SUM(AU35:AV35)</f>
        <v>0</v>
      </c>
      <c r="AX35" s="1016"/>
      <c r="AY35" s="1016"/>
      <c r="AZ35" s="1017"/>
      <c r="BA35" s="543"/>
      <c r="BB35" s="579" t="s">
        <v>310</v>
      </c>
      <c r="BC35" s="543"/>
      <c r="BD35" s="579" t="s">
        <v>168</v>
      </c>
      <c r="BE35" s="15"/>
      <c r="BF35" s="15"/>
      <c r="BG35" s="574" t="s">
        <v>186</v>
      </c>
      <c r="BH35" s="575" t="s">
        <v>167</v>
      </c>
      <c r="BI35" s="576">
        <v>3</v>
      </c>
      <c r="BJ35" s="580" t="s">
        <v>311</v>
      </c>
      <c r="BK35" s="535" t="s">
        <v>312</v>
      </c>
      <c r="BL35" s="581" t="s">
        <v>313</v>
      </c>
      <c r="BM35" s="550"/>
      <c r="BN35" s="550"/>
      <c r="BO35" s="604"/>
      <c r="BP35" s="580" t="s">
        <v>311</v>
      </c>
      <c r="BQ35" s="535" t="s">
        <v>312</v>
      </c>
      <c r="BR35" s="581" t="s">
        <v>313</v>
      </c>
      <c r="BS35" s="550"/>
      <c r="BT35" s="550"/>
      <c r="BU35" s="604"/>
      <c r="BV35" s="580" t="s">
        <v>311</v>
      </c>
      <c r="BW35" s="535" t="s">
        <v>312</v>
      </c>
      <c r="BX35" s="581" t="s">
        <v>313</v>
      </c>
      <c r="BY35" s="550"/>
      <c r="BZ35" s="550"/>
      <c r="CA35" s="604"/>
      <c r="CB35" s="580" t="s">
        <v>311</v>
      </c>
      <c r="CC35" s="535" t="s">
        <v>312</v>
      </c>
      <c r="CD35" s="581" t="s">
        <v>313</v>
      </c>
      <c r="CE35" s="550"/>
      <c r="CF35" s="550"/>
      <c r="CG35" s="604"/>
      <c r="CH35" s="580" t="s">
        <v>311</v>
      </c>
      <c r="CI35" s="535" t="s">
        <v>312</v>
      </c>
      <c r="CJ35" s="581" t="s">
        <v>313</v>
      </c>
      <c r="CK35" s="550"/>
      <c r="CL35" s="550"/>
      <c r="CM35" s="604"/>
      <c r="CN35" s="580" t="s">
        <v>311</v>
      </c>
      <c r="CO35" s="535" t="s">
        <v>312</v>
      </c>
      <c r="CP35" s="581" t="s">
        <v>313</v>
      </c>
      <c r="CQ35" s="550"/>
      <c r="CR35" s="550"/>
      <c r="CS35" s="604"/>
      <c r="CT35" s="580" t="s">
        <v>311</v>
      </c>
      <c r="CU35" s="535" t="s">
        <v>312</v>
      </c>
      <c r="CV35" s="581" t="s">
        <v>313</v>
      </c>
      <c r="CW35" s="550"/>
      <c r="CX35" s="550"/>
      <c r="CY35" s="604"/>
      <c r="CZ35" s="580" t="s">
        <v>311</v>
      </c>
      <c r="DA35" s="535" t="s">
        <v>312</v>
      </c>
      <c r="DB35" s="581" t="s">
        <v>313</v>
      </c>
      <c r="DC35" s="550"/>
      <c r="DD35" s="550"/>
      <c r="DE35" s="604"/>
      <c r="DF35" s="543"/>
    </row>
    <row r="36" spans="1:110" s="2" customFormat="1" ht="30.75" thickBot="1" x14ac:dyDescent="0.25">
      <c r="A36" s="557"/>
      <c r="B36" s="583" t="s">
        <v>293</v>
      </c>
      <c r="C36" s="584" t="s">
        <v>167</v>
      </c>
      <c r="D36" s="585">
        <v>3</v>
      </c>
      <c r="E36" s="908">
        <f>SUM(E33:E35)</f>
        <v>0</v>
      </c>
      <c r="F36" s="909">
        <f>SUM(F33:F35)</f>
        <v>0</v>
      </c>
      <c r="G36" s="909">
        <f>SUM(E36:F36)</f>
        <v>0</v>
      </c>
      <c r="H36" s="1018"/>
      <c r="I36" s="1018"/>
      <c r="J36" s="1019"/>
      <c r="K36" s="908">
        <f>SUM(K33:K35)</f>
        <v>0</v>
      </c>
      <c r="L36" s="909">
        <f>SUM(L33:L35)</f>
        <v>0</v>
      </c>
      <c r="M36" s="909">
        <f>SUM(K36:L36)</f>
        <v>0</v>
      </c>
      <c r="N36" s="1018"/>
      <c r="O36" s="1018"/>
      <c r="P36" s="1019"/>
      <c r="Q36" s="586">
        <f>SUM(Q33:Q35)</f>
        <v>0</v>
      </c>
      <c r="R36" s="587">
        <f>SUM(R33:R35)</f>
        <v>0</v>
      </c>
      <c r="S36" s="587">
        <f>SUM(Q36:R36)</f>
        <v>0</v>
      </c>
      <c r="T36" s="605"/>
      <c r="U36" s="605"/>
      <c r="V36" s="606"/>
      <c r="W36" s="908">
        <f>SUM(W33:W35)</f>
        <v>0</v>
      </c>
      <c r="X36" s="909">
        <f>SUM(X33:X35)</f>
        <v>0</v>
      </c>
      <c r="Y36" s="909">
        <f>SUM(W36:X36)</f>
        <v>0</v>
      </c>
      <c r="Z36" s="1018"/>
      <c r="AA36" s="1018"/>
      <c r="AB36" s="1019"/>
      <c r="AC36" s="908">
        <f>SUM(AC33:AC35)</f>
        <v>0</v>
      </c>
      <c r="AD36" s="909">
        <f>SUM(AD33:AD35)</f>
        <v>0</v>
      </c>
      <c r="AE36" s="909">
        <f>SUM(AC36:AD36)</f>
        <v>0</v>
      </c>
      <c r="AF36" s="1018"/>
      <c r="AG36" s="1018"/>
      <c r="AH36" s="1019"/>
      <c r="AI36" s="908">
        <f>SUM(AI33:AI35)</f>
        <v>0</v>
      </c>
      <c r="AJ36" s="909">
        <f>SUM(AJ33:AJ35)</f>
        <v>0</v>
      </c>
      <c r="AK36" s="909">
        <f>SUM(AI36:AJ36)</f>
        <v>0</v>
      </c>
      <c r="AL36" s="1018"/>
      <c r="AM36" s="1018"/>
      <c r="AN36" s="1019"/>
      <c r="AO36" s="908">
        <f>SUM(AO33:AO35)</f>
        <v>0</v>
      </c>
      <c r="AP36" s="909">
        <f>SUM(AP33:AP35)</f>
        <v>0</v>
      </c>
      <c r="AQ36" s="909">
        <f>SUM(AO36:AP36)</f>
        <v>0</v>
      </c>
      <c r="AR36" s="1018"/>
      <c r="AS36" s="1018"/>
      <c r="AT36" s="1019"/>
      <c r="AU36" s="908">
        <f>SUM(AU33:AU35)</f>
        <v>0</v>
      </c>
      <c r="AV36" s="909">
        <f>SUM(AV33:AV35)</f>
        <v>0</v>
      </c>
      <c r="AW36" s="909">
        <f>SUM(AU36:AV36)</f>
        <v>0</v>
      </c>
      <c r="AX36" s="1018"/>
      <c r="AY36" s="1018"/>
      <c r="AZ36" s="1019"/>
      <c r="BA36" s="543"/>
      <c r="BB36" s="589" t="s">
        <v>314</v>
      </c>
      <c r="BC36" s="543"/>
      <c r="BD36" s="589" t="s">
        <v>315</v>
      </c>
      <c r="BE36" s="15"/>
      <c r="BF36" s="15"/>
      <c r="BG36" s="583" t="s">
        <v>293</v>
      </c>
      <c r="BH36" s="584" t="s">
        <v>167</v>
      </c>
      <c r="BI36" s="585">
        <v>3</v>
      </c>
      <c r="BJ36" s="590" t="s">
        <v>316</v>
      </c>
      <c r="BK36" s="591" t="s">
        <v>317</v>
      </c>
      <c r="BL36" s="591" t="s">
        <v>318</v>
      </c>
      <c r="BM36" s="607"/>
      <c r="BN36" s="607"/>
      <c r="BO36" s="608"/>
      <c r="BP36" s="590" t="s">
        <v>316</v>
      </c>
      <c r="BQ36" s="591" t="s">
        <v>317</v>
      </c>
      <c r="BR36" s="591" t="s">
        <v>318</v>
      </c>
      <c r="BS36" s="607"/>
      <c r="BT36" s="607"/>
      <c r="BU36" s="608"/>
      <c r="BV36" s="590" t="s">
        <v>316</v>
      </c>
      <c r="BW36" s="591" t="s">
        <v>317</v>
      </c>
      <c r="BX36" s="591" t="s">
        <v>318</v>
      </c>
      <c r="BY36" s="607"/>
      <c r="BZ36" s="607"/>
      <c r="CA36" s="608"/>
      <c r="CB36" s="590" t="s">
        <v>316</v>
      </c>
      <c r="CC36" s="591" t="s">
        <v>317</v>
      </c>
      <c r="CD36" s="591" t="s">
        <v>318</v>
      </c>
      <c r="CE36" s="607"/>
      <c r="CF36" s="607"/>
      <c r="CG36" s="608"/>
      <c r="CH36" s="590" t="s">
        <v>316</v>
      </c>
      <c r="CI36" s="591" t="s">
        <v>317</v>
      </c>
      <c r="CJ36" s="591" t="s">
        <v>318</v>
      </c>
      <c r="CK36" s="607"/>
      <c r="CL36" s="607"/>
      <c r="CM36" s="608"/>
      <c r="CN36" s="590" t="s">
        <v>316</v>
      </c>
      <c r="CO36" s="591" t="s">
        <v>317</v>
      </c>
      <c r="CP36" s="591" t="s">
        <v>318</v>
      </c>
      <c r="CQ36" s="607"/>
      <c r="CR36" s="607"/>
      <c r="CS36" s="608"/>
      <c r="CT36" s="590" t="s">
        <v>316</v>
      </c>
      <c r="CU36" s="591" t="s">
        <v>317</v>
      </c>
      <c r="CV36" s="591" t="s">
        <v>318</v>
      </c>
      <c r="CW36" s="607"/>
      <c r="CX36" s="607"/>
      <c r="CY36" s="608"/>
      <c r="CZ36" s="590" t="s">
        <v>316</v>
      </c>
      <c r="DA36" s="591" t="s">
        <v>317</v>
      </c>
      <c r="DB36" s="591" t="s">
        <v>318</v>
      </c>
      <c r="DC36" s="607"/>
      <c r="DD36" s="607"/>
      <c r="DE36" s="608"/>
      <c r="DF36" s="543"/>
    </row>
    <row r="37" spans="1:110" s="2" customFormat="1" ht="20.25" customHeight="1" thickBot="1" x14ac:dyDescent="0.25">
      <c r="A37" s="557"/>
      <c r="B37" s="609"/>
      <c r="C37" s="610"/>
      <c r="D37" s="610"/>
      <c r="E37" s="1013"/>
      <c r="F37" s="1013"/>
      <c r="G37" s="1013"/>
      <c r="H37" s="1013"/>
      <c r="I37" s="1013"/>
      <c r="J37" s="1013"/>
      <c r="K37" s="1013"/>
      <c r="L37" s="1013"/>
      <c r="M37" s="1013"/>
      <c r="N37" s="1013"/>
      <c r="O37" s="1013"/>
      <c r="P37" s="1013"/>
      <c r="Q37" s="610"/>
      <c r="R37" s="610"/>
      <c r="S37" s="610"/>
      <c r="T37" s="610"/>
      <c r="U37" s="610"/>
      <c r="V37" s="610"/>
      <c r="W37" s="1013"/>
      <c r="X37" s="1013"/>
      <c r="Y37" s="1013"/>
      <c r="Z37" s="1013"/>
      <c r="AA37" s="1013"/>
      <c r="AB37" s="1013"/>
      <c r="AC37" s="1013"/>
      <c r="AD37" s="1013"/>
      <c r="AE37" s="1013"/>
      <c r="AF37" s="1013"/>
      <c r="AG37" s="1013"/>
      <c r="AH37" s="1013"/>
      <c r="AI37" s="1013"/>
      <c r="AJ37" s="1013"/>
      <c r="AK37" s="1013"/>
      <c r="AL37" s="1013"/>
      <c r="AM37" s="1013"/>
      <c r="AN37" s="1013"/>
      <c r="AO37" s="1013"/>
      <c r="AP37" s="1013"/>
      <c r="AQ37" s="1013"/>
      <c r="AR37" s="1013"/>
      <c r="AS37" s="1013"/>
      <c r="AT37" s="1013"/>
      <c r="AU37" s="1013"/>
      <c r="AV37" s="1013"/>
      <c r="AW37" s="1013"/>
      <c r="AX37" s="1013"/>
      <c r="AY37" s="1013"/>
      <c r="AZ37" s="1013"/>
      <c r="BA37" s="1010"/>
      <c r="BB37" s="1035"/>
      <c r="BC37" s="1010"/>
      <c r="BD37" s="1035"/>
      <c r="BE37" s="527"/>
      <c r="BF37" s="15"/>
      <c r="BG37" s="609"/>
      <c r="BH37" s="610"/>
      <c r="BI37" s="610"/>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c r="CU37" s="609"/>
      <c r="CV37" s="609"/>
      <c r="CW37" s="609"/>
      <c r="CX37" s="609"/>
      <c r="CY37" s="609"/>
      <c r="CZ37" s="609"/>
      <c r="DA37" s="609"/>
      <c r="DB37" s="609"/>
      <c r="DC37" s="609"/>
      <c r="DD37" s="609"/>
      <c r="DE37" s="609"/>
      <c r="DF37" s="543"/>
    </row>
    <row r="38" spans="1:110" s="2" customFormat="1" ht="20.25" customHeight="1" thickBot="1" x14ac:dyDescent="0.25">
      <c r="A38" s="557"/>
      <c r="B38" s="612" t="s">
        <v>319</v>
      </c>
      <c r="C38" s="613" t="s">
        <v>167</v>
      </c>
      <c r="D38" s="614">
        <v>3</v>
      </c>
      <c r="E38" s="911">
        <f>E12+E24+E30+E36</f>
        <v>0</v>
      </c>
      <c r="F38" s="912">
        <f>F12+F24+F30+F36</f>
        <v>0</v>
      </c>
      <c r="G38" s="912">
        <f>G12+G24+G30+G36</f>
        <v>0</v>
      </c>
      <c r="H38" s="1020"/>
      <c r="I38" s="1020"/>
      <c r="J38" s="1021"/>
      <c r="K38" s="911">
        <f>K12+K24+K30+K36</f>
        <v>0</v>
      </c>
      <c r="L38" s="912">
        <f>L12+L24+L30+L36</f>
        <v>0</v>
      </c>
      <c r="M38" s="912">
        <f>M12+M24+M30+M36</f>
        <v>0</v>
      </c>
      <c r="N38" s="1020"/>
      <c r="O38" s="1020"/>
      <c r="P38" s="1021"/>
      <c r="Q38" s="615">
        <f>Q12+Q24+Q30+Q36</f>
        <v>1104.3687597140195</v>
      </c>
      <c r="R38" s="616">
        <f>R12+R24+R30+R36</f>
        <v>289.12412682623562</v>
      </c>
      <c r="S38" s="616">
        <f>S12+S24+S30+S36</f>
        <v>1393.4928865402551</v>
      </c>
      <c r="T38" s="617"/>
      <c r="U38" s="617"/>
      <c r="V38" s="618"/>
      <c r="W38" s="911">
        <f>W12+W24+W30+W36</f>
        <v>0</v>
      </c>
      <c r="X38" s="912">
        <f>X12+X24+X30+X36</f>
        <v>0</v>
      </c>
      <c r="Y38" s="912">
        <f>Y12+Y24+Y30+Y36</f>
        <v>0</v>
      </c>
      <c r="Z38" s="1020"/>
      <c r="AA38" s="1020"/>
      <c r="AB38" s="1021"/>
      <c r="AC38" s="911">
        <f>AC12+AC24+AC30+AC36</f>
        <v>0</v>
      </c>
      <c r="AD38" s="912">
        <f>AD12+AD24+AD30+AD36</f>
        <v>0</v>
      </c>
      <c r="AE38" s="912">
        <f>AE12+AE24+AE30+AE36</f>
        <v>0</v>
      </c>
      <c r="AF38" s="1020"/>
      <c r="AG38" s="1020"/>
      <c r="AH38" s="1021"/>
      <c r="AI38" s="911">
        <f>AI12+AI24+AI30+AI36</f>
        <v>0</v>
      </c>
      <c r="AJ38" s="912">
        <f>AJ12+AJ24+AJ30+AJ36</f>
        <v>0</v>
      </c>
      <c r="AK38" s="912">
        <f>AK12+AK24+AK30+AK36</f>
        <v>0</v>
      </c>
      <c r="AL38" s="1020"/>
      <c r="AM38" s="1020"/>
      <c r="AN38" s="1021"/>
      <c r="AO38" s="911">
        <f>AO12+AO24+AO30+AO36</f>
        <v>0</v>
      </c>
      <c r="AP38" s="912">
        <f>AP12+AP24+AP30+AP36</f>
        <v>0</v>
      </c>
      <c r="AQ38" s="912">
        <f>AQ12+AQ24+AQ30+AQ36</f>
        <v>0</v>
      </c>
      <c r="AR38" s="1020"/>
      <c r="AS38" s="1020"/>
      <c r="AT38" s="1021"/>
      <c r="AU38" s="911">
        <f>AU12+AU24+AU30+AU36</f>
        <v>0</v>
      </c>
      <c r="AV38" s="912">
        <f>AV12+AV24+AV30+AV36</f>
        <v>0</v>
      </c>
      <c r="AW38" s="912">
        <f>AW12+AW24+AW30+AW36</f>
        <v>0</v>
      </c>
      <c r="AX38" s="1020"/>
      <c r="AY38" s="1020"/>
      <c r="AZ38" s="1021"/>
      <c r="BA38" s="543"/>
      <c r="BB38" s="619" t="s">
        <v>320</v>
      </c>
      <c r="BC38" s="543"/>
      <c r="BD38" s="619" t="s">
        <v>321</v>
      </c>
      <c r="BE38" s="15"/>
      <c r="BF38" s="15"/>
      <c r="BG38" s="612" t="s">
        <v>319</v>
      </c>
      <c r="BH38" s="613" t="s">
        <v>167</v>
      </c>
      <c r="BI38" s="614">
        <v>3</v>
      </c>
      <c r="BJ38" s="620" t="s">
        <v>322</v>
      </c>
      <c r="BK38" s="621" t="s">
        <v>323</v>
      </c>
      <c r="BL38" s="621" t="s">
        <v>324</v>
      </c>
      <c r="BM38" s="622"/>
      <c r="BN38" s="622"/>
      <c r="BO38" s="623"/>
      <c r="BP38" s="620" t="s">
        <v>322</v>
      </c>
      <c r="BQ38" s="621" t="s">
        <v>323</v>
      </c>
      <c r="BR38" s="621" t="s">
        <v>324</v>
      </c>
      <c r="BS38" s="622"/>
      <c r="BT38" s="622"/>
      <c r="BU38" s="623"/>
      <c r="BV38" s="620" t="s">
        <v>322</v>
      </c>
      <c r="BW38" s="621" t="s">
        <v>323</v>
      </c>
      <c r="BX38" s="621" t="s">
        <v>324</v>
      </c>
      <c r="BY38" s="622"/>
      <c r="BZ38" s="622"/>
      <c r="CA38" s="623"/>
      <c r="CB38" s="620" t="s">
        <v>322</v>
      </c>
      <c r="CC38" s="621" t="s">
        <v>323</v>
      </c>
      <c r="CD38" s="621" t="s">
        <v>324</v>
      </c>
      <c r="CE38" s="622"/>
      <c r="CF38" s="622"/>
      <c r="CG38" s="623"/>
      <c r="CH38" s="620" t="s">
        <v>322</v>
      </c>
      <c r="CI38" s="621" t="s">
        <v>323</v>
      </c>
      <c r="CJ38" s="621" t="s">
        <v>324</v>
      </c>
      <c r="CK38" s="622"/>
      <c r="CL38" s="622"/>
      <c r="CM38" s="623"/>
      <c r="CN38" s="620" t="s">
        <v>322</v>
      </c>
      <c r="CO38" s="621" t="s">
        <v>323</v>
      </c>
      <c r="CP38" s="621" t="s">
        <v>324</v>
      </c>
      <c r="CQ38" s="622"/>
      <c r="CR38" s="622"/>
      <c r="CS38" s="623"/>
      <c r="CT38" s="620" t="s">
        <v>322</v>
      </c>
      <c r="CU38" s="621" t="s">
        <v>323</v>
      </c>
      <c r="CV38" s="621" t="s">
        <v>324</v>
      </c>
      <c r="CW38" s="622"/>
      <c r="CX38" s="622"/>
      <c r="CY38" s="623"/>
      <c r="CZ38" s="620" t="s">
        <v>322</v>
      </c>
      <c r="DA38" s="621" t="s">
        <v>323</v>
      </c>
      <c r="DB38" s="621" t="s">
        <v>324</v>
      </c>
      <c r="DC38" s="622"/>
      <c r="DD38" s="622"/>
      <c r="DE38" s="623"/>
      <c r="DF38" s="543"/>
    </row>
    <row r="39" spans="1:110" s="2" customFormat="1" ht="20.25" customHeight="1" thickBot="1" x14ac:dyDescent="0.25">
      <c r="A39" s="557"/>
      <c r="B39" s="598"/>
      <c r="C39" s="543"/>
      <c r="D39" s="543"/>
      <c r="E39" s="1010"/>
      <c r="F39" s="1010"/>
      <c r="G39" s="1010"/>
      <c r="H39" s="1010"/>
      <c r="I39" s="1010"/>
      <c r="J39" s="1010"/>
      <c r="K39" s="1010"/>
      <c r="L39" s="1010"/>
      <c r="M39" s="1010"/>
      <c r="N39" s="1010"/>
      <c r="O39" s="1010"/>
      <c r="P39" s="1010"/>
      <c r="Q39" s="543"/>
      <c r="R39" s="543"/>
      <c r="S39" s="543"/>
      <c r="T39" s="543"/>
      <c r="U39" s="543"/>
      <c r="V39" s="543"/>
      <c r="W39" s="1010"/>
      <c r="X39" s="1010"/>
      <c r="Y39" s="1010"/>
      <c r="Z39" s="1010"/>
      <c r="AA39" s="1010"/>
      <c r="AB39" s="1010"/>
      <c r="AC39" s="1010"/>
      <c r="AD39" s="1010"/>
      <c r="AE39" s="1010"/>
      <c r="AF39" s="1010"/>
      <c r="AG39" s="1010"/>
      <c r="AH39" s="1010"/>
      <c r="AI39" s="1010"/>
      <c r="AJ39" s="1010"/>
      <c r="AK39" s="1010"/>
      <c r="AL39" s="1010"/>
      <c r="AM39" s="1010"/>
      <c r="AN39" s="1010"/>
      <c r="AO39" s="1010"/>
      <c r="AP39" s="1010"/>
      <c r="AQ39" s="1010"/>
      <c r="AR39" s="1010"/>
      <c r="AS39" s="1010"/>
      <c r="AT39" s="1010"/>
      <c r="AU39" s="1010"/>
      <c r="AV39" s="1010"/>
      <c r="AW39" s="1010"/>
      <c r="AX39" s="1010"/>
      <c r="AY39" s="1010"/>
      <c r="AZ39" s="1010"/>
      <c r="BA39" s="1010"/>
      <c r="BB39" s="1010"/>
      <c r="BC39" s="1010"/>
      <c r="BD39" s="1010"/>
      <c r="BE39" s="15"/>
      <c r="BF39" s="15"/>
      <c r="BG39" s="598"/>
      <c r="BH39" s="543"/>
      <c r="BI39" s="543"/>
      <c r="BJ39" s="598"/>
      <c r="BK39" s="598"/>
      <c r="BL39" s="598"/>
      <c r="BM39" s="598"/>
      <c r="BN39" s="598"/>
      <c r="BO39" s="598"/>
      <c r="BP39" s="598"/>
      <c r="BQ39" s="598"/>
      <c r="BR39" s="598"/>
      <c r="BS39" s="598"/>
      <c r="BT39" s="598"/>
      <c r="BU39" s="598"/>
      <c r="BV39" s="598"/>
      <c r="BW39" s="598"/>
      <c r="BX39" s="598"/>
      <c r="BY39" s="598"/>
      <c r="BZ39" s="598"/>
      <c r="CA39" s="598"/>
      <c r="CB39" s="598"/>
      <c r="CC39" s="598"/>
      <c r="CD39" s="598"/>
      <c r="CE39" s="598"/>
      <c r="CF39" s="598"/>
      <c r="CG39" s="598"/>
      <c r="CH39" s="598"/>
      <c r="CI39" s="598"/>
      <c r="CJ39" s="598"/>
      <c r="CK39" s="598"/>
      <c r="CL39" s="598"/>
      <c r="CM39" s="598"/>
      <c r="CN39" s="598"/>
      <c r="CO39" s="598"/>
      <c r="CP39" s="598"/>
      <c r="CQ39" s="598"/>
      <c r="CR39" s="598"/>
      <c r="CS39" s="598"/>
      <c r="CT39" s="598"/>
      <c r="CU39" s="598"/>
      <c r="CV39" s="598"/>
      <c r="CW39" s="598"/>
      <c r="CX39" s="598"/>
      <c r="CY39" s="598"/>
      <c r="CZ39" s="598"/>
      <c r="DA39" s="598"/>
      <c r="DB39" s="598"/>
      <c r="DC39" s="598"/>
      <c r="DD39" s="598"/>
      <c r="DE39" s="598"/>
      <c r="DF39" s="543"/>
    </row>
    <row r="40" spans="1:110" s="2" customFormat="1" ht="20.45" customHeight="1" thickBot="1" x14ac:dyDescent="0.25">
      <c r="A40" s="557"/>
      <c r="B40" s="531" t="s">
        <v>325</v>
      </c>
      <c r="C40" s="562"/>
      <c r="D40" s="562"/>
      <c r="E40" s="1009"/>
      <c r="F40" s="1009"/>
      <c r="G40" s="1008"/>
      <c r="H40" s="1009"/>
      <c r="I40" s="1009"/>
      <c r="J40" s="1009"/>
      <c r="K40" s="1009"/>
      <c r="L40" s="1009"/>
      <c r="M40" s="1008"/>
      <c r="N40" s="1009"/>
      <c r="O40" s="1009"/>
      <c r="P40" s="1009"/>
      <c r="Q40" s="560"/>
      <c r="R40" s="560"/>
      <c r="S40" s="563"/>
      <c r="T40" s="560"/>
      <c r="U40" s="560"/>
      <c r="V40" s="560"/>
      <c r="W40" s="1009"/>
      <c r="X40" s="1009"/>
      <c r="Y40" s="1008"/>
      <c r="Z40" s="1009"/>
      <c r="AA40" s="1009"/>
      <c r="AB40" s="1009"/>
      <c r="AC40" s="1009"/>
      <c r="AD40" s="1009"/>
      <c r="AE40" s="1008"/>
      <c r="AF40" s="1009"/>
      <c r="AG40" s="1009"/>
      <c r="AH40" s="1009"/>
      <c r="AI40" s="1009"/>
      <c r="AJ40" s="1009"/>
      <c r="AK40" s="1008"/>
      <c r="AL40" s="1009"/>
      <c r="AM40" s="1009"/>
      <c r="AN40" s="1009"/>
      <c r="AO40" s="1009"/>
      <c r="AP40" s="1009"/>
      <c r="AQ40" s="1008"/>
      <c r="AR40" s="1009"/>
      <c r="AS40" s="1009"/>
      <c r="AT40" s="1009"/>
      <c r="AU40" s="1009"/>
      <c r="AV40" s="1009"/>
      <c r="AW40" s="1008"/>
      <c r="AX40" s="1009"/>
      <c r="AY40" s="1009"/>
      <c r="AZ40" s="1009"/>
      <c r="BA40" s="1010"/>
      <c r="BB40" s="1034"/>
      <c r="BC40" s="1010"/>
      <c r="BD40" s="1034"/>
      <c r="BE40" s="15"/>
      <c r="BF40" s="15"/>
      <c r="BG40" s="531" t="s">
        <v>325</v>
      </c>
      <c r="BH40" s="562"/>
      <c r="BI40" s="562"/>
      <c r="BJ40" s="559"/>
      <c r="BK40" s="559"/>
      <c r="BL40" s="597"/>
      <c r="BM40" s="559"/>
      <c r="BN40" s="559"/>
      <c r="BO40" s="559"/>
      <c r="BP40" s="559"/>
      <c r="BQ40" s="559"/>
      <c r="BR40" s="597"/>
      <c r="BS40" s="559"/>
      <c r="BT40" s="559"/>
      <c r="BU40" s="559"/>
      <c r="BV40" s="559"/>
      <c r="BW40" s="559"/>
      <c r="BX40" s="597"/>
      <c r="BY40" s="559"/>
      <c r="BZ40" s="559"/>
      <c r="CA40" s="559"/>
      <c r="CB40" s="559"/>
      <c r="CC40" s="559"/>
      <c r="CD40" s="597"/>
      <c r="CE40" s="559"/>
      <c r="CF40" s="559"/>
      <c r="CG40" s="559"/>
      <c r="CH40" s="559"/>
      <c r="CI40" s="559"/>
      <c r="CJ40" s="597"/>
      <c r="CK40" s="559"/>
      <c r="CL40" s="559"/>
      <c r="CM40" s="559"/>
      <c r="CN40" s="559"/>
      <c r="CO40" s="559"/>
      <c r="CP40" s="597"/>
      <c r="CQ40" s="559"/>
      <c r="CR40" s="559"/>
      <c r="CS40" s="559"/>
      <c r="CT40" s="559"/>
      <c r="CU40" s="559"/>
      <c r="CV40" s="597"/>
      <c r="CW40" s="559"/>
      <c r="CX40" s="559"/>
      <c r="CY40" s="559"/>
      <c r="CZ40" s="559"/>
      <c r="DA40" s="559"/>
      <c r="DB40" s="597"/>
      <c r="DC40" s="559"/>
      <c r="DD40" s="559"/>
      <c r="DE40" s="559"/>
      <c r="DF40" s="543"/>
    </row>
    <row r="41" spans="1:110" s="2" customFormat="1" ht="20.25" customHeight="1" x14ac:dyDescent="0.2">
      <c r="A41" s="557"/>
      <c r="B41" s="565" t="s">
        <v>166</v>
      </c>
      <c r="C41" s="566" t="s">
        <v>167</v>
      </c>
      <c r="D41" s="567">
        <v>3</v>
      </c>
      <c r="E41" s="902" t="s">
        <v>168</v>
      </c>
      <c r="F41" s="903" t="s">
        <v>168</v>
      </c>
      <c r="G41" s="903">
        <f>SUM(E41:F41)</f>
        <v>0</v>
      </c>
      <c r="H41" s="1014"/>
      <c r="I41" s="1014"/>
      <c r="J41" s="1015"/>
      <c r="K41" s="902" t="s">
        <v>168</v>
      </c>
      <c r="L41" s="903" t="s">
        <v>168</v>
      </c>
      <c r="M41" s="903">
        <f>SUM(K41:L41)</f>
        <v>0</v>
      </c>
      <c r="N41" s="1014"/>
      <c r="O41" s="1014"/>
      <c r="P41" s="1015"/>
      <c r="Q41" s="1299">
        <v>17.431603978862295</v>
      </c>
      <c r="R41" s="1299">
        <v>0</v>
      </c>
      <c r="S41" s="568">
        <f>SUM(Q41:R41)</f>
        <v>17.431603978862295</v>
      </c>
      <c r="T41" s="599"/>
      <c r="U41" s="599"/>
      <c r="V41" s="600"/>
      <c r="W41" s="902" t="s">
        <v>168</v>
      </c>
      <c r="X41" s="903" t="s">
        <v>168</v>
      </c>
      <c r="Y41" s="903">
        <f>SUM(W41:X41)</f>
        <v>0</v>
      </c>
      <c r="Z41" s="1014"/>
      <c r="AA41" s="1014"/>
      <c r="AB41" s="1015"/>
      <c r="AC41" s="902" t="s">
        <v>168</v>
      </c>
      <c r="AD41" s="903" t="s">
        <v>168</v>
      </c>
      <c r="AE41" s="903">
        <f>SUM(AC41:AD41)</f>
        <v>0</v>
      </c>
      <c r="AF41" s="1014"/>
      <c r="AG41" s="1014"/>
      <c r="AH41" s="1015"/>
      <c r="AI41" s="902" t="s">
        <v>168</v>
      </c>
      <c r="AJ41" s="903" t="s">
        <v>168</v>
      </c>
      <c r="AK41" s="903">
        <f>SUM(AI41:AJ41)</f>
        <v>0</v>
      </c>
      <c r="AL41" s="1014"/>
      <c r="AM41" s="1014"/>
      <c r="AN41" s="1015"/>
      <c r="AO41" s="902" t="s">
        <v>168</v>
      </c>
      <c r="AP41" s="903" t="s">
        <v>168</v>
      </c>
      <c r="AQ41" s="903">
        <f>SUM(AO41:AP41)</f>
        <v>0</v>
      </c>
      <c r="AR41" s="1014"/>
      <c r="AS41" s="1014"/>
      <c r="AT41" s="1015"/>
      <c r="AU41" s="902" t="s">
        <v>168</v>
      </c>
      <c r="AV41" s="903" t="s">
        <v>168</v>
      </c>
      <c r="AW41" s="903">
        <f>SUM(AU41:AV41)</f>
        <v>0</v>
      </c>
      <c r="AX41" s="1014"/>
      <c r="AY41" s="1014"/>
      <c r="AZ41" s="1015"/>
      <c r="BA41" s="543"/>
      <c r="BB41" s="570" t="s">
        <v>326</v>
      </c>
      <c r="BC41" s="543"/>
      <c r="BD41" s="570" t="s">
        <v>327</v>
      </c>
      <c r="BE41" s="15"/>
      <c r="BF41" s="15"/>
      <c r="BG41" s="565" t="s">
        <v>166</v>
      </c>
      <c r="BH41" s="566" t="s">
        <v>167</v>
      </c>
      <c r="BI41" s="567">
        <v>3</v>
      </c>
      <c r="BJ41" s="571" t="s">
        <v>328</v>
      </c>
      <c r="BK41" s="533" t="s">
        <v>329</v>
      </c>
      <c r="BL41" s="572" t="s">
        <v>330</v>
      </c>
      <c r="BM41" s="601"/>
      <c r="BN41" s="601"/>
      <c r="BO41" s="602"/>
      <c r="BP41" s="571" t="s">
        <v>328</v>
      </c>
      <c r="BQ41" s="533" t="s">
        <v>329</v>
      </c>
      <c r="BR41" s="572" t="s">
        <v>330</v>
      </c>
      <c r="BS41" s="601"/>
      <c r="BT41" s="601"/>
      <c r="BU41" s="602"/>
      <c r="BV41" s="571" t="s">
        <v>328</v>
      </c>
      <c r="BW41" s="533" t="s">
        <v>329</v>
      </c>
      <c r="BX41" s="572" t="s">
        <v>330</v>
      </c>
      <c r="BY41" s="601"/>
      <c r="BZ41" s="601"/>
      <c r="CA41" s="602"/>
      <c r="CB41" s="571" t="s">
        <v>328</v>
      </c>
      <c r="CC41" s="533" t="s">
        <v>329</v>
      </c>
      <c r="CD41" s="572" t="s">
        <v>330</v>
      </c>
      <c r="CE41" s="601"/>
      <c r="CF41" s="601"/>
      <c r="CG41" s="602"/>
      <c r="CH41" s="571" t="s">
        <v>328</v>
      </c>
      <c r="CI41" s="533" t="s">
        <v>329</v>
      </c>
      <c r="CJ41" s="572" t="s">
        <v>330</v>
      </c>
      <c r="CK41" s="601"/>
      <c r="CL41" s="601"/>
      <c r="CM41" s="602"/>
      <c r="CN41" s="571" t="s">
        <v>328</v>
      </c>
      <c r="CO41" s="533" t="s">
        <v>329</v>
      </c>
      <c r="CP41" s="572" t="s">
        <v>330</v>
      </c>
      <c r="CQ41" s="601"/>
      <c r="CR41" s="601"/>
      <c r="CS41" s="602"/>
      <c r="CT41" s="571" t="s">
        <v>328</v>
      </c>
      <c r="CU41" s="533" t="s">
        <v>329</v>
      </c>
      <c r="CV41" s="572" t="s">
        <v>330</v>
      </c>
      <c r="CW41" s="601"/>
      <c r="CX41" s="601"/>
      <c r="CY41" s="602"/>
      <c r="CZ41" s="571" t="s">
        <v>328</v>
      </c>
      <c r="DA41" s="533" t="s">
        <v>329</v>
      </c>
      <c r="DB41" s="572" t="s">
        <v>330</v>
      </c>
      <c r="DC41" s="601"/>
      <c r="DD41" s="601"/>
      <c r="DE41" s="602"/>
      <c r="DF41" s="543"/>
    </row>
    <row r="42" spans="1:110" s="2" customFormat="1" ht="20.25" customHeight="1" x14ac:dyDescent="0.2">
      <c r="A42" s="557"/>
      <c r="B42" s="574" t="s">
        <v>177</v>
      </c>
      <c r="C42" s="575" t="s">
        <v>167</v>
      </c>
      <c r="D42" s="576">
        <v>3</v>
      </c>
      <c r="E42" s="905" t="s">
        <v>168</v>
      </c>
      <c r="F42" s="906" t="s">
        <v>168</v>
      </c>
      <c r="G42" s="906">
        <f>SUM(E42:F42)</f>
        <v>0</v>
      </c>
      <c r="H42" s="1016"/>
      <c r="I42" s="1016"/>
      <c r="J42" s="1017"/>
      <c r="K42" s="905" t="s">
        <v>168</v>
      </c>
      <c r="L42" s="906" t="s">
        <v>168</v>
      </c>
      <c r="M42" s="906">
        <f>SUM(K42:L42)</f>
        <v>0</v>
      </c>
      <c r="N42" s="1016"/>
      <c r="O42" s="1016"/>
      <c r="P42" s="1017"/>
      <c r="Q42" s="1300">
        <v>61.825741063102271</v>
      </c>
      <c r="R42" s="1300">
        <v>0</v>
      </c>
      <c r="S42" s="577">
        <f>SUM(Q42:R42)</f>
        <v>61.825741063102271</v>
      </c>
      <c r="T42" s="549"/>
      <c r="U42" s="549"/>
      <c r="V42" s="603"/>
      <c r="W42" s="905" t="s">
        <v>168</v>
      </c>
      <c r="X42" s="906" t="s">
        <v>168</v>
      </c>
      <c r="Y42" s="906">
        <f>SUM(W42:X42)</f>
        <v>0</v>
      </c>
      <c r="Z42" s="1016"/>
      <c r="AA42" s="1016"/>
      <c r="AB42" s="1017"/>
      <c r="AC42" s="905" t="s">
        <v>168</v>
      </c>
      <c r="AD42" s="906" t="s">
        <v>168</v>
      </c>
      <c r="AE42" s="906">
        <f>SUM(AC42:AD42)</f>
        <v>0</v>
      </c>
      <c r="AF42" s="1016"/>
      <c r="AG42" s="1016"/>
      <c r="AH42" s="1017"/>
      <c r="AI42" s="905" t="s">
        <v>168</v>
      </c>
      <c r="AJ42" s="906" t="s">
        <v>168</v>
      </c>
      <c r="AK42" s="906">
        <f>SUM(AI42:AJ42)</f>
        <v>0</v>
      </c>
      <c r="AL42" s="1016"/>
      <c r="AM42" s="1016"/>
      <c r="AN42" s="1017"/>
      <c r="AO42" s="905" t="s">
        <v>168</v>
      </c>
      <c r="AP42" s="906" t="s">
        <v>168</v>
      </c>
      <c r="AQ42" s="906">
        <f>SUM(AO42:AP42)</f>
        <v>0</v>
      </c>
      <c r="AR42" s="1016"/>
      <c r="AS42" s="1016"/>
      <c r="AT42" s="1017"/>
      <c r="AU42" s="905" t="s">
        <v>168</v>
      </c>
      <c r="AV42" s="906" t="s">
        <v>168</v>
      </c>
      <c r="AW42" s="906">
        <f>SUM(AU42:AV42)</f>
        <v>0</v>
      </c>
      <c r="AX42" s="1016"/>
      <c r="AY42" s="1016"/>
      <c r="AZ42" s="1017"/>
      <c r="BA42" s="543"/>
      <c r="BB42" s="579" t="s">
        <v>331</v>
      </c>
      <c r="BC42" s="543"/>
      <c r="BD42" s="579" t="s">
        <v>332</v>
      </c>
      <c r="BE42" s="15"/>
      <c r="BF42" s="15"/>
      <c r="BG42" s="574" t="s">
        <v>177</v>
      </c>
      <c r="BH42" s="575" t="s">
        <v>167</v>
      </c>
      <c r="BI42" s="576">
        <v>3</v>
      </c>
      <c r="BJ42" s="580" t="s">
        <v>333</v>
      </c>
      <c r="BK42" s="535" t="s">
        <v>334</v>
      </c>
      <c r="BL42" s="581" t="s">
        <v>335</v>
      </c>
      <c r="BM42" s="550"/>
      <c r="BN42" s="550"/>
      <c r="BO42" s="604"/>
      <c r="BP42" s="580" t="s">
        <v>333</v>
      </c>
      <c r="BQ42" s="535" t="s">
        <v>334</v>
      </c>
      <c r="BR42" s="581" t="s">
        <v>335</v>
      </c>
      <c r="BS42" s="550"/>
      <c r="BT42" s="550"/>
      <c r="BU42" s="604"/>
      <c r="BV42" s="580" t="s">
        <v>333</v>
      </c>
      <c r="BW42" s="535" t="s">
        <v>334</v>
      </c>
      <c r="BX42" s="581" t="s">
        <v>335</v>
      </c>
      <c r="BY42" s="550"/>
      <c r="BZ42" s="550"/>
      <c r="CA42" s="604"/>
      <c r="CB42" s="580" t="s">
        <v>333</v>
      </c>
      <c r="CC42" s="535" t="s">
        <v>334</v>
      </c>
      <c r="CD42" s="581" t="s">
        <v>335</v>
      </c>
      <c r="CE42" s="550"/>
      <c r="CF42" s="550"/>
      <c r="CG42" s="604"/>
      <c r="CH42" s="580" t="s">
        <v>333</v>
      </c>
      <c r="CI42" s="535" t="s">
        <v>334</v>
      </c>
      <c r="CJ42" s="581" t="s">
        <v>335</v>
      </c>
      <c r="CK42" s="550"/>
      <c r="CL42" s="550"/>
      <c r="CM42" s="604"/>
      <c r="CN42" s="580" t="s">
        <v>333</v>
      </c>
      <c r="CO42" s="535" t="s">
        <v>334</v>
      </c>
      <c r="CP42" s="581" t="s">
        <v>335</v>
      </c>
      <c r="CQ42" s="550"/>
      <c r="CR42" s="550"/>
      <c r="CS42" s="604"/>
      <c r="CT42" s="580" t="s">
        <v>333</v>
      </c>
      <c r="CU42" s="535" t="s">
        <v>334</v>
      </c>
      <c r="CV42" s="581" t="s">
        <v>335</v>
      </c>
      <c r="CW42" s="550"/>
      <c r="CX42" s="550"/>
      <c r="CY42" s="604"/>
      <c r="CZ42" s="580" t="s">
        <v>333</v>
      </c>
      <c r="DA42" s="535" t="s">
        <v>334</v>
      </c>
      <c r="DB42" s="581" t="s">
        <v>335</v>
      </c>
      <c r="DC42" s="550"/>
      <c r="DD42" s="550"/>
      <c r="DE42" s="604"/>
      <c r="DF42" s="543"/>
    </row>
    <row r="43" spans="1:110" s="2" customFormat="1" ht="20.25" customHeight="1" x14ac:dyDescent="0.2">
      <c r="A43" s="557"/>
      <c r="B43" s="574" t="s">
        <v>336</v>
      </c>
      <c r="C43" s="575" t="s">
        <v>167</v>
      </c>
      <c r="D43" s="576">
        <v>3</v>
      </c>
      <c r="E43" s="905" t="s">
        <v>168</v>
      </c>
      <c r="F43" s="906" t="s">
        <v>168</v>
      </c>
      <c r="G43" s="906">
        <f>SUM(E43:F43)</f>
        <v>0</v>
      </c>
      <c r="H43" s="1016"/>
      <c r="I43" s="1016"/>
      <c r="J43" s="1017"/>
      <c r="K43" s="905" t="s">
        <v>168</v>
      </c>
      <c r="L43" s="906" t="s">
        <v>168</v>
      </c>
      <c r="M43" s="906">
        <f>SUM(K43:L43)</f>
        <v>0</v>
      </c>
      <c r="N43" s="1016"/>
      <c r="O43" s="1016"/>
      <c r="P43" s="1017"/>
      <c r="Q43" s="1300">
        <v>0</v>
      </c>
      <c r="R43" s="1300">
        <v>0</v>
      </c>
      <c r="S43" s="577">
        <f>SUM(Q43:R43)</f>
        <v>0</v>
      </c>
      <c r="T43" s="549"/>
      <c r="U43" s="549"/>
      <c r="V43" s="603"/>
      <c r="W43" s="905" t="s">
        <v>168</v>
      </c>
      <c r="X43" s="906" t="s">
        <v>168</v>
      </c>
      <c r="Y43" s="906">
        <f>SUM(W43:X43)</f>
        <v>0</v>
      </c>
      <c r="Z43" s="1016"/>
      <c r="AA43" s="1016"/>
      <c r="AB43" s="1017"/>
      <c r="AC43" s="905" t="s">
        <v>168</v>
      </c>
      <c r="AD43" s="906" t="s">
        <v>168</v>
      </c>
      <c r="AE43" s="906">
        <f>SUM(AC43:AD43)</f>
        <v>0</v>
      </c>
      <c r="AF43" s="1016"/>
      <c r="AG43" s="1016"/>
      <c r="AH43" s="1017"/>
      <c r="AI43" s="905" t="s">
        <v>168</v>
      </c>
      <c r="AJ43" s="906" t="s">
        <v>168</v>
      </c>
      <c r="AK43" s="906">
        <f>SUM(AI43:AJ43)</f>
        <v>0</v>
      </c>
      <c r="AL43" s="1016"/>
      <c r="AM43" s="1016"/>
      <c r="AN43" s="1017"/>
      <c r="AO43" s="905" t="s">
        <v>168</v>
      </c>
      <c r="AP43" s="906" t="s">
        <v>168</v>
      </c>
      <c r="AQ43" s="906">
        <f>SUM(AO43:AP43)</f>
        <v>0</v>
      </c>
      <c r="AR43" s="1016"/>
      <c r="AS43" s="1016"/>
      <c r="AT43" s="1017"/>
      <c r="AU43" s="905" t="s">
        <v>168</v>
      </c>
      <c r="AV43" s="906" t="s">
        <v>168</v>
      </c>
      <c r="AW43" s="906">
        <f>SUM(AU43:AV43)</f>
        <v>0</v>
      </c>
      <c r="AX43" s="1016"/>
      <c r="AY43" s="1016"/>
      <c r="AZ43" s="1017"/>
      <c r="BA43" s="543"/>
      <c r="BB43" s="579" t="s">
        <v>337</v>
      </c>
      <c r="BC43" s="543"/>
      <c r="BD43" s="579" t="s">
        <v>338</v>
      </c>
      <c r="BE43" s="15"/>
      <c r="BF43" s="15"/>
      <c r="BG43" s="574" t="s">
        <v>336</v>
      </c>
      <c r="BH43" s="575" t="s">
        <v>167</v>
      </c>
      <c r="BI43" s="576">
        <v>3</v>
      </c>
      <c r="BJ43" s="580" t="s">
        <v>339</v>
      </c>
      <c r="BK43" s="535" t="s">
        <v>340</v>
      </c>
      <c r="BL43" s="581" t="s">
        <v>341</v>
      </c>
      <c r="BM43" s="550"/>
      <c r="BN43" s="550"/>
      <c r="BO43" s="604"/>
      <c r="BP43" s="580" t="s">
        <v>339</v>
      </c>
      <c r="BQ43" s="535" t="s">
        <v>340</v>
      </c>
      <c r="BR43" s="581" t="s">
        <v>341</v>
      </c>
      <c r="BS43" s="550"/>
      <c r="BT43" s="550"/>
      <c r="BU43" s="604"/>
      <c r="BV43" s="580" t="s">
        <v>339</v>
      </c>
      <c r="BW43" s="535" t="s">
        <v>340</v>
      </c>
      <c r="BX43" s="581" t="s">
        <v>341</v>
      </c>
      <c r="BY43" s="550"/>
      <c r="BZ43" s="550"/>
      <c r="CA43" s="604"/>
      <c r="CB43" s="580" t="s">
        <v>339</v>
      </c>
      <c r="CC43" s="535" t="s">
        <v>340</v>
      </c>
      <c r="CD43" s="581" t="s">
        <v>341</v>
      </c>
      <c r="CE43" s="550"/>
      <c r="CF43" s="550"/>
      <c r="CG43" s="604"/>
      <c r="CH43" s="580" t="s">
        <v>339</v>
      </c>
      <c r="CI43" s="535" t="s">
        <v>340</v>
      </c>
      <c r="CJ43" s="581" t="s">
        <v>341</v>
      </c>
      <c r="CK43" s="550"/>
      <c r="CL43" s="550"/>
      <c r="CM43" s="604"/>
      <c r="CN43" s="580" t="s">
        <v>339</v>
      </c>
      <c r="CO43" s="535" t="s">
        <v>340</v>
      </c>
      <c r="CP43" s="581" t="s">
        <v>341</v>
      </c>
      <c r="CQ43" s="550"/>
      <c r="CR43" s="550"/>
      <c r="CS43" s="604"/>
      <c r="CT43" s="580" t="s">
        <v>339</v>
      </c>
      <c r="CU43" s="535" t="s">
        <v>340</v>
      </c>
      <c r="CV43" s="581" t="s">
        <v>341</v>
      </c>
      <c r="CW43" s="550"/>
      <c r="CX43" s="550"/>
      <c r="CY43" s="604"/>
      <c r="CZ43" s="580" t="s">
        <v>339</v>
      </c>
      <c r="DA43" s="535" t="s">
        <v>340</v>
      </c>
      <c r="DB43" s="581" t="s">
        <v>341</v>
      </c>
      <c r="DC43" s="550"/>
      <c r="DD43" s="550"/>
      <c r="DE43" s="604"/>
      <c r="DF43" s="543"/>
    </row>
    <row r="44" spans="1:110" s="2" customFormat="1" ht="20.25" customHeight="1" thickBot="1" x14ac:dyDescent="0.25">
      <c r="A44" s="557"/>
      <c r="B44" s="583" t="s">
        <v>342</v>
      </c>
      <c r="C44" s="584" t="s">
        <v>167</v>
      </c>
      <c r="D44" s="585">
        <v>3</v>
      </c>
      <c r="E44" s="908">
        <f>SUM(E41:E43)</f>
        <v>0</v>
      </c>
      <c r="F44" s="909">
        <f>SUM(F41:F43)</f>
        <v>0</v>
      </c>
      <c r="G44" s="909">
        <f>SUM(E44:F44)</f>
        <v>0</v>
      </c>
      <c r="H44" s="1018"/>
      <c r="I44" s="1018"/>
      <c r="J44" s="1019"/>
      <c r="K44" s="908">
        <f>SUM(K41:K43)</f>
        <v>0</v>
      </c>
      <c r="L44" s="909">
        <f>SUM(L41:L43)</f>
        <v>0</v>
      </c>
      <c r="M44" s="909">
        <f>SUM(K44:L44)</f>
        <v>0</v>
      </c>
      <c r="N44" s="1018"/>
      <c r="O44" s="1018"/>
      <c r="P44" s="1019"/>
      <c r="Q44" s="586">
        <f>SUM(Q41:Q43)</f>
        <v>79.25734504196457</v>
      </c>
      <c r="R44" s="587">
        <f>SUM(R41:R43)</f>
        <v>0</v>
      </c>
      <c r="S44" s="587">
        <f>SUM(Q44:R44)</f>
        <v>79.25734504196457</v>
      </c>
      <c r="T44" s="605"/>
      <c r="U44" s="605"/>
      <c r="V44" s="606"/>
      <c r="W44" s="908">
        <f>SUM(W41:W43)</f>
        <v>0</v>
      </c>
      <c r="X44" s="909">
        <f>SUM(X41:X43)</f>
        <v>0</v>
      </c>
      <c r="Y44" s="909">
        <f>SUM(W44:X44)</f>
        <v>0</v>
      </c>
      <c r="Z44" s="1018"/>
      <c r="AA44" s="1018"/>
      <c r="AB44" s="1019"/>
      <c r="AC44" s="908">
        <f>SUM(AC41:AC43)</f>
        <v>0</v>
      </c>
      <c r="AD44" s="909">
        <f>SUM(AD41:AD43)</f>
        <v>0</v>
      </c>
      <c r="AE44" s="909">
        <f>SUM(AC44:AD44)</f>
        <v>0</v>
      </c>
      <c r="AF44" s="1018"/>
      <c r="AG44" s="1018"/>
      <c r="AH44" s="1019"/>
      <c r="AI44" s="908">
        <f>SUM(AI41:AI43)</f>
        <v>0</v>
      </c>
      <c r="AJ44" s="909">
        <f>SUM(AJ41:AJ43)</f>
        <v>0</v>
      </c>
      <c r="AK44" s="909">
        <f>SUM(AI44:AJ44)</f>
        <v>0</v>
      </c>
      <c r="AL44" s="1018"/>
      <c r="AM44" s="1018"/>
      <c r="AN44" s="1019"/>
      <c r="AO44" s="908">
        <f>SUM(AO41:AO43)</f>
        <v>0</v>
      </c>
      <c r="AP44" s="909">
        <f>SUM(AP41:AP43)</f>
        <v>0</v>
      </c>
      <c r="AQ44" s="909">
        <f>SUM(AO44:AP44)</f>
        <v>0</v>
      </c>
      <c r="AR44" s="1018"/>
      <c r="AS44" s="1018"/>
      <c r="AT44" s="1019"/>
      <c r="AU44" s="908">
        <f>SUM(AU41:AU43)</f>
        <v>0</v>
      </c>
      <c r="AV44" s="909">
        <f>SUM(AV41:AV43)</f>
        <v>0</v>
      </c>
      <c r="AW44" s="909">
        <f>SUM(AU44:AV44)</f>
        <v>0</v>
      </c>
      <c r="AX44" s="1018"/>
      <c r="AY44" s="1018"/>
      <c r="AZ44" s="1019"/>
      <c r="BA44" s="543"/>
      <c r="BB44" s="589" t="s">
        <v>343</v>
      </c>
      <c r="BC44" s="543"/>
      <c r="BD44" s="589" t="s">
        <v>344</v>
      </c>
      <c r="BE44" s="15"/>
      <c r="BF44" s="15"/>
      <c r="BG44" s="583" t="s">
        <v>342</v>
      </c>
      <c r="BH44" s="584" t="s">
        <v>167</v>
      </c>
      <c r="BI44" s="585">
        <v>3</v>
      </c>
      <c r="BJ44" s="590" t="s">
        <v>345</v>
      </c>
      <c r="BK44" s="591" t="s">
        <v>346</v>
      </c>
      <c r="BL44" s="591" t="s">
        <v>347</v>
      </c>
      <c r="BM44" s="607"/>
      <c r="BN44" s="607"/>
      <c r="BO44" s="608"/>
      <c r="BP44" s="590" t="s">
        <v>345</v>
      </c>
      <c r="BQ44" s="591" t="s">
        <v>346</v>
      </c>
      <c r="BR44" s="591" t="s">
        <v>347</v>
      </c>
      <c r="BS44" s="607"/>
      <c r="BT44" s="607"/>
      <c r="BU44" s="608"/>
      <c r="BV44" s="590" t="s">
        <v>345</v>
      </c>
      <c r="BW44" s="591" t="s">
        <v>346</v>
      </c>
      <c r="BX44" s="591" t="s">
        <v>347</v>
      </c>
      <c r="BY44" s="607"/>
      <c r="BZ44" s="607"/>
      <c r="CA44" s="608"/>
      <c r="CB44" s="590" t="s">
        <v>345</v>
      </c>
      <c r="CC44" s="591" t="s">
        <v>346</v>
      </c>
      <c r="CD44" s="591" t="s">
        <v>347</v>
      </c>
      <c r="CE44" s="607"/>
      <c r="CF44" s="607"/>
      <c r="CG44" s="608"/>
      <c r="CH44" s="590" t="s">
        <v>345</v>
      </c>
      <c r="CI44" s="591" t="s">
        <v>346</v>
      </c>
      <c r="CJ44" s="591" t="s">
        <v>347</v>
      </c>
      <c r="CK44" s="607"/>
      <c r="CL44" s="607"/>
      <c r="CM44" s="608"/>
      <c r="CN44" s="590" t="s">
        <v>345</v>
      </c>
      <c r="CO44" s="591" t="s">
        <v>346</v>
      </c>
      <c r="CP44" s="591" t="s">
        <v>347</v>
      </c>
      <c r="CQ44" s="607"/>
      <c r="CR44" s="607"/>
      <c r="CS44" s="608"/>
      <c r="CT44" s="590" t="s">
        <v>345</v>
      </c>
      <c r="CU44" s="591" t="s">
        <v>346</v>
      </c>
      <c r="CV44" s="591" t="s">
        <v>347</v>
      </c>
      <c r="CW44" s="607"/>
      <c r="CX44" s="607"/>
      <c r="CY44" s="608"/>
      <c r="CZ44" s="590" t="s">
        <v>345</v>
      </c>
      <c r="DA44" s="591" t="s">
        <v>346</v>
      </c>
      <c r="DB44" s="591" t="s">
        <v>347</v>
      </c>
      <c r="DC44" s="607"/>
      <c r="DD44" s="607"/>
      <c r="DE44" s="608"/>
      <c r="DF44" s="543"/>
    </row>
    <row r="45" spans="1:110" s="2" customFormat="1" ht="20.25" customHeight="1" thickBot="1" x14ac:dyDescent="0.25">
      <c r="A45" s="557"/>
      <c r="B45" s="609"/>
      <c r="C45" s="610"/>
      <c r="D45" s="610"/>
      <c r="E45" s="1013"/>
      <c r="F45" s="1013"/>
      <c r="G45" s="1013"/>
      <c r="H45" s="1010"/>
      <c r="I45" s="1010"/>
      <c r="J45" s="1010"/>
      <c r="K45" s="1013"/>
      <c r="L45" s="1013"/>
      <c r="M45" s="1013"/>
      <c r="N45" s="1010"/>
      <c r="O45" s="1010"/>
      <c r="P45" s="1010"/>
      <c r="Q45" s="610"/>
      <c r="R45" s="610"/>
      <c r="S45" s="610"/>
      <c r="T45" s="543"/>
      <c r="U45" s="543"/>
      <c r="V45" s="543"/>
      <c r="W45" s="1013"/>
      <c r="X45" s="1013"/>
      <c r="Y45" s="1013"/>
      <c r="Z45" s="1010"/>
      <c r="AA45" s="1010"/>
      <c r="AB45" s="1010"/>
      <c r="AC45" s="1013"/>
      <c r="AD45" s="1013"/>
      <c r="AE45" s="1013"/>
      <c r="AF45" s="1010"/>
      <c r="AG45" s="1010"/>
      <c r="AH45" s="1010"/>
      <c r="AI45" s="1013"/>
      <c r="AJ45" s="1013"/>
      <c r="AK45" s="1013"/>
      <c r="AL45" s="1010"/>
      <c r="AM45" s="1010"/>
      <c r="AN45" s="1010"/>
      <c r="AO45" s="1013"/>
      <c r="AP45" s="1013"/>
      <c r="AQ45" s="1013"/>
      <c r="AR45" s="1010"/>
      <c r="AS45" s="1010"/>
      <c r="AT45" s="1010"/>
      <c r="AU45" s="1013"/>
      <c r="AV45" s="1013"/>
      <c r="AW45" s="1013"/>
      <c r="AX45" s="1010"/>
      <c r="AY45" s="1010"/>
      <c r="AZ45" s="1010"/>
      <c r="BA45" s="1010"/>
      <c r="BB45" s="1034"/>
      <c r="BC45" s="1010"/>
      <c r="BD45" s="564"/>
      <c r="BE45" s="15"/>
      <c r="BF45" s="15"/>
      <c r="BG45" s="609"/>
      <c r="BH45" s="610"/>
      <c r="BI45" s="610"/>
      <c r="BJ45" s="609"/>
      <c r="BK45" s="609"/>
      <c r="BL45" s="609"/>
      <c r="BM45" s="598"/>
      <c r="BN45" s="598"/>
      <c r="BO45" s="598"/>
      <c r="BP45" s="609"/>
      <c r="BQ45" s="609"/>
      <c r="BR45" s="609"/>
      <c r="BS45" s="598"/>
      <c r="BT45" s="598"/>
      <c r="BU45" s="598"/>
      <c r="BV45" s="609"/>
      <c r="BW45" s="609"/>
      <c r="BX45" s="609"/>
      <c r="BY45" s="598"/>
      <c r="BZ45" s="598"/>
      <c r="CA45" s="598"/>
      <c r="CB45" s="609"/>
      <c r="CC45" s="609"/>
      <c r="CD45" s="609"/>
      <c r="CE45" s="598"/>
      <c r="CF45" s="598"/>
      <c r="CG45" s="598"/>
      <c r="CH45" s="609"/>
      <c r="CI45" s="609"/>
      <c r="CJ45" s="609"/>
      <c r="CK45" s="598"/>
      <c r="CL45" s="598"/>
      <c r="CM45" s="598"/>
      <c r="CN45" s="609"/>
      <c r="CO45" s="609"/>
      <c r="CP45" s="609"/>
      <c r="CQ45" s="598"/>
      <c r="CR45" s="598"/>
      <c r="CS45" s="598"/>
      <c r="CT45" s="609"/>
      <c r="CU45" s="609"/>
      <c r="CV45" s="609"/>
      <c r="CW45" s="598"/>
      <c r="CX45" s="598"/>
      <c r="CY45" s="598"/>
      <c r="CZ45" s="609"/>
      <c r="DA45" s="609"/>
      <c r="DB45" s="609"/>
      <c r="DC45" s="598"/>
      <c r="DD45" s="598"/>
      <c r="DE45" s="598"/>
      <c r="DF45" s="543"/>
    </row>
    <row r="46" spans="1:110" s="2" customFormat="1" ht="20.45" customHeight="1" thickBot="1" x14ac:dyDescent="0.25">
      <c r="A46" s="557"/>
      <c r="B46" s="531" t="s">
        <v>348</v>
      </c>
      <c r="C46" s="562"/>
      <c r="D46" s="562"/>
      <c r="E46" s="1009"/>
      <c r="F46" s="1009"/>
      <c r="G46" s="1008"/>
      <c r="H46" s="1010"/>
      <c r="I46" s="1010"/>
      <c r="J46" s="1010"/>
      <c r="K46" s="1009"/>
      <c r="L46" s="1009"/>
      <c r="M46" s="1008"/>
      <c r="N46" s="1010"/>
      <c r="O46" s="1010"/>
      <c r="P46" s="1010"/>
      <c r="Q46" s="560"/>
      <c r="R46" s="560"/>
      <c r="S46" s="563"/>
      <c r="T46" s="543"/>
      <c r="U46" s="543"/>
      <c r="V46" s="543"/>
      <c r="W46" s="1009"/>
      <c r="X46" s="1009"/>
      <c r="Y46" s="1008"/>
      <c r="Z46" s="1010"/>
      <c r="AA46" s="1010"/>
      <c r="AB46" s="1010"/>
      <c r="AC46" s="1009"/>
      <c r="AD46" s="1009"/>
      <c r="AE46" s="1008"/>
      <c r="AF46" s="1010"/>
      <c r="AG46" s="1010"/>
      <c r="AH46" s="1010"/>
      <c r="AI46" s="1009"/>
      <c r="AJ46" s="1009"/>
      <c r="AK46" s="1008"/>
      <c r="AL46" s="1010"/>
      <c r="AM46" s="1010"/>
      <c r="AN46" s="1010"/>
      <c r="AO46" s="1009"/>
      <c r="AP46" s="1009"/>
      <c r="AQ46" s="1008"/>
      <c r="AR46" s="1010"/>
      <c r="AS46" s="1010"/>
      <c r="AT46" s="1010"/>
      <c r="AU46" s="1009"/>
      <c r="AV46" s="1009"/>
      <c r="AW46" s="1008"/>
      <c r="AX46" s="1010"/>
      <c r="AY46" s="1010"/>
      <c r="AZ46" s="1010"/>
      <c r="BA46" s="1010"/>
      <c r="BB46" s="1034"/>
      <c r="BC46" s="1010"/>
      <c r="BD46" s="564"/>
      <c r="BE46" s="15"/>
      <c r="BF46" s="15"/>
      <c r="BG46" s="531" t="s">
        <v>348</v>
      </c>
      <c r="BH46" s="562"/>
      <c r="BI46" s="562"/>
      <c r="BJ46" s="559"/>
      <c r="BK46" s="559"/>
      <c r="BL46" s="597"/>
      <c r="BM46" s="598"/>
      <c r="BN46" s="598"/>
      <c r="BO46" s="598"/>
      <c r="BP46" s="559"/>
      <c r="BQ46" s="559"/>
      <c r="BR46" s="597"/>
      <c r="BS46" s="598"/>
      <c r="BT46" s="598"/>
      <c r="BU46" s="598"/>
      <c r="BV46" s="559"/>
      <c r="BW46" s="559"/>
      <c r="BX46" s="597"/>
      <c r="BY46" s="598"/>
      <c r="BZ46" s="598"/>
      <c r="CA46" s="598"/>
      <c r="CB46" s="559"/>
      <c r="CC46" s="559"/>
      <c r="CD46" s="597"/>
      <c r="CE46" s="598"/>
      <c r="CF46" s="598"/>
      <c r="CG46" s="598"/>
      <c r="CH46" s="559"/>
      <c r="CI46" s="559"/>
      <c r="CJ46" s="597"/>
      <c r="CK46" s="598"/>
      <c r="CL46" s="598"/>
      <c r="CM46" s="598"/>
      <c r="CN46" s="559"/>
      <c r="CO46" s="559"/>
      <c r="CP46" s="597"/>
      <c r="CQ46" s="598"/>
      <c r="CR46" s="598"/>
      <c r="CS46" s="598"/>
      <c r="CT46" s="559"/>
      <c r="CU46" s="559"/>
      <c r="CV46" s="597"/>
      <c r="CW46" s="598"/>
      <c r="CX46" s="598"/>
      <c r="CY46" s="598"/>
      <c r="CZ46" s="559"/>
      <c r="DA46" s="559"/>
      <c r="DB46" s="597"/>
      <c r="DC46" s="598"/>
      <c r="DD46" s="598"/>
      <c r="DE46" s="598"/>
      <c r="DF46" s="543"/>
    </row>
    <row r="47" spans="1:110" s="2" customFormat="1" ht="20.25" customHeight="1" x14ac:dyDescent="0.2">
      <c r="A47" s="557"/>
      <c r="B47" s="565" t="s">
        <v>349</v>
      </c>
      <c r="C47" s="566" t="s">
        <v>167</v>
      </c>
      <c r="D47" s="567">
        <v>3</v>
      </c>
      <c r="E47" s="1022"/>
      <c r="F47" s="1023"/>
      <c r="G47" s="903" t="s">
        <v>168</v>
      </c>
      <c r="H47" s="1028"/>
      <c r="I47" s="1028"/>
      <c r="J47" s="1029"/>
      <c r="K47" s="1022"/>
      <c r="L47" s="1023"/>
      <c r="M47" s="903" t="s">
        <v>168</v>
      </c>
      <c r="N47" s="1028"/>
      <c r="O47" s="1028"/>
      <c r="P47" s="1029"/>
      <c r="Q47" s="624"/>
      <c r="R47" s="554"/>
      <c r="S47" s="1299">
        <v>16.854222256760959</v>
      </c>
      <c r="T47" s="625"/>
      <c r="U47" s="625"/>
      <c r="V47" s="626"/>
      <c r="W47" s="1022"/>
      <c r="X47" s="1023"/>
      <c r="Y47" s="903" t="s">
        <v>168</v>
      </c>
      <c r="Z47" s="1028"/>
      <c r="AA47" s="1028"/>
      <c r="AB47" s="1029"/>
      <c r="AC47" s="1022"/>
      <c r="AD47" s="1023"/>
      <c r="AE47" s="903" t="s">
        <v>168</v>
      </c>
      <c r="AF47" s="1028"/>
      <c r="AG47" s="1028"/>
      <c r="AH47" s="1029"/>
      <c r="AI47" s="1022"/>
      <c r="AJ47" s="1023"/>
      <c r="AK47" s="903" t="s">
        <v>168</v>
      </c>
      <c r="AL47" s="1028"/>
      <c r="AM47" s="1028"/>
      <c r="AN47" s="1029"/>
      <c r="AO47" s="1022"/>
      <c r="AP47" s="1023"/>
      <c r="AQ47" s="903" t="s">
        <v>168</v>
      </c>
      <c r="AR47" s="1028"/>
      <c r="AS47" s="1028"/>
      <c r="AT47" s="1029"/>
      <c r="AU47" s="1022"/>
      <c r="AV47" s="1023"/>
      <c r="AW47" s="903" t="s">
        <v>168</v>
      </c>
      <c r="AX47" s="1028"/>
      <c r="AY47" s="1028"/>
      <c r="AZ47" s="1029"/>
      <c r="BA47" s="543"/>
      <c r="BB47" s="570" t="s">
        <v>350</v>
      </c>
      <c r="BC47" s="543"/>
      <c r="BD47" s="570" t="s">
        <v>351</v>
      </c>
      <c r="BE47" s="15"/>
      <c r="BF47" s="15"/>
      <c r="BG47" s="565" t="s">
        <v>349</v>
      </c>
      <c r="BH47" s="566" t="s">
        <v>167</v>
      </c>
      <c r="BI47" s="567">
        <v>3</v>
      </c>
      <c r="BJ47" s="627"/>
      <c r="BK47" s="555"/>
      <c r="BL47" s="533" t="s">
        <v>352</v>
      </c>
      <c r="BM47" s="628"/>
      <c r="BN47" s="628"/>
      <c r="BO47" s="629"/>
      <c r="BP47" s="627"/>
      <c r="BQ47" s="555"/>
      <c r="BR47" s="533" t="s">
        <v>352</v>
      </c>
      <c r="BS47" s="628"/>
      <c r="BT47" s="628"/>
      <c r="BU47" s="629"/>
      <c r="BV47" s="627"/>
      <c r="BW47" s="555"/>
      <c r="BX47" s="533" t="s">
        <v>352</v>
      </c>
      <c r="BY47" s="628"/>
      <c r="BZ47" s="628"/>
      <c r="CA47" s="629"/>
      <c r="CB47" s="627"/>
      <c r="CC47" s="555"/>
      <c r="CD47" s="533" t="s">
        <v>352</v>
      </c>
      <c r="CE47" s="628"/>
      <c r="CF47" s="628"/>
      <c r="CG47" s="629"/>
      <c r="CH47" s="627"/>
      <c r="CI47" s="555"/>
      <c r="CJ47" s="533" t="s">
        <v>352</v>
      </c>
      <c r="CK47" s="628"/>
      <c r="CL47" s="628"/>
      <c r="CM47" s="629"/>
      <c r="CN47" s="627"/>
      <c r="CO47" s="555"/>
      <c r="CP47" s="533" t="s">
        <v>352</v>
      </c>
      <c r="CQ47" s="628"/>
      <c r="CR47" s="628"/>
      <c r="CS47" s="629"/>
      <c r="CT47" s="627"/>
      <c r="CU47" s="555"/>
      <c r="CV47" s="533" t="s">
        <v>352</v>
      </c>
      <c r="CW47" s="628"/>
      <c r="CX47" s="628"/>
      <c r="CY47" s="629"/>
      <c r="CZ47" s="627"/>
      <c r="DA47" s="555"/>
      <c r="DB47" s="533" t="s">
        <v>352</v>
      </c>
      <c r="DC47" s="628"/>
      <c r="DD47" s="628"/>
      <c r="DE47" s="629"/>
      <c r="DF47" s="543"/>
    </row>
    <row r="48" spans="1:110" s="2" customFormat="1" ht="20.25" customHeight="1" x14ac:dyDescent="0.2">
      <c r="A48" s="557"/>
      <c r="B48" s="574" t="s">
        <v>353</v>
      </c>
      <c r="C48" s="575" t="s">
        <v>167</v>
      </c>
      <c r="D48" s="576">
        <v>3</v>
      </c>
      <c r="E48" s="1024"/>
      <c r="F48" s="1025"/>
      <c r="G48" s="906" t="s">
        <v>168</v>
      </c>
      <c r="H48" s="1016"/>
      <c r="I48" s="1016"/>
      <c r="J48" s="1017"/>
      <c r="K48" s="1024"/>
      <c r="L48" s="1025"/>
      <c r="M48" s="906" t="s">
        <v>168</v>
      </c>
      <c r="N48" s="1016"/>
      <c r="O48" s="1016"/>
      <c r="P48" s="1017"/>
      <c r="Q48" s="630"/>
      <c r="R48" s="547"/>
      <c r="S48" s="1300">
        <v>6.419126204538391</v>
      </c>
      <c r="T48" s="549"/>
      <c r="U48" s="549"/>
      <c r="V48" s="603"/>
      <c r="W48" s="1024"/>
      <c r="X48" s="1025"/>
      <c r="Y48" s="906" t="s">
        <v>168</v>
      </c>
      <c r="Z48" s="1016"/>
      <c r="AA48" s="1016"/>
      <c r="AB48" s="1017"/>
      <c r="AC48" s="1024"/>
      <c r="AD48" s="1025"/>
      <c r="AE48" s="906" t="s">
        <v>168</v>
      </c>
      <c r="AF48" s="1016"/>
      <c r="AG48" s="1016"/>
      <c r="AH48" s="1017"/>
      <c r="AI48" s="1024"/>
      <c r="AJ48" s="1025"/>
      <c r="AK48" s="906" t="s">
        <v>168</v>
      </c>
      <c r="AL48" s="1016"/>
      <c r="AM48" s="1016"/>
      <c r="AN48" s="1017"/>
      <c r="AO48" s="1024"/>
      <c r="AP48" s="1025"/>
      <c r="AQ48" s="906" t="s">
        <v>168</v>
      </c>
      <c r="AR48" s="1016"/>
      <c r="AS48" s="1016"/>
      <c r="AT48" s="1017"/>
      <c r="AU48" s="1024"/>
      <c r="AV48" s="1025"/>
      <c r="AW48" s="906" t="s">
        <v>168</v>
      </c>
      <c r="AX48" s="1016"/>
      <c r="AY48" s="1016"/>
      <c r="AZ48" s="1017"/>
      <c r="BA48" s="543"/>
      <c r="BB48" s="579" t="s">
        <v>354</v>
      </c>
      <c r="BC48" s="543"/>
      <c r="BD48" s="579" t="s">
        <v>355</v>
      </c>
      <c r="BE48" s="15"/>
      <c r="BF48" s="15"/>
      <c r="BG48" s="574" t="s">
        <v>353</v>
      </c>
      <c r="BH48" s="575" t="s">
        <v>167</v>
      </c>
      <c r="BI48" s="576">
        <v>3</v>
      </c>
      <c r="BJ48" s="631"/>
      <c r="BK48" s="548"/>
      <c r="BL48" s="535" t="s">
        <v>356</v>
      </c>
      <c r="BM48" s="550"/>
      <c r="BN48" s="550"/>
      <c r="BO48" s="604"/>
      <c r="BP48" s="631"/>
      <c r="BQ48" s="548"/>
      <c r="BR48" s="535" t="s">
        <v>356</v>
      </c>
      <c r="BS48" s="550"/>
      <c r="BT48" s="550"/>
      <c r="BU48" s="604"/>
      <c r="BV48" s="631"/>
      <c r="BW48" s="548"/>
      <c r="BX48" s="535" t="s">
        <v>356</v>
      </c>
      <c r="BY48" s="550"/>
      <c r="BZ48" s="550"/>
      <c r="CA48" s="604"/>
      <c r="CB48" s="631"/>
      <c r="CC48" s="548"/>
      <c r="CD48" s="535" t="s">
        <v>356</v>
      </c>
      <c r="CE48" s="550"/>
      <c r="CF48" s="550"/>
      <c r="CG48" s="604"/>
      <c r="CH48" s="631"/>
      <c r="CI48" s="548"/>
      <c r="CJ48" s="535" t="s">
        <v>356</v>
      </c>
      <c r="CK48" s="550"/>
      <c r="CL48" s="550"/>
      <c r="CM48" s="604"/>
      <c r="CN48" s="631"/>
      <c r="CO48" s="548"/>
      <c r="CP48" s="535" t="s">
        <v>356</v>
      </c>
      <c r="CQ48" s="550"/>
      <c r="CR48" s="550"/>
      <c r="CS48" s="604"/>
      <c r="CT48" s="631"/>
      <c r="CU48" s="548"/>
      <c r="CV48" s="535" t="s">
        <v>356</v>
      </c>
      <c r="CW48" s="550"/>
      <c r="CX48" s="550"/>
      <c r="CY48" s="604"/>
      <c r="CZ48" s="631"/>
      <c r="DA48" s="548"/>
      <c r="DB48" s="535" t="s">
        <v>356</v>
      </c>
      <c r="DC48" s="550"/>
      <c r="DD48" s="550"/>
      <c r="DE48" s="604"/>
      <c r="DF48" s="543"/>
    </row>
    <row r="49" spans="1:110" s="2" customFormat="1" ht="20.25" customHeight="1" x14ac:dyDescent="0.2">
      <c r="A49" s="557"/>
      <c r="B49" s="574" t="s">
        <v>357</v>
      </c>
      <c r="C49" s="575" t="s">
        <v>167</v>
      </c>
      <c r="D49" s="576">
        <v>3</v>
      </c>
      <c r="E49" s="1024"/>
      <c r="F49" s="1025"/>
      <c r="G49" s="906" t="s">
        <v>168</v>
      </c>
      <c r="H49" s="1016"/>
      <c r="I49" s="1016"/>
      <c r="J49" s="1017"/>
      <c r="K49" s="1024"/>
      <c r="L49" s="1025"/>
      <c r="M49" s="906" t="s">
        <v>168</v>
      </c>
      <c r="N49" s="1016"/>
      <c r="O49" s="1016"/>
      <c r="P49" s="1017"/>
      <c r="Q49" s="630"/>
      <c r="R49" s="547"/>
      <c r="S49" s="1300">
        <v>0</v>
      </c>
      <c r="T49" s="549"/>
      <c r="U49" s="549"/>
      <c r="V49" s="603"/>
      <c r="W49" s="1024"/>
      <c r="X49" s="1025"/>
      <c r="Y49" s="906" t="s">
        <v>168</v>
      </c>
      <c r="Z49" s="1016"/>
      <c r="AA49" s="1016"/>
      <c r="AB49" s="1017"/>
      <c r="AC49" s="1024"/>
      <c r="AD49" s="1025"/>
      <c r="AE49" s="906" t="s">
        <v>168</v>
      </c>
      <c r="AF49" s="1016"/>
      <c r="AG49" s="1016"/>
      <c r="AH49" s="1017"/>
      <c r="AI49" s="1024"/>
      <c r="AJ49" s="1025"/>
      <c r="AK49" s="906" t="s">
        <v>168</v>
      </c>
      <c r="AL49" s="1016"/>
      <c r="AM49" s="1016"/>
      <c r="AN49" s="1017"/>
      <c r="AO49" s="1024"/>
      <c r="AP49" s="1025"/>
      <c r="AQ49" s="906" t="s">
        <v>168</v>
      </c>
      <c r="AR49" s="1016"/>
      <c r="AS49" s="1016"/>
      <c r="AT49" s="1017"/>
      <c r="AU49" s="1024"/>
      <c r="AV49" s="1025"/>
      <c r="AW49" s="906" t="s">
        <v>168</v>
      </c>
      <c r="AX49" s="1016"/>
      <c r="AY49" s="1016"/>
      <c r="AZ49" s="1017"/>
      <c r="BA49" s="543"/>
      <c r="BB49" s="579" t="s">
        <v>358</v>
      </c>
      <c r="BC49" s="543"/>
      <c r="BD49" s="579" t="s">
        <v>168</v>
      </c>
      <c r="BE49" s="15"/>
      <c r="BF49" s="15"/>
      <c r="BG49" s="574" t="s">
        <v>357</v>
      </c>
      <c r="BH49" s="575" t="s">
        <v>167</v>
      </c>
      <c r="BI49" s="576">
        <v>3</v>
      </c>
      <c r="BJ49" s="631"/>
      <c r="BK49" s="548"/>
      <c r="BL49" s="535" t="s">
        <v>359</v>
      </c>
      <c r="BM49" s="550"/>
      <c r="BN49" s="550"/>
      <c r="BO49" s="604"/>
      <c r="BP49" s="631"/>
      <c r="BQ49" s="548"/>
      <c r="BR49" s="535" t="s">
        <v>359</v>
      </c>
      <c r="BS49" s="550"/>
      <c r="BT49" s="550"/>
      <c r="BU49" s="604"/>
      <c r="BV49" s="631"/>
      <c r="BW49" s="548"/>
      <c r="BX49" s="535" t="s">
        <v>359</v>
      </c>
      <c r="BY49" s="550"/>
      <c r="BZ49" s="550"/>
      <c r="CA49" s="604"/>
      <c r="CB49" s="631"/>
      <c r="CC49" s="548"/>
      <c r="CD49" s="535" t="s">
        <v>359</v>
      </c>
      <c r="CE49" s="550"/>
      <c r="CF49" s="550"/>
      <c r="CG49" s="604"/>
      <c r="CH49" s="631"/>
      <c r="CI49" s="548"/>
      <c r="CJ49" s="535" t="s">
        <v>359</v>
      </c>
      <c r="CK49" s="550"/>
      <c r="CL49" s="550"/>
      <c r="CM49" s="604"/>
      <c r="CN49" s="631"/>
      <c r="CO49" s="548"/>
      <c r="CP49" s="535" t="s">
        <v>359</v>
      </c>
      <c r="CQ49" s="550"/>
      <c r="CR49" s="550"/>
      <c r="CS49" s="604"/>
      <c r="CT49" s="631"/>
      <c r="CU49" s="548"/>
      <c r="CV49" s="535" t="s">
        <v>359</v>
      </c>
      <c r="CW49" s="550"/>
      <c r="CX49" s="550"/>
      <c r="CY49" s="604"/>
      <c r="CZ49" s="631"/>
      <c r="DA49" s="548"/>
      <c r="DB49" s="535" t="s">
        <v>359</v>
      </c>
      <c r="DC49" s="550"/>
      <c r="DD49" s="550"/>
      <c r="DE49" s="604"/>
      <c r="DF49" s="543"/>
    </row>
    <row r="50" spans="1:110" s="2" customFormat="1" ht="20.25" customHeight="1" x14ac:dyDescent="0.2">
      <c r="A50" s="557"/>
      <c r="B50" s="574" t="s">
        <v>360</v>
      </c>
      <c r="C50" s="575" t="s">
        <v>167</v>
      </c>
      <c r="D50" s="576">
        <v>3</v>
      </c>
      <c r="E50" s="1024"/>
      <c r="F50" s="1025"/>
      <c r="G50" s="906" t="s">
        <v>168</v>
      </c>
      <c r="H50" s="1016"/>
      <c r="I50" s="1016"/>
      <c r="J50" s="1017"/>
      <c r="K50" s="1024"/>
      <c r="L50" s="1025"/>
      <c r="M50" s="906" t="s">
        <v>168</v>
      </c>
      <c r="N50" s="1016"/>
      <c r="O50" s="1016"/>
      <c r="P50" s="1017"/>
      <c r="Q50" s="630"/>
      <c r="R50" s="547"/>
      <c r="S50" s="1300">
        <v>0</v>
      </c>
      <c r="T50" s="549"/>
      <c r="U50" s="549"/>
      <c r="V50" s="603"/>
      <c r="W50" s="1024"/>
      <c r="X50" s="1025"/>
      <c r="Y50" s="906" t="s">
        <v>168</v>
      </c>
      <c r="Z50" s="1016"/>
      <c r="AA50" s="1016"/>
      <c r="AB50" s="1017"/>
      <c r="AC50" s="1024"/>
      <c r="AD50" s="1025"/>
      <c r="AE50" s="906" t="s">
        <v>168</v>
      </c>
      <c r="AF50" s="1016"/>
      <c r="AG50" s="1016"/>
      <c r="AH50" s="1017"/>
      <c r="AI50" s="1024"/>
      <c r="AJ50" s="1025"/>
      <c r="AK50" s="906" t="s">
        <v>168</v>
      </c>
      <c r="AL50" s="1016"/>
      <c r="AM50" s="1016"/>
      <c r="AN50" s="1017"/>
      <c r="AO50" s="1024"/>
      <c r="AP50" s="1025"/>
      <c r="AQ50" s="906" t="s">
        <v>168</v>
      </c>
      <c r="AR50" s="1016"/>
      <c r="AS50" s="1016"/>
      <c r="AT50" s="1017"/>
      <c r="AU50" s="1024"/>
      <c r="AV50" s="1025"/>
      <c r="AW50" s="906" t="s">
        <v>168</v>
      </c>
      <c r="AX50" s="1016"/>
      <c r="AY50" s="1016"/>
      <c r="AZ50" s="1017"/>
      <c r="BA50" s="543"/>
      <c r="BB50" s="579" t="s">
        <v>361</v>
      </c>
      <c r="BC50" s="543"/>
      <c r="BD50" s="579" t="s">
        <v>168</v>
      </c>
      <c r="BE50" s="15"/>
      <c r="BF50" s="15"/>
      <c r="BG50" s="574" t="s">
        <v>360</v>
      </c>
      <c r="BH50" s="575" t="s">
        <v>167</v>
      </c>
      <c r="BI50" s="576">
        <v>3</v>
      </c>
      <c r="BJ50" s="631"/>
      <c r="BK50" s="548"/>
      <c r="BL50" s="535" t="s">
        <v>362</v>
      </c>
      <c r="BM50" s="550"/>
      <c r="BN50" s="550"/>
      <c r="BO50" s="604"/>
      <c r="BP50" s="631"/>
      <c r="BQ50" s="548"/>
      <c r="BR50" s="535" t="s">
        <v>362</v>
      </c>
      <c r="BS50" s="550"/>
      <c r="BT50" s="550"/>
      <c r="BU50" s="604"/>
      <c r="BV50" s="631"/>
      <c r="BW50" s="548"/>
      <c r="BX50" s="535" t="s">
        <v>362</v>
      </c>
      <c r="BY50" s="550"/>
      <c r="BZ50" s="550"/>
      <c r="CA50" s="604"/>
      <c r="CB50" s="631"/>
      <c r="CC50" s="548"/>
      <c r="CD50" s="535" t="s">
        <v>362</v>
      </c>
      <c r="CE50" s="550"/>
      <c r="CF50" s="550"/>
      <c r="CG50" s="604"/>
      <c r="CH50" s="631"/>
      <c r="CI50" s="548"/>
      <c r="CJ50" s="535" t="s">
        <v>362</v>
      </c>
      <c r="CK50" s="550"/>
      <c r="CL50" s="550"/>
      <c r="CM50" s="604"/>
      <c r="CN50" s="631"/>
      <c r="CO50" s="548"/>
      <c r="CP50" s="535" t="s">
        <v>362</v>
      </c>
      <c r="CQ50" s="550"/>
      <c r="CR50" s="550"/>
      <c r="CS50" s="604"/>
      <c r="CT50" s="631"/>
      <c r="CU50" s="548"/>
      <c r="CV50" s="535" t="s">
        <v>362</v>
      </c>
      <c r="CW50" s="550"/>
      <c r="CX50" s="550"/>
      <c r="CY50" s="604"/>
      <c r="CZ50" s="631"/>
      <c r="DA50" s="548"/>
      <c r="DB50" s="535" t="s">
        <v>362</v>
      </c>
      <c r="DC50" s="550"/>
      <c r="DD50" s="550"/>
      <c r="DE50" s="604"/>
      <c r="DF50" s="543"/>
    </row>
    <row r="51" spans="1:110" s="2" customFormat="1" ht="15.75" customHeight="1" thickBot="1" x14ac:dyDescent="0.25">
      <c r="A51" s="557"/>
      <c r="B51" s="583" t="s">
        <v>363</v>
      </c>
      <c r="C51" s="584" t="s">
        <v>167</v>
      </c>
      <c r="D51" s="585">
        <v>3</v>
      </c>
      <c r="E51" s="1026"/>
      <c r="F51" s="1027"/>
      <c r="G51" s="909" t="s">
        <v>168</v>
      </c>
      <c r="H51" s="1018"/>
      <c r="I51" s="1018"/>
      <c r="J51" s="1019"/>
      <c r="K51" s="1026"/>
      <c r="L51" s="1027"/>
      <c r="M51" s="909" t="s">
        <v>168</v>
      </c>
      <c r="N51" s="1018"/>
      <c r="O51" s="1018"/>
      <c r="P51" s="1019"/>
      <c r="Q51" s="632"/>
      <c r="R51" s="551"/>
      <c r="S51" s="1301">
        <v>3.3174205781784276</v>
      </c>
      <c r="T51" s="605"/>
      <c r="U51" s="605"/>
      <c r="V51" s="606"/>
      <c r="W51" s="1026"/>
      <c r="X51" s="1027"/>
      <c r="Y51" s="909" t="s">
        <v>168</v>
      </c>
      <c r="Z51" s="1018"/>
      <c r="AA51" s="1018"/>
      <c r="AB51" s="1019"/>
      <c r="AC51" s="1026"/>
      <c r="AD51" s="1027"/>
      <c r="AE51" s="909" t="s">
        <v>168</v>
      </c>
      <c r="AF51" s="1018"/>
      <c r="AG51" s="1018"/>
      <c r="AH51" s="1019"/>
      <c r="AI51" s="1026"/>
      <c r="AJ51" s="1027"/>
      <c r="AK51" s="909" t="s">
        <v>168</v>
      </c>
      <c r="AL51" s="1018"/>
      <c r="AM51" s="1018"/>
      <c r="AN51" s="1019"/>
      <c r="AO51" s="1026"/>
      <c r="AP51" s="1027"/>
      <c r="AQ51" s="909" t="s">
        <v>168</v>
      </c>
      <c r="AR51" s="1018"/>
      <c r="AS51" s="1018"/>
      <c r="AT51" s="1019"/>
      <c r="AU51" s="1026"/>
      <c r="AV51" s="1027"/>
      <c r="AW51" s="909" t="s">
        <v>168</v>
      </c>
      <c r="AX51" s="1018"/>
      <c r="AY51" s="1018"/>
      <c r="AZ51" s="1019"/>
      <c r="BA51" s="543"/>
      <c r="BB51" s="589" t="s">
        <v>364</v>
      </c>
      <c r="BC51" s="543"/>
      <c r="BD51" s="589" t="s">
        <v>365</v>
      </c>
      <c r="BE51" s="15"/>
      <c r="BF51" s="15"/>
      <c r="BG51" s="583" t="s">
        <v>363</v>
      </c>
      <c r="BH51" s="584" t="s">
        <v>167</v>
      </c>
      <c r="BI51" s="585">
        <v>3</v>
      </c>
      <c r="BJ51" s="633"/>
      <c r="BK51" s="552"/>
      <c r="BL51" s="536" t="s">
        <v>366</v>
      </c>
      <c r="BM51" s="607"/>
      <c r="BN51" s="607"/>
      <c r="BO51" s="608"/>
      <c r="BP51" s="633"/>
      <c r="BQ51" s="552"/>
      <c r="BR51" s="536" t="s">
        <v>366</v>
      </c>
      <c r="BS51" s="607"/>
      <c r="BT51" s="607"/>
      <c r="BU51" s="608"/>
      <c r="BV51" s="633"/>
      <c r="BW51" s="552"/>
      <c r="BX51" s="536" t="s">
        <v>366</v>
      </c>
      <c r="BY51" s="607"/>
      <c r="BZ51" s="607"/>
      <c r="CA51" s="608"/>
      <c r="CB51" s="633"/>
      <c r="CC51" s="552"/>
      <c r="CD51" s="536" t="s">
        <v>366</v>
      </c>
      <c r="CE51" s="607"/>
      <c r="CF51" s="607"/>
      <c r="CG51" s="608"/>
      <c r="CH51" s="633"/>
      <c r="CI51" s="552"/>
      <c r="CJ51" s="536" t="s">
        <v>366</v>
      </c>
      <c r="CK51" s="607"/>
      <c r="CL51" s="607"/>
      <c r="CM51" s="608"/>
      <c r="CN51" s="633"/>
      <c r="CO51" s="552"/>
      <c r="CP51" s="536" t="s">
        <v>366</v>
      </c>
      <c r="CQ51" s="607"/>
      <c r="CR51" s="607"/>
      <c r="CS51" s="608"/>
      <c r="CT51" s="633"/>
      <c r="CU51" s="552"/>
      <c r="CV51" s="536" t="s">
        <v>366</v>
      </c>
      <c r="CW51" s="607"/>
      <c r="CX51" s="607"/>
      <c r="CY51" s="608"/>
      <c r="CZ51" s="633"/>
      <c r="DA51" s="552"/>
      <c r="DB51" s="536" t="s">
        <v>366</v>
      </c>
      <c r="DC51" s="607"/>
      <c r="DD51" s="607"/>
      <c r="DE51" s="608"/>
      <c r="DF51" s="543"/>
    </row>
    <row r="52" spans="1:110" s="2" customFormat="1" ht="20.25" customHeight="1" thickBot="1" x14ac:dyDescent="0.25">
      <c r="A52" s="557"/>
      <c r="B52" s="598"/>
      <c r="C52" s="543"/>
      <c r="D52" s="562"/>
      <c r="E52" s="1009"/>
      <c r="F52" s="1009"/>
      <c r="G52" s="1008"/>
      <c r="H52" s="1010"/>
      <c r="I52" s="1010"/>
      <c r="J52" s="1010"/>
      <c r="K52" s="1009"/>
      <c r="L52" s="1009"/>
      <c r="M52" s="1008"/>
      <c r="N52" s="1010"/>
      <c r="O52" s="1010"/>
      <c r="P52" s="1010"/>
      <c r="Q52" s="560"/>
      <c r="R52" s="560"/>
      <c r="S52" s="563"/>
      <c r="T52" s="543"/>
      <c r="U52" s="543"/>
      <c r="V52" s="543"/>
      <c r="W52" s="1009"/>
      <c r="X52" s="1009"/>
      <c r="Y52" s="1008"/>
      <c r="Z52" s="1010"/>
      <c r="AA52" s="1010"/>
      <c r="AB52" s="1010"/>
      <c r="AC52" s="1009"/>
      <c r="AD52" s="1009"/>
      <c r="AE52" s="1008"/>
      <c r="AF52" s="1010"/>
      <c r="AG52" s="1010"/>
      <c r="AH52" s="1010"/>
      <c r="AI52" s="1009"/>
      <c r="AJ52" s="1009"/>
      <c r="AK52" s="1008"/>
      <c r="AL52" s="1010"/>
      <c r="AM52" s="1010"/>
      <c r="AN52" s="1010"/>
      <c r="AO52" s="1009"/>
      <c r="AP52" s="1009"/>
      <c r="AQ52" s="1008"/>
      <c r="AR52" s="1010"/>
      <c r="AS52" s="1010"/>
      <c r="AT52" s="1010"/>
      <c r="AU52" s="1009"/>
      <c r="AV52" s="1009"/>
      <c r="AW52" s="1008"/>
      <c r="AX52" s="1010"/>
      <c r="AY52" s="1010"/>
      <c r="AZ52" s="1010"/>
      <c r="BA52" s="1010"/>
      <c r="BB52" s="1034"/>
      <c r="BC52" s="543"/>
      <c r="BD52" s="564"/>
      <c r="BE52" s="15"/>
      <c r="BF52" s="15"/>
      <c r="BG52" s="598"/>
      <c r="BH52" s="543"/>
      <c r="BI52" s="562"/>
      <c r="BJ52" s="559"/>
      <c r="BK52" s="559"/>
      <c r="BL52" s="597"/>
      <c r="BM52" s="598"/>
      <c r="BN52" s="598"/>
      <c r="BO52" s="598"/>
      <c r="BP52" s="559"/>
      <c r="BQ52" s="559"/>
      <c r="BR52" s="597"/>
      <c r="BS52" s="598"/>
      <c r="BT52" s="598"/>
      <c r="BU52" s="598"/>
      <c r="BV52" s="559"/>
      <c r="BW52" s="559"/>
      <c r="BX52" s="597"/>
      <c r="BY52" s="598"/>
      <c r="BZ52" s="598"/>
      <c r="CA52" s="598"/>
      <c r="CB52" s="559"/>
      <c r="CC52" s="559"/>
      <c r="CD52" s="597"/>
      <c r="CE52" s="598"/>
      <c r="CF52" s="598"/>
      <c r="CG52" s="598"/>
      <c r="CH52" s="559"/>
      <c r="CI52" s="559"/>
      <c r="CJ52" s="597"/>
      <c r="CK52" s="598"/>
      <c r="CL52" s="598"/>
      <c r="CM52" s="598"/>
      <c r="CN52" s="559"/>
      <c r="CO52" s="559"/>
      <c r="CP52" s="597"/>
      <c r="CQ52" s="598"/>
      <c r="CR52" s="598"/>
      <c r="CS52" s="598"/>
      <c r="CT52" s="559"/>
      <c r="CU52" s="559"/>
      <c r="CV52" s="597"/>
      <c r="CW52" s="598"/>
      <c r="CX52" s="598"/>
      <c r="CY52" s="598"/>
      <c r="CZ52" s="559"/>
      <c r="DA52" s="559"/>
      <c r="DB52" s="597"/>
      <c r="DC52" s="598"/>
      <c r="DD52" s="598"/>
      <c r="DE52" s="598"/>
      <c r="DF52" s="543"/>
    </row>
    <row r="53" spans="1:110" s="2" customFormat="1" ht="20.45" customHeight="1" thickBot="1" x14ac:dyDescent="0.25">
      <c r="A53" s="557"/>
      <c r="B53" s="531" t="s">
        <v>367</v>
      </c>
      <c r="C53" s="562"/>
      <c r="D53" s="562"/>
      <c r="E53" s="1009"/>
      <c r="F53" s="1009"/>
      <c r="G53" s="1008"/>
      <c r="H53" s="1010"/>
      <c r="I53" s="1010"/>
      <c r="J53" s="1010"/>
      <c r="K53" s="1009"/>
      <c r="L53" s="1009"/>
      <c r="M53" s="1008"/>
      <c r="N53" s="1010"/>
      <c r="O53" s="1010"/>
      <c r="P53" s="1010"/>
      <c r="Q53" s="560"/>
      <c r="R53" s="560"/>
      <c r="S53" s="563"/>
      <c r="T53" s="543"/>
      <c r="U53" s="543"/>
      <c r="V53" s="543"/>
      <c r="W53" s="1009"/>
      <c r="X53" s="1009"/>
      <c r="Y53" s="1008"/>
      <c r="Z53" s="1010"/>
      <c r="AA53" s="1010"/>
      <c r="AB53" s="1010"/>
      <c r="AC53" s="1009"/>
      <c r="AD53" s="1009"/>
      <c r="AE53" s="1008"/>
      <c r="AF53" s="1010"/>
      <c r="AG53" s="1010"/>
      <c r="AH53" s="1010"/>
      <c r="AI53" s="1009"/>
      <c r="AJ53" s="1009"/>
      <c r="AK53" s="1008"/>
      <c r="AL53" s="1010"/>
      <c r="AM53" s="1010"/>
      <c r="AN53" s="1010"/>
      <c r="AO53" s="1009"/>
      <c r="AP53" s="1009"/>
      <c r="AQ53" s="1008"/>
      <c r="AR53" s="1010"/>
      <c r="AS53" s="1010"/>
      <c r="AT53" s="1010"/>
      <c r="AU53" s="1009"/>
      <c r="AV53" s="1009"/>
      <c r="AW53" s="1008"/>
      <c r="AX53" s="1010"/>
      <c r="AY53" s="1010"/>
      <c r="AZ53" s="1010"/>
      <c r="BA53" s="1010"/>
      <c r="BB53" s="1034"/>
      <c r="BC53" s="543"/>
      <c r="BD53" s="564"/>
      <c r="BE53" s="15"/>
      <c r="BF53" s="15"/>
      <c r="BG53" s="531" t="s">
        <v>367</v>
      </c>
      <c r="BH53" s="562"/>
      <c r="BI53" s="562"/>
      <c r="BJ53" s="559"/>
      <c r="BK53" s="559"/>
      <c r="BL53" s="597"/>
      <c r="BM53" s="598"/>
      <c r="BN53" s="598"/>
      <c r="BO53" s="598"/>
      <c r="BP53" s="559"/>
      <c r="BQ53" s="559"/>
      <c r="BR53" s="597"/>
      <c r="BS53" s="598"/>
      <c r="BT53" s="598"/>
      <c r="BU53" s="598"/>
      <c r="BV53" s="559"/>
      <c r="BW53" s="559"/>
      <c r="BX53" s="597"/>
      <c r="BY53" s="598"/>
      <c r="BZ53" s="598"/>
      <c r="CA53" s="598"/>
      <c r="CB53" s="559"/>
      <c r="CC53" s="559"/>
      <c r="CD53" s="597"/>
      <c r="CE53" s="598"/>
      <c r="CF53" s="598"/>
      <c r="CG53" s="598"/>
      <c r="CH53" s="559"/>
      <c r="CI53" s="559"/>
      <c r="CJ53" s="597"/>
      <c r="CK53" s="598"/>
      <c r="CL53" s="598"/>
      <c r="CM53" s="598"/>
      <c r="CN53" s="559"/>
      <c r="CO53" s="559"/>
      <c r="CP53" s="597"/>
      <c r="CQ53" s="598"/>
      <c r="CR53" s="598"/>
      <c r="CS53" s="598"/>
      <c r="CT53" s="559"/>
      <c r="CU53" s="559"/>
      <c r="CV53" s="597"/>
      <c r="CW53" s="598"/>
      <c r="CX53" s="598"/>
      <c r="CY53" s="598"/>
      <c r="CZ53" s="559"/>
      <c r="DA53" s="559"/>
      <c r="DB53" s="597"/>
      <c r="DC53" s="598"/>
      <c r="DD53" s="598"/>
      <c r="DE53" s="598"/>
      <c r="DF53" s="543"/>
    </row>
    <row r="54" spans="1:110" s="2" customFormat="1" ht="20.25" customHeight="1" thickBot="1" x14ac:dyDescent="0.25">
      <c r="A54" s="557"/>
      <c r="B54" s="612" t="s">
        <v>368</v>
      </c>
      <c r="C54" s="613" t="s">
        <v>167</v>
      </c>
      <c r="D54" s="614">
        <v>3</v>
      </c>
      <c r="E54" s="1030"/>
      <c r="F54" s="1031"/>
      <c r="G54" s="912" t="s">
        <v>168</v>
      </c>
      <c r="H54" s="1031"/>
      <c r="I54" s="1031"/>
      <c r="J54" s="1032"/>
      <c r="K54" s="1030"/>
      <c r="L54" s="1031"/>
      <c r="M54" s="912" t="s">
        <v>168</v>
      </c>
      <c r="N54" s="1031"/>
      <c r="O54" s="1031"/>
      <c r="P54" s="1032"/>
      <c r="Q54" s="634"/>
      <c r="R54" s="635"/>
      <c r="S54" s="1302">
        <v>0.66458563879390742</v>
      </c>
      <c r="T54" s="635"/>
      <c r="U54" s="635"/>
      <c r="V54" s="636"/>
      <c r="W54" s="1030"/>
      <c r="X54" s="1031"/>
      <c r="Y54" s="912" t="s">
        <v>168</v>
      </c>
      <c r="Z54" s="1031"/>
      <c r="AA54" s="1031"/>
      <c r="AB54" s="1032"/>
      <c r="AC54" s="1030"/>
      <c r="AD54" s="1031"/>
      <c r="AE54" s="912" t="s">
        <v>168</v>
      </c>
      <c r="AF54" s="1031"/>
      <c r="AG54" s="1031"/>
      <c r="AH54" s="1032"/>
      <c r="AI54" s="1030"/>
      <c r="AJ54" s="1031"/>
      <c r="AK54" s="912" t="s">
        <v>168</v>
      </c>
      <c r="AL54" s="1031"/>
      <c r="AM54" s="1031"/>
      <c r="AN54" s="1032"/>
      <c r="AO54" s="1030"/>
      <c r="AP54" s="1031"/>
      <c r="AQ54" s="912" t="s">
        <v>168</v>
      </c>
      <c r="AR54" s="1031"/>
      <c r="AS54" s="1031"/>
      <c r="AT54" s="1032"/>
      <c r="AU54" s="1030"/>
      <c r="AV54" s="1031"/>
      <c r="AW54" s="912" t="s">
        <v>168</v>
      </c>
      <c r="AX54" s="1031"/>
      <c r="AY54" s="1031"/>
      <c r="AZ54" s="1032"/>
      <c r="BA54" s="543"/>
      <c r="BB54" s="619" t="s">
        <v>369</v>
      </c>
      <c r="BC54" s="543"/>
      <c r="BD54" s="619" t="s">
        <v>370</v>
      </c>
      <c r="BE54" s="15"/>
      <c r="BF54" s="15"/>
      <c r="BG54" s="612" t="s">
        <v>368</v>
      </c>
      <c r="BH54" s="613" t="s">
        <v>167</v>
      </c>
      <c r="BI54" s="614">
        <v>3</v>
      </c>
      <c r="BJ54" s="637"/>
      <c r="BK54" s="638"/>
      <c r="BL54" s="532" t="s">
        <v>371</v>
      </c>
      <c r="BM54" s="638"/>
      <c r="BN54" s="638"/>
      <c r="BO54" s="639"/>
      <c r="BP54" s="637"/>
      <c r="BQ54" s="638"/>
      <c r="BR54" s="532" t="s">
        <v>371</v>
      </c>
      <c r="BS54" s="638"/>
      <c r="BT54" s="638"/>
      <c r="BU54" s="639"/>
      <c r="BV54" s="637"/>
      <c r="BW54" s="638"/>
      <c r="BX54" s="532" t="s">
        <v>371</v>
      </c>
      <c r="BY54" s="638"/>
      <c r="BZ54" s="638"/>
      <c r="CA54" s="639"/>
      <c r="CB54" s="637"/>
      <c r="CC54" s="638"/>
      <c r="CD54" s="532" t="s">
        <v>371</v>
      </c>
      <c r="CE54" s="638"/>
      <c r="CF54" s="638"/>
      <c r="CG54" s="639"/>
      <c r="CH54" s="637"/>
      <c r="CI54" s="638"/>
      <c r="CJ54" s="532" t="s">
        <v>371</v>
      </c>
      <c r="CK54" s="638"/>
      <c r="CL54" s="638"/>
      <c r="CM54" s="639"/>
      <c r="CN54" s="637"/>
      <c r="CO54" s="638"/>
      <c r="CP54" s="532" t="s">
        <v>371</v>
      </c>
      <c r="CQ54" s="638"/>
      <c r="CR54" s="638"/>
      <c r="CS54" s="639"/>
      <c r="CT54" s="637"/>
      <c r="CU54" s="638"/>
      <c r="CV54" s="532" t="s">
        <v>371</v>
      </c>
      <c r="CW54" s="638"/>
      <c r="CX54" s="638"/>
      <c r="CY54" s="639"/>
      <c r="CZ54" s="637"/>
      <c r="DA54" s="638"/>
      <c r="DB54" s="532" t="s">
        <v>371</v>
      </c>
      <c r="DC54" s="638"/>
      <c r="DD54" s="638"/>
      <c r="DE54" s="639"/>
      <c r="DF54" s="543"/>
    </row>
    <row r="55" spans="1:110" s="2" customFormat="1" ht="20.25" customHeight="1" thickBot="1" x14ac:dyDescent="0.25">
      <c r="A55" s="557"/>
      <c r="B55" s="609"/>
      <c r="C55" s="610"/>
      <c r="D55" s="562"/>
      <c r="E55" s="1009"/>
      <c r="F55" s="1009"/>
      <c r="G55" s="1008"/>
      <c r="H55" s="1010"/>
      <c r="I55" s="1010"/>
      <c r="J55" s="1010"/>
      <c r="K55" s="1009"/>
      <c r="L55" s="1009"/>
      <c r="M55" s="1008"/>
      <c r="N55" s="1010"/>
      <c r="O55" s="1010"/>
      <c r="P55" s="1010"/>
      <c r="Q55" s="1009"/>
      <c r="R55" s="560"/>
      <c r="S55" s="563"/>
      <c r="T55" s="543"/>
      <c r="U55" s="543"/>
      <c r="V55" s="543"/>
      <c r="W55" s="1009"/>
      <c r="X55" s="1009"/>
      <c r="Y55" s="1008"/>
      <c r="Z55" s="1010"/>
      <c r="AA55" s="1010"/>
      <c r="AB55" s="1010"/>
      <c r="AC55" s="1009"/>
      <c r="AD55" s="1009"/>
      <c r="AE55" s="1008"/>
      <c r="AF55" s="1010"/>
      <c r="AG55" s="1010"/>
      <c r="AH55" s="1010"/>
      <c r="AI55" s="1009"/>
      <c r="AJ55" s="1009"/>
      <c r="AK55" s="1008"/>
      <c r="AL55" s="1010"/>
      <c r="AM55" s="1010"/>
      <c r="AN55" s="1010"/>
      <c r="AO55" s="1009"/>
      <c r="AP55" s="1009"/>
      <c r="AQ55" s="1008"/>
      <c r="AR55" s="1010"/>
      <c r="AS55" s="1010"/>
      <c r="AT55" s="1010"/>
      <c r="AU55" s="1009"/>
      <c r="AV55" s="1009"/>
      <c r="AW55" s="1008"/>
      <c r="AX55" s="1010"/>
      <c r="AY55" s="1010"/>
      <c r="AZ55" s="1010"/>
      <c r="BA55" s="543"/>
      <c r="BB55" s="564"/>
      <c r="BC55" s="543"/>
      <c r="BD55" s="611"/>
      <c r="BE55" s="15"/>
      <c r="BF55" s="15"/>
      <c r="BG55" s="609"/>
      <c r="BH55" s="610"/>
      <c r="BI55" s="562"/>
      <c r="BJ55" s="559"/>
      <c r="BK55" s="559"/>
      <c r="BL55" s="597"/>
      <c r="BM55" s="598"/>
      <c r="BN55" s="598"/>
      <c r="BO55" s="598"/>
      <c r="BP55" s="559"/>
      <c r="BQ55" s="559"/>
      <c r="BR55" s="597"/>
      <c r="BS55" s="598"/>
      <c r="BT55" s="598"/>
      <c r="BU55" s="598"/>
      <c r="BV55" s="559"/>
      <c r="BW55" s="559"/>
      <c r="BX55" s="597"/>
      <c r="BY55" s="598"/>
      <c r="BZ55" s="598"/>
      <c r="CA55" s="598"/>
      <c r="CB55" s="559"/>
      <c r="CC55" s="559"/>
      <c r="CD55" s="597"/>
      <c r="CE55" s="598"/>
      <c r="CF55" s="598"/>
      <c r="CG55" s="598"/>
      <c r="CH55" s="559"/>
      <c r="CI55" s="559"/>
      <c r="CJ55" s="597"/>
      <c r="CK55" s="598"/>
      <c r="CL55" s="598"/>
      <c r="CM55" s="598"/>
      <c r="CN55" s="559"/>
      <c r="CO55" s="559"/>
      <c r="CP55" s="597"/>
      <c r="CQ55" s="598"/>
      <c r="CR55" s="598"/>
      <c r="CS55" s="598"/>
      <c r="CT55" s="559"/>
      <c r="CU55" s="559"/>
      <c r="CV55" s="597"/>
      <c r="CW55" s="598"/>
      <c r="CX55" s="598"/>
      <c r="CY55" s="598"/>
      <c r="CZ55" s="559"/>
      <c r="DA55" s="559"/>
      <c r="DB55" s="597"/>
      <c r="DC55" s="598"/>
      <c r="DD55" s="598"/>
      <c r="DE55" s="598"/>
      <c r="DF55" s="543"/>
    </row>
    <row r="56" spans="1:110" s="2" customFormat="1" ht="20.25" customHeight="1" thickBot="1" x14ac:dyDescent="0.25">
      <c r="A56" s="557"/>
      <c r="B56" s="612" t="s">
        <v>372</v>
      </c>
      <c r="C56" s="613" t="s">
        <v>167</v>
      </c>
      <c r="D56" s="614">
        <v>3</v>
      </c>
      <c r="E56" s="1030"/>
      <c r="F56" s="1031"/>
      <c r="G56" s="912">
        <f>SUM(G38,G44,G47:G51,G54)</f>
        <v>0</v>
      </c>
      <c r="H56" s="1031"/>
      <c r="I56" s="1031"/>
      <c r="J56" s="1032"/>
      <c r="K56" s="1030"/>
      <c r="L56" s="1031"/>
      <c r="M56" s="912">
        <f>SUM(M38,M44,M47:M51,M54)</f>
        <v>0</v>
      </c>
      <c r="N56" s="1031"/>
      <c r="O56" s="1031"/>
      <c r="P56" s="1032"/>
      <c r="Q56" s="634"/>
      <c r="R56" s="635"/>
      <c r="S56" s="616">
        <f>SUM(S38,S44,S47:S51,S54)</f>
        <v>1500.0055862604911</v>
      </c>
      <c r="T56" s="635"/>
      <c r="U56" s="635"/>
      <c r="V56" s="636"/>
      <c r="W56" s="1030"/>
      <c r="X56" s="1031"/>
      <c r="Y56" s="912">
        <f>SUM(Y38,Y44,Y47:Y51,Y54)</f>
        <v>0</v>
      </c>
      <c r="Z56" s="1031"/>
      <c r="AA56" s="1031"/>
      <c r="AB56" s="1032"/>
      <c r="AC56" s="1030"/>
      <c r="AD56" s="1031"/>
      <c r="AE56" s="912">
        <f>SUM(AE38,AE44,AE47:AE51,AE54)</f>
        <v>0</v>
      </c>
      <c r="AF56" s="1031"/>
      <c r="AG56" s="1031"/>
      <c r="AH56" s="1032"/>
      <c r="AI56" s="1030"/>
      <c r="AJ56" s="1031"/>
      <c r="AK56" s="912">
        <f>SUM(AK38,AK44,AK47:AK51,AK54)</f>
        <v>0</v>
      </c>
      <c r="AL56" s="1031"/>
      <c r="AM56" s="1031"/>
      <c r="AN56" s="1032"/>
      <c r="AO56" s="1030"/>
      <c r="AP56" s="1031"/>
      <c r="AQ56" s="912">
        <f>SUM(AQ38,AQ44,AQ47:AQ51,AQ54)</f>
        <v>0</v>
      </c>
      <c r="AR56" s="1031"/>
      <c r="AS56" s="1031"/>
      <c r="AT56" s="1032"/>
      <c r="AU56" s="1030"/>
      <c r="AV56" s="1031"/>
      <c r="AW56" s="912">
        <f>SUM(AW38,AW44,AW47:AW51,AW54)</f>
        <v>0</v>
      </c>
      <c r="AX56" s="1031"/>
      <c r="AY56" s="1031"/>
      <c r="AZ56" s="1032"/>
      <c r="BA56" s="543"/>
      <c r="BB56" s="619" t="s">
        <v>373</v>
      </c>
      <c r="BC56" s="543"/>
      <c r="BD56" s="619" t="s">
        <v>374</v>
      </c>
      <c r="BE56" s="15"/>
      <c r="BF56" s="15"/>
      <c r="BG56" s="612" t="s">
        <v>372</v>
      </c>
      <c r="BH56" s="613" t="s">
        <v>167</v>
      </c>
      <c r="BI56" s="614">
        <v>3</v>
      </c>
      <c r="BJ56" s="637"/>
      <c r="BK56" s="638"/>
      <c r="BL56" s="621" t="s">
        <v>375</v>
      </c>
      <c r="BM56" s="638"/>
      <c r="BN56" s="638"/>
      <c r="BO56" s="639"/>
      <c r="BP56" s="637"/>
      <c r="BQ56" s="638"/>
      <c r="BR56" s="621" t="s">
        <v>375</v>
      </c>
      <c r="BS56" s="638"/>
      <c r="BT56" s="638"/>
      <c r="BU56" s="639"/>
      <c r="BV56" s="637"/>
      <c r="BW56" s="638"/>
      <c r="BX56" s="621" t="s">
        <v>375</v>
      </c>
      <c r="BY56" s="638"/>
      <c r="BZ56" s="638"/>
      <c r="CA56" s="639"/>
      <c r="CB56" s="637"/>
      <c r="CC56" s="638"/>
      <c r="CD56" s="621" t="s">
        <v>375</v>
      </c>
      <c r="CE56" s="638"/>
      <c r="CF56" s="638"/>
      <c r="CG56" s="639"/>
      <c r="CH56" s="637"/>
      <c r="CI56" s="638"/>
      <c r="CJ56" s="621" t="s">
        <v>375</v>
      </c>
      <c r="CK56" s="638"/>
      <c r="CL56" s="638"/>
      <c r="CM56" s="639"/>
      <c r="CN56" s="637"/>
      <c r="CO56" s="638"/>
      <c r="CP56" s="621" t="s">
        <v>375</v>
      </c>
      <c r="CQ56" s="638"/>
      <c r="CR56" s="638"/>
      <c r="CS56" s="639"/>
      <c r="CT56" s="637"/>
      <c r="CU56" s="638"/>
      <c r="CV56" s="621" t="s">
        <v>375</v>
      </c>
      <c r="CW56" s="638"/>
      <c r="CX56" s="638"/>
      <c r="CY56" s="639"/>
      <c r="CZ56" s="637"/>
      <c r="DA56" s="638"/>
      <c r="DB56" s="621" t="s">
        <v>375</v>
      </c>
      <c r="DC56" s="638"/>
      <c r="DD56" s="638"/>
      <c r="DE56" s="639"/>
      <c r="DF56" s="543"/>
    </row>
  </sheetData>
  <mergeCells count="29">
    <mergeCell ref="BP6:BU6"/>
    <mergeCell ref="BI5:BI6"/>
    <mergeCell ref="AO6:AT6"/>
    <mergeCell ref="BG1:CR1"/>
    <mergeCell ref="K6:P6"/>
    <mergeCell ref="CB6:CG6"/>
    <mergeCell ref="BG3:DF3"/>
    <mergeCell ref="B3:BD3"/>
    <mergeCell ref="D5:D6"/>
    <mergeCell ref="BV6:CA6"/>
    <mergeCell ref="W6:AB6"/>
    <mergeCell ref="CH6:CM6"/>
    <mergeCell ref="CN6:CS6"/>
    <mergeCell ref="CT6:CY6"/>
    <mergeCell ref="CZ6:DE6"/>
    <mergeCell ref="B2:BD2"/>
    <mergeCell ref="BJ6:BO6"/>
    <mergeCell ref="AI6:AN6"/>
    <mergeCell ref="B1:BD1"/>
    <mergeCell ref="BG5:BG6"/>
    <mergeCell ref="AU6:AZ6"/>
    <mergeCell ref="BB5:BB6"/>
    <mergeCell ref="E6:J6"/>
    <mergeCell ref="Q6:V6"/>
    <mergeCell ref="BD5:BD6"/>
    <mergeCell ref="BH5:BH6"/>
    <mergeCell ref="AC6:AH6"/>
    <mergeCell ref="B5:B6"/>
    <mergeCell ref="C5:C6"/>
  </mergeCell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6">
    <tabColor theme="1"/>
    <pageSetUpPr fitToPage="1"/>
  </sheetPr>
  <dimension ref="A1"/>
  <sheetViews>
    <sheetView zoomScale="40" zoomScaleNormal="40" workbookViewId="0">
      <selection activeCell="J19" sqref="J19"/>
    </sheetView>
  </sheetViews>
  <sheetFormatPr defaultColWidth="9" defaultRowHeight="20.25" customHeight="1" x14ac:dyDescent="0.2"/>
  <sheetData/>
  <pageMargins left="0.7" right="0.7" top="0.75" bottom="0.75" header="0.3" footer="0.3"/>
  <pageSetup paperSize="8" fitToHeight="0" orientation="portrait"/>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69">
    <tabColor rgb="FF0070C0"/>
    <pageSetUpPr fitToPage="1"/>
  </sheetPr>
  <dimension ref="A1:AP165"/>
  <sheetViews>
    <sheetView zoomScale="60" zoomScaleNormal="60" workbookViewId="0">
      <pane xSplit="4" ySplit="7" topLeftCell="H8" activePane="bottomRight" state="frozen"/>
      <selection pane="topRight" activeCell="J19" sqref="J19"/>
      <selection pane="bottomLeft" activeCell="J19" sqref="J19"/>
      <selection pane="bottomRight" activeCell="N171" sqref="N171"/>
    </sheetView>
  </sheetViews>
  <sheetFormatPr defaultColWidth="9" defaultRowHeight="20.25" customHeight="1" x14ac:dyDescent="0.2"/>
  <cols>
    <col min="1" max="1" width="1.625" style="54" customWidth="1"/>
    <col min="2" max="2" width="103.125" style="54" bestFit="1" customWidth="1"/>
    <col min="3" max="3" width="7" style="54" customWidth="1"/>
    <col min="4" max="4" width="5.125" style="54" customWidth="1"/>
    <col min="5" max="9" width="11.75" style="54" customWidth="1"/>
    <col min="10" max="10" width="10" style="54" customWidth="1"/>
    <col min="11" max="15" width="11.75" style="54" customWidth="1"/>
    <col min="16" max="16" width="10" style="54" customWidth="1"/>
    <col min="17" max="17" width="2.875" style="54" customWidth="1"/>
    <col min="18" max="18" width="10.75" style="54" customWidth="1"/>
    <col min="19" max="19" width="2.875" style="54" customWidth="1"/>
    <col min="20" max="20" width="9.5" style="54" customWidth="1"/>
    <col min="21" max="22" width="9" style="54"/>
    <col min="23" max="23" width="103.125" style="54" bestFit="1" customWidth="1"/>
    <col min="24" max="16384" width="9" style="54"/>
  </cols>
  <sheetData>
    <row r="1" spans="1:42" s="103" customFormat="1" ht="20.25" customHeight="1" x14ac:dyDescent="0.25">
      <c r="A1" s="102"/>
      <c r="B1" s="1403" t="s">
        <v>38</v>
      </c>
      <c r="C1" s="1404"/>
      <c r="D1" s="1404"/>
      <c r="E1" s="1404"/>
      <c r="F1" s="1404"/>
      <c r="G1" s="1404"/>
      <c r="H1" s="1404"/>
      <c r="I1" s="1404"/>
      <c r="J1" s="1404"/>
      <c r="K1" s="1404"/>
      <c r="L1" s="1404"/>
      <c r="M1" s="1404"/>
      <c r="N1" s="1404"/>
      <c r="O1" s="1404"/>
      <c r="P1" s="1404"/>
      <c r="Q1" s="1404"/>
      <c r="R1" s="1404"/>
      <c r="S1" s="1404"/>
      <c r="T1" s="1404"/>
      <c r="U1" s="102"/>
      <c r="V1" s="102"/>
      <c r="W1" s="1403" t="s">
        <v>146</v>
      </c>
      <c r="X1" s="1404"/>
      <c r="Y1" s="1404"/>
      <c r="Z1" s="1404"/>
      <c r="AA1" s="1404"/>
      <c r="AB1" s="1404"/>
      <c r="AC1" s="1404"/>
      <c r="AD1" s="1404"/>
      <c r="AE1" s="1404"/>
      <c r="AF1" s="1404"/>
      <c r="AG1" s="1404"/>
      <c r="AH1" s="1404"/>
      <c r="AI1" s="1404"/>
      <c r="AJ1" s="1404"/>
      <c r="AK1" s="1404"/>
      <c r="AL1" s="1404"/>
      <c r="AM1" s="1404"/>
      <c r="AN1" s="1404"/>
      <c r="AO1" s="1404"/>
      <c r="AP1" s="1404"/>
    </row>
    <row r="2" spans="1:42" s="103" customFormat="1" ht="20.25" customHeight="1" x14ac:dyDescent="0.25">
      <c r="A2" s="102"/>
      <c r="B2" s="1403" t="str">
        <f ca="1">INDIRECT("Validation!B5")</f>
        <v>Anglian Water</v>
      </c>
      <c r="C2" s="1404"/>
      <c r="D2" s="1404"/>
      <c r="E2" s="1404"/>
      <c r="F2" s="1404"/>
      <c r="G2" s="1404"/>
      <c r="H2" s="1404"/>
      <c r="I2" s="1404"/>
      <c r="J2" s="1404"/>
      <c r="K2" s="1404"/>
      <c r="L2" s="1404"/>
      <c r="M2" s="1404"/>
      <c r="N2" s="1404"/>
      <c r="O2" s="1404"/>
      <c r="P2" s="1404"/>
      <c r="Q2" s="1404"/>
      <c r="R2" s="1404"/>
      <c r="S2" s="1404"/>
      <c r="T2" s="1404"/>
      <c r="U2" s="102"/>
      <c r="V2" s="102"/>
      <c r="W2" s="102"/>
      <c r="X2" s="102"/>
      <c r="Y2" s="102"/>
      <c r="Z2" s="102"/>
      <c r="AA2" s="102"/>
      <c r="AB2" s="102"/>
      <c r="AC2" s="102"/>
      <c r="AD2" s="102"/>
      <c r="AE2" s="102"/>
      <c r="AF2" s="102"/>
      <c r="AG2" s="102"/>
      <c r="AH2" s="102"/>
      <c r="AI2" s="102"/>
      <c r="AJ2" s="102"/>
      <c r="AK2" s="102"/>
      <c r="AL2" s="102"/>
      <c r="AM2" s="102"/>
      <c r="AN2" s="102"/>
      <c r="AO2" s="102"/>
      <c r="AP2" s="102"/>
    </row>
    <row r="3" spans="1:42" s="2" customFormat="1" ht="30" customHeight="1" x14ac:dyDescent="0.2">
      <c r="A3" s="15"/>
      <c r="B3" s="1383" t="s">
        <v>39</v>
      </c>
      <c r="C3" s="1407"/>
      <c r="D3" s="1407"/>
      <c r="E3" s="1407"/>
      <c r="F3" s="1407"/>
      <c r="G3" s="1407"/>
      <c r="H3" s="1407"/>
      <c r="I3" s="1407"/>
      <c r="J3" s="1407"/>
      <c r="K3" s="1407"/>
      <c r="L3" s="1407"/>
      <c r="M3" s="1407"/>
      <c r="N3" s="1407"/>
      <c r="O3" s="1407"/>
      <c r="P3" s="1407"/>
      <c r="Q3" s="1407"/>
      <c r="R3" s="1407"/>
      <c r="S3" s="1407"/>
      <c r="T3" s="1407"/>
      <c r="U3" s="15"/>
      <c r="V3" s="15"/>
      <c r="W3" s="1383" t="s">
        <v>39</v>
      </c>
      <c r="X3" s="1384"/>
      <c r="Y3" s="1384"/>
      <c r="Z3" s="1384"/>
      <c r="AA3" s="1384"/>
      <c r="AB3" s="1384"/>
      <c r="AC3" s="1384"/>
      <c r="AD3" s="1384"/>
      <c r="AE3" s="1384"/>
      <c r="AF3" s="1384"/>
      <c r="AG3" s="1384"/>
      <c r="AH3" s="1384"/>
      <c r="AI3" s="1384"/>
      <c r="AJ3" s="1384"/>
      <c r="AK3" s="1384"/>
      <c r="AL3" s="1384"/>
      <c r="AM3" s="1384"/>
      <c r="AN3" s="1384"/>
      <c r="AO3" s="1384"/>
      <c r="AP3" s="1384"/>
    </row>
    <row r="4" spans="1:42" customFormat="1" ht="20.25" customHeight="1" thickBot="1"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row>
    <row r="5" spans="1:42" customFormat="1" ht="20.25" customHeight="1" thickTop="1" x14ac:dyDescent="0.2">
      <c r="A5" s="9"/>
      <c r="B5" s="1393" t="s">
        <v>376</v>
      </c>
      <c r="C5" s="1390" t="s">
        <v>148</v>
      </c>
      <c r="D5" s="1390" t="s">
        <v>149</v>
      </c>
      <c r="E5" s="1388" t="s">
        <v>153</v>
      </c>
      <c r="F5" s="1388" t="s">
        <v>154</v>
      </c>
      <c r="G5" s="1396"/>
      <c r="H5" s="1396"/>
      <c r="I5" s="1397"/>
      <c r="J5" s="1388" t="s">
        <v>152</v>
      </c>
      <c r="K5" s="1388" t="s">
        <v>153</v>
      </c>
      <c r="L5" s="1388" t="s">
        <v>154</v>
      </c>
      <c r="M5" s="1396"/>
      <c r="N5" s="1396"/>
      <c r="O5" s="1397"/>
      <c r="P5" s="1401" t="s">
        <v>152</v>
      </c>
      <c r="Q5" s="12"/>
      <c r="R5" s="1385" t="s">
        <v>155</v>
      </c>
      <c r="S5" s="12"/>
      <c r="T5" s="1385" t="s">
        <v>156</v>
      </c>
      <c r="U5" s="9"/>
      <c r="V5" s="9"/>
      <c r="W5" s="1393" t="s">
        <v>376</v>
      </c>
      <c r="X5" s="1390" t="s">
        <v>148</v>
      </c>
      <c r="Y5" s="1390" t="s">
        <v>149</v>
      </c>
      <c r="Z5" s="1388" t="s">
        <v>153</v>
      </c>
      <c r="AA5" s="1388" t="s">
        <v>154</v>
      </c>
      <c r="AB5" s="1396"/>
      <c r="AC5" s="1396"/>
      <c r="AD5" s="1397"/>
      <c r="AE5" s="1388" t="s">
        <v>152</v>
      </c>
      <c r="AF5" s="1388" t="s">
        <v>153</v>
      </c>
      <c r="AG5" s="1388" t="s">
        <v>154</v>
      </c>
      <c r="AH5" s="1396"/>
      <c r="AI5" s="1396"/>
      <c r="AJ5" s="1397"/>
      <c r="AK5" s="1401" t="s">
        <v>152</v>
      </c>
      <c r="AL5" s="12"/>
      <c r="AM5" s="1385" t="s">
        <v>155</v>
      </c>
      <c r="AN5" s="12"/>
      <c r="AO5" s="1385" t="s">
        <v>156</v>
      </c>
      <c r="AP5" s="9"/>
    </row>
    <row r="6" spans="1:42" customFormat="1" ht="60" customHeight="1" thickTop="1" x14ac:dyDescent="0.2">
      <c r="A6" s="9"/>
      <c r="B6" s="1394"/>
      <c r="C6" s="1391"/>
      <c r="D6" s="1391"/>
      <c r="E6" s="1389"/>
      <c r="F6" s="323" t="s">
        <v>377</v>
      </c>
      <c r="G6" s="323" t="s">
        <v>378</v>
      </c>
      <c r="H6" s="323" t="s">
        <v>379</v>
      </c>
      <c r="I6" s="323" t="s">
        <v>380</v>
      </c>
      <c r="J6" s="1389"/>
      <c r="K6" s="1389"/>
      <c r="L6" s="323" t="s">
        <v>377</v>
      </c>
      <c r="M6" s="323" t="s">
        <v>378</v>
      </c>
      <c r="N6" s="323" t="s">
        <v>379</v>
      </c>
      <c r="O6" s="323" t="s">
        <v>380</v>
      </c>
      <c r="P6" s="1402"/>
      <c r="Q6" s="288"/>
      <c r="R6" s="1386"/>
      <c r="S6" s="288"/>
      <c r="T6" s="1386"/>
      <c r="U6" s="9"/>
      <c r="V6" s="9"/>
      <c r="W6" s="1394"/>
      <c r="X6" s="1391"/>
      <c r="Y6" s="1391"/>
      <c r="Z6" s="1389"/>
      <c r="AA6" s="323" t="s">
        <v>377</v>
      </c>
      <c r="AB6" s="323" t="s">
        <v>378</v>
      </c>
      <c r="AC6" s="323" t="s">
        <v>379</v>
      </c>
      <c r="AD6" s="323" t="s">
        <v>380</v>
      </c>
      <c r="AE6" s="1389"/>
      <c r="AF6" s="1389"/>
      <c r="AG6" s="323" t="s">
        <v>377</v>
      </c>
      <c r="AH6" s="323" t="s">
        <v>378</v>
      </c>
      <c r="AI6" s="323" t="s">
        <v>379</v>
      </c>
      <c r="AJ6" s="323" t="s">
        <v>380</v>
      </c>
      <c r="AK6" s="1402"/>
      <c r="AL6" s="288"/>
      <c r="AM6" s="1386"/>
      <c r="AN6" s="288"/>
      <c r="AO6" s="1386"/>
      <c r="AP6" s="9"/>
    </row>
    <row r="7" spans="1:42" customFormat="1" ht="20.25" customHeight="1" thickBot="1" x14ac:dyDescent="0.25">
      <c r="A7" s="9"/>
      <c r="B7" s="1395"/>
      <c r="C7" s="1392"/>
      <c r="D7" s="1392"/>
      <c r="E7" s="1398" t="s">
        <v>158</v>
      </c>
      <c r="F7" s="1399"/>
      <c r="G7" s="1399"/>
      <c r="H7" s="1399"/>
      <c r="I7" s="1399"/>
      <c r="J7" s="1400"/>
      <c r="K7" s="1405" t="s">
        <v>159</v>
      </c>
      <c r="L7" s="1399"/>
      <c r="M7" s="1399"/>
      <c r="N7" s="1399"/>
      <c r="O7" s="1399"/>
      <c r="P7" s="1406"/>
      <c r="Q7" s="288"/>
      <c r="R7" s="1387"/>
      <c r="S7" s="288"/>
      <c r="T7" s="1387"/>
      <c r="U7" s="9"/>
      <c r="V7" s="9"/>
      <c r="W7" s="1395"/>
      <c r="X7" s="1392"/>
      <c r="Y7" s="1392"/>
      <c r="Z7" s="1398" t="s">
        <v>158</v>
      </c>
      <c r="AA7" s="1399"/>
      <c r="AB7" s="1399"/>
      <c r="AC7" s="1399"/>
      <c r="AD7" s="1399"/>
      <c r="AE7" s="1400"/>
      <c r="AF7" s="1405" t="s">
        <v>159</v>
      </c>
      <c r="AG7" s="1399"/>
      <c r="AH7" s="1399"/>
      <c r="AI7" s="1399"/>
      <c r="AJ7" s="1399"/>
      <c r="AK7" s="1406"/>
      <c r="AL7" s="288"/>
      <c r="AM7" s="1387"/>
      <c r="AN7" s="288"/>
      <c r="AO7" s="1387"/>
      <c r="AP7" s="9"/>
    </row>
    <row r="8" spans="1:42" customFormat="1" ht="20.25" customHeight="1" thickTop="1" thickBot="1" x14ac:dyDescent="0.25">
      <c r="A8" s="9"/>
      <c r="B8" s="299"/>
      <c r="C8" s="300"/>
      <c r="D8" s="300"/>
      <c r="E8" s="300"/>
      <c r="F8" s="300"/>
      <c r="G8" s="300"/>
      <c r="H8" s="300"/>
      <c r="I8" s="300"/>
      <c r="J8" s="300"/>
      <c r="K8" s="300"/>
      <c r="L8" s="300"/>
      <c r="M8" s="300"/>
      <c r="N8" s="300"/>
      <c r="O8" s="300"/>
      <c r="P8" s="300"/>
      <c r="Q8" s="300"/>
      <c r="R8" s="300"/>
      <c r="S8" s="288"/>
      <c r="T8" s="300"/>
      <c r="U8" s="9"/>
      <c r="V8" s="9"/>
      <c r="W8" s="299"/>
      <c r="X8" s="300"/>
      <c r="Y8" s="300"/>
      <c r="Z8" s="300"/>
      <c r="AA8" s="300"/>
      <c r="AB8" s="300"/>
      <c r="AC8" s="300"/>
      <c r="AD8" s="300"/>
      <c r="AE8" s="300"/>
      <c r="AF8" s="300"/>
      <c r="AG8" s="300"/>
      <c r="AH8" s="300"/>
      <c r="AI8" s="300"/>
      <c r="AJ8" s="300"/>
      <c r="AK8" s="300"/>
      <c r="AL8" s="300"/>
      <c r="AM8" s="300"/>
      <c r="AN8" s="288"/>
      <c r="AO8" s="300"/>
      <c r="AP8" s="9"/>
    </row>
    <row r="9" spans="1:42" customFormat="1" ht="20.25" customHeight="1" thickTop="1" thickBot="1" x14ac:dyDescent="0.25">
      <c r="A9" s="9"/>
      <c r="B9" s="290" t="s">
        <v>381</v>
      </c>
      <c r="C9" s="300"/>
      <c r="D9" s="300"/>
      <c r="E9" s="300"/>
      <c r="F9" s="300"/>
      <c r="G9" s="300"/>
      <c r="H9" s="300"/>
      <c r="I9" s="300"/>
      <c r="J9" s="300"/>
      <c r="K9" s="300"/>
      <c r="L9" s="300"/>
      <c r="M9" s="300"/>
      <c r="N9" s="300"/>
      <c r="O9" s="300"/>
      <c r="P9" s="300"/>
      <c r="Q9" s="288"/>
      <c r="R9" s="300"/>
      <c r="S9" s="288"/>
      <c r="T9" s="300"/>
      <c r="U9" s="324"/>
      <c r="V9" s="324"/>
      <c r="W9" s="290" t="s">
        <v>381</v>
      </c>
      <c r="X9" s="300"/>
      <c r="Y9" s="300"/>
      <c r="Z9" s="300"/>
      <c r="AA9" s="300"/>
      <c r="AB9" s="300"/>
      <c r="AC9" s="300"/>
      <c r="AD9" s="300"/>
      <c r="AE9" s="300"/>
      <c r="AF9" s="300"/>
      <c r="AG9" s="300"/>
      <c r="AH9" s="300"/>
      <c r="AI9" s="300"/>
      <c r="AJ9" s="300"/>
      <c r="AK9" s="300"/>
      <c r="AL9" s="288"/>
      <c r="AM9" s="300"/>
      <c r="AN9" s="288"/>
      <c r="AO9" s="300"/>
      <c r="AP9" s="324"/>
    </row>
    <row r="10" spans="1:42" customFormat="1" ht="20.25" customHeight="1" thickTop="1" x14ac:dyDescent="0.2">
      <c r="A10" s="9"/>
      <c r="B10" s="291" t="s">
        <v>382</v>
      </c>
      <c r="C10" s="292" t="s">
        <v>167</v>
      </c>
      <c r="D10" s="292">
        <v>3</v>
      </c>
      <c r="E10" s="1037"/>
      <c r="F10" s="1037"/>
      <c r="G10" s="1037"/>
      <c r="H10" s="1037"/>
      <c r="I10" s="1037"/>
      <c r="J10" s="1038">
        <f t="shared" ref="J10:J49" si="0">IFERROR(SUM(E10:I10), 0)</f>
        <v>0</v>
      </c>
      <c r="K10" s="1333">
        <v>0.20378178427106003</v>
      </c>
      <c r="L10" s="1333">
        <v>0</v>
      </c>
      <c r="M10" s="1333">
        <v>0</v>
      </c>
      <c r="N10" s="1333">
        <v>0</v>
      </c>
      <c r="O10" s="1333">
        <v>0</v>
      </c>
      <c r="P10" s="302">
        <f t="shared" ref="P10:P49" si="1">IFERROR(SUM(K10:O10), 0)</f>
        <v>0.20378178427106003</v>
      </c>
      <c r="Q10" s="12"/>
      <c r="R10" s="325" t="s">
        <v>383</v>
      </c>
      <c r="S10" s="12"/>
      <c r="T10" s="1329" t="s">
        <v>384</v>
      </c>
      <c r="U10" s="324"/>
      <c r="V10" s="324"/>
      <c r="W10" s="291" t="s">
        <v>382</v>
      </c>
      <c r="X10" s="292" t="s">
        <v>167</v>
      </c>
      <c r="Y10" s="292">
        <v>3</v>
      </c>
      <c r="Z10" s="304" t="s">
        <v>385</v>
      </c>
      <c r="AA10" s="304" t="s">
        <v>386</v>
      </c>
      <c r="AB10" s="304" t="s">
        <v>387</v>
      </c>
      <c r="AC10" s="304" t="s">
        <v>388</v>
      </c>
      <c r="AD10" s="304" t="s">
        <v>389</v>
      </c>
      <c r="AE10" s="301" t="s">
        <v>390</v>
      </c>
      <c r="AF10" s="304" t="s">
        <v>385</v>
      </c>
      <c r="AG10" s="304" t="s">
        <v>386</v>
      </c>
      <c r="AH10" s="304" t="s">
        <v>387</v>
      </c>
      <c r="AI10" s="304" t="s">
        <v>388</v>
      </c>
      <c r="AJ10" s="304" t="s">
        <v>389</v>
      </c>
      <c r="AK10" s="302" t="s">
        <v>390</v>
      </c>
      <c r="AL10" s="12"/>
      <c r="AM10" s="325" t="s">
        <v>383</v>
      </c>
      <c r="AN10" s="12"/>
      <c r="AO10" s="325"/>
      <c r="AP10" s="324"/>
    </row>
    <row r="11" spans="1:42" customFormat="1" ht="20.25" customHeight="1" x14ac:dyDescent="0.2">
      <c r="A11" s="9"/>
      <c r="B11" s="294" t="s">
        <v>391</v>
      </c>
      <c r="C11" s="286" t="s">
        <v>167</v>
      </c>
      <c r="D11" s="286">
        <v>3</v>
      </c>
      <c r="E11" s="1039"/>
      <c r="F11" s="1039"/>
      <c r="G11" s="1039"/>
      <c r="H11" s="1039"/>
      <c r="I11" s="1039"/>
      <c r="J11" s="1040">
        <f t="shared" si="0"/>
        <v>0</v>
      </c>
      <c r="K11" s="1327">
        <v>0</v>
      </c>
      <c r="L11" s="1327">
        <v>0</v>
      </c>
      <c r="M11" s="1327">
        <v>0</v>
      </c>
      <c r="N11" s="1327">
        <v>0</v>
      </c>
      <c r="O11" s="1327">
        <v>0</v>
      </c>
      <c r="P11" s="307">
        <f t="shared" si="1"/>
        <v>0</v>
      </c>
      <c r="Q11" s="12"/>
      <c r="R11" s="326" t="s">
        <v>392</v>
      </c>
      <c r="S11" s="12"/>
      <c r="T11" s="1330" t="s">
        <v>393</v>
      </c>
      <c r="U11" s="324"/>
      <c r="V11" s="324"/>
      <c r="W11" s="294" t="s">
        <v>391</v>
      </c>
      <c r="X11" s="286" t="s">
        <v>167</v>
      </c>
      <c r="Y11" s="286">
        <v>3</v>
      </c>
      <c r="Z11" s="309" t="s">
        <v>394</v>
      </c>
      <c r="AA11" s="309" t="s">
        <v>395</v>
      </c>
      <c r="AB11" s="309" t="s">
        <v>396</v>
      </c>
      <c r="AC11" s="309" t="s">
        <v>397</v>
      </c>
      <c r="AD11" s="309" t="s">
        <v>398</v>
      </c>
      <c r="AE11" s="306" t="s">
        <v>399</v>
      </c>
      <c r="AF11" s="309" t="s">
        <v>394</v>
      </c>
      <c r="AG11" s="309" t="s">
        <v>395</v>
      </c>
      <c r="AH11" s="309" t="s">
        <v>396</v>
      </c>
      <c r="AI11" s="309" t="s">
        <v>397</v>
      </c>
      <c r="AJ11" s="309" t="s">
        <v>398</v>
      </c>
      <c r="AK11" s="307" t="s">
        <v>399</v>
      </c>
      <c r="AL11" s="12"/>
      <c r="AM11" s="326" t="s">
        <v>392</v>
      </c>
      <c r="AN11" s="12"/>
      <c r="AO11" s="326"/>
      <c r="AP11" s="324"/>
    </row>
    <row r="12" spans="1:42" customFormat="1" ht="20.25" customHeight="1" x14ac:dyDescent="0.2">
      <c r="A12" s="9"/>
      <c r="B12" s="294" t="s">
        <v>400</v>
      </c>
      <c r="C12" s="286" t="s">
        <v>167</v>
      </c>
      <c r="D12" s="286">
        <v>3</v>
      </c>
      <c r="E12" s="1040">
        <f>IFERROR(SUM(E10:E11), 0)</f>
        <v>0</v>
      </c>
      <c r="F12" s="1040">
        <f>IFERROR(SUM(F10:F11), 0)</f>
        <v>0</v>
      </c>
      <c r="G12" s="1040">
        <f>IFERROR(SUM(G10:G11), 0)</f>
        <v>0</v>
      </c>
      <c r="H12" s="1040">
        <f>IFERROR(SUM(H10:H11), 0)</f>
        <v>0</v>
      </c>
      <c r="I12" s="1040">
        <f>IFERROR(SUM(I10:I11), 0)</f>
        <v>0</v>
      </c>
      <c r="J12" s="1040">
        <f t="shared" si="0"/>
        <v>0</v>
      </c>
      <c r="K12" s="306">
        <f>IFERROR(SUM(K10:K11), 0)</f>
        <v>0.20378178427106003</v>
      </c>
      <c r="L12" s="306">
        <f>IFERROR(SUM(L10:L11), 0)</f>
        <v>0</v>
      </c>
      <c r="M12" s="306">
        <f>IFERROR(SUM(M10:M11), 0)</f>
        <v>0</v>
      </c>
      <c r="N12" s="306">
        <f>IFERROR(SUM(N10:N11), 0)</f>
        <v>0</v>
      </c>
      <c r="O12" s="306">
        <f>IFERROR(SUM(O10:O11), 0)</f>
        <v>0</v>
      </c>
      <c r="P12" s="307">
        <f t="shared" si="1"/>
        <v>0.20378178427106003</v>
      </c>
      <c r="Q12" s="12"/>
      <c r="R12" s="326" t="s">
        <v>401</v>
      </c>
      <c r="S12" s="12"/>
      <c r="T12" s="1330" t="s">
        <v>402</v>
      </c>
      <c r="U12" s="324"/>
      <c r="V12" s="324"/>
      <c r="W12" s="294" t="s">
        <v>400</v>
      </c>
      <c r="X12" s="286" t="s">
        <v>167</v>
      </c>
      <c r="Y12" s="286">
        <v>3</v>
      </c>
      <c r="Z12" s="306" t="s">
        <v>403</v>
      </c>
      <c r="AA12" s="306" t="s">
        <v>404</v>
      </c>
      <c r="AB12" s="306" t="s">
        <v>405</v>
      </c>
      <c r="AC12" s="306" t="s">
        <v>406</v>
      </c>
      <c r="AD12" s="306" t="s">
        <v>407</v>
      </c>
      <c r="AE12" s="306" t="s">
        <v>408</v>
      </c>
      <c r="AF12" s="306" t="s">
        <v>403</v>
      </c>
      <c r="AG12" s="306" t="s">
        <v>404</v>
      </c>
      <c r="AH12" s="306" t="s">
        <v>405</v>
      </c>
      <c r="AI12" s="306" t="s">
        <v>406</v>
      </c>
      <c r="AJ12" s="306" t="s">
        <v>407</v>
      </c>
      <c r="AK12" s="307" t="s">
        <v>408</v>
      </c>
      <c r="AL12" s="12"/>
      <c r="AM12" s="326" t="s">
        <v>401</v>
      </c>
      <c r="AN12" s="12"/>
      <c r="AO12" s="326"/>
      <c r="AP12" s="324"/>
    </row>
    <row r="13" spans="1:42" customFormat="1" ht="20.25" customHeight="1" x14ac:dyDescent="0.2">
      <c r="A13" s="9"/>
      <c r="B13" s="294" t="s">
        <v>409</v>
      </c>
      <c r="C13" s="286" t="s">
        <v>167</v>
      </c>
      <c r="D13" s="286">
        <v>3</v>
      </c>
      <c r="E13" s="1039"/>
      <c r="F13" s="1039"/>
      <c r="G13" s="1039"/>
      <c r="H13" s="1039"/>
      <c r="I13" s="1039"/>
      <c r="J13" s="1040">
        <f t="shared" si="0"/>
        <v>0</v>
      </c>
      <c r="K13" s="1327">
        <v>0</v>
      </c>
      <c r="L13" s="1327">
        <v>0</v>
      </c>
      <c r="M13" s="1327">
        <v>0</v>
      </c>
      <c r="N13" s="1327">
        <v>0</v>
      </c>
      <c r="O13" s="1327">
        <v>0</v>
      </c>
      <c r="P13" s="307">
        <f t="shared" si="1"/>
        <v>0</v>
      </c>
      <c r="Q13" s="12"/>
      <c r="R13" s="326" t="s">
        <v>410</v>
      </c>
      <c r="S13" s="12"/>
      <c r="T13" s="1330" t="s">
        <v>411</v>
      </c>
      <c r="U13" s="324"/>
      <c r="V13" s="324"/>
      <c r="W13" s="294" t="s">
        <v>409</v>
      </c>
      <c r="X13" s="286" t="s">
        <v>167</v>
      </c>
      <c r="Y13" s="286">
        <v>3</v>
      </c>
      <c r="Z13" s="309" t="s">
        <v>412</v>
      </c>
      <c r="AA13" s="309" t="s">
        <v>413</v>
      </c>
      <c r="AB13" s="309" t="s">
        <v>414</v>
      </c>
      <c r="AC13" s="309" t="s">
        <v>415</v>
      </c>
      <c r="AD13" s="309" t="s">
        <v>416</v>
      </c>
      <c r="AE13" s="306" t="s">
        <v>417</v>
      </c>
      <c r="AF13" s="309" t="s">
        <v>412</v>
      </c>
      <c r="AG13" s="309" t="s">
        <v>413</v>
      </c>
      <c r="AH13" s="309" t="s">
        <v>414</v>
      </c>
      <c r="AI13" s="309" t="s">
        <v>415</v>
      </c>
      <c r="AJ13" s="309" t="s">
        <v>416</v>
      </c>
      <c r="AK13" s="307" t="s">
        <v>417</v>
      </c>
      <c r="AL13" s="12"/>
      <c r="AM13" s="326" t="s">
        <v>410</v>
      </c>
      <c r="AN13" s="12"/>
      <c r="AO13" s="326"/>
      <c r="AP13" s="324"/>
    </row>
    <row r="14" spans="1:42" customFormat="1" ht="20.25" customHeight="1" x14ac:dyDescent="0.2">
      <c r="A14" s="9"/>
      <c r="B14" s="294" t="s">
        <v>418</v>
      </c>
      <c r="C14" s="286" t="s">
        <v>167</v>
      </c>
      <c r="D14" s="286">
        <v>3</v>
      </c>
      <c r="E14" s="1039"/>
      <c r="F14" s="1039"/>
      <c r="G14" s="1039"/>
      <c r="H14" s="1039"/>
      <c r="I14" s="1039"/>
      <c r="J14" s="1040">
        <f t="shared" si="0"/>
        <v>0</v>
      </c>
      <c r="K14" s="1327">
        <v>0</v>
      </c>
      <c r="L14" s="1327">
        <v>0</v>
      </c>
      <c r="M14" s="1327">
        <v>0</v>
      </c>
      <c r="N14" s="1327">
        <v>0</v>
      </c>
      <c r="O14" s="1327">
        <v>0</v>
      </c>
      <c r="P14" s="307">
        <f t="shared" si="1"/>
        <v>0</v>
      </c>
      <c r="Q14" s="12"/>
      <c r="R14" s="326" t="s">
        <v>419</v>
      </c>
      <c r="S14" s="12"/>
      <c r="T14" s="1330" t="s">
        <v>420</v>
      </c>
      <c r="U14" s="324"/>
      <c r="V14" s="324"/>
      <c r="W14" s="294" t="s">
        <v>418</v>
      </c>
      <c r="X14" s="286" t="s">
        <v>167</v>
      </c>
      <c r="Y14" s="286">
        <v>3</v>
      </c>
      <c r="Z14" s="309" t="s">
        <v>421</v>
      </c>
      <c r="AA14" s="309" t="s">
        <v>422</v>
      </c>
      <c r="AB14" s="309" t="s">
        <v>423</v>
      </c>
      <c r="AC14" s="309" t="s">
        <v>424</v>
      </c>
      <c r="AD14" s="309" t="s">
        <v>425</v>
      </c>
      <c r="AE14" s="306" t="s">
        <v>426</v>
      </c>
      <c r="AF14" s="309" t="s">
        <v>421</v>
      </c>
      <c r="AG14" s="309" t="s">
        <v>422</v>
      </c>
      <c r="AH14" s="309" t="s">
        <v>423</v>
      </c>
      <c r="AI14" s="309" t="s">
        <v>424</v>
      </c>
      <c r="AJ14" s="309" t="s">
        <v>425</v>
      </c>
      <c r="AK14" s="307" t="s">
        <v>426</v>
      </c>
      <c r="AL14" s="12"/>
      <c r="AM14" s="326" t="s">
        <v>419</v>
      </c>
      <c r="AN14" s="12"/>
      <c r="AO14" s="326"/>
      <c r="AP14" s="324"/>
    </row>
    <row r="15" spans="1:42" customFormat="1" ht="20.25" customHeight="1" x14ac:dyDescent="0.2">
      <c r="A15" s="9"/>
      <c r="B15" s="294" t="s">
        <v>427</v>
      </c>
      <c r="C15" s="286" t="s">
        <v>167</v>
      </c>
      <c r="D15" s="286">
        <v>3</v>
      </c>
      <c r="E15" s="1040">
        <f>IFERROR(SUM(E13:E14), 0)</f>
        <v>0</v>
      </c>
      <c r="F15" s="1040">
        <f>IFERROR(SUM(F13:F14), 0)</f>
        <v>0</v>
      </c>
      <c r="G15" s="1040">
        <f>IFERROR(SUM(G13:G14), 0)</f>
        <v>0</v>
      </c>
      <c r="H15" s="1040">
        <f>IFERROR(SUM(H13:H14), 0)</f>
        <v>0</v>
      </c>
      <c r="I15" s="1040">
        <f>IFERROR(SUM(I13:I14), 0)</f>
        <v>0</v>
      </c>
      <c r="J15" s="1040">
        <f t="shared" si="0"/>
        <v>0</v>
      </c>
      <c r="K15" s="306">
        <f>IFERROR(SUM(K13:K14), 0)</f>
        <v>0</v>
      </c>
      <c r="L15" s="306">
        <f>IFERROR(SUM(L13:L14), 0)</f>
        <v>0</v>
      </c>
      <c r="M15" s="306">
        <f>IFERROR(SUM(M13:M14), 0)</f>
        <v>0</v>
      </c>
      <c r="N15" s="306">
        <f>IFERROR(SUM(N13:N14), 0)</f>
        <v>0</v>
      </c>
      <c r="O15" s="306">
        <f>IFERROR(SUM(O13:O14), 0)</f>
        <v>0</v>
      </c>
      <c r="P15" s="307">
        <f t="shared" si="1"/>
        <v>0</v>
      </c>
      <c r="Q15" s="12"/>
      <c r="R15" s="326" t="s">
        <v>428</v>
      </c>
      <c r="S15" s="12"/>
      <c r="T15" s="1330" t="s">
        <v>429</v>
      </c>
      <c r="U15" s="324"/>
      <c r="V15" s="324"/>
      <c r="W15" s="294" t="s">
        <v>427</v>
      </c>
      <c r="X15" s="286" t="s">
        <v>167</v>
      </c>
      <c r="Y15" s="286">
        <v>3</v>
      </c>
      <c r="Z15" s="306" t="s">
        <v>430</v>
      </c>
      <c r="AA15" s="306" t="s">
        <v>431</v>
      </c>
      <c r="AB15" s="306" t="s">
        <v>432</v>
      </c>
      <c r="AC15" s="306" t="s">
        <v>433</v>
      </c>
      <c r="AD15" s="306" t="s">
        <v>434</v>
      </c>
      <c r="AE15" s="306" t="s">
        <v>435</v>
      </c>
      <c r="AF15" s="306" t="s">
        <v>430</v>
      </c>
      <c r="AG15" s="306" t="s">
        <v>431</v>
      </c>
      <c r="AH15" s="306" t="s">
        <v>432</v>
      </c>
      <c r="AI15" s="306" t="s">
        <v>433</v>
      </c>
      <c r="AJ15" s="306" t="s">
        <v>434</v>
      </c>
      <c r="AK15" s="307" t="s">
        <v>435</v>
      </c>
      <c r="AL15" s="12"/>
      <c r="AM15" s="326" t="s">
        <v>428</v>
      </c>
      <c r="AN15" s="12"/>
      <c r="AO15" s="326"/>
      <c r="AP15" s="324"/>
    </row>
    <row r="16" spans="1:42" customFormat="1" ht="20.25" customHeight="1" x14ac:dyDescent="0.2">
      <c r="A16" s="9"/>
      <c r="B16" s="294" t="s">
        <v>436</v>
      </c>
      <c r="C16" s="286" t="s">
        <v>167</v>
      </c>
      <c r="D16" s="286">
        <v>3</v>
      </c>
      <c r="E16" s="1039"/>
      <c r="F16" s="1039"/>
      <c r="G16" s="1039"/>
      <c r="H16" s="1039"/>
      <c r="I16" s="1039"/>
      <c r="J16" s="1040">
        <f t="shared" si="0"/>
        <v>0</v>
      </c>
      <c r="K16" s="1327">
        <v>0</v>
      </c>
      <c r="L16" s="1327">
        <v>0</v>
      </c>
      <c r="M16" s="1327">
        <v>0</v>
      </c>
      <c r="N16" s="1327">
        <v>0</v>
      </c>
      <c r="O16" s="1327">
        <v>0</v>
      </c>
      <c r="P16" s="307">
        <f t="shared" si="1"/>
        <v>0</v>
      </c>
      <c r="Q16" s="12"/>
      <c r="R16" s="326" t="s">
        <v>437</v>
      </c>
      <c r="S16" s="12"/>
      <c r="T16" s="1330" t="s">
        <v>438</v>
      </c>
      <c r="U16" s="324"/>
      <c r="V16" s="324"/>
      <c r="W16" s="294" t="s">
        <v>436</v>
      </c>
      <c r="X16" s="286" t="s">
        <v>167</v>
      </c>
      <c r="Y16" s="286">
        <v>3</v>
      </c>
      <c r="Z16" s="309" t="s">
        <v>439</v>
      </c>
      <c r="AA16" s="309" t="s">
        <v>440</v>
      </c>
      <c r="AB16" s="309" t="s">
        <v>441</v>
      </c>
      <c r="AC16" s="309" t="s">
        <v>442</v>
      </c>
      <c r="AD16" s="309" t="s">
        <v>443</v>
      </c>
      <c r="AE16" s="306" t="s">
        <v>444</v>
      </c>
      <c r="AF16" s="309" t="s">
        <v>439</v>
      </c>
      <c r="AG16" s="309" t="s">
        <v>440</v>
      </c>
      <c r="AH16" s="309" t="s">
        <v>441</v>
      </c>
      <c r="AI16" s="309" t="s">
        <v>442</v>
      </c>
      <c r="AJ16" s="309" t="s">
        <v>443</v>
      </c>
      <c r="AK16" s="307" t="s">
        <v>444</v>
      </c>
      <c r="AL16" s="12"/>
      <c r="AM16" s="326" t="s">
        <v>437</v>
      </c>
      <c r="AN16" s="12"/>
      <c r="AO16" s="326"/>
      <c r="AP16" s="324"/>
    </row>
    <row r="17" spans="1:42" customFormat="1" ht="20.25" customHeight="1" x14ac:dyDescent="0.2">
      <c r="A17" s="9"/>
      <c r="B17" s="294" t="s">
        <v>445</v>
      </c>
      <c r="C17" s="286" t="s">
        <v>167</v>
      </c>
      <c r="D17" s="286">
        <v>3</v>
      </c>
      <c r="E17" s="1039"/>
      <c r="F17" s="1039"/>
      <c r="G17" s="1039"/>
      <c r="H17" s="1039"/>
      <c r="I17" s="1039"/>
      <c r="J17" s="1040">
        <f t="shared" si="0"/>
        <v>0</v>
      </c>
      <c r="K17" s="1327">
        <v>0</v>
      </c>
      <c r="L17" s="1327">
        <v>0</v>
      </c>
      <c r="M17" s="1327">
        <v>0</v>
      </c>
      <c r="N17" s="1327">
        <v>0</v>
      </c>
      <c r="O17" s="1327">
        <v>0</v>
      </c>
      <c r="P17" s="307">
        <f t="shared" si="1"/>
        <v>0</v>
      </c>
      <c r="Q17" s="12"/>
      <c r="R17" s="326" t="s">
        <v>446</v>
      </c>
      <c r="S17" s="12"/>
      <c r="T17" s="1330" t="s">
        <v>447</v>
      </c>
      <c r="U17" s="324"/>
      <c r="V17" s="324"/>
      <c r="W17" s="294" t="s">
        <v>445</v>
      </c>
      <c r="X17" s="286" t="s">
        <v>167</v>
      </c>
      <c r="Y17" s="286">
        <v>3</v>
      </c>
      <c r="Z17" s="309" t="s">
        <v>448</v>
      </c>
      <c r="AA17" s="309" t="s">
        <v>449</v>
      </c>
      <c r="AB17" s="309" t="s">
        <v>450</v>
      </c>
      <c r="AC17" s="309" t="s">
        <v>451</v>
      </c>
      <c r="AD17" s="309" t="s">
        <v>452</v>
      </c>
      <c r="AE17" s="306" t="s">
        <v>453</v>
      </c>
      <c r="AF17" s="309" t="s">
        <v>448</v>
      </c>
      <c r="AG17" s="309" t="s">
        <v>449</v>
      </c>
      <c r="AH17" s="309" t="s">
        <v>450</v>
      </c>
      <c r="AI17" s="309" t="s">
        <v>451</v>
      </c>
      <c r="AJ17" s="309" t="s">
        <v>452</v>
      </c>
      <c r="AK17" s="307" t="s">
        <v>453</v>
      </c>
      <c r="AL17" s="12"/>
      <c r="AM17" s="326" t="s">
        <v>446</v>
      </c>
      <c r="AN17" s="12"/>
      <c r="AO17" s="326"/>
      <c r="AP17" s="324"/>
    </row>
    <row r="18" spans="1:42" customFormat="1" ht="20.25" customHeight="1" x14ac:dyDescent="0.2">
      <c r="A18" s="9"/>
      <c r="B18" s="294" t="s">
        <v>454</v>
      </c>
      <c r="C18" s="286" t="s">
        <v>167</v>
      </c>
      <c r="D18" s="286">
        <v>3</v>
      </c>
      <c r="E18" s="1040">
        <f>IFERROR(SUM(E16:E17), 0)</f>
        <v>0</v>
      </c>
      <c r="F18" s="1040">
        <f>IFERROR(SUM(F16:F17), 0)</f>
        <v>0</v>
      </c>
      <c r="G18" s="1040">
        <f>IFERROR(SUM(G16:G17), 0)</f>
        <v>0</v>
      </c>
      <c r="H18" s="1040">
        <f>IFERROR(SUM(H16:H17), 0)</f>
        <v>0</v>
      </c>
      <c r="I18" s="1040">
        <f>IFERROR(SUM(I16:I17), 0)</f>
        <v>0</v>
      </c>
      <c r="J18" s="1040">
        <f t="shared" si="0"/>
        <v>0</v>
      </c>
      <c r="K18" s="306">
        <f>IFERROR(SUM(K16:K17), 0)</f>
        <v>0</v>
      </c>
      <c r="L18" s="306">
        <f>IFERROR(SUM(L16:L17), 0)</f>
        <v>0</v>
      </c>
      <c r="M18" s="306">
        <f>IFERROR(SUM(M16:M17), 0)</f>
        <v>0</v>
      </c>
      <c r="N18" s="306">
        <f>IFERROR(SUM(N16:N17), 0)</f>
        <v>0</v>
      </c>
      <c r="O18" s="306">
        <f>IFERROR(SUM(O16:O17), 0)</f>
        <v>0</v>
      </c>
      <c r="P18" s="307">
        <f t="shared" si="1"/>
        <v>0</v>
      </c>
      <c r="Q18" s="12"/>
      <c r="R18" s="326" t="s">
        <v>455</v>
      </c>
      <c r="S18" s="12"/>
      <c r="T18" s="1330" t="s">
        <v>456</v>
      </c>
      <c r="U18" s="324"/>
      <c r="V18" s="324"/>
      <c r="W18" s="294" t="s">
        <v>454</v>
      </c>
      <c r="X18" s="286" t="s">
        <v>167</v>
      </c>
      <c r="Y18" s="286">
        <v>3</v>
      </c>
      <c r="Z18" s="306" t="s">
        <v>457</v>
      </c>
      <c r="AA18" s="306" t="s">
        <v>458</v>
      </c>
      <c r="AB18" s="306" t="s">
        <v>459</v>
      </c>
      <c r="AC18" s="306" t="s">
        <v>460</v>
      </c>
      <c r="AD18" s="306" t="s">
        <v>461</v>
      </c>
      <c r="AE18" s="306" t="s">
        <v>462</v>
      </c>
      <c r="AF18" s="306" t="s">
        <v>457</v>
      </c>
      <c r="AG18" s="306" t="s">
        <v>458</v>
      </c>
      <c r="AH18" s="306" t="s">
        <v>459</v>
      </c>
      <c r="AI18" s="306" t="s">
        <v>460</v>
      </c>
      <c r="AJ18" s="306" t="s">
        <v>461</v>
      </c>
      <c r="AK18" s="307" t="s">
        <v>462</v>
      </c>
      <c r="AL18" s="12"/>
      <c r="AM18" s="326" t="s">
        <v>455</v>
      </c>
      <c r="AN18" s="12"/>
      <c r="AO18" s="326"/>
      <c r="AP18" s="324"/>
    </row>
    <row r="19" spans="1:42" customFormat="1" ht="20.25" customHeight="1" x14ac:dyDescent="0.2">
      <c r="A19" s="9"/>
      <c r="B19" s="294" t="s">
        <v>463</v>
      </c>
      <c r="C19" s="286" t="s">
        <v>167</v>
      </c>
      <c r="D19" s="286">
        <v>3</v>
      </c>
      <c r="E19" s="1039"/>
      <c r="F19" s="1039"/>
      <c r="G19" s="1039"/>
      <c r="H19" s="1039"/>
      <c r="I19" s="1039"/>
      <c r="J19" s="1040">
        <f t="shared" si="0"/>
        <v>0</v>
      </c>
      <c r="K19" s="1327">
        <v>0</v>
      </c>
      <c r="L19" s="1327">
        <v>0</v>
      </c>
      <c r="M19" s="1327">
        <v>0</v>
      </c>
      <c r="N19" s="1327">
        <v>0</v>
      </c>
      <c r="O19" s="1327">
        <v>0</v>
      </c>
      <c r="P19" s="307">
        <f t="shared" si="1"/>
        <v>0</v>
      </c>
      <c r="Q19" s="12"/>
      <c r="R19" s="326" t="s">
        <v>464</v>
      </c>
      <c r="S19" s="12"/>
      <c r="T19" s="1330" t="s">
        <v>438</v>
      </c>
      <c r="U19" s="324"/>
      <c r="V19" s="324"/>
      <c r="W19" s="294" t="s">
        <v>463</v>
      </c>
      <c r="X19" s="286" t="s">
        <v>167</v>
      </c>
      <c r="Y19" s="286">
        <v>3</v>
      </c>
      <c r="Z19" s="309" t="s">
        <v>465</v>
      </c>
      <c r="AA19" s="309" t="s">
        <v>466</v>
      </c>
      <c r="AB19" s="309" t="s">
        <v>467</v>
      </c>
      <c r="AC19" s="309" t="s">
        <v>468</v>
      </c>
      <c r="AD19" s="309" t="s">
        <v>469</v>
      </c>
      <c r="AE19" s="306" t="s">
        <v>470</v>
      </c>
      <c r="AF19" s="309" t="s">
        <v>465</v>
      </c>
      <c r="AG19" s="309" t="s">
        <v>466</v>
      </c>
      <c r="AH19" s="309" t="s">
        <v>467</v>
      </c>
      <c r="AI19" s="309" t="s">
        <v>468</v>
      </c>
      <c r="AJ19" s="309" t="s">
        <v>469</v>
      </c>
      <c r="AK19" s="307" t="s">
        <v>470</v>
      </c>
      <c r="AL19" s="12"/>
      <c r="AM19" s="326" t="s">
        <v>464</v>
      </c>
      <c r="AN19" s="12"/>
      <c r="AO19" s="326"/>
      <c r="AP19" s="324"/>
    </row>
    <row r="20" spans="1:42" customFormat="1" ht="20.25" customHeight="1" x14ac:dyDescent="0.2">
      <c r="A20" s="324"/>
      <c r="B20" s="294" t="s">
        <v>471</v>
      </c>
      <c r="C20" s="286" t="s">
        <v>167</v>
      </c>
      <c r="D20" s="286">
        <v>3</v>
      </c>
      <c r="E20" s="1039"/>
      <c r="F20" s="1039"/>
      <c r="G20" s="1039"/>
      <c r="H20" s="1039"/>
      <c r="I20" s="1039"/>
      <c r="J20" s="1040">
        <f t="shared" si="0"/>
        <v>0</v>
      </c>
      <c r="K20" s="1327">
        <v>0</v>
      </c>
      <c r="L20" s="1327">
        <v>0</v>
      </c>
      <c r="M20" s="1327">
        <v>0</v>
      </c>
      <c r="N20" s="1327">
        <v>0</v>
      </c>
      <c r="O20" s="1327">
        <v>0</v>
      </c>
      <c r="P20" s="307">
        <f t="shared" si="1"/>
        <v>0</v>
      </c>
      <c r="Q20" s="12"/>
      <c r="R20" s="326" t="s">
        <v>472</v>
      </c>
      <c r="S20" s="12"/>
      <c r="T20" s="1330" t="s">
        <v>447</v>
      </c>
      <c r="U20" s="324"/>
      <c r="V20" s="324"/>
      <c r="W20" s="294" t="s">
        <v>471</v>
      </c>
      <c r="X20" s="286" t="s">
        <v>167</v>
      </c>
      <c r="Y20" s="286">
        <v>3</v>
      </c>
      <c r="Z20" s="309" t="s">
        <v>473</v>
      </c>
      <c r="AA20" s="309" t="s">
        <v>474</v>
      </c>
      <c r="AB20" s="309" t="s">
        <v>475</v>
      </c>
      <c r="AC20" s="309" t="s">
        <v>476</v>
      </c>
      <c r="AD20" s="309" t="s">
        <v>477</v>
      </c>
      <c r="AE20" s="306" t="s">
        <v>478</v>
      </c>
      <c r="AF20" s="309" t="s">
        <v>473</v>
      </c>
      <c r="AG20" s="309" t="s">
        <v>474</v>
      </c>
      <c r="AH20" s="309" t="s">
        <v>475</v>
      </c>
      <c r="AI20" s="309" t="s">
        <v>476</v>
      </c>
      <c r="AJ20" s="309" t="s">
        <v>477</v>
      </c>
      <c r="AK20" s="307" t="s">
        <v>478</v>
      </c>
      <c r="AL20" s="12"/>
      <c r="AM20" s="326" t="s">
        <v>472</v>
      </c>
      <c r="AN20" s="12"/>
      <c r="AO20" s="326"/>
      <c r="AP20" s="324"/>
    </row>
    <row r="21" spans="1:42" customFormat="1" ht="20.25" customHeight="1" x14ac:dyDescent="0.2">
      <c r="A21" s="324"/>
      <c r="B21" s="294" t="s">
        <v>479</v>
      </c>
      <c r="C21" s="286" t="s">
        <v>167</v>
      </c>
      <c r="D21" s="286">
        <v>3</v>
      </c>
      <c r="E21" s="1040">
        <f>IFERROR(SUM(E19:E20), 0)</f>
        <v>0</v>
      </c>
      <c r="F21" s="1040">
        <f>IFERROR(SUM(F19:F20), 0)</f>
        <v>0</v>
      </c>
      <c r="G21" s="1040">
        <f>IFERROR(SUM(G19:G20), 0)</f>
        <v>0</v>
      </c>
      <c r="H21" s="1040">
        <f>IFERROR(SUM(H19:H20), 0)</f>
        <v>0</v>
      </c>
      <c r="I21" s="1040">
        <f>IFERROR(SUM(I19:I20), 0)</f>
        <v>0</v>
      </c>
      <c r="J21" s="1040">
        <f t="shared" si="0"/>
        <v>0</v>
      </c>
      <c r="K21" s="306">
        <f>IFERROR(SUM(K19:K20), 0)</f>
        <v>0</v>
      </c>
      <c r="L21" s="306">
        <f>IFERROR(SUM(L19:L20), 0)</f>
        <v>0</v>
      </c>
      <c r="M21" s="306">
        <f>IFERROR(SUM(M19:M20), 0)</f>
        <v>0</v>
      </c>
      <c r="N21" s="306">
        <f>IFERROR(SUM(N19:N20), 0)</f>
        <v>0</v>
      </c>
      <c r="O21" s="306">
        <f>IFERROR(SUM(O19:O20), 0)</f>
        <v>0</v>
      </c>
      <c r="P21" s="307">
        <f t="shared" si="1"/>
        <v>0</v>
      </c>
      <c r="Q21" s="12"/>
      <c r="R21" s="326" t="s">
        <v>480</v>
      </c>
      <c r="S21" s="12"/>
      <c r="T21" s="1330" t="s">
        <v>456</v>
      </c>
      <c r="U21" s="324"/>
      <c r="V21" s="324"/>
      <c r="W21" s="294" t="s">
        <v>479</v>
      </c>
      <c r="X21" s="286" t="s">
        <v>167</v>
      </c>
      <c r="Y21" s="286">
        <v>3</v>
      </c>
      <c r="Z21" s="306" t="s">
        <v>481</v>
      </c>
      <c r="AA21" s="306" t="s">
        <v>482</v>
      </c>
      <c r="AB21" s="306" t="s">
        <v>483</v>
      </c>
      <c r="AC21" s="306" t="s">
        <v>484</v>
      </c>
      <c r="AD21" s="306" t="s">
        <v>485</v>
      </c>
      <c r="AE21" s="306" t="s">
        <v>486</v>
      </c>
      <c r="AF21" s="306" t="s">
        <v>481</v>
      </c>
      <c r="AG21" s="306" t="s">
        <v>482</v>
      </c>
      <c r="AH21" s="306" t="s">
        <v>483</v>
      </c>
      <c r="AI21" s="306" t="s">
        <v>484</v>
      </c>
      <c r="AJ21" s="306" t="s">
        <v>485</v>
      </c>
      <c r="AK21" s="307" t="s">
        <v>486</v>
      </c>
      <c r="AL21" s="12"/>
      <c r="AM21" s="326" t="s">
        <v>480</v>
      </c>
      <c r="AN21" s="12"/>
      <c r="AO21" s="326"/>
      <c r="AP21" s="324"/>
    </row>
    <row r="22" spans="1:42" customFormat="1" ht="20.25" customHeight="1" x14ac:dyDescent="0.2">
      <c r="A22" s="324"/>
      <c r="B22" s="294" t="s">
        <v>487</v>
      </c>
      <c r="C22" s="286" t="s">
        <v>167</v>
      </c>
      <c r="D22" s="286">
        <v>3</v>
      </c>
      <c r="E22" s="1039"/>
      <c r="F22" s="1039"/>
      <c r="G22" s="1039"/>
      <c r="H22" s="1039"/>
      <c r="I22" s="1039"/>
      <c r="J22" s="1040">
        <f t="shared" si="0"/>
        <v>0</v>
      </c>
      <c r="K22" s="1327">
        <v>0</v>
      </c>
      <c r="L22" s="1327">
        <v>0</v>
      </c>
      <c r="M22" s="1327">
        <v>0</v>
      </c>
      <c r="N22" s="1327">
        <v>0</v>
      </c>
      <c r="O22" s="1327">
        <v>0</v>
      </c>
      <c r="P22" s="307">
        <f t="shared" si="1"/>
        <v>0</v>
      </c>
      <c r="Q22" s="12"/>
      <c r="R22" s="326" t="s">
        <v>488</v>
      </c>
      <c r="S22" s="12"/>
      <c r="T22" s="1330" t="s">
        <v>489</v>
      </c>
      <c r="U22" s="324"/>
      <c r="V22" s="324"/>
      <c r="W22" s="294" t="s">
        <v>487</v>
      </c>
      <c r="X22" s="286" t="s">
        <v>167</v>
      </c>
      <c r="Y22" s="286">
        <v>3</v>
      </c>
      <c r="Z22" s="309" t="s">
        <v>490</v>
      </c>
      <c r="AA22" s="309" t="s">
        <v>491</v>
      </c>
      <c r="AB22" s="309" t="s">
        <v>492</v>
      </c>
      <c r="AC22" s="309" t="s">
        <v>493</v>
      </c>
      <c r="AD22" s="309" t="s">
        <v>494</v>
      </c>
      <c r="AE22" s="306" t="s">
        <v>495</v>
      </c>
      <c r="AF22" s="309" t="s">
        <v>490</v>
      </c>
      <c r="AG22" s="309" t="s">
        <v>491</v>
      </c>
      <c r="AH22" s="309" t="s">
        <v>492</v>
      </c>
      <c r="AI22" s="309" t="s">
        <v>493</v>
      </c>
      <c r="AJ22" s="309" t="s">
        <v>494</v>
      </c>
      <c r="AK22" s="307" t="s">
        <v>495</v>
      </c>
      <c r="AL22" s="12"/>
      <c r="AM22" s="326" t="s">
        <v>488</v>
      </c>
      <c r="AN22" s="12"/>
      <c r="AO22" s="326"/>
      <c r="AP22" s="324"/>
    </row>
    <row r="23" spans="1:42" customFormat="1" ht="20.25" customHeight="1" x14ac:dyDescent="0.2">
      <c r="A23" s="324"/>
      <c r="B23" s="294" t="s">
        <v>496</v>
      </c>
      <c r="C23" s="286" t="s">
        <v>167</v>
      </c>
      <c r="D23" s="286">
        <v>3</v>
      </c>
      <c r="E23" s="1039"/>
      <c r="F23" s="1039"/>
      <c r="G23" s="1039"/>
      <c r="H23" s="1039"/>
      <c r="I23" s="1039"/>
      <c r="J23" s="1040">
        <f t="shared" si="0"/>
        <v>0</v>
      </c>
      <c r="K23" s="1327">
        <v>0</v>
      </c>
      <c r="L23" s="1327">
        <v>0</v>
      </c>
      <c r="M23" s="1327">
        <v>0</v>
      </c>
      <c r="N23" s="1327">
        <v>0</v>
      </c>
      <c r="O23" s="1327">
        <v>0</v>
      </c>
      <c r="P23" s="307">
        <f t="shared" si="1"/>
        <v>0</v>
      </c>
      <c r="Q23" s="12"/>
      <c r="R23" s="326" t="s">
        <v>497</v>
      </c>
      <c r="S23" s="12"/>
      <c r="T23" s="1330" t="s">
        <v>498</v>
      </c>
      <c r="U23" s="324"/>
      <c r="V23" s="324"/>
      <c r="W23" s="294" t="s">
        <v>496</v>
      </c>
      <c r="X23" s="286" t="s">
        <v>167</v>
      </c>
      <c r="Y23" s="286">
        <v>3</v>
      </c>
      <c r="Z23" s="309" t="s">
        <v>499</v>
      </c>
      <c r="AA23" s="309" t="s">
        <v>500</v>
      </c>
      <c r="AB23" s="309" t="s">
        <v>501</v>
      </c>
      <c r="AC23" s="309" t="s">
        <v>502</v>
      </c>
      <c r="AD23" s="309" t="s">
        <v>503</v>
      </c>
      <c r="AE23" s="306" t="s">
        <v>504</v>
      </c>
      <c r="AF23" s="309" t="s">
        <v>499</v>
      </c>
      <c r="AG23" s="309" t="s">
        <v>500</v>
      </c>
      <c r="AH23" s="309" t="s">
        <v>501</v>
      </c>
      <c r="AI23" s="309" t="s">
        <v>502</v>
      </c>
      <c r="AJ23" s="309" t="s">
        <v>503</v>
      </c>
      <c r="AK23" s="307" t="s">
        <v>504</v>
      </c>
      <c r="AL23" s="12"/>
      <c r="AM23" s="326" t="s">
        <v>497</v>
      </c>
      <c r="AN23" s="12"/>
      <c r="AO23" s="326"/>
      <c r="AP23" s="324"/>
    </row>
    <row r="24" spans="1:42" customFormat="1" ht="20.25" customHeight="1" x14ac:dyDescent="0.2">
      <c r="A24" s="324"/>
      <c r="B24" s="294" t="s">
        <v>505</v>
      </c>
      <c r="C24" s="286" t="s">
        <v>167</v>
      </c>
      <c r="D24" s="286">
        <v>3</v>
      </c>
      <c r="E24" s="1040">
        <f>IFERROR(SUM(E22:E23), 0)</f>
        <v>0</v>
      </c>
      <c r="F24" s="1040">
        <f>IFERROR(SUM(F22:F23), 0)</f>
        <v>0</v>
      </c>
      <c r="G24" s="1040">
        <f>IFERROR(SUM(G22:G23), 0)</f>
        <v>0</v>
      </c>
      <c r="H24" s="1040">
        <f>IFERROR(SUM(H22:H23), 0)</f>
        <v>0</v>
      </c>
      <c r="I24" s="1040">
        <f>IFERROR(SUM(I22:I23), 0)</f>
        <v>0</v>
      </c>
      <c r="J24" s="1040">
        <f t="shared" si="0"/>
        <v>0</v>
      </c>
      <c r="K24" s="306">
        <f>IFERROR(SUM(K22:K23), 0)</f>
        <v>0</v>
      </c>
      <c r="L24" s="306">
        <f>IFERROR(SUM(L22:L23), 0)</f>
        <v>0</v>
      </c>
      <c r="M24" s="306">
        <f>IFERROR(SUM(M22:M23), 0)</f>
        <v>0</v>
      </c>
      <c r="N24" s="306">
        <f>IFERROR(SUM(N22:N23), 0)</f>
        <v>0</v>
      </c>
      <c r="O24" s="306">
        <f>IFERROR(SUM(O22:O23), 0)</f>
        <v>0</v>
      </c>
      <c r="P24" s="307">
        <f t="shared" si="1"/>
        <v>0</v>
      </c>
      <c r="Q24" s="12"/>
      <c r="R24" s="326" t="s">
        <v>506</v>
      </c>
      <c r="S24" s="12"/>
      <c r="T24" s="1330" t="s">
        <v>507</v>
      </c>
      <c r="U24" s="324"/>
      <c r="V24" s="324"/>
      <c r="W24" s="294" t="s">
        <v>505</v>
      </c>
      <c r="X24" s="286" t="s">
        <v>167</v>
      </c>
      <c r="Y24" s="286">
        <v>3</v>
      </c>
      <c r="Z24" s="306" t="s">
        <v>508</v>
      </c>
      <c r="AA24" s="306" t="s">
        <v>509</v>
      </c>
      <c r="AB24" s="306" t="s">
        <v>510</v>
      </c>
      <c r="AC24" s="306" t="s">
        <v>511</v>
      </c>
      <c r="AD24" s="306" t="s">
        <v>512</v>
      </c>
      <c r="AE24" s="306" t="s">
        <v>513</v>
      </c>
      <c r="AF24" s="306" t="s">
        <v>508</v>
      </c>
      <c r="AG24" s="306" t="s">
        <v>509</v>
      </c>
      <c r="AH24" s="306" t="s">
        <v>510</v>
      </c>
      <c r="AI24" s="306" t="s">
        <v>511</v>
      </c>
      <c r="AJ24" s="306" t="s">
        <v>512</v>
      </c>
      <c r="AK24" s="307" t="s">
        <v>513</v>
      </c>
      <c r="AL24" s="12"/>
      <c r="AM24" s="326" t="s">
        <v>506</v>
      </c>
      <c r="AN24" s="12"/>
      <c r="AO24" s="326"/>
      <c r="AP24" s="324"/>
    </row>
    <row r="25" spans="1:42" customFormat="1" ht="20.25" customHeight="1" x14ac:dyDescent="0.2">
      <c r="A25" s="324"/>
      <c r="B25" s="294" t="s">
        <v>514</v>
      </c>
      <c r="C25" s="286" t="s">
        <v>167</v>
      </c>
      <c r="D25" s="286">
        <v>3</v>
      </c>
      <c r="E25" s="1039"/>
      <c r="F25" s="1039"/>
      <c r="G25" s="1039"/>
      <c r="H25" s="1039"/>
      <c r="I25" s="1039"/>
      <c r="J25" s="1040">
        <f t="shared" si="0"/>
        <v>0</v>
      </c>
      <c r="K25" s="1327">
        <v>0</v>
      </c>
      <c r="L25" s="1327">
        <v>0</v>
      </c>
      <c r="M25" s="1327">
        <v>0</v>
      </c>
      <c r="N25" s="1327">
        <v>0</v>
      </c>
      <c r="O25" s="1327">
        <v>0</v>
      </c>
      <c r="P25" s="307">
        <f t="shared" si="1"/>
        <v>0</v>
      </c>
      <c r="Q25" s="12"/>
      <c r="R25" s="326" t="s">
        <v>515</v>
      </c>
      <c r="S25" s="12"/>
      <c r="T25" s="1330" t="s">
        <v>516</v>
      </c>
      <c r="U25" s="324"/>
      <c r="V25" s="324"/>
      <c r="W25" s="294" t="s">
        <v>514</v>
      </c>
      <c r="X25" s="286" t="s">
        <v>167</v>
      </c>
      <c r="Y25" s="286">
        <v>3</v>
      </c>
      <c r="Z25" s="309" t="s">
        <v>517</v>
      </c>
      <c r="AA25" s="309" t="s">
        <v>518</v>
      </c>
      <c r="AB25" s="309" t="s">
        <v>519</v>
      </c>
      <c r="AC25" s="309" t="s">
        <v>520</v>
      </c>
      <c r="AD25" s="309" t="s">
        <v>521</v>
      </c>
      <c r="AE25" s="306" t="s">
        <v>522</v>
      </c>
      <c r="AF25" s="309" t="s">
        <v>517</v>
      </c>
      <c r="AG25" s="309" t="s">
        <v>518</v>
      </c>
      <c r="AH25" s="309" t="s">
        <v>519</v>
      </c>
      <c r="AI25" s="309" t="s">
        <v>520</v>
      </c>
      <c r="AJ25" s="309" t="s">
        <v>521</v>
      </c>
      <c r="AK25" s="307" t="s">
        <v>522</v>
      </c>
      <c r="AL25" s="12"/>
      <c r="AM25" s="326" t="s">
        <v>515</v>
      </c>
      <c r="AN25" s="12"/>
      <c r="AO25" s="326"/>
      <c r="AP25" s="324"/>
    </row>
    <row r="26" spans="1:42" customFormat="1" ht="20.25" customHeight="1" x14ac:dyDescent="0.2">
      <c r="A26" s="324"/>
      <c r="B26" s="294" t="s">
        <v>523</v>
      </c>
      <c r="C26" s="286" t="s">
        <v>167</v>
      </c>
      <c r="D26" s="286">
        <v>3</v>
      </c>
      <c r="E26" s="1039"/>
      <c r="F26" s="1039"/>
      <c r="G26" s="1039"/>
      <c r="H26" s="1039"/>
      <c r="I26" s="1039"/>
      <c r="J26" s="1040">
        <f t="shared" si="0"/>
        <v>0</v>
      </c>
      <c r="K26" s="1327">
        <v>0</v>
      </c>
      <c r="L26" s="1327">
        <v>0</v>
      </c>
      <c r="M26" s="1327">
        <v>0</v>
      </c>
      <c r="N26" s="1327">
        <v>0</v>
      </c>
      <c r="O26" s="1327">
        <v>0</v>
      </c>
      <c r="P26" s="307">
        <f t="shared" si="1"/>
        <v>0</v>
      </c>
      <c r="Q26" s="12"/>
      <c r="R26" s="326" t="s">
        <v>524</v>
      </c>
      <c r="S26" s="12"/>
      <c r="T26" s="1330" t="s">
        <v>525</v>
      </c>
      <c r="U26" s="324"/>
      <c r="V26" s="324"/>
      <c r="W26" s="294" t="s">
        <v>523</v>
      </c>
      <c r="X26" s="286" t="s">
        <v>167</v>
      </c>
      <c r="Y26" s="286">
        <v>3</v>
      </c>
      <c r="Z26" s="309" t="s">
        <v>526</v>
      </c>
      <c r="AA26" s="309" t="s">
        <v>527</v>
      </c>
      <c r="AB26" s="309" t="s">
        <v>528</v>
      </c>
      <c r="AC26" s="309" t="s">
        <v>529</v>
      </c>
      <c r="AD26" s="309" t="s">
        <v>530</v>
      </c>
      <c r="AE26" s="306" t="s">
        <v>531</v>
      </c>
      <c r="AF26" s="309" t="s">
        <v>526</v>
      </c>
      <c r="AG26" s="309" t="s">
        <v>527</v>
      </c>
      <c r="AH26" s="309" t="s">
        <v>528</v>
      </c>
      <c r="AI26" s="309" t="s">
        <v>529</v>
      </c>
      <c r="AJ26" s="309" t="s">
        <v>530</v>
      </c>
      <c r="AK26" s="307" t="s">
        <v>531</v>
      </c>
      <c r="AL26" s="12"/>
      <c r="AM26" s="326" t="s">
        <v>524</v>
      </c>
      <c r="AN26" s="12"/>
      <c r="AO26" s="326"/>
      <c r="AP26" s="324"/>
    </row>
    <row r="27" spans="1:42" customFormat="1" ht="20.25" customHeight="1" x14ac:dyDescent="0.2">
      <c r="A27" s="324"/>
      <c r="B27" s="294" t="s">
        <v>532</v>
      </c>
      <c r="C27" s="286" t="s">
        <v>167</v>
      </c>
      <c r="D27" s="286">
        <v>3</v>
      </c>
      <c r="E27" s="1040">
        <f>IFERROR(SUM(E25:E26), 0)</f>
        <v>0</v>
      </c>
      <c r="F27" s="1040">
        <f>IFERROR(SUM(F25:F26), 0)</f>
        <v>0</v>
      </c>
      <c r="G27" s="1040">
        <f>IFERROR(SUM(G25:G26), 0)</f>
        <v>0</v>
      </c>
      <c r="H27" s="1040">
        <f>IFERROR(SUM(H25:H26), 0)</f>
        <v>0</v>
      </c>
      <c r="I27" s="1040">
        <f>IFERROR(SUM(I25:I26), 0)</f>
        <v>0</v>
      </c>
      <c r="J27" s="1040">
        <f t="shared" si="0"/>
        <v>0</v>
      </c>
      <c r="K27" s="306">
        <f>IFERROR(SUM(K25:K26), 0)</f>
        <v>0</v>
      </c>
      <c r="L27" s="306">
        <f>IFERROR(SUM(L25:L26), 0)</f>
        <v>0</v>
      </c>
      <c r="M27" s="306">
        <f>IFERROR(SUM(M25:M26), 0)</f>
        <v>0</v>
      </c>
      <c r="N27" s="306">
        <f>IFERROR(SUM(N25:N26), 0)</f>
        <v>0</v>
      </c>
      <c r="O27" s="306">
        <f>IFERROR(SUM(O25:O26), 0)</f>
        <v>0</v>
      </c>
      <c r="P27" s="307">
        <f t="shared" si="1"/>
        <v>0</v>
      </c>
      <c r="Q27" s="12"/>
      <c r="R27" s="326" t="s">
        <v>533</v>
      </c>
      <c r="S27" s="12"/>
      <c r="T27" s="1330" t="s">
        <v>534</v>
      </c>
      <c r="U27" s="324"/>
      <c r="V27" s="324"/>
      <c r="W27" s="294" t="s">
        <v>532</v>
      </c>
      <c r="X27" s="286" t="s">
        <v>167</v>
      </c>
      <c r="Y27" s="286">
        <v>3</v>
      </c>
      <c r="Z27" s="306" t="s">
        <v>535</v>
      </c>
      <c r="AA27" s="306" t="s">
        <v>536</v>
      </c>
      <c r="AB27" s="306" t="s">
        <v>537</v>
      </c>
      <c r="AC27" s="306" t="s">
        <v>538</v>
      </c>
      <c r="AD27" s="306" t="s">
        <v>539</v>
      </c>
      <c r="AE27" s="306" t="s">
        <v>540</v>
      </c>
      <c r="AF27" s="306" t="s">
        <v>535</v>
      </c>
      <c r="AG27" s="306" t="s">
        <v>536</v>
      </c>
      <c r="AH27" s="306" t="s">
        <v>537</v>
      </c>
      <c r="AI27" s="306" t="s">
        <v>538</v>
      </c>
      <c r="AJ27" s="306" t="s">
        <v>539</v>
      </c>
      <c r="AK27" s="307" t="s">
        <v>540</v>
      </c>
      <c r="AL27" s="12"/>
      <c r="AM27" s="326" t="s">
        <v>533</v>
      </c>
      <c r="AN27" s="12"/>
      <c r="AO27" s="326"/>
      <c r="AP27" s="324"/>
    </row>
    <row r="28" spans="1:42" customFormat="1" ht="20.25" customHeight="1" x14ac:dyDescent="0.2">
      <c r="A28" s="324"/>
      <c r="B28" s="294" t="s">
        <v>541</v>
      </c>
      <c r="C28" s="286" t="s">
        <v>167</v>
      </c>
      <c r="D28" s="286">
        <v>3</v>
      </c>
      <c r="E28" s="1039"/>
      <c r="F28" s="1039"/>
      <c r="G28" s="1039"/>
      <c r="H28" s="1039"/>
      <c r="I28" s="1039"/>
      <c r="J28" s="1040">
        <f t="shared" si="0"/>
        <v>0</v>
      </c>
      <c r="K28" s="1327">
        <v>0</v>
      </c>
      <c r="L28" s="1327">
        <v>0</v>
      </c>
      <c r="M28" s="1327">
        <v>0</v>
      </c>
      <c r="N28" s="1327">
        <v>0</v>
      </c>
      <c r="O28" s="1327">
        <v>0</v>
      </c>
      <c r="P28" s="307">
        <f t="shared" si="1"/>
        <v>0</v>
      </c>
      <c r="Q28" s="12"/>
      <c r="R28" s="326" t="s">
        <v>542</v>
      </c>
      <c r="S28" s="12"/>
      <c r="T28" s="1330" t="s">
        <v>543</v>
      </c>
      <c r="U28" s="324"/>
      <c r="V28" s="324"/>
      <c r="W28" s="294" t="s">
        <v>541</v>
      </c>
      <c r="X28" s="286" t="s">
        <v>167</v>
      </c>
      <c r="Y28" s="286">
        <v>3</v>
      </c>
      <c r="Z28" s="309" t="s">
        <v>544</v>
      </c>
      <c r="AA28" s="309" t="s">
        <v>545</v>
      </c>
      <c r="AB28" s="309" t="s">
        <v>546</v>
      </c>
      <c r="AC28" s="309" t="s">
        <v>547</v>
      </c>
      <c r="AD28" s="309" t="s">
        <v>548</v>
      </c>
      <c r="AE28" s="306" t="s">
        <v>549</v>
      </c>
      <c r="AF28" s="309" t="s">
        <v>544</v>
      </c>
      <c r="AG28" s="309" t="s">
        <v>545</v>
      </c>
      <c r="AH28" s="309" t="s">
        <v>546</v>
      </c>
      <c r="AI28" s="309" t="s">
        <v>547</v>
      </c>
      <c r="AJ28" s="309" t="s">
        <v>548</v>
      </c>
      <c r="AK28" s="307" t="s">
        <v>549</v>
      </c>
      <c r="AL28" s="12"/>
      <c r="AM28" s="326" t="s">
        <v>542</v>
      </c>
      <c r="AN28" s="12"/>
      <c r="AO28" s="326"/>
      <c r="AP28" s="324"/>
    </row>
    <row r="29" spans="1:42" customFormat="1" ht="20.25" customHeight="1" x14ac:dyDescent="0.2">
      <c r="A29" s="324"/>
      <c r="B29" s="294" t="s">
        <v>550</v>
      </c>
      <c r="C29" s="286" t="s">
        <v>167</v>
      </c>
      <c r="D29" s="286">
        <v>3</v>
      </c>
      <c r="E29" s="1039"/>
      <c r="F29" s="1039"/>
      <c r="G29" s="1039"/>
      <c r="H29" s="1039"/>
      <c r="I29" s="1039"/>
      <c r="J29" s="1040">
        <f t="shared" si="0"/>
        <v>0</v>
      </c>
      <c r="K29" s="1327">
        <v>0</v>
      </c>
      <c r="L29" s="1327">
        <v>0</v>
      </c>
      <c r="M29" s="1327">
        <v>0</v>
      </c>
      <c r="N29" s="1327">
        <v>0</v>
      </c>
      <c r="O29" s="1327">
        <v>0</v>
      </c>
      <c r="P29" s="307">
        <f t="shared" si="1"/>
        <v>0</v>
      </c>
      <c r="Q29" s="12"/>
      <c r="R29" s="326" t="s">
        <v>551</v>
      </c>
      <c r="S29" s="12"/>
      <c r="T29" s="1330" t="s">
        <v>543</v>
      </c>
      <c r="U29" s="324"/>
      <c r="V29" s="324"/>
      <c r="W29" s="294" t="s">
        <v>550</v>
      </c>
      <c r="X29" s="286" t="s">
        <v>167</v>
      </c>
      <c r="Y29" s="286">
        <v>3</v>
      </c>
      <c r="Z29" s="309" t="s">
        <v>552</v>
      </c>
      <c r="AA29" s="309" t="s">
        <v>553</v>
      </c>
      <c r="AB29" s="309" t="s">
        <v>554</v>
      </c>
      <c r="AC29" s="309" t="s">
        <v>555</v>
      </c>
      <c r="AD29" s="309" t="s">
        <v>556</v>
      </c>
      <c r="AE29" s="306" t="s">
        <v>557</v>
      </c>
      <c r="AF29" s="309" t="s">
        <v>552</v>
      </c>
      <c r="AG29" s="309" t="s">
        <v>553</v>
      </c>
      <c r="AH29" s="309" t="s">
        <v>554</v>
      </c>
      <c r="AI29" s="309" t="s">
        <v>555</v>
      </c>
      <c r="AJ29" s="309" t="s">
        <v>556</v>
      </c>
      <c r="AK29" s="307" t="s">
        <v>557</v>
      </c>
      <c r="AL29" s="12"/>
      <c r="AM29" s="326" t="s">
        <v>551</v>
      </c>
      <c r="AN29" s="12"/>
      <c r="AO29" s="326"/>
      <c r="AP29" s="324"/>
    </row>
    <row r="30" spans="1:42" customFormat="1" ht="20.25" customHeight="1" x14ac:dyDescent="0.2">
      <c r="A30" s="324"/>
      <c r="B30" s="294" t="s">
        <v>558</v>
      </c>
      <c r="C30" s="286" t="s">
        <v>167</v>
      </c>
      <c r="D30" s="286">
        <v>3</v>
      </c>
      <c r="E30" s="1040">
        <f>IFERROR(SUM(E28:E29), 0)</f>
        <v>0</v>
      </c>
      <c r="F30" s="1040">
        <f>IFERROR(SUM(F28:F29), 0)</f>
        <v>0</v>
      </c>
      <c r="G30" s="1040">
        <f>IFERROR(SUM(G28:G29), 0)</f>
        <v>0</v>
      </c>
      <c r="H30" s="1040">
        <f>IFERROR(SUM(H28:H29), 0)</f>
        <v>0</v>
      </c>
      <c r="I30" s="1040">
        <f>IFERROR(SUM(I28:I29), 0)</f>
        <v>0</v>
      </c>
      <c r="J30" s="1040">
        <f t="shared" si="0"/>
        <v>0</v>
      </c>
      <c r="K30" s="306">
        <f>IFERROR(SUM(K28:K29), 0)</f>
        <v>0</v>
      </c>
      <c r="L30" s="306">
        <f>IFERROR(SUM(L28:L29), 0)</f>
        <v>0</v>
      </c>
      <c r="M30" s="306">
        <f>IFERROR(SUM(M28:M29), 0)</f>
        <v>0</v>
      </c>
      <c r="N30" s="306">
        <f>IFERROR(SUM(N28:N29), 0)</f>
        <v>0</v>
      </c>
      <c r="O30" s="306">
        <f>IFERROR(SUM(O28:O29), 0)</f>
        <v>0</v>
      </c>
      <c r="P30" s="307">
        <f t="shared" si="1"/>
        <v>0</v>
      </c>
      <c r="Q30" s="12"/>
      <c r="R30" s="326" t="s">
        <v>559</v>
      </c>
      <c r="S30" s="12"/>
      <c r="T30" s="1330" t="s">
        <v>543</v>
      </c>
      <c r="U30" s="324"/>
      <c r="V30" s="324"/>
      <c r="W30" s="294" t="s">
        <v>558</v>
      </c>
      <c r="X30" s="286" t="s">
        <v>167</v>
      </c>
      <c r="Y30" s="286">
        <v>3</v>
      </c>
      <c r="Z30" s="306" t="s">
        <v>560</v>
      </c>
      <c r="AA30" s="306" t="s">
        <v>561</v>
      </c>
      <c r="AB30" s="306" t="s">
        <v>562</v>
      </c>
      <c r="AC30" s="306" t="s">
        <v>563</v>
      </c>
      <c r="AD30" s="306" t="s">
        <v>564</v>
      </c>
      <c r="AE30" s="306" t="s">
        <v>565</v>
      </c>
      <c r="AF30" s="306" t="s">
        <v>560</v>
      </c>
      <c r="AG30" s="306" t="s">
        <v>561</v>
      </c>
      <c r="AH30" s="306" t="s">
        <v>562</v>
      </c>
      <c r="AI30" s="306" t="s">
        <v>563</v>
      </c>
      <c r="AJ30" s="306" t="s">
        <v>564</v>
      </c>
      <c r="AK30" s="307" t="s">
        <v>565</v>
      </c>
      <c r="AL30" s="12"/>
      <c r="AM30" s="326" t="s">
        <v>559</v>
      </c>
      <c r="AN30" s="12"/>
      <c r="AO30" s="326"/>
      <c r="AP30" s="324"/>
    </row>
    <row r="31" spans="1:42" customFormat="1" ht="20.25" customHeight="1" x14ac:dyDescent="0.2">
      <c r="A31" s="324"/>
      <c r="B31" s="294" t="s">
        <v>566</v>
      </c>
      <c r="C31" s="286" t="s">
        <v>167</v>
      </c>
      <c r="D31" s="286">
        <v>3</v>
      </c>
      <c r="E31" s="1039"/>
      <c r="F31" s="1039"/>
      <c r="G31" s="1039"/>
      <c r="H31" s="1039"/>
      <c r="I31" s="1039"/>
      <c r="J31" s="1040">
        <f t="shared" si="0"/>
        <v>0</v>
      </c>
      <c r="K31" s="1327">
        <v>0</v>
      </c>
      <c r="L31" s="1327">
        <v>0</v>
      </c>
      <c r="M31" s="1327">
        <v>0</v>
      </c>
      <c r="N31" s="1327">
        <v>0</v>
      </c>
      <c r="O31" s="1327">
        <v>0</v>
      </c>
      <c r="P31" s="307">
        <f t="shared" si="1"/>
        <v>0</v>
      </c>
      <c r="Q31" s="12"/>
      <c r="R31" s="326" t="s">
        <v>567</v>
      </c>
      <c r="S31" s="12"/>
      <c r="T31" s="1330" t="s">
        <v>543</v>
      </c>
      <c r="U31" s="324"/>
      <c r="V31" s="324"/>
      <c r="W31" s="294" t="s">
        <v>566</v>
      </c>
      <c r="X31" s="286" t="s">
        <v>167</v>
      </c>
      <c r="Y31" s="286">
        <v>3</v>
      </c>
      <c r="Z31" s="309" t="s">
        <v>568</v>
      </c>
      <c r="AA31" s="309" t="s">
        <v>569</v>
      </c>
      <c r="AB31" s="309" t="s">
        <v>570</v>
      </c>
      <c r="AC31" s="309" t="s">
        <v>571</v>
      </c>
      <c r="AD31" s="309" t="s">
        <v>572</v>
      </c>
      <c r="AE31" s="306" t="s">
        <v>573</v>
      </c>
      <c r="AF31" s="309" t="s">
        <v>568</v>
      </c>
      <c r="AG31" s="309" t="s">
        <v>569</v>
      </c>
      <c r="AH31" s="309" t="s">
        <v>570</v>
      </c>
      <c r="AI31" s="309" t="s">
        <v>571</v>
      </c>
      <c r="AJ31" s="309" t="s">
        <v>572</v>
      </c>
      <c r="AK31" s="307" t="s">
        <v>573</v>
      </c>
      <c r="AL31" s="12"/>
      <c r="AM31" s="326" t="s">
        <v>567</v>
      </c>
      <c r="AN31" s="12"/>
      <c r="AO31" s="326"/>
      <c r="AP31" s="324"/>
    </row>
    <row r="32" spans="1:42" customFormat="1" ht="20.25" customHeight="1" x14ac:dyDescent="0.2">
      <c r="A32" s="324"/>
      <c r="B32" s="294" t="s">
        <v>574</v>
      </c>
      <c r="C32" s="286" t="s">
        <v>167</v>
      </c>
      <c r="D32" s="286">
        <v>3</v>
      </c>
      <c r="E32" s="1039"/>
      <c r="F32" s="1039"/>
      <c r="G32" s="1039"/>
      <c r="H32" s="1039"/>
      <c r="I32" s="1039"/>
      <c r="J32" s="1040">
        <f t="shared" si="0"/>
        <v>0</v>
      </c>
      <c r="K32" s="1327">
        <v>0</v>
      </c>
      <c r="L32" s="1327">
        <v>0</v>
      </c>
      <c r="M32" s="1327">
        <v>0</v>
      </c>
      <c r="N32" s="1327">
        <v>0</v>
      </c>
      <c r="O32" s="1327">
        <v>0</v>
      </c>
      <c r="P32" s="307">
        <f t="shared" si="1"/>
        <v>0</v>
      </c>
      <c r="Q32" s="12"/>
      <c r="R32" s="326" t="s">
        <v>575</v>
      </c>
      <c r="S32" s="12"/>
      <c r="T32" s="1330" t="s">
        <v>543</v>
      </c>
      <c r="U32" s="324"/>
      <c r="V32" s="324"/>
      <c r="W32" s="294" t="s">
        <v>574</v>
      </c>
      <c r="X32" s="286" t="s">
        <v>167</v>
      </c>
      <c r="Y32" s="286">
        <v>3</v>
      </c>
      <c r="Z32" s="309" t="s">
        <v>576</v>
      </c>
      <c r="AA32" s="309" t="s">
        <v>577</v>
      </c>
      <c r="AB32" s="309" t="s">
        <v>578</v>
      </c>
      <c r="AC32" s="309" t="s">
        <v>579</v>
      </c>
      <c r="AD32" s="309" t="s">
        <v>580</v>
      </c>
      <c r="AE32" s="306" t="s">
        <v>581</v>
      </c>
      <c r="AF32" s="309" t="s">
        <v>576</v>
      </c>
      <c r="AG32" s="309" t="s">
        <v>577</v>
      </c>
      <c r="AH32" s="309" t="s">
        <v>578</v>
      </c>
      <c r="AI32" s="309" t="s">
        <v>579</v>
      </c>
      <c r="AJ32" s="309" t="s">
        <v>580</v>
      </c>
      <c r="AK32" s="307" t="s">
        <v>581</v>
      </c>
      <c r="AL32" s="12"/>
      <c r="AM32" s="326" t="s">
        <v>575</v>
      </c>
      <c r="AN32" s="12"/>
      <c r="AO32" s="326"/>
      <c r="AP32" s="324"/>
    </row>
    <row r="33" spans="1:42" customFormat="1" ht="20.25" customHeight="1" x14ac:dyDescent="0.2">
      <c r="A33" s="324"/>
      <c r="B33" s="294" t="s">
        <v>582</v>
      </c>
      <c r="C33" s="286" t="s">
        <v>167</v>
      </c>
      <c r="D33" s="286">
        <v>3</v>
      </c>
      <c r="E33" s="1040">
        <f>IFERROR(SUM(E31:E32), 0)</f>
        <v>0</v>
      </c>
      <c r="F33" s="1040">
        <f>IFERROR(SUM(F31:F32), 0)</f>
        <v>0</v>
      </c>
      <c r="G33" s="1040">
        <f>IFERROR(SUM(G31:G32), 0)</f>
        <v>0</v>
      </c>
      <c r="H33" s="1040">
        <f>IFERROR(SUM(H31:H32), 0)</f>
        <v>0</v>
      </c>
      <c r="I33" s="1040">
        <f>IFERROR(SUM(I31:I32), 0)</f>
        <v>0</v>
      </c>
      <c r="J33" s="1040">
        <f t="shared" si="0"/>
        <v>0</v>
      </c>
      <c r="K33" s="306">
        <f>IFERROR(SUM(K31:K32), 0)</f>
        <v>0</v>
      </c>
      <c r="L33" s="306">
        <f>IFERROR(SUM(L31:L32), 0)</f>
        <v>0</v>
      </c>
      <c r="M33" s="306">
        <f>IFERROR(SUM(M31:M32), 0)</f>
        <v>0</v>
      </c>
      <c r="N33" s="306">
        <f>IFERROR(SUM(N31:N32), 0)</f>
        <v>0</v>
      </c>
      <c r="O33" s="306">
        <f>IFERROR(SUM(O31:O32), 0)</f>
        <v>0</v>
      </c>
      <c r="P33" s="307">
        <f t="shared" si="1"/>
        <v>0</v>
      </c>
      <c r="Q33" s="12"/>
      <c r="R33" s="326" t="s">
        <v>583</v>
      </c>
      <c r="S33" s="12"/>
      <c r="T33" s="1330" t="s">
        <v>543</v>
      </c>
      <c r="U33" s="324"/>
      <c r="V33" s="324"/>
      <c r="W33" s="294" t="s">
        <v>582</v>
      </c>
      <c r="X33" s="286" t="s">
        <v>167</v>
      </c>
      <c r="Y33" s="286">
        <v>3</v>
      </c>
      <c r="Z33" s="306" t="s">
        <v>584</v>
      </c>
      <c r="AA33" s="306" t="s">
        <v>585</v>
      </c>
      <c r="AB33" s="306" t="s">
        <v>586</v>
      </c>
      <c r="AC33" s="306" t="s">
        <v>587</v>
      </c>
      <c r="AD33" s="306" t="s">
        <v>588</v>
      </c>
      <c r="AE33" s="306" t="s">
        <v>589</v>
      </c>
      <c r="AF33" s="306" t="s">
        <v>584</v>
      </c>
      <c r="AG33" s="306" t="s">
        <v>585</v>
      </c>
      <c r="AH33" s="306" t="s">
        <v>586</v>
      </c>
      <c r="AI33" s="306" t="s">
        <v>587</v>
      </c>
      <c r="AJ33" s="306" t="s">
        <v>588</v>
      </c>
      <c r="AK33" s="307" t="s">
        <v>589</v>
      </c>
      <c r="AL33" s="12"/>
      <c r="AM33" s="326" t="s">
        <v>583</v>
      </c>
      <c r="AN33" s="12"/>
      <c r="AO33" s="326"/>
      <c r="AP33" s="324"/>
    </row>
    <row r="34" spans="1:42" customFormat="1" ht="20.25" customHeight="1" x14ac:dyDescent="0.2">
      <c r="A34" s="324"/>
      <c r="B34" s="294" t="s">
        <v>590</v>
      </c>
      <c r="C34" s="286" t="s">
        <v>167</v>
      </c>
      <c r="D34" s="286">
        <v>3</v>
      </c>
      <c r="E34" s="1039"/>
      <c r="F34" s="1039"/>
      <c r="G34" s="1039"/>
      <c r="H34" s="1039"/>
      <c r="I34" s="1039"/>
      <c r="J34" s="1040">
        <f t="shared" si="0"/>
        <v>0</v>
      </c>
      <c r="K34" s="1327">
        <v>0</v>
      </c>
      <c r="L34" s="1327">
        <v>0</v>
      </c>
      <c r="M34" s="1327">
        <v>0</v>
      </c>
      <c r="N34" s="1327">
        <v>0</v>
      </c>
      <c r="O34" s="1327">
        <v>0</v>
      </c>
      <c r="P34" s="307">
        <f t="shared" si="1"/>
        <v>0</v>
      </c>
      <c r="Q34" s="12"/>
      <c r="R34" s="326" t="s">
        <v>591</v>
      </c>
      <c r="S34" s="12"/>
      <c r="T34" s="1330" t="s">
        <v>543</v>
      </c>
      <c r="U34" s="324"/>
      <c r="V34" s="324"/>
      <c r="W34" s="294" t="s">
        <v>590</v>
      </c>
      <c r="X34" s="286" t="s">
        <v>167</v>
      </c>
      <c r="Y34" s="286">
        <v>3</v>
      </c>
      <c r="Z34" s="309" t="s">
        <v>592</v>
      </c>
      <c r="AA34" s="309" t="s">
        <v>593</v>
      </c>
      <c r="AB34" s="309" t="s">
        <v>594</v>
      </c>
      <c r="AC34" s="309" t="s">
        <v>595</v>
      </c>
      <c r="AD34" s="309" t="s">
        <v>596</v>
      </c>
      <c r="AE34" s="306" t="s">
        <v>597</v>
      </c>
      <c r="AF34" s="309" t="s">
        <v>592</v>
      </c>
      <c r="AG34" s="309" t="s">
        <v>593</v>
      </c>
      <c r="AH34" s="309" t="s">
        <v>594</v>
      </c>
      <c r="AI34" s="309" t="s">
        <v>595</v>
      </c>
      <c r="AJ34" s="309" t="s">
        <v>596</v>
      </c>
      <c r="AK34" s="307" t="s">
        <v>597</v>
      </c>
      <c r="AL34" s="12"/>
      <c r="AM34" s="326" t="s">
        <v>591</v>
      </c>
      <c r="AN34" s="12"/>
      <c r="AO34" s="326"/>
      <c r="AP34" s="324"/>
    </row>
    <row r="35" spans="1:42" customFormat="1" ht="20.25" customHeight="1" x14ac:dyDescent="0.2">
      <c r="A35" s="324"/>
      <c r="B35" s="294" t="s">
        <v>598</v>
      </c>
      <c r="C35" s="286" t="s">
        <v>167</v>
      </c>
      <c r="D35" s="286">
        <v>3</v>
      </c>
      <c r="E35" s="1039"/>
      <c r="F35" s="1039"/>
      <c r="G35" s="1039"/>
      <c r="H35" s="1039"/>
      <c r="I35" s="1039"/>
      <c r="J35" s="1040">
        <f t="shared" si="0"/>
        <v>0</v>
      </c>
      <c r="K35" s="1327">
        <v>0</v>
      </c>
      <c r="L35" s="1327">
        <v>0</v>
      </c>
      <c r="M35" s="1327">
        <v>0</v>
      </c>
      <c r="N35" s="1327">
        <v>0</v>
      </c>
      <c r="O35" s="1327">
        <v>0</v>
      </c>
      <c r="P35" s="307">
        <f t="shared" si="1"/>
        <v>0</v>
      </c>
      <c r="Q35" s="12"/>
      <c r="R35" s="326" t="s">
        <v>599</v>
      </c>
      <c r="S35" s="12"/>
      <c r="T35" s="1330" t="s">
        <v>543</v>
      </c>
      <c r="U35" s="324"/>
      <c r="V35" s="324"/>
      <c r="W35" s="294" t="s">
        <v>598</v>
      </c>
      <c r="X35" s="286" t="s">
        <v>167</v>
      </c>
      <c r="Y35" s="286">
        <v>3</v>
      </c>
      <c r="Z35" s="309" t="s">
        <v>600</v>
      </c>
      <c r="AA35" s="309" t="s">
        <v>601</v>
      </c>
      <c r="AB35" s="309" t="s">
        <v>602</v>
      </c>
      <c r="AC35" s="309" t="s">
        <v>603</v>
      </c>
      <c r="AD35" s="309" t="s">
        <v>604</v>
      </c>
      <c r="AE35" s="306" t="s">
        <v>605</v>
      </c>
      <c r="AF35" s="309" t="s">
        <v>600</v>
      </c>
      <c r="AG35" s="309" t="s">
        <v>601</v>
      </c>
      <c r="AH35" s="309" t="s">
        <v>602</v>
      </c>
      <c r="AI35" s="309" t="s">
        <v>603</v>
      </c>
      <c r="AJ35" s="309" t="s">
        <v>604</v>
      </c>
      <c r="AK35" s="307" t="s">
        <v>605</v>
      </c>
      <c r="AL35" s="12"/>
      <c r="AM35" s="326" t="s">
        <v>599</v>
      </c>
      <c r="AN35" s="12"/>
      <c r="AO35" s="326"/>
      <c r="AP35" s="324"/>
    </row>
    <row r="36" spans="1:42" customFormat="1" ht="20.25" customHeight="1" x14ac:dyDescent="0.2">
      <c r="A36" s="324"/>
      <c r="B36" s="294" t="s">
        <v>606</v>
      </c>
      <c r="C36" s="286" t="s">
        <v>167</v>
      </c>
      <c r="D36" s="286">
        <v>3</v>
      </c>
      <c r="E36" s="1040">
        <f>IFERROR(SUM(E34:E35), 0)</f>
        <v>0</v>
      </c>
      <c r="F36" s="1040">
        <f>IFERROR(SUM(F34:F35), 0)</f>
        <v>0</v>
      </c>
      <c r="G36" s="1040">
        <f>IFERROR(SUM(G34:G35), 0)</f>
        <v>0</v>
      </c>
      <c r="H36" s="1040">
        <f>IFERROR(SUM(H34:H35), 0)</f>
        <v>0</v>
      </c>
      <c r="I36" s="1040">
        <f>IFERROR(SUM(I34:I35), 0)</f>
        <v>0</v>
      </c>
      <c r="J36" s="1040">
        <f t="shared" si="0"/>
        <v>0</v>
      </c>
      <c r="K36" s="306">
        <f>IFERROR(SUM(K34:K35), 0)</f>
        <v>0</v>
      </c>
      <c r="L36" s="306">
        <f>IFERROR(SUM(L34:L35), 0)</f>
        <v>0</v>
      </c>
      <c r="M36" s="306">
        <f>IFERROR(SUM(M34:M35), 0)</f>
        <v>0</v>
      </c>
      <c r="N36" s="306">
        <f>IFERROR(SUM(N34:N35), 0)</f>
        <v>0</v>
      </c>
      <c r="O36" s="306">
        <f>IFERROR(SUM(O34:O35), 0)</f>
        <v>0</v>
      </c>
      <c r="P36" s="307">
        <f t="shared" si="1"/>
        <v>0</v>
      </c>
      <c r="Q36" s="12"/>
      <c r="R36" s="326" t="s">
        <v>607</v>
      </c>
      <c r="S36" s="12"/>
      <c r="T36" s="1330" t="s">
        <v>543</v>
      </c>
      <c r="U36" s="324"/>
      <c r="V36" s="324"/>
      <c r="W36" s="294" t="s">
        <v>606</v>
      </c>
      <c r="X36" s="286" t="s">
        <v>167</v>
      </c>
      <c r="Y36" s="286">
        <v>3</v>
      </c>
      <c r="Z36" s="306" t="s">
        <v>608</v>
      </c>
      <c r="AA36" s="306" t="s">
        <v>609</v>
      </c>
      <c r="AB36" s="306" t="s">
        <v>610</v>
      </c>
      <c r="AC36" s="306" t="s">
        <v>611</v>
      </c>
      <c r="AD36" s="306" t="s">
        <v>612</v>
      </c>
      <c r="AE36" s="306" t="s">
        <v>613</v>
      </c>
      <c r="AF36" s="306" t="s">
        <v>608</v>
      </c>
      <c r="AG36" s="306" t="s">
        <v>609</v>
      </c>
      <c r="AH36" s="306" t="s">
        <v>610</v>
      </c>
      <c r="AI36" s="306" t="s">
        <v>611</v>
      </c>
      <c r="AJ36" s="306" t="s">
        <v>612</v>
      </c>
      <c r="AK36" s="307" t="s">
        <v>613</v>
      </c>
      <c r="AL36" s="12"/>
      <c r="AM36" s="326" t="s">
        <v>607</v>
      </c>
      <c r="AN36" s="12"/>
      <c r="AO36" s="326"/>
      <c r="AP36" s="324"/>
    </row>
    <row r="37" spans="1:42" customFormat="1" ht="20.25" customHeight="1" x14ac:dyDescent="0.2">
      <c r="A37" s="324"/>
      <c r="B37" s="294" t="s">
        <v>614</v>
      </c>
      <c r="C37" s="286" t="s">
        <v>167</v>
      </c>
      <c r="D37" s="286">
        <v>3</v>
      </c>
      <c r="E37" s="1039"/>
      <c r="F37" s="1039"/>
      <c r="G37" s="1039"/>
      <c r="H37" s="1039"/>
      <c r="I37" s="1039"/>
      <c r="J37" s="1040">
        <f t="shared" si="0"/>
        <v>0</v>
      </c>
      <c r="K37" s="1327">
        <v>1.0987693503263911</v>
      </c>
      <c r="L37" s="1327">
        <v>0</v>
      </c>
      <c r="M37" s="1327">
        <v>0</v>
      </c>
      <c r="N37" s="1327">
        <v>0</v>
      </c>
      <c r="O37" s="1327">
        <v>0</v>
      </c>
      <c r="P37" s="307">
        <f t="shared" si="1"/>
        <v>1.0987693503263911</v>
      </c>
      <c r="Q37" s="12"/>
      <c r="R37" s="326" t="s">
        <v>615</v>
      </c>
      <c r="S37" s="12"/>
      <c r="T37" s="1330" t="s">
        <v>616</v>
      </c>
      <c r="U37" s="324"/>
      <c r="V37" s="324"/>
      <c r="W37" s="294" t="s">
        <v>614</v>
      </c>
      <c r="X37" s="286" t="s">
        <v>167</v>
      </c>
      <c r="Y37" s="286">
        <v>3</v>
      </c>
      <c r="Z37" s="309" t="s">
        <v>617</v>
      </c>
      <c r="AA37" s="309" t="s">
        <v>618</v>
      </c>
      <c r="AB37" s="309" t="s">
        <v>619</v>
      </c>
      <c r="AC37" s="309" t="s">
        <v>620</v>
      </c>
      <c r="AD37" s="309" t="s">
        <v>621</v>
      </c>
      <c r="AE37" s="306" t="s">
        <v>622</v>
      </c>
      <c r="AF37" s="309" t="s">
        <v>617</v>
      </c>
      <c r="AG37" s="309" t="s">
        <v>618</v>
      </c>
      <c r="AH37" s="309" t="s">
        <v>619</v>
      </c>
      <c r="AI37" s="309" t="s">
        <v>620</v>
      </c>
      <c r="AJ37" s="309" t="s">
        <v>621</v>
      </c>
      <c r="AK37" s="307" t="s">
        <v>622</v>
      </c>
      <c r="AL37" s="12"/>
      <c r="AM37" s="326" t="s">
        <v>615</v>
      </c>
      <c r="AN37" s="12"/>
      <c r="AO37" s="326"/>
      <c r="AP37" s="324"/>
    </row>
    <row r="38" spans="1:42" customFormat="1" ht="20.25" customHeight="1" x14ac:dyDescent="0.2">
      <c r="A38" s="324"/>
      <c r="B38" s="294" t="s">
        <v>623</v>
      </c>
      <c r="C38" s="286" t="s">
        <v>167</v>
      </c>
      <c r="D38" s="286">
        <v>3</v>
      </c>
      <c r="E38" s="1039"/>
      <c r="F38" s="1039"/>
      <c r="G38" s="1039"/>
      <c r="H38" s="1039"/>
      <c r="I38" s="1039"/>
      <c r="J38" s="1040">
        <f t="shared" si="0"/>
        <v>0</v>
      </c>
      <c r="K38" s="1327">
        <v>0</v>
      </c>
      <c r="L38" s="1327">
        <v>0</v>
      </c>
      <c r="M38" s="1327">
        <v>0</v>
      </c>
      <c r="N38" s="1327">
        <v>0</v>
      </c>
      <c r="O38" s="1327">
        <v>0</v>
      </c>
      <c r="P38" s="307">
        <f t="shared" si="1"/>
        <v>0</v>
      </c>
      <c r="Q38" s="12"/>
      <c r="R38" s="326" t="s">
        <v>624</v>
      </c>
      <c r="S38" s="12"/>
      <c r="T38" s="1330" t="s">
        <v>625</v>
      </c>
      <c r="U38" s="324"/>
      <c r="V38" s="324"/>
      <c r="W38" s="294" t="s">
        <v>623</v>
      </c>
      <c r="X38" s="286" t="s">
        <v>167</v>
      </c>
      <c r="Y38" s="286">
        <v>3</v>
      </c>
      <c r="Z38" s="309" t="s">
        <v>626</v>
      </c>
      <c r="AA38" s="309" t="s">
        <v>627</v>
      </c>
      <c r="AB38" s="309" t="s">
        <v>628</v>
      </c>
      <c r="AC38" s="309" t="s">
        <v>629</v>
      </c>
      <c r="AD38" s="309" t="s">
        <v>630</v>
      </c>
      <c r="AE38" s="306" t="s">
        <v>631</v>
      </c>
      <c r="AF38" s="309" t="s">
        <v>626</v>
      </c>
      <c r="AG38" s="309" t="s">
        <v>627</v>
      </c>
      <c r="AH38" s="309" t="s">
        <v>628</v>
      </c>
      <c r="AI38" s="309" t="s">
        <v>629</v>
      </c>
      <c r="AJ38" s="309" t="s">
        <v>630</v>
      </c>
      <c r="AK38" s="307" t="s">
        <v>631</v>
      </c>
      <c r="AL38" s="12"/>
      <c r="AM38" s="326" t="s">
        <v>624</v>
      </c>
      <c r="AN38" s="12"/>
      <c r="AO38" s="326"/>
      <c r="AP38" s="324"/>
    </row>
    <row r="39" spans="1:42" customFormat="1" ht="20.25" customHeight="1" x14ac:dyDescent="0.2">
      <c r="A39" s="324"/>
      <c r="B39" s="294" t="s">
        <v>632</v>
      </c>
      <c r="C39" s="286" t="s">
        <v>167</v>
      </c>
      <c r="D39" s="286">
        <v>3</v>
      </c>
      <c r="E39" s="1040">
        <f>IFERROR(SUM(E37:E38), 0)</f>
        <v>0</v>
      </c>
      <c r="F39" s="1040">
        <f>IFERROR(SUM(F37:F38), 0)</f>
        <v>0</v>
      </c>
      <c r="G39" s="1040">
        <f>IFERROR(SUM(G37:G38), 0)</f>
        <v>0</v>
      </c>
      <c r="H39" s="1040">
        <f>IFERROR(SUM(H37:H38), 0)</f>
        <v>0</v>
      </c>
      <c r="I39" s="1040">
        <f>IFERROR(SUM(I37:I38), 0)</f>
        <v>0</v>
      </c>
      <c r="J39" s="1040">
        <f t="shared" si="0"/>
        <v>0</v>
      </c>
      <c r="K39" s="306">
        <f>IFERROR(SUM(K37:K38), 0)</f>
        <v>1.0987693503263911</v>
      </c>
      <c r="L39" s="306">
        <f>IFERROR(SUM(L37:L38), 0)</f>
        <v>0</v>
      </c>
      <c r="M39" s="306">
        <f>IFERROR(SUM(M37:M38), 0)</f>
        <v>0</v>
      </c>
      <c r="N39" s="306">
        <f>IFERROR(SUM(N37:N38), 0)</f>
        <v>0</v>
      </c>
      <c r="O39" s="306">
        <f>IFERROR(SUM(O37:O38), 0)</f>
        <v>0</v>
      </c>
      <c r="P39" s="307">
        <f t="shared" si="1"/>
        <v>1.0987693503263911</v>
      </c>
      <c r="Q39" s="12"/>
      <c r="R39" s="326" t="s">
        <v>633</v>
      </c>
      <c r="S39" s="12"/>
      <c r="T39" s="1330" t="s">
        <v>634</v>
      </c>
      <c r="U39" s="324"/>
      <c r="V39" s="324"/>
      <c r="W39" s="294" t="s">
        <v>632</v>
      </c>
      <c r="X39" s="286" t="s">
        <v>167</v>
      </c>
      <c r="Y39" s="286">
        <v>3</v>
      </c>
      <c r="Z39" s="306" t="s">
        <v>635</v>
      </c>
      <c r="AA39" s="306" t="s">
        <v>636</v>
      </c>
      <c r="AB39" s="306" t="s">
        <v>637</v>
      </c>
      <c r="AC39" s="306" t="s">
        <v>638</v>
      </c>
      <c r="AD39" s="306" t="s">
        <v>639</v>
      </c>
      <c r="AE39" s="306" t="s">
        <v>640</v>
      </c>
      <c r="AF39" s="306" t="s">
        <v>635</v>
      </c>
      <c r="AG39" s="306" t="s">
        <v>636</v>
      </c>
      <c r="AH39" s="306" t="s">
        <v>637</v>
      </c>
      <c r="AI39" s="306" t="s">
        <v>638</v>
      </c>
      <c r="AJ39" s="306" t="s">
        <v>639</v>
      </c>
      <c r="AK39" s="307" t="s">
        <v>640</v>
      </c>
      <c r="AL39" s="12"/>
      <c r="AM39" s="326" t="s">
        <v>633</v>
      </c>
      <c r="AN39" s="12"/>
      <c r="AO39" s="326"/>
      <c r="AP39" s="324"/>
    </row>
    <row r="40" spans="1:42" customFormat="1" ht="20.25" customHeight="1" x14ac:dyDescent="0.2">
      <c r="A40" s="324"/>
      <c r="B40" s="294" t="s">
        <v>641</v>
      </c>
      <c r="C40" s="286" t="s">
        <v>167</v>
      </c>
      <c r="D40" s="286">
        <v>3</v>
      </c>
      <c r="E40" s="1039"/>
      <c r="F40" s="1039"/>
      <c r="G40" s="1039"/>
      <c r="H40" s="1039"/>
      <c r="I40" s="1039"/>
      <c r="J40" s="1040">
        <f t="shared" si="0"/>
        <v>0</v>
      </c>
      <c r="K40" s="1327">
        <v>0</v>
      </c>
      <c r="L40" s="1327">
        <v>0</v>
      </c>
      <c r="M40" s="1327">
        <v>0</v>
      </c>
      <c r="N40" s="1327">
        <v>0</v>
      </c>
      <c r="O40" s="1327">
        <v>0</v>
      </c>
      <c r="P40" s="307">
        <f t="shared" si="1"/>
        <v>0</v>
      </c>
      <c r="Q40" s="12"/>
      <c r="R40" s="326" t="s">
        <v>642</v>
      </c>
      <c r="S40" s="12"/>
      <c r="T40" s="1330" t="s">
        <v>616</v>
      </c>
      <c r="U40" s="324"/>
      <c r="V40" s="324"/>
      <c r="W40" s="294" t="s">
        <v>641</v>
      </c>
      <c r="X40" s="286" t="s">
        <v>167</v>
      </c>
      <c r="Y40" s="286">
        <v>3</v>
      </c>
      <c r="Z40" s="309" t="s">
        <v>643</v>
      </c>
      <c r="AA40" s="309" t="s">
        <v>644</v>
      </c>
      <c r="AB40" s="309" t="s">
        <v>645</v>
      </c>
      <c r="AC40" s="309" t="s">
        <v>646</v>
      </c>
      <c r="AD40" s="309" t="s">
        <v>647</v>
      </c>
      <c r="AE40" s="306" t="s">
        <v>648</v>
      </c>
      <c r="AF40" s="309" t="s">
        <v>643</v>
      </c>
      <c r="AG40" s="309" t="s">
        <v>644</v>
      </c>
      <c r="AH40" s="309" t="s">
        <v>645</v>
      </c>
      <c r="AI40" s="309" t="s">
        <v>646</v>
      </c>
      <c r="AJ40" s="309" t="s">
        <v>647</v>
      </c>
      <c r="AK40" s="307" t="s">
        <v>648</v>
      </c>
      <c r="AL40" s="12"/>
      <c r="AM40" s="326" t="s">
        <v>642</v>
      </c>
      <c r="AN40" s="12"/>
      <c r="AO40" s="326"/>
      <c r="AP40" s="324"/>
    </row>
    <row r="41" spans="1:42" customFormat="1" ht="20.25" customHeight="1" x14ac:dyDescent="0.2">
      <c r="A41" s="324"/>
      <c r="B41" s="294" t="s">
        <v>649</v>
      </c>
      <c r="C41" s="286" t="s">
        <v>167</v>
      </c>
      <c r="D41" s="286">
        <v>3</v>
      </c>
      <c r="E41" s="1039"/>
      <c r="F41" s="1039"/>
      <c r="G41" s="1039"/>
      <c r="H41" s="1039"/>
      <c r="I41" s="1039"/>
      <c r="J41" s="1040">
        <f t="shared" si="0"/>
        <v>0</v>
      </c>
      <c r="K41" s="1327">
        <v>0</v>
      </c>
      <c r="L41" s="1327">
        <v>0</v>
      </c>
      <c r="M41" s="1327">
        <v>0</v>
      </c>
      <c r="N41" s="1327">
        <v>0</v>
      </c>
      <c r="O41" s="1327">
        <v>0</v>
      </c>
      <c r="P41" s="307">
        <f t="shared" si="1"/>
        <v>0</v>
      </c>
      <c r="Q41" s="12"/>
      <c r="R41" s="326" t="s">
        <v>650</v>
      </c>
      <c r="S41" s="12"/>
      <c r="T41" s="1330" t="s">
        <v>625</v>
      </c>
      <c r="U41" s="324"/>
      <c r="V41" s="324"/>
      <c r="W41" s="294" t="s">
        <v>649</v>
      </c>
      <c r="X41" s="286" t="s">
        <v>167</v>
      </c>
      <c r="Y41" s="286">
        <v>3</v>
      </c>
      <c r="Z41" s="309" t="s">
        <v>651</v>
      </c>
      <c r="AA41" s="309" t="s">
        <v>652</v>
      </c>
      <c r="AB41" s="309" t="s">
        <v>653</v>
      </c>
      <c r="AC41" s="309" t="s">
        <v>654</v>
      </c>
      <c r="AD41" s="309" t="s">
        <v>655</v>
      </c>
      <c r="AE41" s="306" t="s">
        <v>656</v>
      </c>
      <c r="AF41" s="309" t="s">
        <v>651</v>
      </c>
      <c r="AG41" s="309" t="s">
        <v>652</v>
      </c>
      <c r="AH41" s="309" t="s">
        <v>653</v>
      </c>
      <c r="AI41" s="309" t="s">
        <v>654</v>
      </c>
      <c r="AJ41" s="309" t="s">
        <v>655</v>
      </c>
      <c r="AK41" s="307" t="s">
        <v>656</v>
      </c>
      <c r="AL41" s="12"/>
      <c r="AM41" s="326" t="s">
        <v>650</v>
      </c>
      <c r="AN41" s="12"/>
      <c r="AO41" s="326"/>
      <c r="AP41" s="324"/>
    </row>
    <row r="42" spans="1:42" customFormat="1" ht="20.25" customHeight="1" x14ac:dyDescent="0.2">
      <c r="A42" s="324"/>
      <c r="B42" s="294" t="s">
        <v>657</v>
      </c>
      <c r="C42" s="286" t="s">
        <v>167</v>
      </c>
      <c r="D42" s="286">
        <v>3</v>
      </c>
      <c r="E42" s="1040">
        <f>IFERROR(SUM(E40:E41), 0)</f>
        <v>0</v>
      </c>
      <c r="F42" s="1040">
        <f>IFERROR(SUM(F40:F41), 0)</f>
        <v>0</v>
      </c>
      <c r="G42" s="1040">
        <f>IFERROR(SUM(G40:G41), 0)</f>
        <v>0</v>
      </c>
      <c r="H42" s="1040">
        <f>IFERROR(SUM(H40:H41), 0)</f>
        <v>0</v>
      </c>
      <c r="I42" s="1040">
        <f>IFERROR(SUM(I40:I41), 0)</f>
        <v>0</v>
      </c>
      <c r="J42" s="1040">
        <f t="shared" si="0"/>
        <v>0</v>
      </c>
      <c r="K42" s="306">
        <f>IFERROR(SUM(K40:K41), 0)</f>
        <v>0</v>
      </c>
      <c r="L42" s="306">
        <f>IFERROR(SUM(L40:L41), 0)</f>
        <v>0</v>
      </c>
      <c r="M42" s="306">
        <f>IFERROR(SUM(M40:M41), 0)</f>
        <v>0</v>
      </c>
      <c r="N42" s="306">
        <f>IFERROR(SUM(N40:N41), 0)</f>
        <v>0</v>
      </c>
      <c r="O42" s="306">
        <f>IFERROR(SUM(O40:O41), 0)</f>
        <v>0</v>
      </c>
      <c r="P42" s="307">
        <f t="shared" si="1"/>
        <v>0</v>
      </c>
      <c r="Q42" s="12"/>
      <c r="R42" s="326" t="s">
        <v>658</v>
      </c>
      <c r="S42" s="12"/>
      <c r="T42" s="1330" t="s">
        <v>634</v>
      </c>
      <c r="U42" s="324"/>
      <c r="V42" s="324"/>
      <c r="W42" s="294" t="s">
        <v>657</v>
      </c>
      <c r="X42" s="286" t="s">
        <v>167</v>
      </c>
      <c r="Y42" s="286">
        <v>3</v>
      </c>
      <c r="Z42" s="306" t="s">
        <v>659</v>
      </c>
      <c r="AA42" s="306" t="s">
        <v>660</v>
      </c>
      <c r="AB42" s="306" t="s">
        <v>661</v>
      </c>
      <c r="AC42" s="306" t="s">
        <v>662</v>
      </c>
      <c r="AD42" s="306" t="s">
        <v>663</v>
      </c>
      <c r="AE42" s="306" t="s">
        <v>664</v>
      </c>
      <c r="AF42" s="306" t="s">
        <v>659</v>
      </c>
      <c r="AG42" s="306" t="s">
        <v>660</v>
      </c>
      <c r="AH42" s="306" t="s">
        <v>661</v>
      </c>
      <c r="AI42" s="306" t="s">
        <v>662</v>
      </c>
      <c r="AJ42" s="306" t="s">
        <v>663</v>
      </c>
      <c r="AK42" s="307" t="s">
        <v>664</v>
      </c>
      <c r="AL42" s="12"/>
      <c r="AM42" s="326" t="s">
        <v>658</v>
      </c>
      <c r="AN42" s="12"/>
      <c r="AO42" s="326"/>
      <c r="AP42" s="324"/>
    </row>
    <row r="43" spans="1:42" customFormat="1" ht="20.25" customHeight="1" x14ac:dyDescent="0.2">
      <c r="A43" s="324"/>
      <c r="B43" s="294" t="s">
        <v>665</v>
      </c>
      <c r="C43" s="286" t="s">
        <v>167</v>
      </c>
      <c r="D43" s="286">
        <v>3</v>
      </c>
      <c r="E43" s="1039"/>
      <c r="F43" s="1039"/>
      <c r="G43" s="1039"/>
      <c r="H43" s="1039"/>
      <c r="I43" s="1039"/>
      <c r="J43" s="1040">
        <f t="shared" si="0"/>
        <v>0</v>
      </c>
      <c r="K43" s="1327">
        <v>0</v>
      </c>
      <c r="L43" s="1327">
        <v>0</v>
      </c>
      <c r="M43" s="1327">
        <v>0</v>
      </c>
      <c r="N43" s="1327">
        <v>0</v>
      </c>
      <c r="O43" s="1327">
        <v>0</v>
      </c>
      <c r="P43" s="307">
        <f t="shared" si="1"/>
        <v>0</v>
      </c>
      <c r="Q43" s="12"/>
      <c r="R43" s="326" t="s">
        <v>666</v>
      </c>
      <c r="S43" s="12"/>
      <c r="T43" s="1330" t="s">
        <v>616</v>
      </c>
      <c r="U43" s="324"/>
      <c r="V43" s="324"/>
      <c r="W43" s="294" t="s">
        <v>665</v>
      </c>
      <c r="X43" s="286" t="s">
        <v>167</v>
      </c>
      <c r="Y43" s="286">
        <v>3</v>
      </c>
      <c r="Z43" s="309" t="s">
        <v>667</v>
      </c>
      <c r="AA43" s="309" t="s">
        <v>668</v>
      </c>
      <c r="AB43" s="309" t="s">
        <v>669</v>
      </c>
      <c r="AC43" s="309" t="s">
        <v>670</v>
      </c>
      <c r="AD43" s="309" t="s">
        <v>671</v>
      </c>
      <c r="AE43" s="306" t="s">
        <v>672</v>
      </c>
      <c r="AF43" s="309" t="s">
        <v>667</v>
      </c>
      <c r="AG43" s="309" t="s">
        <v>668</v>
      </c>
      <c r="AH43" s="309" t="s">
        <v>669</v>
      </c>
      <c r="AI43" s="309" t="s">
        <v>670</v>
      </c>
      <c r="AJ43" s="309" t="s">
        <v>671</v>
      </c>
      <c r="AK43" s="307" t="s">
        <v>672</v>
      </c>
      <c r="AL43" s="12"/>
      <c r="AM43" s="326" t="s">
        <v>666</v>
      </c>
      <c r="AN43" s="12"/>
      <c r="AO43" s="326"/>
      <c r="AP43" s="324"/>
    </row>
    <row r="44" spans="1:42" customFormat="1" ht="20.25" customHeight="1" x14ac:dyDescent="0.2">
      <c r="A44" s="324"/>
      <c r="B44" s="294" t="s">
        <v>673</v>
      </c>
      <c r="C44" s="286" t="s">
        <v>167</v>
      </c>
      <c r="D44" s="286">
        <v>3</v>
      </c>
      <c r="E44" s="1039"/>
      <c r="F44" s="1039"/>
      <c r="G44" s="1039"/>
      <c r="H44" s="1039"/>
      <c r="I44" s="1039"/>
      <c r="J44" s="1040">
        <f t="shared" si="0"/>
        <v>0</v>
      </c>
      <c r="K44" s="1327">
        <v>0</v>
      </c>
      <c r="L44" s="1327">
        <v>0</v>
      </c>
      <c r="M44" s="1327">
        <v>0</v>
      </c>
      <c r="N44" s="1327">
        <v>0</v>
      </c>
      <c r="O44" s="1327">
        <v>0</v>
      </c>
      <c r="P44" s="307">
        <f t="shared" si="1"/>
        <v>0</v>
      </c>
      <c r="Q44" s="12"/>
      <c r="R44" s="326" t="s">
        <v>674</v>
      </c>
      <c r="S44" s="12"/>
      <c r="T44" s="1330" t="s">
        <v>625</v>
      </c>
      <c r="U44" s="324"/>
      <c r="V44" s="324"/>
      <c r="W44" s="294" t="s">
        <v>673</v>
      </c>
      <c r="X44" s="286" t="s">
        <v>167</v>
      </c>
      <c r="Y44" s="286">
        <v>3</v>
      </c>
      <c r="Z44" s="309" t="s">
        <v>675</v>
      </c>
      <c r="AA44" s="309" t="s">
        <v>676</v>
      </c>
      <c r="AB44" s="309" t="s">
        <v>677</v>
      </c>
      <c r="AC44" s="309" t="s">
        <v>678</v>
      </c>
      <c r="AD44" s="309" t="s">
        <v>679</v>
      </c>
      <c r="AE44" s="306" t="s">
        <v>680</v>
      </c>
      <c r="AF44" s="309" t="s">
        <v>675</v>
      </c>
      <c r="AG44" s="309" t="s">
        <v>676</v>
      </c>
      <c r="AH44" s="309" t="s">
        <v>677</v>
      </c>
      <c r="AI44" s="309" t="s">
        <v>678</v>
      </c>
      <c r="AJ44" s="309" t="s">
        <v>679</v>
      </c>
      <c r="AK44" s="307" t="s">
        <v>680</v>
      </c>
      <c r="AL44" s="12"/>
      <c r="AM44" s="326" t="s">
        <v>674</v>
      </c>
      <c r="AN44" s="12"/>
      <c r="AO44" s="326"/>
      <c r="AP44" s="324"/>
    </row>
    <row r="45" spans="1:42" customFormat="1" ht="20.25" customHeight="1" x14ac:dyDescent="0.2">
      <c r="A45" s="324"/>
      <c r="B45" s="294" t="s">
        <v>681</v>
      </c>
      <c r="C45" s="286" t="s">
        <v>167</v>
      </c>
      <c r="D45" s="286">
        <v>3</v>
      </c>
      <c r="E45" s="1040">
        <f>IFERROR(SUM(E43:E44), 0)</f>
        <v>0</v>
      </c>
      <c r="F45" s="1040">
        <f>IFERROR(SUM(F43:F44), 0)</f>
        <v>0</v>
      </c>
      <c r="G45" s="1040">
        <f>IFERROR(SUM(G43:G44), 0)</f>
        <v>0</v>
      </c>
      <c r="H45" s="1040">
        <f>IFERROR(SUM(H43:H44), 0)</f>
        <v>0</v>
      </c>
      <c r="I45" s="1040">
        <f>IFERROR(SUM(I43:I44), 0)</f>
        <v>0</v>
      </c>
      <c r="J45" s="1040">
        <f t="shared" si="0"/>
        <v>0</v>
      </c>
      <c r="K45" s="306">
        <f>IFERROR(SUM(K43:K44), 0)</f>
        <v>0</v>
      </c>
      <c r="L45" s="306">
        <f>IFERROR(SUM(L43:L44), 0)</f>
        <v>0</v>
      </c>
      <c r="M45" s="306">
        <f>IFERROR(SUM(M43:M44), 0)</f>
        <v>0</v>
      </c>
      <c r="N45" s="306">
        <f>IFERROR(SUM(N43:N44), 0)</f>
        <v>0</v>
      </c>
      <c r="O45" s="306">
        <f>IFERROR(SUM(O43:O44), 0)</f>
        <v>0</v>
      </c>
      <c r="P45" s="307">
        <f t="shared" si="1"/>
        <v>0</v>
      </c>
      <c r="Q45" s="12"/>
      <c r="R45" s="326" t="s">
        <v>682</v>
      </c>
      <c r="S45" s="12"/>
      <c r="T45" s="1330" t="s">
        <v>634</v>
      </c>
      <c r="U45" s="324"/>
      <c r="V45" s="324"/>
      <c r="W45" s="294" t="s">
        <v>681</v>
      </c>
      <c r="X45" s="286" t="s">
        <v>167</v>
      </c>
      <c r="Y45" s="286">
        <v>3</v>
      </c>
      <c r="Z45" s="306" t="s">
        <v>683</v>
      </c>
      <c r="AA45" s="306" t="s">
        <v>684</v>
      </c>
      <c r="AB45" s="306" t="s">
        <v>685</v>
      </c>
      <c r="AC45" s="306" t="s">
        <v>686</v>
      </c>
      <c r="AD45" s="306" t="s">
        <v>687</v>
      </c>
      <c r="AE45" s="306" t="s">
        <v>688</v>
      </c>
      <c r="AF45" s="306" t="s">
        <v>683</v>
      </c>
      <c r="AG45" s="306" t="s">
        <v>684</v>
      </c>
      <c r="AH45" s="306" t="s">
        <v>685</v>
      </c>
      <c r="AI45" s="306" t="s">
        <v>686</v>
      </c>
      <c r="AJ45" s="306" t="s">
        <v>687</v>
      </c>
      <c r="AK45" s="307" t="s">
        <v>688</v>
      </c>
      <c r="AL45" s="12"/>
      <c r="AM45" s="326" t="s">
        <v>682</v>
      </c>
      <c r="AN45" s="12"/>
      <c r="AO45" s="326"/>
      <c r="AP45" s="324"/>
    </row>
    <row r="46" spans="1:42" customFormat="1" ht="20.25" customHeight="1" x14ac:dyDescent="0.2">
      <c r="A46" s="324"/>
      <c r="B46" s="294" t="s">
        <v>689</v>
      </c>
      <c r="C46" s="286" t="s">
        <v>167</v>
      </c>
      <c r="D46" s="286">
        <v>3</v>
      </c>
      <c r="E46" s="1040">
        <f t="shared" ref="E46:I47" si="2">IFERROR(SUM(E37, E40, E43), 0)</f>
        <v>0</v>
      </c>
      <c r="F46" s="1040">
        <f t="shared" si="2"/>
        <v>0</v>
      </c>
      <c r="G46" s="1040">
        <f t="shared" si="2"/>
        <v>0</v>
      </c>
      <c r="H46" s="1040">
        <f t="shared" si="2"/>
        <v>0</v>
      </c>
      <c r="I46" s="1040">
        <f t="shared" si="2"/>
        <v>0</v>
      </c>
      <c r="J46" s="1040">
        <f t="shared" si="0"/>
        <v>0</v>
      </c>
      <c r="K46" s="306">
        <f t="shared" ref="K46:O47" si="3">IFERROR(SUM(K37, K40, K43), 0)</f>
        <v>1.0987693503263911</v>
      </c>
      <c r="L46" s="306">
        <f t="shared" si="3"/>
        <v>0</v>
      </c>
      <c r="M46" s="306">
        <f t="shared" si="3"/>
        <v>0</v>
      </c>
      <c r="N46" s="306">
        <f t="shared" si="3"/>
        <v>0</v>
      </c>
      <c r="O46" s="306">
        <f t="shared" si="3"/>
        <v>0</v>
      </c>
      <c r="P46" s="307">
        <f t="shared" si="1"/>
        <v>1.0987693503263911</v>
      </c>
      <c r="Q46" s="12"/>
      <c r="R46" s="326" t="s">
        <v>690</v>
      </c>
      <c r="S46" s="12"/>
      <c r="T46" s="1330" t="s">
        <v>616</v>
      </c>
      <c r="U46" s="324"/>
      <c r="V46" s="324"/>
      <c r="W46" s="294" t="s">
        <v>689</v>
      </c>
      <c r="X46" s="286" t="s">
        <v>167</v>
      </c>
      <c r="Y46" s="286">
        <v>3</v>
      </c>
      <c r="Z46" s="306" t="s">
        <v>691</v>
      </c>
      <c r="AA46" s="306" t="s">
        <v>692</v>
      </c>
      <c r="AB46" s="306" t="s">
        <v>693</v>
      </c>
      <c r="AC46" s="306" t="s">
        <v>694</v>
      </c>
      <c r="AD46" s="306" t="s">
        <v>695</v>
      </c>
      <c r="AE46" s="306" t="s">
        <v>696</v>
      </c>
      <c r="AF46" s="306" t="s">
        <v>691</v>
      </c>
      <c r="AG46" s="306" t="s">
        <v>692</v>
      </c>
      <c r="AH46" s="306" t="s">
        <v>693</v>
      </c>
      <c r="AI46" s="306" t="s">
        <v>694</v>
      </c>
      <c r="AJ46" s="306" t="s">
        <v>695</v>
      </c>
      <c r="AK46" s="307" t="s">
        <v>696</v>
      </c>
      <c r="AL46" s="12"/>
      <c r="AM46" s="326" t="s">
        <v>690</v>
      </c>
      <c r="AN46" s="12"/>
      <c r="AO46" s="326"/>
      <c r="AP46" s="324"/>
    </row>
    <row r="47" spans="1:42" customFormat="1" ht="20.25" customHeight="1" x14ac:dyDescent="0.2">
      <c r="A47" s="324"/>
      <c r="B47" s="294" t="s">
        <v>697</v>
      </c>
      <c r="C47" s="286" t="s">
        <v>167</v>
      </c>
      <c r="D47" s="286">
        <v>3</v>
      </c>
      <c r="E47" s="1040">
        <f t="shared" si="2"/>
        <v>0</v>
      </c>
      <c r="F47" s="1040">
        <f t="shared" si="2"/>
        <v>0</v>
      </c>
      <c r="G47" s="1040">
        <f t="shared" si="2"/>
        <v>0</v>
      </c>
      <c r="H47" s="1040">
        <f t="shared" si="2"/>
        <v>0</v>
      </c>
      <c r="I47" s="1040">
        <f t="shared" si="2"/>
        <v>0</v>
      </c>
      <c r="J47" s="1040">
        <f t="shared" si="0"/>
        <v>0</v>
      </c>
      <c r="K47" s="306">
        <f t="shared" si="3"/>
        <v>0</v>
      </c>
      <c r="L47" s="306">
        <f t="shared" si="3"/>
        <v>0</v>
      </c>
      <c r="M47" s="306">
        <f t="shared" si="3"/>
        <v>0</v>
      </c>
      <c r="N47" s="306">
        <f t="shared" si="3"/>
        <v>0</v>
      </c>
      <c r="O47" s="306">
        <f t="shared" si="3"/>
        <v>0</v>
      </c>
      <c r="P47" s="307">
        <f t="shared" si="1"/>
        <v>0</v>
      </c>
      <c r="Q47" s="12"/>
      <c r="R47" s="326" t="s">
        <v>698</v>
      </c>
      <c r="S47" s="12"/>
      <c r="T47" s="1330" t="s">
        <v>625</v>
      </c>
      <c r="U47" s="324"/>
      <c r="V47" s="324"/>
      <c r="W47" s="294" t="s">
        <v>697</v>
      </c>
      <c r="X47" s="286" t="s">
        <v>167</v>
      </c>
      <c r="Y47" s="286">
        <v>3</v>
      </c>
      <c r="Z47" s="306" t="s">
        <v>699</v>
      </c>
      <c r="AA47" s="306" t="s">
        <v>700</v>
      </c>
      <c r="AB47" s="306" t="s">
        <v>701</v>
      </c>
      <c r="AC47" s="306" t="s">
        <v>702</v>
      </c>
      <c r="AD47" s="306" t="s">
        <v>703</v>
      </c>
      <c r="AE47" s="306" t="s">
        <v>704</v>
      </c>
      <c r="AF47" s="306" t="s">
        <v>699</v>
      </c>
      <c r="AG47" s="306" t="s">
        <v>700</v>
      </c>
      <c r="AH47" s="306" t="s">
        <v>701</v>
      </c>
      <c r="AI47" s="306" t="s">
        <v>702</v>
      </c>
      <c r="AJ47" s="306" t="s">
        <v>703</v>
      </c>
      <c r="AK47" s="307" t="s">
        <v>704</v>
      </c>
      <c r="AL47" s="12"/>
      <c r="AM47" s="326" t="s">
        <v>698</v>
      </c>
      <c r="AN47" s="12"/>
      <c r="AO47" s="326"/>
      <c r="AP47" s="324"/>
    </row>
    <row r="48" spans="1:42" customFormat="1" ht="20.25" customHeight="1" x14ac:dyDescent="0.2">
      <c r="A48" s="324"/>
      <c r="B48" s="294" t="s">
        <v>705</v>
      </c>
      <c r="C48" s="286" t="s">
        <v>167</v>
      </c>
      <c r="D48" s="286">
        <v>3</v>
      </c>
      <c r="E48" s="1040">
        <f>IFERROR(SUM(E46:E47), 0)</f>
        <v>0</v>
      </c>
      <c r="F48" s="1040">
        <f>IFERROR(SUM(F46:F47), 0)</f>
        <v>0</v>
      </c>
      <c r="G48" s="1040">
        <f>IFERROR(SUM(G46:G47), 0)</f>
        <v>0</v>
      </c>
      <c r="H48" s="1040">
        <f>IFERROR(SUM(H46:H47), 0)</f>
        <v>0</v>
      </c>
      <c r="I48" s="1040">
        <f>IFERROR(SUM(I46:I47), 0)</f>
        <v>0</v>
      </c>
      <c r="J48" s="1040">
        <f t="shared" si="0"/>
        <v>0</v>
      </c>
      <c r="K48" s="306">
        <f>IFERROR(SUM(K46:K47), 0)</f>
        <v>1.0987693503263911</v>
      </c>
      <c r="L48" s="306">
        <f>IFERROR(SUM(L46:L47), 0)</f>
        <v>0</v>
      </c>
      <c r="M48" s="306">
        <f>IFERROR(SUM(M46:M47), 0)</f>
        <v>0</v>
      </c>
      <c r="N48" s="306">
        <f>IFERROR(SUM(N46:N47), 0)</f>
        <v>0</v>
      </c>
      <c r="O48" s="306">
        <f>IFERROR(SUM(O46:O47), 0)</f>
        <v>0</v>
      </c>
      <c r="P48" s="307">
        <f t="shared" si="1"/>
        <v>1.0987693503263911</v>
      </c>
      <c r="Q48" s="12"/>
      <c r="R48" s="326" t="s">
        <v>706</v>
      </c>
      <c r="S48" s="12"/>
      <c r="T48" s="1330" t="s">
        <v>634</v>
      </c>
      <c r="U48" s="324"/>
      <c r="V48" s="324"/>
      <c r="W48" s="294" t="s">
        <v>705</v>
      </c>
      <c r="X48" s="286" t="s">
        <v>167</v>
      </c>
      <c r="Y48" s="286">
        <v>3</v>
      </c>
      <c r="Z48" s="306" t="s">
        <v>707</v>
      </c>
      <c r="AA48" s="306" t="s">
        <v>708</v>
      </c>
      <c r="AB48" s="306" t="s">
        <v>709</v>
      </c>
      <c r="AC48" s="306" t="s">
        <v>710</v>
      </c>
      <c r="AD48" s="306" t="s">
        <v>711</v>
      </c>
      <c r="AE48" s="306" t="s">
        <v>712</v>
      </c>
      <c r="AF48" s="306" t="s">
        <v>707</v>
      </c>
      <c r="AG48" s="306" t="s">
        <v>708</v>
      </c>
      <c r="AH48" s="306" t="s">
        <v>709</v>
      </c>
      <c r="AI48" s="306" t="s">
        <v>710</v>
      </c>
      <c r="AJ48" s="306" t="s">
        <v>711</v>
      </c>
      <c r="AK48" s="307" t="s">
        <v>712</v>
      </c>
      <c r="AL48" s="12"/>
      <c r="AM48" s="326" t="s">
        <v>706</v>
      </c>
      <c r="AN48" s="12"/>
      <c r="AO48" s="326"/>
      <c r="AP48" s="324"/>
    </row>
    <row r="49" spans="1:42" customFormat="1" ht="20.25" customHeight="1" thickBot="1" x14ac:dyDescent="0.25">
      <c r="A49" s="324"/>
      <c r="B49" s="295" t="s">
        <v>713</v>
      </c>
      <c r="C49" s="296" t="s">
        <v>167</v>
      </c>
      <c r="D49" s="296">
        <v>3</v>
      </c>
      <c r="E49" s="1041">
        <f>IFERROR(SUM(E12,E15,E18,E21,E24,E27,E30,E33,E36,E39,E42,E45), 0)</f>
        <v>0</v>
      </c>
      <c r="F49" s="1041">
        <f>IFERROR(SUM(F12,F15,F18,F21,F24,F27,F30,F33,F36,F39,F42,F45), 0)</f>
        <v>0</v>
      </c>
      <c r="G49" s="1041">
        <f>IFERROR(SUM(G12,G15,G18,G21,G24,G27,G30,G33,G36,G39,G42,G45), 0)</f>
        <v>0</v>
      </c>
      <c r="H49" s="1041">
        <f>IFERROR(SUM(H12,H15,H18,H21,H24,H27,H30,H33,H36,H39,H42,H45), 0)</f>
        <v>0</v>
      </c>
      <c r="I49" s="1041">
        <f>IFERROR(SUM(I12,I15,I18,I21,I24,I27,I30,I33,I36,I39,I42,I45), 0)</f>
        <v>0</v>
      </c>
      <c r="J49" s="1041">
        <f t="shared" si="0"/>
        <v>0</v>
      </c>
      <c r="K49" s="312">
        <f>IFERROR(SUM(K12,K15,K18,K21,K24,K27,K30,K33,K36,K39,K42,K45), 0)</f>
        <v>1.3025511345974512</v>
      </c>
      <c r="L49" s="312">
        <f>IFERROR(SUM(L12,L15,L18,L21,L24,L27,L30,L33,L36,L39,L42,L45), 0)</f>
        <v>0</v>
      </c>
      <c r="M49" s="312">
        <f>IFERROR(SUM(M12,M15,M18,M21,M24,M27,M30,M33,M36,M39,M42,M45), 0)</f>
        <v>0</v>
      </c>
      <c r="N49" s="312">
        <f>IFERROR(SUM(N12,N15,N18,N21,N24,N27,N30,N33,N36,N39,N42,N45), 0)</f>
        <v>0</v>
      </c>
      <c r="O49" s="312">
        <f>IFERROR(SUM(O12,O15,O18,O21,O24,O27,O30,O33,O36,O39,O42,O45), 0)</f>
        <v>0</v>
      </c>
      <c r="P49" s="313">
        <f t="shared" si="1"/>
        <v>1.3025511345974512</v>
      </c>
      <c r="Q49" s="12"/>
      <c r="R49" s="327" t="s">
        <v>714</v>
      </c>
      <c r="S49" s="12"/>
      <c r="T49" s="1331" t="s">
        <v>715</v>
      </c>
      <c r="U49" s="324"/>
      <c r="V49" s="324"/>
      <c r="W49" s="295" t="s">
        <v>713</v>
      </c>
      <c r="X49" s="296" t="s">
        <v>167</v>
      </c>
      <c r="Y49" s="296">
        <v>3</v>
      </c>
      <c r="Z49" s="312" t="s">
        <v>716</v>
      </c>
      <c r="AA49" s="312" t="s">
        <v>717</v>
      </c>
      <c r="AB49" s="312" t="s">
        <v>718</v>
      </c>
      <c r="AC49" s="312" t="s">
        <v>719</v>
      </c>
      <c r="AD49" s="312" t="s">
        <v>720</v>
      </c>
      <c r="AE49" s="312" t="s">
        <v>721</v>
      </c>
      <c r="AF49" s="312" t="s">
        <v>716</v>
      </c>
      <c r="AG49" s="312" t="s">
        <v>717</v>
      </c>
      <c r="AH49" s="312" t="s">
        <v>718</v>
      </c>
      <c r="AI49" s="312" t="s">
        <v>719</v>
      </c>
      <c r="AJ49" s="312" t="s">
        <v>720</v>
      </c>
      <c r="AK49" s="313" t="s">
        <v>721</v>
      </c>
      <c r="AL49" s="12"/>
      <c r="AM49" s="327" t="s">
        <v>714</v>
      </c>
      <c r="AN49" s="12"/>
      <c r="AO49" s="327"/>
      <c r="AP49" s="324"/>
    </row>
    <row r="50" spans="1:42" customFormat="1" ht="20.25" customHeight="1" thickTop="1" thickBot="1" x14ac:dyDescent="0.25">
      <c r="A50" s="324"/>
      <c r="B50" s="316"/>
      <c r="C50" s="9"/>
      <c r="D50" s="9"/>
      <c r="E50" s="317"/>
      <c r="F50" s="317"/>
      <c r="G50" s="317"/>
      <c r="H50" s="317"/>
      <c r="I50" s="317"/>
      <c r="J50" s="317"/>
      <c r="K50" s="317"/>
      <c r="L50" s="317"/>
      <c r="M50" s="317"/>
      <c r="N50" s="317"/>
      <c r="O50" s="317"/>
      <c r="P50" s="1334"/>
      <c r="Q50" s="12"/>
      <c r="R50" s="12"/>
      <c r="S50" s="12"/>
      <c r="T50" s="9"/>
      <c r="U50" s="324"/>
      <c r="V50" s="324"/>
      <c r="W50" s="316"/>
      <c r="X50" s="9"/>
      <c r="Y50" s="9"/>
      <c r="Z50" s="317"/>
      <c r="AA50" s="317"/>
      <c r="AB50" s="317"/>
      <c r="AC50" s="317"/>
      <c r="AD50" s="317"/>
      <c r="AE50" s="317"/>
      <c r="AF50" s="317"/>
      <c r="AG50" s="317"/>
      <c r="AH50" s="317"/>
      <c r="AI50" s="317"/>
      <c r="AJ50" s="317"/>
      <c r="AK50" s="317"/>
      <c r="AL50" s="12"/>
      <c r="AM50" s="12"/>
      <c r="AN50" s="12"/>
      <c r="AO50" s="12"/>
      <c r="AP50" s="324"/>
    </row>
    <row r="51" spans="1:42" customFormat="1" ht="20.25" customHeight="1" thickTop="1" thickBot="1" x14ac:dyDescent="0.25">
      <c r="A51" s="324"/>
      <c r="B51" s="290" t="s">
        <v>722</v>
      </c>
      <c r="C51" s="9"/>
      <c r="D51" s="9"/>
      <c r="E51" s="317"/>
      <c r="F51" s="317"/>
      <c r="G51" s="317"/>
      <c r="H51" s="317"/>
      <c r="I51" s="317"/>
      <c r="J51" s="317"/>
      <c r="K51" s="317"/>
      <c r="L51" s="317"/>
      <c r="M51" s="317"/>
      <c r="N51" s="317"/>
      <c r="O51" s="317"/>
      <c r="P51" s="317"/>
      <c r="Q51" s="12"/>
      <c r="R51" s="12"/>
      <c r="S51" s="12"/>
      <c r="T51" s="9"/>
      <c r="U51" s="324"/>
      <c r="V51" s="324"/>
      <c r="W51" s="290" t="s">
        <v>722</v>
      </c>
      <c r="X51" s="9"/>
      <c r="Y51" s="9"/>
      <c r="Z51" s="317"/>
      <c r="AA51" s="317"/>
      <c r="AB51" s="317"/>
      <c r="AC51" s="317"/>
      <c r="AD51" s="317"/>
      <c r="AE51" s="317"/>
      <c r="AF51" s="317"/>
      <c r="AG51" s="317"/>
      <c r="AH51" s="317"/>
      <c r="AI51" s="317"/>
      <c r="AJ51" s="317"/>
      <c r="AK51" s="317"/>
      <c r="AL51" s="12"/>
      <c r="AM51" s="12"/>
      <c r="AN51" s="12"/>
      <c r="AO51" s="12"/>
      <c r="AP51" s="324"/>
    </row>
    <row r="52" spans="1:42" customFormat="1" ht="20.25" customHeight="1" thickTop="1" x14ac:dyDescent="0.2">
      <c r="A52" s="324"/>
      <c r="B52" s="291" t="s">
        <v>723</v>
      </c>
      <c r="C52" s="292" t="s">
        <v>167</v>
      </c>
      <c r="D52" s="292">
        <v>3</v>
      </c>
      <c r="E52" s="1037"/>
      <c r="F52" s="1037"/>
      <c r="G52" s="1037"/>
      <c r="H52" s="1037"/>
      <c r="I52" s="1037"/>
      <c r="J52" s="1038">
        <f t="shared" ref="J52:J67" si="4">IFERROR(SUM(E52:I52), 0)</f>
        <v>0</v>
      </c>
      <c r="K52" s="1333">
        <v>0</v>
      </c>
      <c r="L52" s="1333">
        <v>0</v>
      </c>
      <c r="M52" s="1333">
        <v>0</v>
      </c>
      <c r="N52" s="1333">
        <v>3.7846499844575696</v>
      </c>
      <c r="O52" s="1333">
        <v>0</v>
      </c>
      <c r="P52" s="302">
        <f t="shared" ref="P52:P67" si="5">IFERROR(SUM(K52:O52), 0)</f>
        <v>3.7846499844575696</v>
      </c>
      <c r="Q52" s="12"/>
      <c r="R52" s="325" t="s">
        <v>724</v>
      </c>
      <c r="S52" s="12"/>
      <c r="T52" s="1329" t="s">
        <v>725</v>
      </c>
      <c r="U52" s="324"/>
      <c r="V52" s="324"/>
      <c r="W52" s="291" t="s">
        <v>723</v>
      </c>
      <c r="X52" s="292" t="s">
        <v>167</v>
      </c>
      <c r="Y52" s="292">
        <v>3</v>
      </c>
      <c r="Z52" s="304" t="s">
        <v>726</v>
      </c>
      <c r="AA52" s="304" t="s">
        <v>727</v>
      </c>
      <c r="AB52" s="304" t="s">
        <v>728</v>
      </c>
      <c r="AC52" s="304" t="s">
        <v>729</v>
      </c>
      <c r="AD52" s="304" t="s">
        <v>730</v>
      </c>
      <c r="AE52" s="301" t="s">
        <v>731</v>
      </c>
      <c r="AF52" s="304" t="s">
        <v>726</v>
      </c>
      <c r="AG52" s="304" t="s">
        <v>727</v>
      </c>
      <c r="AH52" s="304" t="s">
        <v>728</v>
      </c>
      <c r="AI52" s="304" t="s">
        <v>729</v>
      </c>
      <c r="AJ52" s="305" t="s">
        <v>730</v>
      </c>
      <c r="AK52" s="302" t="s">
        <v>731</v>
      </c>
      <c r="AL52" s="12"/>
      <c r="AM52" s="325" t="s">
        <v>724</v>
      </c>
      <c r="AN52" s="12"/>
      <c r="AO52" s="325"/>
      <c r="AP52" s="324"/>
    </row>
    <row r="53" spans="1:42" customFormat="1" ht="20.25" customHeight="1" x14ac:dyDescent="0.2">
      <c r="A53" s="324"/>
      <c r="B53" s="294" t="s">
        <v>732</v>
      </c>
      <c r="C53" s="286" t="s">
        <v>167</v>
      </c>
      <c r="D53" s="286">
        <v>3</v>
      </c>
      <c r="E53" s="1039"/>
      <c r="F53" s="1039"/>
      <c r="G53" s="1039"/>
      <c r="H53" s="1039"/>
      <c r="I53" s="1039"/>
      <c r="J53" s="1040">
        <f t="shared" si="4"/>
        <v>0</v>
      </c>
      <c r="K53" s="1327">
        <v>0</v>
      </c>
      <c r="L53" s="1327">
        <v>0</v>
      </c>
      <c r="M53" s="1327">
        <v>0</v>
      </c>
      <c r="N53" s="1327">
        <v>0</v>
      </c>
      <c r="O53" s="1327">
        <v>0</v>
      </c>
      <c r="P53" s="307">
        <f t="shared" si="5"/>
        <v>0</v>
      </c>
      <c r="Q53" s="12"/>
      <c r="R53" s="326" t="s">
        <v>733</v>
      </c>
      <c r="S53" s="12"/>
      <c r="T53" s="1330" t="s">
        <v>734</v>
      </c>
      <c r="U53" s="324"/>
      <c r="V53" s="324"/>
      <c r="W53" s="294" t="s">
        <v>732</v>
      </c>
      <c r="X53" s="286" t="s">
        <v>167</v>
      </c>
      <c r="Y53" s="286">
        <v>3</v>
      </c>
      <c r="Z53" s="309" t="s">
        <v>735</v>
      </c>
      <c r="AA53" s="309" t="s">
        <v>736</v>
      </c>
      <c r="AB53" s="309" t="s">
        <v>737</v>
      </c>
      <c r="AC53" s="309" t="s">
        <v>738</v>
      </c>
      <c r="AD53" s="309" t="s">
        <v>739</v>
      </c>
      <c r="AE53" s="306" t="s">
        <v>740</v>
      </c>
      <c r="AF53" s="309" t="s">
        <v>735</v>
      </c>
      <c r="AG53" s="309" t="s">
        <v>736</v>
      </c>
      <c r="AH53" s="309" t="s">
        <v>737</v>
      </c>
      <c r="AI53" s="309" t="s">
        <v>738</v>
      </c>
      <c r="AJ53" s="310" t="s">
        <v>739</v>
      </c>
      <c r="AK53" s="307" t="s">
        <v>740</v>
      </c>
      <c r="AL53" s="12"/>
      <c r="AM53" s="326" t="s">
        <v>733</v>
      </c>
      <c r="AN53" s="12"/>
      <c r="AO53" s="326"/>
      <c r="AP53" s="324"/>
    </row>
    <row r="54" spans="1:42" customFormat="1" ht="20.25" customHeight="1" x14ac:dyDescent="0.2">
      <c r="A54" s="324"/>
      <c r="B54" s="294" t="s">
        <v>741</v>
      </c>
      <c r="C54" s="286" t="s">
        <v>167</v>
      </c>
      <c r="D54" s="286">
        <v>3</v>
      </c>
      <c r="E54" s="1040">
        <f>IFERROR(SUM(E52:E53), 0)</f>
        <v>0</v>
      </c>
      <c r="F54" s="1040">
        <f>IFERROR(SUM(F52:F53), 0)</f>
        <v>0</v>
      </c>
      <c r="G54" s="1040">
        <f>IFERROR(SUM(G52:G53), 0)</f>
        <v>0</v>
      </c>
      <c r="H54" s="1040">
        <f>IFERROR(SUM(H52:H53), 0)</f>
        <v>0</v>
      </c>
      <c r="I54" s="1040">
        <f>IFERROR(SUM(I52:I53), 0)</f>
        <v>0</v>
      </c>
      <c r="J54" s="1040">
        <f t="shared" si="4"/>
        <v>0</v>
      </c>
      <c r="K54" s="306">
        <f>IFERROR(SUM(K52:K53), 0)</f>
        <v>0</v>
      </c>
      <c r="L54" s="306">
        <f>IFERROR(SUM(L52:L53), 0)</f>
        <v>0</v>
      </c>
      <c r="M54" s="306">
        <f>IFERROR(SUM(M52:M53), 0)</f>
        <v>0</v>
      </c>
      <c r="N54" s="306">
        <f>IFERROR(SUM(N52:N53), 0)</f>
        <v>3.7846499844575696</v>
      </c>
      <c r="O54" s="306">
        <f>IFERROR(SUM(O52:O53), 0)</f>
        <v>0</v>
      </c>
      <c r="P54" s="307">
        <f t="shared" si="5"/>
        <v>3.7846499844575696</v>
      </c>
      <c r="Q54" s="12"/>
      <c r="R54" s="326" t="s">
        <v>742</v>
      </c>
      <c r="S54" s="12"/>
      <c r="T54" s="1330" t="s">
        <v>743</v>
      </c>
      <c r="U54" s="324"/>
      <c r="V54" s="324"/>
      <c r="W54" s="294" t="s">
        <v>741</v>
      </c>
      <c r="X54" s="286" t="s">
        <v>167</v>
      </c>
      <c r="Y54" s="286">
        <v>3</v>
      </c>
      <c r="Z54" s="306" t="s">
        <v>744</v>
      </c>
      <c r="AA54" s="306" t="s">
        <v>745</v>
      </c>
      <c r="AB54" s="306" t="s">
        <v>746</v>
      </c>
      <c r="AC54" s="306" t="s">
        <v>747</v>
      </c>
      <c r="AD54" s="306" t="s">
        <v>748</v>
      </c>
      <c r="AE54" s="306" t="s">
        <v>749</v>
      </c>
      <c r="AF54" s="306" t="s">
        <v>744</v>
      </c>
      <c r="AG54" s="306" t="s">
        <v>745</v>
      </c>
      <c r="AH54" s="306" t="s">
        <v>746</v>
      </c>
      <c r="AI54" s="306" t="s">
        <v>747</v>
      </c>
      <c r="AJ54" s="311" t="s">
        <v>748</v>
      </c>
      <c r="AK54" s="307" t="s">
        <v>749</v>
      </c>
      <c r="AL54" s="12"/>
      <c r="AM54" s="326" t="s">
        <v>742</v>
      </c>
      <c r="AN54" s="12"/>
      <c r="AO54" s="326"/>
      <c r="AP54" s="324"/>
    </row>
    <row r="55" spans="1:42" customFormat="1" ht="20.25" customHeight="1" x14ac:dyDescent="0.2">
      <c r="A55" s="324"/>
      <c r="B55" s="294" t="s">
        <v>750</v>
      </c>
      <c r="C55" s="286" t="s">
        <v>167</v>
      </c>
      <c r="D55" s="286">
        <v>3</v>
      </c>
      <c r="E55" s="1039"/>
      <c r="F55" s="1039"/>
      <c r="G55" s="1039"/>
      <c r="H55" s="1039"/>
      <c r="I55" s="1039"/>
      <c r="J55" s="1040">
        <f t="shared" si="4"/>
        <v>0</v>
      </c>
      <c r="K55" s="1327">
        <v>0</v>
      </c>
      <c r="L55" s="1327">
        <v>0</v>
      </c>
      <c r="M55" s="1327">
        <v>0</v>
      </c>
      <c r="N55" s="1327">
        <v>0</v>
      </c>
      <c r="O55" s="1327">
        <v>0</v>
      </c>
      <c r="P55" s="307">
        <f t="shared" si="5"/>
        <v>0</v>
      </c>
      <c r="Q55" s="12"/>
      <c r="R55" s="326" t="s">
        <v>751</v>
      </c>
      <c r="S55" s="12"/>
      <c r="T55" s="1330" t="s">
        <v>752</v>
      </c>
      <c r="U55" s="324"/>
      <c r="V55" s="324"/>
      <c r="W55" s="294" t="s">
        <v>750</v>
      </c>
      <c r="X55" s="286" t="s">
        <v>167</v>
      </c>
      <c r="Y55" s="286">
        <v>3</v>
      </c>
      <c r="Z55" s="309" t="s">
        <v>753</v>
      </c>
      <c r="AA55" s="309" t="s">
        <v>754</v>
      </c>
      <c r="AB55" s="309" t="s">
        <v>755</v>
      </c>
      <c r="AC55" s="309" t="s">
        <v>756</v>
      </c>
      <c r="AD55" s="309" t="s">
        <v>757</v>
      </c>
      <c r="AE55" s="306" t="s">
        <v>758</v>
      </c>
      <c r="AF55" s="309" t="s">
        <v>753</v>
      </c>
      <c r="AG55" s="309" t="s">
        <v>754</v>
      </c>
      <c r="AH55" s="309" t="s">
        <v>755</v>
      </c>
      <c r="AI55" s="309" t="s">
        <v>756</v>
      </c>
      <c r="AJ55" s="310" t="s">
        <v>757</v>
      </c>
      <c r="AK55" s="307" t="s">
        <v>758</v>
      </c>
      <c r="AL55" s="12"/>
      <c r="AM55" s="326" t="s">
        <v>751</v>
      </c>
      <c r="AN55" s="12"/>
      <c r="AO55" s="326"/>
      <c r="AP55" s="324"/>
    </row>
    <row r="56" spans="1:42" customFormat="1" ht="20.25" customHeight="1" x14ac:dyDescent="0.2">
      <c r="A56" s="324"/>
      <c r="B56" s="294" t="s">
        <v>759</v>
      </c>
      <c r="C56" s="286" t="s">
        <v>167</v>
      </c>
      <c r="D56" s="286">
        <v>3</v>
      </c>
      <c r="E56" s="1039"/>
      <c r="F56" s="1039"/>
      <c r="G56" s="1039"/>
      <c r="H56" s="1039"/>
      <c r="I56" s="1039"/>
      <c r="J56" s="1040">
        <f t="shared" si="4"/>
        <v>0</v>
      </c>
      <c r="K56" s="1327">
        <v>0</v>
      </c>
      <c r="L56" s="1327">
        <v>0</v>
      </c>
      <c r="M56" s="1327">
        <v>0</v>
      </c>
      <c r="N56" s="1327">
        <v>0</v>
      </c>
      <c r="O56" s="1327">
        <v>0</v>
      </c>
      <c r="P56" s="307">
        <f t="shared" si="5"/>
        <v>0</v>
      </c>
      <c r="Q56" s="12"/>
      <c r="R56" s="326" t="s">
        <v>760</v>
      </c>
      <c r="S56" s="12"/>
      <c r="T56" s="1330" t="s">
        <v>761</v>
      </c>
      <c r="U56" s="324"/>
      <c r="V56" s="324"/>
      <c r="W56" s="294" t="s">
        <v>759</v>
      </c>
      <c r="X56" s="286" t="s">
        <v>167</v>
      </c>
      <c r="Y56" s="286">
        <v>3</v>
      </c>
      <c r="Z56" s="309" t="s">
        <v>762</v>
      </c>
      <c r="AA56" s="309" t="s">
        <v>763</v>
      </c>
      <c r="AB56" s="309" t="s">
        <v>764</v>
      </c>
      <c r="AC56" s="309" t="s">
        <v>765</v>
      </c>
      <c r="AD56" s="309" t="s">
        <v>766</v>
      </c>
      <c r="AE56" s="306" t="s">
        <v>767</v>
      </c>
      <c r="AF56" s="309" t="s">
        <v>762</v>
      </c>
      <c r="AG56" s="309" t="s">
        <v>763</v>
      </c>
      <c r="AH56" s="309" t="s">
        <v>764</v>
      </c>
      <c r="AI56" s="309" t="s">
        <v>765</v>
      </c>
      <c r="AJ56" s="310" t="s">
        <v>766</v>
      </c>
      <c r="AK56" s="307" t="s">
        <v>767</v>
      </c>
      <c r="AL56" s="12"/>
      <c r="AM56" s="326" t="s">
        <v>760</v>
      </c>
      <c r="AN56" s="12"/>
      <c r="AO56" s="326"/>
      <c r="AP56" s="324"/>
    </row>
    <row r="57" spans="1:42" customFormat="1" ht="20.25" customHeight="1" x14ac:dyDescent="0.2">
      <c r="A57" s="324"/>
      <c r="B57" s="294" t="s">
        <v>768</v>
      </c>
      <c r="C57" s="286" t="s">
        <v>167</v>
      </c>
      <c r="D57" s="286">
        <v>3</v>
      </c>
      <c r="E57" s="1040">
        <f>IFERROR(SUM(E55:E56), 0)</f>
        <v>0</v>
      </c>
      <c r="F57" s="1040">
        <f>IFERROR(SUM(F55:F56), 0)</f>
        <v>0</v>
      </c>
      <c r="G57" s="1040">
        <f>IFERROR(SUM(G55:G56), 0)</f>
        <v>0</v>
      </c>
      <c r="H57" s="1040">
        <f>IFERROR(SUM(H55:H56), 0)</f>
        <v>0</v>
      </c>
      <c r="I57" s="1040">
        <f>IFERROR(SUM(I55:I56), 0)</f>
        <v>0</v>
      </c>
      <c r="J57" s="1040">
        <f t="shared" si="4"/>
        <v>0</v>
      </c>
      <c r="K57" s="306">
        <f>IFERROR(SUM(K55:K56), 0)</f>
        <v>0</v>
      </c>
      <c r="L57" s="306">
        <f>IFERROR(SUM(L55:L56), 0)</f>
        <v>0</v>
      </c>
      <c r="M57" s="306">
        <f>IFERROR(SUM(M55:M56), 0)</f>
        <v>0</v>
      </c>
      <c r="N57" s="306">
        <f>IFERROR(SUM(N55:N56), 0)</f>
        <v>0</v>
      </c>
      <c r="O57" s="306">
        <f>IFERROR(SUM(O55:O56), 0)</f>
        <v>0</v>
      </c>
      <c r="P57" s="307">
        <f t="shared" si="5"/>
        <v>0</v>
      </c>
      <c r="Q57" s="12"/>
      <c r="R57" s="326" t="s">
        <v>769</v>
      </c>
      <c r="S57" s="12"/>
      <c r="T57" s="1330" t="s">
        <v>770</v>
      </c>
      <c r="U57" s="324"/>
      <c r="V57" s="324"/>
      <c r="W57" s="294" t="s">
        <v>768</v>
      </c>
      <c r="X57" s="286" t="s">
        <v>167</v>
      </c>
      <c r="Y57" s="286">
        <v>3</v>
      </c>
      <c r="Z57" s="306" t="s">
        <v>771</v>
      </c>
      <c r="AA57" s="306" t="s">
        <v>772</v>
      </c>
      <c r="AB57" s="306" t="s">
        <v>773</v>
      </c>
      <c r="AC57" s="306" t="s">
        <v>774</v>
      </c>
      <c r="AD57" s="306" t="s">
        <v>775</v>
      </c>
      <c r="AE57" s="306" t="s">
        <v>776</v>
      </c>
      <c r="AF57" s="306" t="s">
        <v>771</v>
      </c>
      <c r="AG57" s="306" t="s">
        <v>772</v>
      </c>
      <c r="AH57" s="306" t="s">
        <v>773</v>
      </c>
      <c r="AI57" s="306" t="s">
        <v>774</v>
      </c>
      <c r="AJ57" s="311" t="s">
        <v>775</v>
      </c>
      <c r="AK57" s="307" t="s">
        <v>776</v>
      </c>
      <c r="AL57" s="12"/>
      <c r="AM57" s="326" t="s">
        <v>769</v>
      </c>
      <c r="AN57" s="12"/>
      <c r="AO57" s="326"/>
      <c r="AP57" s="324"/>
    </row>
    <row r="58" spans="1:42" customFormat="1" ht="20.25" customHeight="1" x14ac:dyDescent="0.2">
      <c r="A58" s="324"/>
      <c r="B58" s="294" t="s">
        <v>777</v>
      </c>
      <c r="C58" s="286" t="s">
        <v>167</v>
      </c>
      <c r="D58" s="286">
        <v>3</v>
      </c>
      <c r="E58" s="1039"/>
      <c r="F58" s="1039"/>
      <c r="G58" s="1039"/>
      <c r="H58" s="1039"/>
      <c r="I58" s="1039"/>
      <c r="J58" s="1040">
        <f t="shared" si="4"/>
        <v>0</v>
      </c>
      <c r="K58" s="1327">
        <v>0</v>
      </c>
      <c r="L58" s="1327">
        <v>0</v>
      </c>
      <c r="M58" s="1327">
        <v>0</v>
      </c>
      <c r="N58" s="1327">
        <v>0</v>
      </c>
      <c r="O58" s="1327">
        <v>0.69946720547093577</v>
      </c>
      <c r="P58" s="307">
        <f t="shared" si="5"/>
        <v>0.69946720547093577</v>
      </c>
      <c r="Q58" s="12"/>
      <c r="R58" s="326" t="s">
        <v>778</v>
      </c>
      <c r="S58" s="12"/>
      <c r="T58" s="1330" t="s">
        <v>779</v>
      </c>
      <c r="U58" s="324"/>
      <c r="V58" s="324"/>
      <c r="W58" s="294" t="s">
        <v>777</v>
      </c>
      <c r="X58" s="286" t="s">
        <v>167</v>
      </c>
      <c r="Y58" s="286">
        <v>3</v>
      </c>
      <c r="Z58" s="309" t="s">
        <v>780</v>
      </c>
      <c r="AA58" s="309" t="s">
        <v>781</v>
      </c>
      <c r="AB58" s="309" t="s">
        <v>782</v>
      </c>
      <c r="AC58" s="309" t="s">
        <v>783</v>
      </c>
      <c r="AD58" s="309" t="s">
        <v>784</v>
      </c>
      <c r="AE58" s="306" t="s">
        <v>785</v>
      </c>
      <c r="AF58" s="309" t="s">
        <v>780</v>
      </c>
      <c r="AG58" s="309" t="s">
        <v>781</v>
      </c>
      <c r="AH58" s="309" t="s">
        <v>782</v>
      </c>
      <c r="AI58" s="309" t="s">
        <v>783</v>
      </c>
      <c r="AJ58" s="310" t="s">
        <v>784</v>
      </c>
      <c r="AK58" s="307" t="s">
        <v>785</v>
      </c>
      <c r="AL58" s="12"/>
      <c r="AM58" s="326" t="s">
        <v>778</v>
      </c>
      <c r="AN58" s="12"/>
      <c r="AO58" s="326"/>
      <c r="AP58" s="324"/>
    </row>
    <row r="59" spans="1:42" customFormat="1" ht="20.25" customHeight="1" x14ac:dyDescent="0.2">
      <c r="A59" s="324"/>
      <c r="B59" s="294" t="s">
        <v>786</v>
      </c>
      <c r="C59" s="286" t="s">
        <v>167</v>
      </c>
      <c r="D59" s="286">
        <v>3</v>
      </c>
      <c r="E59" s="1039"/>
      <c r="F59" s="1039"/>
      <c r="G59" s="1039"/>
      <c r="H59" s="1039"/>
      <c r="I59" s="1039"/>
      <c r="J59" s="1040">
        <f t="shared" si="4"/>
        <v>0</v>
      </c>
      <c r="K59" s="1327">
        <v>0</v>
      </c>
      <c r="L59" s="1327">
        <v>0</v>
      </c>
      <c r="M59" s="1327">
        <v>0</v>
      </c>
      <c r="N59" s="1327">
        <v>0</v>
      </c>
      <c r="O59" s="1327">
        <v>0</v>
      </c>
      <c r="P59" s="307">
        <f t="shared" si="5"/>
        <v>0</v>
      </c>
      <c r="Q59" s="12"/>
      <c r="R59" s="326" t="s">
        <v>787</v>
      </c>
      <c r="S59" s="12"/>
      <c r="T59" s="1330" t="s">
        <v>788</v>
      </c>
      <c r="U59" s="324"/>
      <c r="V59" s="324"/>
      <c r="W59" s="294" t="s">
        <v>786</v>
      </c>
      <c r="X59" s="286" t="s">
        <v>167</v>
      </c>
      <c r="Y59" s="286">
        <v>3</v>
      </c>
      <c r="Z59" s="309" t="s">
        <v>789</v>
      </c>
      <c r="AA59" s="309" t="s">
        <v>790</v>
      </c>
      <c r="AB59" s="309" t="s">
        <v>791</v>
      </c>
      <c r="AC59" s="309" t="s">
        <v>792</v>
      </c>
      <c r="AD59" s="309" t="s">
        <v>793</v>
      </c>
      <c r="AE59" s="306" t="s">
        <v>794</v>
      </c>
      <c r="AF59" s="309" t="s">
        <v>789</v>
      </c>
      <c r="AG59" s="309" t="s">
        <v>790</v>
      </c>
      <c r="AH59" s="309" t="s">
        <v>791</v>
      </c>
      <c r="AI59" s="309" t="s">
        <v>792</v>
      </c>
      <c r="AJ59" s="310" t="s">
        <v>793</v>
      </c>
      <c r="AK59" s="307" t="s">
        <v>794</v>
      </c>
      <c r="AL59" s="12"/>
      <c r="AM59" s="326" t="s">
        <v>787</v>
      </c>
      <c r="AN59" s="12"/>
      <c r="AO59" s="326"/>
      <c r="AP59" s="324"/>
    </row>
    <row r="60" spans="1:42" customFormat="1" ht="20.25" customHeight="1" x14ac:dyDescent="0.2">
      <c r="A60" s="324"/>
      <c r="B60" s="294" t="s">
        <v>795</v>
      </c>
      <c r="C60" s="286" t="s">
        <v>167</v>
      </c>
      <c r="D60" s="286">
        <v>3</v>
      </c>
      <c r="E60" s="1040">
        <f>IFERROR(SUM(E58:E59), 0)</f>
        <v>0</v>
      </c>
      <c r="F60" s="1040">
        <f>IFERROR(SUM(F58:F59), 0)</f>
        <v>0</v>
      </c>
      <c r="G60" s="1040">
        <f>IFERROR(SUM(G58:G59), 0)</f>
        <v>0</v>
      </c>
      <c r="H60" s="1040">
        <f>IFERROR(SUM(H58:H59), 0)</f>
        <v>0</v>
      </c>
      <c r="I60" s="1040">
        <f>IFERROR(SUM(I58:I59), 0)</f>
        <v>0</v>
      </c>
      <c r="J60" s="1040">
        <f t="shared" si="4"/>
        <v>0</v>
      </c>
      <c r="K60" s="306">
        <f>IFERROR(SUM(K58:K59), 0)</f>
        <v>0</v>
      </c>
      <c r="L60" s="306">
        <f>IFERROR(SUM(L58:L59), 0)</f>
        <v>0</v>
      </c>
      <c r="M60" s="306">
        <f>IFERROR(SUM(M58:M59), 0)</f>
        <v>0</v>
      </c>
      <c r="N60" s="306">
        <f>IFERROR(SUM(N58:N59), 0)</f>
        <v>0</v>
      </c>
      <c r="O60" s="306">
        <f>IFERROR(SUM(O58:O59), 0)</f>
        <v>0.69946720547093577</v>
      </c>
      <c r="P60" s="307">
        <f t="shared" si="5"/>
        <v>0.69946720547093577</v>
      </c>
      <c r="Q60" s="12"/>
      <c r="R60" s="326" t="s">
        <v>796</v>
      </c>
      <c r="S60" s="12"/>
      <c r="T60" s="1330" t="s">
        <v>797</v>
      </c>
      <c r="U60" s="324"/>
      <c r="V60" s="324"/>
      <c r="W60" s="294" t="s">
        <v>795</v>
      </c>
      <c r="X60" s="286" t="s">
        <v>167</v>
      </c>
      <c r="Y60" s="286">
        <v>3</v>
      </c>
      <c r="Z60" s="306" t="s">
        <v>798</v>
      </c>
      <c r="AA60" s="306" t="s">
        <v>799</v>
      </c>
      <c r="AB60" s="306" t="s">
        <v>800</v>
      </c>
      <c r="AC60" s="306" t="s">
        <v>801</v>
      </c>
      <c r="AD60" s="306" t="s">
        <v>802</v>
      </c>
      <c r="AE60" s="306" t="s">
        <v>803</v>
      </c>
      <c r="AF60" s="306" t="s">
        <v>798</v>
      </c>
      <c r="AG60" s="306" t="s">
        <v>799</v>
      </c>
      <c r="AH60" s="306" t="s">
        <v>800</v>
      </c>
      <c r="AI60" s="306" t="s">
        <v>801</v>
      </c>
      <c r="AJ60" s="311" t="s">
        <v>802</v>
      </c>
      <c r="AK60" s="307" t="s">
        <v>803</v>
      </c>
      <c r="AL60" s="12"/>
      <c r="AM60" s="326" t="s">
        <v>796</v>
      </c>
      <c r="AN60" s="12"/>
      <c r="AO60" s="326"/>
      <c r="AP60" s="324"/>
    </row>
    <row r="61" spans="1:42" customFormat="1" ht="20.25" customHeight="1" x14ac:dyDescent="0.2">
      <c r="A61" s="324"/>
      <c r="B61" s="294" t="s">
        <v>804</v>
      </c>
      <c r="C61" s="286" t="s">
        <v>167</v>
      </c>
      <c r="D61" s="286">
        <v>3</v>
      </c>
      <c r="E61" s="1039"/>
      <c r="F61" s="1039"/>
      <c r="G61" s="1039"/>
      <c r="H61" s="1039"/>
      <c r="I61" s="1039"/>
      <c r="J61" s="1040">
        <f t="shared" si="4"/>
        <v>0</v>
      </c>
      <c r="K61" s="1327">
        <v>0</v>
      </c>
      <c r="L61" s="1327">
        <v>0</v>
      </c>
      <c r="M61" s="1327">
        <v>0</v>
      </c>
      <c r="N61" s="1327">
        <v>0</v>
      </c>
      <c r="O61" s="1327">
        <v>0.65265247124650305</v>
      </c>
      <c r="P61" s="307">
        <f t="shared" si="5"/>
        <v>0.65265247124650305</v>
      </c>
      <c r="Q61" s="12"/>
      <c r="R61" s="326" t="s">
        <v>805</v>
      </c>
      <c r="S61" s="12"/>
      <c r="T61" s="1330" t="s">
        <v>806</v>
      </c>
      <c r="U61" s="324"/>
      <c r="V61" s="324"/>
      <c r="W61" s="294" t="s">
        <v>804</v>
      </c>
      <c r="X61" s="286" t="s">
        <v>167</v>
      </c>
      <c r="Y61" s="286">
        <v>3</v>
      </c>
      <c r="Z61" s="309" t="s">
        <v>807</v>
      </c>
      <c r="AA61" s="309" t="s">
        <v>808</v>
      </c>
      <c r="AB61" s="309" t="s">
        <v>809</v>
      </c>
      <c r="AC61" s="309" t="s">
        <v>810</v>
      </c>
      <c r="AD61" s="309" t="s">
        <v>811</v>
      </c>
      <c r="AE61" s="306" t="s">
        <v>812</v>
      </c>
      <c r="AF61" s="309" t="s">
        <v>807</v>
      </c>
      <c r="AG61" s="309" t="s">
        <v>808</v>
      </c>
      <c r="AH61" s="309" t="s">
        <v>809</v>
      </c>
      <c r="AI61" s="309" t="s">
        <v>810</v>
      </c>
      <c r="AJ61" s="310" t="s">
        <v>811</v>
      </c>
      <c r="AK61" s="307" t="s">
        <v>812</v>
      </c>
      <c r="AL61" s="12"/>
      <c r="AM61" s="326" t="s">
        <v>805</v>
      </c>
      <c r="AN61" s="12"/>
      <c r="AO61" s="326"/>
      <c r="AP61" s="324"/>
    </row>
    <row r="62" spans="1:42" customFormat="1" ht="20.25" customHeight="1" x14ac:dyDescent="0.2">
      <c r="A62" s="324"/>
      <c r="B62" s="294" t="s">
        <v>813</v>
      </c>
      <c r="C62" s="286" t="s">
        <v>167</v>
      </c>
      <c r="D62" s="286">
        <v>3</v>
      </c>
      <c r="E62" s="1039"/>
      <c r="F62" s="1039"/>
      <c r="G62" s="1039"/>
      <c r="H62" s="1039"/>
      <c r="I62" s="1039"/>
      <c r="J62" s="1040">
        <f t="shared" si="4"/>
        <v>0</v>
      </c>
      <c r="K62" s="1327">
        <v>0</v>
      </c>
      <c r="L62" s="1327">
        <v>0</v>
      </c>
      <c r="M62" s="1327">
        <v>0</v>
      </c>
      <c r="N62" s="1327">
        <v>0</v>
      </c>
      <c r="O62" s="1327">
        <v>0</v>
      </c>
      <c r="P62" s="307">
        <f t="shared" si="5"/>
        <v>0</v>
      </c>
      <c r="Q62" s="12"/>
      <c r="R62" s="326" t="s">
        <v>814</v>
      </c>
      <c r="S62" s="12"/>
      <c r="T62" s="1330" t="s">
        <v>815</v>
      </c>
      <c r="U62" s="324"/>
      <c r="V62" s="324"/>
      <c r="W62" s="294" t="s">
        <v>813</v>
      </c>
      <c r="X62" s="286" t="s">
        <v>167</v>
      </c>
      <c r="Y62" s="286">
        <v>3</v>
      </c>
      <c r="Z62" s="309" t="s">
        <v>816</v>
      </c>
      <c r="AA62" s="309" t="s">
        <v>817</v>
      </c>
      <c r="AB62" s="309" t="s">
        <v>818</v>
      </c>
      <c r="AC62" s="309" t="s">
        <v>819</v>
      </c>
      <c r="AD62" s="309" t="s">
        <v>820</v>
      </c>
      <c r="AE62" s="306" t="s">
        <v>821</v>
      </c>
      <c r="AF62" s="309" t="s">
        <v>816</v>
      </c>
      <c r="AG62" s="309" t="s">
        <v>817</v>
      </c>
      <c r="AH62" s="309" t="s">
        <v>818</v>
      </c>
      <c r="AI62" s="309" t="s">
        <v>819</v>
      </c>
      <c r="AJ62" s="310" t="s">
        <v>820</v>
      </c>
      <c r="AK62" s="307" t="s">
        <v>821</v>
      </c>
      <c r="AL62" s="12"/>
      <c r="AM62" s="326" t="s">
        <v>814</v>
      </c>
      <c r="AN62" s="12"/>
      <c r="AO62" s="326"/>
      <c r="AP62" s="324"/>
    </row>
    <row r="63" spans="1:42" customFormat="1" ht="20.25" customHeight="1" x14ac:dyDescent="0.2">
      <c r="A63" s="324"/>
      <c r="B63" s="294" t="s">
        <v>822</v>
      </c>
      <c r="C63" s="286" t="s">
        <v>167</v>
      </c>
      <c r="D63" s="286">
        <v>3</v>
      </c>
      <c r="E63" s="1040">
        <f>IFERROR(SUM(E61:E62), 0)</f>
        <v>0</v>
      </c>
      <c r="F63" s="1040">
        <f>IFERROR(SUM(F61:F62), 0)</f>
        <v>0</v>
      </c>
      <c r="G63" s="1040">
        <f>IFERROR(SUM(G61:G62), 0)</f>
        <v>0</v>
      </c>
      <c r="H63" s="1040">
        <f>IFERROR(SUM(H61:H62), 0)</f>
        <v>0</v>
      </c>
      <c r="I63" s="1040">
        <f>IFERROR(SUM(I61:I62), 0)</f>
        <v>0</v>
      </c>
      <c r="J63" s="1040">
        <f t="shared" si="4"/>
        <v>0</v>
      </c>
      <c r="K63" s="306">
        <f>IFERROR(SUM(K61:K62), 0)</f>
        <v>0</v>
      </c>
      <c r="L63" s="306">
        <f>IFERROR(SUM(L61:L62), 0)</f>
        <v>0</v>
      </c>
      <c r="M63" s="306">
        <f>IFERROR(SUM(M61:M62), 0)</f>
        <v>0</v>
      </c>
      <c r="N63" s="306">
        <f>IFERROR(SUM(N61:N62), 0)</f>
        <v>0</v>
      </c>
      <c r="O63" s="306">
        <f>IFERROR(SUM(O61:O62), 0)</f>
        <v>0.65265247124650305</v>
      </c>
      <c r="P63" s="307">
        <f t="shared" si="5"/>
        <v>0.65265247124650305</v>
      </c>
      <c r="Q63" s="12"/>
      <c r="R63" s="326" t="s">
        <v>823</v>
      </c>
      <c r="S63" s="12"/>
      <c r="T63" s="1330" t="s">
        <v>824</v>
      </c>
      <c r="U63" s="324"/>
      <c r="V63" s="324"/>
      <c r="W63" s="294" t="s">
        <v>822</v>
      </c>
      <c r="X63" s="286" t="s">
        <v>167</v>
      </c>
      <c r="Y63" s="286">
        <v>3</v>
      </c>
      <c r="Z63" s="306" t="s">
        <v>825</v>
      </c>
      <c r="AA63" s="306" t="s">
        <v>826</v>
      </c>
      <c r="AB63" s="306" t="s">
        <v>827</v>
      </c>
      <c r="AC63" s="306" t="s">
        <v>828</v>
      </c>
      <c r="AD63" s="306" t="s">
        <v>829</v>
      </c>
      <c r="AE63" s="306" t="s">
        <v>830</v>
      </c>
      <c r="AF63" s="306" t="s">
        <v>825</v>
      </c>
      <c r="AG63" s="306" t="s">
        <v>826</v>
      </c>
      <c r="AH63" s="306" t="s">
        <v>827</v>
      </c>
      <c r="AI63" s="306" t="s">
        <v>828</v>
      </c>
      <c r="AJ63" s="311" t="s">
        <v>829</v>
      </c>
      <c r="AK63" s="307" t="s">
        <v>830</v>
      </c>
      <c r="AL63" s="12"/>
      <c r="AM63" s="326" t="s">
        <v>823</v>
      </c>
      <c r="AN63" s="12"/>
      <c r="AO63" s="326"/>
      <c r="AP63" s="324"/>
    </row>
    <row r="64" spans="1:42" customFormat="1" ht="20.25" customHeight="1" x14ac:dyDescent="0.2">
      <c r="A64" s="324"/>
      <c r="B64" s="294" t="s">
        <v>831</v>
      </c>
      <c r="C64" s="286" t="s">
        <v>167</v>
      </c>
      <c r="D64" s="286">
        <v>3</v>
      </c>
      <c r="E64" s="1039"/>
      <c r="F64" s="1039"/>
      <c r="G64" s="1039"/>
      <c r="H64" s="1039"/>
      <c r="I64" s="1039"/>
      <c r="J64" s="1040">
        <f t="shared" si="4"/>
        <v>0</v>
      </c>
      <c r="K64" s="1327">
        <v>1.3227457258315203</v>
      </c>
      <c r="L64" s="1327">
        <v>0</v>
      </c>
      <c r="M64" s="1327">
        <v>0</v>
      </c>
      <c r="N64" s="1327">
        <v>0</v>
      </c>
      <c r="O64" s="1327">
        <v>0</v>
      </c>
      <c r="P64" s="307">
        <f t="shared" si="5"/>
        <v>1.3227457258315203</v>
      </c>
      <c r="Q64" s="12"/>
      <c r="R64" s="326" t="s">
        <v>832</v>
      </c>
      <c r="S64" s="12"/>
      <c r="T64" s="1330" t="s">
        <v>833</v>
      </c>
      <c r="U64" s="324"/>
      <c r="V64" s="324"/>
      <c r="W64" s="294" t="s">
        <v>831</v>
      </c>
      <c r="X64" s="286" t="s">
        <v>167</v>
      </c>
      <c r="Y64" s="286">
        <v>3</v>
      </c>
      <c r="Z64" s="309" t="s">
        <v>834</v>
      </c>
      <c r="AA64" s="309" t="s">
        <v>835</v>
      </c>
      <c r="AB64" s="309" t="s">
        <v>836</v>
      </c>
      <c r="AC64" s="309" t="s">
        <v>837</v>
      </c>
      <c r="AD64" s="309" t="s">
        <v>838</v>
      </c>
      <c r="AE64" s="306" t="s">
        <v>839</v>
      </c>
      <c r="AF64" s="309" t="s">
        <v>834</v>
      </c>
      <c r="AG64" s="309" t="s">
        <v>835</v>
      </c>
      <c r="AH64" s="309" t="s">
        <v>836</v>
      </c>
      <c r="AI64" s="309" t="s">
        <v>837</v>
      </c>
      <c r="AJ64" s="310" t="s">
        <v>838</v>
      </c>
      <c r="AK64" s="307" t="s">
        <v>839</v>
      </c>
      <c r="AL64" s="12"/>
      <c r="AM64" s="326" t="s">
        <v>832</v>
      </c>
      <c r="AN64" s="12"/>
      <c r="AO64" s="326"/>
      <c r="AP64" s="324"/>
    </row>
    <row r="65" spans="1:42" customFormat="1" ht="20.25" customHeight="1" x14ac:dyDescent="0.2">
      <c r="A65" s="324"/>
      <c r="B65" s="294" t="s">
        <v>840</v>
      </c>
      <c r="C65" s="286" t="s">
        <v>167</v>
      </c>
      <c r="D65" s="286">
        <v>3</v>
      </c>
      <c r="E65" s="1039"/>
      <c r="F65" s="1039"/>
      <c r="G65" s="1039"/>
      <c r="H65" s="1039"/>
      <c r="I65" s="1039"/>
      <c r="J65" s="1040">
        <f t="shared" si="4"/>
        <v>0</v>
      </c>
      <c r="K65" s="1327">
        <v>0</v>
      </c>
      <c r="L65" s="1327">
        <v>0</v>
      </c>
      <c r="M65" s="1327">
        <v>0</v>
      </c>
      <c r="N65" s="1327">
        <v>0</v>
      </c>
      <c r="O65" s="1327">
        <v>0</v>
      </c>
      <c r="P65" s="307">
        <f t="shared" si="5"/>
        <v>0</v>
      </c>
      <c r="Q65" s="12"/>
      <c r="R65" s="326" t="s">
        <v>841</v>
      </c>
      <c r="S65" s="12"/>
      <c r="T65" s="1330" t="s">
        <v>842</v>
      </c>
      <c r="U65" s="324"/>
      <c r="V65" s="324"/>
      <c r="W65" s="294" t="s">
        <v>840</v>
      </c>
      <c r="X65" s="286" t="s">
        <v>167</v>
      </c>
      <c r="Y65" s="286">
        <v>3</v>
      </c>
      <c r="Z65" s="309" t="s">
        <v>843</v>
      </c>
      <c r="AA65" s="309" t="s">
        <v>844</v>
      </c>
      <c r="AB65" s="309" t="s">
        <v>845</v>
      </c>
      <c r="AC65" s="309" t="s">
        <v>846</v>
      </c>
      <c r="AD65" s="309" t="s">
        <v>847</v>
      </c>
      <c r="AE65" s="306" t="s">
        <v>848</v>
      </c>
      <c r="AF65" s="309" t="s">
        <v>843</v>
      </c>
      <c r="AG65" s="309" t="s">
        <v>844</v>
      </c>
      <c r="AH65" s="309" t="s">
        <v>845</v>
      </c>
      <c r="AI65" s="309" t="s">
        <v>846</v>
      </c>
      <c r="AJ65" s="310" t="s">
        <v>847</v>
      </c>
      <c r="AK65" s="307" t="s">
        <v>848</v>
      </c>
      <c r="AL65" s="12"/>
      <c r="AM65" s="326" t="s">
        <v>841</v>
      </c>
      <c r="AN65" s="12"/>
      <c r="AO65" s="326"/>
      <c r="AP65" s="324"/>
    </row>
    <row r="66" spans="1:42" customFormat="1" ht="20.25" customHeight="1" x14ac:dyDescent="0.2">
      <c r="A66" s="324"/>
      <c r="B66" s="294" t="s">
        <v>849</v>
      </c>
      <c r="C66" s="286" t="s">
        <v>167</v>
      </c>
      <c r="D66" s="286">
        <v>3</v>
      </c>
      <c r="E66" s="1040">
        <f>IFERROR(SUM(E64:E65), 0)</f>
        <v>0</v>
      </c>
      <c r="F66" s="1040">
        <f>IFERROR(SUM(F64:F65), 0)</f>
        <v>0</v>
      </c>
      <c r="G66" s="1040">
        <f>IFERROR(SUM(G64:G65), 0)</f>
        <v>0</v>
      </c>
      <c r="H66" s="1040">
        <f>IFERROR(SUM(H64:H65), 0)</f>
        <v>0</v>
      </c>
      <c r="I66" s="1040">
        <f>IFERROR(SUM(I64:I65), 0)</f>
        <v>0</v>
      </c>
      <c r="J66" s="1040">
        <f t="shared" si="4"/>
        <v>0</v>
      </c>
      <c r="K66" s="306">
        <f>IFERROR(SUM(K64:K65), 0)</f>
        <v>1.3227457258315203</v>
      </c>
      <c r="L66" s="306">
        <f>IFERROR(SUM(L64:L65), 0)</f>
        <v>0</v>
      </c>
      <c r="M66" s="306">
        <f>IFERROR(SUM(M64:M65), 0)</f>
        <v>0</v>
      </c>
      <c r="N66" s="306">
        <f>IFERROR(SUM(N64:N65), 0)</f>
        <v>0</v>
      </c>
      <c r="O66" s="306">
        <f>IFERROR(SUM(O64:O65), 0)</f>
        <v>0</v>
      </c>
      <c r="P66" s="307">
        <f t="shared" si="5"/>
        <v>1.3227457258315203</v>
      </c>
      <c r="Q66" s="12"/>
      <c r="R66" s="326" t="s">
        <v>850</v>
      </c>
      <c r="S66" s="12"/>
      <c r="T66" s="1330" t="s">
        <v>851</v>
      </c>
      <c r="U66" s="324"/>
      <c r="V66" s="324"/>
      <c r="W66" s="294" t="s">
        <v>849</v>
      </c>
      <c r="X66" s="286" t="s">
        <v>167</v>
      </c>
      <c r="Y66" s="286">
        <v>3</v>
      </c>
      <c r="Z66" s="306" t="s">
        <v>852</v>
      </c>
      <c r="AA66" s="306" t="s">
        <v>853</v>
      </c>
      <c r="AB66" s="306" t="s">
        <v>854</v>
      </c>
      <c r="AC66" s="306" t="s">
        <v>855</v>
      </c>
      <c r="AD66" s="306" t="s">
        <v>856</v>
      </c>
      <c r="AE66" s="306" t="s">
        <v>857</v>
      </c>
      <c r="AF66" s="306" t="s">
        <v>852</v>
      </c>
      <c r="AG66" s="306" t="s">
        <v>853</v>
      </c>
      <c r="AH66" s="306" t="s">
        <v>854</v>
      </c>
      <c r="AI66" s="306" t="s">
        <v>855</v>
      </c>
      <c r="AJ66" s="311" t="s">
        <v>856</v>
      </c>
      <c r="AK66" s="307" t="s">
        <v>857</v>
      </c>
      <c r="AL66" s="12"/>
      <c r="AM66" s="326" t="s">
        <v>850</v>
      </c>
      <c r="AN66" s="12"/>
      <c r="AO66" s="326"/>
      <c r="AP66" s="324"/>
    </row>
    <row r="67" spans="1:42" customFormat="1" ht="20.25" customHeight="1" thickBot="1" x14ac:dyDescent="0.25">
      <c r="A67" s="324"/>
      <c r="B67" s="295" t="s">
        <v>858</v>
      </c>
      <c r="C67" s="296" t="s">
        <v>167</v>
      </c>
      <c r="D67" s="296">
        <v>3</v>
      </c>
      <c r="E67" s="1041">
        <f>IFERROR(SUM(E54,E57,E60,E63,E66), 0)</f>
        <v>0</v>
      </c>
      <c r="F67" s="1041">
        <f>IFERROR(SUM(F54,F57,F60,F63,F66), 0)</f>
        <v>0</v>
      </c>
      <c r="G67" s="1041">
        <f>IFERROR(SUM(G54,G57,G60,G63,G66), 0)</f>
        <v>0</v>
      </c>
      <c r="H67" s="1041">
        <f>IFERROR(SUM(H54,H57,H60,H63,H66), 0)</f>
        <v>0</v>
      </c>
      <c r="I67" s="1041">
        <f>IFERROR(SUM(I54,I57,I60,I63,I66), 0)</f>
        <v>0</v>
      </c>
      <c r="J67" s="1041">
        <f t="shared" si="4"/>
        <v>0</v>
      </c>
      <c r="K67" s="312">
        <f>IFERROR(SUM(K54,K57,K60,K63,K66), 0)</f>
        <v>1.3227457258315203</v>
      </c>
      <c r="L67" s="312">
        <f>IFERROR(SUM(L54,L57,L60,L63,L66), 0)</f>
        <v>0</v>
      </c>
      <c r="M67" s="312">
        <f>IFERROR(SUM(M54,M57,M60,M63,M66), 0)</f>
        <v>0</v>
      </c>
      <c r="N67" s="312">
        <f>IFERROR(SUM(N54,N57,N60,N63,N66), 0)</f>
        <v>3.7846499844575696</v>
      </c>
      <c r="O67" s="312">
        <f>IFERROR(SUM(O54,O57,O60,O63,O66), 0)</f>
        <v>1.3521196767174388</v>
      </c>
      <c r="P67" s="313">
        <f t="shared" si="5"/>
        <v>6.4595153870065287</v>
      </c>
      <c r="Q67" s="12"/>
      <c r="R67" s="327" t="s">
        <v>859</v>
      </c>
      <c r="S67" s="12"/>
      <c r="T67" s="1331" t="s">
        <v>860</v>
      </c>
      <c r="U67" s="324"/>
      <c r="V67" s="324"/>
      <c r="W67" s="295" t="s">
        <v>858</v>
      </c>
      <c r="X67" s="296" t="s">
        <v>167</v>
      </c>
      <c r="Y67" s="296">
        <v>3</v>
      </c>
      <c r="Z67" s="312" t="s">
        <v>861</v>
      </c>
      <c r="AA67" s="312" t="s">
        <v>862</v>
      </c>
      <c r="AB67" s="312" t="s">
        <v>863</v>
      </c>
      <c r="AC67" s="312" t="s">
        <v>864</v>
      </c>
      <c r="AD67" s="312" t="s">
        <v>865</v>
      </c>
      <c r="AE67" s="312" t="s">
        <v>866</v>
      </c>
      <c r="AF67" s="312" t="s">
        <v>861</v>
      </c>
      <c r="AG67" s="312" t="s">
        <v>862</v>
      </c>
      <c r="AH67" s="312" t="s">
        <v>863</v>
      </c>
      <c r="AI67" s="312" t="s">
        <v>864</v>
      </c>
      <c r="AJ67" s="315" t="s">
        <v>865</v>
      </c>
      <c r="AK67" s="313" t="s">
        <v>866</v>
      </c>
      <c r="AL67" s="12"/>
      <c r="AM67" s="327" t="s">
        <v>859</v>
      </c>
      <c r="AN67" s="12"/>
      <c r="AO67" s="327"/>
      <c r="AP67" s="324"/>
    </row>
    <row r="68" spans="1:42" customFormat="1" ht="20.25" customHeight="1" thickTop="1" thickBot="1" x14ac:dyDescent="0.25">
      <c r="A68" s="324"/>
      <c r="B68" s="316"/>
      <c r="C68" s="9"/>
      <c r="D68" s="9"/>
      <c r="E68" s="317"/>
      <c r="F68" s="317"/>
      <c r="G68" s="317"/>
      <c r="H68" s="317"/>
      <c r="I68" s="317"/>
      <c r="J68" s="317"/>
      <c r="K68" s="317"/>
      <c r="L68" s="317"/>
      <c r="M68" s="317"/>
      <c r="N68" s="317"/>
      <c r="O68" s="317"/>
      <c r="P68" s="1334"/>
      <c r="Q68" s="12"/>
      <c r="R68" s="12"/>
      <c r="S68" s="12"/>
      <c r="T68" s="1332"/>
      <c r="U68" s="324"/>
      <c r="V68" s="324"/>
      <c r="W68" s="316"/>
      <c r="X68" s="9"/>
      <c r="Y68" s="9"/>
      <c r="Z68" s="317"/>
      <c r="AA68" s="317"/>
      <c r="AB68" s="317"/>
      <c r="AC68" s="317"/>
      <c r="AD68" s="317"/>
      <c r="AE68" s="317"/>
      <c r="AF68" s="317"/>
      <c r="AG68" s="317"/>
      <c r="AH68" s="317"/>
      <c r="AI68" s="317"/>
      <c r="AJ68" s="317"/>
      <c r="AK68" s="317"/>
      <c r="AL68" s="12"/>
      <c r="AM68" s="12"/>
      <c r="AN68" s="12"/>
      <c r="AO68" s="12"/>
      <c r="AP68" s="324"/>
    </row>
    <row r="69" spans="1:42" customFormat="1" ht="20.25" customHeight="1" thickTop="1" thickBot="1" x14ac:dyDescent="0.25">
      <c r="A69" s="324"/>
      <c r="B69" s="290" t="s">
        <v>867</v>
      </c>
      <c r="C69" s="9"/>
      <c r="D69" s="9"/>
      <c r="E69" s="317"/>
      <c r="F69" s="317"/>
      <c r="G69" s="317"/>
      <c r="H69" s="317"/>
      <c r="I69" s="317"/>
      <c r="J69" s="317"/>
      <c r="K69" s="317"/>
      <c r="L69" s="317"/>
      <c r="M69" s="317"/>
      <c r="N69" s="317"/>
      <c r="O69" s="317"/>
      <c r="P69" s="317"/>
      <c r="Q69" s="12"/>
      <c r="R69" s="12"/>
      <c r="S69" s="12"/>
      <c r="T69" s="1332"/>
      <c r="U69" s="324"/>
      <c r="V69" s="324"/>
      <c r="W69" s="290" t="s">
        <v>867</v>
      </c>
      <c r="X69" s="9"/>
      <c r="Y69" s="9"/>
      <c r="Z69" s="317"/>
      <c r="AA69" s="317"/>
      <c r="AB69" s="317"/>
      <c r="AC69" s="317"/>
      <c r="AD69" s="317"/>
      <c r="AE69" s="317"/>
      <c r="AF69" s="317"/>
      <c r="AG69" s="317"/>
      <c r="AH69" s="317"/>
      <c r="AI69" s="317"/>
      <c r="AJ69" s="317"/>
      <c r="AK69" s="317"/>
      <c r="AL69" s="12"/>
      <c r="AM69" s="12"/>
      <c r="AN69" s="12"/>
      <c r="AO69" s="12"/>
      <c r="AP69" s="324"/>
    </row>
    <row r="70" spans="1:42" customFormat="1" ht="20.25" customHeight="1" thickTop="1" x14ac:dyDescent="0.2">
      <c r="A70" s="324"/>
      <c r="B70" s="291" t="s">
        <v>868</v>
      </c>
      <c r="C70" s="292" t="s">
        <v>167</v>
      </c>
      <c r="D70" s="292">
        <v>3</v>
      </c>
      <c r="E70" s="318"/>
      <c r="F70" s="318"/>
      <c r="G70" s="318"/>
      <c r="H70" s="318"/>
      <c r="I70" s="1037"/>
      <c r="J70" s="1038">
        <f t="shared" ref="J70:J100" si="6">SUM(I70)</f>
        <v>0</v>
      </c>
      <c r="K70" s="318"/>
      <c r="L70" s="318"/>
      <c r="M70" s="318"/>
      <c r="N70" s="318"/>
      <c r="O70" s="1333">
        <v>0</v>
      </c>
      <c r="P70" s="302">
        <f t="shared" ref="P70:P100" si="7">SUM(O70)</f>
        <v>0</v>
      </c>
      <c r="Q70" s="9"/>
      <c r="R70" s="325" t="s">
        <v>869</v>
      </c>
      <c r="S70" s="12"/>
      <c r="T70" s="1329" t="s">
        <v>870</v>
      </c>
      <c r="U70" s="324"/>
      <c r="V70" s="324"/>
      <c r="W70" s="291" t="s">
        <v>868</v>
      </c>
      <c r="X70" s="292" t="s">
        <v>167</v>
      </c>
      <c r="Y70" s="292">
        <v>3</v>
      </c>
      <c r="Z70" s="318"/>
      <c r="AA70" s="318"/>
      <c r="AB70" s="318"/>
      <c r="AC70" s="318"/>
      <c r="AD70" s="304" t="s">
        <v>871</v>
      </c>
      <c r="AE70" s="301" t="s">
        <v>872</v>
      </c>
      <c r="AF70" s="318"/>
      <c r="AG70" s="318"/>
      <c r="AH70" s="318"/>
      <c r="AI70" s="318"/>
      <c r="AJ70" s="305" t="s">
        <v>871</v>
      </c>
      <c r="AK70" s="302" t="s">
        <v>872</v>
      </c>
      <c r="AL70" s="9"/>
      <c r="AM70" s="325" t="s">
        <v>869</v>
      </c>
      <c r="AN70" s="12"/>
      <c r="AO70" s="325"/>
      <c r="AP70" s="324"/>
    </row>
    <row r="71" spans="1:42" customFormat="1" ht="20.25" customHeight="1" x14ac:dyDescent="0.2">
      <c r="A71" s="324"/>
      <c r="B71" s="294" t="s">
        <v>873</v>
      </c>
      <c r="C71" s="286" t="s">
        <v>167</v>
      </c>
      <c r="D71" s="286">
        <v>3</v>
      </c>
      <c r="E71" s="319"/>
      <c r="F71" s="319"/>
      <c r="G71" s="319"/>
      <c r="H71" s="319"/>
      <c r="I71" s="1039"/>
      <c r="J71" s="1040">
        <f t="shared" si="6"/>
        <v>0</v>
      </c>
      <c r="K71" s="319"/>
      <c r="L71" s="319"/>
      <c r="M71" s="319"/>
      <c r="N71" s="319"/>
      <c r="O71" s="1327">
        <v>0</v>
      </c>
      <c r="P71" s="307">
        <f t="shared" si="7"/>
        <v>0</v>
      </c>
      <c r="Q71" s="9"/>
      <c r="R71" s="326" t="s">
        <v>874</v>
      </c>
      <c r="S71" s="12"/>
      <c r="T71" s="1330" t="s">
        <v>875</v>
      </c>
      <c r="U71" s="324"/>
      <c r="V71" s="324"/>
      <c r="W71" s="294" t="s">
        <v>873</v>
      </c>
      <c r="X71" s="286" t="s">
        <v>167</v>
      </c>
      <c r="Y71" s="286">
        <v>3</v>
      </c>
      <c r="Z71" s="319"/>
      <c r="AA71" s="319"/>
      <c r="AB71" s="319"/>
      <c r="AC71" s="319"/>
      <c r="AD71" s="309" t="s">
        <v>876</v>
      </c>
      <c r="AE71" s="306" t="s">
        <v>877</v>
      </c>
      <c r="AF71" s="319"/>
      <c r="AG71" s="319"/>
      <c r="AH71" s="319"/>
      <c r="AI71" s="319"/>
      <c r="AJ71" s="310" t="s">
        <v>876</v>
      </c>
      <c r="AK71" s="307" t="s">
        <v>877</v>
      </c>
      <c r="AL71" s="9"/>
      <c r="AM71" s="326" t="s">
        <v>874</v>
      </c>
      <c r="AN71" s="12"/>
      <c r="AO71" s="326"/>
      <c r="AP71" s="324"/>
    </row>
    <row r="72" spans="1:42" customFormat="1" ht="20.25" customHeight="1" thickBot="1" x14ac:dyDescent="0.25">
      <c r="A72" s="324"/>
      <c r="B72" s="294" t="s">
        <v>878</v>
      </c>
      <c r="C72" s="286" t="s">
        <v>167</v>
      </c>
      <c r="D72" s="286">
        <v>3</v>
      </c>
      <c r="E72" s="319"/>
      <c r="F72" s="319"/>
      <c r="G72" s="319"/>
      <c r="H72" s="319"/>
      <c r="I72" s="1040">
        <f>IFERROR(SUM(I70:I71), 0)</f>
        <v>0</v>
      </c>
      <c r="J72" s="1040">
        <f t="shared" si="6"/>
        <v>0</v>
      </c>
      <c r="K72" s="319"/>
      <c r="L72" s="319"/>
      <c r="M72" s="319"/>
      <c r="N72" s="319"/>
      <c r="O72" s="306">
        <f>IFERROR(SUM(O70:O71), 0)</f>
        <v>0</v>
      </c>
      <c r="P72" s="307">
        <f t="shared" si="7"/>
        <v>0</v>
      </c>
      <c r="Q72" s="9"/>
      <c r="R72" s="326" t="s">
        <v>879</v>
      </c>
      <c r="S72" s="12"/>
      <c r="T72" s="1330" t="s">
        <v>880</v>
      </c>
      <c r="U72" s="324"/>
      <c r="V72" s="324"/>
      <c r="W72" s="294" t="s">
        <v>878</v>
      </c>
      <c r="X72" s="286" t="s">
        <v>167</v>
      </c>
      <c r="Y72" s="286">
        <v>3</v>
      </c>
      <c r="Z72" s="319"/>
      <c r="AA72" s="319"/>
      <c r="AB72" s="319"/>
      <c r="AC72" s="319"/>
      <c r="AD72" s="306" t="s">
        <v>881</v>
      </c>
      <c r="AE72" s="306" t="s">
        <v>882</v>
      </c>
      <c r="AF72" s="319"/>
      <c r="AG72" s="319"/>
      <c r="AH72" s="319"/>
      <c r="AI72" s="319"/>
      <c r="AJ72" s="311" t="s">
        <v>881</v>
      </c>
      <c r="AK72" s="307" t="s">
        <v>882</v>
      </c>
      <c r="AL72" s="9"/>
      <c r="AM72" s="326" t="s">
        <v>879</v>
      </c>
      <c r="AN72" s="12"/>
      <c r="AO72" s="326"/>
      <c r="AP72" s="324"/>
    </row>
    <row r="73" spans="1:42" customFormat="1" ht="20.25" customHeight="1" thickTop="1" x14ac:dyDescent="0.2">
      <c r="A73" s="324"/>
      <c r="B73" s="294" t="s">
        <v>883</v>
      </c>
      <c r="C73" s="286" t="s">
        <v>167</v>
      </c>
      <c r="D73" s="286">
        <v>3</v>
      </c>
      <c r="E73" s="319"/>
      <c r="F73" s="319"/>
      <c r="G73" s="319"/>
      <c r="H73" s="319"/>
      <c r="I73" s="1039"/>
      <c r="J73" s="1040">
        <f t="shared" si="6"/>
        <v>0</v>
      </c>
      <c r="K73" s="319"/>
      <c r="L73" s="319"/>
      <c r="M73" s="319"/>
      <c r="N73" s="319"/>
      <c r="O73" s="1333">
        <v>0</v>
      </c>
      <c r="P73" s="307">
        <f t="shared" si="7"/>
        <v>0</v>
      </c>
      <c r="Q73" s="9"/>
      <c r="R73" s="326" t="s">
        <v>884</v>
      </c>
      <c r="S73" s="12"/>
      <c r="T73" s="1330" t="s">
        <v>885</v>
      </c>
      <c r="U73" s="324"/>
      <c r="V73" s="324"/>
      <c r="W73" s="294" t="s">
        <v>883</v>
      </c>
      <c r="X73" s="286" t="s">
        <v>167</v>
      </c>
      <c r="Y73" s="286">
        <v>3</v>
      </c>
      <c r="Z73" s="319"/>
      <c r="AA73" s="319"/>
      <c r="AB73" s="319"/>
      <c r="AC73" s="319"/>
      <c r="AD73" s="309" t="s">
        <v>886</v>
      </c>
      <c r="AE73" s="306" t="s">
        <v>887</v>
      </c>
      <c r="AF73" s="319"/>
      <c r="AG73" s="319"/>
      <c r="AH73" s="319"/>
      <c r="AI73" s="319"/>
      <c r="AJ73" s="310" t="s">
        <v>886</v>
      </c>
      <c r="AK73" s="307" t="s">
        <v>887</v>
      </c>
      <c r="AL73" s="9"/>
      <c r="AM73" s="326" t="s">
        <v>884</v>
      </c>
      <c r="AN73" s="12"/>
      <c r="AO73" s="326"/>
      <c r="AP73" s="324"/>
    </row>
    <row r="74" spans="1:42" customFormat="1" ht="20.25" customHeight="1" x14ac:dyDescent="0.2">
      <c r="A74" s="324"/>
      <c r="B74" s="294" t="s">
        <v>888</v>
      </c>
      <c r="C74" s="286" t="s">
        <v>167</v>
      </c>
      <c r="D74" s="286">
        <v>3</v>
      </c>
      <c r="E74" s="319"/>
      <c r="F74" s="319"/>
      <c r="G74" s="319"/>
      <c r="H74" s="319"/>
      <c r="I74" s="1039"/>
      <c r="J74" s="1040">
        <f t="shared" si="6"/>
        <v>0</v>
      </c>
      <c r="K74" s="319"/>
      <c r="L74" s="319"/>
      <c r="M74" s="319"/>
      <c r="N74" s="319"/>
      <c r="O74" s="1327">
        <v>0</v>
      </c>
      <c r="P74" s="307">
        <f t="shared" si="7"/>
        <v>0</v>
      </c>
      <c r="Q74" s="9"/>
      <c r="R74" s="326" t="s">
        <v>889</v>
      </c>
      <c r="S74" s="12"/>
      <c r="T74" s="1330" t="s">
        <v>890</v>
      </c>
      <c r="U74" s="324"/>
      <c r="V74" s="324"/>
      <c r="W74" s="294" t="s">
        <v>888</v>
      </c>
      <c r="X74" s="286" t="s">
        <v>167</v>
      </c>
      <c r="Y74" s="286">
        <v>3</v>
      </c>
      <c r="Z74" s="319"/>
      <c r="AA74" s="319"/>
      <c r="AB74" s="319"/>
      <c r="AC74" s="319"/>
      <c r="AD74" s="309" t="s">
        <v>891</v>
      </c>
      <c r="AE74" s="306" t="s">
        <v>892</v>
      </c>
      <c r="AF74" s="319"/>
      <c r="AG74" s="319"/>
      <c r="AH74" s="319"/>
      <c r="AI74" s="319"/>
      <c r="AJ74" s="310" t="s">
        <v>891</v>
      </c>
      <c r="AK74" s="307" t="s">
        <v>892</v>
      </c>
      <c r="AL74" s="9"/>
      <c r="AM74" s="326" t="s">
        <v>889</v>
      </c>
      <c r="AN74" s="12"/>
      <c r="AO74" s="326"/>
      <c r="AP74" s="324"/>
    </row>
    <row r="75" spans="1:42" customFormat="1" ht="20.25" customHeight="1" thickBot="1" x14ac:dyDescent="0.25">
      <c r="A75" s="324"/>
      <c r="B75" s="294" t="s">
        <v>893</v>
      </c>
      <c r="C75" s="286" t="s">
        <v>167</v>
      </c>
      <c r="D75" s="286">
        <v>3</v>
      </c>
      <c r="E75" s="319"/>
      <c r="F75" s="319"/>
      <c r="G75" s="319"/>
      <c r="H75" s="319"/>
      <c r="I75" s="1040">
        <f>IFERROR(SUM(I73:I74), 0)</f>
        <v>0</v>
      </c>
      <c r="J75" s="1040">
        <f t="shared" si="6"/>
        <v>0</v>
      </c>
      <c r="K75" s="319"/>
      <c r="L75" s="319"/>
      <c r="M75" s="319"/>
      <c r="N75" s="319"/>
      <c r="O75" s="306">
        <f>IFERROR(SUM(O73:O74), 0)</f>
        <v>0</v>
      </c>
      <c r="P75" s="307">
        <f t="shared" si="7"/>
        <v>0</v>
      </c>
      <c r="Q75" s="9"/>
      <c r="R75" s="326" t="s">
        <v>894</v>
      </c>
      <c r="S75" s="12"/>
      <c r="T75" s="1330" t="s">
        <v>895</v>
      </c>
      <c r="U75" s="324"/>
      <c r="V75" s="324"/>
      <c r="W75" s="294" t="s">
        <v>893</v>
      </c>
      <c r="X75" s="286" t="s">
        <v>167</v>
      </c>
      <c r="Y75" s="286">
        <v>3</v>
      </c>
      <c r="Z75" s="319"/>
      <c r="AA75" s="319"/>
      <c r="AB75" s="319"/>
      <c r="AC75" s="319"/>
      <c r="AD75" s="306" t="s">
        <v>896</v>
      </c>
      <c r="AE75" s="306" t="s">
        <v>897</v>
      </c>
      <c r="AF75" s="319"/>
      <c r="AG75" s="319"/>
      <c r="AH75" s="319"/>
      <c r="AI75" s="319"/>
      <c r="AJ75" s="311" t="s">
        <v>896</v>
      </c>
      <c r="AK75" s="307" t="s">
        <v>897</v>
      </c>
      <c r="AL75" s="9"/>
      <c r="AM75" s="326" t="s">
        <v>894</v>
      </c>
      <c r="AN75" s="12"/>
      <c r="AO75" s="326"/>
      <c r="AP75" s="324"/>
    </row>
    <row r="76" spans="1:42" customFormat="1" ht="20.25" customHeight="1" thickTop="1" x14ac:dyDescent="0.2">
      <c r="A76" s="324"/>
      <c r="B76" s="294" t="s">
        <v>898</v>
      </c>
      <c r="C76" s="286" t="s">
        <v>167</v>
      </c>
      <c r="D76" s="286">
        <v>3</v>
      </c>
      <c r="E76" s="319"/>
      <c r="F76" s="319"/>
      <c r="G76" s="319"/>
      <c r="H76" s="319"/>
      <c r="I76" s="1039"/>
      <c r="J76" s="1040">
        <f t="shared" si="6"/>
        <v>0</v>
      </c>
      <c r="K76" s="319"/>
      <c r="L76" s="319"/>
      <c r="M76" s="319"/>
      <c r="N76" s="319"/>
      <c r="O76" s="1333">
        <v>0</v>
      </c>
      <c r="P76" s="307">
        <f t="shared" si="7"/>
        <v>0</v>
      </c>
      <c r="Q76" s="9"/>
      <c r="R76" s="326" t="s">
        <v>899</v>
      </c>
      <c r="S76" s="12"/>
      <c r="T76" s="1330" t="s">
        <v>900</v>
      </c>
      <c r="U76" s="324"/>
      <c r="V76" s="324"/>
      <c r="W76" s="294" t="s">
        <v>898</v>
      </c>
      <c r="X76" s="286" t="s">
        <v>167</v>
      </c>
      <c r="Y76" s="286">
        <v>3</v>
      </c>
      <c r="Z76" s="319"/>
      <c r="AA76" s="319"/>
      <c r="AB76" s="319"/>
      <c r="AC76" s="319"/>
      <c r="AD76" s="309" t="s">
        <v>901</v>
      </c>
      <c r="AE76" s="306" t="s">
        <v>902</v>
      </c>
      <c r="AF76" s="319"/>
      <c r="AG76" s="319"/>
      <c r="AH76" s="319"/>
      <c r="AI76" s="319"/>
      <c r="AJ76" s="310" t="s">
        <v>901</v>
      </c>
      <c r="AK76" s="307" t="s">
        <v>902</v>
      </c>
      <c r="AL76" s="9"/>
      <c r="AM76" s="326" t="s">
        <v>899</v>
      </c>
      <c r="AN76" s="12"/>
      <c r="AO76" s="326"/>
      <c r="AP76" s="324"/>
    </row>
    <row r="77" spans="1:42" customFormat="1" ht="20.25" customHeight="1" x14ac:dyDescent="0.2">
      <c r="A77" s="324"/>
      <c r="B77" s="294" t="s">
        <v>903</v>
      </c>
      <c r="C77" s="286" t="s">
        <v>167</v>
      </c>
      <c r="D77" s="286">
        <v>3</v>
      </c>
      <c r="E77" s="319"/>
      <c r="F77" s="319"/>
      <c r="G77" s="319"/>
      <c r="H77" s="319"/>
      <c r="I77" s="1039"/>
      <c r="J77" s="1040">
        <f t="shared" si="6"/>
        <v>0</v>
      </c>
      <c r="K77" s="319"/>
      <c r="L77" s="319"/>
      <c r="M77" s="319"/>
      <c r="N77" s="319"/>
      <c r="O77" s="1327">
        <v>0</v>
      </c>
      <c r="P77" s="307">
        <f t="shared" si="7"/>
        <v>0</v>
      </c>
      <c r="Q77" s="9"/>
      <c r="R77" s="326" t="s">
        <v>904</v>
      </c>
      <c r="S77" s="12"/>
      <c r="T77" s="1330" t="s">
        <v>905</v>
      </c>
      <c r="U77" s="324"/>
      <c r="V77" s="324"/>
      <c r="W77" s="294" t="s">
        <v>903</v>
      </c>
      <c r="X77" s="286" t="s">
        <v>167</v>
      </c>
      <c r="Y77" s="286">
        <v>3</v>
      </c>
      <c r="Z77" s="319"/>
      <c r="AA77" s="319"/>
      <c r="AB77" s="319"/>
      <c r="AC77" s="319"/>
      <c r="AD77" s="309" t="s">
        <v>906</v>
      </c>
      <c r="AE77" s="306" t="s">
        <v>907</v>
      </c>
      <c r="AF77" s="319"/>
      <c r="AG77" s="319"/>
      <c r="AH77" s="319"/>
      <c r="AI77" s="319"/>
      <c r="AJ77" s="310" t="s">
        <v>906</v>
      </c>
      <c r="AK77" s="307" t="s">
        <v>907</v>
      </c>
      <c r="AL77" s="9"/>
      <c r="AM77" s="326" t="s">
        <v>904</v>
      </c>
      <c r="AN77" s="12"/>
      <c r="AO77" s="326"/>
      <c r="AP77" s="324"/>
    </row>
    <row r="78" spans="1:42" customFormat="1" ht="20.25" customHeight="1" thickBot="1" x14ac:dyDescent="0.25">
      <c r="A78" s="324"/>
      <c r="B78" s="294" t="s">
        <v>908</v>
      </c>
      <c r="C78" s="286" t="s">
        <v>167</v>
      </c>
      <c r="D78" s="286">
        <v>3</v>
      </c>
      <c r="E78" s="319"/>
      <c r="F78" s="319"/>
      <c r="G78" s="319"/>
      <c r="H78" s="319"/>
      <c r="I78" s="1040">
        <f>IFERROR(SUM(I76:I77), 0)</f>
        <v>0</v>
      </c>
      <c r="J78" s="1040">
        <f t="shared" si="6"/>
        <v>0</v>
      </c>
      <c r="K78" s="319"/>
      <c r="L78" s="319"/>
      <c r="M78" s="319"/>
      <c r="N78" s="319"/>
      <c r="O78" s="306">
        <f>IFERROR(SUM(O76:O77), 0)</f>
        <v>0</v>
      </c>
      <c r="P78" s="307">
        <f t="shared" si="7"/>
        <v>0</v>
      </c>
      <c r="Q78" s="9"/>
      <c r="R78" s="326" t="s">
        <v>909</v>
      </c>
      <c r="S78" s="12"/>
      <c r="T78" s="1330" t="s">
        <v>910</v>
      </c>
      <c r="U78" s="324"/>
      <c r="V78" s="324"/>
      <c r="W78" s="294" t="s">
        <v>908</v>
      </c>
      <c r="X78" s="286" t="s">
        <v>167</v>
      </c>
      <c r="Y78" s="286">
        <v>3</v>
      </c>
      <c r="Z78" s="319"/>
      <c r="AA78" s="319"/>
      <c r="AB78" s="319"/>
      <c r="AC78" s="319"/>
      <c r="AD78" s="306" t="s">
        <v>911</v>
      </c>
      <c r="AE78" s="306" t="s">
        <v>912</v>
      </c>
      <c r="AF78" s="319"/>
      <c r="AG78" s="319"/>
      <c r="AH78" s="319"/>
      <c r="AI78" s="319"/>
      <c r="AJ78" s="311" t="s">
        <v>911</v>
      </c>
      <c r="AK78" s="307" t="s">
        <v>912</v>
      </c>
      <c r="AL78" s="9"/>
      <c r="AM78" s="326" t="s">
        <v>909</v>
      </c>
      <c r="AN78" s="12"/>
      <c r="AO78" s="326"/>
      <c r="AP78" s="324"/>
    </row>
    <row r="79" spans="1:42" customFormat="1" ht="20.25" customHeight="1" thickTop="1" x14ac:dyDescent="0.2">
      <c r="A79" s="324"/>
      <c r="B79" s="294" t="s">
        <v>913</v>
      </c>
      <c r="C79" s="286" t="s">
        <v>167</v>
      </c>
      <c r="D79" s="286">
        <v>3</v>
      </c>
      <c r="E79" s="319"/>
      <c r="F79" s="319"/>
      <c r="G79" s="319"/>
      <c r="H79" s="319"/>
      <c r="I79" s="1039"/>
      <c r="J79" s="1040">
        <f t="shared" si="6"/>
        <v>0</v>
      </c>
      <c r="K79" s="319"/>
      <c r="L79" s="319"/>
      <c r="M79" s="319"/>
      <c r="N79" s="319"/>
      <c r="O79" s="1333">
        <v>0</v>
      </c>
      <c r="P79" s="307">
        <f t="shared" si="7"/>
        <v>0</v>
      </c>
      <c r="Q79" s="9"/>
      <c r="R79" s="326" t="s">
        <v>914</v>
      </c>
      <c r="S79" s="12"/>
      <c r="T79" s="1330" t="s">
        <v>915</v>
      </c>
      <c r="U79" s="324"/>
      <c r="V79" s="324"/>
      <c r="W79" s="294" t="s">
        <v>913</v>
      </c>
      <c r="X79" s="286" t="s">
        <v>167</v>
      </c>
      <c r="Y79" s="286">
        <v>3</v>
      </c>
      <c r="Z79" s="319"/>
      <c r="AA79" s="319"/>
      <c r="AB79" s="319"/>
      <c r="AC79" s="319"/>
      <c r="AD79" s="309" t="s">
        <v>916</v>
      </c>
      <c r="AE79" s="306" t="s">
        <v>917</v>
      </c>
      <c r="AF79" s="319"/>
      <c r="AG79" s="319"/>
      <c r="AH79" s="319"/>
      <c r="AI79" s="319"/>
      <c r="AJ79" s="310" t="s">
        <v>916</v>
      </c>
      <c r="AK79" s="307" t="s">
        <v>917</v>
      </c>
      <c r="AL79" s="9"/>
      <c r="AM79" s="326" t="s">
        <v>914</v>
      </c>
      <c r="AN79" s="12"/>
      <c r="AO79" s="326"/>
      <c r="AP79" s="324"/>
    </row>
    <row r="80" spans="1:42" customFormat="1" ht="20.25" customHeight="1" x14ac:dyDescent="0.2">
      <c r="A80" s="324"/>
      <c r="B80" s="294" t="s">
        <v>918</v>
      </c>
      <c r="C80" s="286" t="s">
        <v>167</v>
      </c>
      <c r="D80" s="286">
        <v>3</v>
      </c>
      <c r="E80" s="319"/>
      <c r="F80" s="319"/>
      <c r="G80" s="319"/>
      <c r="H80" s="319"/>
      <c r="I80" s="1039"/>
      <c r="J80" s="1040">
        <f t="shared" si="6"/>
        <v>0</v>
      </c>
      <c r="K80" s="319"/>
      <c r="L80" s="319"/>
      <c r="M80" s="319"/>
      <c r="N80" s="319"/>
      <c r="O80" s="1327">
        <v>0</v>
      </c>
      <c r="P80" s="307">
        <f t="shared" si="7"/>
        <v>0</v>
      </c>
      <c r="Q80" s="9"/>
      <c r="R80" s="326" t="s">
        <v>919</v>
      </c>
      <c r="S80" s="12"/>
      <c r="T80" s="1330" t="s">
        <v>920</v>
      </c>
      <c r="U80" s="324"/>
      <c r="V80" s="324"/>
      <c r="W80" s="294" t="s">
        <v>918</v>
      </c>
      <c r="X80" s="286" t="s">
        <v>167</v>
      </c>
      <c r="Y80" s="286">
        <v>3</v>
      </c>
      <c r="Z80" s="319"/>
      <c r="AA80" s="319"/>
      <c r="AB80" s="319"/>
      <c r="AC80" s="319"/>
      <c r="AD80" s="309" t="s">
        <v>921</v>
      </c>
      <c r="AE80" s="306" t="s">
        <v>922</v>
      </c>
      <c r="AF80" s="319"/>
      <c r="AG80" s="319"/>
      <c r="AH80" s="319"/>
      <c r="AI80" s="319"/>
      <c r="AJ80" s="310" t="s">
        <v>921</v>
      </c>
      <c r="AK80" s="307" t="s">
        <v>922</v>
      </c>
      <c r="AL80" s="9"/>
      <c r="AM80" s="326" t="s">
        <v>919</v>
      </c>
      <c r="AN80" s="12"/>
      <c r="AO80" s="326"/>
      <c r="AP80" s="324"/>
    </row>
    <row r="81" spans="1:42" customFormat="1" ht="20.25" customHeight="1" thickBot="1" x14ac:dyDescent="0.25">
      <c r="A81" s="324"/>
      <c r="B81" s="294" t="s">
        <v>923</v>
      </c>
      <c r="C81" s="286" t="s">
        <v>167</v>
      </c>
      <c r="D81" s="286">
        <v>3</v>
      </c>
      <c r="E81" s="319"/>
      <c r="F81" s="319"/>
      <c r="G81" s="319"/>
      <c r="H81" s="319"/>
      <c r="I81" s="1040">
        <f>IFERROR(SUM(I79:I80), 0)</f>
        <v>0</v>
      </c>
      <c r="J81" s="1040">
        <f t="shared" si="6"/>
        <v>0</v>
      </c>
      <c r="K81" s="319"/>
      <c r="L81" s="319"/>
      <c r="M81" s="319"/>
      <c r="N81" s="319"/>
      <c r="O81" s="306">
        <f>IFERROR(SUM(O79:O80), 0)</f>
        <v>0</v>
      </c>
      <c r="P81" s="307">
        <f t="shared" si="7"/>
        <v>0</v>
      </c>
      <c r="Q81" s="9"/>
      <c r="R81" s="326" t="s">
        <v>924</v>
      </c>
      <c r="S81" s="12"/>
      <c r="T81" s="1330" t="s">
        <v>925</v>
      </c>
      <c r="U81" s="324"/>
      <c r="V81" s="324"/>
      <c r="W81" s="294" t="s">
        <v>923</v>
      </c>
      <c r="X81" s="286" t="s">
        <v>167</v>
      </c>
      <c r="Y81" s="286">
        <v>3</v>
      </c>
      <c r="Z81" s="319"/>
      <c r="AA81" s="319"/>
      <c r="AB81" s="319"/>
      <c r="AC81" s="319"/>
      <c r="AD81" s="306" t="s">
        <v>926</v>
      </c>
      <c r="AE81" s="306" t="s">
        <v>927</v>
      </c>
      <c r="AF81" s="319"/>
      <c r="AG81" s="319"/>
      <c r="AH81" s="319"/>
      <c r="AI81" s="319"/>
      <c r="AJ81" s="311" t="s">
        <v>926</v>
      </c>
      <c r="AK81" s="307" t="s">
        <v>927</v>
      </c>
      <c r="AL81" s="9"/>
      <c r="AM81" s="326" t="s">
        <v>924</v>
      </c>
      <c r="AN81" s="12"/>
      <c r="AO81" s="326"/>
      <c r="AP81" s="324"/>
    </row>
    <row r="82" spans="1:42" customFormat="1" ht="20.25" customHeight="1" thickTop="1" x14ac:dyDescent="0.2">
      <c r="A82" s="324"/>
      <c r="B82" s="294" t="s">
        <v>928</v>
      </c>
      <c r="C82" s="286" t="s">
        <v>167</v>
      </c>
      <c r="D82" s="286">
        <v>3</v>
      </c>
      <c r="E82" s="319"/>
      <c r="F82" s="319"/>
      <c r="G82" s="319"/>
      <c r="H82" s="319"/>
      <c r="I82" s="1039"/>
      <c r="J82" s="1040">
        <f t="shared" si="6"/>
        <v>0</v>
      </c>
      <c r="K82" s="319"/>
      <c r="L82" s="319"/>
      <c r="M82" s="319"/>
      <c r="N82" s="319"/>
      <c r="O82" s="1333">
        <v>0</v>
      </c>
      <c r="P82" s="307">
        <f t="shared" si="7"/>
        <v>0</v>
      </c>
      <c r="Q82" s="9"/>
      <c r="R82" s="326" t="s">
        <v>929</v>
      </c>
      <c r="S82" s="12"/>
      <c r="T82" s="1330" t="s">
        <v>915</v>
      </c>
      <c r="U82" s="324"/>
      <c r="V82" s="324"/>
      <c r="W82" s="294" t="s">
        <v>928</v>
      </c>
      <c r="X82" s="286" t="s">
        <v>167</v>
      </c>
      <c r="Y82" s="286">
        <v>3</v>
      </c>
      <c r="Z82" s="319"/>
      <c r="AA82" s="319"/>
      <c r="AB82" s="319"/>
      <c r="AC82" s="319"/>
      <c r="AD82" s="309" t="s">
        <v>930</v>
      </c>
      <c r="AE82" s="306" t="s">
        <v>931</v>
      </c>
      <c r="AF82" s="319"/>
      <c r="AG82" s="319"/>
      <c r="AH82" s="319"/>
      <c r="AI82" s="319"/>
      <c r="AJ82" s="310" t="s">
        <v>930</v>
      </c>
      <c r="AK82" s="307" t="s">
        <v>931</v>
      </c>
      <c r="AL82" s="9"/>
      <c r="AM82" s="326" t="s">
        <v>929</v>
      </c>
      <c r="AN82" s="12"/>
      <c r="AO82" s="326"/>
      <c r="AP82" s="324"/>
    </row>
    <row r="83" spans="1:42" customFormat="1" ht="20.25" customHeight="1" x14ac:dyDescent="0.2">
      <c r="A83" s="324"/>
      <c r="B83" s="294" t="s">
        <v>932</v>
      </c>
      <c r="C83" s="286" t="s">
        <v>167</v>
      </c>
      <c r="D83" s="286">
        <v>3</v>
      </c>
      <c r="E83" s="319"/>
      <c r="F83" s="319"/>
      <c r="G83" s="319"/>
      <c r="H83" s="319"/>
      <c r="I83" s="1039"/>
      <c r="J83" s="1040">
        <f t="shared" si="6"/>
        <v>0</v>
      </c>
      <c r="K83" s="319"/>
      <c r="L83" s="319"/>
      <c r="M83" s="319"/>
      <c r="N83" s="319"/>
      <c r="O83" s="1327">
        <v>0</v>
      </c>
      <c r="P83" s="307">
        <f t="shared" si="7"/>
        <v>0</v>
      </c>
      <c r="Q83" s="9"/>
      <c r="R83" s="326" t="s">
        <v>933</v>
      </c>
      <c r="S83" s="12"/>
      <c r="T83" s="1330" t="s">
        <v>920</v>
      </c>
      <c r="U83" s="324"/>
      <c r="V83" s="324"/>
      <c r="W83" s="294" t="s">
        <v>932</v>
      </c>
      <c r="X83" s="286" t="s">
        <v>167</v>
      </c>
      <c r="Y83" s="286">
        <v>3</v>
      </c>
      <c r="Z83" s="319"/>
      <c r="AA83" s="319"/>
      <c r="AB83" s="319"/>
      <c r="AC83" s="319"/>
      <c r="AD83" s="309" t="s">
        <v>934</v>
      </c>
      <c r="AE83" s="306" t="s">
        <v>935</v>
      </c>
      <c r="AF83" s="319"/>
      <c r="AG83" s="319"/>
      <c r="AH83" s="319"/>
      <c r="AI83" s="319"/>
      <c r="AJ83" s="310" t="s">
        <v>934</v>
      </c>
      <c r="AK83" s="307" t="s">
        <v>935</v>
      </c>
      <c r="AL83" s="9"/>
      <c r="AM83" s="326" t="s">
        <v>933</v>
      </c>
      <c r="AN83" s="12"/>
      <c r="AO83" s="326"/>
      <c r="AP83" s="324"/>
    </row>
    <row r="84" spans="1:42" customFormat="1" ht="20.25" customHeight="1" thickBot="1" x14ac:dyDescent="0.25">
      <c r="A84" s="324"/>
      <c r="B84" s="294" t="s">
        <v>936</v>
      </c>
      <c r="C84" s="286" t="s">
        <v>167</v>
      </c>
      <c r="D84" s="286">
        <v>3</v>
      </c>
      <c r="E84" s="319"/>
      <c r="F84" s="319"/>
      <c r="G84" s="319"/>
      <c r="H84" s="319"/>
      <c r="I84" s="1040">
        <f>IFERROR(SUM(I82:I83), 0)</f>
        <v>0</v>
      </c>
      <c r="J84" s="1040">
        <f t="shared" si="6"/>
        <v>0</v>
      </c>
      <c r="K84" s="319"/>
      <c r="L84" s="319"/>
      <c r="M84" s="319"/>
      <c r="N84" s="319"/>
      <c r="O84" s="306">
        <f>IFERROR(SUM(O82:O83), 0)</f>
        <v>0</v>
      </c>
      <c r="P84" s="307">
        <f t="shared" si="7"/>
        <v>0</v>
      </c>
      <c r="Q84" s="9"/>
      <c r="R84" s="326" t="s">
        <v>937</v>
      </c>
      <c r="S84" s="12"/>
      <c r="T84" s="1330" t="s">
        <v>925</v>
      </c>
      <c r="U84" s="324"/>
      <c r="V84" s="324"/>
      <c r="W84" s="294" t="s">
        <v>936</v>
      </c>
      <c r="X84" s="286" t="s">
        <v>167</v>
      </c>
      <c r="Y84" s="286">
        <v>3</v>
      </c>
      <c r="Z84" s="319"/>
      <c r="AA84" s="319"/>
      <c r="AB84" s="319"/>
      <c r="AC84" s="319"/>
      <c r="AD84" s="306" t="s">
        <v>938</v>
      </c>
      <c r="AE84" s="306" t="s">
        <v>939</v>
      </c>
      <c r="AF84" s="319"/>
      <c r="AG84" s="319"/>
      <c r="AH84" s="319"/>
      <c r="AI84" s="319"/>
      <c r="AJ84" s="311" t="s">
        <v>938</v>
      </c>
      <c r="AK84" s="307" t="s">
        <v>939</v>
      </c>
      <c r="AL84" s="9"/>
      <c r="AM84" s="326" t="s">
        <v>937</v>
      </c>
      <c r="AN84" s="12"/>
      <c r="AO84" s="326"/>
      <c r="AP84" s="324"/>
    </row>
    <row r="85" spans="1:42" customFormat="1" ht="20.25" customHeight="1" thickTop="1" x14ac:dyDescent="0.2">
      <c r="A85" s="324"/>
      <c r="B85" s="294" t="s">
        <v>940</v>
      </c>
      <c r="C85" s="286" t="s">
        <v>167</v>
      </c>
      <c r="D85" s="286">
        <v>3</v>
      </c>
      <c r="E85" s="319"/>
      <c r="F85" s="319"/>
      <c r="G85" s="319"/>
      <c r="H85" s="319"/>
      <c r="I85" s="1039"/>
      <c r="J85" s="1040">
        <f t="shared" si="6"/>
        <v>0</v>
      </c>
      <c r="K85" s="319"/>
      <c r="L85" s="319"/>
      <c r="M85" s="319"/>
      <c r="N85" s="319"/>
      <c r="O85" s="1333">
        <v>0</v>
      </c>
      <c r="P85" s="307">
        <f t="shared" si="7"/>
        <v>0</v>
      </c>
      <c r="Q85" s="9"/>
      <c r="R85" s="326" t="s">
        <v>941</v>
      </c>
      <c r="S85" s="12"/>
      <c r="T85" s="1330" t="s">
        <v>942</v>
      </c>
      <c r="U85" s="324"/>
      <c r="V85" s="324"/>
      <c r="W85" s="294" t="s">
        <v>940</v>
      </c>
      <c r="X85" s="286" t="s">
        <v>167</v>
      </c>
      <c r="Y85" s="286">
        <v>3</v>
      </c>
      <c r="Z85" s="319"/>
      <c r="AA85" s="319"/>
      <c r="AB85" s="319"/>
      <c r="AC85" s="319"/>
      <c r="AD85" s="309" t="s">
        <v>943</v>
      </c>
      <c r="AE85" s="306" t="s">
        <v>944</v>
      </c>
      <c r="AF85" s="319"/>
      <c r="AG85" s="319"/>
      <c r="AH85" s="319"/>
      <c r="AI85" s="319"/>
      <c r="AJ85" s="310" t="s">
        <v>943</v>
      </c>
      <c r="AK85" s="307" t="s">
        <v>944</v>
      </c>
      <c r="AL85" s="9"/>
      <c r="AM85" s="326" t="s">
        <v>941</v>
      </c>
      <c r="AN85" s="12"/>
      <c r="AO85" s="326"/>
      <c r="AP85" s="324"/>
    </row>
    <row r="86" spans="1:42" customFormat="1" ht="20.25" customHeight="1" x14ac:dyDescent="0.2">
      <c r="A86" s="324"/>
      <c r="B86" s="294" t="s">
        <v>945</v>
      </c>
      <c r="C86" s="286" t="s">
        <v>167</v>
      </c>
      <c r="D86" s="286">
        <v>3</v>
      </c>
      <c r="E86" s="319"/>
      <c r="F86" s="319"/>
      <c r="G86" s="319"/>
      <c r="H86" s="319"/>
      <c r="I86" s="1039"/>
      <c r="J86" s="1040">
        <f t="shared" si="6"/>
        <v>0</v>
      </c>
      <c r="K86" s="319"/>
      <c r="L86" s="319"/>
      <c r="M86" s="319"/>
      <c r="N86" s="319"/>
      <c r="O86" s="1327">
        <v>0</v>
      </c>
      <c r="P86" s="307">
        <f t="shared" si="7"/>
        <v>0</v>
      </c>
      <c r="Q86" s="9"/>
      <c r="R86" s="326" t="s">
        <v>946</v>
      </c>
      <c r="S86" s="12"/>
      <c r="T86" s="1330" t="s">
        <v>947</v>
      </c>
      <c r="U86" s="324"/>
      <c r="V86" s="324"/>
      <c r="W86" s="294" t="s">
        <v>945</v>
      </c>
      <c r="X86" s="286" t="s">
        <v>167</v>
      </c>
      <c r="Y86" s="286">
        <v>3</v>
      </c>
      <c r="Z86" s="319"/>
      <c r="AA86" s="319"/>
      <c r="AB86" s="319"/>
      <c r="AC86" s="319"/>
      <c r="AD86" s="309" t="s">
        <v>948</v>
      </c>
      <c r="AE86" s="306" t="s">
        <v>949</v>
      </c>
      <c r="AF86" s="319"/>
      <c r="AG86" s="319"/>
      <c r="AH86" s="319"/>
      <c r="AI86" s="319"/>
      <c r="AJ86" s="310" t="s">
        <v>948</v>
      </c>
      <c r="AK86" s="307" t="s">
        <v>949</v>
      </c>
      <c r="AL86" s="9"/>
      <c r="AM86" s="326" t="s">
        <v>946</v>
      </c>
      <c r="AN86" s="12"/>
      <c r="AO86" s="326"/>
      <c r="AP86" s="324"/>
    </row>
    <row r="87" spans="1:42" customFormat="1" ht="20.25" customHeight="1" thickBot="1" x14ac:dyDescent="0.25">
      <c r="A87" s="324"/>
      <c r="B87" s="294" t="s">
        <v>950</v>
      </c>
      <c r="C87" s="286" t="s">
        <v>167</v>
      </c>
      <c r="D87" s="286">
        <v>3</v>
      </c>
      <c r="E87" s="319"/>
      <c r="F87" s="319"/>
      <c r="G87" s="319"/>
      <c r="H87" s="319"/>
      <c r="I87" s="1040">
        <f>IFERROR(SUM(I85:I86), 0)</f>
        <v>0</v>
      </c>
      <c r="J87" s="1040">
        <f t="shared" si="6"/>
        <v>0</v>
      </c>
      <c r="K87" s="319"/>
      <c r="L87" s="319"/>
      <c r="M87" s="319"/>
      <c r="N87" s="319"/>
      <c r="O87" s="306">
        <f>IFERROR(SUM(O85:O86), 0)</f>
        <v>0</v>
      </c>
      <c r="P87" s="307">
        <f t="shared" si="7"/>
        <v>0</v>
      </c>
      <c r="Q87" s="9"/>
      <c r="R87" s="326" t="s">
        <v>951</v>
      </c>
      <c r="S87" s="12"/>
      <c r="T87" s="1330" t="s">
        <v>952</v>
      </c>
      <c r="U87" s="324"/>
      <c r="V87" s="324"/>
      <c r="W87" s="294" t="s">
        <v>950</v>
      </c>
      <c r="X87" s="286" t="s">
        <v>167</v>
      </c>
      <c r="Y87" s="286">
        <v>3</v>
      </c>
      <c r="Z87" s="319"/>
      <c r="AA87" s="319"/>
      <c r="AB87" s="319"/>
      <c r="AC87" s="319"/>
      <c r="AD87" s="306" t="s">
        <v>953</v>
      </c>
      <c r="AE87" s="306" t="s">
        <v>954</v>
      </c>
      <c r="AF87" s="319"/>
      <c r="AG87" s="319"/>
      <c r="AH87" s="319"/>
      <c r="AI87" s="319"/>
      <c r="AJ87" s="311" t="s">
        <v>953</v>
      </c>
      <c r="AK87" s="307" t="s">
        <v>954</v>
      </c>
      <c r="AL87" s="9"/>
      <c r="AM87" s="326" t="s">
        <v>951</v>
      </c>
      <c r="AN87" s="12"/>
      <c r="AO87" s="326"/>
      <c r="AP87" s="324"/>
    </row>
    <row r="88" spans="1:42" customFormat="1" ht="20.25" customHeight="1" thickTop="1" x14ac:dyDescent="0.2">
      <c r="A88" s="324"/>
      <c r="B88" s="294" t="s">
        <v>955</v>
      </c>
      <c r="C88" s="286" t="s">
        <v>167</v>
      </c>
      <c r="D88" s="286">
        <v>3</v>
      </c>
      <c r="E88" s="319"/>
      <c r="F88" s="319"/>
      <c r="G88" s="319"/>
      <c r="H88" s="319"/>
      <c r="I88" s="1039"/>
      <c r="J88" s="1040">
        <f t="shared" si="6"/>
        <v>0</v>
      </c>
      <c r="K88" s="319"/>
      <c r="L88" s="319"/>
      <c r="M88" s="319"/>
      <c r="N88" s="319"/>
      <c r="O88" s="1333">
        <v>0</v>
      </c>
      <c r="P88" s="307">
        <f t="shared" si="7"/>
        <v>0</v>
      </c>
      <c r="Q88" s="9"/>
      <c r="R88" s="326" t="s">
        <v>956</v>
      </c>
      <c r="S88" s="12"/>
      <c r="T88" s="1330" t="s">
        <v>957</v>
      </c>
      <c r="U88" s="324"/>
      <c r="V88" s="324"/>
      <c r="W88" s="294" t="s">
        <v>955</v>
      </c>
      <c r="X88" s="286" t="s">
        <v>167</v>
      </c>
      <c r="Y88" s="286">
        <v>3</v>
      </c>
      <c r="Z88" s="319"/>
      <c r="AA88" s="319"/>
      <c r="AB88" s="319"/>
      <c r="AC88" s="319"/>
      <c r="AD88" s="309" t="s">
        <v>958</v>
      </c>
      <c r="AE88" s="306" t="s">
        <v>959</v>
      </c>
      <c r="AF88" s="319"/>
      <c r="AG88" s="319"/>
      <c r="AH88" s="319"/>
      <c r="AI88" s="319"/>
      <c r="AJ88" s="310" t="s">
        <v>958</v>
      </c>
      <c r="AK88" s="307" t="s">
        <v>959</v>
      </c>
      <c r="AL88" s="9"/>
      <c r="AM88" s="326" t="s">
        <v>956</v>
      </c>
      <c r="AN88" s="12"/>
      <c r="AO88" s="326"/>
      <c r="AP88" s="324"/>
    </row>
    <row r="89" spans="1:42" customFormat="1" ht="20.25" customHeight="1" x14ac:dyDescent="0.2">
      <c r="A89" s="324"/>
      <c r="B89" s="294" t="s">
        <v>960</v>
      </c>
      <c r="C89" s="286" t="s">
        <v>167</v>
      </c>
      <c r="D89" s="286">
        <v>3</v>
      </c>
      <c r="E89" s="319"/>
      <c r="F89" s="319"/>
      <c r="G89" s="319"/>
      <c r="H89" s="319"/>
      <c r="I89" s="1039"/>
      <c r="J89" s="1040">
        <f t="shared" si="6"/>
        <v>0</v>
      </c>
      <c r="K89" s="319"/>
      <c r="L89" s="319"/>
      <c r="M89" s="319"/>
      <c r="N89" s="319"/>
      <c r="O89" s="1327">
        <v>0</v>
      </c>
      <c r="P89" s="307">
        <f t="shared" si="7"/>
        <v>0</v>
      </c>
      <c r="Q89" s="9"/>
      <c r="R89" s="326" t="s">
        <v>961</v>
      </c>
      <c r="S89" s="12"/>
      <c r="T89" s="1330" t="s">
        <v>962</v>
      </c>
      <c r="U89" s="324"/>
      <c r="V89" s="324"/>
      <c r="W89" s="294" t="s">
        <v>960</v>
      </c>
      <c r="X89" s="286" t="s">
        <v>167</v>
      </c>
      <c r="Y89" s="286">
        <v>3</v>
      </c>
      <c r="Z89" s="319"/>
      <c r="AA89" s="319"/>
      <c r="AB89" s="319"/>
      <c r="AC89" s="319"/>
      <c r="AD89" s="309" t="s">
        <v>963</v>
      </c>
      <c r="AE89" s="306" t="s">
        <v>964</v>
      </c>
      <c r="AF89" s="319"/>
      <c r="AG89" s="319"/>
      <c r="AH89" s="319"/>
      <c r="AI89" s="319"/>
      <c r="AJ89" s="310" t="s">
        <v>963</v>
      </c>
      <c r="AK89" s="307" t="s">
        <v>964</v>
      </c>
      <c r="AL89" s="9"/>
      <c r="AM89" s="326" t="s">
        <v>961</v>
      </c>
      <c r="AN89" s="12"/>
      <c r="AO89" s="326"/>
      <c r="AP89" s="324"/>
    </row>
    <row r="90" spans="1:42" customFormat="1" ht="20.25" customHeight="1" thickBot="1" x14ac:dyDescent="0.25">
      <c r="A90" s="324"/>
      <c r="B90" s="294" t="s">
        <v>965</v>
      </c>
      <c r="C90" s="286" t="s">
        <v>167</v>
      </c>
      <c r="D90" s="286">
        <v>3</v>
      </c>
      <c r="E90" s="319"/>
      <c r="F90" s="319"/>
      <c r="G90" s="319"/>
      <c r="H90" s="319"/>
      <c r="I90" s="1040">
        <f>IFERROR(SUM(I88:I89), 0)</f>
        <v>0</v>
      </c>
      <c r="J90" s="1040">
        <f t="shared" si="6"/>
        <v>0</v>
      </c>
      <c r="K90" s="319"/>
      <c r="L90" s="319"/>
      <c r="M90" s="319"/>
      <c r="N90" s="319"/>
      <c r="O90" s="306">
        <f>IFERROR(SUM(O88:O89), 0)</f>
        <v>0</v>
      </c>
      <c r="P90" s="307">
        <f t="shared" si="7"/>
        <v>0</v>
      </c>
      <c r="Q90" s="9"/>
      <c r="R90" s="326" t="s">
        <v>966</v>
      </c>
      <c r="S90" s="12"/>
      <c r="T90" s="1330" t="s">
        <v>967</v>
      </c>
      <c r="U90" s="324"/>
      <c r="V90" s="324"/>
      <c r="W90" s="294" t="s">
        <v>965</v>
      </c>
      <c r="X90" s="286" t="s">
        <v>167</v>
      </c>
      <c r="Y90" s="286">
        <v>3</v>
      </c>
      <c r="Z90" s="319"/>
      <c r="AA90" s="319"/>
      <c r="AB90" s="319"/>
      <c r="AC90" s="319"/>
      <c r="AD90" s="306" t="s">
        <v>968</v>
      </c>
      <c r="AE90" s="306" t="s">
        <v>969</v>
      </c>
      <c r="AF90" s="319"/>
      <c r="AG90" s="319"/>
      <c r="AH90" s="319"/>
      <c r="AI90" s="319"/>
      <c r="AJ90" s="311" t="s">
        <v>968</v>
      </c>
      <c r="AK90" s="307" t="s">
        <v>969</v>
      </c>
      <c r="AL90" s="9"/>
      <c r="AM90" s="326" t="s">
        <v>966</v>
      </c>
      <c r="AN90" s="12"/>
      <c r="AO90" s="326"/>
      <c r="AP90" s="324"/>
    </row>
    <row r="91" spans="1:42" customFormat="1" ht="20.25" customHeight="1" thickTop="1" x14ac:dyDescent="0.2">
      <c r="A91" s="324"/>
      <c r="B91" s="294" t="s">
        <v>970</v>
      </c>
      <c r="C91" s="286" t="s">
        <v>167</v>
      </c>
      <c r="D91" s="286">
        <v>3</v>
      </c>
      <c r="E91" s="319"/>
      <c r="F91" s="319"/>
      <c r="G91" s="319"/>
      <c r="H91" s="319"/>
      <c r="I91" s="1039"/>
      <c r="J91" s="1040">
        <f t="shared" si="6"/>
        <v>0</v>
      </c>
      <c r="K91" s="319"/>
      <c r="L91" s="319"/>
      <c r="M91" s="319"/>
      <c r="N91" s="319"/>
      <c r="O91" s="1333">
        <v>0</v>
      </c>
      <c r="P91" s="307">
        <f t="shared" si="7"/>
        <v>0</v>
      </c>
      <c r="Q91" s="9"/>
      <c r="R91" s="326" t="s">
        <v>971</v>
      </c>
      <c r="S91" s="12"/>
      <c r="T91" s="1330" t="s">
        <v>957</v>
      </c>
      <c r="U91" s="324"/>
      <c r="V91" s="324"/>
      <c r="W91" s="294" t="s">
        <v>970</v>
      </c>
      <c r="X91" s="286" t="s">
        <v>167</v>
      </c>
      <c r="Y91" s="286">
        <v>3</v>
      </c>
      <c r="Z91" s="319"/>
      <c r="AA91" s="319"/>
      <c r="AB91" s="319"/>
      <c r="AC91" s="319"/>
      <c r="AD91" s="309" t="s">
        <v>972</v>
      </c>
      <c r="AE91" s="306" t="s">
        <v>973</v>
      </c>
      <c r="AF91" s="319"/>
      <c r="AG91" s="319"/>
      <c r="AH91" s="319"/>
      <c r="AI91" s="319"/>
      <c r="AJ91" s="310" t="s">
        <v>972</v>
      </c>
      <c r="AK91" s="307" t="s">
        <v>973</v>
      </c>
      <c r="AL91" s="9"/>
      <c r="AM91" s="326" t="s">
        <v>971</v>
      </c>
      <c r="AN91" s="12"/>
      <c r="AO91" s="326"/>
      <c r="AP91" s="324"/>
    </row>
    <row r="92" spans="1:42" customFormat="1" ht="20.25" customHeight="1" x14ac:dyDescent="0.2">
      <c r="A92" s="324"/>
      <c r="B92" s="294" t="s">
        <v>974</v>
      </c>
      <c r="C92" s="286" t="s">
        <v>167</v>
      </c>
      <c r="D92" s="286">
        <v>3</v>
      </c>
      <c r="E92" s="319"/>
      <c r="F92" s="319"/>
      <c r="G92" s="319"/>
      <c r="H92" s="319"/>
      <c r="I92" s="1039"/>
      <c r="J92" s="1040">
        <f t="shared" si="6"/>
        <v>0</v>
      </c>
      <c r="K92" s="319"/>
      <c r="L92" s="319"/>
      <c r="M92" s="319"/>
      <c r="N92" s="319"/>
      <c r="O92" s="1327">
        <v>0</v>
      </c>
      <c r="P92" s="307">
        <f t="shared" si="7"/>
        <v>0</v>
      </c>
      <c r="Q92" s="9"/>
      <c r="R92" s="326" t="s">
        <v>975</v>
      </c>
      <c r="S92" s="12"/>
      <c r="T92" s="1330" t="s">
        <v>962</v>
      </c>
      <c r="U92" s="324"/>
      <c r="V92" s="324"/>
      <c r="W92" s="294" t="s">
        <v>974</v>
      </c>
      <c r="X92" s="286" t="s">
        <v>167</v>
      </c>
      <c r="Y92" s="286">
        <v>3</v>
      </c>
      <c r="Z92" s="319"/>
      <c r="AA92" s="319"/>
      <c r="AB92" s="319"/>
      <c r="AC92" s="319"/>
      <c r="AD92" s="309" t="s">
        <v>976</v>
      </c>
      <c r="AE92" s="306" t="s">
        <v>977</v>
      </c>
      <c r="AF92" s="319"/>
      <c r="AG92" s="319"/>
      <c r="AH92" s="319"/>
      <c r="AI92" s="319"/>
      <c r="AJ92" s="310" t="s">
        <v>976</v>
      </c>
      <c r="AK92" s="307" t="s">
        <v>977</v>
      </c>
      <c r="AL92" s="9"/>
      <c r="AM92" s="326" t="s">
        <v>975</v>
      </c>
      <c r="AN92" s="12"/>
      <c r="AO92" s="326"/>
      <c r="AP92" s="324"/>
    </row>
    <row r="93" spans="1:42" customFormat="1" ht="20.25" customHeight="1" thickBot="1" x14ac:dyDescent="0.25">
      <c r="A93" s="324"/>
      <c r="B93" s="294" t="s">
        <v>978</v>
      </c>
      <c r="C93" s="286" t="s">
        <v>167</v>
      </c>
      <c r="D93" s="286">
        <v>3</v>
      </c>
      <c r="E93" s="319"/>
      <c r="F93" s="319"/>
      <c r="G93" s="319"/>
      <c r="H93" s="319"/>
      <c r="I93" s="1040">
        <f>IFERROR(SUM(I91:I92), 0)</f>
        <v>0</v>
      </c>
      <c r="J93" s="1040">
        <f t="shared" si="6"/>
        <v>0</v>
      </c>
      <c r="K93" s="319"/>
      <c r="L93" s="319"/>
      <c r="M93" s="319"/>
      <c r="N93" s="319"/>
      <c r="O93" s="306">
        <f>IFERROR(SUM(O91:O92), 0)</f>
        <v>0</v>
      </c>
      <c r="P93" s="307">
        <f t="shared" si="7"/>
        <v>0</v>
      </c>
      <c r="Q93" s="9"/>
      <c r="R93" s="326" t="s">
        <v>979</v>
      </c>
      <c r="S93" s="12"/>
      <c r="T93" s="1330" t="s">
        <v>967</v>
      </c>
      <c r="U93" s="324"/>
      <c r="V93" s="324"/>
      <c r="W93" s="294" t="s">
        <v>978</v>
      </c>
      <c r="X93" s="286" t="s">
        <v>167</v>
      </c>
      <c r="Y93" s="286">
        <v>3</v>
      </c>
      <c r="Z93" s="319"/>
      <c r="AA93" s="319"/>
      <c r="AB93" s="319"/>
      <c r="AC93" s="319"/>
      <c r="AD93" s="306" t="s">
        <v>980</v>
      </c>
      <c r="AE93" s="306" t="s">
        <v>981</v>
      </c>
      <c r="AF93" s="319"/>
      <c r="AG93" s="319"/>
      <c r="AH93" s="319"/>
      <c r="AI93" s="319"/>
      <c r="AJ93" s="311" t="s">
        <v>980</v>
      </c>
      <c r="AK93" s="307" t="s">
        <v>981</v>
      </c>
      <c r="AL93" s="9"/>
      <c r="AM93" s="326" t="s">
        <v>979</v>
      </c>
      <c r="AN93" s="12"/>
      <c r="AO93" s="326"/>
      <c r="AP93" s="324"/>
    </row>
    <row r="94" spans="1:42" customFormat="1" ht="20.25" customHeight="1" thickTop="1" x14ac:dyDescent="0.2">
      <c r="A94" s="324"/>
      <c r="B94" s="294" t="s">
        <v>982</v>
      </c>
      <c r="C94" s="286" t="s">
        <v>167</v>
      </c>
      <c r="D94" s="286">
        <v>3</v>
      </c>
      <c r="E94" s="319"/>
      <c r="F94" s="319"/>
      <c r="G94" s="319"/>
      <c r="H94" s="319"/>
      <c r="I94" s="1039"/>
      <c r="J94" s="1040">
        <f t="shared" si="6"/>
        <v>0</v>
      </c>
      <c r="K94" s="319"/>
      <c r="L94" s="319"/>
      <c r="M94" s="319"/>
      <c r="N94" s="319"/>
      <c r="O94" s="1333">
        <v>0</v>
      </c>
      <c r="P94" s="307">
        <f t="shared" si="7"/>
        <v>0</v>
      </c>
      <c r="Q94" s="9"/>
      <c r="R94" s="326" t="s">
        <v>983</v>
      </c>
      <c r="S94" s="12"/>
      <c r="T94" s="1330" t="s">
        <v>984</v>
      </c>
      <c r="U94" s="324"/>
      <c r="V94" s="324"/>
      <c r="W94" s="294" t="s">
        <v>982</v>
      </c>
      <c r="X94" s="286" t="s">
        <v>167</v>
      </c>
      <c r="Y94" s="286">
        <v>3</v>
      </c>
      <c r="Z94" s="319"/>
      <c r="AA94" s="319"/>
      <c r="AB94" s="319"/>
      <c r="AC94" s="319"/>
      <c r="AD94" s="309" t="s">
        <v>985</v>
      </c>
      <c r="AE94" s="306" t="s">
        <v>986</v>
      </c>
      <c r="AF94" s="319"/>
      <c r="AG94" s="319"/>
      <c r="AH94" s="319"/>
      <c r="AI94" s="319"/>
      <c r="AJ94" s="310" t="s">
        <v>985</v>
      </c>
      <c r="AK94" s="307" t="s">
        <v>986</v>
      </c>
      <c r="AL94" s="9"/>
      <c r="AM94" s="326" t="s">
        <v>983</v>
      </c>
      <c r="AN94" s="12"/>
      <c r="AO94" s="326"/>
      <c r="AP94" s="324"/>
    </row>
    <row r="95" spans="1:42" customFormat="1" ht="20.25" customHeight="1" x14ac:dyDescent="0.2">
      <c r="A95" s="324"/>
      <c r="B95" s="294" t="s">
        <v>987</v>
      </c>
      <c r="C95" s="286" t="s">
        <v>167</v>
      </c>
      <c r="D95" s="286">
        <v>3</v>
      </c>
      <c r="E95" s="319"/>
      <c r="F95" s="319"/>
      <c r="G95" s="319"/>
      <c r="H95" s="319"/>
      <c r="I95" s="1039"/>
      <c r="J95" s="1040">
        <f t="shared" si="6"/>
        <v>0</v>
      </c>
      <c r="K95" s="319"/>
      <c r="L95" s="319"/>
      <c r="M95" s="319"/>
      <c r="N95" s="319"/>
      <c r="O95" s="1327">
        <v>0</v>
      </c>
      <c r="P95" s="307">
        <f t="shared" si="7"/>
        <v>0</v>
      </c>
      <c r="Q95" s="9"/>
      <c r="R95" s="326" t="s">
        <v>988</v>
      </c>
      <c r="S95" s="12"/>
      <c r="T95" s="1330" t="s">
        <v>989</v>
      </c>
      <c r="U95" s="324"/>
      <c r="V95" s="324"/>
      <c r="W95" s="294" t="s">
        <v>987</v>
      </c>
      <c r="X95" s="286" t="s">
        <v>167</v>
      </c>
      <c r="Y95" s="286">
        <v>3</v>
      </c>
      <c r="Z95" s="319"/>
      <c r="AA95" s="319"/>
      <c r="AB95" s="319"/>
      <c r="AC95" s="319"/>
      <c r="AD95" s="309" t="s">
        <v>990</v>
      </c>
      <c r="AE95" s="306" t="s">
        <v>991</v>
      </c>
      <c r="AF95" s="319"/>
      <c r="AG95" s="319"/>
      <c r="AH95" s="319"/>
      <c r="AI95" s="319"/>
      <c r="AJ95" s="310" t="s">
        <v>990</v>
      </c>
      <c r="AK95" s="307" t="s">
        <v>991</v>
      </c>
      <c r="AL95" s="9"/>
      <c r="AM95" s="326" t="s">
        <v>988</v>
      </c>
      <c r="AN95" s="12"/>
      <c r="AO95" s="326"/>
      <c r="AP95" s="324"/>
    </row>
    <row r="96" spans="1:42" customFormat="1" ht="20.25" customHeight="1" thickBot="1" x14ac:dyDescent="0.25">
      <c r="A96" s="324"/>
      <c r="B96" s="294" t="s">
        <v>992</v>
      </c>
      <c r="C96" s="286" t="s">
        <v>167</v>
      </c>
      <c r="D96" s="286">
        <v>3</v>
      </c>
      <c r="E96" s="319"/>
      <c r="F96" s="319"/>
      <c r="G96" s="319"/>
      <c r="H96" s="319"/>
      <c r="I96" s="1040">
        <f>IFERROR(SUM(I94:I95), 0)</f>
        <v>0</v>
      </c>
      <c r="J96" s="1040">
        <f t="shared" si="6"/>
        <v>0</v>
      </c>
      <c r="K96" s="319"/>
      <c r="L96" s="319"/>
      <c r="M96" s="319"/>
      <c r="N96" s="319"/>
      <c r="O96" s="306">
        <f>IFERROR(SUM(O94:O95), 0)</f>
        <v>0</v>
      </c>
      <c r="P96" s="307">
        <f t="shared" si="7"/>
        <v>0</v>
      </c>
      <c r="Q96" s="9"/>
      <c r="R96" s="326" t="s">
        <v>993</v>
      </c>
      <c r="S96" s="12"/>
      <c r="T96" s="1330" t="s">
        <v>994</v>
      </c>
      <c r="U96" s="324"/>
      <c r="V96" s="324"/>
      <c r="W96" s="294" t="s">
        <v>992</v>
      </c>
      <c r="X96" s="286" t="s">
        <v>167</v>
      </c>
      <c r="Y96" s="286">
        <v>3</v>
      </c>
      <c r="Z96" s="319"/>
      <c r="AA96" s="319"/>
      <c r="AB96" s="319"/>
      <c r="AC96" s="319"/>
      <c r="AD96" s="306" t="s">
        <v>995</v>
      </c>
      <c r="AE96" s="306" t="s">
        <v>996</v>
      </c>
      <c r="AF96" s="319"/>
      <c r="AG96" s="319"/>
      <c r="AH96" s="319"/>
      <c r="AI96" s="319"/>
      <c r="AJ96" s="311" t="s">
        <v>995</v>
      </c>
      <c r="AK96" s="307" t="s">
        <v>996</v>
      </c>
      <c r="AL96" s="9"/>
      <c r="AM96" s="326" t="s">
        <v>993</v>
      </c>
      <c r="AN96" s="12"/>
      <c r="AO96" s="326"/>
      <c r="AP96" s="324"/>
    </row>
    <row r="97" spans="1:42" customFormat="1" ht="20.25" customHeight="1" thickTop="1" x14ac:dyDescent="0.2">
      <c r="A97" s="324"/>
      <c r="B97" s="294" t="s">
        <v>997</v>
      </c>
      <c r="C97" s="286" t="s">
        <v>167</v>
      </c>
      <c r="D97" s="286">
        <v>3</v>
      </c>
      <c r="E97" s="319"/>
      <c r="F97" s="319"/>
      <c r="G97" s="319"/>
      <c r="H97" s="319"/>
      <c r="I97" s="1039"/>
      <c r="J97" s="1040">
        <f t="shared" si="6"/>
        <v>0</v>
      </c>
      <c r="K97" s="319"/>
      <c r="L97" s="319"/>
      <c r="M97" s="319"/>
      <c r="N97" s="319"/>
      <c r="O97" s="1333">
        <v>0</v>
      </c>
      <c r="P97" s="307">
        <f t="shared" si="7"/>
        <v>0</v>
      </c>
      <c r="Q97" s="9"/>
      <c r="R97" s="326" t="s">
        <v>998</v>
      </c>
      <c r="S97" s="12"/>
      <c r="T97" s="1330" t="s">
        <v>999</v>
      </c>
      <c r="U97" s="324"/>
      <c r="V97" s="324"/>
      <c r="W97" s="294" t="s">
        <v>997</v>
      </c>
      <c r="X97" s="286" t="s">
        <v>167</v>
      </c>
      <c r="Y97" s="286">
        <v>3</v>
      </c>
      <c r="Z97" s="319"/>
      <c r="AA97" s="319"/>
      <c r="AB97" s="319"/>
      <c r="AC97" s="319"/>
      <c r="AD97" s="309" t="s">
        <v>1000</v>
      </c>
      <c r="AE97" s="306" t="s">
        <v>1001</v>
      </c>
      <c r="AF97" s="319"/>
      <c r="AG97" s="319"/>
      <c r="AH97" s="319"/>
      <c r="AI97" s="319"/>
      <c r="AJ97" s="310" t="s">
        <v>1000</v>
      </c>
      <c r="AK97" s="307" t="s">
        <v>1001</v>
      </c>
      <c r="AL97" s="9"/>
      <c r="AM97" s="326" t="s">
        <v>998</v>
      </c>
      <c r="AN97" s="12"/>
      <c r="AO97" s="326"/>
      <c r="AP97" s="324"/>
    </row>
    <row r="98" spans="1:42" customFormat="1" ht="20.25" customHeight="1" x14ac:dyDescent="0.2">
      <c r="A98" s="324"/>
      <c r="B98" s="294" t="s">
        <v>1002</v>
      </c>
      <c r="C98" s="286" t="s">
        <v>167</v>
      </c>
      <c r="D98" s="286">
        <v>3</v>
      </c>
      <c r="E98" s="319"/>
      <c r="F98" s="319"/>
      <c r="G98" s="319"/>
      <c r="H98" s="319"/>
      <c r="I98" s="1039"/>
      <c r="J98" s="1040">
        <f t="shared" si="6"/>
        <v>0</v>
      </c>
      <c r="K98" s="319"/>
      <c r="L98" s="319"/>
      <c r="M98" s="319"/>
      <c r="N98" s="319"/>
      <c r="O98" s="1327">
        <v>0</v>
      </c>
      <c r="P98" s="307">
        <f t="shared" si="7"/>
        <v>0</v>
      </c>
      <c r="Q98" s="9"/>
      <c r="R98" s="326" t="s">
        <v>1003</v>
      </c>
      <c r="S98" s="12"/>
      <c r="T98" s="1330" t="s">
        <v>1004</v>
      </c>
      <c r="U98" s="324"/>
      <c r="V98" s="324"/>
      <c r="W98" s="294" t="s">
        <v>1002</v>
      </c>
      <c r="X98" s="286" t="s">
        <v>167</v>
      </c>
      <c r="Y98" s="286">
        <v>3</v>
      </c>
      <c r="Z98" s="319"/>
      <c r="AA98" s="319"/>
      <c r="AB98" s="319"/>
      <c r="AC98" s="319"/>
      <c r="AD98" s="309" t="s">
        <v>1005</v>
      </c>
      <c r="AE98" s="306" t="s">
        <v>1006</v>
      </c>
      <c r="AF98" s="319"/>
      <c r="AG98" s="319"/>
      <c r="AH98" s="319"/>
      <c r="AI98" s="319"/>
      <c r="AJ98" s="310" t="s">
        <v>1005</v>
      </c>
      <c r="AK98" s="307" t="s">
        <v>1006</v>
      </c>
      <c r="AL98" s="9"/>
      <c r="AM98" s="326" t="s">
        <v>1003</v>
      </c>
      <c r="AN98" s="12"/>
      <c r="AO98" s="326"/>
      <c r="AP98" s="324"/>
    </row>
    <row r="99" spans="1:42" customFormat="1" ht="20.25" customHeight="1" x14ac:dyDescent="0.2">
      <c r="A99" s="324"/>
      <c r="B99" s="294" t="s">
        <v>1007</v>
      </c>
      <c r="C99" s="286" t="s">
        <v>167</v>
      </c>
      <c r="D99" s="286">
        <v>3</v>
      </c>
      <c r="E99" s="319"/>
      <c r="F99" s="319"/>
      <c r="G99" s="319"/>
      <c r="H99" s="319"/>
      <c r="I99" s="1040">
        <f>IFERROR(SUM(I97:I98), 0)</f>
        <v>0</v>
      </c>
      <c r="J99" s="1040">
        <f t="shared" si="6"/>
        <v>0</v>
      </c>
      <c r="K99" s="319"/>
      <c r="L99" s="319"/>
      <c r="M99" s="319"/>
      <c r="N99" s="319"/>
      <c r="O99" s="306">
        <f>IFERROR(SUM(O97:O98), 0)</f>
        <v>0</v>
      </c>
      <c r="P99" s="307">
        <f t="shared" si="7"/>
        <v>0</v>
      </c>
      <c r="Q99" s="9"/>
      <c r="R99" s="326" t="s">
        <v>1008</v>
      </c>
      <c r="S99" s="12"/>
      <c r="T99" s="1330" t="s">
        <v>1009</v>
      </c>
      <c r="U99" s="324"/>
      <c r="V99" s="324"/>
      <c r="W99" s="294" t="s">
        <v>1007</v>
      </c>
      <c r="X99" s="286" t="s">
        <v>167</v>
      </c>
      <c r="Y99" s="286">
        <v>3</v>
      </c>
      <c r="Z99" s="319"/>
      <c r="AA99" s="319"/>
      <c r="AB99" s="319"/>
      <c r="AC99" s="319"/>
      <c r="AD99" s="306" t="s">
        <v>1010</v>
      </c>
      <c r="AE99" s="306" t="s">
        <v>1011</v>
      </c>
      <c r="AF99" s="319"/>
      <c r="AG99" s="319"/>
      <c r="AH99" s="319"/>
      <c r="AI99" s="319"/>
      <c r="AJ99" s="311" t="s">
        <v>1010</v>
      </c>
      <c r="AK99" s="307" t="s">
        <v>1011</v>
      </c>
      <c r="AL99" s="9"/>
      <c r="AM99" s="326" t="s">
        <v>1008</v>
      </c>
      <c r="AN99" s="12"/>
      <c r="AO99" s="326"/>
      <c r="AP99" s="324"/>
    </row>
    <row r="100" spans="1:42" customFormat="1" ht="20.25" customHeight="1" thickBot="1" x14ac:dyDescent="0.25">
      <c r="A100" s="324"/>
      <c r="B100" s="295" t="s">
        <v>1012</v>
      </c>
      <c r="C100" s="296" t="s">
        <v>167</v>
      </c>
      <c r="D100" s="296">
        <v>3</v>
      </c>
      <c r="E100" s="320"/>
      <c r="F100" s="320"/>
      <c r="G100" s="320"/>
      <c r="H100" s="320"/>
      <c r="I100" s="1041">
        <f>I72+I75+I78+I81+I84+I87+I90+I93+I96+I99</f>
        <v>0</v>
      </c>
      <c r="J100" s="1041">
        <f t="shared" si="6"/>
        <v>0</v>
      </c>
      <c r="K100" s="320"/>
      <c r="L100" s="320"/>
      <c r="M100" s="320"/>
      <c r="N100" s="320"/>
      <c r="O100" s="312">
        <f>O72+O75+O78+O81+O84+O87+O90+O93+O96+O99</f>
        <v>0</v>
      </c>
      <c r="P100" s="313">
        <f t="shared" si="7"/>
        <v>0</v>
      </c>
      <c r="Q100" s="9"/>
      <c r="R100" s="327" t="s">
        <v>1013</v>
      </c>
      <c r="S100" s="12"/>
      <c r="T100" s="1331" t="s">
        <v>1014</v>
      </c>
      <c r="U100" s="324"/>
      <c r="V100" s="324"/>
      <c r="W100" s="295" t="s">
        <v>1012</v>
      </c>
      <c r="X100" s="296" t="s">
        <v>167</v>
      </c>
      <c r="Y100" s="296">
        <v>3</v>
      </c>
      <c r="Z100" s="320"/>
      <c r="AA100" s="320"/>
      <c r="AB100" s="320"/>
      <c r="AC100" s="320"/>
      <c r="AD100" s="312" t="s">
        <v>1015</v>
      </c>
      <c r="AE100" s="312" t="s">
        <v>1016</v>
      </c>
      <c r="AF100" s="320"/>
      <c r="AG100" s="320"/>
      <c r="AH100" s="320"/>
      <c r="AI100" s="320"/>
      <c r="AJ100" s="315" t="s">
        <v>1015</v>
      </c>
      <c r="AK100" s="313" t="s">
        <v>1016</v>
      </c>
      <c r="AL100" s="9"/>
      <c r="AM100" s="327" t="s">
        <v>1013</v>
      </c>
      <c r="AN100" s="12"/>
      <c r="AO100" s="327"/>
      <c r="AP100" s="324"/>
    </row>
    <row r="101" spans="1:42" customFormat="1" ht="20.25" customHeight="1" thickTop="1" thickBot="1" x14ac:dyDescent="0.25">
      <c r="A101" s="324"/>
      <c r="B101" s="316"/>
      <c r="C101" s="9"/>
      <c r="D101" s="9"/>
      <c r="E101" s="317"/>
      <c r="F101" s="317"/>
      <c r="G101" s="317"/>
      <c r="H101" s="317"/>
      <c r="I101" s="317"/>
      <c r="J101" s="317"/>
      <c r="K101" s="317"/>
      <c r="L101" s="317"/>
      <c r="M101" s="317"/>
      <c r="N101" s="317"/>
      <c r="O101" s="317"/>
      <c r="P101" s="1334"/>
      <c r="Q101" s="12"/>
      <c r="R101" s="12"/>
      <c r="S101" s="12"/>
      <c r="T101" s="9"/>
      <c r="U101" s="324"/>
      <c r="V101" s="324"/>
      <c r="W101" s="316"/>
      <c r="X101" s="9"/>
      <c r="Y101" s="9"/>
      <c r="Z101" s="317"/>
      <c r="AA101" s="317"/>
      <c r="AB101" s="317"/>
      <c r="AC101" s="317"/>
      <c r="AD101" s="317"/>
      <c r="AE101" s="317"/>
      <c r="AF101" s="317"/>
      <c r="AG101" s="317"/>
      <c r="AH101" s="317"/>
      <c r="AI101" s="317"/>
      <c r="AJ101" s="317"/>
      <c r="AK101" s="317"/>
      <c r="AL101" s="12"/>
      <c r="AM101" s="12"/>
      <c r="AN101" s="12"/>
      <c r="AO101" s="12"/>
      <c r="AP101" s="324"/>
    </row>
    <row r="102" spans="1:42" customFormat="1" ht="20.25" customHeight="1" thickTop="1" thickBot="1" x14ac:dyDescent="0.25">
      <c r="A102" s="324"/>
      <c r="B102" s="290" t="s">
        <v>1017</v>
      </c>
      <c r="C102" s="9"/>
      <c r="D102" s="9"/>
      <c r="E102" s="317"/>
      <c r="F102" s="317"/>
      <c r="G102" s="317"/>
      <c r="H102" s="317"/>
      <c r="I102" s="317"/>
      <c r="J102" s="317"/>
      <c r="K102" s="317"/>
      <c r="L102" s="317"/>
      <c r="M102" s="317"/>
      <c r="N102" s="317"/>
      <c r="O102" s="317"/>
      <c r="P102" s="317"/>
      <c r="Q102" s="12"/>
      <c r="R102" s="12"/>
      <c r="S102" s="12"/>
      <c r="T102" s="9"/>
      <c r="U102" s="324"/>
      <c r="V102" s="324"/>
      <c r="W102" s="290" t="s">
        <v>1017</v>
      </c>
      <c r="X102" s="9"/>
      <c r="Y102" s="9"/>
      <c r="Z102" s="317"/>
      <c r="AA102" s="317"/>
      <c r="AB102" s="317"/>
      <c r="AC102" s="317"/>
      <c r="AD102" s="317"/>
      <c r="AE102" s="317"/>
      <c r="AF102" s="317"/>
      <c r="AG102" s="317"/>
      <c r="AH102" s="317"/>
      <c r="AI102" s="317"/>
      <c r="AJ102" s="317"/>
      <c r="AK102" s="317"/>
      <c r="AL102" s="12"/>
      <c r="AM102" s="12"/>
      <c r="AN102" s="12"/>
      <c r="AO102" s="12"/>
      <c r="AP102" s="324"/>
    </row>
    <row r="103" spans="1:42" customFormat="1" ht="20.25" customHeight="1" thickTop="1" x14ac:dyDescent="0.2">
      <c r="A103" s="324"/>
      <c r="B103" s="291" t="s">
        <v>1018</v>
      </c>
      <c r="C103" s="292" t="s">
        <v>167</v>
      </c>
      <c r="D103" s="292">
        <v>3</v>
      </c>
      <c r="E103" s="1037"/>
      <c r="F103" s="1037"/>
      <c r="G103" s="1037"/>
      <c r="H103" s="1037"/>
      <c r="I103" s="1037"/>
      <c r="J103" s="1038">
        <f t="shared" ref="J103:J129" si="8">IFERROR(SUM(E103:I103), 0)</f>
        <v>0</v>
      </c>
      <c r="K103" s="1333">
        <v>0</v>
      </c>
      <c r="L103" s="1333">
        <v>0</v>
      </c>
      <c r="M103" s="1333">
        <v>0</v>
      </c>
      <c r="N103" s="1333">
        <v>0.13881595330024785</v>
      </c>
      <c r="O103" s="1333">
        <v>4.3820572686051338E-3</v>
      </c>
      <c r="P103" s="302">
        <f t="shared" ref="P103:P129" si="9">IFERROR(SUM(K103:O103), 0)</f>
        <v>0.14319801056885298</v>
      </c>
      <c r="Q103" s="12"/>
      <c r="R103" s="325" t="s">
        <v>1019</v>
      </c>
      <c r="S103" s="12"/>
      <c r="T103" s="1329" t="s">
        <v>1020</v>
      </c>
      <c r="U103" s="324"/>
      <c r="V103" s="324"/>
      <c r="W103" s="291" t="s">
        <v>1018</v>
      </c>
      <c r="X103" s="292" t="s">
        <v>167</v>
      </c>
      <c r="Y103" s="292">
        <v>3</v>
      </c>
      <c r="Z103" s="304" t="s">
        <v>1021</v>
      </c>
      <c r="AA103" s="304" t="s">
        <v>1022</v>
      </c>
      <c r="AB103" s="304" t="s">
        <v>1023</v>
      </c>
      <c r="AC103" s="304" t="s">
        <v>1024</v>
      </c>
      <c r="AD103" s="304" t="s">
        <v>1025</v>
      </c>
      <c r="AE103" s="301" t="s">
        <v>1026</v>
      </c>
      <c r="AF103" s="304" t="s">
        <v>1021</v>
      </c>
      <c r="AG103" s="304" t="s">
        <v>1022</v>
      </c>
      <c r="AH103" s="304" t="s">
        <v>1023</v>
      </c>
      <c r="AI103" s="304" t="s">
        <v>1024</v>
      </c>
      <c r="AJ103" s="305" t="s">
        <v>1025</v>
      </c>
      <c r="AK103" s="302" t="s">
        <v>1026</v>
      </c>
      <c r="AL103" s="12"/>
      <c r="AM103" s="325" t="s">
        <v>1019</v>
      </c>
      <c r="AN103" s="12"/>
      <c r="AO103" s="325"/>
      <c r="AP103" s="324"/>
    </row>
    <row r="104" spans="1:42" customFormat="1" ht="20.25" customHeight="1" x14ac:dyDescent="0.2">
      <c r="A104" s="324"/>
      <c r="B104" s="294" t="s">
        <v>1027</v>
      </c>
      <c r="C104" s="286" t="s">
        <v>167</v>
      </c>
      <c r="D104" s="286">
        <v>3</v>
      </c>
      <c r="E104" s="1039"/>
      <c r="F104" s="1039"/>
      <c r="G104" s="1039"/>
      <c r="H104" s="1039"/>
      <c r="I104" s="1039"/>
      <c r="J104" s="1040">
        <f t="shared" si="8"/>
        <v>0</v>
      </c>
      <c r="K104" s="1327">
        <v>0</v>
      </c>
      <c r="L104" s="1327">
        <v>0</v>
      </c>
      <c r="M104" s="1327">
        <v>0</v>
      </c>
      <c r="N104" s="1327">
        <v>0</v>
      </c>
      <c r="O104" s="1327">
        <v>0</v>
      </c>
      <c r="P104" s="307">
        <f t="shared" si="9"/>
        <v>0</v>
      </c>
      <c r="Q104" s="12"/>
      <c r="R104" s="326" t="s">
        <v>1028</v>
      </c>
      <c r="S104" s="12"/>
      <c r="T104" s="1330" t="s">
        <v>1029</v>
      </c>
      <c r="U104" s="324"/>
      <c r="V104" s="324"/>
      <c r="W104" s="294" t="s">
        <v>1027</v>
      </c>
      <c r="X104" s="286" t="s">
        <v>167</v>
      </c>
      <c r="Y104" s="286">
        <v>3</v>
      </c>
      <c r="Z104" s="309" t="s">
        <v>1030</v>
      </c>
      <c r="AA104" s="309" t="s">
        <v>1031</v>
      </c>
      <c r="AB104" s="309" t="s">
        <v>1032</v>
      </c>
      <c r="AC104" s="309" t="s">
        <v>1033</v>
      </c>
      <c r="AD104" s="309" t="s">
        <v>1034</v>
      </c>
      <c r="AE104" s="306" t="s">
        <v>1035</v>
      </c>
      <c r="AF104" s="309" t="s">
        <v>1030</v>
      </c>
      <c r="AG104" s="309" t="s">
        <v>1031</v>
      </c>
      <c r="AH104" s="309" t="s">
        <v>1032</v>
      </c>
      <c r="AI104" s="309" t="s">
        <v>1033</v>
      </c>
      <c r="AJ104" s="310" t="s">
        <v>1034</v>
      </c>
      <c r="AK104" s="307" t="s">
        <v>1035</v>
      </c>
      <c r="AL104" s="12"/>
      <c r="AM104" s="326" t="s">
        <v>1028</v>
      </c>
      <c r="AN104" s="12"/>
      <c r="AO104" s="326"/>
      <c r="AP104" s="324"/>
    </row>
    <row r="105" spans="1:42" customFormat="1" ht="20.25" customHeight="1" x14ac:dyDescent="0.2">
      <c r="A105" s="324"/>
      <c r="B105" s="294" t="s">
        <v>1036</v>
      </c>
      <c r="C105" s="286" t="s">
        <v>167</v>
      </c>
      <c r="D105" s="286">
        <v>3</v>
      </c>
      <c r="E105" s="1040">
        <f>IFERROR(SUM(E103:E104), 0)</f>
        <v>0</v>
      </c>
      <c r="F105" s="1040">
        <f>IFERROR(SUM(F103:F104), 0)</f>
        <v>0</v>
      </c>
      <c r="G105" s="1040">
        <f>IFERROR(SUM(G103:G104), 0)</f>
        <v>0</v>
      </c>
      <c r="H105" s="1040">
        <f>IFERROR(SUM(H103:H104), 0)</f>
        <v>0</v>
      </c>
      <c r="I105" s="1040">
        <f>IFERROR(SUM(I103:I104), 0)</f>
        <v>0</v>
      </c>
      <c r="J105" s="1040">
        <f t="shared" si="8"/>
        <v>0</v>
      </c>
      <c r="K105" s="306">
        <f>IFERROR(SUM(K103:K104), 0)</f>
        <v>0</v>
      </c>
      <c r="L105" s="306">
        <f>IFERROR(SUM(L103:L104), 0)</f>
        <v>0</v>
      </c>
      <c r="M105" s="306">
        <f>IFERROR(SUM(M103:M104), 0)</f>
        <v>0</v>
      </c>
      <c r="N105" s="306">
        <f>IFERROR(SUM(N103:N104), 0)</f>
        <v>0.13881595330024785</v>
      </c>
      <c r="O105" s="306">
        <f>IFERROR(SUM(O103:O104), 0)</f>
        <v>4.3820572686051338E-3</v>
      </c>
      <c r="P105" s="307">
        <f t="shared" si="9"/>
        <v>0.14319801056885298</v>
      </c>
      <c r="Q105" s="12"/>
      <c r="R105" s="326" t="s">
        <v>1037</v>
      </c>
      <c r="S105" s="12"/>
      <c r="T105" s="1330" t="s">
        <v>1038</v>
      </c>
      <c r="U105" s="324"/>
      <c r="V105" s="324"/>
      <c r="W105" s="294" t="s">
        <v>1036</v>
      </c>
      <c r="X105" s="286" t="s">
        <v>167</v>
      </c>
      <c r="Y105" s="286">
        <v>3</v>
      </c>
      <c r="Z105" s="306" t="s">
        <v>1039</v>
      </c>
      <c r="AA105" s="306" t="s">
        <v>1040</v>
      </c>
      <c r="AB105" s="306" t="s">
        <v>1041</v>
      </c>
      <c r="AC105" s="306" t="s">
        <v>1042</v>
      </c>
      <c r="AD105" s="306" t="s">
        <v>1043</v>
      </c>
      <c r="AE105" s="306" t="s">
        <v>1044</v>
      </c>
      <c r="AF105" s="306" t="s">
        <v>1039</v>
      </c>
      <c r="AG105" s="306" t="s">
        <v>1040</v>
      </c>
      <c r="AH105" s="306" t="s">
        <v>1041</v>
      </c>
      <c r="AI105" s="306" t="s">
        <v>1042</v>
      </c>
      <c r="AJ105" s="311" t="s">
        <v>1043</v>
      </c>
      <c r="AK105" s="307" t="s">
        <v>1044</v>
      </c>
      <c r="AL105" s="12"/>
      <c r="AM105" s="326" t="s">
        <v>1037</v>
      </c>
      <c r="AN105" s="12"/>
      <c r="AO105" s="326"/>
      <c r="AP105" s="324"/>
    </row>
    <row r="106" spans="1:42" customFormat="1" ht="20.25" customHeight="1" x14ac:dyDescent="0.2">
      <c r="A106" s="324"/>
      <c r="B106" s="294" t="s">
        <v>1045</v>
      </c>
      <c r="C106" s="286" t="s">
        <v>167</v>
      </c>
      <c r="D106" s="286">
        <v>3</v>
      </c>
      <c r="E106" s="1039"/>
      <c r="F106" s="1039"/>
      <c r="G106" s="1039"/>
      <c r="H106" s="1039"/>
      <c r="I106" s="1039"/>
      <c r="J106" s="1040">
        <f t="shared" si="8"/>
        <v>0</v>
      </c>
      <c r="K106" s="1327">
        <v>0</v>
      </c>
      <c r="L106" s="1327">
        <v>0</v>
      </c>
      <c r="M106" s="1327">
        <v>0</v>
      </c>
      <c r="N106" s="1327">
        <v>0</v>
      </c>
      <c r="O106" s="1327">
        <v>0</v>
      </c>
      <c r="P106" s="307">
        <f t="shared" si="9"/>
        <v>0</v>
      </c>
      <c r="Q106" s="12"/>
      <c r="R106" s="326" t="s">
        <v>1046</v>
      </c>
      <c r="S106" s="12"/>
      <c r="T106" s="1330" t="s">
        <v>1020</v>
      </c>
      <c r="U106" s="324"/>
      <c r="V106" s="324"/>
      <c r="W106" s="294" t="s">
        <v>1045</v>
      </c>
      <c r="X106" s="286" t="s">
        <v>167</v>
      </c>
      <c r="Y106" s="286">
        <v>3</v>
      </c>
      <c r="Z106" s="309" t="s">
        <v>1047</v>
      </c>
      <c r="AA106" s="309" t="s">
        <v>1048</v>
      </c>
      <c r="AB106" s="309" t="s">
        <v>1049</v>
      </c>
      <c r="AC106" s="309" t="s">
        <v>1050</v>
      </c>
      <c r="AD106" s="309" t="s">
        <v>1051</v>
      </c>
      <c r="AE106" s="306" t="s">
        <v>1052</v>
      </c>
      <c r="AF106" s="309" t="s">
        <v>1047</v>
      </c>
      <c r="AG106" s="309" t="s">
        <v>1048</v>
      </c>
      <c r="AH106" s="309" t="s">
        <v>1049</v>
      </c>
      <c r="AI106" s="309" t="s">
        <v>1050</v>
      </c>
      <c r="AJ106" s="310" t="s">
        <v>1051</v>
      </c>
      <c r="AK106" s="307" t="s">
        <v>1052</v>
      </c>
      <c r="AL106" s="12"/>
      <c r="AM106" s="326" t="s">
        <v>1046</v>
      </c>
      <c r="AN106" s="12"/>
      <c r="AO106" s="326"/>
      <c r="AP106" s="324"/>
    </row>
    <row r="107" spans="1:42" customFormat="1" ht="20.25" customHeight="1" x14ac:dyDescent="0.2">
      <c r="A107" s="324"/>
      <c r="B107" s="294" t="s">
        <v>1053</v>
      </c>
      <c r="C107" s="286" t="s">
        <v>167</v>
      </c>
      <c r="D107" s="286">
        <v>3</v>
      </c>
      <c r="E107" s="1039"/>
      <c r="F107" s="1039"/>
      <c r="G107" s="1039"/>
      <c r="H107" s="1039"/>
      <c r="I107" s="1039"/>
      <c r="J107" s="1040">
        <f t="shared" si="8"/>
        <v>0</v>
      </c>
      <c r="K107" s="1327">
        <v>0</v>
      </c>
      <c r="L107" s="1327">
        <v>0</v>
      </c>
      <c r="M107" s="1327">
        <v>0</v>
      </c>
      <c r="N107" s="1327">
        <v>0</v>
      </c>
      <c r="O107" s="1327">
        <v>0</v>
      </c>
      <c r="P107" s="307">
        <f t="shared" si="9"/>
        <v>0</v>
      </c>
      <c r="Q107" s="12"/>
      <c r="R107" s="326" t="s">
        <v>1054</v>
      </c>
      <c r="S107" s="12"/>
      <c r="T107" s="1330" t="s">
        <v>1029</v>
      </c>
      <c r="U107" s="324"/>
      <c r="V107" s="324"/>
      <c r="W107" s="294" t="s">
        <v>1053</v>
      </c>
      <c r="X107" s="286" t="s">
        <v>167</v>
      </c>
      <c r="Y107" s="286">
        <v>3</v>
      </c>
      <c r="Z107" s="309" t="s">
        <v>1055</v>
      </c>
      <c r="AA107" s="309" t="s">
        <v>1056</v>
      </c>
      <c r="AB107" s="309" t="s">
        <v>1057</v>
      </c>
      <c r="AC107" s="309" t="s">
        <v>1058</v>
      </c>
      <c r="AD107" s="309" t="s">
        <v>1059</v>
      </c>
      <c r="AE107" s="306" t="s">
        <v>1060</v>
      </c>
      <c r="AF107" s="309" t="s">
        <v>1055</v>
      </c>
      <c r="AG107" s="309" t="s">
        <v>1056</v>
      </c>
      <c r="AH107" s="309" t="s">
        <v>1057</v>
      </c>
      <c r="AI107" s="309" t="s">
        <v>1058</v>
      </c>
      <c r="AJ107" s="310" t="s">
        <v>1059</v>
      </c>
      <c r="AK107" s="307" t="s">
        <v>1060</v>
      </c>
      <c r="AL107" s="12"/>
      <c r="AM107" s="326" t="s">
        <v>1054</v>
      </c>
      <c r="AN107" s="12"/>
      <c r="AO107" s="326"/>
      <c r="AP107" s="324"/>
    </row>
    <row r="108" spans="1:42" customFormat="1" ht="20.25" customHeight="1" x14ac:dyDescent="0.2">
      <c r="A108" s="324"/>
      <c r="B108" s="294" t="s">
        <v>1061</v>
      </c>
      <c r="C108" s="286" t="s">
        <v>167</v>
      </c>
      <c r="D108" s="286">
        <v>3</v>
      </c>
      <c r="E108" s="1040">
        <f>IFERROR(SUM(E106:E107), 0)</f>
        <v>0</v>
      </c>
      <c r="F108" s="1040">
        <f>IFERROR(SUM(F106:F107), 0)</f>
        <v>0</v>
      </c>
      <c r="G108" s="1040">
        <f>IFERROR(SUM(G106:G107), 0)</f>
        <v>0</v>
      </c>
      <c r="H108" s="1040">
        <f>IFERROR(SUM(H106:H107), 0)</f>
        <v>0</v>
      </c>
      <c r="I108" s="1040">
        <f>IFERROR(SUM(I106:I107), 0)</f>
        <v>0</v>
      </c>
      <c r="J108" s="1040">
        <f t="shared" si="8"/>
        <v>0</v>
      </c>
      <c r="K108" s="306">
        <f>IFERROR(SUM(K106:K107), 0)</f>
        <v>0</v>
      </c>
      <c r="L108" s="306">
        <f>IFERROR(SUM(L106:L107), 0)</f>
        <v>0</v>
      </c>
      <c r="M108" s="306">
        <f>IFERROR(SUM(M106:M107), 0)</f>
        <v>0</v>
      </c>
      <c r="N108" s="306">
        <f>IFERROR(SUM(N106:N107), 0)</f>
        <v>0</v>
      </c>
      <c r="O108" s="306">
        <f>IFERROR(SUM(O106:O107), 0)</f>
        <v>0</v>
      </c>
      <c r="P108" s="307">
        <f t="shared" si="9"/>
        <v>0</v>
      </c>
      <c r="Q108" s="12"/>
      <c r="R108" s="326" t="s">
        <v>1062</v>
      </c>
      <c r="S108" s="12"/>
      <c r="T108" s="1330" t="s">
        <v>1038</v>
      </c>
      <c r="U108" s="324"/>
      <c r="V108" s="324"/>
      <c r="W108" s="294" t="s">
        <v>1061</v>
      </c>
      <c r="X108" s="286" t="s">
        <v>167</v>
      </c>
      <c r="Y108" s="286">
        <v>3</v>
      </c>
      <c r="Z108" s="306" t="s">
        <v>1063</v>
      </c>
      <c r="AA108" s="306" t="s">
        <v>1064</v>
      </c>
      <c r="AB108" s="306" t="s">
        <v>1065</v>
      </c>
      <c r="AC108" s="306" t="s">
        <v>1066</v>
      </c>
      <c r="AD108" s="306" t="s">
        <v>1067</v>
      </c>
      <c r="AE108" s="306" t="s">
        <v>1068</v>
      </c>
      <c r="AF108" s="306" t="s">
        <v>1063</v>
      </c>
      <c r="AG108" s="306" t="s">
        <v>1064</v>
      </c>
      <c r="AH108" s="306" t="s">
        <v>1065</v>
      </c>
      <c r="AI108" s="306" t="s">
        <v>1066</v>
      </c>
      <c r="AJ108" s="311" t="s">
        <v>1067</v>
      </c>
      <c r="AK108" s="307" t="s">
        <v>1068</v>
      </c>
      <c r="AL108" s="12"/>
      <c r="AM108" s="326" t="s">
        <v>1062</v>
      </c>
      <c r="AN108" s="12"/>
      <c r="AO108" s="326"/>
      <c r="AP108" s="324"/>
    </row>
    <row r="109" spans="1:42" customFormat="1" ht="20.25" customHeight="1" x14ac:dyDescent="0.2">
      <c r="A109" s="324"/>
      <c r="B109" s="294" t="s">
        <v>1069</v>
      </c>
      <c r="C109" s="286" t="s">
        <v>167</v>
      </c>
      <c r="D109" s="286">
        <v>3</v>
      </c>
      <c r="E109" s="1039"/>
      <c r="F109" s="1039"/>
      <c r="G109" s="1039"/>
      <c r="H109" s="1039"/>
      <c r="I109" s="1039"/>
      <c r="J109" s="1040">
        <f t="shared" si="8"/>
        <v>0</v>
      </c>
      <c r="K109" s="1327">
        <v>0</v>
      </c>
      <c r="L109" s="1327">
        <v>0</v>
      </c>
      <c r="M109" s="1327">
        <v>0</v>
      </c>
      <c r="N109" s="1327">
        <v>1.0042219459123407</v>
      </c>
      <c r="O109" s="1327">
        <v>0</v>
      </c>
      <c r="P109" s="307">
        <f t="shared" si="9"/>
        <v>1.0042219459123407</v>
      </c>
      <c r="Q109" s="12"/>
      <c r="R109" s="326" t="s">
        <v>1070</v>
      </c>
      <c r="S109" s="12"/>
      <c r="T109" s="1330" t="s">
        <v>1071</v>
      </c>
      <c r="U109" s="324"/>
      <c r="V109" s="324"/>
      <c r="W109" s="294" t="s">
        <v>1069</v>
      </c>
      <c r="X109" s="286" t="s">
        <v>167</v>
      </c>
      <c r="Y109" s="286">
        <v>3</v>
      </c>
      <c r="Z109" s="309" t="s">
        <v>1072</v>
      </c>
      <c r="AA109" s="309" t="s">
        <v>1073</v>
      </c>
      <c r="AB109" s="309" t="s">
        <v>1074</v>
      </c>
      <c r="AC109" s="309" t="s">
        <v>1075</v>
      </c>
      <c r="AD109" s="309" t="s">
        <v>1076</v>
      </c>
      <c r="AE109" s="306" t="s">
        <v>1077</v>
      </c>
      <c r="AF109" s="309" t="s">
        <v>1072</v>
      </c>
      <c r="AG109" s="309" t="s">
        <v>1073</v>
      </c>
      <c r="AH109" s="309" t="s">
        <v>1074</v>
      </c>
      <c r="AI109" s="309" t="s">
        <v>1075</v>
      </c>
      <c r="AJ109" s="310" t="s">
        <v>1076</v>
      </c>
      <c r="AK109" s="307" t="s">
        <v>1077</v>
      </c>
      <c r="AL109" s="12"/>
      <c r="AM109" s="326" t="s">
        <v>1070</v>
      </c>
      <c r="AN109" s="12"/>
      <c r="AO109" s="326"/>
      <c r="AP109" s="324"/>
    </row>
    <row r="110" spans="1:42" customFormat="1" ht="20.25" customHeight="1" x14ac:dyDescent="0.2">
      <c r="A110" s="324"/>
      <c r="B110" s="294" t="s">
        <v>1078</v>
      </c>
      <c r="C110" s="286" t="s">
        <v>167</v>
      </c>
      <c r="D110" s="286">
        <v>3</v>
      </c>
      <c r="E110" s="1039"/>
      <c r="F110" s="1039"/>
      <c r="G110" s="1039"/>
      <c r="H110" s="1039"/>
      <c r="I110" s="1039"/>
      <c r="J110" s="1040">
        <f t="shared" si="8"/>
        <v>0</v>
      </c>
      <c r="K110" s="1327">
        <v>0</v>
      </c>
      <c r="L110" s="1327">
        <v>0</v>
      </c>
      <c r="M110" s="1327">
        <v>0</v>
      </c>
      <c r="N110" s="1327">
        <v>0</v>
      </c>
      <c r="O110" s="1327">
        <v>0</v>
      </c>
      <c r="P110" s="307">
        <f t="shared" si="9"/>
        <v>0</v>
      </c>
      <c r="Q110" s="12"/>
      <c r="R110" s="326" t="s">
        <v>1079</v>
      </c>
      <c r="S110" s="12"/>
      <c r="T110" s="1330" t="s">
        <v>1080</v>
      </c>
      <c r="U110" s="324"/>
      <c r="V110" s="324"/>
      <c r="W110" s="294" t="s">
        <v>1078</v>
      </c>
      <c r="X110" s="286" t="s">
        <v>167</v>
      </c>
      <c r="Y110" s="286">
        <v>3</v>
      </c>
      <c r="Z110" s="309" t="s">
        <v>1081</v>
      </c>
      <c r="AA110" s="309" t="s">
        <v>1082</v>
      </c>
      <c r="AB110" s="309" t="s">
        <v>1083</v>
      </c>
      <c r="AC110" s="309" t="s">
        <v>1084</v>
      </c>
      <c r="AD110" s="309" t="s">
        <v>1085</v>
      </c>
      <c r="AE110" s="306" t="s">
        <v>1086</v>
      </c>
      <c r="AF110" s="309" t="s">
        <v>1081</v>
      </c>
      <c r="AG110" s="309" t="s">
        <v>1082</v>
      </c>
      <c r="AH110" s="309" t="s">
        <v>1083</v>
      </c>
      <c r="AI110" s="309" t="s">
        <v>1084</v>
      </c>
      <c r="AJ110" s="310" t="s">
        <v>1085</v>
      </c>
      <c r="AK110" s="307" t="s">
        <v>1086</v>
      </c>
      <c r="AL110" s="12"/>
      <c r="AM110" s="326" t="s">
        <v>1079</v>
      </c>
      <c r="AN110" s="12"/>
      <c r="AO110" s="326"/>
      <c r="AP110" s="324"/>
    </row>
    <row r="111" spans="1:42" customFormat="1" ht="20.25" customHeight="1" x14ac:dyDescent="0.2">
      <c r="A111" s="324"/>
      <c r="B111" s="294" t="s">
        <v>1087</v>
      </c>
      <c r="C111" s="286" t="s">
        <v>167</v>
      </c>
      <c r="D111" s="286">
        <v>3</v>
      </c>
      <c r="E111" s="1040">
        <f>IFERROR(SUM(E109:E110), 0)</f>
        <v>0</v>
      </c>
      <c r="F111" s="1040">
        <f>IFERROR(SUM(F109:F110), 0)</f>
        <v>0</v>
      </c>
      <c r="G111" s="1040">
        <f>IFERROR(SUM(G109:G110), 0)</f>
        <v>0</v>
      </c>
      <c r="H111" s="1040">
        <f>IFERROR(SUM(H109:H110), 0)</f>
        <v>0</v>
      </c>
      <c r="I111" s="1040">
        <f>IFERROR(SUM(I109:I110), 0)</f>
        <v>0</v>
      </c>
      <c r="J111" s="1040">
        <f t="shared" si="8"/>
        <v>0</v>
      </c>
      <c r="K111" s="306">
        <f>IFERROR(SUM(K109:K110), 0)</f>
        <v>0</v>
      </c>
      <c r="L111" s="306">
        <f>IFERROR(SUM(L109:L110), 0)</f>
        <v>0</v>
      </c>
      <c r="M111" s="306">
        <f>IFERROR(SUM(M109:M110), 0)</f>
        <v>0</v>
      </c>
      <c r="N111" s="306">
        <f>IFERROR(SUM(N109:N110), 0)</f>
        <v>1.0042219459123407</v>
      </c>
      <c r="O111" s="306">
        <f>IFERROR(SUM(O109:O110), 0)</f>
        <v>0</v>
      </c>
      <c r="P111" s="307">
        <f t="shared" si="9"/>
        <v>1.0042219459123407</v>
      </c>
      <c r="Q111" s="12"/>
      <c r="R111" s="326" t="s">
        <v>1088</v>
      </c>
      <c r="S111" s="12"/>
      <c r="T111" s="1330" t="s">
        <v>1089</v>
      </c>
      <c r="U111" s="324"/>
      <c r="V111" s="324"/>
      <c r="W111" s="294" t="s">
        <v>1087</v>
      </c>
      <c r="X111" s="286" t="s">
        <v>167</v>
      </c>
      <c r="Y111" s="286">
        <v>3</v>
      </c>
      <c r="Z111" s="306" t="s">
        <v>1090</v>
      </c>
      <c r="AA111" s="306" t="s">
        <v>1091</v>
      </c>
      <c r="AB111" s="306" t="s">
        <v>1092</v>
      </c>
      <c r="AC111" s="306" t="s">
        <v>1093</v>
      </c>
      <c r="AD111" s="306" t="s">
        <v>1094</v>
      </c>
      <c r="AE111" s="306" t="s">
        <v>1095</v>
      </c>
      <c r="AF111" s="306" t="s">
        <v>1090</v>
      </c>
      <c r="AG111" s="306" t="s">
        <v>1091</v>
      </c>
      <c r="AH111" s="306" t="s">
        <v>1092</v>
      </c>
      <c r="AI111" s="306" t="s">
        <v>1093</v>
      </c>
      <c r="AJ111" s="311" t="s">
        <v>1094</v>
      </c>
      <c r="AK111" s="307" t="s">
        <v>1095</v>
      </c>
      <c r="AL111" s="12"/>
      <c r="AM111" s="326" t="s">
        <v>1088</v>
      </c>
      <c r="AN111" s="12"/>
      <c r="AO111" s="326"/>
      <c r="AP111" s="324"/>
    </row>
    <row r="112" spans="1:42" customFormat="1" ht="20.25" customHeight="1" x14ac:dyDescent="0.2">
      <c r="A112" s="324"/>
      <c r="B112" s="294" t="s">
        <v>1096</v>
      </c>
      <c r="C112" s="286" t="s">
        <v>167</v>
      </c>
      <c r="D112" s="286">
        <v>3</v>
      </c>
      <c r="E112" s="1039"/>
      <c r="F112" s="1039"/>
      <c r="G112" s="1039"/>
      <c r="H112" s="1039"/>
      <c r="I112" s="1039"/>
      <c r="J112" s="1040">
        <f t="shared" si="8"/>
        <v>0</v>
      </c>
      <c r="K112" s="1327">
        <v>0</v>
      </c>
      <c r="L112" s="1327">
        <v>0</v>
      </c>
      <c r="M112" s="1327">
        <v>0</v>
      </c>
      <c r="N112" s="1327">
        <v>0</v>
      </c>
      <c r="O112" s="1327">
        <v>0</v>
      </c>
      <c r="P112" s="307">
        <f t="shared" si="9"/>
        <v>0</v>
      </c>
      <c r="Q112" s="12"/>
      <c r="R112" s="326" t="s">
        <v>1097</v>
      </c>
      <c r="S112" s="12"/>
      <c r="T112" s="1330" t="s">
        <v>1098</v>
      </c>
      <c r="U112" s="324"/>
      <c r="V112" s="324"/>
      <c r="W112" s="294" t="s">
        <v>1096</v>
      </c>
      <c r="X112" s="286" t="s">
        <v>167</v>
      </c>
      <c r="Y112" s="286">
        <v>3</v>
      </c>
      <c r="Z112" s="309" t="s">
        <v>1099</v>
      </c>
      <c r="AA112" s="309" t="s">
        <v>1100</v>
      </c>
      <c r="AB112" s="309" t="s">
        <v>1101</v>
      </c>
      <c r="AC112" s="309" t="s">
        <v>1102</v>
      </c>
      <c r="AD112" s="309" t="s">
        <v>1103</v>
      </c>
      <c r="AE112" s="306" t="s">
        <v>1104</v>
      </c>
      <c r="AF112" s="309" t="s">
        <v>1099</v>
      </c>
      <c r="AG112" s="309" t="s">
        <v>1100</v>
      </c>
      <c r="AH112" s="309" t="s">
        <v>1101</v>
      </c>
      <c r="AI112" s="309" t="s">
        <v>1102</v>
      </c>
      <c r="AJ112" s="310" t="s">
        <v>1103</v>
      </c>
      <c r="AK112" s="307" t="s">
        <v>1104</v>
      </c>
      <c r="AL112" s="12"/>
      <c r="AM112" s="326" t="s">
        <v>1097</v>
      </c>
      <c r="AN112" s="12"/>
      <c r="AO112" s="326"/>
      <c r="AP112" s="324"/>
    </row>
    <row r="113" spans="1:42" customFormat="1" ht="20.25" customHeight="1" x14ac:dyDescent="0.2">
      <c r="A113" s="324"/>
      <c r="B113" s="294" t="s">
        <v>1105</v>
      </c>
      <c r="C113" s="286" t="s">
        <v>167</v>
      </c>
      <c r="D113" s="286">
        <v>3</v>
      </c>
      <c r="E113" s="1039"/>
      <c r="F113" s="1039"/>
      <c r="G113" s="1039"/>
      <c r="H113" s="1039"/>
      <c r="I113" s="1039"/>
      <c r="J113" s="1040">
        <f t="shared" si="8"/>
        <v>0</v>
      </c>
      <c r="K113" s="1327">
        <v>0</v>
      </c>
      <c r="L113" s="1327">
        <v>0</v>
      </c>
      <c r="M113" s="1327">
        <v>0</v>
      </c>
      <c r="N113" s="1327">
        <v>0</v>
      </c>
      <c r="O113" s="1327">
        <v>0</v>
      </c>
      <c r="P113" s="307">
        <f t="shared" si="9"/>
        <v>0</v>
      </c>
      <c r="Q113" s="12"/>
      <c r="R113" s="326" t="s">
        <v>1106</v>
      </c>
      <c r="S113" s="12"/>
      <c r="T113" s="1330" t="s">
        <v>1107</v>
      </c>
      <c r="U113" s="324"/>
      <c r="V113" s="324"/>
      <c r="W113" s="294" t="s">
        <v>1105</v>
      </c>
      <c r="X113" s="286" t="s">
        <v>167</v>
      </c>
      <c r="Y113" s="286">
        <v>3</v>
      </c>
      <c r="Z113" s="309" t="s">
        <v>1108</v>
      </c>
      <c r="AA113" s="309" t="s">
        <v>1109</v>
      </c>
      <c r="AB113" s="309" t="s">
        <v>1110</v>
      </c>
      <c r="AC113" s="309" t="s">
        <v>1111</v>
      </c>
      <c r="AD113" s="309" t="s">
        <v>1112</v>
      </c>
      <c r="AE113" s="306" t="s">
        <v>1113</v>
      </c>
      <c r="AF113" s="309" t="s">
        <v>1108</v>
      </c>
      <c r="AG113" s="309" t="s">
        <v>1109</v>
      </c>
      <c r="AH113" s="309" t="s">
        <v>1110</v>
      </c>
      <c r="AI113" s="309" t="s">
        <v>1111</v>
      </c>
      <c r="AJ113" s="310" t="s">
        <v>1112</v>
      </c>
      <c r="AK113" s="307" t="s">
        <v>1113</v>
      </c>
      <c r="AL113" s="12"/>
      <c r="AM113" s="326" t="s">
        <v>1106</v>
      </c>
      <c r="AN113" s="12"/>
      <c r="AO113" s="326"/>
      <c r="AP113" s="324"/>
    </row>
    <row r="114" spans="1:42" customFormat="1" ht="20.25" customHeight="1" x14ac:dyDescent="0.2">
      <c r="A114" s="324"/>
      <c r="B114" s="294" t="s">
        <v>1114</v>
      </c>
      <c r="C114" s="286" t="s">
        <v>167</v>
      </c>
      <c r="D114" s="286">
        <v>3</v>
      </c>
      <c r="E114" s="1040">
        <f>IFERROR(SUM(E112:E113), 0)</f>
        <v>0</v>
      </c>
      <c r="F114" s="1040">
        <f>IFERROR(SUM(F112:F113), 0)</f>
        <v>0</v>
      </c>
      <c r="G114" s="1040">
        <f>IFERROR(SUM(G112:G113), 0)</f>
        <v>0</v>
      </c>
      <c r="H114" s="1040">
        <f>IFERROR(SUM(H112:H113), 0)</f>
        <v>0</v>
      </c>
      <c r="I114" s="1040">
        <f>IFERROR(SUM(I112:I113), 0)</f>
        <v>0</v>
      </c>
      <c r="J114" s="1040">
        <f t="shared" si="8"/>
        <v>0</v>
      </c>
      <c r="K114" s="306">
        <f>IFERROR(SUM(K112:K113), 0)</f>
        <v>0</v>
      </c>
      <c r="L114" s="306">
        <f>IFERROR(SUM(L112:L113), 0)</f>
        <v>0</v>
      </c>
      <c r="M114" s="306">
        <f>IFERROR(SUM(M112:M113), 0)</f>
        <v>0</v>
      </c>
      <c r="N114" s="306">
        <f>IFERROR(SUM(N112:N113), 0)</f>
        <v>0</v>
      </c>
      <c r="O114" s="306">
        <f>IFERROR(SUM(O112:O113), 0)</f>
        <v>0</v>
      </c>
      <c r="P114" s="307">
        <f t="shared" si="9"/>
        <v>0</v>
      </c>
      <c r="Q114" s="12"/>
      <c r="R114" s="326" t="s">
        <v>1115</v>
      </c>
      <c r="S114" s="12"/>
      <c r="T114" s="1330" t="s">
        <v>1116</v>
      </c>
      <c r="U114" s="324"/>
      <c r="V114" s="324"/>
      <c r="W114" s="294" t="s">
        <v>1114</v>
      </c>
      <c r="X114" s="286" t="s">
        <v>167</v>
      </c>
      <c r="Y114" s="286">
        <v>3</v>
      </c>
      <c r="Z114" s="306" t="s">
        <v>1117</v>
      </c>
      <c r="AA114" s="306" t="s">
        <v>1118</v>
      </c>
      <c r="AB114" s="306" t="s">
        <v>1119</v>
      </c>
      <c r="AC114" s="306" t="s">
        <v>1120</v>
      </c>
      <c r="AD114" s="306" t="s">
        <v>1121</v>
      </c>
      <c r="AE114" s="306" t="s">
        <v>1122</v>
      </c>
      <c r="AF114" s="306" t="s">
        <v>1117</v>
      </c>
      <c r="AG114" s="306" t="s">
        <v>1118</v>
      </c>
      <c r="AH114" s="306" t="s">
        <v>1119</v>
      </c>
      <c r="AI114" s="306" t="s">
        <v>1120</v>
      </c>
      <c r="AJ114" s="311" t="s">
        <v>1121</v>
      </c>
      <c r="AK114" s="307" t="s">
        <v>1122</v>
      </c>
      <c r="AL114" s="12"/>
      <c r="AM114" s="326" t="s">
        <v>1115</v>
      </c>
      <c r="AN114" s="12"/>
      <c r="AO114" s="326"/>
      <c r="AP114" s="324"/>
    </row>
    <row r="115" spans="1:42" customFormat="1" ht="20.25" customHeight="1" x14ac:dyDescent="0.2">
      <c r="A115" s="324"/>
      <c r="B115" s="294" t="s">
        <v>1123</v>
      </c>
      <c r="C115" s="286" t="s">
        <v>167</v>
      </c>
      <c r="D115" s="286">
        <v>3</v>
      </c>
      <c r="E115" s="1039"/>
      <c r="F115" s="1039"/>
      <c r="G115" s="1039"/>
      <c r="H115" s="1039"/>
      <c r="I115" s="1039"/>
      <c r="J115" s="1040">
        <f t="shared" si="8"/>
        <v>0</v>
      </c>
      <c r="K115" s="1327">
        <v>0</v>
      </c>
      <c r="L115" s="1327">
        <v>0</v>
      </c>
      <c r="M115" s="1327">
        <v>0</v>
      </c>
      <c r="N115" s="1327">
        <v>0</v>
      </c>
      <c r="O115" s="1327">
        <v>0</v>
      </c>
      <c r="P115" s="307">
        <f t="shared" si="9"/>
        <v>0</v>
      </c>
      <c r="Q115" s="12"/>
      <c r="R115" s="326" t="s">
        <v>1124</v>
      </c>
      <c r="S115" s="12"/>
      <c r="T115" s="1330" t="s">
        <v>1125</v>
      </c>
      <c r="U115" s="324"/>
      <c r="V115" s="324"/>
      <c r="W115" s="294" t="s">
        <v>1123</v>
      </c>
      <c r="X115" s="286" t="s">
        <v>167</v>
      </c>
      <c r="Y115" s="286">
        <v>3</v>
      </c>
      <c r="Z115" s="309" t="s">
        <v>1126</v>
      </c>
      <c r="AA115" s="309" t="s">
        <v>1127</v>
      </c>
      <c r="AB115" s="309" t="s">
        <v>1128</v>
      </c>
      <c r="AC115" s="309" t="s">
        <v>1129</v>
      </c>
      <c r="AD115" s="309" t="s">
        <v>1130</v>
      </c>
      <c r="AE115" s="306" t="s">
        <v>1131</v>
      </c>
      <c r="AF115" s="309" t="s">
        <v>1126</v>
      </c>
      <c r="AG115" s="309" t="s">
        <v>1127</v>
      </c>
      <c r="AH115" s="309" t="s">
        <v>1128</v>
      </c>
      <c r="AI115" s="309" t="s">
        <v>1129</v>
      </c>
      <c r="AJ115" s="310" t="s">
        <v>1130</v>
      </c>
      <c r="AK115" s="307" t="s">
        <v>1131</v>
      </c>
      <c r="AL115" s="12"/>
      <c r="AM115" s="326" t="s">
        <v>1124</v>
      </c>
      <c r="AN115" s="12"/>
      <c r="AO115" s="326"/>
      <c r="AP115" s="324"/>
    </row>
    <row r="116" spans="1:42" customFormat="1" ht="20.25" customHeight="1" x14ac:dyDescent="0.2">
      <c r="A116" s="324"/>
      <c r="B116" s="294" t="s">
        <v>1132</v>
      </c>
      <c r="C116" s="286" t="s">
        <v>167</v>
      </c>
      <c r="D116" s="286">
        <v>3</v>
      </c>
      <c r="E116" s="1039"/>
      <c r="F116" s="1039"/>
      <c r="G116" s="1039"/>
      <c r="H116" s="1039"/>
      <c r="I116" s="1039"/>
      <c r="J116" s="1040">
        <f t="shared" si="8"/>
        <v>0</v>
      </c>
      <c r="K116" s="1327">
        <v>0</v>
      </c>
      <c r="L116" s="1327">
        <v>0</v>
      </c>
      <c r="M116" s="1327">
        <v>0</v>
      </c>
      <c r="N116" s="1327">
        <v>0</v>
      </c>
      <c r="O116" s="1327">
        <v>0</v>
      </c>
      <c r="P116" s="307">
        <f t="shared" si="9"/>
        <v>0</v>
      </c>
      <c r="Q116" s="12"/>
      <c r="R116" s="326" t="s">
        <v>1133</v>
      </c>
      <c r="S116" s="12"/>
      <c r="T116" s="1330" t="s">
        <v>1134</v>
      </c>
      <c r="U116" s="324"/>
      <c r="V116" s="324"/>
      <c r="W116" s="294" t="s">
        <v>1132</v>
      </c>
      <c r="X116" s="286" t="s">
        <v>167</v>
      </c>
      <c r="Y116" s="286">
        <v>3</v>
      </c>
      <c r="Z116" s="309" t="s">
        <v>1135</v>
      </c>
      <c r="AA116" s="309" t="s">
        <v>1136</v>
      </c>
      <c r="AB116" s="309" t="s">
        <v>1137</v>
      </c>
      <c r="AC116" s="309" t="s">
        <v>1138</v>
      </c>
      <c r="AD116" s="309" t="s">
        <v>1139</v>
      </c>
      <c r="AE116" s="306" t="s">
        <v>1140</v>
      </c>
      <c r="AF116" s="309" t="s">
        <v>1135</v>
      </c>
      <c r="AG116" s="309" t="s">
        <v>1136</v>
      </c>
      <c r="AH116" s="309" t="s">
        <v>1137</v>
      </c>
      <c r="AI116" s="309" t="s">
        <v>1138</v>
      </c>
      <c r="AJ116" s="310" t="s">
        <v>1139</v>
      </c>
      <c r="AK116" s="307" t="s">
        <v>1140</v>
      </c>
      <c r="AL116" s="12"/>
      <c r="AM116" s="326" t="s">
        <v>1133</v>
      </c>
      <c r="AN116" s="12"/>
      <c r="AO116" s="326"/>
      <c r="AP116" s="324"/>
    </row>
    <row r="117" spans="1:42" customFormat="1" ht="20.25" customHeight="1" x14ac:dyDescent="0.2">
      <c r="A117" s="324"/>
      <c r="B117" s="294" t="s">
        <v>1141</v>
      </c>
      <c r="C117" s="286" t="s">
        <v>167</v>
      </c>
      <c r="D117" s="286">
        <v>3</v>
      </c>
      <c r="E117" s="1040">
        <f>IFERROR(SUM(E115:E116), 0)</f>
        <v>0</v>
      </c>
      <c r="F117" s="1040">
        <f>IFERROR(SUM(F115:F116), 0)</f>
        <v>0</v>
      </c>
      <c r="G117" s="1040">
        <f>IFERROR(SUM(G115:G116), 0)</f>
        <v>0</v>
      </c>
      <c r="H117" s="1040">
        <f>IFERROR(SUM(H115:H116), 0)</f>
        <v>0</v>
      </c>
      <c r="I117" s="1040">
        <f>IFERROR(SUM(I115:I116), 0)</f>
        <v>0</v>
      </c>
      <c r="J117" s="1040">
        <f t="shared" si="8"/>
        <v>0</v>
      </c>
      <c r="K117" s="306">
        <f>IFERROR(SUM(K115:K116), 0)</f>
        <v>0</v>
      </c>
      <c r="L117" s="306">
        <f>IFERROR(SUM(L115:L116), 0)</f>
        <v>0</v>
      </c>
      <c r="M117" s="306">
        <f>IFERROR(SUM(M115:M116), 0)</f>
        <v>0</v>
      </c>
      <c r="N117" s="306">
        <f>IFERROR(SUM(N115:N116), 0)</f>
        <v>0</v>
      </c>
      <c r="O117" s="306">
        <f>IFERROR(SUM(O115:O116), 0)</f>
        <v>0</v>
      </c>
      <c r="P117" s="307">
        <f t="shared" si="9"/>
        <v>0</v>
      </c>
      <c r="Q117" s="12"/>
      <c r="R117" s="326" t="s">
        <v>1142</v>
      </c>
      <c r="S117" s="12"/>
      <c r="T117" s="1330" t="s">
        <v>1143</v>
      </c>
      <c r="U117" s="324"/>
      <c r="V117" s="324"/>
      <c r="W117" s="294" t="s">
        <v>1141</v>
      </c>
      <c r="X117" s="286" t="s">
        <v>167</v>
      </c>
      <c r="Y117" s="286">
        <v>3</v>
      </c>
      <c r="Z117" s="306" t="s">
        <v>1144</v>
      </c>
      <c r="AA117" s="306" t="s">
        <v>1145</v>
      </c>
      <c r="AB117" s="306" t="s">
        <v>1146</v>
      </c>
      <c r="AC117" s="306" t="s">
        <v>1147</v>
      </c>
      <c r="AD117" s="306" t="s">
        <v>1148</v>
      </c>
      <c r="AE117" s="306" t="s">
        <v>1149</v>
      </c>
      <c r="AF117" s="306" t="s">
        <v>1144</v>
      </c>
      <c r="AG117" s="306" t="s">
        <v>1145</v>
      </c>
      <c r="AH117" s="306" t="s">
        <v>1146</v>
      </c>
      <c r="AI117" s="306" t="s">
        <v>1147</v>
      </c>
      <c r="AJ117" s="311" t="s">
        <v>1148</v>
      </c>
      <c r="AK117" s="307" t="s">
        <v>1149</v>
      </c>
      <c r="AL117" s="12"/>
      <c r="AM117" s="326" t="s">
        <v>1142</v>
      </c>
      <c r="AN117" s="12"/>
      <c r="AO117" s="326"/>
      <c r="AP117" s="324"/>
    </row>
    <row r="118" spans="1:42" customFormat="1" ht="20.25" customHeight="1" x14ac:dyDescent="0.2">
      <c r="A118" s="324"/>
      <c r="B118" s="294" t="s">
        <v>1150</v>
      </c>
      <c r="C118" s="286" t="s">
        <v>167</v>
      </c>
      <c r="D118" s="286">
        <v>3</v>
      </c>
      <c r="E118" s="1039"/>
      <c r="F118" s="1039"/>
      <c r="G118" s="1039"/>
      <c r="H118" s="1039"/>
      <c r="I118" s="1039"/>
      <c r="J118" s="1040">
        <f t="shared" si="8"/>
        <v>0</v>
      </c>
      <c r="K118" s="1327">
        <v>0</v>
      </c>
      <c r="L118" s="1327">
        <v>0</v>
      </c>
      <c r="M118" s="1327">
        <v>0</v>
      </c>
      <c r="N118" s="1327">
        <v>0</v>
      </c>
      <c r="O118" s="1327">
        <v>0.12575722723033883</v>
      </c>
      <c r="P118" s="307">
        <f t="shared" si="9"/>
        <v>0.12575722723033883</v>
      </c>
      <c r="Q118" s="12"/>
      <c r="R118" s="326" t="s">
        <v>1151</v>
      </c>
      <c r="S118" s="12"/>
      <c r="T118" s="1330" t="s">
        <v>1152</v>
      </c>
      <c r="U118" s="324"/>
      <c r="V118" s="324"/>
      <c r="W118" s="294" t="s">
        <v>1150</v>
      </c>
      <c r="X118" s="286" t="s">
        <v>167</v>
      </c>
      <c r="Y118" s="286">
        <v>3</v>
      </c>
      <c r="Z118" s="309" t="s">
        <v>1153</v>
      </c>
      <c r="AA118" s="309" t="s">
        <v>1154</v>
      </c>
      <c r="AB118" s="309" t="s">
        <v>1155</v>
      </c>
      <c r="AC118" s="309" t="s">
        <v>1156</v>
      </c>
      <c r="AD118" s="309" t="s">
        <v>1157</v>
      </c>
      <c r="AE118" s="306" t="s">
        <v>1158</v>
      </c>
      <c r="AF118" s="309" t="s">
        <v>1153</v>
      </c>
      <c r="AG118" s="309" t="s">
        <v>1154</v>
      </c>
      <c r="AH118" s="309" t="s">
        <v>1155</v>
      </c>
      <c r="AI118" s="309" t="s">
        <v>1156</v>
      </c>
      <c r="AJ118" s="310" t="s">
        <v>1157</v>
      </c>
      <c r="AK118" s="307" t="s">
        <v>1158</v>
      </c>
      <c r="AL118" s="12"/>
      <c r="AM118" s="326" t="s">
        <v>1151</v>
      </c>
      <c r="AN118" s="12"/>
      <c r="AO118" s="326"/>
      <c r="AP118" s="324"/>
    </row>
    <row r="119" spans="1:42" customFormat="1" ht="20.25" customHeight="1" x14ac:dyDescent="0.2">
      <c r="A119" s="324"/>
      <c r="B119" s="294" t="s">
        <v>1159</v>
      </c>
      <c r="C119" s="286" t="s">
        <v>167</v>
      </c>
      <c r="D119" s="286">
        <v>3</v>
      </c>
      <c r="E119" s="1039"/>
      <c r="F119" s="1039"/>
      <c r="G119" s="1039"/>
      <c r="H119" s="1039"/>
      <c r="I119" s="1039"/>
      <c r="J119" s="1040">
        <f t="shared" si="8"/>
        <v>0</v>
      </c>
      <c r="K119" s="1327">
        <v>0</v>
      </c>
      <c r="L119" s="1327">
        <v>0</v>
      </c>
      <c r="M119" s="1327">
        <v>0</v>
      </c>
      <c r="N119" s="1327">
        <v>0</v>
      </c>
      <c r="O119" s="1327">
        <v>0</v>
      </c>
      <c r="P119" s="307">
        <f t="shared" si="9"/>
        <v>0</v>
      </c>
      <c r="Q119" s="12"/>
      <c r="R119" s="326" t="s">
        <v>1160</v>
      </c>
      <c r="S119" s="12"/>
      <c r="T119" s="1330" t="s">
        <v>1161</v>
      </c>
      <c r="U119" s="324"/>
      <c r="V119" s="324"/>
      <c r="W119" s="294" t="s">
        <v>1159</v>
      </c>
      <c r="X119" s="286" t="s">
        <v>167</v>
      </c>
      <c r="Y119" s="286">
        <v>3</v>
      </c>
      <c r="Z119" s="309" t="s">
        <v>1162</v>
      </c>
      <c r="AA119" s="309" t="s">
        <v>1163</v>
      </c>
      <c r="AB119" s="309" t="s">
        <v>1164</v>
      </c>
      <c r="AC119" s="309" t="s">
        <v>1165</v>
      </c>
      <c r="AD119" s="309" t="s">
        <v>1166</v>
      </c>
      <c r="AE119" s="306" t="s">
        <v>1167</v>
      </c>
      <c r="AF119" s="309" t="s">
        <v>1162</v>
      </c>
      <c r="AG119" s="309" t="s">
        <v>1163</v>
      </c>
      <c r="AH119" s="309" t="s">
        <v>1164</v>
      </c>
      <c r="AI119" s="309" t="s">
        <v>1165</v>
      </c>
      <c r="AJ119" s="310" t="s">
        <v>1166</v>
      </c>
      <c r="AK119" s="307" t="s">
        <v>1167</v>
      </c>
      <c r="AL119" s="12"/>
      <c r="AM119" s="326" t="s">
        <v>1160</v>
      </c>
      <c r="AN119" s="12"/>
      <c r="AO119" s="326"/>
      <c r="AP119" s="324"/>
    </row>
    <row r="120" spans="1:42" customFormat="1" ht="20.25" customHeight="1" x14ac:dyDescent="0.2">
      <c r="A120" s="324"/>
      <c r="B120" s="294" t="s">
        <v>1168</v>
      </c>
      <c r="C120" s="286" t="s">
        <v>167</v>
      </c>
      <c r="D120" s="286">
        <v>3</v>
      </c>
      <c r="E120" s="1040">
        <f>IFERROR(SUM(E118:E119), 0)</f>
        <v>0</v>
      </c>
      <c r="F120" s="1040">
        <f>IFERROR(SUM(F118:F119), 0)</f>
        <v>0</v>
      </c>
      <c r="G120" s="1040">
        <f>IFERROR(SUM(G118:G119), 0)</f>
        <v>0</v>
      </c>
      <c r="H120" s="1040">
        <f>IFERROR(SUM(H118:H119), 0)</f>
        <v>0</v>
      </c>
      <c r="I120" s="1040">
        <f>IFERROR(SUM(I118:I119), 0)</f>
        <v>0</v>
      </c>
      <c r="J120" s="1040">
        <f t="shared" si="8"/>
        <v>0</v>
      </c>
      <c r="K120" s="306">
        <f>IFERROR(SUM(K118:K119), 0)</f>
        <v>0</v>
      </c>
      <c r="L120" s="306">
        <f>IFERROR(SUM(L118:L119), 0)</f>
        <v>0</v>
      </c>
      <c r="M120" s="306">
        <f>IFERROR(SUM(M118:M119), 0)</f>
        <v>0</v>
      </c>
      <c r="N120" s="306">
        <f>IFERROR(SUM(N118:N119), 0)</f>
        <v>0</v>
      </c>
      <c r="O120" s="306">
        <f>IFERROR(SUM(O118:O119), 0)</f>
        <v>0.12575722723033883</v>
      </c>
      <c r="P120" s="307">
        <f t="shared" si="9"/>
        <v>0.12575722723033883</v>
      </c>
      <c r="Q120" s="12"/>
      <c r="R120" s="326" t="s">
        <v>1169</v>
      </c>
      <c r="S120" s="12"/>
      <c r="T120" s="1330" t="s">
        <v>1170</v>
      </c>
      <c r="U120" s="324"/>
      <c r="V120" s="324"/>
      <c r="W120" s="294" t="s">
        <v>1168</v>
      </c>
      <c r="X120" s="286" t="s">
        <v>167</v>
      </c>
      <c r="Y120" s="286">
        <v>3</v>
      </c>
      <c r="Z120" s="306" t="s">
        <v>1171</v>
      </c>
      <c r="AA120" s="306" t="s">
        <v>1172</v>
      </c>
      <c r="AB120" s="306" t="s">
        <v>1173</v>
      </c>
      <c r="AC120" s="306" t="s">
        <v>1174</v>
      </c>
      <c r="AD120" s="306" t="s">
        <v>1175</v>
      </c>
      <c r="AE120" s="306" t="s">
        <v>1176</v>
      </c>
      <c r="AF120" s="306" t="s">
        <v>1171</v>
      </c>
      <c r="AG120" s="306" t="s">
        <v>1172</v>
      </c>
      <c r="AH120" s="306" t="s">
        <v>1173</v>
      </c>
      <c r="AI120" s="306" t="s">
        <v>1174</v>
      </c>
      <c r="AJ120" s="311" t="s">
        <v>1175</v>
      </c>
      <c r="AK120" s="307" t="s">
        <v>1176</v>
      </c>
      <c r="AL120" s="12"/>
      <c r="AM120" s="326" t="s">
        <v>1169</v>
      </c>
      <c r="AN120" s="12"/>
      <c r="AO120" s="326"/>
      <c r="AP120" s="324"/>
    </row>
    <row r="121" spans="1:42" customFormat="1" ht="20.25" customHeight="1" x14ac:dyDescent="0.2">
      <c r="A121" s="324"/>
      <c r="B121" s="294" t="s">
        <v>1177</v>
      </c>
      <c r="C121" s="286" t="s">
        <v>167</v>
      </c>
      <c r="D121" s="286">
        <v>3</v>
      </c>
      <c r="E121" s="1039"/>
      <c r="F121" s="1039"/>
      <c r="G121" s="1039"/>
      <c r="H121" s="1039"/>
      <c r="I121" s="1039"/>
      <c r="J121" s="1040">
        <f t="shared" si="8"/>
        <v>0</v>
      </c>
      <c r="K121" s="1327">
        <v>0</v>
      </c>
      <c r="L121" s="1327">
        <v>0</v>
      </c>
      <c r="M121" s="1327">
        <v>0</v>
      </c>
      <c r="N121" s="1327">
        <v>0</v>
      </c>
      <c r="O121" s="1327">
        <v>0</v>
      </c>
      <c r="P121" s="307">
        <f t="shared" si="9"/>
        <v>0</v>
      </c>
      <c r="Q121" s="12"/>
      <c r="R121" s="326" t="s">
        <v>1178</v>
      </c>
      <c r="S121" s="12"/>
      <c r="T121" s="1330" t="s">
        <v>543</v>
      </c>
      <c r="U121" s="324"/>
      <c r="V121" s="324"/>
      <c r="W121" s="294" t="s">
        <v>1177</v>
      </c>
      <c r="X121" s="286" t="s">
        <v>167</v>
      </c>
      <c r="Y121" s="286">
        <v>3</v>
      </c>
      <c r="Z121" s="309" t="s">
        <v>1179</v>
      </c>
      <c r="AA121" s="309" t="s">
        <v>1180</v>
      </c>
      <c r="AB121" s="309" t="s">
        <v>1181</v>
      </c>
      <c r="AC121" s="309" t="s">
        <v>1182</v>
      </c>
      <c r="AD121" s="309" t="s">
        <v>1183</v>
      </c>
      <c r="AE121" s="306" t="s">
        <v>1184</v>
      </c>
      <c r="AF121" s="309" t="s">
        <v>1179</v>
      </c>
      <c r="AG121" s="309" t="s">
        <v>1180</v>
      </c>
      <c r="AH121" s="309" t="s">
        <v>1181</v>
      </c>
      <c r="AI121" s="309" t="s">
        <v>1182</v>
      </c>
      <c r="AJ121" s="310" t="s">
        <v>1183</v>
      </c>
      <c r="AK121" s="307" t="s">
        <v>1184</v>
      </c>
      <c r="AL121" s="12"/>
      <c r="AM121" s="326" t="s">
        <v>1178</v>
      </c>
      <c r="AN121" s="12"/>
      <c r="AO121" s="326"/>
      <c r="AP121" s="324"/>
    </row>
    <row r="122" spans="1:42" customFormat="1" ht="20.25" customHeight="1" x14ac:dyDescent="0.2">
      <c r="A122" s="324"/>
      <c r="B122" s="294" t="s">
        <v>1185</v>
      </c>
      <c r="C122" s="286" t="s">
        <v>167</v>
      </c>
      <c r="D122" s="286">
        <v>3</v>
      </c>
      <c r="E122" s="1039"/>
      <c r="F122" s="1039"/>
      <c r="G122" s="1039"/>
      <c r="H122" s="1039"/>
      <c r="I122" s="1039"/>
      <c r="J122" s="1040">
        <f t="shared" si="8"/>
        <v>0</v>
      </c>
      <c r="K122" s="1327">
        <v>0</v>
      </c>
      <c r="L122" s="1327">
        <v>0</v>
      </c>
      <c r="M122" s="1327">
        <v>0</v>
      </c>
      <c r="N122" s="1327">
        <v>0</v>
      </c>
      <c r="O122" s="1327">
        <v>0</v>
      </c>
      <c r="P122" s="307">
        <f t="shared" si="9"/>
        <v>0</v>
      </c>
      <c r="Q122" s="12"/>
      <c r="R122" s="326" t="s">
        <v>1186</v>
      </c>
      <c r="S122" s="12"/>
      <c r="T122" s="1330" t="s">
        <v>543</v>
      </c>
      <c r="U122" s="324"/>
      <c r="V122" s="324"/>
      <c r="W122" s="294" t="s">
        <v>1185</v>
      </c>
      <c r="X122" s="286" t="s">
        <v>167</v>
      </c>
      <c r="Y122" s="286">
        <v>3</v>
      </c>
      <c r="Z122" s="309" t="s">
        <v>1187</v>
      </c>
      <c r="AA122" s="309" t="s">
        <v>1188</v>
      </c>
      <c r="AB122" s="309" t="s">
        <v>1189</v>
      </c>
      <c r="AC122" s="309" t="s">
        <v>1190</v>
      </c>
      <c r="AD122" s="309" t="s">
        <v>1191</v>
      </c>
      <c r="AE122" s="306" t="s">
        <v>1192</v>
      </c>
      <c r="AF122" s="309" t="s">
        <v>1187</v>
      </c>
      <c r="AG122" s="309" t="s">
        <v>1188</v>
      </c>
      <c r="AH122" s="309" t="s">
        <v>1189</v>
      </c>
      <c r="AI122" s="309" t="s">
        <v>1190</v>
      </c>
      <c r="AJ122" s="310" t="s">
        <v>1191</v>
      </c>
      <c r="AK122" s="307" t="s">
        <v>1192</v>
      </c>
      <c r="AL122" s="12"/>
      <c r="AM122" s="326" t="s">
        <v>1186</v>
      </c>
      <c r="AN122" s="12"/>
      <c r="AO122" s="326"/>
      <c r="AP122" s="324"/>
    </row>
    <row r="123" spans="1:42" customFormat="1" ht="20.25" customHeight="1" x14ac:dyDescent="0.2">
      <c r="A123" s="324"/>
      <c r="B123" s="294" t="s">
        <v>1193</v>
      </c>
      <c r="C123" s="286" t="s">
        <v>167</v>
      </c>
      <c r="D123" s="286">
        <v>3</v>
      </c>
      <c r="E123" s="1040">
        <f>IFERROR(SUM(E121:E122), 0)</f>
        <v>0</v>
      </c>
      <c r="F123" s="1040">
        <f>IFERROR(SUM(F121:F122), 0)</f>
        <v>0</v>
      </c>
      <c r="G123" s="1040">
        <f>IFERROR(SUM(G121:G122), 0)</f>
        <v>0</v>
      </c>
      <c r="H123" s="1040">
        <f>IFERROR(SUM(H121:H122), 0)</f>
        <v>0</v>
      </c>
      <c r="I123" s="1040">
        <f>IFERROR(SUM(I121:I122), 0)</f>
        <v>0</v>
      </c>
      <c r="J123" s="1040">
        <f t="shared" si="8"/>
        <v>0</v>
      </c>
      <c r="K123" s="306">
        <f>IFERROR(SUM(K121:K122), 0)</f>
        <v>0</v>
      </c>
      <c r="L123" s="306">
        <f>IFERROR(SUM(L121:L122), 0)</f>
        <v>0</v>
      </c>
      <c r="M123" s="306">
        <f>IFERROR(SUM(M121:M122), 0)</f>
        <v>0</v>
      </c>
      <c r="N123" s="306">
        <f>IFERROR(SUM(N121:N122), 0)</f>
        <v>0</v>
      </c>
      <c r="O123" s="306">
        <f>IFERROR(SUM(O121:O122), 0)</f>
        <v>0</v>
      </c>
      <c r="P123" s="307">
        <f t="shared" si="9"/>
        <v>0</v>
      </c>
      <c r="Q123" s="12"/>
      <c r="R123" s="326" t="s">
        <v>1194</v>
      </c>
      <c r="S123" s="12"/>
      <c r="T123" s="1330" t="s">
        <v>543</v>
      </c>
      <c r="U123" s="324"/>
      <c r="V123" s="324"/>
      <c r="W123" s="294" t="s">
        <v>1193</v>
      </c>
      <c r="X123" s="286" t="s">
        <v>167</v>
      </c>
      <c r="Y123" s="286">
        <v>3</v>
      </c>
      <c r="Z123" s="306" t="s">
        <v>1195</v>
      </c>
      <c r="AA123" s="306" t="s">
        <v>1196</v>
      </c>
      <c r="AB123" s="306" t="s">
        <v>1197</v>
      </c>
      <c r="AC123" s="306" t="s">
        <v>1198</v>
      </c>
      <c r="AD123" s="306" t="s">
        <v>1199</v>
      </c>
      <c r="AE123" s="306" t="s">
        <v>1200</v>
      </c>
      <c r="AF123" s="306" t="s">
        <v>1195</v>
      </c>
      <c r="AG123" s="306" t="s">
        <v>1196</v>
      </c>
      <c r="AH123" s="306" t="s">
        <v>1197</v>
      </c>
      <c r="AI123" s="306" t="s">
        <v>1198</v>
      </c>
      <c r="AJ123" s="311" t="s">
        <v>1199</v>
      </c>
      <c r="AK123" s="307" t="s">
        <v>1200</v>
      </c>
      <c r="AL123" s="12"/>
      <c r="AM123" s="326" t="s">
        <v>1194</v>
      </c>
      <c r="AN123" s="12"/>
      <c r="AO123" s="326"/>
      <c r="AP123" s="324"/>
    </row>
    <row r="124" spans="1:42" customFormat="1" ht="20.25" customHeight="1" x14ac:dyDescent="0.2">
      <c r="A124" s="324"/>
      <c r="B124" s="294" t="s">
        <v>1201</v>
      </c>
      <c r="C124" s="286" t="s">
        <v>167</v>
      </c>
      <c r="D124" s="286">
        <v>3</v>
      </c>
      <c r="E124" s="1039"/>
      <c r="F124" s="1039"/>
      <c r="G124" s="1039"/>
      <c r="H124" s="1039"/>
      <c r="I124" s="1039"/>
      <c r="J124" s="1040">
        <f t="shared" si="8"/>
        <v>0</v>
      </c>
      <c r="K124" s="1327">
        <v>0</v>
      </c>
      <c r="L124" s="1327">
        <v>0</v>
      </c>
      <c r="M124" s="1327">
        <v>0</v>
      </c>
      <c r="N124" s="1327">
        <v>0</v>
      </c>
      <c r="O124" s="1327">
        <v>0</v>
      </c>
      <c r="P124" s="307">
        <f t="shared" si="9"/>
        <v>0</v>
      </c>
      <c r="Q124" s="12"/>
      <c r="R124" s="326" t="s">
        <v>1202</v>
      </c>
      <c r="S124" s="12"/>
      <c r="T124" s="1330" t="s">
        <v>543</v>
      </c>
      <c r="U124" s="324"/>
      <c r="V124" s="324"/>
      <c r="W124" s="294" t="s">
        <v>1201</v>
      </c>
      <c r="X124" s="286" t="s">
        <v>167</v>
      </c>
      <c r="Y124" s="286">
        <v>3</v>
      </c>
      <c r="Z124" s="309" t="s">
        <v>1203</v>
      </c>
      <c r="AA124" s="309" t="s">
        <v>1204</v>
      </c>
      <c r="AB124" s="309" t="s">
        <v>1205</v>
      </c>
      <c r="AC124" s="309" t="s">
        <v>1206</v>
      </c>
      <c r="AD124" s="309" t="s">
        <v>1207</v>
      </c>
      <c r="AE124" s="306" t="s">
        <v>1208</v>
      </c>
      <c r="AF124" s="309" t="s">
        <v>1203</v>
      </c>
      <c r="AG124" s="309" t="s">
        <v>1204</v>
      </c>
      <c r="AH124" s="309" t="s">
        <v>1205</v>
      </c>
      <c r="AI124" s="309" t="s">
        <v>1206</v>
      </c>
      <c r="AJ124" s="310" t="s">
        <v>1207</v>
      </c>
      <c r="AK124" s="307" t="s">
        <v>1208</v>
      </c>
      <c r="AL124" s="12"/>
      <c r="AM124" s="326" t="s">
        <v>1202</v>
      </c>
      <c r="AN124" s="12"/>
      <c r="AO124" s="326"/>
      <c r="AP124" s="324"/>
    </row>
    <row r="125" spans="1:42" customFormat="1" ht="20.25" customHeight="1" x14ac:dyDescent="0.2">
      <c r="A125" s="324"/>
      <c r="B125" s="294" t="s">
        <v>1209</v>
      </c>
      <c r="C125" s="286" t="s">
        <v>167</v>
      </c>
      <c r="D125" s="286">
        <v>3</v>
      </c>
      <c r="E125" s="1039"/>
      <c r="F125" s="1039"/>
      <c r="G125" s="1039"/>
      <c r="H125" s="1039"/>
      <c r="I125" s="1039"/>
      <c r="J125" s="1040">
        <f t="shared" si="8"/>
        <v>0</v>
      </c>
      <c r="K125" s="1327">
        <v>0</v>
      </c>
      <c r="L125" s="1327">
        <v>0</v>
      </c>
      <c r="M125" s="1327">
        <v>0</v>
      </c>
      <c r="N125" s="1327">
        <v>0</v>
      </c>
      <c r="O125" s="1327">
        <v>0</v>
      </c>
      <c r="P125" s="307">
        <f t="shared" si="9"/>
        <v>0</v>
      </c>
      <c r="Q125" s="12"/>
      <c r="R125" s="326" t="s">
        <v>1210</v>
      </c>
      <c r="S125" s="12"/>
      <c r="T125" s="1330" t="s">
        <v>543</v>
      </c>
      <c r="U125" s="324"/>
      <c r="V125" s="324"/>
      <c r="W125" s="294" t="s">
        <v>1209</v>
      </c>
      <c r="X125" s="286" t="s">
        <v>167</v>
      </c>
      <c r="Y125" s="286">
        <v>3</v>
      </c>
      <c r="Z125" s="309" t="s">
        <v>1211</v>
      </c>
      <c r="AA125" s="309" t="s">
        <v>1212</v>
      </c>
      <c r="AB125" s="309" t="s">
        <v>1213</v>
      </c>
      <c r="AC125" s="309" t="s">
        <v>1214</v>
      </c>
      <c r="AD125" s="309" t="s">
        <v>1215</v>
      </c>
      <c r="AE125" s="306" t="s">
        <v>1216</v>
      </c>
      <c r="AF125" s="309" t="s">
        <v>1211</v>
      </c>
      <c r="AG125" s="309" t="s">
        <v>1212</v>
      </c>
      <c r="AH125" s="309" t="s">
        <v>1213</v>
      </c>
      <c r="AI125" s="309" t="s">
        <v>1214</v>
      </c>
      <c r="AJ125" s="310" t="s">
        <v>1215</v>
      </c>
      <c r="AK125" s="307" t="s">
        <v>1216</v>
      </c>
      <c r="AL125" s="12"/>
      <c r="AM125" s="326" t="s">
        <v>1210</v>
      </c>
      <c r="AN125" s="12"/>
      <c r="AO125" s="326"/>
      <c r="AP125" s="324"/>
    </row>
    <row r="126" spans="1:42" customFormat="1" ht="20.25" customHeight="1" x14ac:dyDescent="0.2">
      <c r="A126" s="324"/>
      <c r="B126" s="294" t="s">
        <v>1217</v>
      </c>
      <c r="C126" s="286" t="s">
        <v>167</v>
      </c>
      <c r="D126" s="286">
        <v>3</v>
      </c>
      <c r="E126" s="1040">
        <f>IFERROR(SUM(E124:E125), 0)</f>
        <v>0</v>
      </c>
      <c r="F126" s="1040">
        <f>IFERROR(SUM(F124:F125), 0)</f>
        <v>0</v>
      </c>
      <c r="G126" s="1040">
        <f>IFERROR(SUM(G124:G125), 0)</f>
        <v>0</v>
      </c>
      <c r="H126" s="1040">
        <f>IFERROR(SUM(H124:H125), 0)</f>
        <v>0</v>
      </c>
      <c r="I126" s="1040">
        <f>IFERROR(SUM(I124:I125), 0)</f>
        <v>0</v>
      </c>
      <c r="J126" s="1040">
        <f t="shared" si="8"/>
        <v>0</v>
      </c>
      <c r="K126" s="306">
        <f>IFERROR(SUM(K124:K125), 0)</f>
        <v>0</v>
      </c>
      <c r="L126" s="306">
        <f>IFERROR(SUM(L124:L125), 0)</f>
        <v>0</v>
      </c>
      <c r="M126" s="306">
        <f>IFERROR(SUM(M124:M125), 0)</f>
        <v>0</v>
      </c>
      <c r="N126" s="306">
        <f>IFERROR(SUM(N124:N125), 0)</f>
        <v>0</v>
      </c>
      <c r="O126" s="306">
        <f>IFERROR(SUM(O124:O125), 0)</f>
        <v>0</v>
      </c>
      <c r="P126" s="307">
        <f t="shared" si="9"/>
        <v>0</v>
      </c>
      <c r="Q126" s="12"/>
      <c r="R126" s="326" t="s">
        <v>1218</v>
      </c>
      <c r="S126" s="12"/>
      <c r="T126" s="1330" t="s">
        <v>543</v>
      </c>
      <c r="U126" s="324"/>
      <c r="V126" s="324"/>
      <c r="W126" s="294" t="s">
        <v>1217</v>
      </c>
      <c r="X126" s="286" t="s">
        <v>167</v>
      </c>
      <c r="Y126" s="286">
        <v>3</v>
      </c>
      <c r="Z126" s="306" t="s">
        <v>1219</v>
      </c>
      <c r="AA126" s="306" t="s">
        <v>1220</v>
      </c>
      <c r="AB126" s="306" t="s">
        <v>1221</v>
      </c>
      <c r="AC126" s="306" t="s">
        <v>1222</v>
      </c>
      <c r="AD126" s="306" t="s">
        <v>1223</v>
      </c>
      <c r="AE126" s="306" t="s">
        <v>1224</v>
      </c>
      <c r="AF126" s="306" t="s">
        <v>1219</v>
      </c>
      <c r="AG126" s="306" t="s">
        <v>1220</v>
      </c>
      <c r="AH126" s="306" t="s">
        <v>1221</v>
      </c>
      <c r="AI126" s="306" t="s">
        <v>1222</v>
      </c>
      <c r="AJ126" s="311" t="s">
        <v>1223</v>
      </c>
      <c r="AK126" s="307" t="s">
        <v>1224</v>
      </c>
      <c r="AL126" s="12"/>
      <c r="AM126" s="326" t="s">
        <v>1218</v>
      </c>
      <c r="AN126" s="12"/>
      <c r="AO126" s="326"/>
      <c r="AP126" s="324"/>
    </row>
    <row r="127" spans="1:42" customFormat="1" ht="20.25" customHeight="1" x14ac:dyDescent="0.2">
      <c r="A127" s="324"/>
      <c r="B127" s="294" t="s">
        <v>1225</v>
      </c>
      <c r="C127" s="286" t="s">
        <v>167</v>
      </c>
      <c r="D127" s="286">
        <v>3</v>
      </c>
      <c r="E127" s="1039"/>
      <c r="F127" s="1039"/>
      <c r="G127" s="1039"/>
      <c r="H127" s="1039"/>
      <c r="I127" s="1039"/>
      <c r="J127" s="1040">
        <f t="shared" si="8"/>
        <v>0</v>
      </c>
      <c r="K127" s="1327">
        <v>0</v>
      </c>
      <c r="L127" s="1327">
        <v>0</v>
      </c>
      <c r="M127" s="1327">
        <v>0</v>
      </c>
      <c r="N127" s="1327">
        <v>0</v>
      </c>
      <c r="O127" s="1327">
        <v>0</v>
      </c>
      <c r="P127" s="307">
        <f t="shared" si="9"/>
        <v>0</v>
      </c>
      <c r="Q127" s="12"/>
      <c r="R127" s="326" t="s">
        <v>1226</v>
      </c>
      <c r="S127" s="12"/>
      <c r="T127" s="1330" t="s">
        <v>1227</v>
      </c>
      <c r="U127" s="324"/>
      <c r="V127" s="324"/>
      <c r="W127" s="294" t="s">
        <v>1225</v>
      </c>
      <c r="X127" s="286" t="s">
        <v>167</v>
      </c>
      <c r="Y127" s="286">
        <v>3</v>
      </c>
      <c r="Z127" s="309" t="s">
        <v>1228</v>
      </c>
      <c r="AA127" s="309" t="s">
        <v>1229</v>
      </c>
      <c r="AB127" s="309" t="s">
        <v>1230</v>
      </c>
      <c r="AC127" s="309" t="s">
        <v>1231</v>
      </c>
      <c r="AD127" s="309" t="s">
        <v>1232</v>
      </c>
      <c r="AE127" s="306" t="s">
        <v>1233</v>
      </c>
      <c r="AF127" s="309" t="s">
        <v>1228</v>
      </c>
      <c r="AG127" s="309" t="s">
        <v>1229</v>
      </c>
      <c r="AH127" s="309" t="s">
        <v>1230</v>
      </c>
      <c r="AI127" s="309" t="s">
        <v>1231</v>
      </c>
      <c r="AJ127" s="310" t="s">
        <v>1232</v>
      </c>
      <c r="AK127" s="307" t="s">
        <v>1233</v>
      </c>
      <c r="AL127" s="12"/>
      <c r="AM127" s="326" t="s">
        <v>1226</v>
      </c>
      <c r="AN127" s="12"/>
      <c r="AO127" s="326"/>
      <c r="AP127" s="324"/>
    </row>
    <row r="128" spans="1:42" customFormat="1" ht="20.25" customHeight="1" x14ac:dyDescent="0.2">
      <c r="A128" s="324"/>
      <c r="B128" s="294" t="s">
        <v>1234</v>
      </c>
      <c r="C128" s="286" t="s">
        <v>167</v>
      </c>
      <c r="D128" s="286">
        <v>3</v>
      </c>
      <c r="E128" s="1039"/>
      <c r="F128" s="1039"/>
      <c r="G128" s="1039"/>
      <c r="H128" s="1039"/>
      <c r="I128" s="1039"/>
      <c r="J128" s="1040">
        <f t="shared" si="8"/>
        <v>0</v>
      </c>
      <c r="K128" s="1327">
        <v>0</v>
      </c>
      <c r="L128" s="1327">
        <v>0</v>
      </c>
      <c r="M128" s="1327">
        <v>0</v>
      </c>
      <c r="N128" s="1327">
        <v>0</v>
      </c>
      <c r="O128" s="1327">
        <v>0</v>
      </c>
      <c r="P128" s="307">
        <f t="shared" si="9"/>
        <v>0</v>
      </c>
      <c r="Q128" s="12"/>
      <c r="R128" s="326" t="s">
        <v>1235</v>
      </c>
      <c r="S128" s="12"/>
      <c r="T128" s="1330" t="s">
        <v>1236</v>
      </c>
      <c r="U128" s="324"/>
      <c r="V128" s="324"/>
      <c r="W128" s="294" t="s">
        <v>1234</v>
      </c>
      <c r="X128" s="286" t="s">
        <v>167</v>
      </c>
      <c r="Y128" s="286">
        <v>3</v>
      </c>
      <c r="Z128" s="309" t="s">
        <v>1237</v>
      </c>
      <c r="AA128" s="309" t="s">
        <v>1238</v>
      </c>
      <c r="AB128" s="309" t="s">
        <v>1239</v>
      </c>
      <c r="AC128" s="309" t="s">
        <v>1240</v>
      </c>
      <c r="AD128" s="309" t="s">
        <v>1241</v>
      </c>
      <c r="AE128" s="306" t="s">
        <v>1242</v>
      </c>
      <c r="AF128" s="309" t="s">
        <v>1237</v>
      </c>
      <c r="AG128" s="309" t="s">
        <v>1238</v>
      </c>
      <c r="AH128" s="309" t="s">
        <v>1239</v>
      </c>
      <c r="AI128" s="309" t="s">
        <v>1240</v>
      </c>
      <c r="AJ128" s="310" t="s">
        <v>1241</v>
      </c>
      <c r="AK128" s="307" t="s">
        <v>1242</v>
      </c>
      <c r="AL128" s="12"/>
      <c r="AM128" s="326" t="s">
        <v>1235</v>
      </c>
      <c r="AN128" s="12"/>
      <c r="AO128" s="326"/>
      <c r="AP128" s="324"/>
    </row>
    <row r="129" spans="1:42" customFormat="1" ht="20.25" customHeight="1" thickBot="1" x14ac:dyDescent="0.25">
      <c r="A129" s="324"/>
      <c r="B129" s="295" t="s">
        <v>1243</v>
      </c>
      <c r="C129" s="296" t="s">
        <v>167</v>
      </c>
      <c r="D129" s="296">
        <v>3</v>
      </c>
      <c r="E129" s="1041">
        <f>IFERROR(SUM(E127:E128), 0)</f>
        <v>0</v>
      </c>
      <c r="F129" s="1041">
        <f>IFERROR(SUM(F127:F128), 0)</f>
        <v>0</v>
      </c>
      <c r="G129" s="1041">
        <f>IFERROR(SUM(G127:G128), 0)</f>
        <v>0</v>
      </c>
      <c r="H129" s="1041">
        <f>IFERROR(SUM(H127:H128), 0)</f>
        <v>0</v>
      </c>
      <c r="I129" s="1041">
        <f>IFERROR(SUM(I127:I128), 0)</f>
        <v>0</v>
      </c>
      <c r="J129" s="1041">
        <f t="shared" si="8"/>
        <v>0</v>
      </c>
      <c r="K129" s="312">
        <f>IFERROR(SUM(K127:K128), 0)</f>
        <v>0</v>
      </c>
      <c r="L129" s="312">
        <f>IFERROR(SUM(L127:L128), 0)</f>
        <v>0</v>
      </c>
      <c r="M129" s="312">
        <f>IFERROR(SUM(M127:M128), 0)</f>
        <v>0</v>
      </c>
      <c r="N129" s="312">
        <f>IFERROR(SUM(N127:N128), 0)</f>
        <v>0</v>
      </c>
      <c r="O129" s="312">
        <f>IFERROR(SUM(O127:O128), 0)</f>
        <v>0</v>
      </c>
      <c r="P129" s="313">
        <f t="shared" si="9"/>
        <v>0</v>
      </c>
      <c r="Q129" s="12"/>
      <c r="R129" s="327" t="s">
        <v>1244</v>
      </c>
      <c r="S129" s="12"/>
      <c r="T129" s="1331" t="s">
        <v>1245</v>
      </c>
      <c r="U129" s="324"/>
      <c r="V129" s="324"/>
      <c r="W129" s="295" t="s">
        <v>1243</v>
      </c>
      <c r="X129" s="296" t="s">
        <v>167</v>
      </c>
      <c r="Y129" s="296">
        <v>3</v>
      </c>
      <c r="Z129" s="312" t="s">
        <v>1246</v>
      </c>
      <c r="AA129" s="312" t="s">
        <v>1247</v>
      </c>
      <c r="AB129" s="312" t="s">
        <v>1248</v>
      </c>
      <c r="AC129" s="312" t="s">
        <v>1249</v>
      </c>
      <c r="AD129" s="312" t="s">
        <v>1250</v>
      </c>
      <c r="AE129" s="312" t="s">
        <v>1251</v>
      </c>
      <c r="AF129" s="312" t="s">
        <v>1246</v>
      </c>
      <c r="AG129" s="312" t="s">
        <v>1247</v>
      </c>
      <c r="AH129" s="312" t="s">
        <v>1248</v>
      </c>
      <c r="AI129" s="312" t="s">
        <v>1249</v>
      </c>
      <c r="AJ129" s="315" t="s">
        <v>1250</v>
      </c>
      <c r="AK129" s="313" t="s">
        <v>1251</v>
      </c>
      <c r="AL129" s="12"/>
      <c r="AM129" s="327" t="s">
        <v>1244</v>
      </c>
      <c r="AN129" s="12"/>
      <c r="AO129" s="327"/>
      <c r="AP129" s="324"/>
    </row>
    <row r="130" spans="1:42" customFormat="1" ht="20.25" customHeight="1" thickTop="1" thickBot="1" x14ac:dyDescent="0.25">
      <c r="A130" s="324"/>
      <c r="B130" s="9"/>
      <c r="C130" s="9"/>
      <c r="D130" s="9"/>
      <c r="E130" s="9"/>
      <c r="F130" s="9"/>
      <c r="G130" s="9"/>
      <c r="H130" s="9"/>
      <c r="I130" s="9"/>
      <c r="J130" s="9"/>
      <c r="K130" s="9"/>
      <c r="L130" s="9"/>
      <c r="M130" s="9"/>
      <c r="N130" s="9"/>
      <c r="O130" s="9"/>
      <c r="P130" s="1334"/>
      <c r="Q130" s="9"/>
      <c r="R130" s="9"/>
      <c r="S130" s="9"/>
      <c r="T130" s="9"/>
      <c r="U130" s="324"/>
      <c r="V130" s="324"/>
      <c r="W130" s="9"/>
      <c r="X130" s="9"/>
      <c r="Y130" s="9"/>
      <c r="Z130" s="9"/>
      <c r="AA130" s="9"/>
      <c r="AB130" s="9"/>
      <c r="AC130" s="9"/>
      <c r="AD130" s="9"/>
      <c r="AE130" s="9"/>
      <c r="AF130" s="9"/>
      <c r="AG130" s="9"/>
      <c r="AH130" s="9"/>
      <c r="AI130" s="9"/>
      <c r="AJ130" s="9"/>
      <c r="AK130" s="9"/>
      <c r="AL130" s="9"/>
      <c r="AM130" s="9"/>
      <c r="AN130" s="9"/>
      <c r="AO130" s="9"/>
      <c r="AP130" s="324"/>
    </row>
    <row r="131" spans="1:42" customFormat="1" ht="20.25" customHeight="1" thickTop="1" thickBot="1" x14ac:dyDescent="0.25">
      <c r="A131" s="324"/>
      <c r="B131" s="290" t="s">
        <v>1252</v>
      </c>
      <c r="C131" s="9"/>
      <c r="D131" s="9"/>
      <c r="E131" s="9"/>
      <c r="F131" s="9"/>
      <c r="G131" s="9"/>
      <c r="H131" s="9"/>
      <c r="I131" s="9"/>
      <c r="J131" s="9"/>
      <c r="K131" s="9"/>
      <c r="L131" s="9"/>
      <c r="M131" s="9"/>
      <c r="N131" s="9"/>
      <c r="O131" s="9"/>
      <c r="P131" s="9"/>
      <c r="Q131" s="9"/>
      <c r="R131" s="9"/>
      <c r="S131" s="9"/>
      <c r="T131" s="9"/>
      <c r="U131" s="324"/>
      <c r="V131" s="324"/>
      <c r="W131" s="290" t="s">
        <v>1252</v>
      </c>
      <c r="X131" s="9"/>
      <c r="Y131" s="9"/>
      <c r="Z131" s="9"/>
      <c r="AA131" s="9"/>
      <c r="AB131" s="9"/>
      <c r="AC131" s="9"/>
      <c r="AD131" s="9"/>
      <c r="AE131" s="9"/>
      <c r="AF131" s="9"/>
      <c r="AG131" s="9"/>
      <c r="AH131" s="9"/>
      <c r="AI131" s="9"/>
      <c r="AJ131" s="9"/>
      <c r="AK131" s="9"/>
      <c r="AL131" s="9"/>
      <c r="AM131" s="9"/>
      <c r="AN131" s="9"/>
      <c r="AO131" s="9"/>
      <c r="AP131" s="324"/>
    </row>
    <row r="132" spans="1:42" customFormat="1" ht="20.25" customHeight="1" thickTop="1" x14ac:dyDescent="0.2">
      <c r="A132" s="324"/>
      <c r="B132" s="291" t="s">
        <v>1253</v>
      </c>
      <c r="C132" s="292" t="s">
        <v>167</v>
      </c>
      <c r="D132" s="292">
        <v>3</v>
      </c>
      <c r="E132" s="1037"/>
      <c r="F132" s="1037"/>
      <c r="G132" s="1037"/>
      <c r="H132" s="1037"/>
      <c r="I132" s="1037"/>
      <c r="J132" s="1038">
        <f t="shared" ref="J132:J140" si="10">IFERROR(SUM(E132:I132), 0)</f>
        <v>0</v>
      </c>
      <c r="K132" s="1333">
        <v>6.9598019918372736E-4</v>
      </c>
      <c r="L132" s="1333">
        <v>0</v>
      </c>
      <c r="M132" s="1333">
        <v>0</v>
      </c>
      <c r="N132" s="1333">
        <v>1.860909623485902E-3</v>
      </c>
      <c r="O132" s="1333">
        <v>7.5404057943648743E-3</v>
      </c>
      <c r="P132" s="302">
        <f t="shared" ref="P132:P140" si="11">IFERROR(SUM(K132:O132), 0)</f>
        <v>1.0097295617034503E-2</v>
      </c>
      <c r="Q132" s="12"/>
      <c r="R132" s="325" t="s">
        <v>1254</v>
      </c>
      <c r="S132" s="12"/>
      <c r="T132" s="1329" t="s">
        <v>1255</v>
      </c>
      <c r="U132" s="324"/>
      <c r="V132" s="324"/>
      <c r="W132" s="291" t="s">
        <v>1253</v>
      </c>
      <c r="X132" s="292" t="s">
        <v>167</v>
      </c>
      <c r="Y132" s="292">
        <v>3</v>
      </c>
      <c r="Z132" s="304" t="s">
        <v>1256</v>
      </c>
      <c r="AA132" s="304" t="s">
        <v>1257</v>
      </c>
      <c r="AB132" s="304" t="s">
        <v>1258</v>
      </c>
      <c r="AC132" s="304" t="s">
        <v>1259</v>
      </c>
      <c r="AD132" s="304" t="s">
        <v>1260</v>
      </c>
      <c r="AE132" s="301" t="s">
        <v>1261</v>
      </c>
      <c r="AF132" s="304" t="s">
        <v>1256</v>
      </c>
      <c r="AG132" s="304" t="s">
        <v>1257</v>
      </c>
      <c r="AH132" s="304" t="s">
        <v>1258</v>
      </c>
      <c r="AI132" s="304" t="s">
        <v>1259</v>
      </c>
      <c r="AJ132" s="305" t="s">
        <v>1260</v>
      </c>
      <c r="AK132" s="302" t="s">
        <v>1261</v>
      </c>
      <c r="AL132" s="12"/>
      <c r="AM132" s="325" t="s">
        <v>1254</v>
      </c>
      <c r="AN132" s="12"/>
      <c r="AO132" s="325"/>
      <c r="AP132" s="324"/>
    </row>
    <row r="133" spans="1:42" customFormat="1" ht="20.25" customHeight="1" x14ac:dyDescent="0.2">
      <c r="A133" s="324"/>
      <c r="B133" s="294" t="s">
        <v>1262</v>
      </c>
      <c r="C133" s="286" t="s">
        <v>167</v>
      </c>
      <c r="D133" s="286">
        <v>3</v>
      </c>
      <c r="E133" s="1039"/>
      <c r="F133" s="1039"/>
      <c r="G133" s="1039"/>
      <c r="H133" s="1039"/>
      <c r="I133" s="1039"/>
      <c r="J133" s="1040">
        <f t="shared" si="10"/>
        <v>0</v>
      </c>
      <c r="K133" s="1327">
        <v>0</v>
      </c>
      <c r="L133" s="1327">
        <v>0</v>
      </c>
      <c r="M133" s="1327">
        <v>0</v>
      </c>
      <c r="N133" s="1327">
        <v>0</v>
      </c>
      <c r="O133" s="1327">
        <v>0</v>
      </c>
      <c r="P133" s="307">
        <f t="shared" si="11"/>
        <v>0</v>
      </c>
      <c r="Q133" s="12"/>
      <c r="R133" s="326" t="s">
        <v>1263</v>
      </c>
      <c r="S133" s="12"/>
      <c r="T133" s="1330" t="s">
        <v>1264</v>
      </c>
      <c r="U133" s="324"/>
      <c r="V133" s="324"/>
      <c r="W133" s="294" t="s">
        <v>1262</v>
      </c>
      <c r="X133" s="286" t="s">
        <v>167</v>
      </c>
      <c r="Y133" s="286">
        <v>3</v>
      </c>
      <c r="Z133" s="309" t="s">
        <v>1265</v>
      </c>
      <c r="AA133" s="309" t="s">
        <v>1266</v>
      </c>
      <c r="AB133" s="309" t="s">
        <v>1267</v>
      </c>
      <c r="AC133" s="309" t="s">
        <v>1268</v>
      </c>
      <c r="AD133" s="309" t="s">
        <v>1269</v>
      </c>
      <c r="AE133" s="306" t="s">
        <v>1270</v>
      </c>
      <c r="AF133" s="309" t="s">
        <v>1265</v>
      </c>
      <c r="AG133" s="309" t="s">
        <v>1266</v>
      </c>
      <c r="AH133" s="309" t="s">
        <v>1267</v>
      </c>
      <c r="AI133" s="309" t="s">
        <v>1268</v>
      </c>
      <c r="AJ133" s="310" t="s">
        <v>1269</v>
      </c>
      <c r="AK133" s="307" t="s">
        <v>1270</v>
      </c>
      <c r="AL133" s="12"/>
      <c r="AM133" s="326" t="s">
        <v>1263</v>
      </c>
      <c r="AN133" s="12"/>
      <c r="AO133" s="326"/>
      <c r="AP133" s="324"/>
    </row>
    <row r="134" spans="1:42" customFormat="1" ht="20.25" customHeight="1" x14ac:dyDescent="0.2">
      <c r="A134" s="324"/>
      <c r="B134" s="294" t="s">
        <v>1271</v>
      </c>
      <c r="C134" s="286" t="s">
        <v>167</v>
      </c>
      <c r="D134" s="286">
        <v>3</v>
      </c>
      <c r="E134" s="1040">
        <f>IFERROR(SUM(E132:E133), 0)</f>
        <v>0</v>
      </c>
      <c r="F134" s="1040">
        <f>IFERROR(SUM(F132:F133), 0)</f>
        <v>0</v>
      </c>
      <c r="G134" s="1040">
        <f>IFERROR(SUM(G132:G133), 0)</f>
        <v>0</v>
      </c>
      <c r="H134" s="1040">
        <f>IFERROR(SUM(H132:H133), 0)</f>
        <v>0</v>
      </c>
      <c r="I134" s="1040">
        <f>IFERROR(SUM(I132:I133), 0)</f>
        <v>0</v>
      </c>
      <c r="J134" s="1040">
        <f t="shared" si="10"/>
        <v>0</v>
      </c>
      <c r="K134" s="306">
        <f>IFERROR(SUM(K132:K133), 0)</f>
        <v>6.9598019918372736E-4</v>
      </c>
      <c r="L134" s="306">
        <f>IFERROR(SUM(L132:L133), 0)</f>
        <v>0</v>
      </c>
      <c r="M134" s="306">
        <f>IFERROR(SUM(M132:M133), 0)</f>
        <v>0</v>
      </c>
      <c r="N134" s="306">
        <f>IFERROR(SUM(N132:N133), 0)</f>
        <v>1.860909623485902E-3</v>
      </c>
      <c r="O134" s="306">
        <f>IFERROR(SUM(O132:O133), 0)</f>
        <v>7.5404057943648743E-3</v>
      </c>
      <c r="P134" s="307">
        <f t="shared" si="11"/>
        <v>1.0097295617034503E-2</v>
      </c>
      <c r="Q134" s="12"/>
      <c r="R134" s="326" t="s">
        <v>1272</v>
      </c>
      <c r="S134" s="12"/>
      <c r="T134" s="1330" t="s">
        <v>1273</v>
      </c>
      <c r="U134" s="324"/>
      <c r="V134" s="324"/>
      <c r="W134" s="294" t="s">
        <v>1271</v>
      </c>
      <c r="X134" s="286" t="s">
        <v>167</v>
      </c>
      <c r="Y134" s="286">
        <v>3</v>
      </c>
      <c r="Z134" s="306" t="s">
        <v>1274</v>
      </c>
      <c r="AA134" s="306" t="s">
        <v>1275</v>
      </c>
      <c r="AB134" s="306" t="s">
        <v>1276</v>
      </c>
      <c r="AC134" s="306" t="s">
        <v>1277</v>
      </c>
      <c r="AD134" s="306" t="s">
        <v>1278</v>
      </c>
      <c r="AE134" s="306" t="s">
        <v>1279</v>
      </c>
      <c r="AF134" s="306" t="s">
        <v>1274</v>
      </c>
      <c r="AG134" s="306" t="s">
        <v>1275</v>
      </c>
      <c r="AH134" s="306" t="s">
        <v>1276</v>
      </c>
      <c r="AI134" s="306" t="s">
        <v>1277</v>
      </c>
      <c r="AJ134" s="311" t="s">
        <v>1278</v>
      </c>
      <c r="AK134" s="307" t="s">
        <v>1279</v>
      </c>
      <c r="AL134" s="12"/>
      <c r="AM134" s="326" t="s">
        <v>1272</v>
      </c>
      <c r="AN134" s="12"/>
      <c r="AO134" s="326"/>
      <c r="AP134" s="324"/>
    </row>
    <row r="135" spans="1:42" customFormat="1" ht="20.25" customHeight="1" x14ac:dyDescent="0.2">
      <c r="A135" s="324"/>
      <c r="B135" s="294" t="s">
        <v>1280</v>
      </c>
      <c r="C135" s="286" t="s">
        <v>167</v>
      </c>
      <c r="D135" s="286">
        <v>3</v>
      </c>
      <c r="E135" s="1039"/>
      <c r="F135" s="1039"/>
      <c r="G135" s="1039"/>
      <c r="H135" s="1039"/>
      <c r="I135" s="1039"/>
      <c r="J135" s="1040">
        <f t="shared" si="10"/>
        <v>0</v>
      </c>
      <c r="K135" s="1327">
        <v>0</v>
      </c>
      <c r="L135" s="1327">
        <v>0</v>
      </c>
      <c r="M135" s="1327">
        <v>0</v>
      </c>
      <c r="N135" s="1327">
        <v>0</v>
      </c>
      <c r="O135" s="1327">
        <v>0</v>
      </c>
      <c r="P135" s="307">
        <f t="shared" si="11"/>
        <v>0</v>
      </c>
      <c r="Q135" s="12"/>
      <c r="R135" s="326" t="s">
        <v>1281</v>
      </c>
      <c r="S135" s="12"/>
      <c r="T135" s="1330" t="s">
        <v>1282</v>
      </c>
      <c r="U135" s="324"/>
      <c r="V135" s="324"/>
      <c r="W135" s="294" t="s">
        <v>1280</v>
      </c>
      <c r="X135" s="286" t="s">
        <v>167</v>
      </c>
      <c r="Y135" s="286">
        <v>3</v>
      </c>
      <c r="Z135" s="309" t="s">
        <v>1283</v>
      </c>
      <c r="AA135" s="309" t="s">
        <v>1284</v>
      </c>
      <c r="AB135" s="309" t="s">
        <v>1285</v>
      </c>
      <c r="AC135" s="309" t="s">
        <v>1286</v>
      </c>
      <c r="AD135" s="309" t="s">
        <v>1287</v>
      </c>
      <c r="AE135" s="306" t="s">
        <v>1288</v>
      </c>
      <c r="AF135" s="309" t="s">
        <v>1283</v>
      </c>
      <c r="AG135" s="309" t="s">
        <v>1284</v>
      </c>
      <c r="AH135" s="309" t="s">
        <v>1285</v>
      </c>
      <c r="AI135" s="309" t="s">
        <v>1286</v>
      </c>
      <c r="AJ135" s="310" t="s">
        <v>1287</v>
      </c>
      <c r="AK135" s="307" t="s">
        <v>1288</v>
      </c>
      <c r="AL135" s="12"/>
      <c r="AM135" s="326" t="s">
        <v>1281</v>
      </c>
      <c r="AN135" s="12"/>
      <c r="AO135" s="326"/>
      <c r="AP135" s="324"/>
    </row>
    <row r="136" spans="1:42" customFormat="1" ht="20.25" customHeight="1" x14ac:dyDescent="0.2">
      <c r="A136" s="324"/>
      <c r="B136" s="294" t="s">
        <v>1289</v>
      </c>
      <c r="C136" s="286" t="s">
        <v>167</v>
      </c>
      <c r="D136" s="286">
        <v>3</v>
      </c>
      <c r="E136" s="1039"/>
      <c r="F136" s="1039"/>
      <c r="G136" s="1039"/>
      <c r="H136" s="1039"/>
      <c r="I136" s="1039"/>
      <c r="J136" s="1040">
        <f t="shared" si="10"/>
        <v>0</v>
      </c>
      <c r="K136" s="1327">
        <v>0</v>
      </c>
      <c r="L136" s="1327">
        <v>0</v>
      </c>
      <c r="M136" s="1327">
        <v>0</v>
      </c>
      <c r="N136" s="1327">
        <v>0</v>
      </c>
      <c r="O136" s="1327">
        <v>0</v>
      </c>
      <c r="P136" s="307">
        <f t="shared" si="11"/>
        <v>0</v>
      </c>
      <c r="Q136" s="12"/>
      <c r="R136" s="326" t="s">
        <v>1290</v>
      </c>
      <c r="S136" s="12"/>
      <c r="T136" s="1330" t="s">
        <v>1291</v>
      </c>
      <c r="U136" s="324"/>
      <c r="V136" s="324"/>
      <c r="W136" s="294" t="s">
        <v>1289</v>
      </c>
      <c r="X136" s="286" t="s">
        <v>167</v>
      </c>
      <c r="Y136" s="286">
        <v>3</v>
      </c>
      <c r="Z136" s="309" t="s">
        <v>1292</v>
      </c>
      <c r="AA136" s="309" t="s">
        <v>1293</v>
      </c>
      <c r="AB136" s="309" t="s">
        <v>1294</v>
      </c>
      <c r="AC136" s="309" t="s">
        <v>1295</v>
      </c>
      <c r="AD136" s="309" t="s">
        <v>1296</v>
      </c>
      <c r="AE136" s="306" t="s">
        <v>1297</v>
      </c>
      <c r="AF136" s="309" t="s">
        <v>1292</v>
      </c>
      <c r="AG136" s="309" t="s">
        <v>1293</v>
      </c>
      <c r="AH136" s="309" t="s">
        <v>1294</v>
      </c>
      <c r="AI136" s="309" t="s">
        <v>1295</v>
      </c>
      <c r="AJ136" s="310" t="s">
        <v>1296</v>
      </c>
      <c r="AK136" s="307" t="s">
        <v>1297</v>
      </c>
      <c r="AL136" s="12"/>
      <c r="AM136" s="326" t="s">
        <v>1290</v>
      </c>
      <c r="AN136" s="12"/>
      <c r="AO136" s="326"/>
      <c r="AP136" s="324"/>
    </row>
    <row r="137" spans="1:42" customFormat="1" ht="20.25" customHeight="1" x14ac:dyDescent="0.2">
      <c r="A137" s="324"/>
      <c r="B137" s="294" t="s">
        <v>1298</v>
      </c>
      <c r="C137" s="286" t="s">
        <v>167</v>
      </c>
      <c r="D137" s="286">
        <v>3</v>
      </c>
      <c r="E137" s="1040">
        <f>IFERROR(SUM(E135:E136), 0)</f>
        <v>0</v>
      </c>
      <c r="F137" s="1040">
        <f>IFERROR(SUM(F135:F136), 0)</f>
        <v>0</v>
      </c>
      <c r="G137" s="1040">
        <f>IFERROR(SUM(G135:G136), 0)</f>
        <v>0</v>
      </c>
      <c r="H137" s="1040">
        <f>IFERROR(SUM(H135:H136), 0)</f>
        <v>0</v>
      </c>
      <c r="I137" s="1040">
        <f>IFERROR(SUM(I135:I136), 0)</f>
        <v>0</v>
      </c>
      <c r="J137" s="1040">
        <f t="shared" si="10"/>
        <v>0</v>
      </c>
      <c r="K137" s="306">
        <f>IFERROR(SUM(K135:K136), 0)</f>
        <v>0</v>
      </c>
      <c r="L137" s="306">
        <f>IFERROR(SUM(L135:L136), 0)</f>
        <v>0</v>
      </c>
      <c r="M137" s="306">
        <f>IFERROR(SUM(M135:M136), 0)</f>
        <v>0</v>
      </c>
      <c r="N137" s="306">
        <f>IFERROR(SUM(N135:N136), 0)</f>
        <v>0</v>
      </c>
      <c r="O137" s="306">
        <f>IFERROR(SUM(O135:O136), 0)</f>
        <v>0</v>
      </c>
      <c r="P137" s="307">
        <f t="shared" si="11"/>
        <v>0</v>
      </c>
      <c r="Q137" s="12"/>
      <c r="R137" s="326" t="s">
        <v>1299</v>
      </c>
      <c r="S137" s="12"/>
      <c r="T137" s="1330" t="s">
        <v>1300</v>
      </c>
      <c r="U137" s="324"/>
      <c r="V137" s="324"/>
      <c r="W137" s="294" t="s">
        <v>1298</v>
      </c>
      <c r="X137" s="286" t="s">
        <v>167</v>
      </c>
      <c r="Y137" s="286">
        <v>3</v>
      </c>
      <c r="Z137" s="306" t="s">
        <v>1301</v>
      </c>
      <c r="AA137" s="306" t="s">
        <v>1302</v>
      </c>
      <c r="AB137" s="306" t="s">
        <v>1303</v>
      </c>
      <c r="AC137" s="306" t="s">
        <v>1304</v>
      </c>
      <c r="AD137" s="306" t="s">
        <v>1305</v>
      </c>
      <c r="AE137" s="306" t="s">
        <v>1306</v>
      </c>
      <c r="AF137" s="306" t="s">
        <v>1301</v>
      </c>
      <c r="AG137" s="306" t="s">
        <v>1302</v>
      </c>
      <c r="AH137" s="306" t="s">
        <v>1303</v>
      </c>
      <c r="AI137" s="306" t="s">
        <v>1304</v>
      </c>
      <c r="AJ137" s="311" t="s">
        <v>1305</v>
      </c>
      <c r="AK137" s="307" t="s">
        <v>1306</v>
      </c>
      <c r="AL137" s="12"/>
      <c r="AM137" s="326" t="s">
        <v>1299</v>
      </c>
      <c r="AN137" s="12"/>
      <c r="AO137" s="326"/>
      <c r="AP137" s="324"/>
    </row>
    <row r="138" spans="1:42" customFormat="1" ht="20.25" customHeight="1" x14ac:dyDescent="0.2">
      <c r="A138" s="324"/>
      <c r="B138" s="294" t="s">
        <v>1307</v>
      </c>
      <c r="C138" s="286" t="s">
        <v>167</v>
      </c>
      <c r="D138" s="286">
        <v>3</v>
      </c>
      <c r="E138" s="1039"/>
      <c r="F138" s="1039"/>
      <c r="G138" s="1039"/>
      <c r="H138" s="1039"/>
      <c r="I138" s="1039"/>
      <c r="J138" s="1040">
        <f t="shared" si="10"/>
        <v>0</v>
      </c>
      <c r="K138" s="1327">
        <v>0</v>
      </c>
      <c r="L138" s="1327">
        <v>0</v>
      </c>
      <c r="M138" s="1327">
        <v>0</v>
      </c>
      <c r="N138" s="1327">
        <v>0</v>
      </c>
      <c r="O138" s="1327">
        <v>0</v>
      </c>
      <c r="P138" s="307">
        <f t="shared" si="11"/>
        <v>0</v>
      </c>
      <c r="Q138" s="12"/>
      <c r="R138" s="326" t="s">
        <v>1308</v>
      </c>
      <c r="S138" s="12"/>
      <c r="T138" s="1330" t="s">
        <v>1309</v>
      </c>
      <c r="U138" s="324"/>
      <c r="V138" s="324"/>
      <c r="W138" s="294" t="s">
        <v>1307</v>
      </c>
      <c r="X138" s="286" t="s">
        <v>167</v>
      </c>
      <c r="Y138" s="286">
        <v>3</v>
      </c>
      <c r="Z138" s="309" t="s">
        <v>1310</v>
      </c>
      <c r="AA138" s="309" t="s">
        <v>1311</v>
      </c>
      <c r="AB138" s="309" t="s">
        <v>1312</v>
      </c>
      <c r="AC138" s="309" t="s">
        <v>1313</v>
      </c>
      <c r="AD138" s="309" t="s">
        <v>1314</v>
      </c>
      <c r="AE138" s="306" t="s">
        <v>1315</v>
      </c>
      <c r="AF138" s="309" t="s">
        <v>1310</v>
      </c>
      <c r="AG138" s="309" t="s">
        <v>1311</v>
      </c>
      <c r="AH138" s="309" t="s">
        <v>1312</v>
      </c>
      <c r="AI138" s="309" t="s">
        <v>1313</v>
      </c>
      <c r="AJ138" s="310" t="s">
        <v>1314</v>
      </c>
      <c r="AK138" s="307" t="s">
        <v>1315</v>
      </c>
      <c r="AL138" s="12"/>
      <c r="AM138" s="326" t="s">
        <v>1308</v>
      </c>
      <c r="AN138" s="12"/>
      <c r="AO138" s="326"/>
      <c r="AP138" s="324"/>
    </row>
    <row r="139" spans="1:42" customFormat="1" ht="20.25" customHeight="1" x14ac:dyDescent="0.2">
      <c r="A139" s="324"/>
      <c r="B139" s="294" t="s">
        <v>1316</v>
      </c>
      <c r="C139" s="286" t="s">
        <v>167</v>
      </c>
      <c r="D139" s="286">
        <v>3</v>
      </c>
      <c r="E139" s="1039"/>
      <c r="F139" s="1039"/>
      <c r="G139" s="1039"/>
      <c r="H139" s="1039"/>
      <c r="I139" s="1039"/>
      <c r="J139" s="1040">
        <f t="shared" si="10"/>
        <v>0</v>
      </c>
      <c r="K139" s="1327">
        <v>0</v>
      </c>
      <c r="L139" s="1327">
        <v>0</v>
      </c>
      <c r="M139" s="1327">
        <v>0</v>
      </c>
      <c r="N139" s="1327">
        <v>0</v>
      </c>
      <c r="O139" s="1327">
        <v>0</v>
      </c>
      <c r="P139" s="307">
        <f t="shared" si="11"/>
        <v>0</v>
      </c>
      <c r="Q139" s="12"/>
      <c r="R139" s="326" t="s">
        <v>1317</v>
      </c>
      <c r="S139" s="12"/>
      <c r="T139" s="1330" t="s">
        <v>1318</v>
      </c>
      <c r="U139" s="324"/>
      <c r="V139" s="324"/>
      <c r="W139" s="294" t="s">
        <v>1316</v>
      </c>
      <c r="X139" s="286" t="s">
        <v>167</v>
      </c>
      <c r="Y139" s="286">
        <v>3</v>
      </c>
      <c r="Z139" s="309" t="s">
        <v>1319</v>
      </c>
      <c r="AA139" s="309" t="s">
        <v>1320</v>
      </c>
      <c r="AB139" s="309" t="s">
        <v>1321</v>
      </c>
      <c r="AC139" s="309" t="s">
        <v>1322</v>
      </c>
      <c r="AD139" s="309" t="s">
        <v>1323</v>
      </c>
      <c r="AE139" s="306" t="s">
        <v>1324</v>
      </c>
      <c r="AF139" s="309" t="s">
        <v>1319</v>
      </c>
      <c r="AG139" s="309" t="s">
        <v>1320</v>
      </c>
      <c r="AH139" s="309" t="s">
        <v>1321</v>
      </c>
      <c r="AI139" s="309" t="s">
        <v>1322</v>
      </c>
      <c r="AJ139" s="310" t="s">
        <v>1323</v>
      </c>
      <c r="AK139" s="307" t="s">
        <v>1324</v>
      </c>
      <c r="AL139" s="12"/>
      <c r="AM139" s="326" t="s">
        <v>1317</v>
      </c>
      <c r="AN139" s="12"/>
      <c r="AO139" s="326"/>
      <c r="AP139" s="324"/>
    </row>
    <row r="140" spans="1:42" customFormat="1" ht="20.25" customHeight="1" thickBot="1" x14ac:dyDescent="0.25">
      <c r="A140" s="324"/>
      <c r="B140" s="295" t="s">
        <v>1325</v>
      </c>
      <c r="C140" s="296" t="s">
        <v>167</v>
      </c>
      <c r="D140" s="296">
        <v>3</v>
      </c>
      <c r="E140" s="1041">
        <f>IFERROR(SUM(E138:E139), 0)</f>
        <v>0</v>
      </c>
      <c r="F140" s="1041">
        <f>IFERROR(SUM(F138:F139), 0)</f>
        <v>0</v>
      </c>
      <c r="G140" s="1041">
        <f>IFERROR(SUM(G138:G139), 0)</f>
        <v>0</v>
      </c>
      <c r="H140" s="1041">
        <f>IFERROR(SUM(H138:H139), 0)</f>
        <v>0</v>
      </c>
      <c r="I140" s="1041">
        <f>IFERROR(SUM(I138:I139), 0)</f>
        <v>0</v>
      </c>
      <c r="J140" s="1041">
        <f t="shared" si="10"/>
        <v>0</v>
      </c>
      <c r="K140" s="312">
        <f>IFERROR(SUM(K138:K139), 0)</f>
        <v>0</v>
      </c>
      <c r="L140" s="312">
        <f>IFERROR(SUM(L138:L139), 0)</f>
        <v>0</v>
      </c>
      <c r="M140" s="312">
        <f>IFERROR(SUM(M138:M139), 0)</f>
        <v>0</v>
      </c>
      <c r="N140" s="312">
        <f>IFERROR(SUM(N138:N139), 0)</f>
        <v>0</v>
      </c>
      <c r="O140" s="312">
        <f>IFERROR(SUM(O138:O139), 0)</f>
        <v>0</v>
      </c>
      <c r="P140" s="313">
        <f t="shared" si="11"/>
        <v>0</v>
      </c>
      <c r="Q140" s="12"/>
      <c r="R140" s="327" t="s">
        <v>1326</v>
      </c>
      <c r="S140" s="12"/>
      <c r="T140" s="1331" t="s">
        <v>1327</v>
      </c>
      <c r="U140" s="324"/>
      <c r="V140" s="324"/>
      <c r="W140" s="295" t="s">
        <v>1325</v>
      </c>
      <c r="X140" s="296" t="s">
        <v>167</v>
      </c>
      <c r="Y140" s="296">
        <v>3</v>
      </c>
      <c r="Z140" s="312" t="s">
        <v>1328</v>
      </c>
      <c r="AA140" s="312" t="s">
        <v>1329</v>
      </c>
      <c r="AB140" s="312" t="s">
        <v>1330</v>
      </c>
      <c r="AC140" s="312" t="s">
        <v>1331</v>
      </c>
      <c r="AD140" s="312" t="s">
        <v>1332</v>
      </c>
      <c r="AE140" s="312" t="s">
        <v>1333</v>
      </c>
      <c r="AF140" s="312" t="s">
        <v>1328</v>
      </c>
      <c r="AG140" s="312" t="s">
        <v>1329</v>
      </c>
      <c r="AH140" s="312" t="s">
        <v>1330</v>
      </c>
      <c r="AI140" s="312" t="s">
        <v>1331</v>
      </c>
      <c r="AJ140" s="315" t="s">
        <v>1332</v>
      </c>
      <c r="AK140" s="313" t="s">
        <v>1333</v>
      </c>
      <c r="AL140" s="12"/>
      <c r="AM140" s="327" t="s">
        <v>1326</v>
      </c>
      <c r="AN140" s="12"/>
      <c r="AO140" s="327"/>
      <c r="AP140" s="324"/>
    </row>
    <row r="141" spans="1:42" customFormat="1" ht="20.25" customHeight="1" thickTop="1" thickBot="1" x14ac:dyDescent="0.25">
      <c r="A141" s="324"/>
      <c r="B141" s="9"/>
      <c r="C141" s="9"/>
      <c r="D141" s="9"/>
      <c r="E141" s="9"/>
      <c r="F141" s="9"/>
      <c r="G141" s="9"/>
      <c r="H141" s="9"/>
      <c r="I141" s="9"/>
      <c r="J141" s="9"/>
      <c r="K141" s="9"/>
      <c r="L141" s="9"/>
      <c r="M141" s="9"/>
      <c r="N141" s="9"/>
      <c r="O141" s="9"/>
      <c r="P141" s="1334"/>
      <c r="Q141" s="9"/>
      <c r="R141" s="9"/>
      <c r="S141" s="9"/>
      <c r="T141" s="9"/>
      <c r="U141" s="324"/>
      <c r="V141" s="324"/>
      <c r="W141" s="9"/>
      <c r="X141" s="9"/>
      <c r="Y141" s="9"/>
      <c r="Z141" s="9"/>
      <c r="AA141" s="9"/>
      <c r="AB141" s="9"/>
      <c r="AC141" s="9"/>
      <c r="AD141" s="9"/>
      <c r="AE141" s="9"/>
      <c r="AF141" s="9"/>
      <c r="AG141" s="9"/>
      <c r="AH141" s="9"/>
      <c r="AI141" s="9"/>
      <c r="AJ141" s="9"/>
      <c r="AK141" s="9"/>
      <c r="AL141" s="9"/>
      <c r="AM141" s="9"/>
      <c r="AN141" s="9"/>
      <c r="AO141" s="9"/>
      <c r="AP141" s="324"/>
    </row>
    <row r="142" spans="1:42" customFormat="1" ht="20.25" customHeight="1" thickTop="1" thickBot="1" x14ac:dyDescent="0.25">
      <c r="A142" s="324"/>
      <c r="B142" s="290" t="s">
        <v>1334</v>
      </c>
      <c r="C142" s="9"/>
      <c r="D142" s="9"/>
      <c r="E142" s="9"/>
      <c r="F142" s="9"/>
      <c r="G142" s="9"/>
      <c r="H142" s="9"/>
      <c r="I142" s="9"/>
      <c r="J142" s="9"/>
      <c r="K142" s="9"/>
      <c r="L142" s="9"/>
      <c r="M142" s="9"/>
      <c r="N142" s="9"/>
      <c r="O142" s="9"/>
      <c r="P142" s="9"/>
      <c r="Q142" s="9"/>
      <c r="R142" s="9"/>
      <c r="S142" s="9"/>
      <c r="T142" s="9"/>
      <c r="U142" s="324"/>
      <c r="V142" s="324"/>
      <c r="W142" s="290" t="s">
        <v>1334</v>
      </c>
      <c r="X142" s="9"/>
      <c r="Y142" s="9"/>
      <c r="Z142" s="9"/>
      <c r="AA142" s="9"/>
      <c r="AB142" s="9"/>
      <c r="AC142" s="9"/>
      <c r="AD142" s="9"/>
      <c r="AE142" s="9"/>
      <c r="AF142" s="9"/>
      <c r="AG142" s="9"/>
      <c r="AH142" s="9"/>
      <c r="AI142" s="9"/>
      <c r="AJ142" s="9"/>
      <c r="AK142" s="9"/>
      <c r="AL142" s="9"/>
      <c r="AM142" s="9"/>
      <c r="AN142" s="9"/>
      <c r="AO142" s="9"/>
      <c r="AP142" s="324"/>
    </row>
    <row r="143" spans="1:42" customFormat="1" ht="20.25" customHeight="1" thickTop="1" x14ac:dyDescent="0.2">
      <c r="A143" s="324"/>
      <c r="B143" s="291" t="s">
        <v>1335</v>
      </c>
      <c r="C143" s="292" t="s">
        <v>167</v>
      </c>
      <c r="D143" s="292">
        <v>3</v>
      </c>
      <c r="E143" s="1037"/>
      <c r="F143" s="1037"/>
      <c r="G143" s="1037"/>
      <c r="H143" s="1037"/>
      <c r="I143" s="1037"/>
      <c r="J143" s="1038">
        <f>IFERROR(SUM(E143:I143), 0)</f>
        <v>0</v>
      </c>
      <c r="K143" s="1333">
        <v>0</v>
      </c>
      <c r="L143" s="1333">
        <v>0</v>
      </c>
      <c r="M143" s="1333">
        <v>0</v>
      </c>
      <c r="N143" s="1333">
        <v>0</v>
      </c>
      <c r="O143" s="1333">
        <v>0</v>
      </c>
      <c r="P143" s="302">
        <f>IFERROR(SUM(K143:O143), 0)</f>
        <v>0</v>
      </c>
      <c r="Q143" s="12"/>
      <c r="R143" s="325" t="s">
        <v>1336</v>
      </c>
      <c r="S143" s="12"/>
      <c r="T143" s="1329" t="s">
        <v>543</v>
      </c>
      <c r="U143" s="324"/>
      <c r="V143" s="324"/>
      <c r="W143" s="291" t="s">
        <v>1335</v>
      </c>
      <c r="X143" s="292" t="s">
        <v>167</v>
      </c>
      <c r="Y143" s="292">
        <v>3</v>
      </c>
      <c r="Z143" s="304" t="s">
        <v>1337</v>
      </c>
      <c r="AA143" s="304" t="s">
        <v>1338</v>
      </c>
      <c r="AB143" s="304" t="s">
        <v>1339</v>
      </c>
      <c r="AC143" s="304" t="s">
        <v>1340</v>
      </c>
      <c r="AD143" s="304" t="s">
        <v>1341</v>
      </c>
      <c r="AE143" s="301" t="s">
        <v>1342</v>
      </c>
      <c r="AF143" s="304" t="s">
        <v>1337</v>
      </c>
      <c r="AG143" s="304" t="s">
        <v>1338</v>
      </c>
      <c r="AH143" s="304" t="s">
        <v>1339</v>
      </c>
      <c r="AI143" s="304" t="s">
        <v>1340</v>
      </c>
      <c r="AJ143" s="305" t="s">
        <v>1341</v>
      </c>
      <c r="AK143" s="302" t="s">
        <v>1342</v>
      </c>
      <c r="AL143" s="12"/>
      <c r="AM143" s="325" t="s">
        <v>1336</v>
      </c>
      <c r="AN143" s="12"/>
      <c r="AO143" s="325"/>
      <c r="AP143" s="324"/>
    </row>
    <row r="144" spans="1:42" customFormat="1" ht="20.25" customHeight="1" x14ac:dyDescent="0.2">
      <c r="A144" s="324"/>
      <c r="B144" s="294" t="s">
        <v>1343</v>
      </c>
      <c r="C144" s="286" t="s">
        <v>167</v>
      </c>
      <c r="D144" s="286">
        <v>3</v>
      </c>
      <c r="E144" s="1039"/>
      <c r="F144" s="1039"/>
      <c r="G144" s="1039"/>
      <c r="H144" s="1039"/>
      <c r="I144" s="1039"/>
      <c r="J144" s="1040">
        <f>IFERROR(SUM(E144:I144), 0)</f>
        <v>0</v>
      </c>
      <c r="K144" s="1327">
        <v>0</v>
      </c>
      <c r="L144" s="1327">
        <v>0</v>
      </c>
      <c r="M144" s="1327">
        <v>0</v>
      </c>
      <c r="N144" s="1327">
        <v>0</v>
      </c>
      <c r="O144" s="1327">
        <v>0</v>
      </c>
      <c r="P144" s="307">
        <f>IFERROR(SUM(K144:O144), 0)</f>
        <v>0</v>
      </c>
      <c r="Q144" s="12"/>
      <c r="R144" s="326" t="s">
        <v>1344</v>
      </c>
      <c r="S144" s="12"/>
      <c r="T144" s="1330" t="s">
        <v>543</v>
      </c>
      <c r="U144" s="324"/>
      <c r="V144" s="324"/>
      <c r="W144" s="294" t="s">
        <v>1343</v>
      </c>
      <c r="X144" s="286" t="s">
        <v>167</v>
      </c>
      <c r="Y144" s="286">
        <v>3</v>
      </c>
      <c r="Z144" s="309" t="s">
        <v>1345</v>
      </c>
      <c r="AA144" s="309" t="s">
        <v>1346</v>
      </c>
      <c r="AB144" s="309" t="s">
        <v>1347</v>
      </c>
      <c r="AC144" s="309" t="s">
        <v>1348</v>
      </c>
      <c r="AD144" s="309" t="s">
        <v>1349</v>
      </c>
      <c r="AE144" s="306" t="s">
        <v>1350</v>
      </c>
      <c r="AF144" s="309" t="s">
        <v>1345</v>
      </c>
      <c r="AG144" s="309" t="s">
        <v>1346</v>
      </c>
      <c r="AH144" s="309" t="s">
        <v>1347</v>
      </c>
      <c r="AI144" s="309" t="s">
        <v>1348</v>
      </c>
      <c r="AJ144" s="310" t="s">
        <v>1349</v>
      </c>
      <c r="AK144" s="307" t="s">
        <v>1350</v>
      </c>
      <c r="AL144" s="12"/>
      <c r="AM144" s="326" t="s">
        <v>1344</v>
      </c>
      <c r="AN144" s="12"/>
      <c r="AO144" s="326"/>
      <c r="AP144" s="324"/>
    </row>
    <row r="145" spans="1:42" customFormat="1" ht="20.25" customHeight="1" thickBot="1" x14ac:dyDescent="0.25">
      <c r="A145" s="324"/>
      <c r="B145" s="295" t="s">
        <v>1351</v>
      </c>
      <c r="C145" s="296" t="s">
        <v>167</v>
      </c>
      <c r="D145" s="296">
        <v>3</v>
      </c>
      <c r="E145" s="1041">
        <f>IFERROR(SUM(E143:E144), 0)</f>
        <v>0</v>
      </c>
      <c r="F145" s="1041">
        <f>IFERROR(SUM(F143:F144), 0)</f>
        <v>0</v>
      </c>
      <c r="G145" s="1041">
        <f>IFERROR(SUM(G143:G144), 0)</f>
        <v>0</v>
      </c>
      <c r="H145" s="1041">
        <f>IFERROR(SUM(H143:H144), 0)</f>
        <v>0</v>
      </c>
      <c r="I145" s="1041">
        <f>IFERROR(SUM(I143:I144), 0)</f>
        <v>0</v>
      </c>
      <c r="J145" s="1041">
        <f>IFERROR(SUM(E145:I145), 0)</f>
        <v>0</v>
      </c>
      <c r="K145" s="312">
        <f>IFERROR(SUM(K143:K144), 0)</f>
        <v>0</v>
      </c>
      <c r="L145" s="312">
        <f>IFERROR(SUM(L143:L144), 0)</f>
        <v>0</v>
      </c>
      <c r="M145" s="312">
        <f>IFERROR(SUM(M143:M144), 0)</f>
        <v>0</v>
      </c>
      <c r="N145" s="312">
        <f>IFERROR(SUM(N143:N144), 0)</f>
        <v>0</v>
      </c>
      <c r="O145" s="312">
        <f>IFERROR(SUM(O143:O144), 0)</f>
        <v>0</v>
      </c>
      <c r="P145" s="313">
        <f>IFERROR(SUM(K145:O145), 0)</f>
        <v>0</v>
      </c>
      <c r="Q145" s="12"/>
      <c r="R145" s="327" t="s">
        <v>1352</v>
      </c>
      <c r="S145" s="12"/>
      <c r="T145" s="1331" t="s">
        <v>543</v>
      </c>
      <c r="U145" s="324"/>
      <c r="V145" s="324"/>
      <c r="W145" s="295" t="s">
        <v>1351</v>
      </c>
      <c r="X145" s="296" t="s">
        <v>167</v>
      </c>
      <c r="Y145" s="296">
        <v>3</v>
      </c>
      <c r="Z145" s="312" t="s">
        <v>1353</v>
      </c>
      <c r="AA145" s="312" t="s">
        <v>1354</v>
      </c>
      <c r="AB145" s="312" t="s">
        <v>1355</v>
      </c>
      <c r="AC145" s="312" t="s">
        <v>1356</v>
      </c>
      <c r="AD145" s="312" t="s">
        <v>1357</v>
      </c>
      <c r="AE145" s="312" t="s">
        <v>1358</v>
      </c>
      <c r="AF145" s="312" t="s">
        <v>1353</v>
      </c>
      <c r="AG145" s="312" t="s">
        <v>1354</v>
      </c>
      <c r="AH145" s="312" t="s">
        <v>1355</v>
      </c>
      <c r="AI145" s="312" t="s">
        <v>1356</v>
      </c>
      <c r="AJ145" s="315" t="s">
        <v>1357</v>
      </c>
      <c r="AK145" s="313" t="s">
        <v>1358</v>
      </c>
      <c r="AL145" s="12"/>
      <c r="AM145" s="327" t="s">
        <v>1352</v>
      </c>
      <c r="AN145" s="12"/>
      <c r="AO145" s="327"/>
      <c r="AP145" s="324"/>
    </row>
    <row r="146" spans="1:42" customFormat="1" ht="20.25" customHeight="1" thickTop="1" thickBot="1" x14ac:dyDescent="0.25">
      <c r="A146" s="324"/>
      <c r="B146" s="9"/>
      <c r="C146" s="9"/>
      <c r="D146" s="9"/>
      <c r="E146" s="9"/>
      <c r="F146" s="9"/>
      <c r="G146" s="9"/>
      <c r="H146" s="9"/>
      <c r="I146" s="9"/>
      <c r="J146" s="9"/>
      <c r="K146" s="9"/>
      <c r="L146" s="9"/>
      <c r="M146" s="9"/>
      <c r="N146" s="9"/>
      <c r="O146" s="9"/>
      <c r="P146" s="1334"/>
      <c r="Q146" s="9"/>
      <c r="R146" s="9"/>
      <c r="S146" s="9"/>
      <c r="T146" s="9"/>
      <c r="U146" s="324"/>
      <c r="V146" s="324"/>
      <c r="W146" s="9"/>
      <c r="X146" s="9"/>
      <c r="Y146" s="9"/>
      <c r="Z146" s="9"/>
      <c r="AA146" s="9"/>
      <c r="AB146" s="9"/>
      <c r="AC146" s="9"/>
      <c r="AD146" s="9"/>
      <c r="AE146" s="9"/>
      <c r="AF146" s="9"/>
      <c r="AG146" s="9"/>
      <c r="AH146" s="9"/>
      <c r="AI146" s="9"/>
      <c r="AJ146" s="9"/>
      <c r="AK146" s="9"/>
      <c r="AL146" s="9"/>
      <c r="AM146" s="9"/>
      <c r="AN146" s="9"/>
      <c r="AO146" s="9"/>
      <c r="AP146" s="324"/>
    </row>
    <row r="147" spans="1:42" customFormat="1" ht="20.25" customHeight="1" thickTop="1" thickBot="1" x14ac:dyDescent="0.25">
      <c r="A147" s="324"/>
      <c r="B147" s="290" t="s">
        <v>1359</v>
      </c>
      <c r="C147" s="9"/>
      <c r="D147" s="9"/>
      <c r="E147" s="9"/>
      <c r="F147" s="9"/>
      <c r="G147" s="9"/>
      <c r="H147" s="9"/>
      <c r="I147" s="9"/>
      <c r="J147" s="9"/>
      <c r="K147" s="9"/>
      <c r="L147" s="9"/>
      <c r="M147" s="9"/>
      <c r="N147" s="9"/>
      <c r="O147" s="9"/>
      <c r="P147" s="9"/>
      <c r="Q147" s="9"/>
      <c r="R147" s="9"/>
      <c r="S147" s="9"/>
      <c r="T147" s="9"/>
      <c r="U147" s="324"/>
      <c r="V147" s="324"/>
      <c r="W147" s="290" t="s">
        <v>1359</v>
      </c>
      <c r="X147" s="9"/>
      <c r="Y147" s="9"/>
      <c r="Z147" s="9"/>
      <c r="AA147" s="9"/>
      <c r="AB147" s="9"/>
      <c r="AC147" s="9"/>
      <c r="AD147" s="9"/>
      <c r="AE147" s="9"/>
      <c r="AF147" s="9"/>
      <c r="AG147" s="9"/>
      <c r="AH147" s="9"/>
      <c r="AI147" s="9"/>
      <c r="AJ147" s="9"/>
      <c r="AK147" s="9"/>
      <c r="AL147" s="9"/>
      <c r="AM147" s="9"/>
      <c r="AN147" s="9"/>
      <c r="AO147" s="9"/>
      <c r="AP147" s="324"/>
    </row>
    <row r="148" spans="1:42" customFormat="1" ht="20.25" customHeight="1" thickTop="1" x14ac:dyDescent="0.2">
      <c r="A148" s="324"/>
      <c r="B148" s="291" t="s">
        <v>1360</v>
      </c>
      <c r="C148" s="292" t="s">
        <v>167</v>
      </c>
      <c r="D148" s="292">
        <v>3</v>
      </c>
      <c r="E148" s="1037"/>
      <c r="F148" s="1037"/>
      <c r="G148" s="1037"/>
      <c r="H148" s="1037"/>
      <c r="I148" s="1037"/>
      <c r="J148" s="1038">
        <f t="shared" ref="J148:J157" si="12">IFERROR(SUM(E148:I148), 0)</f>
        <v>0</v>
      </c>
      <c r="K148" s="1333">
        <v>0</v>
      </c>
      <c r="L148" s="1333">
        <v>0</v>
      </c>
      <c r="M148" s="1333">
        <v>0</v>
      </c>
      <c r="N148" s="1333">
        <v>0</v>
      </c>
      <c r="O148" s="1333">
        <v>0</v>
      </c>
      <c r="P148" s="302">
        <f t="shared" ref="P148:P157" si="13">IFERROR(SUM(K148:O148), 0)</f>
        <v>0</v>
      </c>
      <c r="Q148" s="12"/>
      <c r="R148" s="325" t="s">
        <v>1361</v>
      </c>
      <c r="S148" s="12"/>
      <c r="T148" s="1329" t="s">
        <v>543</v>
      </c>
      <c r="U148" s="324"/>
      <c r="V148" s="324"/>
      <c r="W148" s="291" t="s">
        <v>1360</v>
      </c>
      <c r="X148" s="292" t="s">
        <v>167</v>
      </c>
      <c r="Y148" s="292">
        <v>3</v>
      </c>
      <c r="Z148" s="304" t="s">
        <v>1362</v>
      </c>
      <c r="AA148" s="304" t="s">
        <v>1363</v>
      </c>
      <c r="AB148" s="304" t="s">
        <v>1364</v>
      </c>
      <c r="AC148" s="304" t="s">
        <v>1365</v>
      </c>
      <c r="AD148" s="304" t="s">
        <v>1366</v>
      </c>
      <c r="AE148" s="301" t="s">
        <v>1367</v>
      </c>
      <c r="AF148" s="304" t="s">
        <v>1362</v>
      </c>
      <c r="AG148" s="304" t="s">
        <v>1363</v>
      </c>
      <c r="AH148" s="304" t="s">
        <v>1364</v>
      </c>
      <c r="AI148" s="304" t="s">
        <v>1365</v>
      </c>
      <c r="AJ148" s="305" t="s">
        <v>1366</v>
      </c>
      <c r="AK148" s="302" t="s">
        <v>1367</v>
      </c>
      <c r="AL148" s="12"/>
      <c r="AM148" s="325" t="s">
        <v>1361</v>
      </c>
      <c r="AN148" s="12"/>
      <c r="AO148" s="325"/>
      <c r="AP148" s="324"/>
    </row>
    <row r="149" spans="1:42" customFormat="1" ht="20.25" customHeight="1" x14ac:dyDescent="0.2">
      <c r="A149" s="324"/>
      <c r="B149" s="294" t="s">
        <v>1368</v>
      </c>
      <c r="C149" s="286" t="s">
        <v>167</v>
      </c>
      <c r="D149" s="286">
        <v>3</v>
      </c>
      <c r="E149" s="1039"/>
      <c r="F149" s="1039"/>
      <c r="G149" s="1039"/>
      <c r="H149" s="1039"/>
      <c r="I149" s="1039"/>
      <c r="J149" s="1040">
        <f t="shared" si="12"/>
        <v>0</v>
      </c>
      <c r="K149" s="1327">
        <v>0</v>
      </c>
      <c r="L149" s="1327">
        <v>0</v>
      </c>
      <c r="M149" s="1327">
        <v>0</v>
      </c>
      <c r="N149" s="1327">
        <v>0</v>
      </c>
      <c r="O149" s="1327">
        <v>0</v>
      </c>
      <c r="P149" s="307">
        <f t="shared" si="13"/>
        <v>0</v>
      </c>
      <c r="Q149" s="12"/>
      <c r="R149" s="326" t="s">
        <v>1369</v>
      </c>
      <c r="S149" s="12"/>
      <c r="T149" s="1330" t="s">
        <v>543</v>
      </c>
      <c r="U149" s="324"/>
      <c r="V149" s="324"/>
      <c r="W149" s="294" t="s">
        <v>1368</v>
      </c>
      <c r="X149" s="286" t="s">
        <v>167</v>
      </c>
      <c r="Y149" s="286">
        <v>3</v>
      </c>
      <c r="Z149" s="309" t="s">
        <v>1370</v>
      </c>
      <c r="AA149" s="309" t="s">
        <v>1371</v>
      </c>
      <c r="AB149" s="309" t="s">
        <v>1372</v>
      </c>
      <c r="AC149" s="309" t="s">
        <v>1373</v>
      </c>
      <c r="AD149" s="309" t="s">
        <v>1374</v>
      </c>
      <c r="AE149" s="306" t="s">
        <v>1375</v>
      </c>
      <c r="AF149" s="309" t="s">
        <v>1370</v>
      </c>
      <c r="AG149" s="309" t="s">
        <v>1371</v>
      </c>
      <c r="AH149" s="309" t="s">
        <v>1372</v>
      </c>
      <c r="AI149" s="309" t="s">
        <v>1373</v>
      </c>
      <c r="AJ149" s="310" t="s">
        <v>1374</v>
      </c>
      <c r="AK149" s="307" t="s">
        <v>1375</v>
      </c>
      <c r="AL149" s="12"/>
      <c r="AM149" s="326" t="s">
        <v>1369</v>
      </c>
      <c r="AN149" s="12"/>
      <c r="AO149" s="326"/>
      <c r="AP149" s="324"/>
    </row>
    <row r="150" spans="1:42" customFormat="1" ht="20.25" customHeight="1" x14ac:dyDescent="0.2">
      <c r="A150" s="324"/>
      <c r="B150" s="294" t="s">
        <v>1376</v>
      </c>
      <c r="C150" s="286" t="s">
        <v>167</v>
      </c>
      <c r="D150" s="286">
        <v>3</v>
      </c>
      <c r="E150" s="1039"/>
      <c r="F150" s="1039"/>
      <c r="G150" s="1039"/>
      <c r="H150" s="1039"/>
      <c r="I150" s="1039"/>
      <c r="J150" s="1040">
        <f t="shared" si="12"/>
        <v>0</v>
      </c>
      <c r="K150" s="1327">
        <v>0</v>
      </c>
      <c r="L150" s="1327">
        <v>0</v>
      </c>
      <c r="M150" s="1327">
        <v>0</v>
      </c>
      <c r="N150" s="1327">
        <v>0</v>
      </c>
      <c r="O150" s="1327">
        <v>0</v>
      </c>
      <c r="P150" s="307">
        <f t="shared" si="13"/>
        <v>0</v>
      </c>
      <c r="Q150" s="12"/>
      <c r="R150" s="326" t="s">
        <v>1377</v>
      </c>
      <c r="S150" s="12"/>
      <c r="T150" s="1330" t="s">
        <v>543</v>
      </c>
      <c r="U150" s="324"/>
      <c r="V150" s="324"/>
      <c r="W150" s="294" t="s">
        <v>1376</v>
      </c>
      <c r="X150" s="286" t="s">
        <v>167</v>
      </c>
      <c r="Y150" s="286">
        <v>3</v>
      </c>
      <c r="Z150" s="309" t="s">
        <v>1378</v>
      </c>
      <c r="AA150" s="309" t="s">
        <v>1379</v>
      </c>
      <c r="AB150" s="309" t="s">
        <v>1380</v>
      </c>
      <c r="AC150" s="309" t="s">
        <v>1381</v>
      </c>
      <c r="AD150" s="309" t="s">
        <v>1382</v>
      </c>
      <c r="AE150" s="306" t="s">
        <v>1383</v>
      </c>
      <c r="AF150" s="309" t="s">
        <v>1378</v>
      </c>
      <c r="AG150" s="309" t="s">
        <v>1379</v>
      </c>
      <c r="AH150" s="309" t="s">
        <v>1380</v>
      </c>
      <c r="AI150" s="309" t="s">
        <v>1381</v>
      </c>
      <c r="AJ150" s="310" t="s">
        <v>1382</v>
      </c>
      <c r="AK150" s="307" t="s">
        <v>1383</v>
      </c>
      <c r="AL150" s="12"/>
      <c r="AM150" s="326" t="s">
        <v>1377</v>
      </c>
      <c r="AN150" s="12"/>
      <c r="AO150" s="326"/>
      <c r="AP150" s="324"/>
    </row>
    <row r="151" spans="1:42" customFormat="1" ht="20.25" customHeight="1" x14ac:dyDescent="0.2">
      <c r="A151" s="324"/>
      <c r="B151" s="294" t="s">
        <v>1384</v>
      </c>
      <c r="C151" s="286" t="s">
        <v>167</v>
      </c>
      <c r="D151" s="286">
        <v>3</v>
      </c>
      <c r="E151" s="1039"/>
      <c r="F151" s="1039"/>
      <c r="G151" s="1039"/>
      <c r="H151" s="1039"/>
      <c r="I151" s="1039"/>
      <c r="J151" s="1040">
        <f t="shared" si="12"/>
        <v>0</v>
      </c>
      <c r="K151" s="1327">
        <v>0</v>
      </c>
      <c r="L151" s="1327">
        <v>0</v>
      </c>
      <c r="M151" s="1327">
        <v>0</v>
      </c>
      <c r="N151" s="1327">
        <v>0</v>
      </c>
      <c r="O151" s="1327">
        <v>0</v>
      </c>
      <c r="P151" s="307">
        <f t="shared" si="13"/>
        <v>0</v>
      </c>
      <c r="Q151" s="12"/>
      <c r="R151" s="326" t="s">
        <v>1385</v>
      </c>
      <c r="S151" s="12"/>
      <c r="T151" s="1330" t="s">
        <v>543</v>
      </c>
      <c r="U151" s="324"/>
      <c r="V151" s="324"/>
      <c r="W151" s="294" t="s">
        <v>1384</v>
      </c>
      <c r="X151" s="286" t="s">
        <v>167</v>
      </c>
      <c r="Y151" s="286">
        <v>3</v>
      </c>
      <c r="Z151" s="309" t="s">
        <v>1386</v>
      </c>
      <c r="AA151" s="309" t="s">
        <v>1387</v>
      </c>
      <c r="AB151" s="309" t="s">
        <v>1388</v>
      </c>
      <c r="AC151" s="309" t="s">
        <v>1389</v>
      </c>
      <c r="AD151" s="309" t="s">
        <v>1390</v>
      </c>
      <c r="AE151" s="306" t="s">
        <v>1391</v>
      </c>
      <c r="AF151" s="309" t="s">
        <v>1386</v>
      </c>
      <c r="AG151" s="309" t="s">
        <v>1387</v>
      </c>
      <c r="AH151" s="309" t="s">
        <v>1388</v>
      </c>
      <c r="AI151" s="309" t="s">
        <v>1389</v>
      </c>
      <c r="AJ151" s="310" t="s">
        <v>1390</v>
      </c>
      <c r="AK151" s="307" t="s">
        <v>1391</v>
      </c>
      <c r="AL151" s="12"/>
      <c r="AM151" s="326" t="s">
        <v>1385</v>
      </c>
      <c r="AN151" s="12"/>
      <c r="AO151" s="326"/>
      <c r="AP151" s="324"/>
    </row>
    <row r="152" spans="1:42" customFormat="1" ht="20.25" customHeight="1" x14ac:dyDescent="0.2">
      <c r="A152" s="324"/>
      <c r="B152" s="294" t="s">
        <v>1392</v>
      </c>
      <c r="C152" s="286" t="s">
        <v>167</v>
      </c>
      <c r="D152" s="286">
        <v>3</v>
      </c>
      <c r="E152" s="1039"/>
      <c r="F152" s="1039"/>
      <c r="G152" s="1039"/>
      <c r="H152" s="1039"/>
      <c r="I152" s="1039"/>
      <c r="J152" s="1040">
        <f t="shared" si="12"/>
        <v>0</v>
      </c>
      <c r="K152" s="1327">
        <v>0</v>
      </c>
      <c r="L152" s="1327">
        <v>0</v>
      </c>
      <c r="M152" s="1327">
        <v>0</v>
      </c>
      <c r="N152" s="1327">
        <v>0</v>
      </c>
      <c r="O152" s="1327">
        <v>-0.84174728007460375</v>
      </c>
      <c r="P152" s="307">
        <f t="shared" si="13"/>
        <v>-0.84174728007460375</v>
      </c>
      <c r="Q152" s="12"/>
      <c r="R152" s="326" t="s">
        <v>1393</v>
      </c>
      <c r="S152" s="12"/>
      <c r="T152" s="1330" t="s">
        <v>543</v>
      </c>
      <c r="U152" s="324"/>
      <c r="V152" s="324"/>
      <c r="W152" s="294" t="s">
        <v>1392</v>
      </c>
      <c r="X152" s="286" t="s">
        <v>167</v>
      </c>
      <c r="Y152" s="286">
        <v>3</v>
      </c>
      <c r="Z152" s="309" t="s">
        <v>1394</v>
      </c>
      <c r="AA152" s="309" t="s">
        <v>1395</v>
      </c>
      <c r="AB152" s="309" t="s">
        <v>1396</v>
      </c>
      <c r="AC152" s="309" t="s">
        <v>1397</v>
      </c>
      <c r="AD152" s="309" t="s">
        <v>1398</v>
      </c>
      <c r="AE152" s="306" t="s">
        <v>1399</v>
      </c>
      <c r="AF152" s="309" t="s">
        <v>1394</v>
      </c>
      <c r="AG152" s="309" t="s">
        <v>1395</v>
      </c>
      <c r="AH152" s="309" t="s">
        <v>1396</v>
      </c>
      <c r="AI152" s="309" t="s">
        <v>1397</v>
      </c>
      <c r="AJ152" s="310" t="s">
        <v>1398</v>
      </c>
      <c r="AK152" s="307" t="s">
        <v>1399</v>
      </c>
      <c r="AL152" s="12"/>
      <c r="AM152" s="326" t="s">
        <v>1393</v>
      </c>
      <c r="AN152" s="12"/>
      <c r="AO152" s="326"/>
      <c r="AP152" s="324"/>
    </row>
    <row r="153" spans="1:42" customFormat="1" ht="20.25" customHeight="1" x14ac:dyDescent="0.2">
      <c r="A153" s="324"/>
      <c r="B153" s="294" t="s">
        <v>1400</v>
      </c>
      <c r="C153" s="286" t="s">
        <v>167</v>
      </c>
      <c r="D153" s="286">
        <v>3</v>
      </c>
      <c r="E153" s="1039"/>
      <c r="F153" s="1039"/>
      <c r="G153" s="1039"/>
      <c r="H153" s="1039"/>
      <c r="I153" s="1039"/>
      <c r="J153" s="1040">
        <f t="shared" si="12"/>
        <v>0</v>
      </c>
      <c r="K153" s="1327">
        <v>0</v>
      </c>
      <c r="L153" s="1327">
        <v>0</v>
      </c>
      <c r="M153" s="1327">
        <v>0</v>
      </c>
      <c r="N153" s="1327">
        <v>0</v>
      </c>
      <c r="O153" s="1327">
        <v>0</v>
      </c>
      <c r="P153" s="307">
        <f t="shared" si="13"/>
        <v>0</v>
      </c>
      <c r="Q153" s="12"/>
      <c r="R153" s="326" t="s">
        <v>1401</v>
      </c>
      <c r="S153" s="12"/>
      <c r="T153" s="1330" t="s">
        <v>543</v>
      </c>
      <c r="U153" s="324"/>
      <c r="V153" s="324"/>
      <c r="W153" s="294" t="s">
        <v>1400</v>
      </c>
      <c r="X153" s="286" t="s">
        <v>167</v>
      </c>
      <c r="Y153" s="286">
        <v>3</v>
      </c>
      <c r="Z153" s="309" t="s">
        <v>1402</v>
      </c>
      <c r="AA153" s="309" t="s">
        <v>1403</v>
      </c>
      <c r="AB153" s="309" t="s">
        <v>1404</v>
      </c>
      <c r="AC153" s="309" t="s">
        <v>1405</v>
      </c>
      <c r="AD153" s="309" t="s">
        <v>1406</v>
      </c>
      <c r="AE153" s="306" t="s">
        <v>1407</v>
      </c>
      <c r="AF153" s="309" t="s">
        <v>1402</v>
      </c>
      <c r="AG153" s="309" t="s">
        <v>1403</v>
      </c>
      <c r="AH153" s="309" t="s">
        <v>1404</v>
      </c>
      <c r="AI153" s="309" t="s">
        <v>1405</v>
      </c>
      <c r="AJ153" s="310" t="s">
        <v>1406</v>
      </c>
      <c r="AK153" s="307" t="s">
        <v>1407</v>
      </c>
      <c r="AL153" s="12"/>
      <c r="AM153" s="326" t="s">
        <v>1401</v>
      </c>
      <c r="AN153" s="12"/>
      <c r="AO153" s="326"/>
      <c r="AP153" s="324"/>
    </row>
    <row r="154" spans="1:42" customFormat="1" ht="20.25" customHeight="1" x14ac:dyDescent="0.2">
      <c r="A154" s="324"/>
      <c r="B154" s="294" t="s">
        <v>1408</v>
      </c>
      <c r="C154" s="286" t="s">
        <v>167</v>
      </c>
      <c r="D154" s="286">
        <v>3</v>
      </c>
      <c r="E154" s="1039"/>
      <c r="F154" s="1039"/>
      <c r="G154" s="1039"/>
      <c r="H154" s="1039"/>
      <c r="I154" s="1039"/>
      <c r="J154" s="1040">
        <f t="shared" si="12"/>
        <v>0</v>
      </c>
      <c r="K154" s="1327">
        <v>0</v>
      </c>
      <c r="L154" s="1327">
        <v>0</v>
      </c>
      <c r="M154" s="1327">
        <v>0</v>
      </c>
      <c r="N154" s="1327">
        <v>0</v>
      </c>
      <c r="O154" s="1327">
        <v>1.7440783338514145E-2</v>
      </c>
      <c r="P154" s="307">
        <f t="shared" si="13"/>
        <v>1.7440783338514145E-2</v>
      </c>
      <c r="Q154" s="12"/>
      <c r="R154" s="326" t="s">
        <v>1409</v>
      </c>
      <c r="S154" s="12"/>
      <c r="T154" s="1330" t="s">
        <v>543</v>
      </c>
      <c r="U154" s="324"/>
      <c r="V154" s="324"/>
      <c r="W154" s="294" t="s">
        <v>1408</v>
      </c>
      <c r="X154" s="286" t="s">
        <v>167</v>
      </c>
      <c r="Y154" s="286">
        <v>3</v>
      </c>
      <c r="Z154" s="309" t="s">
        <v>1410</v>
      </c>
      <c r="AA154" s="309" t="s">
        <v>1411</v>
      </c>
      <c r="AB154" s="309" t="s">
        <v>1412</v>
      </c>
      <c r="AC154" s="309" t="s">
        <v>1413</v>
      </c>
      <c r="AD154" s="309" t="s">
        <v>1414</v>
      </c>
      <c r="AE154" s="306" t="s">
        <v>1415</v>
      </c>
      <c r="AF154" s="309" t="s">
        <v>1410</v>
      </c>
      <c r="AG154" s="309" t="s">
        <v>1411</v>
      </c>
      <c r="AH154" s="309" t="s">
        <v>1412</v>
      </c>
      <c r="AI154" s="309" t="s">
        <v>1413</v>
      </c>
      <c r="AJ154" s="310" t="s">
        <v>1414</v>
      </c>
      <c r="AK154" s="307" t="s">
        <v>1415</v>
      </c>
      <c r="AL154" s="12"/>
      <c r="AM154" s="326" t="s">
        <v>1409</v>
      </c>
      <c r="AN154" s="12"/>
      <c r="AO154" s="326"/>
      <c r="AP154" s="324"/>
    </row>
    <row r="155" spans="1:42" customFormat="1" ht="20.25" customHeight="1" x14ac:dyDescent="0.2">
      <c r="A155" s="324"/>
      <c r="B155" s="294" t="s">
        <v>1416</v>
      </c>
      <c r="C155" s="286" t="s">
        <v>167</v>
      </c>
      <c r="D155" s="286">
        <v>3</v>
      </c>
      <c r="E155" s="1039"/>
      <c r="F155" s="1039"/>
      <c r="G155" s="1039"/>
      <c r="H155" s="1039"/>
      <c r="I155" s="1039"/>
      <c r="J155" s="1040">
        <f t="shared" si="12"/>
        <v>0</v>
      </c>
      <c r="K155" s="1327">
        <v>0</v>
      </c>
      <c r="L155" s="1327">
        <v>0</v>
      </c>
      <c r="M155" s="1327">
        <v>0</v>
      </c>
      <c r="N155" s="1327">
        <v>0</v>
      </c>
      <c r="O155" s="1327">
        <v>0</v>
      </c>
      <c r="P155" s="307">
        <f t="shared" si="13"/>
        <v>0</v>
      </c>
      <c r="Q155" s="12"/>
      <c r="R155" s="326" t="s">
        <v>1417</v>
      </c>
      <c r="S155" s="12"/>
      <c r="T155" s="1330" t="s">
        <v>543</v>
      </c>
      <c r="U155" s="324"/>
      <c r="V155" s="324"/>
      <c r="W155" s="294" t="s">
        <v>1416</v>
      </c>
      <c r="X155" s="286" t="s">
        <v>167</v>
      </c>
      <c r="Y155" s="286">
        <v>3</v>
      </c>
      <c r="Z155" s="309" t="s">
        <v>1418</v>
      </c>
      <c r="AA155" s="309" t="s">
        <v>1419</v>
      </c>
      <c r="AB155" s="309" t="s">
        <v>1420</v>
      </c>
      <c r="AC155" s="309" t="s">
        <v>1421</v>
      </c>
      <c r="AD155" s="309" t="s">
        <v>1422</v>
      </c>
      <c r="AE155" s="306" t="s">
        <v>1423</v>
      </c>
      <c r="AF155" s="309" t="s">
        <v>1418</v>
      </c>
      <c r="AG155" s="309" t="s">
        <v>1419</v>
      </c>
      <c r="AH155" s="309" t="s">
        <v>1420</v>
      </c>
      <c r="AI155" s="309" t="s">
        <v>1421</v>
      </c>
      <c r="AJ155" s="310" t="s">
        <v>1422</v>
      </c>
      <c r="AK155" s="307" t="s">
        <v>1423</v>
      </c>
      <c r="AL155" s="12"/>
      <c r="AM155" s="326" t="s">
        <v>1417</v>
      </c>
      <c r="AN155" s="12"/>
      <c r="AO155" s="326"/>
      <c r="AP155" s="324"/>
    </row>
    <row r="156" spans="1:42" customFormat="1" ht="20.25" customHeight="1" x14ac:dyDescent="0.2">
      <c r="A156" s="324"/>
      <c r="B156" s="294" t="s">
        <v>1424</v>
      </c>
      <c r="C156" s="286" t="s">
        <v>167</v>
      </c>
      <c r="D156" s="286">
        <v>3</v>
      </c>
      <c r="E156" s="1039"/>
      <c r="F156" s="1039"/>
      <c r="G156" s="1039"/>
      <c r="H156" s="1039"/>
      <c r="I156" s="1039"/>
      <c r="J156" s="1040">
        <f t="shared" si="12"/>
        <v>0</v>
      </c>
      <c r="K156" s="1327">
        <v>0</v>
      </c>
      <c r="L156" s="1327">
        <v>0</v>
      </c>
      <c r="M156" s="1327">
        <v>0</v>
      </c>
      <c r="N156" s="1327">
        <v>0</v>
      </c>
      <c r="O156" s="1327">
        <v>0</v>
      </c>
      <c r="P156" s="307">
        <f t="shared" si="13"/>
        <v>0</v>
      </c>
      <c r="Q156" s="12"/>
      <c r="R156" s="326" t="s">
        <v>1425</v>
      </c>
      <c r="S156" s="12"/>
      <c r="T156" s="1330" t="s">
        <v>543</v>
      </c>
      <c r="U156" s="324"/>
      <c r="V156" s="324"/>
      <c r="W156" s="294" t="s">
        <v>1424</v>
      </c>
      <c r="X156" s="286" t="s">
        <v>167</v>
      </c>
      <c r="Y156" s="286">
        <v>3</v>
      </c>
      <c r="Z156" s="309" t="s">
        <v>1426</v>
      </c>
      <c r="AA156" s="309" t="s">
        <v>1427</v>
      </c>
      <c r="AB156" s="309" t="s">
        <v>1428</v>
      </c>
      <c r="AC156" s="309" t="s">
        <v>1429</v>
      </c>
      <c r="AD156" s="309" t="s">
        <v>1430</v>
      </c>
      <c r="AE156" s="306" t="s">
        <v>1431</v>
      </c>
      <c r="AF156" s="309" t="s">
        <v>1426</v>
      </c>
      <c r="AG156" s="309" t="s">
        <v>1427</v>
      </c>
      <c r="AH156" s="309" t="s">
        <v>1428</v>
      </c>
      <c r="AI156" s="309" t="s">
        <v>1429</v>
      </c>
      <c r="AJ156" s="310" t="s">
        <v>1430</v>
      </c>
      <c r="AK156" s="307" t="s">
        <v>1431</v>
      </c>
      <c r="AL156" s="12"/>
      <c r="AM156" s="326" t="s">
        <v>1425</v>
      </c>
      <c r="AN156" s="12"/>
      <c r="AO156" s="326"/>
      <c r="AP156" s="324"/>
    </row>
    <row r="157" spans="1:42" customFormat="1" ht="20.25" customHeight="1" x14ac:dyDescent="0.2">
      <c r="A157" s="324"/>
      <c r="B157" s="294" t="s">
        <v>1432</v>
      </c>
      <c r="C157" s="286" t="s">
        <v>167</v>
      </c>
      <c r="D157" s="286">
        <v>3</v>
      </c>
      <c r="E157" s="1039"/>
      <c r="F157" s="1039"/>
      <c r="G157" s="1039"/>
      <c r="H157" s="1039"/>
      <c r="I157" s="1039"/>
      <c r="J157" s="1040">
        <f t="shared" si="12"/>
        <v>0</v>
      </c>
      <c r="K157" s="1327">
        <v>0</v>
      </c>
      <c r="L157" s="1327">
        <v>0</v>
      </c>
      <c r="M157" s="1327">
        <v>0</v>
      </c>
      <c r="N157" s="1327">
        <v>0</v>
      </c>
      <c r="O157" s="1327">
        <v>0</v>
      </c>
      <c r="P157" s="307">
        <f t="shared" si="13"/>
        <v>0</v>
      </c>
      <c r="Q157" s="12"/>
      <c r="R157" s="326" t="s">
        <v>1433</v>
      </c>
      <c r="S157" s="12"/>
      <c r="T157" s="1330" t="s">
        <v>543</v>
      </c>
      <c r="U157" s="324"/>
      <c r="V157" s="324"/>
      <c r="W157" s="294" t="s">
        <v>1432</v>
      </c>
      <c r="X157" s="286" t="s">
        <v>167</v>
      </c>
      <c r="Y157" s="286">
        <v>3</v>
      </c>
      <c r="Z157" s="309" t="s">
        <v>1434</v>
      </c>
      <c r="AA157" s="309" t="s">
        <v>1435</v>
      </c>
      <c r="AB157" s="309" t="s">
        <v>1436</v>
      </c>
      <c r="AC157" s="309" t="s">
        <v>1437</v>
      </c>
      <c r="AD157" s="309" t="s">
        <v>1438</v>
      </c>
      <c r="AE157" s="306" t="s">
        <v>1439</v>
      </c>
      <c r="AF157" s="309" t="s">
        <v>1434</v>
      </c>
      <c r="AG157" s="309" t="s">
        <v>1435</v>
      </c>
      <c r="AH157" s="309" t="s">
        <v>1436</v>
      </c>
      <c r="AI157" s="309" t="s">
        <v>1437</v>
      </c>
      <c r="AJ157" s="310" t="s">
        <v>1438</v>
      </c>
      <c r="AK157" s="307" t="s">
        <v>1439</v>
      </c>
      <c r="AL157" s="12"/>
      <c r="AM157" s="326" t="s">
        <v>1433</v>
      </c>
      <c r="AN157" s="12"/>
      <c r="AO157" s="326"/>
      <c r="AP157" s="324"/>
    </row>
    <row r="158" spans="1:42" customFormat="1" ht="20.25" customHeight="1" thickBot="1" x14ac:dyDescent="0.25">
      <c r="A158" s="324"/>
      <c r="B158" s="295" t="s">
        <v>1440</v>
      </c>
      <c r="C158" s="296" t="s">
        <v>167</v>
      </c>
      <c r="D158" s="296">
        <v>3</v>
      </c>
      <c r="E158" s="1041">
        <f>IFERROR(SUM(E105,E108, E111, E114, E117, E120, E123, E126, E129,E134,E137,E140, E145, E148:E157), 0)</f>
        <v>0</v>
      </c>
      <c r="F158" s="1041">
        <f>IFERROR(SUM(F105,F108, F111, F114, F117, F120, F123, F126, F129,F134,F137,F140, F145, F148:F157), 0)</f>
        <v>0</v>
      </c>
      <c r="G158" s="1041">
        <f>IFERROR(SUM(G105,G108, G111, G114, G117, G120, G123, G126, G129,G134,G137,G140, G145, G148:G157), 0)</f>
        <v>0</v>
      </c>
      <c r="H158" s="1041">
        <f>IFERROR(SUM(H105,H108, H111, H114, H117, H120, H123, H126, H129,H134,H137,H140, H145, H148:H157), 0)</f>
        <v>0</v>
      </c>
      <c r="I158" s="1041">
        <f>IFERROR(SUM(I105,I108, I111, I114, I117, I120, I123, I126, I129,I134,I137,I140, I145, I148:I157), 0)</f>
        <v>0</v>
      </c>
      <c r="J158" s="1041">
        <f>IFERROR(SUM(J105,#REF!,#REF!,#REF!,J134,J137,J140,J148:J157), 0)</f>
        <v>0</v>
      </c>
      <c r="K158" s="312">
        <f>IFERROR(SUM(K105,K108, K111, K114, K117, K120, K123, K126, K129,K134,K137,K140, K145, K148:K157), 0)</f>
        <v>6.9598019918372736E-4</v>
      </c>
      <c r="L158" s="312">
        <f>IFERROR(SUM(L105,L108, L111, L114, L117, L120, L123, L126, L129,L134,L137,L140, L145, L148:L157), 0)</f>
        <v>0</v>
      </c>
      <c r="M158" s="312">
        <f>IFERROR(SUM(M105,M108, M111, M114, M117, M120, M123, M126, M129,M134,M137,M140, M145, M148:M157), 0)</f>
        <v>0</v>
      </c>
      <c r="N158" s="312">
        <f>IFERROR(SUM(N105,N108, N111, N114, N117, N120, N123, N126, N129,N134,N137,N140, N145, N148:N157), 0)</f>
        <v>1.1448988088360743</v>
      </c>
      <c r="O158" s="312">
        <f>IFERROR(SUM(O105,O108, O111, O114, O117, O120, O123, O126, O129,O134,O137,O140, O145, O148:O157), 0)</f>
        <v>-0.68662680644278073</v>
      </c>
      <c r="P158" s="313">
        <f>IFERROR(SUM(P105,#REF!,#REF!,#REF!,P134,P137,P140,P148:P157), 0)</f>
        <v>0</v>
      </c>
      <c r="Q158" s="12"/>
      <c r="R158" s="327" t="s">
        <v>1441</v>
      </c>
      <c r="S158" s="12"/>
      <c r="T158" s="1331" t="s">
        <v>1161</v>
      </c>
      <c r="U158" s="324"/>
      <c r="V158" s="324"/>
      <c r="W158" s="295" t="s">
        <v>1440</v>
      </c>
      <c r="X158" s="296" t="s">
        <v>167</v>
      </c>
      <c r="Y158" s="296">
        <v>3</v>
      </c>
      <c r="Z158" s="312" t="s">
        <v>1442</v>
      </c>
      <c r="AA158" s="312" t="s">
        <v>1443</v>
      </c>
      <c r="AB158" s="312" t="s">
        <v>1444</v>
      </c>
      <c r="AC158" s="312" t="s">
        <v>1445</v>
      </c>
      <c r="AD158" s="312" t="s">
        <v>1446</v>
      </c>
      <c r="AE158" s="312" t="s">
        <v>1447</v>
      </c>
      <c r="AF158" s="312" t="s">
        <v>1442</v>
      </c>
      <c r="AG158" s="312" t="s">
        <v>1443</v>
      </c>
      <c r="AH158" s="312" t="s">
        <v>1444</v>
      </c>
      <c r="AI158" s="312" t="s">
        <v>1445</v>
      </c>
      <c r="AJ158" s="315" t="s">
        <v>1446</v>
      </c>
      <c r="AK158" s="313" t="s">
        <v>1447</v>
      </c>
      <c r="AL158" s="12"/>
      <c r="AM158" s="327" t="s">
        <v>1441</v>
      </c>
      <c r="AN158" s="12"/>
      <c r="AO158" s="327"/>
      <c r="AP158" s="324"/>
    </row>
    <row r="159" spans="1:42" customFormat="1" ht="20.25" customHeight="1" thickTop="1" thickBot="1" x14ac:dyDescent="0.25">
      <c r="A159" s="324"/>
      <c r="B159" s="316"/>
      <c r="C159" s="9"/>
      <c r="D159" s="9"/>
      <c r="E159" s="317"/>
      <c r="F159" s="317"/>
      <c r="G159" s="317"/>
      <c r="H159" s="317"/>
      <c r="I159" s="317"/>
      <c r="J159" s="317"/>
      <c r="K159" s="317"/>
      <c r="L159" s="317"/>
      <c r="M159" s="317"/>
      <c r="N159" s="317"/>
      <c r="O159" s="317"/>
      <c r="P159" s="317"/>
      <c r="Q159" s="12"/>
      <c r="R159" s="12"/>
      <c r="S159" s="12"/>
      <c r="T159" s="9"/>
      <c r="U159" s="324"/>
      <c r="V159" s="324"/>
      <c r="W159" s="316"/>
      <c r="X159" s="9"/>
      <c r="Y159" s="9"/>
      <c r="Z159" s="317"/>
      <c r="AA159" s="317"/>
      <c r="AB159" s="317"/>
      <c r="AC159" s="317"/>
      <c r="AD159" s="317"/>
      <c r="AE159" s="317"/>
      <c r="AF159" s="317"/>
      <c r="AG159" s="317"/>
      <c r="AH159" s="317"/>
      <c r="AI159" s="317"/>
      <c r="AJ159" s="317"/>
      <c r="AK159" s="317"/>
      <c r="AL159" s="12"/>
      <c r="AM159" s="12"/>
      <c r="AN159" s="12"/>
      <c r="AO159" s="12"/>
      <c r="AP159" s="324"/>
    </row>
    <row r="160" spans="1:42" customFormat="1" ht="20.25" customHeight="1" thickTop="1" thickBot="1" x14ac:dyDescent="0.25">
      <c r="A160" s="324"/>
      <c r="B160" s="290" t="s">
        <v>1448</v>
      </c>
      <c r="C160" s="9"/>
      <c r="D160" s="9"/>
      <c r="E160" s="317"/>
      <c r="F160" s="317"/>
      <c r="G160" s="317"/>
      <c r="H160" s="317"/>
      <c r="I160" s="317"/>
      <c r="J160" s="317"/>
      <c r="K160" s="317"/>
      <c r="L160" s="317"/>
      <c r="M160" s="317"/>
      <c r="N160" s="317"/>
      <c r="O160" s="317"/>
      <c r="P160" s="317"/>
      <c r="Q160" s="12"/>
      <c r="R160" s="12"/>
      <c r="S160" s="12"/>
      <c r="T160" s="9"/>
      <c r="U160" s="324"/>
      <c r="V160" s="324"/>
      <c r="W160" s="290" t="s">
        <v>1448</v>
      </c>
      <c r="X160" s="9"/>
      <c r="Y160" s="9"/>
      <c r="Z160" s="317"/>
      <c r="AA160" s="317"/>
      <c r="AB160" s="317"/>
      <c r="AC160" s="317"/>
      <c r="AD160" s="317"/>
      <c r="AE160" s="317"/>
      <c r="AF160" s="317"/>
      <c r="AG160" s="317"/>
      <c r="AH160" s="317"/>
      <c r="AI160" s="317"/>
      <c r="AJ160" s="317"/>
      <c r="AK160" s="317"/>
      <c r="AL160" s="12"/>
      <c r="AM160" s="12"/>
      <c r="AN160" s="12"/>
      <c r="AO160" s="12"/>
      <c r="AP160" s="324"/>
    </row>
    <row r="161" spans="1:42" customFormat="1" ht="20.25" customHeight="1" thickTop="1" x14ac:dyDescent="0.2">
      <c r="A161" s="324"/>
      <c r="B161" s="291" t="s">
        <v>1449</v>
      </c>
      <c r="C161" s="292" t="s">
        <v>167</v>
      </c>
      <c r="D161" s="292">
        <v>3</v>
      </c>
      <c r="E161" s="1042">
        <f>IFERROR(SUM(E10,E13,E16,E19,E22,E25,E28,E31,E34,E37,E40,E43,E52,E55,E58,E61,E64,E103,E106,E109,E112,E115,E118,E121,E113,E124,E127,E132,E135,E138,E143,E148,E150,E152,E154,E156), 0)</f>
        <v>0</v>
      </c>
      <c r="F161" s="1042">
        <f t="shared" ref="F161:P161" si="14">IFERROR(SUM(F10,F13,F16,F19,F22,F25,F28,F31,F34,F37,F40,F43,F52,F55,F58,F61,F64,F103,F106,F109,F112,F115,F118,F121,F113,F124,F127,F132,F135,F138,F143,F148,F150,F152,F154,F156), 0)</f>
        <v>0</v>
      </c>
      <c r="G161" s="1042">
        <f t="shared" si="14"/>
        <v>0</v>
      </c>
      <c r="H161" s="1042">
        <f t="shared" si="14"/>
        <v>0</v>
      </c>
      <c r="I161" s="1042">
        <f t="shared" si="14"/>
        <v>0</v>
      </c>
      <c r="J161" s="1038">
        <f t="shared" si="14"/>
        <v>0</v>
      </c>
      <c r="K161" s="328">
        <f t="shared" si="14"/>
        <v>2.6259928406281552</v>
      </c>
      <c r="L161" s="328">
        <f t="shared" si="14"/>
        <v>0</v>
      </c>
      <c r="M161" s="328">
        <f t="shared" si="14"/>
        <v>0</v>
      </c>
      <c r="N161" s="328">
        <f t="shared" si="14"/>
        <v>4.9295487932936437</v>
      </c>
      <c r="O161" s="328">
        <f t="shared" si="14"/>
        <v>0.66549287027465809</v>
      </c>
      <c r="P161" s="302">
        <f t="shared" si="14"/>
        <v>8.2210345041964601</v>
      </c>
      <c r="Q161" s="12"/>
      <c r="R161" s="325" t="s">
        <v>1450</v>
      </c>
      <c r="S161" s="12"/>
      <c r="T161" s="1329" t="s">
        <v>1170</v>
      </c>
      <c r="U161" s="324"/>
      <c r="V161" s="324"/>
      <c r="W161" s="291" t="s">
        <v>1449</v>
      </c>
      <c r="X161" s="292" t="s">
        <v>167</v>
      </c>
      <c r="Y161" s="292">
        <v>3</v>
      </c>
      <c r="Z161" s="301" t="s">
        <v>1451</v>
      </c>
      <c r="AA161" s="301" t="s">
        <v>1452</v>
      </c>
      <c r="AB161" s="301" t="s">
        <v>1453</v>
      </c>
      <c r="AC161" s="301" t="s">
        <v>1454</v>
      </c>
      <c r="AD161" s="301" t="s">
        <v>1455</v>
      </c>
      <c r="AE161" s="301" t="s">
        <v>1456</v>
      </c>
      <c r="AF161" s="301" t="s">
        <v>1451</v>
      </c>
      <c r="AG161" s="301" t="s">
        <v>1452</v>
      </c>
      <c r="AH161" s="301" t="s">
        <v>1453</v>
      </c>
      <c r="AI161" s="301" t="s">
        <v>1454</v>
      </c>
      <c r="AJ161" s="329" t="s">
        <v>1455</v>
      </c>
      <c r="AK161" s="302" t="s">
        <v>1456</v>
      </c>
      <c r="AL161" s="12"/>
      <c r="AM161" s="325" t="s">
        <v>1450</v>
      </c>
      <c r="AN161" s="12"/>
      <c r="AO161" s="325"/>
      <c r="AP161" s="324"/>
    </row>
    <row r="162" spans="1:42" customFormat="1" ht="20.25" customHeight="1" x14ac:dyDescent="0.2">
      <c r="A162" s="324"/>
      <c r="B162" s="294" t="s">
        <v>1457</v>
      </c>
      <c r="C162" s="286" t="s">
        <v>167</v>
      </c>
      <c r="D162" s="330">
        <v>3</v>
      </c>
      <c r="E162" s="1040">
        <f>IFERROR(SUM(E11,E14,E17,E20,E23,E26,E29,E32,E35,E38,E41,E44,E53,E56,E59,E62,E65,E104,E107,E110,E113,E116,E119,E122,E114,E125,E128,E133,E136,E139,E144,E149,E151,E153,E155,E157), 0)</f>
        <v>0</v>
      </c>
      <c r="F162" s="1040">
        <f t="shared" ref="F162:P162" si="15">IFERROR(SUM(F11,F14,F17,F20,F23,F26,F29,F32,F35,F38,F41,F44,F53,F56,F59,F62,F65,F104,F107,F110,F113,F116,F119,F122,F114,F125,F128,F133,F136,F139,F144,F149,F151,F153,F155,F157), 0)</f>
        <v>0</v>
      </c>
      <c r="G162" s="1040">
        <f t="shared" si="15"/>
        <v>0</v>
      </c>
      <c r="H162" s="1040">
        <f t="shared" si="15"/>
        <v>0</v>
      </c>
      <c r="I162" s="1040">
        <f t="shared" si="15"/>
        <v>0</v>
      </c>
      <c r="J162" s="1040">
        <f t="shared" si="15"/>
        <v>0</v>
      </c>
      <c r="K162" s="306">
        <f t="shared" si="15"/>
        <v>0</v>
      </c>
      <c r="L162" s="306">
        <f t="shared" si="15"/>
        <v>0</v>
      </c>
      <c r="M162" s="306">
        <f t="shared" si="15"/>
        <v>0</v>
      </c>
      <c r="N162" s="306">
        <f t="shared" si="15"/>
        <v>0</v>
      </c>
      <c r="O162" s="306">
        <f t="shared" si="15"/>
        <v>0</v>
      </c>
      <c r="P162" s="307">
        <f t="shared" si="15"/>
        <v>0</v>
      </c>
      <c r="Q162" s="12"/>
      <c r="R162" s="326" t="s">
        <v>1458</v>
      </c>
      <c r="S162" s="12"/>
      <c r="T162" s="1330" t="s">
        <v>1227</v>
      </c>
      <c r="U162" s="324"/>
      <c r="V162" s="324"/>
      <c r="W162" s="294" t="s">
        <v>1457</v>
      </c>
      <c r="X162" s="286" t="s">
        <v>167</v>
      </c>
      <c r="Y162" s="286">
        <v>3</v>
      </c>
      <c r="Z162" s="306" t="s">
        <v>1459</v>
      </c>
      <c r="AA162" s="306" t="s">
        <v>1460</v>
      </c>
      <c r="AB162" s="306" t="s">
        <v>1461</v>
      </c>
      <c r="AC162" s="306" t="s">
        <v>1462</v>
      </c>
      <c r="AD162" s="306" t="s">
        <v>1463</v>
      </c>
      <c r="AE162" s="306" t="s">
        <v>1464</v>
      </c>
      <c r="AF162" s="306" t="s">
        <v>1459</v>
      </c>
      <c r="AG162" s="306" t="s">
        <v>1460</v>
      </c>
      <c r="AH162" s="306" t="s">
        <v>1461</v>
      </c>
      <c r="AI162" s="306" t="s">
        <v>1462</v>
      </c>
      <c r="AJ162" s="311" t="s">
        <v>1463</v>
      </c>
      <c r="AK162" s="307" t="s">
        <v>1464</v>
      </c>
      <c r="AL162" s="12"/>
      <c r="AM162" s="326" t="s">
        <v>1458</v>
      </c>
      <c r="AN162" s="12"/>
      <c r="AO162" s="326"/>
      <c r="AP162" s="324"/>
    </row>
    <row r="163" spans="1:42" customFormat="1" ht="20.25" customHeight="1" thickBot="1" x14ac:dyDescent="0.25">
      <c r="A163" s="324"/>
      <c r="B163" s="295" t="s">
        <v>1465</v>
      </c>
      <c r="C163" s="296" t="s">
        <v>167</v>
      </c>
      <c r="D163" s="296">
        <v>3</v>
      </c>
      <c r="E163" s="1041">
        <f>IFERROR(E161 + E162, 0)</f>
        <v>0</v>
      </c>
      <c r="F163" s="1041">
        <f>IFERROR(F161 + F162, 0)</f>
        <v>0</v>
      </c>
      <c r="G163" s="1041">
        <f>IFERROR(G161 + G162, 0)</f>
        <v>0</v>
      </c>
      <c r="H163" s="1041">
        <f>IFERROR(H161 + H162, 0)</f>
        <v>0</v>
      </c>
      <c r="I163" s="1041">
        <f>IFERROR(I161 + I162, 0)</f>
        <v>0</v>
      </c>
      <c r="J163" s="1041">
        <f>IFERROR(SUM(E163:I163), 0)</f>
        <v>0</v>
      </c>
      <c r="K163" s="312">
        <f>IFERROR(K161 + K162, 0)</f>
        <v>2.6259928406281552</v>
      </c>
      <c r="L163" s="312">
        <f>IFERROR(L161 + L162, 0)</f>
        <v>0</v>
      </c>
      <c r="M163" s="312">
        <f>IFERROR(M161 + M162, 0)</f>
        <v>0</v>
      </c>
      <c r="N163" s="312">
        <f>IFERROR(N161 + N162, 0)</f>
        <v>4.9295487932936437</v>
      </c>
      <c r="O163" s="312">
        <f>IFERROR(O161 + O162, 0)</f>
        <v>0.66549287027465809</v>
      </c>
      <c r="P163" s="313">
        <f>IFERROR(SUM(K163:O163), 0)</f>
        <v>8.2210345041964565</v>
      </c>
      <c r="Q163" s="12"/>
      <c r="R163" s="327" t="s">
        <v>1466</v>
      </c>
      <c r="S163" s="12"/>
      <c r="T163" s="1331" t="s">
        <v>1236</v>
      </c>
      <c r="U163" s="324"/>
      <c r="V163" s="324"/>
      <c r="W163" s="295" t="s">
        <v>1465</v>
      </c>
      <c r="X163" s="296" t="s">
        <v>167</v>
      </c>
      <c r="Y163" s="296">
        <v>3</v>
      </c>
      <c r="Z163" s="312" t="s">
        <v>1467</v>
      </c>
      <c r="AA163" s="312" t="s">
        <v>1468</v>
      </c>
      <c r="AB163" s="312" t="s">
        <v>1469</v>
      </c>
      <c r="AC163" s="312" t="s">
        <v>1470</v>
      </c>
      <c r="AD163" s="312" t="s">
        <v>1471</v>
      </c>
      <c r="AE163" s="312" t="s">
        <v>1472</v>
      </c>
      <c r="AF163" s="312" t="s">
        <v>1467</v>
      </c>
      <c r="AG163" s="312" t="s">
        <v>1468</v>
      </c>
      <c r="AH163" s="312" t="s">
        <v>1469</v>
      </c>
      <c r="AI163" s="312" t="s">
        <v>1470</v>
      </c>
      <c r="AJ163" s="315" t="s">
        <v>1471</v>
      </c>
      <c r="AK163" s="313" t="s">
        <v>1472</v>
      </c>
      <c r="AL163" s="12"/>
      <c r="AM163" s="327" t="s">
        <v>1466</v>
      </c>
      <c r="AN163" s="12"/>
      <c r="AO163" s="327"/>
      <c r="AP163" s="324"/>
    </row>
    <row r="164" spans="1:42" ht="20.25" customHeight="1" thickTop="1" x14ac:dyDescent="0.2">
      <c r="J164" s="317"/>
      <c r="K164" s="317"/>
      <c r="L164" s="317"/>
      <c r="M164" s="317"/>
      <c r="N164" s="317"/>
      <c r="O164" s="317"/>
      <c r="P164" s="317"/>
    </row>
    <row r="165" spans="1:42" ht="20.25" customHeight="1" x14ac:dyDescent="0.2">
      <c r="J165" s="317"/>
      <c r="K165" s="317"/>
      <c r="L165" s="317"/>
      <c r="M165" s="317"/>
      <c r="N165" s="317"/>
      <c r="O165" s="317"/>
      <c r="P165" s="317"/>
    </row>
  </sheetData>
  <mergeCells count="31">
    <mergeCell ref="B1:T1"/>
    <mergeCell ref="K5:K6"/>
    <mergeCell ref="W1:AP1"/>
    <mergeCell ref="K7:P7"/>
    <mergeCell ref="B3:T3"/>
    <mergeCell ref="W3:AP3"/>
    <mergeCell ref="AF7:AK7"/>
    <mergeCell ref="C5:C7"/>
    <mergeCell ref="F5:I5"/>
    <mergeCell ref="W5:W7"/>
    <mergeCell ref="B2:T2"/>
    <mergeCell ref="AA5:AD5"/>
    <mergeCell ref="AE5:AE6"/>
    <mergeCell ref="Y5:Y7"/>
    <mergeCell ref="L5:O5"/>
    <mergeCell ref="AO5:AO7"/>
    <mergeCell ref="AM5:AM7"/>
    <mergeCell ref="E5:E6"/>
    <mergeCell ref="D5:D7"/>
    <mergeCell ref="B5:B7"/>
    <mergeCell ref="AG5:AJ5"/>
    <mergeCell ref="E7:J7"/>
    <mergeCell ref="J5:J6"/>
    <mergeCell ref="P5:P6"/>
    <mergeCell ref="X5:X7"/>
    <mergeCell ref="AK5:AK6"/>
    <mergeCell ref="R5:R7"/>
    <mergeCell ref="AF5:AF6"/>
    <mergeCell ref="T5:T7"/>
    <mergeCell ref="Z5:Z6"/>
    <mergeCell ref="Z7:AE7"/>
  </mergeCells>
  <pageMargins left="0.7" right="0.7" top="0.75" bottom="0.75" header="0.3" footer="0.3"/>
  <pageSetup paperSize="8" scale="21" fitToHeight="0"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78">
    <tabColor rgb="FF0070C0"/>
    <pageSetUpPr fitToPage="1"/>
  </sheetPr>
  <dimension ref="A1:CX164"/>
  <sheetViews>
    <sheetView zoomScale="60" zoomScaleNormal="60" workbookViewId="0">
      <pane xSplit="4" ySplit="7" topLeftCell="H143" activePane="bottomRight" state="frozen"/>
      <selection pane="topRight" activeCell="E1" sqref="E1"/>
      <selection pane="bottomLeft" activeCell="A8" sqref="A8"/>
      <selection pane="bottomRight" activeCell="O167" sqref="O167"/>
    </sheetView>
  </sheetViews>
  <sheetFormatPr defaultColWidth="8.125" defaultRowHeight="20.25" customHeight="1" x14ac:dyDescent="0.2"/>
  <cols>
    <col min="1" max="1" width="1.625" style="54" customWidth="1"/>
    <col min="2" max="2" width="108.625" style="54" bestFit="1" customWidth="1"/>
    <col min="3" max="4" width="8.125" style="54"/>
    <col min="5" max="50" width="10.625" style="54" customWidth="1"/>
    <col min="51" max="52" width="8.125" style="54"/>
    <col min="53" max="53" width="108.625" style="54" bestFit="1" customWidth="1"/>
    <col min="54" max="16384" width="8.125" style="54"/>
  </cols>
  <sheetData>
    <row r="1" spans="1:102" s="103" customFormat="1" ht="20.25" customHeight="1" x14ac:dyDescent="0.25">
      <c r="A1" s="102"/>
      <c r="B1" s="1403" t="s">
        <v>40</v>
      </c>
      <c r="C1" s="1403"/>
      <c r="D1" s="1403"/>
      <c r="E1" s="1403"/>
      <c r="F1" s="1403"/>
      <c r="G1" s="1403"/>
      <c r="H1" s="1403"/>
      <c r="I1" s="1403"/>
      <c r="J1" s="1403"/>
      <c r="K1" s="1403"/>
      <c r="L1" s="1403"/>
      <c r="M1" s="1403"/>
      <c r="N1" s="1403"/>
      <c r="O1" s="1403"/>
      <c r="P1" s="1403"/>
      <c r="Q1" s="1403"/>
      <c r="R1" s="1403"/>
      <c r="S1" s="1403"/>
      <c r="T1" s="1403"/>
      <c r="U1" s="1403"/>
      <c r="V1" s="1403"/>
      <c r="W1" s="1403"/>
      <c r="X1" s="1403"/>
      <c r="Y1" s="1403"/>
      <c r="Z1" s="1403"/>
      <c r="AA1" s="1403"/>
      <c r="AB1" s="1403"/>
      <c r="AC1" s="1403"/>
      <c r="AD1" s="1403"/>
      <c r="AE1" s="1403"/>
      <c r="AF1" s="1403"/>
      <c r="AG1" s="1403"/>
      <c r="AH1" s="1403"/>
      <c r="AI1" s="1403"/>
      <c r="AJ1" s="1403"/>
      <c r="AK1" s="1403"/>
      <c r="AL1" s="1403"/>
      <c r="AM1" s="1403"/>
      <c r="AN1" s="1403"/>
      <c r="AO1" s="1403"/>
      <c r="AP1" s="1403"/>
      <c r="AQ1" s="1403"/>
      <c r="AR1" s="1403"/>
      <c r="AS1" s="1403"/>
      <c r="AT1" s="1403"/>
      <c r="AU1" s="1403"/>
      <c r="AV1" s="1403"/>
      <c r="AW1" s="1403"/>
      <c r="AX1" s="1403"/>
      <c r="AY1" s="102"/>
      <c r="AZ1" s="102"/>
      <c r="BA1" s="1403" t="s">
        <v>146</v>
      </c>
      <c r="BB1" s="1403"/>
      <c r="BC1" s="1403"/>
      <c r="BD1" s="1403"/>
      <c r="BE1" s="1403"/>
      <c r="BF1" s="1403"/>
      <c r="BG1" s="1403"/>
      <c r="BH1" s="1403"/>
      <c r="BI1" s="1403"/>
      <c r="BJ1" s="1403"/>
      <c r="BK1" s="1403"/>
      <c r="BL1" s="1403"/>
      <c r="BM1" s="1403"/>
      <c r="BN1" s="1403"/>
      <c r="BO1" s="1403"/>
      <c r="BP1" s="1403"/>
      <c r="BQ1" s="1403"/>
      <c r="BR1" s="1403"/>
      <c r="BS1" s="1403"/>
      <c r="BT1" s="1403"/>
      <c r="BU1" s="1403"/>
      <c r="BV1" s="1403"/>
      <c r="BW1" s="1403"/>
      <c r="BX1" s="1403"/>
      <c r="BY1" s="1403"/>
      <c r="BZ1" s="1403"/>
      <c r="CA1" s="1403"/>
      <c r="CB1" s="1403"/>
      <c r="CC1" s="1403"/>
      <c r="CD1" s="1403"/>
      <c r="CE1" s="1403"/>
      <c r="CF1" s="1403"/>
      <c r="CG1" s="1403"/>
      <c r="CH1" s="1403"/>
      <c r="CI1" s="1403"/>
      <c r="CJ1" s="1403"/>
      <c r="CK1" s="1403"/>
      <c r="CL1" s="1403"/>
      <c r="CM1" s="1403"/>
      <c r="CN1" s="1403"/>
      <c r="CO1" s="1403"/>
      <c r="CP1" s="1403"/>
      <c r="CQ1" s="1403"/>
      <c r="CR1" s="1403"/>
      <c r="CS1" s="1403"/>
      <c r="CT1" s="1403"/>
      <c r="CU1" s="1403"/>
      <c r="CV1" s="1403"/>
      <c r="CW1" s="1403"/>
      <c r="CX1" s="1403"/>
    </row>
    <row r="2" spans="1:102" s="103" customFormat="1" ht="20.25" customHeight="1" x14ac:dyDescent="0.25">
      <c r="A2" s="102"/>
      <c r="B2" s="1403" t="str">
        <f ca="1">INDIRECT("Validation!B5")</f>
        <v>Anglian Water</v>
      </c>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c r="AU2" s="1403"/>
      <c r="AV2" s="1403"/>
      <c r="AW2" s="1403"/>
      <c r="AX2" s="1403"/>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row>
    <row r="3" spans="1:102" s="103" customFormat="1" ht="30" customHeight="1" x14ac:dyDescent="0.3">
      <c r="A3" s="102"/>
      <c r="B3" s="1383" t="s">
        <v>1473</v>
      </c>
      <c r="C3" s="1383"/>
      <c r="D3" s="1383"/>
      <c r="E3" s="1383"/>
      <c r="F3" s="1383"/>
      <c r="G3" s="1383"/>
      <c r="H3" s="1383"/>
      <c r="I3" s="1383"/>
      <c r="J3" s="1383"/>
      <c r="K3" s="1383"/>
      <c r="L3" s="1383"/>
      <c r="M3" s="1383"/>
      <c r="N3" s="1383"/>
      <c r="O3" s="1383"/>
      <c r="P3" s="1383"/>
      <c r="Q3" s="1383"/>
      <c r="R3" s="1383"/>
      <c r="S3" s="1383"/>
      <c r="T3" s="1383"/>
      <c r="U3" s="1383"/>
      <c r="V3" s="1383"/>
      <c r="W3" s="1383"/>
      <c r="X3" s="1383"/>
      <c r="Y3" s="1383"/>
      <c r="Z3" s="1383"/>
      <c r="AA3" s="1383"/>
      <c r="AB3" s="1383"/>
      <c r="AC3" s="1383"/>
      <c r="AD3" s="1383"/>
      <c r="AE3" s="1383"/>
      <c r="AF3" s="1383"/>
      <c r="AG3" s="1383"/>
      <c r="AH3" s="1383"/>
      <c r="AI3" s="1383"/>
      <c r="AJ3" s="1383"/>
      <c r="AK3" s="1383"/>
      <c r="AL3" s="1383"/>
      <c r="AM3" s="1383"/>
      <c r="AN3" s="1383"/>
      <c r="AO3" s="1383"/>
      <c r="AP3" s="1383"/>
      <c r="AQ3" s="1383"/>
      <c r="AR3" s="1383"/>
      <c r="AS3" s="1383"/>
      <c r="AT3" s="1383"/>
      <c r="AU3" s="1383"/>
      <c r="AV3" s="1383"/>
      <c r="AW3" s="1383"/>
      <c r="AX3" s="1383"/>
      <c r="AY3" s="102"/>
      <c r="AZ3" s="102"/>
      <c r="BA3" s="1408" t="s">
        <v>1473</v>
      </c>
      <c r="BB3" s="1408"/>
      <c r="BC3" s="1408"/>
      <c r="BD3" s="1408"/>
      <c r="BE3" s="1408"/>
      <c r="BF3" s="1408"/>
      <c r="BG3" s="1408"/>
      <c r="BH3" s="1408"/>
      <c r="BI3" s="1408"/>
      <c r="BJ3" s="1408"/>
      <c r="BK3" s="1408"/>
      <c r="BL3" s="1408"/>
      <c r="BM3" s="1408"/>
      <c r="BN3" s="1408"/>
      <c r="BO3" s="1408"/>
      <c r="BP3" s="1408"/>
      <c r="BQ3" s="1408"/>
      <c r="BR3" s="1408"/>
      <c r="BS3" s="1408"/>
      <c r="BT3" s="1408"/>
      <c r="BU3" s="1408"/>
      <c r="BV3" s="1408"/>
      <c r="BW3" s="1408"/>
      <c r="BX3" s="1408"/>
      <c r="BY3" s="1408"/>
      <c r="BZ3" s="1408"/>
      <c r="CA3" s="1408"/>
      <c r="CB3" s="1408"/>
      <c r="CC3" s="1408"/>
      <c r="CD3" s="1408"/>
      <c r="CE3" s="1408"/>
      <c r="CF3" s="1408"/>
      <c r="CG3" s="1408"/>
      <c r="CH3" s="1408"/>
      <c r="CI3" s="1408"/>
      <c r="CJ3" s="1408"/>
      <c r="CK3" s="1408"/>
      <c r="CL3" s="1408"/>
      <c r="CM3" s="1408"/>
      <c r="CN3" s="1408"/>
      <c r="CO3" s="1408"/>
      <c r="CP3" s="1408"/>
      <c r="CQ3" s="1408"/>
      <c r="CR3" s="1408"/>
      <c r="CS3" s="1408"/>
      <c r="CT3" s="1408"/>
      <c r="CU3" s="1408"/>
      <c r="CV3" s="1408"/>
      <c r="CW3" s="1408"/>
      <c r="CX3" s="1408"/>
    </row>
    <row r="4" spans="1:102" customFormat="1" ht="20.25" customHeight="1" thickBot="1"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row>
    <row r="5" spans="1:102" s="3" customFormat="1" ht="20.25" customHeight="1" thickTop="1" x14ac:dyDescent="0.2">
      <c r="A5" s="9"/>
      <c r="B5" s="1393" t="s">
        <v>376</v>
      </c>
      <c r="C5" s="1390" t="s">
        <v>148</v>
      </c>
      <c r="D5" s="1390" t="s">
        <v>149</v>
      </c>
      <c r="E5" s="1388" t="s">
        <v>153</v>
      </c>
      <c r="F5" s="1388" t="s">
        <v>154</v>
      </c>
      <c r="G5" s="1388"/>
      <c r="H5" s="1388"/>
      <c r="I5" s="1388"/>
      <c r="J5" s="1388" t="s">
        <v>152</v>
      </c>
      <c r="K5" s="1388" t="s">
        <v>153</v>
      </c>
      <c r="L5" s="1388" t="s">
        <v>154</v>
      </c>
      <c r="M5" s="1388"/>
      <c r="N5" s="1388"/>
      <c r="O5" s="1388"/>
      <c r="P5" s="1388" t="s">
        <v>152</v>
      </c>
      <c r="Q5" s="1388" t="s">
        <v>153</v>
      </c>
      <c r="R5" s="1388" t="s">
        <v>154</v>
      </c>
      <c r="S5" s="1388"/>
      <c r="T5" s="1388"/>
      <c r="U5" s="1388"/>
      <c r="V5" s="1388" t="s">
        <v>152</v>
      </c>
      <c r="W5" s="1388" t="s">
        <v>153</v>
      </c>
      <c r="X5" s="1388" t="s">
        <v>154</v>
      </c>
      <c r="Y5" s="1388"/>
      <c r="Z5" s="1388"/>
      <c r="AA5" s="1388"/>
      <c r="AB5" s="1388" t="s">
        <v>152</v>
      </c>
      <c r="AC5" s="1388" t="s">
        <v>153</v>
      </c>
      <c r="AD5" s="1388" t="s">
        <v>154</v>
      </c>
      <c r="AE5" s="1388"/>
      <c r="AF5" s="1388"/>
      <c r="AG5" s="1388"/>
      <c r="AH5" s="1388" t="s">
        <v>152</v>
      </c>
      <c r="AI5" s="1388" t="s">
        <v>153</v>
      </c>
      <c r="AJ5" s="1388" t="s">
        <v>154</v>
      </c>
      <c r="AK5" s="1388"/>
      <c r="AL5" s="1388"/>
      <c r="AM5" s="1388"/>
      <c r="AN5" s="1388" t="s">
        <v>152</v>
      </c>
      <c r="AO5" s="1388" t="s">
        <v>153</v>
      </c>
      <c r="AP5" s="1388" t="s">
        <v>154</v>
      </c>
      <c r="AQ5" s="1388"/>
      <c r="AR5" s="1388"/>
      <c r="AS5" s="1388"/>
      <c r="AT5" s="1401" t="s">
        <v>152</v>
      </c>
      <c r="AU5" s="12"/>
      <c r="AV5" s="1385" t="s">
        <v>155</v>
      </c>
      <c r="AW5" s="12"/>
      <c r="AX5" s="1385" t="s">
        <v>156</v>
      </c>
      <c r="AY5" s="9"/>
      <c r="AZ5" s="9"/>
      <c r="BA5" s="1393" t="s">
        <v>376</v>
      </c>
      <c r="BB5" s="1390" t="s">
        <v>148</v>
      </c>
      <c r="BC5" s="1390" t="s">
        <v>149</v>
      </c>
      <c r="BD5" s="1388" t="s">
        <v>153</v>
      </c>
      <c r="BE5" s="1388" t="s">
        <v>154</v>
      </c>
      <c r="BF5" s="1388"/>
      <c r="BG5" s="1388"/>
      <c r="BH5" s="1388"/>
      <c r="BI5" s="1388" t="s">
        <v>152</v>
      </c>
      <c r="BJ5" s="1388" t="s">
        <v>153</v>
      </c>
      <c r="BK5" s="1388" t="s">
        <v>154</v>
      </c>
      <c r="BL5" s="1388"/>
      <c r="BM5" s="1388"/>
      <c r="BN5" s="1388"/>
      <c r="BO5" s="1388" t="s">
        <v>152</v>
      </c>
      <c r="BP5" s="1388" t="s">
        <v>153</v>
      </c>
      <c r="BQ5" s="1388" t="s">
        <v>154</v>
      </c>
      <c r="BR5" s="1388"/>
      <c r="BS5" s="1388"/>
      <c r="BT5" s="1388"/>
      <c r="BU5" s="1388" t="s">
        <v>152</v>
      </c>
      <c r="BV5" s="1388" t="s">
        <v>153</v>
      </c>
      <c r="BW5" s="1388" t="s">
        <v>154</v>
      </c>
      <c r="BX5" s="1388"/>
      <c r="BY5" s="1388"/>
      <c r="BZ5" s="1388"/>
      <c r="CA5" s="1388" t="s">
        <v>152</v>
      </c>
      <c r="CB5" s="1388" t="s">
        <v>153</v>
      </c>
      <c r="CC5" s="1388" t="s">
        <v>154</v>
      </c>
      <c r="CD5" s="1388"/>
      <c r="CE5" s="1388"/>
      <c r="CF5" s="1388"/>
      <c r="CG5" s="1388" t="s">
        <v>152</v>
      </c>
      <c r="CH5" s="1388" t="s">
        <v>153</v>
      </c>
      <c r="CI5" s="1388" t="s">
        <v>154</v>
      </c>
      <c r="CJ5" s="1388"/>
      <c r="CK5" s="1388"/>
      <c r="CL5" s="1388"/>
      <c r="CM5" s="1388" t="s">
        <v>152</v>
      </c>
      <c r="CN5" s="1388" t="s">
        <v>153</v>
      </c>
      <c r="CO5" s="1388" t="s">
        <v>154</v>
      </c>
      <c r="CP5" s="1388"/>
      <c r="CQ5" s="1388"/>
      <c r="CR5" s="1388"/>
      <c r="CS5" s="1401" t="s">
        <v>152</v>
      </c>
      <c r="CT5" s="12"/>
      <c r="CU5" s="1385" t="s">
        <v>155</v>
      </c>
      <c r="CV5" s="12"/>
      <c r="CW5" s="1385" t="s">
        <v>156</v>
      </c>
      <c r="CX5" s="9"/>
    </row>
    <row r="6" spans="1:102" s="3" customFormat="1" ht="54" customHeight="1" x14ac:dyDescent="0.2">
      <c r="A6" s="9"/>
      <c r="B6" s="1393"/>
      <c r="C6" s="1390"/>
      <c r="D6" s="1390"/>
      <c r="E6" s="1388"/>
      <c r="F6" s="323" t="s">
        <v>377</v>
      </c>
      <c r="G6" s="323" t="s">
        <v>378</v>
      </c>
      <c r="H6" s="323" t="s">
        <v>379</v>
      </c>
      <c r="I6" s="323" t="s">
        <v>380</v>
      </c>
      <c r="J6" s="1388"/>
      <c r="K6" s="1388"/>
      <c r="L6" s="323" t="s">
        <v>377</v>
      </c>
      <c r="M6" s="323" t="s">
        <v>378</v>
      </c>
      <c r="N6" s="323" t="s">
        <v>379</v>
      </c>
      <c r="O6" s="323" t="s">
        <v>380</v>
      </c>
      <c r="P6" s="1388"/>
      <c r="Q6" s="1388"/>
      <c r="R6" s="323" t="s">
        <v>377</v>
      </c>
      <c r="S6" s="323" t="s">
        <v>378</v>
      </c>
      <c r="T6" s="323" t="s">
        <v>379</v>
      </c>
      <c r="U6" s="323" t="s">
        <v>380</v>
      </c>
      <c r="V6" s="1388"/>
      <c r="W6" s="1388"/>
      <c r="X6" s="323" t="s">
        <v>377</v>
      </c>
      <c r="Y6" s="323" t="s">
        <v>378</v>
      </c>
      <c r="Z6" s="323" t="s">
        <v>379</v>
      </c>
      <c r="AA6" s="323" t="s">
        <v>380</v>
      </c>
      <c r="AB6" s="1388"/>
      <c r="AC6" s="1388"/>
      <c r="AD6" s="323" t="s">
        <v>377</v>
      </c>
      <c r="AE6" s="323" t="s">
        <v>378</v>
      </c>
      <c r="AF6" s="323" t="s">
        <v>379</v>
      </c>
      <c r="AG6" s="323" t="s">
        <v>380</v>
      </c>
      <c r="AH6" s="1388"/>
      <c r="AI6" s="1388"/>
      <c r="AJ6" s="323" t="s">
        <v>377</v>
      </c>
      <c r="AK6" s="323" t="s">
        <v>378</v>
      </c>
      <c r="AL6" s="323" t="s">
        <v>379</v>
      </c>
      <c r="AM6" s="323" t="s">
        <v>380</v>
      </c>
      <c r="AN6" s="1388"/>
      <c r="AO6" s="1388"/>
      <c r="AP6" s="323" t="s">
        <v>377</v>
      </c>
      <c r="AQ6" s="323" t="s">
        <v>378</v>
      </c>
      <c r="AR6" s="323" t="s">
        <v>379</v>
      </c>
      <c r="AS6" s="323" t="s">
        <v>380</v>
      </c>
      <c r="AT6" s="1401"/>
      <c r="AU6" s="288"/>
      <c r="AV6" s="1385"/>
      <c r="AW6" s="288"/>
      <c r="AX6" s="1385"/>
      <c r="AY6" s="9"/>
      <c r="AZ6" s="9"/>
      <c r="BA6" s="1393"/>
      <c r="BB6" s="1390"/>
      <c r="BC6" s="1390"/>
      <c r="BD6" s="1388"/>
      <c r="BE6" s="323" t="s">
        <v>377</v>
      </c>
      <c r="BF6" s="323" t="s">
        <v>378</v>
      </c>
      <c r="BG6" s="323" t="s">
        <v>379</v>
      </c>
      <c r="BH6" s="323" t="s">
        <v>380</v>
      </c>
      <c r="BI6" s="1388"/>
      <c r="BJ6" s="1388"/>
      <c r="BK6" s="323" t="s">
        <v>377</v>
      </c>
      <c r="BL6" s="323" t="s">
        <v>378</v>
      </c>
      <c r="BM6" s="323" t="s">
        <v>379</v>
      </c>
      <c r="BN6" s="323" t="s">
        <v>380</v>
      </c>
      <c r="BO6" s="1388"/>
      <c r="BP6" s="1388"/>
      <c r="BQ6" s="323" t="s">
        <v>377</v>
      </c>
      <c r="BR6" s="323" t="s">
        <v>378</v>
      </c>
      <c r="BS6" s="323" t="s">
        <v>379</v>
      </c>
      <c r="BT6" s="323" t="s">
        <v>380</v>
      </c>
      <c r="BU6" s="1388"/>
      <c r="BV6" s="1388"/>
      <c r="BW6" s="323" t="s">
        <v>377</v>
      </c>
      <c r="BX6" s="323" t="s">
        <v>378</v>
      </c>
      <c r="BY6" s="323" t="s">
        <v>379</v>
      </c>
      <c r="BZ6" s="323" t="s">
        <v>380</v>
      </c>
      <c r="CA6" s="1388"/>
      <c r="CB6" s="1388"/>
      <c r="CC6" s="323" t="s">
        <v>377</v>
      </c>
      <c r="CD6" s="323" t="s">
        <v>378</v>
      </c>
      <c r="CE6" s="323" t="s">
        <v>379</v>
      </c>
      <c r="CF6" s="323" t="s">
        <v>380</v>
      </c>
      <c r="CG6" s="1388"/>
      <c r="CH6" s="1388"/>
      <c r="CI6" s="323" t="s">
        <v>377</v>
      </c>
      <c r="CJ6" s="323" t="s">
        <v>378</v>
      </c>
      <c r="CK6" s="323" t="s">
        <v>379</v>
      </c>
      <c r="CL6" s="323" t="s">
        <v>380</v>
      </c>
      <c r="CM6" s="1388"/>
      <c r="CN6" s="1388"/>
      <c r="CO6" s="323" t="s">
        <v>377</v>
      </c>
      <c r="CP6" s="323" t="s">
        <v>378</v>
      </c>
      <c r="CQ6" s="323" t="s">
        <v>379</v>
      </c>
      <c r="CR6" s="323" t="s">
        <v>380</v>
      </c>
      <c r="CS6" s="1401"/>
      <c r="CT6" s="288"/>
      <c r="CU6" s="1385"/>
      <c r="CV6" s="288"/>
      <c r="CW6" s="1385"/>
      <c r="CX6" s="9"/>
    </row>
    <row r="7" spans="1:102" s="3" customFormat="1" ht="20.25" customHeight="1" thickTop="1" thickBot="1" x14ac:dyDescent="0.25">
      <c r="A7" s="9"/>
      <c r="B7" s="1393"/>
      <c r="C7" s="1390"/>
      <c r="D7" s="1390"/>
      <c r="E7" s="1398" t="s">
        <v>158</v>
      </c>
      <c r="F7" s="1398"/>
      <c r="G7" s="1398"/>
      <c r="H7" s="1398"/>
      <c r="I7" s="1398"/>
      <c r="J7" s="1398"/>
      <c r="K7" s="1398" t="s">
        <v>159</v>
      </c>
      <c r="L7" s="1398"/>
      <c r="M7" s="1398"/>
      <c r="N7" s="1398"/>
      <c r="O7" s="1398"/>
      <c r="P7" s="1398"/>
      <c r="Q7" s="1398" t="s">
        <v>160</v>
      </c>
      <c r="R7" s="1398"/>
      <c r="S7" s="1398"/>
      <c r="T7" s="1398"/>
      <c r="U7" s="1398"/>
      <c r="V7" s="1398"/>
      <c r="W7" s="1398" t="s">
        <v>161</v>
      </c>
      <c r="X7" s="1398"/>
      <c r="Y7" s="1398"/>
      <c r="Z7" s="1398"/>
      <c r="AA7" s="1398"/>
      <c r="AB7" s="1398"/>
      <c r="AC7" s="1398" t="s">
        <v>162</v>
      </c>
      <c r="AD7" s="1398"/>
      <c r="AE7" s="1398"/>
      <c r="AF7" s="1398"/>
      <c r="AG7" s="1398"/>
      <c r="AH7" s="1398"/>
      <c r="AI7" s="1398" t="s">
        <v>163</v>
      </c>
      <c r="AJ7" s="1398"/>
      <c r="AK7" s="1398"/>
      <c r="AL7" s="1398"/>
      <c r="AM7" s="1398"/>
      <c r="AN7" s="1398"/>
      <c r="AO7" s="1405" t="s">
        <v>164</v>
      </c>
      <c r="AP7" s="1405"/>
      <c r="AQ7" s="1405"/>
      <c r="AR7" s="1405"/>
      <c r="AS7" s="1405"/>
      <c r="AT7" s="1405"/>
      <c r="AU7" s="288"/>
      <c r="AV7" s="1385"/>
      <c r="AW7" s="288"/>
      <c r="AX7" s="1385"/>
      <c r="AY7" s="9"/>
      <c r="AZ7" s="9"/>
      <c r="BA7" s="1393"/>
      <c r="BB7" s="1390"/>
      <c r="BC7" s="1390"/>
      <c r="BD7" s="1398" t="s">
        <v>158</v>
      </c>
      <c r="BE7" s="1398"/>
      <c r="BF7" s="1398"/>
      <c r="BG7" s="1398"/>
      <c r="BH7" s="1398"/>
      <c r="BI7" s="1398"/>
      <c r="BJ7" s="1398" t="s">
        <v>159</v>
      </c>
      <c r="BK7" s="1398"/>
      <c r="BL7" s="1398"/>
      <c r="BM7" s="1398"/>
      <c r="BN7" s="1398"/>
      <c r="BO7" s="1398"/>
      <c r="BP7" s="1398" t="s">
        <v>160</v>
      </c>
      <c r="BQ7" s="1398"/>
      <c r="BR7" s="1398"/>
      <c r="BS7" s="1398"/>
      <c r="BT7" s="1398"/>
      <c r="BU7" s="1398"/>
      <c r="BV7" s="1398" t="s">
        <v>161</v>
      </c>
      <c r="BW7" s="1398"/>
      <c r="BX7" s="1398"/>
      <c r="BY7" s="1398"/>
      <c r="BZ7" s="1398"/>
      <c r="CA7" s="1398"/>
      <c r="CB7" s="1398" t="s">
        <v>162</v>
      </c>
      <c r="CC7" s="1398"/>
      <c r="CD7" s="1398"/>
      <c r="CE7" s="1398"/>
      <c r="CF7" s="1398"/>
      <c r="CG7" s="1398"/>
      <c r="CH7" s="1398" t="s">
        <v>163</v>
      </c>
      <c r="CI7" s="1398"/>
      <c r="CJ7" s="1398"/>
      <c r="CK7" s="1398"/>
      <c r="CL7" s="1398"/>
      <c r="CM7" s="1398"/>
      <c r="CN7" s="1405" t="s">
        <v>164</v>
      </c>
      <c r="CO7" s="1405"/>
      <c r="CP7" s="1405"/>
      <c r="CQ7" s="1405"/>
      <c r="CR7" s="1405"/>
      <c r="CS7" s="1405"/>
      <c r="CT7" s="288"/>
      <c r="CU7" s="1385"/>
      <c r="CV7" s="288"/>
      <c r="CW7" s="1385"/>
      <c r="CX7" s="9"/>
    </row>
    <row r="8" spans="1:102" s="3" customFormat="1" ht="20.25" customHeight="1" thickTop="1" thickBot="1" x14ac:dyDescent="0.25">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300"/>
      <c r="AW8" s="288"/>
      <c r="AX8" s="300"/>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300"/>
      <c r="CV8" s="288"/>
      <c r="CW8" s="300"/>
      <c r="CX8" s="9"/>
    </row>
    <row r="9" spans="1:102" s="3" customFormat="1" ht="20.25" customHeight="1" thickTop="1" thickBot="1" x14ac:dyDescent="0.25">
      <c r="A9" s="9"/>
      <c r="B9" s="290" t="s">
        <v>381</v>
      </c>
      <c r="C9" s="300"/>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288"/>
      <c r="AV9" s="300"/>
      <c r="AW9" s="288"/>
      <c r="AX9" s="300"/>
      <c r="AY9" s="9"/>
      <c r="AZ9" s="9"/>
      <c r="BA9" s="290" t="s">
        <v>381</v>
      </c>
      <c r="BB9" s="300"/>
      <c r="BC9" s="300"/>
      <c r="BD9" s="300"/>
      <c r="BE9" s="300"/>
      <c r="BF9" s="300"/>
      <c r="BG9" s="300"/>
      <c r="BH9" s="300"/>
      <c r="BI9" s="300"/>
      <c r="BJ9" s="300"/>
      <c r="BK9" s="300"/>
      <c r="BL9" s="300"/>
      <c r="BM9" s="300"/>
      <c r="BN9" s="300"/>
      <c r="BO9" s="300"/>
      <c r="BP9" s="300"/>
      <c r="BQ9" s="300"/>
      <c r="BR9" s="300"/>
      <c r="BS9" s="300"/>
      <c r="BT9" s="300"/>
      <c r="BU9" s="300"/>
      <c r="BV9" s="300"/>
      <c r="BW9" s="300"/>
      <c r="BX9" s="300"/>
      <c r="BY9" s="300"/>
      <c r="BZ9" s="300"/>
      <c r="CA9" s="300"/>
      <c r="CB9" s="300"/>
      <c r="CC9" s="300"/>
      <c r="CD9" s="300"/>
      <c r="CE9" s="300"/>
      <c r="CF9" s="300"/>
      <c r="CG9" s="300"/>
      <c r="CH9" s="300"/>
      <c r="CI9" s="300"/>
      <c r="CJ9" s="300"/>
      <c r="CK9" s="300"/>
      <c r="CL9" s="300"/>
      <c r="CM9" s="300"/>
      <c r="CN9" s="300"/>
      <c r="CO9" s="300"/>
      <c r="CP9" s="300"/>
      <c r="CQ9" s="300"/>
      <c r="CR9" s="300"/>
      <c r="CS9" s="300"/>
      <c r="CT9" s="288"/>
      <c r="CU9" s="300"/>
      <c r="CV9" s="288"/>
      <c r="CW9" s="300"/>
      <c r="CX9" s="9"/>
    </row>
    <row r="10" spans="1:102" s="3" customFormat="1" ht="20.25" customHeight="1" thickTop="1" x14ac:dyDescent="0.2">
      <c r="A10" s="9"/>
      <c r="B10" s="291" t="s">
        <v>382</v>
      </c>
      <c r="C10" s="292" t="s">
        <v>167</v>
      </c>
      <c r="D10" s="292">
        <v>3</v>
      </c>
      <c r="E10" s="1037"/>
      <c r="F10" s="1037"/>
      <c r="G10" s="1037"/>
      <c r="H10" s="1037"/>
      <c r="I10" s="1037"/>
      <c r="J10" s="1038">
        <f t="shared" ref="J10:J49" si="0">IFERROR(SUM(E10:I10), 0)</f>
        <v>0</v>
      </c>
      <c r="K10" s="1333">
        <v>0</v>
      </c>
      <c r="L10" s="1333">
        <v>0</v>
      </c>
      <c r="M10" s="1333">
        <v>0</v>
      </c>
      <c r="N10" s="1333">
        <v>0</v>
      </c>
      <c r="O10" s="1333">
        <v>0</v>
      </c>
      <c r="P10" s="301">
        <f t="shared" ref="P10:P49" si="1">IFERROR(SUM(K10:O10), 0)</f>
        <v>0</v>
      </c>
      <c r="Q10" s="1037"/>
      <c r="R10" s="1037"/>
      <c r="S10" s="1037"/>
      <c r="T10" s="1037"/>
      <c r="U10" s="1037"/>
      <c r="V10" s="1038">
        <f t="shared" ref="V10:V49" si="2">IFERROR(SUM(Q10:U10), 0)</f>
        <v>0</v>
      </c>
      <c r="W10" s="1037"/>
      <c r="X10" s="1037"/>
      <c r="Y10" s="1037"/>
      <c r="Z10" s="1037"/>
      <c r="AA10" s="1037"/>
      <c r="AB10" s="1038">
        <f t="shared" ref="AB10:AB49" si="3">IFERROR(SUM(W10:AA10), 0)</f>
        <v>0</v>
      </c>
      <c r="AC10" s="1037"/>
      <c r="AD10" s="1037"/>
      <c r="AE10" s="1037"/>
      <c r="AF10" s="1037"/>
      <c r="AG10" s="1037"/>
      <c r="AH10" s="1038">
        <f t="shared" ref="AH10:AH49" si="4">IFERROR(SUM(AC10:AG10), 0)</f>
        <v>0</v>
      </c>
      <c r="AI10" s="1037"/>
      <c r="AJ10" s="1037"/>
      <c r="AK10" s="1037"/>
      <c r="AL10" s="1037"/>
      <c r="AM10" s="1037"/>
      <c r="AN10" s="1038">
        <f t="shared" ref="AN10:AN49" si="5">IFERROR(SUM(AI10:AM10), 0)</f>
        <v>0</v>
      </c>
      <c r="AO10" s="1037"/>
      <c r="AP10" s="1037"/>
      <c r="AQ10" s="1037"/>
      <c r="AR10" s="1037"/>
      <c r="AS10" s="1037"/>
      <c r="AT10" s="1045">
        <f t="shared" ref="AT10:AT49" si="6">IFERROR(SUM(AO10:AS10), 0)</f>
        <v>0</v>
      </c>
      <c r="AU10" s="12"/>
      <c r="AV10" s="303" t="s">
        <v>1474</v>
      </c>
      <c r="AW10" s="12"/>
      <c r="AX10" s="1329" t="s">
        <v>384</v>
      </c>
      <c r="AY10" s="9"/>
      <c r="AZ10" s="9"/>
      <c r="BA10" s="291" t="s">
        <v>382</v>
      </c>
      <c r="BB10" s="292" t="s">
        <v>167</v>
      </c>
      <c r="BC10" s="292">
        <v>3</v>
      </c>
      <c r="BD10" s="304" t="s">
        <v>1475</v>
      </c>
      <c r="BE10" s="304" t="s">
        <v>1476</v>
      </c>
      <c r="BF10" s="304" t="s">
        <v>1477</v>
      </c>
      <c r="BG10" s="304" t="s">
        <v>1478</v>
      </c>
      <c r="BH10" s="304" t="s">
        <v>1479</v>
      </c>
      <c r="BI10" s="301" t="s">
        <v>1480</v>
      </c>
      <c r="BJ10" s="304" t="s">
        <v>1475</v>
      </c>
      <c r="BK10" s="304" t="s">
        <v>1476</v>
      </c>
      <c r="BL10" s="304" t="s">
        <v>1477</v>
      </c>
      <c r="BM10" s="304" t="s">
        <v>1478</v>
      </c>
      <c r="BN10" s="304" t="s">
        <v>1479</v>
      </c>
      <c r="BO10" s="301" t="s">
        <v>1480</v>
      </c>
      <c r="BP10" s="304" t="s">
        <v>1475</v>
      </c>
      <c r="BQ10" s="304" t="s">
        <v>1476</v>
      </c>
      <c r="BR10" s="304" t="s">
        <v>1477</v>
      </c>
      <c r="BS10" s="304" t="s">
        <v>1478</v>
      </c>
      <c r="BT10" s="304" t="s">
        <v>1479</v>
      </c>
      <c r="BU10" s="301" t="s">
        <v>1480</v>
      </c>
      <c r="BV10" s="304" t="s">
        <v>1475</v>
      </c>
      <c r="BW10" s="304" t="s">
        <v>1476</v>
      </c>
      <c r="BX10" s="304" t="s">
        <v>1477</v>
      </c>
      <c r="BY10" s="304" t="s">
        <v>1478</v>
      </c>
      <c r="BZ10" s="304" t="s">
        <v>1479</v>
      </c>
      <c r="CA10" s="301" t="s">
        <v>1480</v>
      </c>
      <c r="CB10" s="304" t="s">
        <v>1475</v>
      </c>
      <c r="CC10" s="304" t="s">
        <v>1476</v>
      </c>
      <c r="CD10" s="304" t="s">
        <v>1477</v>
      </c>
      <c r="CE10" s="304" t="s">
        <v>1478</v>
      </c>
      <c r="CF10" s="304" t="s">
        <v>1479</v>
      </c>
      <c r="CG10" s="301" t="s">
        <v>1480</v>
      </c>
      <c r="CH10" s="304" t="s">
        <v>1475</v>
      </c>
      <c r="CI10" s="304" t="s">
        <v>1476</v>
      </c>
      <c r="CJ10" s="304" t="s">
        <v>1477</v>
      </c>
      <c r="CK10" s="304" t="s">
        <v>1478</v>
      </c>
      <c r="CL10" s="304" t="s">
        <v>1479</v>
      </c>
      <c r="CM10" s="301" t="s">
        <v>1480</v>
      </c>
      <c r="CN10" s="304" t="s">
        <v>1475</v>
      </c>
      <c r="CO10" s="304" t="s">
        <v>1476</v>
      </c>
      <c r="CP10" s="304" t="s">
        <v>1477</v>
      </c>
      <c r="CQ10" s="304" t="s">
        <v>1478</v>
      </c>
      <c r="CR10" s="305" t="s">
        <v>1479</v>
      </c>
      <c r="CS10" s="302" t="s">
        <v>1480</v>
      </c>
      <c r="CT10" s="12"/>
      <c r="CU10" s="303" t="s">
        <v>1474</v>
      </c>
      <c r="CV10" s="12"/>
      <c r="CW10" s="303"/>
      <c r="CX10" s="9"/>
    </row>
    <row r="11" spans="1:102" s="3" customFormat="1" ht="20.25" customHeight="1" x14ac:dyDescent="0.2">
      <c r="A11" s="9"/>
      <c r="B11" s="294" t="s">
        <v>391</v>
      </c>
      <c r="C11" s="286" t="s">
        <v>167</v>
      </c>
      <c r="D11" s="286">
        <v>3</v>
      </c>
      <c r="E11" s="1039"/>
      <c r="F11" s="1039"/>
      <c r="G11" s="1039"/>
      <c r="H11" s="1039"/>
      <c r="I11" s="1039"/>
      <c r="J11" s="1040">
        <f t="shared" si="0"/>
        <v>0</v>
      </c>
      <c r="K11" s="1327">
        <v>0</v>
      </c>
      <c r="L11" s="1327">
        <v>0</v>
      </c>
      <c r="M11" s="1327">
        <v>0</v>
      </c>
      <c r="N11" s="1327">
        <v>0</v>
      </c>
      <c r="O11" s="1327">
        <v>0</v>
      </c>
      <c r="P11" s="306">
        <f t="shared" si="1"/>
        <v>0</v>
      </c>
      <c r="Q11" s="1039"/>
      <c r="R11" s="1039"/>
      <c r="S11" s="1039"/>
      <c r="T11" s="1039"/>
      <c r="U11" s="1039"/>
      <c r="V11" s="1040">
        <f t="shared" si="2"/>
        <v>0</v>
      </c>
      <c r="W11" s="1039"/>
      <c r="X11" s="1039"/>
      <c r="Y11" s="1039"/>
      <c r="Z11" s="1039"/>
      <c r="AA11" s="1039"/>
      <c r="AB11" s="1040">
        <f t="shared" si="3"/>
        <v>0</v>
      </c>
      <c r="AC11" s="1039"/>
      <c r="AD11" s="1039"/>
      <c r="AE11" s="1039"/>
      <c r="AF11" s="1039"/>
      <c r="AG11" s="1039"/>
      <c r="AH11" s="1040">
        <f t="shared" si="4"/>
        <v>0</v>
      </c>
      <c r="AI11" s="1039"/>
      <c r="AJ11" s="1039"/>
      <c r="AK11" s="1039"/>
      <c r="AL11" s="1039"/>
      <c r="AM11" s="1039"/>
      <c r="AN11" s="1040">
        <f t="shared" si="5"/>
        <v>0</v>
      </c>
      <c r="AO11" s="1039"/>
      <c r="AP11" s="1039"/>
      <c r="AQ11" s="1039"/>
      <c r="AR11" s="1039"/>
      <c r="AS11" s="1039"/>
      <c r="AT11" s="1046">
        <f t="shared" si="6"/>
        <v>0</v>
      </c>
      <c r="AU11" s="12"/>
      <c r="AV11" s="308" t="s">
        <v>1481</v>
      </c>
      <c r="AW11" s="12"/>
      <c r="AX11" s="1330" t="s">
        <v>393</v>
      </c>
      <c r="AY11" s="9"/>
      <c r="AZ11" s="9"/>
      <c r="BA11" s="294" t="s">
        <v>391</v>
      </c>
      <c r="BB11" s="286" t="s">
        <v>167</v>
      </c>
      <c r="BC11" s="286">
        <v>3</v>
      </c>
      <c r="BD11" s="309" t="s">
        <v>1482</v>
      </c>
      <c r="BE11" s="309" t="s">
        <v>1483</v>
      </c>
      <c r="BF11" s="309" t="s">
        <v>1484</v>
      </c>
      <c r="BG11" s="309" t="s">
        <v>1485</v>
      </c>
      <c r="BH11" s="309" t="s">
        <v>1486</v>
      </c>
      <c r="BI11" s="306" t="s">
        <v>1487</v>
      </c>
      <c r="BJ11" s="309" t="s">
        <v>1482</v>
      </c>
      <c r="BK11" s="309" t="s">
        <v>1483</v>
      </c>
      <c r="BL11" s="309" t="s">
        <v>1484</v>
      </c>
      <c r="BM11" s="309" t="s">
        <v>1485</v>
      </c>
      <c r="BN11" s="309" t="s">
        <v>1486</v>
      </c>
      <c r="BO11" s="306" t="s">
        <v>1487</v>
      </c>
      <c r="BP11" s="309" t="s">
        <v>1482</v>
      </c>
      <c r="BQ11" s="309" t="s">
        <v>1483</v>
      </c>
      <c r="BR11" s="309" t="s">
        <v>1484</v>
      </c>
      <c r="BS11" s="309" t="s">
        <v>1485</v>
      </c>
      <c r="BT11" s="309" t="s">
        <v>1486</v>
      </c>
      <c r="BU11" s="306" t="s">
        <v>1487</v>
      </c>
      <c r="BV11" s="309" t="s">
        <v>1482</v>
      </c>
      <c r="BW11" s="309" t="s">
        <v>1483</v>
      </c>
      <c r="BX11" s="309" t="s">
        <v>1484</v>
      </c>
      <c r="BY11" s="309" t="s">
        <v>1485</v>
      </c>
      <c r="BZ11" s="309" t="s">
        <v>1486</v>
      </c>
      <c r="CA11" s="306" t="s">
        <v>1487</v>
      </c>
      <c r="CB11" s="309" t="s">
        <v>1482</v>
      </c>
      <c r="CC11" s="309" t="s">
        <v>1483</v>
      </c>
      <c r="CD11" s="309" t="s">
        <v>1484</v>
      </c>
      <c r="CE11" s="309" t="s">
        <v>1485</v>
      </c>
      <c r="CF11" s="309" t="s">
        <v>1486</v>
      </c>
      <c r="CG11" s="306" t="s">
        <v>1487</v>
      </c>
      <c r="CH11" s="309" t="s">
        <v>1482</v>
      </c>
      <c r="CI11" s="309" t="s">
        <v>1483</v>
      </c>
      <c r="CJ11" s="309" t="s">
        <v>1484</v>
      </c>
      <c r="CK11" s="309" t="s">
        <v>1485</v>
      </c>
      <c r="CL11" s="309" t="s">
        <v>1486</v>
      </c>
      <c r="CM11" s="306" t="s">
        <v>1487</v>
      </c>
      <c r="CN11" s="309" t="s">
        <v>1482</v>
      </c>
      <c r="CO11" s="309" t="s">
        <v>1483</v>
      </c>
      <c r="CP11" s="309" t="s">
        <v>1484</v>
      </c>
      <c r="CQ11" s="309" t="s">
        <v>1485</v>
      </c>
      <c r="CR11" s="310" t="s">
        <v>1486</v>
      </c>
      <c r="CS11" s="307" t="s">
        <v>1487</v>
      </c>
      <c r="CT11" s="12"/>
      <c r="CU11" s="308" t="s">
        <v>1481</v>
      </c>
      <c r="CV11" s="12"/>
      <c r="CW11" s="308"/>
      <c r="CX11" s="9"/>
    </row>
    <row r="12" spans="1:102" s="3" customFormat="1" ht="20.25" customHeight="1" thickBot="1" x14ac:dyDescent="0.25">
      <c r="A12" s="9"/>
      <c r="B12" s="294" t="s">
        <v>400</v>
      </c>
      <c r="C12" s="286" t="s">
        <v>167</v>
      </c>
      <c r="D12" s="286">
        <v>3</v>
      </c>
      <c r="E12" s="1040">
        <f>IFERROR(SUM(E10:E11), 0)</f>
        <v>0</v>
      </c>
      <c r="F12" s="1040">
        <f>IFERROR(SUM(F10:F11), 0)</f>
        <v>0</v>
      </c>
      <c r="G12" s="1040">
        <f>IFERROR(SUM(G10:G11), 0)</f>
        <v>0</v>
      </c>
      <c r="H12" s="1040">
        <f>IFERROR(SUM(H10:H11), 0)</f>
        <v>0</v>
      </c>
      <c r="I12" s="1040">
        <f>IFERROR(SUM(I10:I11), 0)</f>
        <v>0</v>
      </c>
      <c r="J12" s="1040">
        <f t="shared" si="0"/>
        <v>0</v>
      </c>
      <c r="K12" s="306">
        <f>IFERROR(SUM(K10:K11), 0)</f>
        <v>0</v>
      </c>
      <c r="L12" s="306">
        <f>IFERROR(SUM(L10:L11), 0)</f>
        <v>0</v>
      </c>
      <c r="M12" s="306">
        <f>IFERROR(SUM(M10:M11), 0)</f>
        <v>0</v>
      </c>
      <c r="N12" s="306">
        <f>IFERROR(SUM(N10:N11), 0)</f>
        <v>0</v>
      </c>
      <c r="O12" s="306">
        <f>IFERROR(SUM(O10:O11), 0)</f>
        <v>0</v>
      </c>
      <c r="P12" s="306">
        <f t="shared" si="1"/>
        <v>0</v>
      </c>
      <c r="Q12" s="1040">
        <f>IFERROR(SUM(Q10:Q11), 0)</f>
        <v>0</v>
      </c>
      <c r="R12" s="1040">
        <f>IFERROR(SUM(R10:R11), 0)</f>
        <v>0</v>
      </c>
      <c r="S12" s="1040">
        <f>IFERROR(SUM(S10:S11), 0)</f>
        <v>0</v>
      </c>
      <c r="T12" s="1040">
        <f>IFERROR(SUM(T10:T11), 0)</f>
        <v>0</v>
      </c>
      <c r="U12" s="1040">
        <f>IFERROR(SUM(U10:U11), 0)</f>
        <v>0</v>
      </c>
      <c r="V12" s="1040">
        <f t="shared" si="2"/>
        <v>0</v>
      </c>
      <c r="W12" s="1040">
        <f>IFERROR(SUM(W10:W11), 0)</f>
        <v>0</v>
      </c>
      <c r="X12" s="1040">
        <f>IFERROR(SUM(X10:X11), 0)</f>
        <v>0</v>
      </c>
      <c r="Y12" s="1040">
        <f>IFERROR(SUM(Y10:Y11), 0)</f>
        <v>0</v>
      </c>
      <c r="Z12" s="1040">
        <f>IFERROR(SUM(Z10:Z11), 0)</f>
        <v>0</v>
      </c>
      <c r="AA12" s="1040">
        <f>IFERROR(SUM(AA10:AA11), 0)</f>
        <v>0</v>
      </c>
      <c r="AB12" s="1040">
        <f t="shared" si="3"/>
        <v>0</v>
      </c>
      <c r="AC12" s="1040">
        <f>IFERROR(SUM(AC10:AC11), 0)</f>
        <v>0</v>
      </c>
      <c r="AD12" s="1040">
        <f>IFERROR(SUM(AD10:AD11), 0)</f>
        <v>0</v>
      </c>
      <c r="AE12" s="1040">
        <f>IFERROR(SUM(AE10:AE11), 0)</f>
        <v>0</v>
      </c>
      <c r="AF12" s="1040">
        <f>IFERROR(SUM(AF10:AF11), 0)</f>
        <v>0</v>
      </c>
      <c r="AG12" s="1040">
        <f>IFERROR(SUM(AG10:AG11), 0)</f>
        <v>0</v>
      </c>
      <c r="AH12" s="1040">
        <f t="shared" si="4"/>
        <v>0</v>
      </c>
      <c r="AI12" s="1040">
        <f>IFERROR(SUM(AI10:AI11), 0)</f>
        <v>0</v>
      </c>
      <c r="AJ12" s="1040">
        <f>IFERROR(SUM(AJ10:AJ11), 0)</f>
        <v>0</v>
      </c>
      <c r="AK12" s="1040">
        <f>IFERROR(SUM(AK10:AK11), 0)</f>
        <v>0</v>
      </c>
      <c r="AL12" s="1040">
        <f>IFERROR(SUM(AL10:AL11), 0)</f>
        <v>0</v>
      </c>
      <c r="AM12" s="1040">
        <f>IFERROR(SUM(AM10:AM11), 0)</f>
        <v>0</v>
      </c>
      <c r="AN12" s="1040">
        <f t="shared" si="5"/>
        <v>0</v>
      </c>
      <c r="AO12" s="1040">
        <f>IFERROR(SUM(AO10:AO11), 0)</f>
        <v>0</v>
      </c>
      <c r="AP12" s="1040">
        <f>IFERROR(SUM(AP10:AP11), 0)</f>
        <v>0</v>
      </c>
      <c r="AQ12" s="1040">
        <f>IFERROR(SUM(AQ10:AQ11), 0)</f>
        <v>0</v>
      </c>
      <c r="AR12" s="1040">
        <f>IFERROR(SUM(AR10:AR11), 0)</f>
        <v>0</v>
      </c>
      <c r="AS12" s="1040">
        <f>IFERROR(SUM(AS10:AS11), 0)</f>
        <v>0</v>
      </c>
      <c r="AT12" s="1046">
        <f t="shared" si="6"/>
        <v>0</v>
      </c>
      <c r="AU12" s="12"/>
      <c r="AV12" s="308" t="s">
        <v>1488</v>
      </c>
      <c r="AW12" s="12"/>
      <c r="AX12" s="1330" t="s">
        <v>402</v>
      </c>
      <c r="AY12" s="9"/>
      <c r="AZ12" s="9"/>
      <c r="BA12" s="294" t="s">
        <v>400</v>
      </c>
      <c r="BB12" s="286" t="s">
        <v>167</v>
      </c>
      <c r="BC12" s="286">
        <v>3</v>
      </c>
      <c r="BD12" s="306" t="s">
        <v>1489</v>
      </c>
      <c r="BE12" s="306" t="s">
        <v>1490</v>
      </c>
      <c r="BF12" s="306" t="s">
        <v>1491</v>
      </c>
      <c r="BG12" s="306" t="s">
        <v>1492</v>
      </c>
      <c r="BH12" s="306" t="s">
        <v>1493</v>
      </c>
      <c r="BI12" s="306" t="s">
        <v>1494</v>
      </c>
      <c r="BJ12" s="306" t="s">
        <v>1489</v>
      </c>
      <c r="BK12" s="306" t="s">
        <v>1490</v>
      </c>
      <c r="BL12" s="306" t="s">
        <v>1491</v>
      </c>
      <c r="BM12" s="306" t="s">
        <v>1492</v>
      </c>
      <c r="BN12" s="306" t="s">
        <v>1493</v>
      </c>
      <c r="BO12" s="306" t="s">
        <v>1494</v>
      </c>
      <c r="BP12" s="306" t="s">
        <v>1489</v>
      </c>
      <c r="BQ12" s="306" t="s">
        <v>1490</v>
      </c>
      <c r="BR12" s="306" t="s">
        <v>1491</v>
      </c>
      <c r="BS12" s="306" t="s">
        <v>1492</v>
      </c>
      <c r="BT12" s="306" t="s">
        <v>1493</v>
      </c>
      <c r="BU12" s="306" t="s">
        <v>1494</v>
      </c>
      <c r="BV12" s="306" t="s">
        <v>1489</v>
      </c>
      <c r="BW12" s="306" t="s">
        <v>1490</v>
      </c>
      <c r="BX12" s="306" t="s">
        <v>1491</v>
      </c>
      <c r="BY12" s="306" t="s">
        <v>1492</v>
      </c>
      <c r="BZ12" s="306" t="s">
        <v>1493</v>
      </c>
      <c r="CA12" s="306" t="s">
        <v>1494</v>
      </c>
      <c r="CB12" s="306" t="s">
        <v>1489</v>
      </c>
      <c r="CC12" s="306" t="s">
        <v>1490</v>
      </c>
      <c r="CD12" s="306" t="s">
        <v>1491</v>
      </c>
      <c r="CE12" s="306" t="s">
        <v>1492</v>
      </c>
      <c r="CF12" s="306" t="s">
        <v>1493</v>
      </c>
      <c r="CG12" s="306" t="s">
        <v>1494</v>
      </c>
      <c r="CH12" s="306" t="s">
        <v>1489</v>
      </c>
      <c r="CI12" s="306" t="s">
        <v>1490</v>
      </c>
      <c r="CJ12" s="306" t="s">
        <v>1491</v>
      </c>
      <c r="CK12" s="306" t="s">
        <v>1492</v>
      </c>
      <c r="CL12" s="306" t="s">
        <v>1493</v>
      </c>
      <c r="CM12" s="306" t="s">
        <v>1494</v>
      </c>
      <c r="CN12" s="306" t="s">
        <v>1489</v>
      </c>
      <c r="CO12" s="306" t="s">
        <v>1490</v>
      </c>
      <c r="CP12" s="306" t="s">
        <v>1491</v>
      </c>
      <c r="CQ12" s="306" t="s">
        <v>1492</v>
      </c>
      <c r="CR12" s="311" t="s">
        <v>1493</v>
      </c>
      <c r="CS12" s="307" t="s">
        <v>1494</v>
      </c>
      <c r="CT12" s="12"/>
      <c r="CU12" s="308" t="s">
        <v>1488</v>
      </c>
      <c r="CV12" s="12"/>
      <c r="CW12" s="308"/>
      <c r="CX12" s="9"/>
    </row>
    <row r="13" spans="1:102" s="3" customFormat="1" ht="20.25" customHeight="1" thickTop="1" x14ac:dyDescent="0.2">
      <c r="A13" s="9"/>
      <c r="B13" s="294" t="s">
        <v>409</v>
      </c>
      <c r="C13" s="286" t="s">
        <v>167</v>
      </c>
      <c r="D13" s="286">
        <v>3</v>
      </c>
      <c r="E13" s="1039"/>
      <c r="F13" s="1039"/>
      <c r="G13" s="1039"/>
      <c r="H13" s="1039"/>
      <c r="I13" s="1039"/>
      <c r="J13" s="1040">
        <f t="shared" si="0"/>
        <v>0</v>
      </c>
      <c r="K13" s="1333">
        <v>0</v>
      </c>
      <c r="L13" s="1333">
        <v>0</v>
      </c>
      <c r="M13" s="1333">
        <v>0</v>
      </c>
      <c r="N13" s="1333">
        <v>0</v>
      </c>
      <c r="O13" s="1333">
        <v>0</v>
      </c>
      <c r="P13" s="306">
        <f t="shared" si="1"/>
        <v>0</v>
      </c>
      <c r="Q13" s="1039"/>
      <c r="R13" s="1039"/>
      <c r="S13" s="1039"/>
      <c r="T13" s="1039"/>
      <c r="U13" s="1039"/>
      <c r="V13" s="1040">
        <f t="shared" si="2"/>
        <v>0</v>
      </c>
      <c r="W13" s="1039"/>
      <c r="X13" s="1039"/>
      <c r="Y13" s="1039"/>
      <c r="Z13" s="1039"/>
      <c r="AA13" s="1039"/>
      <c r="AB13" s="1040">
        <f t="shared" si="3"/>
        <v>0</v>
      </c>
      <c r="AC13" s="1039"/>
      <c r="AD13" s="1039"/>
      <c r="AE13" s="1039"/>
      <c r="AF13" s="1039"/>
      <c r="AG13" s="1039"/>
      <c r="AH13" s="1040">
        <f t="shared" si="4"/>
        <v>0</v>
      </c>
      <c r="AI13" s="1039"/>
      <c r="AJ13" s="1039"/>
      <c r="AK13" s="1039"/>
      <c r="AL13" s="1039"/>
      <c r="AM13" s="1039"/>
      <c r="AN13" s="1040">
        <f t="shared" si="5"/>
        <v>0</v>
      </c>
      <c r="AO13" s="1039"/>
      <c r="AP13" s="1039"/>
      <c r="AQ13" s="1039"/>
      <c r="AR13" s="1039"/>
      <c r="AS13" s="1039"/>
      <c r="AT13" s="1046">
        <f t="shared" si="6"/>
        <v>0</v>
      </c>
      <c r="AU13" s="12"/>
      <c r="AV13" s="308" t="s">
        <v>1495</v>
      </c>
      <c r="AW13" s="12"/>
      <c r="AX13" s="1330" t="s">
        <v>411</v>
      </c>
      <c r="AY13" s="9"/>
      <c r="AZ13" s="9"/>
      <c r="BA13" s="294" t="s">
        <v>409</v>
      </c>
      <c r="BB13" s="286" t="s">
        <v>167</v>
      </c>
      <c r="BC13" s="286">
        <v>3</v>
      </c>
      <c r="BD13" s="309" t="s">
        <v>1496</v>
      </c>
      <c r="BE13" s="309" t="s">
        <v>1497</v>
      </c>
      <c r="BF13" s="309" t="s">
        <v>1498</v>
      </c>
      <c r="BG13" s="309" t="s">
        <v>1499</v>
      </c>
      <c r="BH13" s="309" t="s">
        <v>1500</v>
      </c>
      <c r="BI13" s="306" t="s">
        <v>1501</v>
      </c>
      <c r="BJ13" s="309" t="s">
        <v>1496</v>
      </c>
      <c r="BK13" s="309" t="s">
        <v>1497</v>
      </c>
      <c r="BL13" s="309" t="s">
        <v>1498</v>
      </c>
      <c r="BM13" s="309" t="s">
        <v>1499</v>
      </c>
      <c r="BN13" s="309" t="s">
        <v>1500</v>
      </c>
      <c r="BO13" s="306" t="s">
        <v>1501</v>
      </c>
      <c r="BP13" s="309" t="s">
        <v>1496</v>
      </c>
      <c r="BQ13" s="309" t="s">
        <v>1497</v>
      </c>
      <c r="BR13" s="309" t="s">
        <v>1498</v>
      </c>
      <c r="BS13" s="309" t="s">
        <v>1499</v>
      </c>
      <c r="BT13" s="309" t="s">
        <v>1500</v>
      </c>
      <c r="BU13" s="306" t="s">
        <v>1501</v>
      </c>
      <c r="BV13" s="309" t="s">
        <v>1496</v>
      </c>
      <c r="BW13" s="309" t="s">
        <v>1497</v>
      </c>
      <c r="BX13" s="309" t="s">
        <v>1498</v>
      </c>
      <c r="BY13" s="309" t="s">
        <v>1499</v>
      </c>
      <c r="BZ13" s="309" t="s">
        <v>1500</v>
      </c>
      <c r="CA13" s="306" t="s">
        <v>1501</v>
      </c>
      <c r="CB13" s="309" t="s">
        <v>1496</v>
      </c>
      <c r="CC13" s="309" t="s">
        <v>1497</v>
      </c>
      <c r="CD13" s="309" t="s">
        <v>1498</v>
      </c>
      <c r="CE13" s="309" t="s">
        <v>1499</v>
      </c>
      <c r="CF13" s="309" t="s">
        <v>1500</v>
      </c>
      <c r="CG13" s="306" t="s">
        <v>1501</v>
      </c>
      <c r="CH13" s="309" t="s">
        <v>1496</v>
      </c>
      <c r="CI13" s="309" t="s">
        <v>1497</v>
      </c>
      <c r="CJ13" s="309" t="s">
        <v>1498</v>
      </c>
      <c r="CK13" s="309" t="s">
        <v>1499</v>
      </c>
      <c r="CL13" s="309" t="s">
        <v>1500</v>
      </c>
      <c r="CM13" s="306" t="s">
        <v>1501</v>
      </c>
      <c r="CN13" s="309" t="s">
        <v>1496</v>
      </c>
      <c r="CO13" s="309" t="s">
        <v>1497</v>
      </c>
      <c r="CP13" s="309" t="s">
        <v>1498</v>
      </c>
      <c r="CQ13" s="309" t="s">
        <v>1499</v>
      </c>
      <c r="CR13" s="310" t="s">
        <v>1500</v>
      </c>
      <c r="CS13" s="307" t="s">
        <v>1501</v>
      </c>
      <c r="CT13" s="12"/>
      <c r="CU13" s="308" t="s">
        <v>1495</v>
      </c>
      <c r="CV13" s="12"/>
      <c r="CW13" s="308"/>
      <c r="CX13" s="9"/>
    </row>
    <row r="14" spans="1:102" s="3" customFormat="1" ht="20.25" customHeight="1" x14ac:dyDescent="0.2">
      <c r="A14" s="9"/>
      <c r="B14" s="294" t="s">
        <v>418</v>
      </c>
      <c r="C14" s="286" t="s">
        <v>167</v>
      </c>
      <c r="D14" s="286">
        <v>3</v>
      </c>
      <c r="E14" s="1039"/>
      <c r="F14" s="1039"/>
      <c r="G14" s="1039"/>
      <c r="H14" s="1039"/>
      <c r="I14" s="1039"/>
      <c r="J14" s="1040">
        <f t="shared" si="0"/>
        <v>0</v>
      </c>
      <c r="K14" s="1327">
        <v>0</v>
      </c>
      <c r="L14" s="1327">
        <v>0</v>
      </c>
      <c r="M14" s="1327">
        <v>0</v>
      </c>
      <c r="N14" s="1327">
        <v>0</v>
      </c>
      <c r="O14" s="1327">
        <v>0</v>
      </c>
      <c r="P14" s="306">
        <f t="shared" si="1"/>
        <v>0</v>
      </c>
      <c r="Q14" s="1039"/>
      <c r="R14" s="1039"/>
      <c r="S14" s="1039"/>
      <c r="T14" s="1039"/>
      <c r="U14" s="1039"/>
      <c r="V14" s="1040">
        <f t="shared" si="2"/>
        <v>0</v>
      </c>
      <c r="W14" s="1039"/>
      <c r="X14" s="1039"/>
      <c r="Y14" s="1039"/>
      <c r="Z14" s="1039"/>
      <c r="AA14" s="1039"/>
      <c r="AB14" s="1040">
        <f t="shared" si="3"/>
        <v>0</v>
      </c>
      <c r="AC14" s="1039"/>
      <c r="AD14" s="1039"/>
      <c r="AE14" s="1039"/>
      <c r="AF14" s="1039"/>
      <c r="AG14" s="1039"/>
      <c r="AH14" s="1040">
        <f t="shared" si="4"/>
        <v>0</v>
      </c>
      <c r="AI14" s="1039"/>
      <c r="AJ14" s="1039"/>
      <c r="AK14" s="1039"/>
      <c r="AL14" s="1039"/>
      <c r="AM14" s="1039"/>
      <c r="AN14" s="1040">
        <f t="shared" si="5"/>
        <v>0</v>
      </c>
      <c r="AO14" s="1039"/>
      <c r="AP14" s="1039"/>
      <c r="AQ14" s="1039"/>
      <c r="AR14" s="1039"/>
      <c r="AS14" s="1039"/>
      <c r="AT14" s="1046">
        <f t="shared" si="6"/>
        <v>0</v>
      </c>
      <c r="AU14" s="12"/>
      <c r="AV14" s="308" t="s">
        <v>1502</v>
      </c>
      <c r="AW14" s="12"/>
      <c r="AX14" s="1330" t="s">
        <v>420</v>
      </c>
      <c r="AY14" s="9"/>
      <c r="AZ14" s="9"/>
      <c r="BA14" s="294" t="s">
        <v>418</v>
      </c>
      <c r="BB14" s="286" t="s">
        <v>167</v>
      </c>
      <c r="BC14" s="286">
        <v>3</v>
      </c>
      <c r="BD14" s="309" t="s">
        <v>1503</v>
      </c>
      <c r="BE14" s="309" t="s">
        <v>1504</v>
      </c>
      <c r="BF14" s="309" t="s">
        <v>1505</v>
      </c>
      <c r="BG14" s="309" t="s">
        <v>1506</v>
      </c>
      <c r="BH14" s="309" t="s">
        <v>1507</v>
      </c>
      <c r="BI14" s="306" t="s">
        <v>1508</v>
      </c>
      <c r="BJ14" s="309" t="s">
        <v>1503</v>
      </c>
      <c r="BK14" s="309" t="s">
        <v>1504</v>
      </c>
      <c r="BL14" s="309" t="s">
        <v>1505</v>
      </c>
      <c r="BM14" s="309" t="s">
        <v>1506</v>
      </c>
      <c r="BN14" s="309" t="s">
        <v>1507</v>
      </c>
      <c r="BO14" s="306" t="s">
        <v>1508</v>
      </c>
      <c r="BP14" s="309" t="s">
        <v>1503</v>
      </c>
      <c r="BQ14" s="309" t="s">
        <v>1504</v>
      </c>
      <c r="BR14" s="309" t="s">
        <v>1505</v>
      </c>
      <c r="BS14" s="309" t="s">
        <v>1506</v>
      </c>
      <c r="BT14" s="309" t="s">
        <v>1507</v>
      </c>
      <c r="BU14" s="306" t="s">
        <v>1508</v>
      </c>
      <c r="BV14" s="309" t="s">
        <v>1503</v>
      </c>
      <c r="BW14" s="309" t="s">
        <v>1504</v>
      </c>
      <c r="BX14" s="309" t="s">
        <v>1505</v>
      </c>
      <c r="BY14" s="309" t="s">
        <v>1506</v>
      </c>
      <c r="BZ14" s="309" t="s">
        <v>1507</v>
      </c>
      <c r="CA14" s="306" t="s">
        <v>1508</v>
      </c>
      <c r="CB14" s="309" t="s">
        <v>1503</v>
      </c>
      <c r="CC14" s="309" t="s">
        <v>1504</v>
      </c>
      <c r="CD14" s="309" t="s">
        <v>1505</v>
      </c>
      <c r="CE14" s="309" t="s">
        <v>1506</v>
      </c>
      <c r="CF14" s="309" t="s">
        <v>1507</v>
      </c>
      <c r="CG14" s="306" t="s">
        <v>1508</v>
      </c>
      <c r="CH14" s="309" t="s">
        <v>1503</v>
      </c>
      <c r="CI14" s="309" t="s">
        <v>1504</v>
      </c>
      <c r="CJ14" s="309" t="s">
        <v>1505</v>
      </c>
      <c r="CK14" s="309" t="s">
        <v>1506</v>
      </c>
      <c r="CL14" s="309" t="s">
        <v>1507</v>
      </c>
      <c r="CM14" s="306" t="s">
        <v>1508</v>
      </c>
      <c r="CN14" s="309" t="s">
        <v>1503</v>
      </c>
      <c r="CO14" s="309" t="s">
        <v>1504</v>
      </c>
      <c r="CP14" s="309" t="s">
        <v>1505</v>
      </c>
      <c r="CQ14" s="309" t="s">
        <v>1506</v>
      </c>
      <c r="CR14" s="310" t="s">
        <v>1507</v>
      </c>
      <c r="CS14" s="307" t="s">
        <v>1508</v>
      </c>
      <c r="CT14" s="12"/>
      <c r="CU14" s="308" t="s">
        <v>1502</v>
      </c>
      <c r="CV14" s="12"/>
      <c r="CW14" s="308"/>
      <c r="CX14" s="9"/>
    </row>
    <row r="15" spans="1:102" s="3" customFormat="1" ht="20.25" customHeight="1" thickBot="1" x14ac:dyDescent="0.25">
      <c r="A15" s="9"/>
      <c r="B15" s="294" t="s">
        <v>427</v>
      </c>
      <c r="C15" s="286" t="s">
        <v>167</v>
      </c>
      <c r="D15" s="286">
        <v>3</v>
      </c>
      <c r="E15" s="1040">
        <f>IFERROR(SUM(E13:E14), 0)</f>
        <v>0</v>
      </c>
      <c r="F15" s="1040">
        <f>IFERROR(SUM(F13:F14), 0)</f>
        <v>0</v>
      </c>
      <c r="G15" s="1040">
        <f>IFERROR(SUM(G13:G14), 0)</f>
        <v>0</v>
      </c>
      <c r="H15" s="1040">
        <f>IFERROR(SUM(H13:H14), 0)</f>
        <v>0</v>
      </c>
      <c r="I15" s="1040">
        <f>IFERROR(SUM(I13:I14), 0)</f>
        <v>0</v>
      </c>
      <c r="J15" s="1040">
        <f t="shared" si="0"/>
        <v>0</v>
      </c>
      <c r="K15" s="306">
        <f>IFERROR(SUM(K13:K14), 0)</f>
        <v>0</v>
      </c>
      <c r="L15" s="306">
        <f>IFERROR(SUM(L13:L14), 0)</f>
        <v>0</v>
      </c>
      <c r="M15" s="306">
        <f>IFERROR(SUM(M13:M14), 0)</f>
        <v>0</v>
      </c>
      <c r="N15" s="306">
        <f>IFERROR(SUM(N13:N14), 0)</f>
        <v>0</v>
      </c>
      <c r="O15" s="306">
        <f>IFERROR(SUM(O13:O14), 0)</f>
        <v>0</v>
      </c>
      <c r="P15" s="306">
        <f t="shared" si="1"/>
        <v>0</v>
      </c>
      <c r="Q15" s="1040">
        <f>IFERROR(SUM(Q13:Q14), 0)</f>
        <v>0</v>
      </c>
      <c r="R15" s="1040">
        <f>IFERROR(SUM(R13:R14), 0)</f>
        <v>0</v>
      </c>
      <c r="S15" s="1040">
        <f>IFERROR(SUM(S13:S14), 0)</f>
        <v>0</v>
      </c>
      <c r="T15" s="1040">
        <f>IFERROR(SUM(T13:T14), 0)</f>
        <v>0</v>
      </c>
      <c r="U15" s="1040">
        <f>IFERROR(SUM(U13:U14), 0)</f>
        <v>0</v>
      </c>
      <c r="V15" s="1040">
        <f t="shared" si="2"/>
        <v>0</v>
      </c>
      <c r="W15" s="1040">
        <f>IFERROR(SUM(W13:W14), 0)</f>
        <v>0</v>
      </c>
      <c r="X15" s="1040">
        <f>IFERROR(SUM(X13:X14), 0)</f>
        <v>0</v>
      </c>
      <c r="Y15" s="1040">
        <f>IFERROR(SUM(Y13:Y14), 0)</f>
        <v>0</v>
      </c>
      <c r="Z15" s="1040">
        <f>IFERROR(SUM(Z13:Z14), 0)</f>
        <v>0</v>
      </c>
      <c r="AA15" s="1040">
        <f>IFERROR(SUM(AA13:AA14), 0)</f>
        <v>0</v>
      </c>
      <c r="AB15" s="1040">
        <f t="shared" si="3"/>
        <v>0</v>
      </c>
      <c r="AC15" s="1040">
        <f>IFERROR(SUM(AC13:AC14), 0)</f>
        <v>0</v>
      </c>
      <c r="AD15" s="1040">
        <f>IFERROR(SUM(AD13:AD14), 0)</f>
        <v>0</v>
      </c>
      <c r="AE15" s="1040">
        <f>IFERROR(SUM(AE13:AE14), 0)</f>
        <v>0</v>
      </c>
      <c r="AF15" s="1040">
        <f>IFERROR(SUM(AF13:AF14), 0)</f>
        <v>0</v>
      </c>
      <c r="AG15" s="1040">
        <f>IFERROR(SUM(AG13:AG14), 0)</f>
        <v>0</v>
      </c>
      <c r="AH15" s="1040">
        <f t="shared" si="4"/>
        <v>0</v>
      </c>
      <c r="AI15" s="1040">
        <f>IFERROR(SUM(AI13:AI14), 0)</f>
        <v>0</v>
      </c>
      <c r="AJ15" s="1040">
        <f>IFERROR(SUM(AJ13:AJ14), 0)</f>
        <v>0</v>
      </c>
      <c r="AK15" s="1040">
        <f>IFERROR(SUM(AK13:AK14), 0)</f>
        <v>0</v>
      </c>
      <c r="AL15" s="1040">
        <f>IFERROR(SUM(AL13:AL14), 0)</f>
        <v>0</v>
      </c>
      <c r="AM15" s="1040">
        <f>IFERROR(SUM(AM13:AM14), 0)</f>
        <v>0</v>
      </c>
      <c r="AN15" s="1040">
        <f t="shared" si="5"/>
        <v>0</v>
      </c>
      <c r="AO15" s="1040">
        <f>IFERROR(SUM(AO13:AO14), 0)</f>
        <v>0</v>
      </c>
      <c r="AP15" s="1040">
        <f>IFERROR(SUM(AP13:AP14), 0)</f>
        <v>0</v>
      </c>
      <c r="AQ15" s="1040">
        <f>IFERROR(SUM(AQ13:AQ14), 0)</f>
        <v>0</v>
      </c>
      <c r="AR15" s="1040">
        <f>IFERROR(SUM(AR13:AR14), 0)</f>
        <v>0</v>
      </c>
      <c r="AS15" s="1040">
        <f>IFERROR(SUM(AS13:AS14), 0)</f>
        <v>0</v>
      </c>
      <c r="AT15" s="1046">
        <f t="shared" si="6"/>
        <v>0</v>
      </c>
      <c r="AU15" s="12"/>
      <c r="AV15" s="308" t="s">
        <v>1509</v>
      </c>
      <c r="AW15" s="12"/>
      <c r="AX15" s="1330" t="s">
        <v>429</v>
      </c>
      <c r="AY15" s="9"/>
      <c r="AZ15" s="9"/>
      <c r="BA15" s="294" t="s">
        <v>427</v>
      </c>
      <c r="BB15" s="286" t="s">
        <v>167</v>
      </c>
      <c r="BC15" s="286">
        <v>3</v>
      </c>
      <c r="BD15" s="306" t="s">
        <v>1510</v>
      </c>
      <c r="BE15" s="306" t="s">
        <v>1511</v>
      </c>
      <c r="BF15" s="306" t="s">
        <v>1512</v>
      </c>
      <c r="BG15" s="306" t="s">
        <v>1513</v>
      </c>
      <c r="BH15" s="306" t="s">
        <v>1514</v>
      </c>
      <c r="BI15" s="306" t="s">
        <v>1515</v>
      </c>
      <c r="BJ15" s="306" t="s">
        <v>1510</v>
      </c>
      <c r="BK15" s="306" t="s">
        <v>1511</v>
      </c>
      <c r="BL15" s="306" t="s">
        <v>1512</v>
      </c>
      <c r="BM15" s="306" t="s">
        <v>1513</v>
      </c>
      <c r="BN15" s="306" t="s">
        <v>1514</v>
      </c>
      <c r="BO15" s="306" t="s">
        <v>1515</v>
      </c>
      <c r="BP15" s="306" t="s">
        <v>1510</v>
      </c>
      <c r="BQ15" s="306" t="s">
        <v>1511</v>
      </c>
      <c r="BR15" s="306" t="s">
        <v>1512</v>
      </c>
      <c r="BS15" s="306" t="s">
        <v>1513</v>
      </c>
      <c r="BT15" s="306" t="s">
        <v>1514</v>
      </c>
      <c r="BU15" s="306" t="s">
        <v>1515</v>
      </c>
      <c r="BV15" s="306" t="s">
        <v>1510</v>
      </c>
      <c r="BW15" s="306" t="s">
        <v>1511</v>
      </c>
      <c r="BX15" s="306" t="s">
        <v>1512</v>
      </c>
      <c r="BY15" s="306" t="s">
        <v>1513</v>
      </c>
      <c r="BZ15" s="306" t="s">
        <v>1514</v>
      </c>
      <c r="CA15" s="306" t="s">
        <v>1515</v>
      </c>
      <c r="CB15" s="306" t="s">
        <v>1510</v>
      </c>
      <c r="CC15" s="306" t="s">
        <v>1511</v>
      </c>
      <c r="CD15" s="306" t="s">
        <v>1512</v>
      </c>
      <c r="CE15" s="306" t="s">
        <v>1513</v>
      </c>
      <c r="CF15" s="306" t="s">
        <v>1514</v>
      </c>
      <c r="CG15" s="306" t="s">
        <v>1515</v>
      </c>
      <c r="CH15" s="306" t="s">
        <v>1510</v>
      </c>
      <c r="CI15" s="306" t="s">
        <v>1511</v>
      </c>
      <c r="CJ15" s="306" t="s">
        <v>1512</v>
      </c>
      <c r="CK15" s="306" t="s">
        <v>1513</v>
      </c>
      <c r="CL15" s="306" t="s">
        <v>1514</v>
      </c>
      <c r="CM15" s="306" t="s">
        <v>1515</v>
      </c>
      <c r="CN15" s="306" t="s">
        <v>1510</v>
      </c>
      <c r="CO15" s="306" t="s">
        <v>1511</v>
      </c>
      <c r="CP15" s="306" t="s">
        <v>1512</v>
      </c>
      <c r="CQ15" s="306" t="s">
        <v>1513</v>
      </c>
      <c r="CR15" s="311" t="s">
        <v>1514</v>
      </c>
      <c r="CS15" s="307" t="s">
        <v>1515</v>
      </c>
      <c r="CT15" s="12"/>
      <c r="CU15" s="308" t="s">
        <v>1509</v>
      </c>
      <c r="CV15" s="12"/>
      <c r="CW15" s="308"/>
      <c r="CX15" s="9"/>
    </row>
    <row r="16" spans="1:102" s="3" customFormat="1" ht="20.25" customHeight="1" thickTop="1" x14ac:dyDescent="0.2">
      <c r="A16" s="9"/>
      <c r="B16" s="294" t="s">
        <v>436</v>
      </c>
      <c r="C16" s="286" t="s">
        <v>167</v>
      </c>
      <c r="D16" s="286">
        <v>3</v>
      </c>
      <c r="E16" s="1039"/>
      <c r="F16" s="1039"/>
      <c r="G16" s="1039"/>
      <c r="H16" s="1039"/>
      <c r="I16" s="1039"/>
      <c r="J16" s="1040">
        <f t="shared" si="0"/>
        <v>0</v>
      </c>
      <c r="K16" s="1333">
        <v>0</v>
      </c>
      <c r="L16" s="1333">
        <v>0</v>
      </c>
      <c r="M16" s="1333">
        <v>0</v>
      </c>
      <c r="N16" s="1333">
        <v>0</v>
      </c>
      <c r="O16" s="1333">
        <v>0</v>
      </c>
      <c r="P16" s="306">
        <f t="shared" si="1"/>
        <v>0</v>
      </c>
      <c r="Q16" s="1039"/>
      <c r="R16" s="1039"/>
      <c r="S16" s="1039"/>
      <c r="T16" s="1039"/>
      <c r="U16" s="1039"/>
      <c r="V16" s="1040">
        <f t="shared" si="2"/>
        <v>0</v>
      </c>
      <c r="W16" s="1039"/>
      <c r="X16" s="1039"/>
      <c r="Y16" s="1039"/>
      <c r="Z16" s="1039"/>
      <c r="AA16" s="1039"/>
      <c r="AB16" s="1040">
        <f t="shared" si="3"/>
        <v>0</v>
      </c>
      <c r="AC16" s="1039"/>
      <c r="AD16" s="1039"/>
      <c r="AE16" s="1039"/>
      <c r="AF16" s="1039"/>
      <c r="AG16" s="1039"/>
      <c r="AH16" s="1040">
        <f t="shared" si="4"/>
        <v>0</v>
      </c>
      <c r="AI16" s="1039"/>
      <c r="AJ16" s="1039"/>
      <c r="AK16" s="1039"/>
      <c r="AL16" s="1039"/>
      <c r="AM16" s="1039"/>
      <c r="AN16" s="1040">
        <f t="shared" si="5"/>
        <v>0</v>
      </c>
      <c r="AO16" s="1039"/>
      <c r="AP16" s="1039"/>
      <c r="AQ16" s="1039"/>
      <c r="AR16" s="1039"/>
      <c r="AS16" s="1039"/>
      <c r="AT16" s="1046">
        <f t="shared" si="6"/>
        <v>0</v>
      </c>
      <c r="AU16" s="12"/>
      <c r="AV16" s="308" t="s">
        <v>1516</v>
      </c>
      <c r="AW16" s="12"/>
      <c r="AX16" s="1330" t="s">
        <v>438</v>
      </c>
      <c r="AY16" s="9"/>
      <c r="AZ16" s="9"/>
      <c r="BA16" s="294" t="s">
        <v>436</v>
      </c>
      <c r="BB16" s="286" t="s">
        <v>167</v>
      </c>
      <c r="BC16" s="286">
        <v>3</v>
      </c>
      <c r="BD16" s="309" t="s">
        <v>1517</v>
      </c>
      <c r="BE16" s="309" t="s">
        <v>1518</v>
      </c>
      <c r="BF16" s="309" t="s">
        <v>1519</v>
      </c>
      <c r="BG16" s="309" t="s">
        <v>1520</v>
      </c>
      <c r="BH16" s="309" t="s">
        <v>1521</v>
      </c>
      <c r="BI16" s="306" t="s">
        <v>1522</v>
      </c>
      <c r="BJ16" s="309" t="s">
        <v>1517</v>
      </c>
      <c r="BK16" s="309" t="s">
        <v>1518</v>
      </c>
      <c r="BL16" s="309" t="s">
        <v>1519</v>
      </c>
      <c r="BM16" s="309" t="s">
        <v>1520</v>
      </c>
      <c r="BN16" s="309" t="s">
        <v>1521</v>
      </c>
      <c r="BO16" s="306" t="s">
        <v>1522</v>
      </c>
      <c r="BP16" s="309" t="s">
        <v>1517</v>
      </c>
      <c r="BQ16" s="309" t="s">
        <v>1518</v>
      </c>
      <c r="BR16" s="309" t="s">
        <v>1519</v>
      </c>
      <c r="BS16" s="309" t="s">
        <v>1520</v>
      </c>
      <c r="BT16" s="309" t="s">
        <v>1521</v>
      </c>
      <c r="BU16" s="306" t="s">
        <v>1522</v>
      </c>
      <c r="BV16" s="309" t="s">
        <v>1517</v>
      </c>
      <c r="BW16" s="309" t="s">
        <v>1518</v>
      </c>
      <c r="BX16" s="309" t="s">
        <v>1519</v>
      </c>
      <c r="BY16" s="309" t="s">
        <v>1520</v>
      </c>
      <c r="BZ16" s="309" t="s">
        <v>1521</v>
      </c>
      <c r="CA16" s="306" t="s">
        <v>1522</v>
      </c>
      <c r="CB16" s="309" t="s">
        <v>1517</v>
      </c>
      <c r="CC16" s="309" t="s">
        <v>1518</v>
      </c>
      <c r="CD16" s="309" t="s">
        <v>1519</v>
      </c>
      <c r="CE16" s="309" t="s">
        <v>1520</v>
      </c>
      <c r="CF16" s="309" t="s">
        <v>1521</v>
      </c>
      <c r="CG16" s="306" t="s">
        <v>1522</v>
      </c>
      <c r="CH16" s="309" t="s">
        <v>1517</v>
      </c>
      <c r="CI16" s="309" t="s">
        <v>1518</v>
      </c>
      <c r="CJ16" s="309" t="s">
        <v>1519</v>
      </c>
      <c r="CK16" s="309" t="s">
        <v>1520</v>
      </c>
      <c r="CL16" s="309" t="s">
        <v>1521</v>
      </c>
      <c r="CM16" s="306" t="s">
        <v>1522</v>
      </c>
      <c r="CN16" s="309" t="s">
        <v>1517</v>
      </c>
      <c r="CO16" s="309" t="s">
        <v>1518</v>
      </c>
      <c r="CP16" s="309" t="s">
        <v>1519</v>
      </c>
      <c r="CQ16" s="309" t="s">
        <v>1520</v>
      </c>
      <c r="CR16" s="310" t="s">
        <v>1521</v>
      </c>
      <c r="CS16" s="307" t="s">
        <v>1522</v>
      </c>
      <c r="CT16" s="12"/>
      <c r="CU16" s="308" t="s">
        <v>1516</v>
      </c>
      <c r="CV16" s="12"/>
      <c r="CW16" s="308"/>
      <c r="CX16" s="9"/>
    </row>
    <row r="17" spans="1:102" s="3" customFormat="1" ht="20.25" customHeight="1" x14ac:dyDescent="0.2">
      <c r="A17" s="9"/>
      <c r="B17" s="294" t="s">
        <v>445</v>
      </c>
      <c r="C17" s="286" t="s">
        <v>167</v>
      </c>
      <c r="D17" s="286">
        <v>3</v>
      </c>
      <c r="E17" s="1039"/>
      <c r="F17" s="1039"/>
      <c r="G17" s="1039"/>
      <c r="H17" s="1039"/>
      <c r="I17" s="1039"/>
      <c r="J17" s="1040">
        <f t="shared" si="0"/>
        <v>0</v>
      </c>
      <c r="K17" s="1327">
        <v>0</v>
      </c>
      <c r="L17" s="1327">
        <v>0</v>
      </c>
      <c r="M17" s="1327">
        <v>0</v>
      </c>
      <c r="N17" s="1327">
        <v>0</v>
      </c>
      <c r="O17" s="1327">
        <v>0</v>
      </c>
      <c r="P17" s="306">
        <f t="shared" si="1"/>
        <v>0</v>
      </c>
      <c r="Q17" s="1039"/>
      <c r="R17" s="1039"/>
      <c r="S17" s="1039"/>
      <c r="T17" s="1039"/>
      <c r="U17" s="1039"/>
      <c r="V17" s="1040">
        <f t="shared" si="2"/>
        <v>0</v>
      </c>
      <c r="W17" s="1039"/>
      <c r="X17" s="1039"/>
      <c r="Y17" s="1039"/>
      <c r="Z17" s="1039"/>
      <c r="AA17" s="1039"/>
      <c r="AB17" s="1040">
        <f t="shared" si="3"/>
        <v>0</v>
      </c>
      <c r="AC17" s="1039"/>
      <c r="AD17" s="1039"/>
      <c r="AE17" s="1039"/>
      <c r="AF17" s="1039"/>
      <c r="AG17" s="1039"/>
      <c r="AH17" s="1040">
        <f t="shared" si="4"/>
        <v>0</v>
      </c>
      <c r="AI17" s="1039"/>
      <c r="AJ17" s="1039"/>
      <c r="AK17" s="1039"/>
      <c r="AL17" s="1039"/>
      <c r="AM17" s="1039"/>
      <c r="AN17" s="1040">
        <f t="shared" si="5"/>
        <v>0</v>
      </c>
      <c r="AO17" s="1039"/>
      <c r="AP17" s="1039"/>
      <c r="AQ17" s="1039"/>
      <c r="AR17" s="1039"/>
      <c r="AS17" s="1039"/>
      <c r="AT17" s="1046">
        <f t="shared" si="6"/>
        <v>0</v>
      </c>
      <c r="AU17" s="12"/>
      <c r="AV17" s="308" t="s">
        <v>1523</v>
      </c>
      <c r="AW17" s="12"/>
      <c r="AX17" s="1330" t="s">
        <v>447</v>
      </c>
      <c r="AY17" s="9"/>
      <c r="AZ17" s="9"/>
      <c r="BA17" s="294" t="s">
        <v>445</v>
      </c>
      <c r="BB17" s="286" t="s">
        <v>167</v>
      </c>
      <c r="BC17" s="286">
        <v>3</v>
      </c>
      <c r="BD17" s="309" t="s">
        <v>1524</v>
      </c>
      <c r="BE17" s="309" t="s">
        <v>1525</v>
      </c>
      <c r="BF17" s="309" t="s">
        <v>1526</v>
      </c>
      <c r="BG17" s="309" t="s">
        <v>1527</v>
      </c>
      <c r="BH17" s="309" t="s">
        <v>1528</v>
      </c>
      <c r="BI17" s="306" t="s">
        <v>1529</v>
      </c>
      <c r="BJ17" s="309" t="s">
        <v>1524</v>
      </c>
      <c r="BK17" s="309" t="s">
        <v>1525</v>
      </c>
      <c r="BL17" s="309" t="s">
        <v>1526</v>
      </c>
      <c r="BM17" s="309" t="s">
        <v>1527</v>
      </c>
      <c r="BN17" s="309" t="s">
        <v>1528</v>
      </c>
      <c r="BO17" s="306" t="s">
        <v>1529</v>
      </c>
      <c r="BP17" s="309" t="s">
        <v>1524</v>
      </c>
      <c r="BQ17" s="309" t="s">
        <v>1525</v>
      </c>
      <c r="BR17" s="309" t="s">
        <v>1526</v>
      </c>
      <c r="BS17" s="309" t="s">
        <v>1527</v>
      </c>
      <c r="BT17" s="309" t="s">
        <v>1528</v>
      </c>
      <c r="BU17" s="306" t="s">
        <v>1529</v>
      </c>
      <c r="BV17" s="309" t="s">
        <v>1524</v>
      </c>
      <c r="BW17" s="309" t="s">
        <v>1525</v>
      </c>
      <c r="BX17" s="309" t="s">
        <v>1526</v>
      </c>
      <c r="BY17" s="309" t="s">
        <v>1527</v>
      </c>
      <c r="BZ17" s="309" t="s">
        <v>1528</v>
      </c>
      <c r="CA17" s="306" t="s">
        <v>1529</v>
      </c>
      <c r="CB17" s="309" t="s">
        <v>1524</v>
      </c>
      <c r="CC17" s="309" t="s">
        <v>1525</v>
      </c>
      <c r="CD17" s="309" t="s">
        <v>1526</v>
      </c>
      <c r="CE17" s="309" t="s">
        <v>1527</v>
      </c>
      <c r="CF17" s="309" t="s">
        <v>1528</v>
      </c>
      <c r="CG17" s="306" t="s">
        <v>1529</v>
      </c>
      <c r="CH17" s="309" t="s">
        <v>1524</v>
      </c>
      <c r="CI17" s="309" t="s">
        <v>1525</v>
      </c>
      <c r="CJ17" s="309" t="s">
        <v>1526</v>
      </c>
      <c r="CK17" s="309" t="s">
        <v>1527</v>
      </c>
      <c r="CL17" s="309" t="s">
        <v>1528</v>
      </c>
      <c r="CM17" s="306" t="s">
        <v>1529</v>
      </c>
      <c r="CN17" s="309" t="s">
        <v>1524</v>
      </c>
      <c r="CO17" s="309" t="s">
        <v>1525</v>
      </c>
      <c r="CP17" s="309" t="s">
        <v>1526</v>
      </c>
      <c r="CQ17" s="309" t="s">
        <v>1527</v>
      </c>
      <c r="CR17" s="310" t="s">
        <v>1528</v>
      </c>
      <c r="CS17" s="307" t="s">
        <v>1529</v>
      </c>
      <c r="CT17" s="12"/>
      <c r="CU17" s="308" t="s">
        <v>1523</v>
      </c>
      <c r="CV17" s="12"/>
      <c r="CW17" s="308"/>
      <c r="CX17" s="9"/>
    </row>
    <row r="18" spans="1:102" s="3" customFormat="1" ht="20.25" customHeight="1" thickBot="1" x14ac:dyDescent="0.25">
      <c r="A18" s="9"/>
      <c r="B18" s="294" t="s">
        <v>454</v>
      </c>
      <c r="C18" s="286" t="s">
        <v>167</v>
      </c>
      <c r="D18" s="286">
        <v>3</v>
      </c>
      <c r="E18" s="1040">
        <f>IFERROR(SUM(E16:E17), 0)</f>
        <v>0</v>
      </c>
      <c r="F18" s="1040">
        <f>IFERROR(SUM(F16:F17), 0)</f>
        <v>0</v>
      </c>
      <c r="G18" s="1040">
        <f>IFERROR(SUM(G16:G17), 0)</f>
        <v>0</v>
      </c>
      <c r="H18" s="1040">
        <f>IFERROR(SUM(H16:H17), 0)</f>
        <v>0</v>
      </c>
      <c r="I18" s="1040">
        <f>IFERROR(SUM(I16:I17), 0)</f>
        <v>0</v>
      </c>
      <c r="J18" s="1040">
        <f t="shared" si="0"/>
        <v>0</v>
      </c>
      <c r="K18" s="306">
        <f>IFERROR(SUM(K16:K17), 0)</f>
        <v>0</v>
      </c>
      <c r="L18" s="306">
        <f>IFERROR(SUM(L16:L17), 0)</f>
        <v>0</v>
      </c>
      <c r="M18" s="306">
        <f>IFERROR(SUM(M16:M17), 0)</f>
        <v>0</v>
      </c>
      <c r="N18" s="306">
        <f>IFERROR(SUM(N16:N17), 0)</f>
        <v>0</v>
      </c>
      <c r="O18" s="306">
        <f>IFERROR(SUM(O16:O17), 0)</f>
        <v>0</v>
      </c>
      <c r="P18" s="306">
        <f t="shared" si="1"/>
        <v>0</v>
      </c>
      <c r="Q18" s="1040">
        <f>IFERROR(SUM(Q16:Q17), 0)</f>
        <v>0</v>
      </c>
      <c r="R18" s="1040">
        <f>IFERROR(SUM(R16:R17), 0)</f>
        <v>0</v>
      </c>
      <c r="S18" s="1040">
        <f>IFERROR(SUM(S16:S17), 0)</f>
        <v>0</v>
      </c>
      <c r="T18" s="1040">
        <f>IFERROR(SUM(T16:T17), 0)</f>
        <v>0</v>
      </c>
      <c r="U18" s="1040">
        <f>IFERROR(SUM(U16:U17), 0)</f>
        <v>0</v>
      </c>
      <c r="V18" s="1040">
        <f t="shared" si="2"/>
        <v>0</v>
      </c>
      <c r="W18" s="1040">
        <f>IFERROR(SUM(W16:W17), 0)</f>
        <v>0</v>
      </c>
      <c r="X18" s="1040">
        <f>IFERROR(SUM(X16:X17), 0)</f>
        <v>0</v>
      </c>
      <c r="Y18" s="1040">
        <f>IFERROR(SUM(Y16:Y17), 0)</f>
        <v>0</v>
      </c>
      <c r="Z18" s="1040">
        <f>IFERROR(SUM(Z16:Z17), 0)</f>
        <v>0</v>
      </c>
      <c r="AA18" s="1040">
        <f>IFERROR(SUM(AA16:AA17), 0)</f>
        <v>0</v>
      </c>
      <c r="AB18" s="1040">
        <f t="shared" si="3"/>
        <v>0</v>
      </c>
      <c r="AC18" s="1040">
        <f>IFERROR(SUM(AC16:AC17), 0)</f>
        <v>0</v>
      </c>
      <c r="AD18" s="1040">
        <f>IFERROR(SUM(AD16:AD17), 0)</f>
        <v>0</v>
      </c>
      <c r="AE18" s="1040">
        <f>IFERROR(SUM(AE16:AE17), 0)</f>
        <v>0</v>
      </c>
      <c r="AF18" s="1040">
        <f>IFERROR(SUM(AF16:AF17), 0)</f>
        <v>0</v>
      </c>
      <c r="AG18" s="1040">
        <f>IFERROR(SUM(AG16:AG17), 0)</f>
        <v>0</v>
      </c>
      <c r="AH18" s="1040">
        <f t="shared" si="4"/>
        <v>0</v>
      </c>
      <c r="AI18" s="1040">
        <f>IFERROR(SUM(AI16:AI17), 0)</f>
        <v>0</v>
      </c>
      <c r="AJ18" s="1040">
        <f>IFERROR(SUM(AJ16:AJ17), 0)</f>
        <v>0</v>
      </c>
      <c r="AK18" s="1040">
        <f>IFERROR(SUM(AK16:AK17), 0)</f>
        <v>0</v>
      </c>
      <c r="AL18" s="1040">
        <f>IFERROR(SUM(AL16:AL17), 0)</f>
        <v>0</v>
      </c>
      <c r="AM18" s="1040">
        <f>IFERROR(SUM(AM16:AM17), 0)</f>
        <v>0</v>
      </c>
      <c r="AN18" s="1040">
        <f t="shared" si="5"/>
        <v>0</v>
      </c>
      <c r="AO18" s="1040">
        <f>IFERROR(SUM(AO16:AO17), 0)</f>
        <v>0</v>
      </c>
      <c r="AP18" s="1040">
        <f>IFERROR(SUM(AP16:AP17), 0)</f>
        <v>0</v>
      </c>
      <c r="AQ18" s="1040">
        <f>IFERROR(SUM(AQ16:AQ17), 0)</f>
        <v>0</v>
      </c>
      <c r="AR18" s="1040">
        <f>IFERROR(SUM(AR16:AR17), 0)</f>
        <v>0</v>
      </c>
      <c r="AS18" s="1040">
        <f>IFERROR(SUM(AS16:AS17), 0)</f>
        <v>0</v>
      </c>
      <c r="AT18" s="1046">
        <f t="shared" si="6"/>
        <v>0</v>
      </c>
      <c r="AU18" s="12"/>
      <c r="AV18" s="308" t="s">
        <v>1530</v>
      </c>
      <c r="AW18" s="12"/>
      <c r="AX18" s="1330" t="s">
        <v>456</v>
      </c>
      <c r="AY18" s="9"/>
      <c r="AZ18" s="9"/>
      <c r="BA18" s="294" t="s">
        <v>454</v>
      </c>
      <c r="BB18" s="286" t="s">
        <v>167</v>
      </c>
      <c r="BC18" s="286">
        <v>3</v>
      </c>
      <c r="BD18" s="306" t="s">
        <v>1531</v>
      </c>
      <c r="BE18" s="306" t="s">
        <v>1532</v>
      </c>
      <c r="BF18" s="306" t="s">
        <v>1533</v>
      </c>
      <c r="BG18" s="306" t="s">
        <v>1534</v>
      </c>
      <c r="BH18" s="306" t="s">
        <v>1535</v>
      </c>
      <c r="BI18" s="306" t="s">
        <v>1536</v>
      </c>
      <c r="BJ18" s="306" t="s">
        <v>1531</v>
      </c>
      <c r="BK18" s="306" t="s">
        <v>1532</v>
      </c>
      <c r="BL18" s="306" t="s">
        <v>1533</v>
      </c>
      <c r="BM18" s="306" t="s">
        <v>1534</v>
      </c>
      <c r="BN18" s="306" t="s">
        <v>1535</v>
      </c>
      <c r="BO18" s="306" t="s">
        <v>1536</v>
      </c>
      <c r="BP18" s="306" t="s">
        <v>1531</v>
      </c>
      <c r="BQ18" s="306" t="s">
        <v>1532</v>
      </c>
      <c r="BR18" s="306" t="s">
        <v>1533</v>
      </c>
      <c r="BS18" s="306" t="s">
        <v>1534</v>
      </c>
      <c r="BT18" s="306" t="s">
        <v>1535</v>
      </c>
      <c r="BU18" s="306" t="s">
        <v>1536</v>
      </c>
      <c r="BV18" s="306" t="s">
        <v>1531</v>
      </c>
      <c r="BW18" s="306" t="s">
        <v>1532</v>
      </c>
      <c r="BX18" s="306" t="s">
        <v>1533</v>
      </c>
      <c r="BY18" s="306" t="s">
        <v>1534</v>
      </c>
      <c r="BZ18" s="306" t="s">
        <v>1535</v>
      </c>
      <c r="CA18" s="306" t="s">
        <v>1536</v>
      </c>
      <c r="CB18" s="306" t="s">
        <v>1531</v>
      </c>
      <c r="CC18" s="306" t="s">
        <v>1532</v>
      </c>
      <c r="CD18" s="306" t="s">
        <v>1533</v>
      </c>
      <c r="CE18" s="306" t="s">
        <v>1534</v>
      </c>
      <c r="CF18" s="306" t="s">
        <v>1535</v>
      </c>
      <c r="CG18" s="306" t="s">
        <v>1536</v>
      </c>
      <c r="CH18" s="306" t="s">
        <v>1531</v>
      </c>
      <c r="CI18" s="306" t="s">
        <v>1532</v>
      </c>
      <c r="CJ18" s="306" t="s">
        <v>1533</v>
      </c>
      <c r="CK18" s="306" t="s">
        <v>1534</v>
      </c>
      <c r="CL18" s="306" t="s">
        <v>1535</v>
      </c>
      <c r="CM18" s="306" t="s">
        <v>1536</v>
      </c>
      <c r="CN18" s="306" t="s">
        <v>1531</v>
      </c>
      <c r="CO18" s="306" t="s">
        <v>1532</v>
      </c>
      <c r="CP18" s="306" t="s">
        <v>1533</v>
      </c>
      <c r="CQ18" s="306" t="s">
        <v>1534</v>
      </c>
      <c r="CR18" s="311" t="s">
        <v>1535</v>
      </c>
      <c r="CS18" s="307" t="s">
        <v>1536</v>
      </c>
      <c r="CT18" s="12"/>
      <c r="CU18" s="308" t="s">
        <v>1530</v>
      </c>
      <c r="CV18" s="12"/>
      <c r="CW18" s="308"/>
      <c r="CX18" s="9"/>
    </row>
    <row r="19" spans="1:102" s="3" customFormat="1" ht="20.25" customHeight="1" thickTop="1" x14ac:dyDescent="0.2">
      <c r="A19" s="9"/>
      <c r="B19" s="294" t="s">
        <v>463</v>
      </c>
      <c r="C19" s="286" t="s">
        <v>167</v>
      </c>
      <c r="D19" s="286">
        <v>3</v>
      </c>
      <c r="E19" s="1039"/>
      <c r="F19" s="1039"/>
      <c r="G19" s="1039"/>
      <c r="H19" s="1039"/>
      <c r="I19" s="1039"/>
      <c r="J19" s="1040">
        <f t="shared" si="0"/>
        <v>0</v>
      </c>
      <c r="K19" s="1333">
        <v>0</v>
      </c>
      <c r="L19" s="1333">
        <v>0</v>
      </c>
      <c r="M19" s="1333">
        <v>0</v>
      </c>
      <c r="N19" s="1333">
        <v>0</v>
      </c>
      <c r="O19" s="1333">
        <v>0</v>
      </c>
      <c r="P19" s="306">
        <f t="shared" si="1"/>
        <v>0</v>
      </c>
      <c r="Q19" s="1039"/>
      <c r="R19" s="1039"/>
      <c r="S19" s="1039"/>
      <c r="T19" s="1039"/>
      <c r="U19" s="1039"/>
      <c r="V19" s="1040">
        <f t="shared" si="2"/>
        <v>0</v>
      </c>
      <c r="W19" s="1039"/>
      <c r="X19" s="1039"/>
      <c r="Y19" s="1039"/>
      <c r="Z19" s="1039"/>
      <c r="AA19" s="1039"/>
      <c r="AB19" s="1040">
        <f t="shared" si="3"/>
        <v>0</v>
      </c>
      <c r="AC19" s="1039"/>
      <c r="AD19" s="1039"/>
      <c r="AE19" s="1039"/>
      <c r="AF19" s="1039"/>
      <c r="AG19" s="1039"/>
      <c r="AH19" s="1040">
        <f t="shared" si="4"/>
        <v>0</v>
      </c>
      <c r="AI19" s="1039"/>
      <c r="AJ19" s="1039"/>
      <c r="AK19" s="1039"/>
      <c r="AL19" s="1039"/>
      <c r="AM19" s="1039"/>
      <c r="AN19" s="1040">
        <f t="shared" si="5"/>
        <v>0</v>
      </c>
      <c r="AO19" s="1039"/>
      <c r="AP19" s="1039"/>
      <c r="AQ19" s="1039"/>
      <c r="AR19" s="1039"/>
      <c r="AS19" s="1039"/>
      <c r="AT19" s="1046">
        <f t="shared" si="6"/>
        <v>0</v>
      </c>
      <c r="AU19" s="12"/>
      <c r="AV19" s="308" t="s">
        <v>1537</v>
      </c>
      <c r="AW19" s="12"/>
      <c r="AX19" s="1330" t="s">
        <v>438</v>
      </c>
      <c r="AY19" s="9"/>
      <c r="AZ19" s="9"/>
      <c r="BA19" s="294" t="s">
        <v>463</v>
      </c>
      <c r="BB19" s="286" t="s">
        <v>167</v>
      </c>
      <c r="BC19" s="286">
        <v>3</v>
      </c>
      <c r="BD19" s="309" t="s">
        <v>1538</v>
      </c>
      <c r="BE19" s="309" t="s">
        <v>1539</v>
      </c>
      <c r="BF19" s="309" t="s">
        <v>1540</v>
      </c>
      <c r="BG19" s="309" t="s">
        <v>1541</v>
      </c>
      <c r="BH19" s="309" t="s">
        <v>1542</v>
      </c>
      <c r="BI19" s="306" t="s">
        <v>1543</v>
      </c>
      <c r="BJ19" s="309" t="s">
        <v>1538</v>
      </c>
      <c r="BK19" s="309" t="s">
        <v>1539</v>
      </c>
      <c r="BL19" s="309" t="s">
        <v>1540</v>
      </c>
      <c r="BM19" s="309" t="s">
        <v>1541</v>
      </c>
      <c r="BN19" s="309" t="s">
        <v>1542</v>
      </c>
      <c r="BO19" s="306" t="s">
        <v>1543</v>
      </c>
      <c r="BP19" s="309" t="s">
        <v>1538</v>
      </c>
      <c r="BQ19" s="309" t="s">
        <v>1539</v>
      </c>
      <c r="BR19" s="309" t="s">
        <v>1540</v>
      </c>
      <c r="BS19" s="309" t="s">
        <v>1541</v>
      </c>
      <c r="BT19" s="309" t="s">
        <v>1542</v>
      </c>
      <c r="BU19" s="306" t="s">
        <v>1543</v>
      </c>
      <c r="BV19" s="309" t="s">
        <v>1538</v>
      </c>
      <c r="BW19" s="309" t="s">
        <v>1539</v>
      </c>
      <c r="BX19" s="309" t="s">
        <v>1540</v>
      </c>
      <c r="BY19" s="309" t="s">
        <v>1541</v>
      </c>
      <c r="BZ19" s="309" t="s">
        <v>1542</v>
      </c>
      <c r="CA19" s="306" t="s">
        <v>1543</v>
      </c>
      <c r="CB19" s="309" t="s">
        <v>1538</v>
      </c>
      <c r="CC19" s="309" t="s">
        <v>1539</v>
      </c>
      <c r="CD19" s="309" t="s">
        <v>1540</v>
      </c>
      <c r="CE19" s="309" t="s">
        <v>1541</v>
      </c>
      <c r="CF19" s="309" t="s">
        <v>1542</v>
      </c>
      <c r="CG19" s="306" t="s">
        <v>1543</v>
      </c>
      <c r="CH19" s="309" t="s">
        <v>1538</v>
      </c>
      <c r="CI19" s="309" t="s">
        <v>1539</v>
      </c>
      <c r="CJ19" s="309" t="s">
        <v>1540</v>
      </c>
      <c r="CK19" s="309" t="s">
        <v>1541</v>
      </c>
      <c r="CL19" s="309" t="s">
        <v>1542</v>
      </c>
      <c r="CM19" s="306" t="s">
        <v>1543</v>
      </c>
      <c r="CN19" s="309" t="s">
        <v>1538</v>
      </c>
      <c r="CO19" s="309" t="s">
        <v>1539</v>
      </c>
      <c r="CP19" s="309" t="s">
        <v>1540</v>
      </c>
      <c r="CQ19" s="309" t="s">
        <v>1541</v>
      </c>
      <c r="CR19" s="310" t="s">
        <v>1542</v>
      </c>
      <c r="CS19" s="307" t="s">
        <v>1543</v>
      </c>
      <c r="CT19" s="12"/>
      <c r="CU19" s="308" t="s">
        <v>1537</v>
      </c>
      <c r="CV19" s="12"/>
      <c r="CW19" s="308"/>
      <c r="CX19" s="9"/>
    </row>
    <row r="20" spans="1:102" s="3" customFormat="1" ht="20.25" customHeight="1" x14ac:dyDescent="0.2">
      <c r="A20" s="9"/>
      <c r="B20" s="294" t="s">
        <v>471</v>
      </c>
      <c r="C20" s="286" t="s">
        <v>167</v>
      </c>
      <c r="D20" s="286">
        <v>3</v>
      </c>
      <c r="E20" s="1039"/>
      <c r="F20" s="1039"/>
      <c r="G20" s="1039"/>
      <c r="H20" s="1039"/>
      <c r="I20" s="1039"/>
      <c r="J20" s="1040">
        <f t="shared" si="0"/>
        <v>0</v>
      </c>
      <c r="K20" s="1327">
        <v>0</v>
      </c>
      <c r="L20" s="1327">
        <v>0</v>
      </c>
      <c r="M20" s="1327">
        <v>0</v>
      </c>
      <c r="N20" s="1327">
        <v>0</v>
      </c>
      <c r="O20" s="1327">
        <v>0</v>
      </c>
      <c r="P20" s="306">
        <f t="shared" si="1"/>
        <v>0</v>
      </c>
      <c r="Q20" s="1039"/>
      <c r="R20" s="1039"/>
      <c r="S20" s="1039"/>
      <c r="T20" s="1039"/>
      <c r="U20" s="1039"/>
      <c r="V20" s="1040">
        <f t="shared" si="2"/>
        <v>0</v>
      </c>
      <c r="W20" s="1039"/>
      <c r="X20" s="1039"/>
      <c r="Y20" s="1039"/>
      <c r="Z20" s="1039"/>
      <c r="AA20" s="1039"/>
      <c r="AB20" s="1040">
        <f t="shared" si="3"/>
        <v>0</v>
      </c>
      <c r="AC20" s="1039"/>
      <c r="AD20" s="1039"/>
      <c r="AE20" s="1039"/>
      <c r="AF20" s="1039"/>
      <c r="AG20" s="1039"/>
      <c r="AH20" s="1040">
        <f t="shared" si="4"/>
        <v>0</v>
      </c>
      <c r="AI20" s="1039"/>
      <c r="AJ20" s="1039"/>
      <c r="AK20" s="1039"/>
      <c r="AL20" s="1039"/>
      <c r="AM20" s="1039"/>
      <c r="AN20" s="1040">
        <f t="shared" si="5"/>
        <v>0</v>
      </c>
      <c r="AO20" s="1039"/>
      <c r="AP20" s="1039"/>
      <c r="AQ20" s="1039"/>
      <c r="AR20" s="1039"/>
      <c r="AS20" s="1039"/>
      <c r="AT20" s="1046">
        <f t="shared" si="6"/>
        <v>0</v>
      </c>
      <c r="AU20" s="12"/>
      <c r="AV20" s="308" t="s">
        <v>1544</v>
      </c>
      <c r="AW20" s="12"/>
      <c r="AX20" s="1330" t="s">
        <v>447</v>
      </c>
      <c r="AY20" s="9"/>
      <c r="AZ20" s="9"/>
      <c r="BA20" s="294" t="s">
        <v>471</v>
      </c>
      <c r="BB20" s="286" t="s">
        <v>167</v>
      </c>
      <c r="BC20" s="286">
        <v>3</v>
      </c>
      <c r="BD20" s="309" t="s">
        <v>1545</v>
      </c>
      <c r="BE20" s="309" t="s">
        <v>1546</v>
      </c>
      <c r="BF20" s="309" t="s">
        <v>1547</v>
      </c>
      <c r="BG20" s="309" t="s">
        <v>1548</v>
      </c>
      <c r="BH20" s="309" t="s">
        <v>1549</v>
      </c>
      <c r="BI20" s="306" t="s">
        <v>1550</v>
      </c>
      <c r="BJ20" s="309" t="s">
        <v>1545</v>
      </c>
      <c r="BK20" s="309" t="s">
        <v>1546</v>
      </c>
      <c r="BL20" s="309" t="s">
        <v>1547</v>
      </c>
      <c r="BM20" s="309" t="s">
        <v>1548</v>
      </c>
      <c r="BN20" s="309" t="s">
        <v>1549</v>
      </c>
      <c r="BO20" s="306" t="s">
        <v>1550</v>
      </c>
      <c r="BP20" s="309" t="s">
        <v>1545</v>
      </c>
      <c r="BQ20" s="309" t="s">
        <v>1546</v>
      </c>
      <c r="BR20" s="309" t="s">
        <v>1547</v>
      </c>
      <c r="BS20" s="309" t="s">
        <v>1548</v>
      </c>
      <c r="BT20" s="309" t="s">
        <v>1549</v>
      </c>
      <c r="BU20" s="306" t="s">
        <v>1550</v>
      </c>
      <c r="BV20" s="309" t="s">
        <v>1545</v>
      </c>
      <c r="BW20" s="309" t="s">
        <v>1546</v>
      </c>
      <c r="BX20" s="309" t="s">
        <v>1547</v>
      </c>
      <c r="BY20" s="309" t="s">
        <v>1548</v>
      </c>
      <c r="BZ20" s="309" t="s">
        <v>1549</v>
      </c>
      <c r="CA20" s="306" t="s">
        <v>1550</v>
      </c>
      <c r="CB20" s="309" t="s">
        <v>1545</v>
      </c>
      <c r="CC20" s="309" t="s">
        <v>1546</v>
      </c>
      <c r="CD20" s="309" t="s">
        <v>1547</v>
      </c>
      <c r="CE20" s="309" t="s">
        <v>1548</v>
      </c>
      <c r="CF20" s="309" t="s">
        <v>1549</v>
      </c>
      <c r="CG20" s="306" t="s">
        <v>1550</v>
      </c>
      <c r="CH20" s="309" t="s">
        <v>1545</v>
      </c>
      <c r="CI20" s="309" t="s">
        <v>1546</v>
      </c>
      <c r="CJ20" s="309" t="s">
        <v>1547</v>
      </c>
      <c r="CK20" s="309" t="s">
        <v>1548</v>
      </c>
      <c r="CL20" s="309" t="s">
        <v>1549</v>
      </c>
      <c r="CM20" s="306" t="s">
        <v>1550</v>
      </c>
      <c r="CN20" s="309" t="s">
        <v>1545</v>
      </c>
      <c r="CO20" s="309" t="s">
        <v>1546</v>
      </c>
      <c r="CP20" s="309" t="s">
        <v>1547</v>
      </c>
      <c r="CQ20" s="309" t="s">
        <v>1548</v>
      </c>
      <c r="CR20" s="310" t="s">
        <v>1549</v>
      </c>
      <c r="CS20" s="307" t="s">
        <v>1550</v>
      </c>
      <c r="CT20" s="12"/>
      <c r="CU20" s="308" t="s">
        <v>1544</v>
      </c>
      <c r="CV20" s="12"/>
      <c r="CW20" s="308"/>
      <c r="CX20" s="9"/>
    </row>
    <row r="21" spans="1:102" s="3" customFormat="1" ht="20.25" customHeight="1" thickBot="1" x14ac:dyDescent="0.25">
      <c r="A21" s="9"/>
      <c r="B21" s="294" t="s">
        <v>479</v>
      </c>
      <c r="C21" s="286" t="s">
        <v>167</v>
      </c>
      <c r="D21" s="286">
        <v>3</v>
      </c>
      <c r="E21" s="1040">
        <f>IFERROR(SUM(E19:E20), 0)</f>
        <v>0</v>
      </c>
      <c r="F21" s="1040">
        <f>IFERROR(SUM(F19:F20), 0)</f>
        <v>0</v>
      </c>
      <c r="G21" s="1040">
        <f>IFERROR(SUM(G19:G20), 0)</f>
        <v>0</v>
      </c>
      <c r="H21" s="1040">
        <f>IFERROR(SUM(H19:H20), 0)</f>
        <v>0</v>
      </c>
      <c r="I21" s="1040">
        <f>IFERROR(SUM(I19:I20), 0)</f>
        <v>0</v>
      </c>
      <c r="J21" s="1040">
        <f t="shared" si="0"/>
        <v>0</v>
      </c>
      <c r="K21" s="306">
        <f>IFERROR(SUM(K19:K20), 0)</f>
        <v>0</v>
      </c>
      <c r="L21" s="306">
        <f>IFERROR(SUM(L19:L20), 0)</f>
        <v>0</v>
      </c>
      <c r="M21" s="306">
        <f>IFERROR(SUM(M19:M20), 0)</f>
        <v>0</v>
      </c>
      <c r="N21" s="306">
        <f>IFERROR(SUM(N19:N20), 0)</f>
        <v>0</v>
      </c>
      <c r="O21" s="306">
        <f>IFERROR(SUM(O19:O20), 0)</f>
        <v>0</v>
      </c>
      <c r="P21" s="306">
        <f t="shared" si="1"/>
        <v>0</v>
      </c>
      <c r="Q21" s="1040">
        <f>IFERROR(SUM(Q19:Q20), 0)</f>
        <v>0</v>
      </c>
      <c r="R21" s="1040">
        <f>IFERROR(SUM(R19:R20), 0)</f>
        <v>0</v>
      </c>
      <c r="S21" s="1040">
        <f>IFERROR(SUM(S19:S20), 0)</f>
        <v>0</v>
      </c>
      <c r="T21" s="1040">
        <f>IFERROR(SUM(T19:T20), 0)</f>
        <v>0</v>
      </c>
      <c r="U21" s="1040">
        <f>IFERROR(SUM(U19:U20), 0)</f>
        <v>0</v>
      </c>
      <c r="V21" s="1040">
        <f t="shared" si="2"/>
        <v>0</v>
      </c>
      <c r="W21" s="1040">
        <f>IFERROR(SUM(W19:W20), 0)</f>
        <v>0</v>
      </c>
      <c r="X21" s="1040">
        <f>IFERROR(SUM(X19:X20), 0)</f>
        <v>0</v>
      </c>
      <c r="Y21" s="1040">
        <f>IFERROR(SUM(Y19:Y20), 0)</f>
        <v>0</v>
      </c>
      <c r="Z21" s="1040">
        <f>IFERROR(SUM(Z19:Z20), 0)</f>
        <v>0</v>
      </c>
      <c r="AA21" s="1040">
        <f>IFERROR(SUM(AA19:AA20), 0)</f>
        <v>0</v>
      </c>
      <c r="AB21" s="1040">
        <f t="shared" si="3"/>
        <v>0</v>
      </c>
      <c r="AC21" s="1040">
        <f>IFERROR(SUM(AC19:AC20), 0)</f>
        <v>0</v>
      </c>
      <c r="AD21" s="1040">
        <f>IFERROR(SUM(AD19:AD20), 0)</f>
        <v>0</v>
      </c>
      <c r="AE21" s="1040">
        <f>IFERROR(SUM(AE19:AE20), 0)</f>
        <v>0</v>
      </c>
      <c r="AF21" s="1040">
        <f>IFERROR(SUM(AF19:AF20), 0)</f>
        <v>0</v>
      </c>
      <c r="AG21" s="1040">
        <f>IFERROR(SUM(AG19:AG20), 0)</f>
        <v>0</v>
      </c>
      <c r="AH21" s="1040">
        <f t="shared" si="4"/>
        <v>0</v>
      </c>
      <c r="AI21" s="1040">
        <f>IFERROR(SUM(AI19:AI20), 0)</f>
        <v>0</v>
      </c>
      <c r="AJ21" s="1040">
        <f>IFERROR(SUM(AJ19:AJ20), 0)</f>
        <v>0</v>
      </c>
      <c r="AK21" s="1040">
        <f>IFERROR(SUM(AK19:AK20), 0)</f>
        <v>0</v>
      </c>
      <c r="AL21" s="1040">
        <f>IFERROR(SUM(AL19:AL20), 0)</f>
        <v>0</v>
      </c>
      <c r="AM21" s="1040">
        <f>IFERROR(SUM(AM19:AM20), 0)</f>
        <v>0</v>
      </c>
      <c r="AN21" s="1040">
        <f t="shared" si="5"/>
        <v>0</v>
      </c>
      <c r="AO21" s="1040">
        <f>IFERROR(SUM(AO19:AO20), 0)</f>
        <v>0</v>
      </c>
      <c r="AP21" s="1040">
        <f>IFERROR(SUM(AP19:AP20), 0)</f>
        <v>0</v>
      </c>
      <c r="AQ21" s="1040">
        <f>IFERROR(SUM(AQ19:AQ20), 0)</f>
        <v>0</v>
      </c>
      <c r="AR21" s="1040">
        <f>IFERROR(SUM(AR19:AR20), 0)</f>
        <v>0</v>
      </c>
      <c r="AS21" s="1040">
        <f>IFERROR(SUM(AS19:AS20), 0)</f>
        <v>0</v>
      </c>
      <c r="AT21" s="1046">
        <f t="shared" si="6"/>
        <v>0</v>
      </c>
      <c r="AU21" s="12"/>
      <c r="AV21" s="308" t="s">
        <v>1551</v>
      </c>
      <c r="AW21" s="12"/>
      <c r="AX21" s="1330" t="s">
        <v>456</v>
      </c>
      <c r="AY21" s="9"/>
      <c r="AZ21" s="9"/>
      <c r="BA21" s="294" t="s">
        <v>479</v>
      </c>
      <c r="BB21" s="286" t="s">
        <v>167</v>
      </c>
      <c r="BC21" s="286">
        <v>3</v>
      </c>
      <c r="BD21" s="306" t="s">
        <v>1552</v>
      </c>
      <c r="BE21" s="306" t="s">
        <v>1553</v>
      </c>
      <c r="BF21" s="306" t="s">
        <v>1554</v>
      </c>
      <c r="BG21" s="306" t="s">
        <v>1555</v>
      </c>
      <c r="BH21" s="306" t="s">
        <v>1556</v>
      </c>
      <c r="BI21" s="306" t="s">
        <v>1557</v>
      </c>
      <c r="BJ21" s="306" t="s">
        <v>1552</v>
      </c>
      <c r="BK21" s="306" t="s">
        <v>1553</v>
      </c>
      <c r="BL21" s="306" t="s">
        <v>1554</v>
      </c>
      <c r="BM21" s="306" t="s">
        <v>1555</v>
      </c>
      <c r="BN21" s="306" t="s">
        <v>1556</v>
      </c>
      <c r="BO21" s="306" t="s">
        <v>1557</v>
      </c>
      <c r="BP21" s="306" t="s">
        <v>1552</v>
      </c>
      <c r="BQ21" s="306" t="s">
        <v>1553</v>
      </c>
      <c r="BR21" s="306" t="s">
        <v>1554</v>
      </c>
      <c r="BS21" s="306" t="s">
        <v>1555</v>
      </c>
      <c r="BT21" s="306" t="s">
        <v>1556</v>
      </c>
      <c r="BU21" s="306" t="s">
        <v>1557</v>
      </c>
      <c r="BV21" s="306" t="s">
        <v>1552</v>
      </c>
      <c r="BW21" s="306" t="s">
        <v>1553</v>
      </c>
      <c r="BX21" s="306" t="s">
        <v>1554</v>
      </c>
      <c r="BY21" s="306" t="s">
        <v>1555</v>
      </c>
      <c r="BZ21" s="306" t="s">
        <v>1556</v>
      </c>
      <c r="CA21" s="306" t="s">
        <v>1557</v>
      </c>
      <c r="CB21" s="306" t="s">
        <v>1552</v>
      </c>
      <c r="CC21" s="306" t="s">
        <v>1553</v>
      </c>
      <c r="CD21" s="306" t="s">
        <v>1554</v>
      </c>
      <c r="CE21" s="306" t="s">
        <v>1555</v>
      </c>
      <c r="CF21" s="306" t="s">
        <v>1556</v>
      </c>
      <c r="CG21" s="306" t="s">
        <v>1557</v>
      </c>
      <c r="CH21" s="306" t="s">
        <v>1552</v>
      </c>
      <c r="CI21" s="306" t="s">
        <v>1553</v>
      </c>
      <c r="CJ21" s="306" t="s">
        <v>1554</v>
      </c>
      <c r="CK21" s="306" t="s">
        <v>1555</v>
      </c>
      <c r="CL21" s="306" t="s">
        <v>1556</v>
      </c>
      <c r="CM21" s="306" t="s">
        <v>1557</v>
      </c>
      <c r="CN21" s="306" t="s">
        <v>1552</v>
      </c>
      <c r="CO21" s="306" t="s">
        <v>1553</v>
      </c>
      <c r="CP21" s="306" t="s">
        <v>1554</v>
      </c>
      <c r="CQ21" s="306" t="s">
        <v>1555</v>
      </c>
      <c r="CR21" s="311" t="s">
        <v>1556</v>
      </c>
      <c r="CS21" s="307" t="s">
        <v>1557</v>
      </c>
      <c r="CT21" s="12"/>
      <c r="CU21" s="308" t="s">
        <v>1551</v>
      </c>
      <c r="CV21" s="12"/>
      <c r="CW21" s="308"/>
      <c r="CX21" s="9"/>
    </row>
    <row r="22" spans="1:102" s="3" customFormat="1" ht="20.25" customHeight="1" thickTop="1" x14ac:dyDescent="0.2">
      <c r="A22" s="9"/>
      <c r="B22" s="294" t="s">
        <v>487</v>
      </c>
      <c r="C22" s="286" t="s">
        <v>167</v>
      </c>
      <c r="D22" s="286">
        <v>3</v>
      </c>
      <c r="E22" s="1039"/>
      <c r="F22" s="1039"/>
      <c r="G22" s="1039"/>
      <c r="H22" s="1039"/>
      <c r="I22" s="1039"/>
      <c r="J22" s="1040">
        <f t="shared" si="0"/>
        <v>0</v>
      </c>
      <c r="K22" s="1333">
        <v>0</v>
      </c>
      <c r="L22" s="1333">
        <v>0</v>
      </c>
      <c r="M22" s="1333">
        <v>0</v>
      </c>
      <c r="N22" s="1333">
        <v>0</v>
      </c>
      <c r="O22" s="1333">
        <v>0</v>
      </c>
      <c r="P22" s="306">
        <f t="shared" si="1"/>
        <v>0</v>
      </c>
      <c r="Q22" s="1039"/>
      <c r="R22" s="1039"/>
      <c r="S22" s="1039"/>
      <c r="T22" s="1039"/>
      <c r="U22" s="1039"/>
      <c r="V22" s="1040">
        <f t="shared" si="2"/>
        <v>0</v>
      </c>
      <c r="W22" s="1039"/>
      <c r="X22" s="1039"/>
      <c r="Y22" s="1039"/>
      <c r="Z22" s="1039"/>
      <c r="AA22" s="1039"/>
      <c r="AB22" s="1040">
        <f t="shared" si="3"/>
        <v>0</v>
      </c>
      <c r="AC22" s="1039"/>
      <c r="AD22" s="1039"/>
      <c r="AE22" s="1039"/>
      <c r="AF22" s="1039"/>
      <c r="AG22" s="1039"/>
      <c r="AH22" s="1040">
        <f t="shared" si="4"/>
        <v>0</v>
      </c>
      <c r="AI22" s="1039"/>
      <c r="AJ22" s="1039"/>
      <c r="AK22" s="1039"/>
      <c r="AL22" s="1039"/>
      <c r="AM22" s="1039"/>
      <c r="AN22" s="1040">
        <f t="shared" si="5"/>
        <v>0</v>
      </c>
      <c r="AO22" s="1039"/>
      <c r="AP22" s="1039"/>
      <c r="AQ22" s="1039"/>
      <c r="AR22" s="1039"/>
      <c r="AS22" s="1039"/>
      <c r="AT22" s="1046">
        <f t="shared" si="6"/>
        <v>0</v>
      </c>
      <c r="AU22" s="12"/>
      <c r="AV22" s="308" t="s">
        <v>1558</v>
      </c>
      <c r="AW22" s="12"/>
      <c r="AX22" s="1330" t="s">
        <v>489</v>
      </c>
      <c r="AY22" s="9"/>
      <c r="AZ22" s="9"/>
      <c r="BA22" s="294" t="s">
        <v>487</v>
      </c>
      <c r="BB22" s="286" t="s">
        <v>167</v>
      </c>
      <c r="BC22" s="286">
        <v>3</v>
      </c>
      <c r="BD22" s="309" t="s">
        <v>1559</v>
      </c>
      <c r="BE22" s="309" t="s">
        <v>1560</v>
      </c>
      <c r="BF22" s="309" t="s">
        <v>1561</v>
      </c>
      <c r="BG22" s="309" t="s">
        <v>1562</v>
      </c>
      <c r="BH22" s="309" t="s">
        <v>1563</v>
      </c>
      <c r="BI22" s="306" t="s">
        <v>1564</v>
      </c>
      <c r="BJ22" s="309" t="s">
        <v>1559</v>
      </c>
      <c r="BK22" s="309" t="s">
        <v>1560</v>
      </c>
      <c r="BL22" s="309" t="s">
        <v>1561</v>
      </c>
      <c r="BM22" s="309" t="s">
        <v>1562</v>
      </c>
      <c r="BN22" s="309" t="s">
        <v>1563</v>
      </c>
      <c r="BO22" s="306" t="s">
        <v>1564</v>
      </c>
      <c r="BP22" s="309" t="s">
        <v>1559</v>
      </c>
      <c r="BQ22" s="309" t="s">
        <v>1560</v>
      </c>
      <c r="BR22" s="309" t="s">
        <v>1561</v>
      </c>
      <c r="BS22" s="309" t="s">
        <v>1562</v>
      </c>
      <c r="BT22" s="309" t="s">
        <v>1563</v>
      </c>
      <c r="BU22" s="306" t="s">
        <v>1564</v>
      </c>
      <c r="BV22" s="309" t="s">
        <v>1559</v>
      </c>
      <c r="BW22" s="309" t="s">
        <v>1560</v>
      </c>
      <c r="BX22" s="309" t="s">
        <v>1561</v>
      </c>
      <c r="BY22" s="309" t="s">
        <v>1562</v>
      </c>
      <c r="BZ22" s="309" t="s">
        <v>1563</v>
      </c>
      <c r="CA22" s="306" t="s">
        <v>1564</v>
      </c>
      <c r="CB22" s="309" t="s">
        <v>1559</v>
      </c>
      <c r="CC22" s="309" t="s">
        <v>1560</v>
      </c>
      <c r="CD22" s="309" t="s">
        <v>1561</v>
      </c>
      <c r="CE22" s="309" t="s">
        <v>1562</v>
      </c>
      <c r="CF22" s="309" t="s">
        <v>1563</v>
      </c>
      <c r="CG22" s="306" t="s">
        <v>1564</v>
      </c>
      <c r="CH22" s="309" t="s">
        <v>1559</v>
      </c>
      <c r="CI22" s="309" t="s">
        <v>1560</v>
      </c>
      <c r="CJ22" s="309" t="s">
        <v>1561</v>
      </c>
      <c r="CK22" s="309" t="s">
        <v>1562</v>
      </c>
      <c r="CL22" s="309" t="s">
        <v>1563</v>
      </c>
      <c r="CM22" s="306" t="s">
        <v>1564</v>
      </c>
      <c r="CN22" s="309" t="s">
        <v>1559</v>
      </c>
      <c r="CO22" s="309" t="s">
        <v>1560</v>
      </c>
      <c r="CP22" s="309" t="s">
        <v>1561</v>
      </c>
      <c r="CQ22" s="309" t="s">
        <v>1562</v>
      </c>
      <c r="CR22" s="310" t="s">
        <v>1563</v>
      </c>
      <c r="CS22" s="307" t="s">
        <v>1564</v>
      </c>
      <c r="CT22" s="12"/>
      <c r="CU22" s="308" t="s">
        <v>1558</v>
      </c>
      <c r="CV22" s="12"/>
      <c r="CW22" s="308"/>
      <c r="CX22" s="9"/>
    </row>
    <row r="23" spans="1:102" s="3" customFormat="1" ht="20.25" customHeight="1" x14ac:dyDescent="0.2">
      <c r="A23" s="9"/>
      <c r="B23" s="294" t="s">
        <v>496</v>
      </c>
      <c r="C23" s="286" t="s">
        <v>167</v>
      </c>
      <c r="D23" s="286">
        <v>3</v>
      </c>
      <c r="E23" s="1039"/>
      <c r="F23" s="1039"/>
      <c r="G23" s="1039"/>
      <c r="H23" s="1039"/>
      <c r="I23" s="1039"/>
      <c r="J23" s="1040">
        <f t="shared" si="0"/>
        <v>0</v>
      </c>
      <c r="K23" s="1327">
        <v>0</v>
      </c>
      <c r="L23" s="1327">
        <v>0</v>
      </c>
      <c r="M23" s="1327">
        <v>0</v>
      </c>
      <c r="N23" s="1327">
        <v>0</v>
      </c>
      <c r="O23" s="1327">
        <v>0</v>
      </c>
      <c r="P23" s="306">
        <f t="shared" si="1"/>
        <v>0</v>
      </c>
      <c r="Q23" s="1039"/>
      <c r="R23" s="1039"/>
      <c r="S23" s="1039"/>
      <c r="T23" s="1039"/>
      <c r="U23" s="1039"/>
      <c r="V23" s="1040">
        <f t="shared" si="2"/>
        <v>0</v>
      </c>
      <c r="W23" s="1039"/>
      <c r="X23" s="1039"/>
      <c r="Y23" s="1039"/>
      <c r="Z23" s="1039"/>
      <c r="AA23" s="1039"/>
      <c r="AB23" s="1040">
        <f t="shared" si="3"/>
        <v>0</v>
      </c>
      <c r="AC23" s="1039"/>
      <c r="AD23" s="1039"/>
      <c r="AE23" s="1039"/>
      <c r="AF23" s="1039"/>
      <c r="AG23" s="1039"/>
      <c r="AH23" s="1040">
        <f t="shared" si="4"/>
        <v>0</v>
      </c>
      <c r="AI23" s="1039"/>
      <c r="AJ23" s="1039"/>
      <c r="AK23" s="1039"/>
      <c r="AL23" s="1039"/>
      <c r="AM23" s="1039"/>
      <c r="AN23" s="1040">
        <f t="shared" si="5"/>
        <v>0</v>
      </c>
      <c r="AO23" s="1039"/>
      <c r="AP23" s="1039"/>
      <c r="AQ23" s="1039"/>
      <c r="AR23" s="1039"/>
      <c r="AS23" s="1039"/>
      <c r="AT23" s="1046">
        <f t="shared" si="6"/>
        <v>0</v>
      </c>
      <c r="AU23" s="12"/>
      <c r="AV23" s="308" t="s">
        <v>1565</v>
      </c>
      <c r="AW23" s="12"/>
      <c r="AX23" s="1330" t="s">
        <v>498</v>
      </c>
      <c r="AY23" s="9"/>
      <c r="AZ23" s="9"/>
      <c r="BA23" s="294" t="s">
        <v>496</v>
      </c>
      <c r="BB23" s="286" t="s">
        <v>167</v>
      </c>
      <c r="BC23" s="286">
        <v>3</v>
      </c>
      <c r="BD23" s="309" t="s">
        <v>1566</v>
      </c>
      <c r="BE23" s="309" t="s">
        <v>1567</v>
      </c>
      <c r="BF23" s="309" t="s">
        <v>1568</v>
      </c>
      <c r="BG23" s="309" t="s">
        <v>1569</v>
      </c>
      <c r="BH23" s="309" t="s">
        <v>1570</v>
      </c>
      <c r="BI23" s="306" t="s">
        <v>1571</v>
      </c>
      <c r="BJ23" s="309" t="s">
        <v>1566</v>
      </c>
      <c r="BK23" s="309" t="s">
        <v>1567</v>
      </c>
      <c r="BL23" s="309" t="s">
        <v>1568</v>
      </c>
      <c r="BM23" s="309" t="s">
        <v>1569</v>
      </c>
      <c r="BN23" s="309" t="s">
        <v>1570</v>
      </c>
      <c r="BO23" s="306" t="s">
        <v>1571</v>
      </c>
      <c r="BP23" s="309" t="s">
        <v>1566</v>
      </c>
      <c r="BQ23" s="309" t="s">
        <v>1567</v>
      </c>
      <c r="BR23" s="309" t="s">
        <v>1568</v>
      </c>
      <c r="BS23" s="309" t="s">
        <v>1569</v>
      </c>
      <c r="BT23" s="309" t="s">
        <v>1570</v>
      </c>
      <c r="BU23" s="306" t="s">
        <v>1571</v>
      </c>
      <c r="BV23" s="309" t="s">
        <v>1566</v>
      </c>
      <c r="BW23" s="309" t="s">
        <v>1567</v>
      </c>
      <c r="BX23" s="309" t="s">
        <v>1568</v>
      </c>
      <c r="BY23" s="309" t="s">
        <v>1569</v>
      </c>
      <c r="BZ23" s="309" t="s">
        <v>1570</v>
      </c>
      <c r="CA23" s="306" t="s">
        <v>1571</v>
      </c>
      <c r="CB23" s="309" t="s">
        <v>1566</v>
      </c>
      <c r="CC23" s="309" t="s">
        <v>1567</v>
      </c>
      <c r="CD23" s="309" t="s">
        <v>1568</v>
      </c>
      <c r="CE23" s="309" t="s">
        <v>1569</v>
      </c>
      <c r="CF23" s="309" t="s">
        <v>1570</v>
      </c>
      <c r="CG23" s="306" t="s">
        <v>1571</v>
      </c>
      <c r="CH23" s="309" t="s">
        <v>1566</v>
      </c>
      <c r="CI23" s="309" t="s">
        <v>1567</v>
      </c>
      <c r="CJ23" s="309" t="s">
        <v>1568</v>
      </c>
      <c r="CK23" s="309" t="s">
        <v>1569</v>
      </c>
      <c r="CL23" s="309" t="s">
        <v>1570</v>
      </c>
      <c r="CM23" s="306" t="s">
        <v>1571</v>
      </c>
      <c r="CN23" s="309" t="s">
        <v>1566</v>
      </c>
      <c r="CO23" s="309" t="s">
        <v>1567</v>
      </c>
      <c r="CP23" s="309" t="s">
        <v>1568</v>
      </c>
      <c r="CQ23" s="309" t="s">
        <v>1569</v>
      </c>
      <c r="CR23" s="310" t="s">
        <v>1570</v>
      </c>
      <c r="CS23" s="307" t="s">
        <v>1571</v>
      </c>
      <c r="CT23" s="12"/>
      <c r="CU23" s="308" t="s">
        <v>1565</v>
      </c>
      <c r="CV23" s="12"/>
      <c r="CW23" s="308"/>
      <c r="CX23" s="9"/>
    </row>
    <row r="24" spans="1:102" s="3" customFormat="1" ht="20.25" customHeight="1" thickBot="1" x14ac:dyDescent="0.25">
      <c r="A24" s="9"/>
      <c r="B24" s="294" t="s">
        <v>505</v>
      </c>
      <c r="C24" s="286" t="s">
        <v>167</v>
      </c>
      <c r="D24" s="286">
        <v>3</v>
      </c>
      <c r="E24" s="1040">
        <f>IFERROR(SUM(E22:E23), 0)</f>
        <v>0</v>
      </c>
      <c r="F24" s="1040">
        <f>IFERROR(SUM(F22:F23), 0)</f>
        <v>0</v>
      </c>
      <c r="G24" s="1040">
        <f>IFERROR(SUM(G22:G23), 0)</f>
        <v>0</v>
      </c>
      <c r="H24" s="1040">
        <f>IFERROR(SUM(H22:H23), 0)</f>
        <v>0</v>
      </c>
      <c r="I24" s="1040">
        <f>IFERROR(SUM(I22:I23), 0)</f>
        <v>0</v>
      </c>
      <c r="J24" s="1040">
        <f t="shared" si="0"/>
        <v>0</v>
      </c>
      <c r="K24" s="306">
        <f>IFERROR(SUM(K22:K23), 0)</f>
        <v>0</v>
      </c>
      <c r="L24" s="306">
        <f>IFERROR(SUM(L22:L23), 0)</f>
        <v>0</v>
      </c>
      <c r="M24" s="306">
        <f>IFERROR(SUM(M22:M23), 0)</f>
        <v>0</v>
      </c>
      <c r="N24" s="306">
        <f>IFERROR(SUM(N22:N23), 0)</f>
        <v>0</v>
      </c>
      <c r="O24" s="306">
        <f>IFERROR(SUM(O22:O23), 0)</f>
        <v>0</v>
      </c>
      <c r="P24" s="306">
        <f t="shared" si="1"/>
        <v>0</v>
      </c>
      <c r="Q24" s="1040">
        <f>IFERROR(SUM(Q22:Q23), 0)</f>
        <v>0</v>
      </c>
      <c r="R24" s="1040">
        <f>IFERROR(SUM(R22:R23), 0)</f>
        <v>0</v>
      </c>
      <c r="S24" s="1040">
        <f>IFERROR(SUM(S22:S23), 0)</f>
        <v>0</v>
      </c>
      <c r="T24" s="1040">
        <f>IFERROR(SUM(T22:T23), 0)</f>
        <v>0</v>
      </c>
      <c r="U24" s="1040">
        <f>IFERROR(SUM(U22:U23), 0)</f>
        <v>0</v>
      </c>
      <c r="V24" s="1040">
        <f t="shared" si="2"/>
        <v>0</v>
      </c>
      <c r="W24" s="1040">
        <f>IFERROR(SUM(W22:W23), 0)</f>
        <v>0</v>
      </c>
      <c r="X24" s="1040">
        <f>IFERROR(SUM(X22:X23), 0)</f>
        <v>0</v>
      </c>
      <c r="Y24" s="1040">
        <f>IFERROR(SUM(Y22:Y23), 0)</f>
        <v>0</v>
      </c>
      <c r="Z24" s="1040">
        <f>IFERROR(SUM(Z22:Z23), 0)</f>
        <v>0</v>
      </c>
      <c r="AA24" s="1040">
        <f>IFERROR(SUM(AA22:AA23), 0)</f>
        <v>0</v>
      </c>
      <c r="AB24" s="1040">
        <f t="shared" si="3"/>
        <v>0</v>
      </c>
      <c r="AC24" s="1040">
        <f>IFERROR(SUM(AC22:AC23), 0)</f>
        <v>0</v>
      </c>
      <c r="AD24" s="1040">
        <f>IFERROR(SUM(AD22:AD23), 0)</f>
        <v>0</v>
      </c>
      <c r="AE24" s="1040">
        <f>IFERROR(SUM(AE22:AE23), 0)</f>
        <v>0</v>
      </c>
      <c r="AF24" s="1040">
        <f>IFERROR(SUM(AF22:AF23), 0)</f>
        <v>0</v>
      </c>
      <c r="AG24" s="1040">
        <f>IFERROR(SUM(AG22:AG23), 0)</f>
        <v>0</v>
      </c>
      <c r="AH24" s="1040">
        <f t="shared" si="4"/>
        <v>0</v>
      </c>
      <c r="AI24" s="1040">
        <f>IFERROR(SUM(AI22:AI23), 0)</f>
        <v>0</v>
      </c>
      <c r="AJ24" s="1040">
        <f>IFERROR(SUM(AJ22:AJ23), 0)</f>
        <v>0</v>
      </c>
      <c r="AK24" s="1040">
        <f>IFERROR(SUM(AK22:AK23), 0)</f>
        <v>0</v>
      </c>
      <c r="AL24" s="1040">
        <f>IFERROR(SUM(AL22:AL23), 0)</f>
        <v>0</v>
      </c>
      <c r="AM24" s="1040">
        <f>IFERROR(SUM(AM22:AM23), 0)</f>
        <v>0</v>
      </c>
      <c r="AN24" s="1040">
        <f t="shared" si="5"/>
        <v>0</v>
      </c>
      <c r="AO24" s="1040">
        <f>IFERROR(SUM(AO22:AO23), 0)</f>
        <v>0</v>
      </c>
      <c r="AP24" s="1040">
        <f>IFERROR(SUM(AP22:AP23), 0)</f>
        <v>0</v>
      </c>
      <c r="AQ24" s="1040">
        <f>IFERROR(SUM(AQ22:AQ23), 0)</f>
        <v>0</v>
      </c>
      <c r="AR24" s="1040">
        <f>IFERROR(SUM(AR22:AR23), 0)</f>
        <v>0</v>
      </c>
      <c r="AS24" s="1040">
        <f>IFERROR(SUM(AS22:AS23), 0)</f>
        <v>0</v>
      </c>
      <c r="AT24" s="1046">
        <f t="shared" si="6"/>
        <v>0</v>
      </c>
      <c r="AU24" s="12"/>
      <c r="AV24" s="308" t="s">
        <v>1572</v>
      </c>
      <c r="AW24" s="12"/>
      <c r="AX24" s="1330" t="s">
        <v>507</v>
      </c>
      <c r="AY24" s="9"/>
      <c r="AZ24" s="9"/>
      <c r="BA24" s="294" t="s">
        <v>505</v>
      </c>
      <c r="BB24" s="286" t="s">
        <v>167</v>
      </c>
      <c r="BC24" s="286">
        <v>3</v>
      </c>
      <c r="BD24" s="306" t="s">
        <v>1573</v>
      </c>
      <c r="BE24" s="306" t="s">
        <v>1574</v>
      </c>
      <c r="BF24" s="306" t="s">
        <v>1575</v>
      </c>
      <c r="BG24" s="306" t="s">
        <v>1576</v>
      </c>
      <c r="BH24" s="306" t="s">
        <v>1577</v>
      </c>
      <c r="BI24" s="306" t="s">
        <v>1578</v>
      </c>
      <c r="BJ24" s="306" t="s">
        <v>1573</v>
      </c>
      <c r="BK24" s="306" t="s">
        <v>1574</v>
      </c>
      <c r="BL24" s="306" t="s">
        <v>1575</v>
      </c>
      <c r="BM24" s="306" t="s">
        <v>1576</v>
      </c>
      <c r="BN24" s="306" t="s">
        <v>1577</v>
      </c>
      <c r="BO24" s="306" t="s">
        <v>1578</v>
      </c>
      <c r="BP24" s="306" t="s">
        <v>1573</v>
      </c>
      <c r="BQ24" s="306" t="s">
        <v>1574</v>
      </c>
      <c r="BR24" s="306" t="s">
        <v>1575</v>
      </c>
      <c r="BS24" s="306" t="s">
        <v>1576</v>
      </c>
      <c r="BT24" s="306" t="s">
        <v>1577</v>
      </c>
      <c r="BU24" s="306" t="s">
        <v>1578</v>
      </c>
      <c r="BV24" s="306" t="s">
        <v>1573</v>
      </c>
      <c r="BW24" s="306" t="s">
        <v>1574</v>
      </c>
      <c r="BX24" s="306" t="s">
        <v>1575</v>
      </c>
      <c r="BY24" s="306" t="s">
        <v>1576</v>
      </c>
      <c r="BZ24" s="306" t="s">
        <v>1577</v>
      </c>
      <c r="CA24" s="306" t="s">
        <v>1578</v>
      </c>
      <c r="CB24" s="306" t="s">
        <v>1573</v>
      </c>
      <c r="CC24" s="306" t="s">
        <v>1574</v>
      </c>
      <c r="CD24" s="306" t="s">
        <v>1575</v>
      </c>
      <c r="CE24" s="306" t="s">
        <v>1576</v>
      </c>
      <c r="CF24" s="306" t="s">
        <v>1577</v>
      </c>
      <c r="CG24" s="306" t="s">
        <v>1578</v>
      </c>
      <c r="CH24" s="306" t="s">
        <v>1573</v>
      </c>
      <c r="CI24" s="306" t="s">
        <v>1574</v>
      </c>
      <c r="CJ24" s="306" t="s">
        <v>1575</v>
      </c>
      <c r="CK24" s="306" t="s">
        <v>1576</v>
      </c>
      <c r="CL24" s="306" t="s">
        <v>1577</v>
      </c>
      <c r="CM24" s="306" t="s">
        <v>1578</v>
      </c>
      <c r="CN24" s="306" t="s">
        <v>1573</v>
      </c>
      <c r="CO24" s="306" t="s">
        <v>1574</v>
      </c>
      <c r="CP24" s="306" t="s">
        <v>1575</v>
      </c>
      <c r="CQ24" s="306" t="s">
        <v>1576</v>
      </c>
      <c r="CR24" s="311" t="s">
        <v>1577</v>
      </c>
      <c r="CS24" s="307" t="s">
        <v>1578</v>
      </c>
      <c r="CT24" s="12"/>
      <c r="CU24" s="308" t="s">
        <v>1572</v>
      </c>
      <c r="CV24" s="12"/>
      <c r="CW24" s="308"/>
      <c r="CX24" s="9"/>
    </row>
    <row r="25" spans="1:102" s="3" customFormat="1" ht="20.25" customHeight="1" thickTop="1" x14ac:dyDescent="0.2">
      <c r="A25" s="9"/>
      <c r="B25" s="294" t="s">
        <v>514</v>
      </c>
      <c r="C25" s="286" t="s">
        <v>167</v>
      </c>
      <c r="D25" s="286">
        <v>3</v>
      </c>
      <c r="E25" s="1039"/>
      <c r="F25" s="1039"/>
      <c r="G25" s="1039"/>
      <c r="H25" s="1039"/>
      <c r="I25" s="1039"/>
      <c r="J25" s="1040">
        <f t="shared" si="0"/>
        <v>0</v>
      </c>
      <c r="K25" s="1333">
        <v>0</v>
      </c>
      <c r="L25" s="1333">
        <v>0</v>
      </c>
      <c r="M25" s="1333">
        <v>0</v>
      </c>
      <c r="N25" s="1333">
        <v>0</v>
      </c>
      <c r="O25" s="1333">
        <v>0</v>
      </c>
      <c r="P25" s="306">
        <f t="shared" si="1"/>
        <v>0</v>
      </c>
      <c r="Q25" s="1039"/>
      <c r="R25" s="1039"/>
      <c r="S25" s="1039"/>
      <c r="T25" s="1039"/>
      <c r="U25" s="1039"/>
      <c r="V25" s="1040">
        <f t="shared" si="2"/>
        <v>0</v>
      </c>
      <c r="W25" s="1039"/>
      <c r="X25" s="1039"/>
      <c r="Y25" s="1039"/>
      <c r="Z25" s="1039"/>
      <c r="AA25" s="1039"/>
      <c r="AB25" s="1040">
        <f t="shared" si="3"/>
        <v>0</v>
      </c>
      <c r="AC25" s="1039"/>
      <c r="AD25" s="1039"/>
      <c r="AE25" s="1039"/>
      <c r="AF25" s="1039"/>
      <c r="AG25" s="1039"/>
      <c r="AH25" s="1040">
        <f t="shared" si="4"/>
        <v>0</v>
      </c>
      <c r="AI25" s="1039"/>
      <c r="AJ25" s="1039"/>
      <c r="AK25" s="1039"/>
      <c r="AL25" s="1039"/>
      <c r="AM25" s="1039"/>
      <c r="AN25" s="1040">
        <f t="shared" si="5"/>
        <v>0</v>
      </c>
      <c r="AO25" s="1039"/>
      <c r="AP25" s="1039"/>
      <c r="AQ25" s="1039"/>
      <c r="AR25" s="1039"/>
      <c r="AS25" s="1039"/>
      <c r="AT25" s="1046">
        <f t="shared" si="6"/>
        <v>0</v>
      </c>
      <c r="AU25" s="12"/>
      <c r="AV25" s="308" t="s">
        <v>1579</v>
      </c>
      <c r="AW25" s="12"/>
      <c r="AX25" s="1330" t="s">
        <v>516</v>
      </c>
      <c r="AY25" s="9"/>
      <c r="AZ25" s="9"/>
      <c r="BA25" s="294" t="s">
        <v>514</v>
      </c>
      <c r="BB25" s="286" t="s">
        <v>167</v>
      </c>
      <c r="BC25" s="286">
        <v>3</v>
      </c>
      <c r="BD25" s="309" t="s">
        <v>1580</v>
      </c>
      <c r="BE25" s="309" t="s">
        <v>1581</v>
      </c>
      <c r="BF25" s="309" t="s">
        <v>1582</v>
      </c>
      <c r="BG25" s="309" t="s">
        <v>1583</v>
      </c>
      <c r="BH25" s="309" t="s">
        <v>1584</v>
      </c>
      <c r="BI25" s="306" t="s">
        <v>1585</v>
      </c>
      <c r="BJ25" s="309" t="s">
        <v>1580</v>
      </c>
      <c r="BK25" s="309" t="s">
        <v>1581</v>
      </c>
      <c r="BL25" s="309" t="s">
        <v>1582</v>
      </c>
      <c r="BM25" s="309" t="s">
        <v>1583</v>
      </c>
      <c r="BN25" s="309" t="s">
        <v>1584</v>
      </c>
      <c r="BO25" s="306" t="s">
        <v>1585</v>
      </c>
      <c r="BP25" s="309" t="s">
        <v>1580</v>
      </c>
      <c r="BQ25" s="309" t="s">
        <v>1581</v>
      </c>
      <c r="BR25" s="309" t="s">
        <v>1582</v>
      </c>
      <c r="BS25" s="309" t="s">
        <v>1583</v>
      </c>
      <c r="BT25" s="309" t="s">
        <v>1584</v>
      </c>
      <c r="BU25" s="306" t="s">
        <v>1585</v>
      </c>
      <c r="BV25" s="309" t="s">
        <v>1580</v>
      </c>
      <c r="BW25" s="309" t="s">
        <v>1581</v>
      </c>
      <c r="BX25" s="309" t="s">
        <v>1582</v>
      </c>
      <c r="BY25" s="309" t="s">
        <v>1583</v>
      </c>
      <c r="BZ25" s="309" t="s">
        <v>1584</v>
      </c>
      <c r="CA25" s="306" t="s">
        <v>1585</v>
      </c>
      <c r="CB25" s="309" t="s">
        <v>1580</v>
      </c>
      <c r="CC25" s="309" t="s">
        <v>1581</v>
      </c>
      <c r="CD25" s="309" t="s">
        <v>1582</v>
      </c>
      <c r="CE25" s="309" t="s">
        <v>1583</v>
      </c>
      <c r="CF25" s="309" t="s">
        <v>1584</v>
      </c>
      <c r="CG25" s="306" t="s">
        <v>1585</v>
      </c>
      <c r="CH25" s="309" t="s">
        <v>1580</v>
      </c>
      <c r="CI25" s="309" t="s">
        <v>1581</v>
      </c>
      <c r="CJ25" s="309" t="s">
        <v>1582</v>
      </c>
      <c r="CK25" s="309" t="s">
        <v>1583</v>
      </c>
      <c r="CL25" s="309" t="s">
        <v>1584</v>
      </c>
      <c r="CM25" s="306" t="s">
        <v>1585</v>
      </c>
      <c r="CN25" s="309" t="s">
        <v>1580</v>
      </c>
      <c r="CO25" s="309" t="s">
        <v>1581</v>
      </c>
      <c r="CP25" s="309" t="s">
        <v>1582</v>
      </c>
      <c r="CQ25" s="309" t="s">
        <v>1583</v>
      </c>
      <c r="CR25" s="310" t="s">
        <v>1584</v>
      </c>
      <c r="CS25" s="307" t="s">
        <v>1585</v>
      </c>
      <c r="CT25" s="12"/>
      <c r="CU25" s="308" t="s">
        <v>1579</v>
      </c>
      <c r="CV25" s="12"/>
      <c r="CW25" s="308"/>
      <c r="CX25" s="9"/>
    </row>
    <row r="26" spans="1:102" s="3" customFormat="1" ht="20.25" customHeight="1" x14ac:dyDescent="0.2">
      <c r="A26" s="9"/>
      <c r="B26" s="294" t="s">
        <v>523</v>
      </c>
      <c r="C26" s="286" t="s">
        <v>167</v>
      </c>
      <c r="D26" s="286">
        <v>3</v>
      </c>
      <c r="E26" s="1039"/>
      <c r="F26" s="1039"/>
      <c r="G26" s="1039"/>
      <c r="H26" s="1039"/>
      <c r="I26" s="1039"/>
      <c r="J26" s="1040">
        <f t="shared" si="0"/>
        <v>0</v>
      </c>
      <c r="K26" s="1327">
        <v>0</v>
      </c>
      <c r="L26" s="1327">
        <v>0</v>
      </c>
      <c r="M26" s="1327">
        <v>0</v>
      </c>
      <c r="N26" s="1327">
        <v>0</v>
      </c>
      <c r="O26" s="1327">
        <v>0</v>
      </c>
      <c r="P26" s="306">
        <f t="shared" si="1"/>
        <v>0</v>
      </c>
      <c r="Q26" s="1039"/>
      <c r="R26" s="1039"/>
      <c r="S26" s="1039"/>
      <c r="T26" s="1039"/>
      <c r="U26" s="1039"/>
      <c r="V26" s="1040">
        <f t="shared" si="2"/>
        <v>0</v>
      </c>
      <c r="W26" s="1039"/>
      <c r="X26" s="1039"/>
      <c r="Y26" s="1039"/>
      <c r="Z26" s="1039"/>
      <c r="AA26" s="1039"/>
      <c r="AB26" s="1040">
        <f t="shared" si="3"/>
        <v>0</v>
      </c>
      <c r="AC26" s="1039"/>
      <c r="AD26" s="1039"/>
      <c r="AE26" s="1039"/>
      <c r="AF26" s="1039"/>
      <c r="AG26" s="1039"/>
      <c r="AH26" s="1040">
        <f t="shared" si="4"/>
        <v>0</v>
      </c>
      <c r="AI26" s="1039"/>
      <c r="AJ26" s="1039"/>
      <c r="AK26" s="1039"/>
      <c r="AL26" s="1039"/>
      <c r="AM26" s="1039"/>
      <c r="AN26" s="1040">
        <f t="shared" si="5"/>
        <v>0</v>
      </c>
      <c r="AO26" s="1039"/>
      <c r="AP26" s="1039"/>
      <c r="AQ26" s="1039"/>
      <c r="AR26" s="1039"/>
      <c r="AS26" s="1039"/>
      <c r="AT26" s="1046">
        <f t="shared" si="6"/>
        <v>0</v>
      </c>
      <c r="AU26" s="12"/>
      <c r="AV26" s="308" t="s">
        <v>1586</v>
      </c>
      <c r="AW26" s="12"/>
      <c r="AX26" s="1330" t="s">
        <v>525</v>
      </c>
      <c r="AY26" s="9"/>
      <c r="AZ26" s="9"/>
      <c r="BA26" s="294" t="s">
        <v>523</v>
      </c>
      <c r="BB26" s="286" t="s">
        <v>167</v>
      </c>
      <c r="BC26" s="286">
        <v>3</v>
      </c>
      <c r="BD26" s="309" t="s">
        <v>1587</v>
      </c>
      <c r="BE26" s="309" t="s">
        <v>1588</v>
      </c>
      <c r="BF26" s="309" t="s">
        <v>1589</v>
      </c>
      <c r="BG26" s="309" t="s">
        <v>1590</v>
      </c>
      <c r="BH26" s="309" t="s">
        <v>1591</v>
      </c>
      <c r="BI26" s="306" t="s">
        <v>1592</v>
      </c>
      <c r="BJ26" s="309" t="s">
        <v>1587</v>
      </c>
      <c r="BK26" s="309" t="s">
        <v>1588</v>
      </c>
      <c r="BL26" s="309" t="s">
        <v>1589</v>
      </c>
      <c r="BM26" s="309" t="s">
        <v>1590</v>
      </c>
      <c r="BN26" s="309" t="s">
        <v>1591</v>
      </c>
      <c r="BO26" s="306" t="s">
        <v>1592</v>
      </c>
      <c r="BP26" s="309" t="s">
        <v>1587</v>
      </c>
      <c r="BQ26" s="309" t="s">
        <v>1588</v>
      </c>
      <c r="BR26" s="309" t="s">
        <v>1589</v>
      </c>
      <c r="BS26" s="309" t="s">
        <v>1590</v>
      </c>
      <c r="BT26" s="309" t="s">
        <v>1591</v>
      </c>
      <c r="BU26" s="306" t="s">
        <v>1592</v>
      </c>
      <c r="BV26" s="309" t="s">
        <v>1587</v>
      </c>
      <c r="BW26" s="309" t="s">
        <v>1588</v>
      </c>
      <c r="BX26" s="309" t="s">
        <v>1589</v>
      </c>
      <c r="BY26" s="309" t="s">
        <v>1590</v>
      </c>
      <c r="BZ26" s="309" t="s">
        <v>1591</v>
      </c>
      <c r="CA26" s="306" t="s">
        <v>1592</v>
      </c>
      <c r="CB26" s="309" t="s">
        <v>1587</v>
      </c>
      <c r="CC26" s="309" t="s">
        <v>1588</v>
      </c>
      <c r="CD26" s="309" t="s">
        <v>1589</v>
      </c>
      <c r="CE26" s="309" t="s">
        <v>1590</v>
      </c>
      <c r="CF26" s="309" t="s">
        <v>1591</v>
      </c>
      <c r="CG26" s="306" t="s">
        <v>1592</v>
      </c>
      <c r="CH26" s="309" t="s">
        <v>1587</v>
      </c>
      <c r="CI26" s="309" t="s">
        <v>1588</v>
      </c>
      <c r="CJ26" s="309" t="s">
        <v>1589</v>
      </c>
      <c r="CK26" s="309" t="s">
        <v>1590</v>
      </c>
      <c r="CL26" s="309" t="s">
        <v>1591</v>
      </c>
      <c r="CM26" s="306" t="s">
        <v>1592</v>
      </c>
      <c r="CN26" s="309" t="s">
        <v>1587</v>
      </c>
      <c r="CO26" s="309" t="s">
        <v>1588</v>
      </c>
      <c r="CP26" s="309" t="s">
        <v>1589</v>
      </c>
      <c r="CQ26" s="309" t="s">
        <v>1590</v>
      </c>
      <c r="CR26" s="310" t="s">
        <v>1591</v>
      </c>
      <c r="CS26" s="307" t="s">
        <v>1592</v>
      </c>
      <c r="CT26" s="12"/>
      <c r="CU26" s="308" t="s">
        <v>1586</v>
      </c>
      <c r="CV26" s="12"/>
      <c r="CW26" s="308"/>
      <c r="CX26" s="9"/>
    </row>
    <row r="27" spans="1:102" s="3" customFormat="1" ht="20.25" customHeight="1" thickBot="1" x14ac:dyDescent="0.25">
      <c r="A27" s="9"/>
      <c r="B27" s="294" t="s">
        <v>532</v>
      </c>
      <c r="C27" s="286" t="s">
        <v>167</v>
      </c>
      <c r="D27" s="286">
        <v>3</v>
      </c>
      <c r="E27" s="1040">
        <f>IFERROR(SUM(E25:E26), 0)</f>
        <v>0</v>
      </c>
      <c r="F27" s="1040">
        <f>IFERROR(SUM(F25:F26), 0)</f>
        <v>0</v>
      </c>
      <c r="G27" s="1040">
        <f>IFERROR(SUM(G25:G26), 0)</f>
        <v>0</v>
      </c>
      <c r="H27" s="1040">
        <f>IFERROR(SUM(H25:H26), 0)</f>
        <v>0</v>
      </c>
      <c r="I27" s="1040">
        <f>IFERROR(SUM(I25:I26), 0)</f>
        <v>0</v>
      </c>
      <c r="J27" s="1040">
        <f t="shared" si="0"/>
        <v>0</v>
      </c>
      <c r="K27" s="306">
        <f>IFERROR(SUM(K25:K26), 0)</f>
        <v>0</v>
      </c>
      <c r="L27" s="306">
        <f>IFERROR(SUM(L25:L26), 0)</f>
        <v>0</v>
      </c>
      <c r="M27" s="306">
        <f>IFERROR(SUM(M25:M26), 0)</f>
        <v>0</v>
      </c>
      <c r="N27" s="306">
        <f>IFERROR(SUM(N25:N26), 0)</f>
        <v>0</v>
      </c>
      <c r="O27" s="306">
        <f>IFERROR(SUM(O25:O26), 0)</f>
        <v>0</v>
      </c>
      <c r="P27" s="306">
        <f t="shared" si="1"/>
        <v>0</v>
      </c>
      <c r="Q27" s="1040">
        <f>IFERROR(SUM(Q25:Q26), 0)</f>
        <v>0</v>
      </c>
      <c r="R27" s="1040">
        <f>IFERROR(SUM(R25:R26), 0)</f>
        <v>0</v>
      </c>
      <c r="S27" s="1040">
        <f>IFERROR(SUM(S25:S26), 0)</f>
        <v>0</v>
      </c>
      <c r="T27" s="1040">
        <f>IFERROR(SUM(T25:T26), 0)</f>
        <v>0</v>
      </c>
      <c r="U27" s="1040">
        <f>IFERROR(SUM(U25:U26), 0)</f>
        <v>0</v>
      </c>
      <c r="V27" s="1040">
        <f t="shared" si="2"/>
        <v>0</v>
      </c>
      <c r="W27" s="1040">
        <f>IFERROR(SUM(W25:W26), 0)</f>
        <v>0</v>
      </c>
      <c r="X27" s="1040">
        <f>IFERROR(SUM(X25:X26), 0)</f>
        <v>0</v>
      </c>
      <c r="Y27" s="1040">
        <f>IFERROR(SUM(Y25:Y26), 0)</f>
        <v>0</v>
      </c>
      <c r="Z27" s="1040">
        <f>IFERROR(SUM(Z25:Z26), 0)</f>
        <v>0</v>
      </c>
      <c r="AA27" s="1040">
        <f>IFERROR(SUM(AA25:AA26), 0)</f>
        <v>0</v>
      </c>
      <c r="AB27" s="1040">
        <f t="shared" si="3"/>
        <v>0</v>
      </c>
      <c r="AC27" s="1040">
        <f>IFERROR(SUM(AC25:AC26), 0)</f>
        <v>0</v>
      </c>
      <c r="AD27" s="1040">
        <f>IFERROR(SUM(AD25:AD26), 0)</f>
        <v>0</v>
      </c>
      <c r="AE27" s="1040">
        <f>IFERROR(SUM(AE25:AE26), 0)</f>
        <v>0</v>
      </c>
      <c r="AF27" s="1040">
        <f>IFERROR(SUM(AF25:AF26), 0)</f>
        <v>0</v>
      </c>
      <c r="AG27" s="1040">
        <f>IFERROR(SUM(AG25:AG26), 0)</f>
        <v>0</v>
      </c>
      <c r="AH27" s="1040">
        <f t="shared" si="4"/>
        <v>0</v>
      </c>
      <c r="AI27" s="1040">
        <f>IFERROR(SUM(AI25:AI26), 0)</f>
        <v>0</v>
      </c>
      <c r="AJ27" s="1040">
        <f>IFERROR(SUM(AJ25:AJ26), 0)</f>
        <v>0</v>
      </c>
      <c r="AK27" s="1040">
        <f>IFERROR(SUM(AK25:AK26), 0)</f>
        <v>0</v>
      </c>
      <c r="AL27" s="1040">
        <f>IFERROR(SUM(AL25:AL26), 0)</f>
        <v>0</v>
      </c>
      <c r="AM27" s="1040">
        <f>IFERROR(SUM(AM25:AM26), 0)</f>
        <v>0</v>
      </c>
      <c r="AN27" s="1040">
        <f t="shared" si="5"/>
        <v>0</v>
      </c>
      <c r="AO27" s="1040">
        <f>IFERROR(SUM(AO25:AO26), 0)</f>
        <v>0</v>
      </c>
      <c r="AP27" s="1040">
        <f>IFERROR(SUM(AP25:AP26), 0)</f>
        <v>0</v>
      </c>
      <c r="AQ27" s="1040">
        <f>IFERROR(SUM(AQ25:AQ26), 0)</f>
        <v>0</v>
      </c>
      <c r="AR27" s="1040">
        <f>IFERROR(SUM(AR25:AR26), 0)</f>
        <v>0</v>
      </c>
      <c r="AS27" s="1040">
        <f>IFERROR(SUM(AS25:AS26), 0)</f>
        <v>0</v>
      </c>
      <c r="AT27" s="1046">
        <f t="shared" si="6"/>
        <v>0</v>
      </c>
      <c r="AU27" s="12"/>
      <c r="AV27" s="308" t="s">
        <v>1593</v>
      </c>
      <c r="AW27" s="12"/>
      <c r="AX27" s="1330" t="s">
        <v>534</v>
      </c>
      <c r="AY27" s="9"/>
      <c r="AZ27" s="9"/>
      <c r="BA27" s="294" t="s">
        <v>532</v>
      </c>
      <c r="BB27" s="286" t="s">
        <v>167</v>
      </c>
      <c r="BC27" s="286">
        <v>3</v>
      </c>
      <c r="BD27" s="306" t="s">
        <v>1594</v>
      </c>
      <c r="BE27" s="306" t="s">
        <v>1595</v>
      </c>
      <c r="BF27" s="306" t="s">
        <v>1596</v>
      </c>
      <c r="BG27" s="306" t="s">
        <v>1597</v>
      </c>
      <c r="BH27" s="306" t="s">
        <v>1598</v>
      </c>
      <c r="BI27" s="306" t="s">
        <v>1599</v>
      </c>
      <c r="BJ27" s="306" t="s">
        <v>1594</v>
      </c>
      <c r="BK27" s="306" t="s">
        <v>1595</v>
      </c>
      <c r="BL27" s="306" t="s">
        <v>1596</v>
      </c>
      <c r="BM27" s="306" t="s">
        <v>1597</v>
      </c>
      <c r="BN27" s="306" t="s">
        <v>1598</v>
      </c>
      <c r="BO27" s="306" t="s">
        <v>1599</v>
      </c>
      <c r="BP27" s="306" t="s">
        <v>1594</v>
      </c>
      <c r="BQ27" s="306" t="s">
        <v>1595</v>
      </c>
      <c r="BR27" s="306" t="s">
        <v>1596</v>
      </c>
      <c r="BS27" s="306" t="s">
        <v>1597</v>
      </c>
      <c r="BT27" s="306" t="s">
        <v>1598</v>
      </c>
      <c r="BU27" s="306" t="s">
        <v>1599</v>
      </c>
      <c r="BV27" s="306" t="s">
        <v>1594</v>
      </c>
      <c r="BW27" s="306" t="s">
        <v>1595</v>
      </c>
      <c r="BX27" s="306" t="s">
        <v>1596</v>
      </c>
      <c r="BY27" s="306" t="s">
        <v>1597</v>
      </c>
      <c r="BZ27" s="306" t="s">
        <v>1598</v>
      </c>
      <c r="CA27" s="306" t="s">
        <v>1599</v>
      </c>
      <c r="CB27" s="306" t="s">
        <v>1594</v>
      </c>
      <c r="CC27" s="306" t="s">
        <v>1595</v>
      </c>
      <c r="CD27" s="306" t="s">
        <v>1596</v>
      </c>
      <c r="CE27" s="306" t="s">
        <v>1597</v>
      </c>
      <c r="CF27" s="306" t="s">
        <v>1598</v>
      </c>
      <c r="CG27" s="306" t="s">
        <v>1599</v>
      </c>
      <c r="CH27" s="306" t="s">
        <v>1594</v>
      </c>
      <c r="CI27" s="306" t="s">
        <v>1595</v>
      </c>
      <c r="CJ27" s="306" t="s">
        <v>1596</v>
      </c>
      <c r="CK27" s="306" t="s">
        <v>1597</v>
      </c>
      <c r="CL27" s="306" t="s">
        <v>1598</v>
      </c>
      <c r="CM27" s="306" t="s">
        <v>1599</v>
      </c>
      <c r="CN27" s="306" t="s">
        <v>1594</v>
      </c>
      <c r="CO27" s="306" t="s">
        <v>1595</v>
      </c>
      <c r="CP27" s="306" t="s">
        <v>1596</v>
      </c>
      <c r="CQ27" s="306" t="s">
        <v>1597</v>
      </c>
      <c r="CR27" s="311" t="s">
        <v>1598</v>
      </c>
      <c r="CS27" s="307" t="s">
        <v>1599</v>
      </c>
      <c r="CT27" s="12"/>
      <c r="CU27" s="308" t="s">
        <v>1593</v>
      </c>
      <c r="CV27" s="12"/>
      <c r="CW27" s="308"/>
      <c r="CX27" s="9"/>
    </row>
    <row r="28" spans="1:102" s="3" customFormat="1" ht="20.25" customHeight="1" thickTop="1" x14ac:dyDescent="0.2">
      <c r="A28" s="9"/>
      <c r="B28" s="294" t="s">
        <v>541</v>
      </c>
      <c r="C28" s="286" t="s">
        <v>167</v>
      </c>
      <c r="D28" s="286">
        <v>3</v>
      </c>
      <c r="E28" s="1039"/>
      <c r="F28" s="1039"/>
      <c r="G28" s="1039"/>
      <c r="H28" s="1039"/>
      <c r="I28" s="1039"/>
      <c r="J28" s="1040">
        <f t="shared" si="0"/>
        <v>0</v>
      </c>
      <c r="K28" s="1333">
        <v>0</v>
      </c>
      <c r="L28" s="1333">
        <v>0</v>
      </c>
      <c r="M28" s="1333">
        <v>0</v>
      </c>
      <c r="N28" s="1333">
        <v>0</v>
      </c>
      <c r="O28" s="1333">
        <v>0</v>
      </c>
      <c r="P28" s="306">
        <f t="shared" si="1"/>
        <v>0</v>
      </c>
      <c r="Q28" s="1039"/>
      <c r="R28" s="1039"/>
      <c r="S28" s="1039"/>
      <c r="T28" s="1039"/>
      <c r="U28" s="1039"/>
      <c r="V28" s="1040">
        <f t="shared" si="2"/>
        <v>0</v>
      </c>
      <c r="W28" s="1039"/>
      <c r="X28" s="1039"/>
      <c r="Y28" s="1039"/>
      <c r="Z28" s="1039"/>
      <c r="AA28" s="1039"/>
      <c r="AB28" s="1040">
        <f t="shared" si="3"/>
        <v>0</v>
      </c>
      <c r="AC28" s="1039"/>
      <c r="AD28" s="1039"/>
      <c r="AE28" s="1039"/>
      <c r="AF28" s="1039"/>
      <c r="AG28" s="1039"/>
      <c r="AH28" s="1040">
        <f t="shared" si="4"/>
        <v>0</v>
      </c>
      <c r="AI28" s="1039"/>
      <c r="AJ28" s="1039"/>
      <c r="AK28" s="1039"/>
      <c r="AL28" s="1039"/>
      <c r="AM28" s="1039"/>
      <c r="AN28" s="1040">
        <f t="shared" si="5"/>
        <v>0</v>
      </c>
      <c r="AO28" s="1039"/>
      <c r="AP28" s="1039"/>
      <c r="AQ28" s="1039"/>
      <c r="AR28" s="1039"/>
      <c r="AS28" s="1039"/>
      <c r="AT28" s="1046">
        <f t="shared" si="6"/>
        <v>0</v>
      </c>
      <c r="AU28" s="12"/>
      <c r="AV28" s="308" t="s">
        <v>1600</v>
      </c>
      <c r="AW28" s="12"/>
      <c r="AX28" s="1330" t="s">
        <v>543</v>
      </c>
      <c r="AY28" s="9"/>
      <c r="AZ28" s="9"/>
      <c r="BA28" s="294" t="s">
        <v>541</v>
      </c>
      <c r="BB28" s="286" t="s">
        <v>167</v>
      </c>
      <c r="BC28" s="286">
        <v>3</v>
      </c>
      <c r="BD28" s="309" t="s">
        <v>1601</v>
      </c>
      <c r="BE28" s="309" t="s">
        <v>1602</v>
      </c>
      <c r="BF28" s="309" t="s">
        <v>1603</v>
      </c>
      <c r="BG28" s="309" t="s">
        <v>1604</v>
      </c>
      <c r="BH28" s="309" t="s">
        <v>1605</v>
      </c>
      <c r="BI28" s="306" t="s">
        <v>1606</v>
      </c>
      <c r="BJ28" s="309" t="s">
        <v>1601</v>
      </c>
      <c r="BK28" s="309" t="s">
        <v>1602</v>
      </c>
      <c r="BL28" s="309" t="s">
        <v>1603</v>
      </c>
      <c r="BM28" s="309" t="s">
        <v>1604</v>
      </c>
      <c r="BN28" s="309" t="s">
        <v>1605</v>
      </c>
      <c r="BO28" s="306" t="s">
        <v>1606</v>
      </c>
      <c r="BP28" s="309" t="s">
        <v>1601</v>
      </c>
      <c r="BQ28" s="309" t="s">
        <v>1602</v>
      </c>
      <c r="BR28" s="309" t="s">
        <v>1603</v>
      </c>
      <c r="BS28" s="309" t="s">
        <v>1604</v>
      </c>
      <c r="BT28" s="309" t="s">
        <v>1605</v>
      </c>
      <c r="BU28" s="306" t="s">
        <v>1606</v>
      </c>
      <c r="BV28" s="309" t="s">
        <v>1601</v>
      </c>
      <c r="BW28" s="309" t="s">
        <v>1602</v>
      </c>
      <c r="BX28" s="309" t="s">
        <v>1603</v>
      </c>
      <c r="BY28" s="309" t="s">
        <v>1604</v>
      </c>
      <c r="BZ28" s="309" t="s">
        <v>1605</v>
      </c>
      <c r="CA28" s="306" t="s">
        <v>1606</v>
      </c>
      <c r="CB28" s="309" t="s">
        <v>1601</v>
      </c>
      <c r="CC28" s="309" t="s">
        <v>1602</v>
      </c>
      <c r="CD28" s="309" t="s">
        <v>1603</v>
      </c>
      <c r="CE28" s="309" t="s">
        <v>1604</v>
      </c>
      <c r="CF28" s="309" t="s">
        <v>1605</v>
      </c>
      <c r="CG28" s="306" t="s">
        <v>1606</v>
      </c>
      <c r="CH28" s="309" t="s">
        <v>1601</v>
      </c>
      <c r="CI28" s="309" t="s">
        <v>1602</v>
      </c>
      <c r="CJ28" s="309" t="s">
        <v>1603</v>
      </c>
      <c r="CK28" s="309" t="s">
        <v>1604</v>
      </c>
      <c r="CL28" s="309" t="s">
        <v>1605</v>
      </c>
      <c r="CM28" s="306" t="s">
        <v>1606</v>
      </c>
      <c r="CN28" s="309" t="s">
        <v>1601</v>
      </c>
      <c r="CO28" s="309" t="s">
        <v>1602</v>
      </c>
      <c r="CP28" s="309" t="s">
        <v>1603</v>
      </c>
      <c r="CQ28" s="309" t="s">
        <v>1604</v>
      </c>
      <c r="CR28" s="310" t="s">
        <v>1605</v>
      </c>
      <c r="CS28" s="307" t="s">
        <v>1606</v>
      </c>
      <c r="CT28" s="12"/>
      <c r="CU28" s="308" t="s">
        <v>1600</v>
      </c>
      <c r="CV28" s="12"/>
      <c r="CW28" s="308"/>
      <c r="CX28" s="9"/>
    </row>
    <row r="29" spans="1:102" s="3" customFormat="1" ht="20.25" customHeight="1" x14ac:dyDescent="0.2">
      <c r="A29" s="9"/>
      <c r="B29" s="294" t="s">
        <v>550</v>
      </c>
      <c r="C29" s="286" t="s">
        <v>167</v>
      </c>
      <c r="D29" s="286">
        <v>3</v>
      </c>
      <c r="E29" s="1039"/>
      <c r="F29" s="1039"/>
      <c r="G29" s="1039"/>
      <c r="H29" s="1039"/>
      <c r="I29" s="1039"/>
      <c r="J29" s="1040">
        <f t="shared" si="0"/>
        <v>0</v>
      </c>
      <c r="K29" s="1327">
        <v>0</v>
      </c>
      <c r="L29" s="1327">
        <v>0</v>
      </c>
      <c r="M29" s="1327">
        <v>0</v>
      </c>
      <c r="N29" s="1327">
        <v>0</v>
      </c>
      <c r="O29" s="1327">
        <v>0</v>
      </c>
      <c r="P29" s="306">
        <f t="shared" si="1"/>
        <v>0</v>
      </c>
      <c r="Q29" s="1039"/>
      <c r="R29" s="1039"/>
      <c r="S29" s="1039"/>
      <c r="T29" s="1039"/>
      <c r="U29" s="1039"/>
      <c r="V29" s="1040">
        <f t="shared" si="2"/>
        <v>0</v>
      </c>
      <c r="W29" s="1039"/>
      <c r="X29" s="1039"/>
      <c r="Y29" s="1039"/>
      <c r="Z29" s="1039"/>
      <c r="AA29" s="1039"/>
      <c r="AB29" s="1040">
        <f t="shared" si="3"/>
        <v>0</v>
      </c>
      <c r="AC29" s="1039"/>
      <c r="AD29" s="1039"/>
      <c r="AE29" s="1039"/>
      <c r="AF29" s="1039"/>
      <c r="AG29" s="1039"/>
      <c r="AH29" s="1040">
        <f t="shared" si="4"/>
        <v>0</v>
      </c>
      <c r="AI29" s="1039"/>
      <c r="AJ29" s="1039"/>
      <c r="AK29" s="1039"/>
      <c r="AL29" s="1039"/>
      <c r="AM29" s="1039"/>
      <c r="AN29" s="1040">
        <f t="shared" si="5"/>
        <v>0</v>
      </c>
      <c r="AO29" s="1039"/>
      <c r="AP29" s="1039"/>
      <c r="AQ29" s="1039"/>
      <c r="AR29" s="1039"/>
      <c r="AS29" s="1039"/>
      <c r="AT29" s="1046">
        <f t="shared" si="6"/>
        <v>0</v>
      </c>
      <c r="AU29" s="12"/>
      <c r="AV29" s="308" t="s">
        <v>1607</v>
      </c>
      <c r="AW29" s="12"/>
      <c r="AX29" s="1330" t="s">
        <v>543</v>
      </c>
      <c r="AY29" s="9"/>
      <c r="AZ29" s="9"/>
      <c r="BA29" s="294" t="s">
        <v>550</v>
      </c>
      <c r="BB29" s="286" t="s">
        <v>167</v>
      </c>
      <c r="BC29" s="286">
        <v>3</v>
      </c>
      <c r="BD29" s="309" t="s">
        <v>1608</v>
      </c>
      <c r="BE29" s="309" t="s">
        <v>1609</v>
      </c>
      <c r="BF29" s="309" t="s">
        <v>1610</v>
      </c>
      <c r="BG29" s="309" t="s">
        <v>1611</v>
      </c>
      <c r="BH29" s="309" t="s">
        <v>1612</v>
      </c>
      <c r="BI29" s="306" t="s">
        <v>1613</v>
      </c>
      <c r="BJ29" s="309" t="s">
        <v>1608</v>
      </c>
      <c r="BK29" s="309" t="s">
        <v>1609</v>
      </c>
      <c r="BL29" s="309" t="s">
        <v>1610</v>
      </c>
      <c r="BM29" s="309" t="s">
        <v>1611</v>
      </c>
      <c r="BN29" s="309" t="s">
        <v>1612</v>
      </c>
      <c r="BO29" s="306" t="s">
        <v>1613</v>
      </c>
      <c r="BP29" s="309" t="s">
        <v>1608</v>
      </c>
      <c r="BQ29" s="309" t="s">
        <v>1609</v>
      </c>
      <c r="BR29" s="309" t="s">
        <v>1610</v>
      </c>
      <c r="BS29" s="309" t="s">
        <v>1611</v>
      </c>
      <c r="BT29" s="309" t="s">
        <v>1612</v>
      </c>
      <c r="BU29" s="306" t="s">
        <v>1613</v>
      </c>
      <c r="BV29" s="309" t="s">
        <v>1608</v>
      </c>
      <c r="BW29" s="309" t="s">
        <v>1609</v>
      </c>
      <c r="BX29" s="309" t="s">
        <v>1610</v>
      </c>
      <c r="BY29" s="309" t="s">
        <v>1611</v>
      </c>
      <c r="BZ29" s="309" t="s">
        <v>1612</v>
      </c>
      <c r="CA29" s="306" t="s">
        <v>1613</v>
      </c>
      <c r="CB29" s="309" t="s">
        <v>1608</v>
      </c>
      <c r="CC29" s="309" t="s">
        <v>1609</v>
      </c>
      <c r="CD29" s="309" t="s">
        <v>1610</v>
      </c>
      <c r="CE29" s="309" t="s">
        <v>1611</v>
      </c>
      <c r="CF29" s="309" t="s">
        <v>1612</v>
      </c>
      <c r="CG29" s="306" t="s">
        <v>1613</v>
      </c>
      <c r="CH29" s="309" t="s">
        <v>1608</v>
      </c>
      <c r="CI29" s="309" t="s">
        <v>1609</v>
      </c>
      <c r="CJ29" s="309" t="s">
        <v>1610</v>
      </c>
      <c r="CK29" s="309" t="s">
        <v>1611</v>
      </c>
      <c r="CL29" s="309" t="s">
        <v>1612</v>
      </c>
      <c r="CM29" s="306" t="s">
        <v>1613</v>
      </c>
      <c r="CN29" s="309" t="s">
        <v>1608</v>
      </c>
      <c r="CO29" s="309" t="s">
        <v>1609</v>
      </c>
      <c r="CP29" s="309" t="s">
        <v>1610</v>
      </c>
      <c r="CQ29" s="309" t="s">
        <v>1611</v>
      </c>
      <c r="CR29" s="310" t="s">
        <v>1612</v>
      </c>
      <c r="CS29" s="307" t="s">
        <v>1613</v>
      </c>
      <c r="CT29" s="12"/>
      <c r="CU29" s="308" t="s">
        <v>1607</v>
      </c>
      <c r="CV29" s="12"/>
      <c r="CW29" s="308"/>
      <c r="CX29" s="9"/>
    </row>
    <row r="30" spans="1:102" s="3" customFormat="1" ht="20.25" customHeight="1" thickBot="1" x14ac:dyDescent="0.25">
      <c r="A30" s="9"/>
      <c r="B30" s="294" t="s">
        <v>558</v>
      </c>
      <c r="C30" s="286" t="s">
        <v>167</v>
      </c>
      <c r="D30" s="286">
        <v>3</v>
      </c>
      <c r="E30" s="1040">
        <f>IFERROR(SUM(E28:E29), 0)</f>
        <v>0</v>
      </c>
      <c r="F30" s="1040">
        <f>IFERROR(SUM(F28:F29), 0)</f>
        <v>0</v>
      </c>
      <c r="G30" s="1040">
        <f>IFERROR(SUM(G28:G29), 0)</f>
        <v>0</v>
      </c>
      <c r="H30" s="1040">
        <f>IFERROR(SUM(H28:H29), 0)</f>
        <v>0</v>
      </c>
      <c r="I30" s="1040">
        <f>IFERROR(SUM(I28:I29), 0)</f>
        <v>0</v>
      </c>
      <c r="J30" s="1040">
        <f t="shared" si="0"/>
        <v>0</v>
      </c>
      <c r="K30" s="306">
        <f>IFERROR(SUM(K28:K29), 0)</f>
        <v>0</v>
      </c>
      <c r="L30" s="306">
        <f>IFERROR(SUM(L28:L29), 0)</f>
        <v>0</v>
      </c>
      <c r="M30" s="306">
        <f>IFERROR(SUM(M28:M29), 0)</f>
        <v>0</v>
      </c>
      <c r="N30" s="306">
        <f>IFERROR(SUM(N28:N29), 0)</f>
        <v>0</v>
      </c>
      <c r="O30" s="306">
        <f>IFERROR(SUM(O28:O29), 0)</f>
        <v>0</v>
      </c>
      <c r="P30" s="306">
        <f t="shared" si="1"/>
        <v>0</v>
      </c>
      <c r="Q30" s="1040">
        <f>IFERROR(SUM(Q28:Q29), 0)</f>
        <v>0</v>
      </c>
      <c r="R30" s="1040">
        <f>IFERROR(SUM(R28:R29), 0)</f>
        <v>0</v>
      </c>
      <c r="S30" s="1040">
        <f>IFERROR(SUM(S28:S29), 0)</f>
        <v>0</v>
      </c>
      <c r="T30" s="1040">
        <f>IFERROR(SUM(T28:T29), 0)</f>
        <v>0</v>
      </c>
      <c r="U30" s="1040">
        <f>IFERROR(SUM(U28:U29), 0)</f>
        <v>0</v>
      </c>
      <c r="V30" s="1040">
        <f t="shared" si="2"/>
        <v>0</v>
      </c>
      <c r="W30" s="1040">
        <f>IFERROR(SUM(W28:W29), 0)</f>
        <v>0</v>
      </c>
      <c r="X30" s="1040">
        <f>IFERROR(SUM(X28:X29), 0)</f>
        <v>0</v>
      </c>
      <c r="Y30" s="1040">
        <f>IFERROR(SUM(Y28:Y29), 0)</f>
        <v>0</v>
      </c>
      <c r="Z30" s="1040">
        <f>IFERROR(SUM(Z28:Z29), 0)</f>
        <v>0</v>
      </c>
      <c r="AA30" s="1040">
        <f>IFERROR(SUM(AA28:AA29), 0)</f>
        <v>0</v>
      </c>
      <c r="AB30" s="1040">
        <f t="shared" si="3"/>
        <v>0</v>
      </c>
      <c r="AC30" s="1040">
        <f>IFERROR(SUM(AC28:AC29), 0)</f>
        <v>0</v>
      </c>
      <c r="AD30" s="1040">
        <f>IFERROR(SUM(AD28:AD29), 0)</f>
        <v>0</v>
      </c>
      <c r="AE30" s="1040">
        <f>IFERROR(SUM(AE28:AE29), 0)</f>
        <v>0</v>
      </c>
      <c r="AF30" s="1040">
        <f>IFERROR(SUM(AF28:AF29), 0)</f>
        <v>0</v>
      </c>
      <c r="AG30" s="1040">
        <f>IFERROR(SUM(AG28:AG29), 0)</f>
        <v>0</v>
      </c>
      <c r="AH30" s="1040">
        <f t="shared" si="4"/>
        <v>0</v>
      </c>
      <c r="AI30" s="1040">
        <f>IFERROR(SUM(AI28:AI29), 0)</f>
        <v>0</v>
      </c>
      <c r="AJ30" s="1040">
        <f>IFERROR(SUM(AJ28:AJ29), 0)</f>
        <v>0</v>
      </c>
      <c r="AK30" s="1040">
        <f>IFERROR(SUM(AK28:AK29), 0)</f>
        <v>0</v>
      </c>
      <c r="AL30" s="1040">
        <f>IFERROR(SUM(AL28:AL29), 0)</f>
        <v>0</v>
      </c>
      <c r="AM30" s="1040">
        <f>IFERROR(SUM(AM28:AM29), 0)</f>
        <v>0</v>
      </c>
      <c r="AN30" s="1040">
        <f t="shared" si="5"/>
        <v>0</v>
      </c>
      <c r="AO30" s="1040">
        <f>IFERROR(SUM(AO28:AO29), 0)</f>
        <v>0</v>
      </c>
      <c r="AP30" s="1040">
        <f>IFERROR(SUM(AP28:AP29), 0)</f>
        <v>0</v>
      </c>
      <c r="AQ30" s="1040">
        <f>IFERROR(SUM(AQ28:AQ29), 0)</f>
        <v>0</v>
      </c>
      <c r="AR30" s="1040">
        <f>IFERROR(SUM(AR28:AR29), 0)</f>
        <v>0</v>
      </c>
      <c r="AS30" s="1040">
        <f>IFERROR(SUM(AS28:AS29), 0)</f>
        <v>0</v>
      </c>
      <c r="AT30" s="1046">
        <f t="shared" si="6"/>
        <v>0</v>
      </c>
      <c r="AU30" s="12"/>
      <c r="AV30" s="308" t="s">
        <v>1614</v>
      </c>
      <c r="AW30" s="12"/>
      <c r="AX30" s="1330" t="s">
        <v>543</v>
      </c>
      <c r="AY30" s="9"/>
      <c r="AZ30" s="9"/>
      <c r="BA30" s="294" t="s">
        <v>558</v>
      </c>
      <c r="BB30" s="286" t="s">
        <v>167</v>
      </c>
      <c r="BC30" s="286">
        <v>3</v>
      </c>
      <c r="BD30" s="306" t="s">
        <v>1615</v>
      </c>
      <c r="BE30" s="306" t="s">
        <v>1616</v>
      </c>
      <c r="BF30" s="306" t="s">
        <v>1617</v>
      </c>
      <c r="BG30" s="306" t="s">
        <v>1618</v>
      </c>
      <c r="BH30" s="306" t="s">
        <v>1619</v>
      </c>
      <c r="BI30" s="306" t="s">
        <v>1620</v>
      </c>
      <c r="BJ30" s="306" t="s">
        <v>1615</v>
      </c>
      <c r="BK30" s="306" t="s">
        <v>1616</v>
      </c>
      <c r="BL30" s="306" t="s">
        <v>1617</v>
      </c>
      <c r="BM30" s="306" t="s">
        <v>1618</v>
      </c>
      <c r="BN30" s="306" t="s">
        <v>1619</v>
      </c>
      <c r="BO30" s="306" t="s">
        <v>1620</v>
      </c>
      <c r="BP30" s="306" t="s">
        <v>1615</v>
      </c>
      <c r="BQ30" s="306" t="s">
        <v>1616</v>
      </c>
      <c r="BR30" s="306" t="s">
        <v>1617</v>
      </c>
      <c r="BS30" s="306" t="s">
        <v>1618</v>
      </c>
      <c r="BT30" s="306" t="s">
        <v>1619</v>
      </c>
      <c r="BU30" s="306" t="s">
        <v>1620</v>
      </c>
      <c r="BV30" s="306" t="s">
        <v>1615</v>
      </c>
      <c r="BW30" s="306" t="s">
        <v>1616</v>
      </c>
      <c r="BX30" s="306" t="s">
        <v>1617</v>
      </c>
      <c r="BY30" s="306" t="s">
        <v>1618</v>
      </c>
      <c r="BZ30" s="306" t="s">
        <v>1619</v>
      </c>
      <c r="CA30" s="306" t="s">
        <v>1620</v>
      </c>
      <c r="CB30" s="306" t="s">
        <v>1615</v>
      </c>
      <c r="CC30" s="306" t="s">
        <v>1616</v>
      </c>
      <c r="CD30" s="306" t="s">
        <v>1617</v>
      </c>
      <c r="CE30" s="306" t="s">
        <v>1618</v>
      </c>
      <c r="CF30" s="306" t="s">
        <v>1619</v>
      </c>
      <c r="CG30" s="306" t="s">
        <v>1620</v>
      </c>
      <c r="CH30" s="306" t="s">
        <v>1615</v>
      </c>
      <c r="CI30" s="306" t="s">
        <v>1616</v>
      </c>
      <c r="CJ30" s="306" t="s">
        <v>1617</v>
      </c>
      <c r="CK30" s="306" t="s">
        <v>1618</v>
      </c>
      <c r="CL30" s="306" t="s">
        <v>1619</v>
      </c>
      <c r="CM30" s="306" t="s">
        <v>1620</v>
      </c>
      <c r="CN30" s="306" t="s">
        <v>1615</v>
      </c>
      <c r="CO30" s="306" t="s">
        <v>1616</v>
      </c>
      <c r="CP30" s="306" t="s">
        <v>1617</v>
      </c>
      <c r="CQ30" s="306" t="s">
        <v>1618</v>
      </c>
      <c r="CR30" s="311" t="s">
        <v>1619</v>
      </c>
      <c r="CS30" s="307" t="s">
        <v>1620</v>
      </c>
      <c r="CT30" s="12"/>
      <c r="CU30" s="308" t="s">
        <v>1614</v>
      </c>
      <c r="CV30" s="12"/>
      <c r="CW30" s="308"/>
      <c r="CX30" s="9"/>
    </row>
    <row r="31" spans="1:102" s="3" customFormat="1" ht="20.25" customHeight="1" thickTop="1" x14ac:dyDescent="0.2">
      <c r="A31" s="9"/>
      <c r="B31" s="294" t="s">
        <v>566</v>
      </c>
      <c r="C31" s="286" t="s">
        <v>167</v>
      </c>
      <c r="D31" s="286">
        <v>3</v>
      </c>
      <c r="E31" s="1039"/>
      <c r="F31" s="1039"/>
      <c r="G31" s="1039"/>
      <c r="H31" s="1039"/>
      <c r="I31" s="1039"/>
      <c r="J31" s="1040">
        <f t="shared" si="0"/>
        <v>0</v>
      </c>
      <c r="K31" s="1333">
        <v>0</v>
      </c>
      <c r="L31" s="1333">
        <v>0</v>
      </c>
      <c r="M31" s="1333">
        <v>0</v>
      </c>
      <c r="N31" s="1333">
        <v>0</v>
      </c>
      <c r="O31" s="1333">
        <v>0</v>
      </c>
      <c r="P31" s="306">
        <f t="shared" si="1"/>
        <v>0</v>
      </c>
      <c r="Q31" s="1039"/>
      <c r="R31" s="1039"/>
      <c r="S31" s="1039"/>
      <c r="T31" s="1039"/>
      <c r="U31" s="1039"/>
      <c r="V31" s="1040">
        <f t="shared" si="2"/>
        <v>0</v>
      </c>
      <c r="W31" s="1039"/>
      <c r="X31" s="1039"/>
      <c r="Y31" s="1039"/>
      <c r="Z31" s="1039"/>
      <c r="AA31" s="1039"/>
      <c r="AB31" s="1040">
        <f t="shared" si="3"/>
        <v>0</v>
      </c>
      <c r="AC31" s="1039"/>
      <c r="AD31" s="1039"/>
      <c r="AE31" s="1039"/>
      <c r="AF31" s="1039"/>
      <c r="AG31" s="1039"/>
      <c r="AH31" s="1040">
        <f t="shared" si="4"/>
        <v>0</v>
      </c>
      <c r="AI31" s="1039"/>
      <c r="AJ31" s="1039"/>
      <c r="AK31" s="1039"/>
      <c r="AL31" s="1039"/>
      <c r="AM31" s="1039"/>
      <c r="AN31" s="1040">
        <f t="shared" si="5"/>
        <v>0</v>
      </c>
      <c r="AO31" s="1039"/>
      <c r="AP31" s="1039"/>
      <c r="AQ31" s="1039"/>
      <c r="AR31" s="1039"/>
      <c r="AS31" s="1039"/>
      <c r="AT31" s="1046">
        <f t="shared" si="6"/>
        <v>0</v>
      </c>
      <c r="AU31" s="12"/>
      <c r="AV31" s="308" t="s">
        <v>1621</v>
      </c>
      <c r="AW31" s="12"/>
      <c r="AX31" s="1330" t="s">
        <v>543</v>
      </c>
      <c r="AY31" s="9"/>
      <c r="AZ31" s="9"/>
      <c r="BA31" s="294" t="s">
        <v>566</v>
      </c>
      <c r="BB31" s="286" t="s">
        <v>167</v>
      </c>
      <c r="BC31" s="286">
        <v>3</v>
      </c>
      <c r="BD31" s="309" t="s">
        <v>1622</v>
      </c>
      <c r="BE31" s="309" t="s">
        <v>1623</v>
      </c>
      <c r="BF31" s="309" t="s">
        <v>1624</v>
      </c>
      <c r="BG31" s="309" t="s">
        <v>1625</v>
      </c>
      <c r="BH31" s="309" t="s">
        <v>1626</v>
      </c>
      <c r="BI31" s="306" t="s">
        <v>1627</v>
      </c>
      <c r="BJ31" s="309" t="s">
        <v>1622</v>
      </c>
      <c r="BK31" s="309" t="s">
        <v>1623</v>
      </c>
      <c r="BL31" s="309" t="s">
        <v>1624</v>
      </c>
      <c r="BM31" s="309" t="s">
        <v>1625</v>
      </c>
      <c r="BN31" s="309" t="s">
        <v>1626</v>
      </c>
      <c r="BO31" s="306" t="s">
        <v>1627</v>
      </c>
      <c r="BP31" s="309" t="s">
        <v>1622</v>
      </c>
      <c r="BQ31" s="309" t="s">
        <v>1623</v>
      </c>
      <c r="BR31" s="309" t="s">
        <v>1624</v>
      </c>
      <c r="BS31" s="309" t="s">
        <v>1625</v>
      </c>
      <c r="BT31" s="309" t="s">
        <v>1626</v>
      </c>
      <c r="BU31" s="306" t="s">
        <v>1627</v>
      </c>
      <c r="BV31" s="309" t="s">
        <v>1622</v>
      </c>
      <c r="BW31" s="309" t="s">
        <v>1623</v>
      </c>
      <c r="BX31" s="309" t="s">
        <v>1624</v>
      </c>
      <c r="BY31" s="309" t="s">
        <v>1625</v>
      </c>
      <c r="BZ31" s="309" t="s">
        <v>1626</v>
      </c>
      <c r="CA31" s="306" t="s">
        <v>1627</v>
      </c>
      <c r="CB31" s="309" t="s">
        <v>1622</v>
      </c>
      <c r="CC31" s="309" t="s">
        <v>1623</v>
      </c>
      <c r="CD31" s="309" t="s">
        <v>1624</v>
      </c>
      <c r="CE31" s="309" t="s">
        <v>1625</v>
      </c>
      <c r="CF31" s="309" t="s">
        <v>1626</v>
      </c>
      <c r="CG31" s="306" t="s">
        <v>1627</v>
      </c>
      <c r="CH31" s="309" t="s">
        <v>1622</v>
      </c>
      <c r="CI31" s="309" t="s">
        <v>1623</v>
      </c>
      <c r="CJ31" s="309" t="s">
        <v>1624</v>
      </c>
      <c r="CK31" s="309" t="s">
        <v>1625</v>
      </c>
      <c r="CL31" s="309" t="s">
        <v>1626</v>
      </c>
      <c r="CM31" s="306" t="s">
        <v>1627</v>
      </c>
      <c r="CN31" s="309" t="s">
        <v>1622</v>
      </c>
      <c r="CO31" s="309" t="s">
        <v>1623</v>
      </c>
      <c r="CP31" s="309" t="s">
        <v>1624</v>
      </c>
      <c r="CQ31" s="309" t="s">
        <v>1625</v>
      </c>
      <c r="CR31" s="310" t="s">
        <v>1626</v>
      </c>
      <c r="CS31" s="307" t="s">
        <v>1627</v>
      </c>
      <c r="CT31" s="12"/>
      <c r="CU31" s="308" t="s">
        <v>1621</v>
      </c>
      <c r="CV31" s="12"/>
      <c r="CW31" s="308"/>
      <c r="CX31" s="9"/>
    </row>
    <row r="32" spans="1:102" s="3" customFormat="1" ht="20.25" customHeight="1" x14ac:dyDescent="0.2">
      <c r="A32" s="9"/>
      <c r="B32" s="294" t="s">
        <v>574</v>
      </c>
      <c r="C32" s="286" t="s">
        <v>167</v>
      </c>
      <c r="D32" s="286">
        <v>3</v>
      </c>
      <c r="E32" s="1039"/>
      <c r="F32" s="1039"/>
      <c r="G32" s="1039"/>
      <c r="H32" s="1039"/>
      <c r="I32" s="1039"/>
      <c r="J32" s="1040">
        <f t="shared" si="0"/>
        <v>0</v>
      </c>
      <c r="K32" s="1327">
        <v>0</v>
      </c>
      <c r="L32" s="1327">
        <v>0</v>
      </c>
      <c r="M32" s="1327">
        <v>0</v>
      </c>
      <c r="N32" s="1327">
        <v>0</v>
      </c>
      <c r="O32" s="1327">
        <v>0</v>
      </c>
      <c r="P32" s="306">
        <f t="shared" si="1"/>
        <v>0</v>
      </c>
      <c r="Q32" s="1039"/>
      <c r="R32" s="1039"/>
      <c r="S32" s="1039"/>
      <c r="T32" s="1039"/>
      <c r="U32" s="1039"/>
      <c r="V32" s="1040">
        <f t="shared" si="2"/>
        <v>0</v>
      </c>
      <c r="W32" s="1039"/>
      <c r="X32" s="1039"/>
      <c r="Y32" s="1039"/>
      <c r="Z32" s="1039"/>
      <c r="AA32" s="1039"/>
      <c r="AB32" s="1040">
        <f t="shared" si="3"/>
        <v>0</v>
      </c>
      <c r="AC32" s="1039"/>
      <c r="AD32" s="1039"/>
      <c r="AE32" s="1039"/>
      <c r="AF32" s="1039"/>
      <c r="AG32" s="1039"/>
      <c r="AH32" s="1040">
        <f t="shared" si="4"/>
        <v>0</v>
      </c>
      <c r="AI32" s="1039"/>
      <c r="AJ32" s="1039"/>
      <c r="AK32" s="1039"/>
      <c r="AL32" s="1039"/>
      <c r="AM32" s="1039"/>
      <c r="AN32" s="1040">
        <f t="shared" si="5"/>
        <v>0</v>
      </c>
      <c r="AO32" s="1039"/>
      <c r="AP32" s="1039"/>
      <c r="AQ32" s="1039"/>
      <c r="AR32" s="1039"/>
      <c r="AS32" s="1039"/>
      <c r="AT32" s="1046">
        <f t="shared" si="6"/>
        <v>0</v>
      </c>
      <c r="AU32" s="12"/>
      <c r="AV32" s="308" t="s">
        <v>1628</v>
      </c>
      <c r="AW32" s="12"/>
      <c r="AX32" s="1330" t="s">
        <v>543</v>
      </c>
      <c r="AY32" s="9"/>
      <c r="AZ32" s="9"/>
      <c r="BA32" s="294" t="s">
        <v>574</v>
      </c>
      <c r="BB32" s="286" t="s">
        <v>167</v>
      </c>
      <c r="BC32" s="286">
        <v>3</v>
      </c>
      <c r="BD32" s="309" t="s">
        <v>1629</v>
      </c>
      <c r="BE32" s="309" t="s">
        <v>1630</v>
      </c>
      <c r="BF32" s="309" t="s">
        <v>1631</v>
      </c>
      <c r="BG32" s="309" t="s">
        <v>1632</v>
      </c>
      <c r="BH32" s="309" t="s">
        <v>1633</v>
      </c>
      <c r="BI32" s="306" t="s">
        <v>1634</v>
      </c>
      <c r="BJ32" s="309" t="s">
        <v>1629</v>
      </c>
      <c r="BK32" s="309" t="s">
        <v>1630</v>
      </c>
      <c r="BL32" s="309" t="s">
        <v>1631</v>
      </c>
      <c r="BM32" s="309" t="s">
        <v>1632</v>
      </c>
      <c r="BN32" s="309" t="s">
        <v>1633</v>
      </c>
      <c r="BO32" s="306" t="s">
        <v>1634</v>
      </c>
      <c r="BP32" s="309" t="s">
        <v>1629</v>
      </c>
      <c r="BQ32" s="309" t="s">
        <v>1630</v>
      </c>
      <c r="BR32" s="309" t="s">
        <v>1631</v>
      </c>
      <c r="BS32" s="309" t="s">
        <v>1632</v>
      </c>
      <c r="BT32" s="309" t="s">
        <v>1633</v>
      </c>
      <c r="BU32" s="306" t="s">
        <v>1634</v>
      </c>
      <c r="BV32" s="309" t="s">
        <v>1629</v>
      </c>
      <c r="BW32" s="309" t="s">
        <v>1630</v>
      </c>
      <c r="BX32" s="309" t="s">
        <v>1631</v>
      </c>
      <c r="BY32" s="309" t="s">
        <v>1632</v>
      </c>
      <c r="BZ32" s="309" t="s">
        <v>1633</v>
      </c>
      <c r="CA32" s="306" t="s">
        <v>1634</v>
      </c>
      <c r="CB32" s="309" t="s">
        <v>1629</v>
      </c>
      <c r="CC32" s="309" t="s">
        <v>1630</v>
      </c>
      <c r="CD32" s="309" t="s">
        <v>1631</v>
      </c>
      <c r="CE32" s="309" t="s">
        <v>1632</v>
      </c>
      <c r="CF32" s="309" t="s">
        <v>1633</v>
      </c>
      <c r="CG32" s="306" t="s">
        <v>1634</v>
      </c>
      <c r="CH32" s="309" t="s">
        <v>1629</v>
      </c>
      <c r="CI32" s="309" t="s">
        <v>1630</v>
      </c>
      <c r="CJ32" s="309" t="s">
        <v>1631</v>
      </c>
      <c r="CK32" s="309" t="s">
        <v>1632</v>
      </c>
      <c r="CL32" s="309" t="s">
        <v>1633</v>
      </c>
      <c r="CM32" s="306" t="s">
        <v>1634</v>
      </c>
      <c r="CN32" s="309" t="s">
        <v>1629</v>
      </c>
      <c r="CO32" s="309" t="s">
        <v>1630</v>
      </c>
      <c r="CP32" s="309" t="s">
        <v>1631</v>
      </c>
      <c r="CQ32" s="309" t="s">
        <v>1632</v>
      </c>
      <c r="CR32" s="310" t="s">
        <v>1633</v>
      </c>
      <c r="CS32" s="307" t="s">
        <v>1634</v>
      </c>
      <c r="CT32" s="12"/>
      <c r="CU32" s="308" t="s">
        <v>1628</v>
      </c>
      <c r="CV32" s="12"/>
      <c r="CW32" s="308"/>
      <c r="CX32" s="9"/>
    </row>
    <row r="33" spans="1:102" s="3" customFormat="1" ht="20.25" customHeight="1" thickBot="1" x14ac:dyDescent="0.25">
      <c r="A33" s="9"/>
      <c r="B33" s="294" t="s">
        <v>582</v>
      </c>
      <c r="C33" s="286" t="s">
        <v>167</v>
      </c>
      <c r="D33" s="286">
        <v>3</v>
      </c>
      <c r="E33" s="1040">
        <f>IFERROR(SUM(E31:E32), 0)</f>
        <v>0</v>
      </c>
      <c r="F33" s="1040">
        <f>IFERROR(SUM(F31:F32), 0)</f>
        <v>0</v>
      </c>
      <c r="G33" s="1040">
        <f>IFERROR(SUM(G31:G32), 0)</f>
        <v>0</v>
      </c>
      <c r="H33" s="1040">
        <f>IFERROR(SUM(H31:H32), 0)</f>
        <v>0</v>
      </c>
      <c r="I33" s="1040">
        <f>IFERROR(SUM(I31:I32), 0)</f>
        <v>0</v>
      </c>
      <c r="J33" s="1040">
        <f t="shared" si="0"/>
        <v>0</v>
      </c>
      <c r="K33" s="306">
        <f>IFERROR(SUM(K31:K32), 0)</f>
        <v>0</v>
      </c>
      <c r="L33" s="306">
        <f>IFERROR(SUM(L31:L32), 0)</f>
        <v>0</v>
      </c>
      <c r="M33" s="306">
        <f>IFERROR(SUM(M31:M32), 0)</f>
        <v>0</v>
      </c>
      <c r="N33" s="306">
        <f>IFERROR(SUM(N31:N32), 0)</f>
        <v>0</v>
      </c>
      <c r="O33" s="306">
        <f>IFERROR(SUM(O31:O32), 0)</f>
        <v>0</v>
      </c>
      <c r="P33" s="306">
        <f t="shared" si="1"/>
        <v>0</v>
      </c>
      <c r="Q33" s="1040">
        <f>IFERROR(SUM(Q31:Q32), 0)</f>
        <v>0</v>
      </c>
      <c r="R33" s="1040">
        <f>IFERROR(SUM(R31:R32), 0)</f>
        <v>0</v>
      </c>
      <c r="S33" s="1040">
        <f>IFERROR(SUM(S31:S32), 0)</f>
        <v>0</v>
      </c>
      <c r="T33" s="1040">
        <f>IFERROR(SUM(T31:T32), 0)</f>
        <v>0</v>
      </c>
      <c r="U33" s="1040">
        <f>IFERROR(SUM(U31:U32), 0)</f>
        <v>0</v>
      </c>
      <c r="V33" s="1040">
        <f t="shared" si="2"/>
        <v>0</v>
      </c>
      <c r="W33" s="1040">
        <f>IFERROR(SUM(W31:W32), 0)</f>
        <v>0</v>
      </c>
      <c r="X33" s="1040">
        <f>IFERROR(SUM(X31:X32), 0)</f>
        <v>0</v>
      </c>
      <c r="Y33" s="1040">
        <f>IFERROR(SUM(Y31:Y32), 0)</f>
        <v>0</v>
      </c>
      <c r="Z33" s="1040">
        <f>IFERROR(SUM(Z31:Z32), 0)</f>
        <v>0</v>
      </c>
      <c r="AA33" s="1040">
        <f>IFERROR(SUM(AA31:AA32), 0)</f>
        <v>0</v>
      </c>
      <c r="AB33" s="1040">
        <f t="shared" si="3"/>
        <v>0</v>
      </c>
      <c r="AC33" s="1040">
        <f>IFERROR(SUM(AC31:AC32), 0)</f>
        <v>0</v>
      </c>
      <c r="AD33" s="1040">
        <f>IFERROR(SUM(AD31:AD32), 0)</f>
        <v>0</v>
      </c>
      <c r="AE33" s="1040">
        <f>IFERROR(SUM(AE31:AE32), 0)</f>
        <v>0</v>
      </c>
      <c r="AF33" s="1040">
        <f>IFERROR(SUM(AF31:AF32), 0)</f>
        <v>0</v>
      </c>
      <c r="AG33" s="1040">
        <f>IFERROR(SUM(AG31:AG32), 0)</f>
        <v>0</v>
      </c>
      <c r="AH33" s="1040">
        <f t="shared" si="4"/>
        <v>0</v>
      </c>
      <c r="AI33" s="1040">
        <f>IFERROR(SUM(AI31:AI32), 0)</f>
        <v>0</v>
      </c>
      <c r="AJ33" s="1040">
        <f>IFERROR(SUM(AJ31:AJ32), 0)</f>
        <v>0</v>
      </c>
      <c r="AK33" s="1040">
        <f>IFERROR(SUM(AK31:AK32), 0)</f>
        <v>0</v>
      </c>
      <c r="AL33" s="1040">
        <f>IFERROR(SUM(AL31:AL32), 0)</f>
        <v>0</v>
      </c>
      <c r="AM33" s="1040">
        <f>IFERROR(SUM(AM31:AM32), 0)</f>
        <v>0</v>
      </c>
      <c r="AN33" s="1040">
        <f t="shared" si="5"/>
        <v>0</v>
      </c>
      <c r="AO33" s="1040">
        <f>IFERROR(SUM(AO31:AO32), 0)</f>
        <v>0</v>
      </c>
      <c r="AP33" s="1040">
        <f>IFERROR(SUM(AP31:AP32), 0)</f>
        <v>0</v>
      </c>
      <c r="AQ33" s="1040">
        <f>IFERROR(SUM(AQ31:AQ32), 0)</f>
        <v>0</v>
      </c>
      <c r="AR33" s="1040">
        <f>IFERROR(SUM(AR31:AR32), 0)</f>
        <v>0</v>
      </c>
      <c r="AS33" s="1040">
        <f>IFERROR(SUM(AS31:AS32), 0)</f>
        <v>0</v>
      </c>
      <c r="AT33" s="1046">
        <f t="shared" si="6"/>
        <v>0</v>
      </c>
      <c r="AU33" s="12"/>
      <c r="AV33" s="308" t="s">
        <v>1635</v>
      </c>
      <c r="AW33" s="12"/>
      <c r="AX33" s="1330" t="s">
        <v>543</v>
      </c>
      <c r="AY33" s="9"/>
      <c r="AZ33" s="9"/>
      <c r="BA33" s="294" t="s">
        <v>582</v>
      </c>
      <c r="BB33" s="286" t="s">
        <v>167</v>
      </c>
      <c r="BC33" s="286">
        <v>3</v>
      </c>
      <c r="BD33" s="306" t="s">
        <v>1636</v>
      </c>
      <c r="BE33" s="306" t="s">
        <v>1637</v>
      </c>
      <c r="BF33" s="306" t="s">
        <v>1638</v>
      </c>
      <c r="BG33" s="306" t="s">
        <v>1639</v>
      </c>
      <c r="BH33" s="306" t="s">
        <v>1640</v>
      </c>
      <c r="BI33" s="306" t="s">
        <v>1641</v>
      </c>
      <c r="BJ33" s="306" t="s">
        <v>1636</v>
      </c>
      <c r="BK33" s="306" t="s">
        <v>1637</v>
      </c>
      <c r="BL33" s="306" t="s">
        <v>1638</v>
      </c>
      <c r="BM33" s="306" t="s">
        <v>1639</v>
      </c>
      <c r="BN33" s="306" t="s">
        <v>1640</v>
      </c>
      <c r="BO33" s="306" t="s">
        <v>1641</v>
      </c>
      <c r="BP33" s="306" t="s">
        <v>1636</v>
      </c>
      <c r="BQ33" s="306" t="s">
        <v>1637</v>
      </c>
      <c r="BR33" s="306" t="s">
        <v>1638</v>
      </c>
      <c r="BS33" s="306" t="s">
        <v>1639</v>
      </c>
      <c r="BT33" s="306" t="s">
        <v>1640</v>
      </c>
      <c r="BU33" s="306" t="s">
        <v>1641</v>
      </c>
      <c r="BV33" s="306" t="s">
        <v>1636</v>
      </c>
      <c r="BW33" s="306" t="s">
        <v>1637</v>
      </c>
      <c r="BX33" s="306" t="s">
        <v>1638</v>
      </c>
      <c r="BY33" s="306" t="s">
        <v>1639</v>
      </c>
      <c r="BZ33" s="306" t="s">
        <v>1640</v>
      </c>
      <c r="CA33" s="306" t="s">
        <v>1641</v>
      </c>
      <c r="CB33" s="306" t="s">
        <v>1636</v>
      </c>
      <c r="CC33" s="306" t="s">
        <v>1637</v>
      </c>
      <c r="CD33" s="306" t="s">
        <v>1638</v>
      </c>
      <c r="CE33" s="306" t="s">
        <v>1639</v>
      </c>
      <c r="CF33" s="306" t="s">
        <v>1640</v>
      </c>
      <c r="CG33" s="306" t="s">
        <v>1641</v>
      </c>
      <c r="CH33" s="306" t="s">
        <v>1636</v>
      </c>
      <c r="CI33" s="306" t="s">
        <v>1637</v>
      </c>
      <c r="CJ33" s="306" t="s">
        <v>1638</v>
      </c>
      <c r="CK33" s="306" t="s">
        <v>1639</v>
      </c>
      <c r="CL33" s="306" t="s">
        <v>1640</v>
      </c>
      <c r="CM33" s="306" t="s">
        <v>1641</v>
      </c>
      <c r="CN33" s="306" t="s">
        <v>1636</v>
      </c>
      <c r="CO33" s="306" t="s">
        <v>1637</v>
      </c>
      <c r="CP33" s="306" t="s">
        <v>1638</v>
      </c>
      <c r="CQ33" s="306" t="s">
        <v>1639</v>
      </c>
      <c r="CR33" s="311" t="s">
        <v>1640</v>
      </c>
      <c r="CS33" s="307" t="s">
        <v>1641</v>
      </c>
      <c r="CT33" s="12"/>
      <c r="CU33" s="308" t="s">
        <v>1635</v>
      </c>
      <c r="CV33" s="12"/>
      <c r="CW33" s="308"/>
      <c r="CX33" s="9"/>
    </row>
    <row r="34" spans="1:102" s="3" customFormat="1" ht="20.25" customHeight="1" thickTop="1" x14ac:dyDescent="0.2">
      <c r="A34" s="9"/>
      <c r="B34" s="294" t="s">
        <v>590</v>
      </c>
      <c r="C34" s="286" t="s">
        <v>167</v>
      </c>
      <c r="D34" s="286">
        <v>3</v>
      </c>
      <c r="E34" s="1039"/>
      <c r="F34" s="1039"/>
      <c r="G34" s="1039"/>
      <c r="H34" s="1039"/>
      <c r="I34" s="1039"/>
      <c r="J34" s="1040">
        <f t="shared" si="0"/>
        <v>0</v>
      </c>
      <c r="K34" s="1333">
        <v>0</v>
      </c>
      <c r="L34" s="1333">
        <v>0</v>
      </c>
      <c r="M34" s="1333">
        <v>0</v>
      </c>
      <c r="N34" s="1333">
        <v>0</v>
      </c>
      <c r="O34" s="1333">
        <v>0</v>
      </c>
      <c r="P34" s="306">
        <f t="shared" si="1"/>
        <v>0</v>
      </c>
      <c r="Q34" s="1039"/>
      <c r="R34" s="1039"/>
      <c r="S34" s="1039"/>
      <c r="T34" s="1039"/>
      <c r="U34" s="1039"/>
      <c r="V34" s="1040">
        <f t="shared" si="2"/>
        <v>0</v>
      </c>
      <c r="W34" s="1039"/>
      <c r="X34" s="1039"/>
      <c r="Y34" s="1039"/>
      <c r="Z34" s="1039"/>
      <c r="AA34" s="1039"/>
      <c r="AB34" s="1040">
        <f t="shared" si="3"/>
        <v>0</v>
      </c>
      <c r="AC34" s="1039"/>
      <c r="AD34" s="1039"/>
      <c r="AE34" s="1039"/>
      <c r="AF34" s="1039"/>
      <c r="AG34" s="1039"/>
      <c r="AH34" s="1040">
        <f t="shared" si="4"/>
        <v>0</v>
      </c>
      <c r="AI34" s="1039"/>
      <c r="AJ34" s="1039"/>
      <c r="AK34" s="1039"/>
      <c r="AL34" s="1039"/>
      <c r="AM34" s="1039"/>
      <c r="AN34" s="1040">
        <f t="shared" si="5"/>
        <v>0</v>
      </c>
      <c r="AO34" s="1039"/>
      <c r="AP34" s="1039"/>
      <c r="AQ34" s="1039"/>
      <c r="AR34" s="1039"/>
      <c r="AS34" s="1039"/>
      <c r="AT34" s="1046">
        <f t="shared" si="6"/>
        <v>0</v>
      </c>
      <c r="AU34" s="12"/>
      <c r="AV34" s="308" t="s">
        <v>1642</v>
      </c>
      <c r="AW34" s="12"/>
      <c r="AX34" s="1330" t="s">
        <v>543</v>
      </c>
      <c r="AY34" s="9"/>
      <c r="AZ34" s="9"/>
      <c r="BA34" s="294" t="s">
        <v>590</v>
      </c>
      <c r="BB34" s="286" t="s">
        <v>167</v>
      </c>
      <c r="BC34" s="286">
        <v>3</v>
      </c>
      <c r="BD34" s="309" t="s">
        <v>1643</v>
      </c>
      <c r="BE34" s="309" t="s">
        <v>1644</v>
      </c>
      <c r="BF34" s="309" t="s">
        <v>1645</v>
      </c>
      <c r="BG34" s="309" t="s">
        <v>1646</v>
      </c>
      <c r="BH34" s="309" t="s">
        <v>1647</v>
      </c>
      <c r="BI34" s="306" t="s">
        <v>1648</v>
      </c>
      <c r="BJ34" s="309" t="s">
        <v>1643</v>
      </c>
      <c r="BK34" s="309" t="s">
        <v>1644</v>
      </c>
      <c r="BL34" s="309" t="s">
        <v>1645</v>
      </c>
      <c r="BM34" s="309" t="s">
        <v>1646</v>
      </c>
      <c r="BN34" s="309" t="s">
        <v>1647</v>
      </c>
      <c r="BO34" s="306" t="s">
        <v>1648</v>
      </c>
      <c r="BP34" s="309" t="s">
        <v>1643</v>
      </c>
      <c r="BQ34" s="309" t="s">
        <v>1644</v>
      </c>
      <c r="BR34" s="309" t="s">
        <v>1645</v>
      </c>
      <c r="BS34" s="309" t="s">
        <v>1646</v>
      </c>
      <c r="BT34" s="309" t="s">
        <v>1647</v>
      </c>
      <c r="BU34" s="306" t="s">
        <v>1648</v>
      </c>
      <c r="BV34" s="309" t="s">
        <v>1643</v>
      </c>
      <c r="BW34" s="309" t="s">
        <v>1644</v>
      </c>
      <c r="BX34" s="309" t="s">
        <v>1645</v>
      </c>
      <c r="BY34" s="309" t="s">
        <v>1646</v>
      </c>
      <c r="BZ34" s="309" t="s">
        <v>1647</v>
      </c>
      <c r="CA34" s="306" t="s">
        <v>1648</v>
      </c>
      <c r="CB34" s="309" t="s">
        <v>1643</v>
      </c>
      <c r="CC34" s="309" t="s">
        <v>1644</v>
      </c>
      <c r="CD34" s="309" t="s">
        <v>1645</v>
      </c>
      <c r="CE34" s="309" t="s">
        <v>1646</v>
      </c>
      <c r="CF34" s="309" t="s">
        <v>1647</v>
      </c>
      <c r="CG34" s="306" t="s">
        <v>1648</v>
      </c>
      <c r="CH34" s="309" t="s">
        <v>1643</v>
      </c>
      <c r="CI34" s="309" t="s">
        <v>1644</v>
      </c>
      <c r="CJ34" s="309" t="s">
        <v>1645</v>
      </c>
      <c r="CK34" s="309" t="s">
        <v>1646</v>
      </c>
      <c r="CL34" s="309" t="s">
        <v>1647</v>
      </c>
      <c r="CM34" s="306" t="s">
        <v>1648</v>
      </c>
      <c r="CN34" s="309" t="s">
        <v>1643</v>
      </c>
      <c r="CO34" s="309" t="s">
        <v>1644</v>
      </c>
      <c r="CP34" s="309" t="s">
        <v>1645</v>
      </c>
      <c r="CQ34" s="309" t="s">
        <v>1646</v>
      </c>
      <c r="CR34" s="310" t="s">
        <v>1647</v>
      </c>
      <c r="CS34" s="307" t="s">
        <v>1648</v>
      </c>
      <c r="CT34" s="12"/>
      <c r="CU34" s="308" t="s">
        <v>1642</v>
      </c>
      <c r="CV34" s="12"/>
      <c r="CW34" s="308"/>
      <c r="CX34" s="9"/>
    </row>
    <row r="35" spans="1:102" s="3" customFormat="1" ht="20.25" customHeight="1" x14ac:dyDescent="0.2">
      <c r="A35" s="9"/>
      <c r="B35" s="294" t="s">
        <v>598</v>
      </c>
      <c r="C35" s="286" t="s">
        <v>167</v>
      </c>
      <c r="D35" s="286">
        <v>3</v>
      </c>
      <c r="E35" s="1039"/>
      <c r="F35" s="1039"/>
      <c r="G35" s="1039"/>
      <c r="H35" s="1039"/>
      <c r="I35" s="1039"/>
      <c r="J35" s="1040">
        <f t="shared" si="0"/>
        <v>0</v>
      </c>
      <c r="K35" s="1327">
        <v>0</v>
      </c>
      <c r="L35" s="1327">
        <v>0</v>
      </c>
      <c r="M35" s="1327">
        <v>0</v>
      </c>
      <c r="N35" s="1327">
        <v>0</v>
      </c>
      <c r="O35" s="1327">
        <v>0</v>
      </c>
      <c r="P35" s="306">
        <f t="shared" si="1"/>
        <v>0</v>
      </c>
      <c r="Q35" s="1039"/>
      <c r="R35" s="1039"/>
      <c r="S35" s="1039"/>
      <c r="T35" s="1039"/>
      <c r="U35" s="1039"/>
      <c r="V35" s="1040">
        <f t="shared" si="2"/>
        <v>0</v>
      </c>
      <c r="W35" s="1039"/>
      <c r="X35" s="1039"/>
      <c r="Y35" s="1039"/>
      <c r="Z35" s="1039"/>
      <c r="AA35" s="1039"/>
      <c r="AB35" s="1040">
        <f t="shared" si="3"/>
        <v>0</v>
      </c>
      <c r="AC35" s="1039"/>
      <c r="AD35" s="1039"/>
      <c r="AE35" s="1039"/>
      <c r="AF35" s="1039"/>
      <c r="AG35" s="1039"/>
      <c r="AH35" s="1040">
        <f t="shared" si="4"/>
        <v>0</v>
      </c>
      <c r="AI35" s="1039"/>
      <c r="AJ35" s="1039"/>
      <c r="AK35" s="1039"/>
      <c r="AL35" s="1039"/>
      <c r="AM35" s="1039"/>
      <c r="AN35" s="1040">
        <f t="shared" si="5"/>
        <v>0</v>
      </c>
      <c r="AO35" s="1039"/>
      <c r="AP35" s="1039"/>
      <c r="AQ35" s="1039"/>
      <c r="AR35" s="1039"/>
      <c r="AS35" s="1039"/>
      <c r="AT35" s="1046">
        <f t="shared" si="6"/>
        <v>0</v>
      </c>
      <c r="AU35" s="12"/>
      <c r="AV35" s="308" t="s">
        <v>1649</v>
      </c>
      <c r="AW35" s="12"/>
      <c r="AX35" s="1330" t="s">
        <v>543</v>
      </c>
      <c r="AY35" s="9"/>
      <c r="AZ35" s="9"/>
      <c r="BA35" s="294" t="s">
        <v>598</v>
      </c>
      <c r="BB35" s="286" t="s">
        <v>167</v>
      </c>
      <c r="BC35" s="286">
        <v>3</v>
      </c>
      <c r="BD35" s="309" t="s">
        <v>1650</v>
      </c>
      <c r="BE35" s="309" t="s">
        <v>1651</v>
      </c>
      <c r="BF35" s="309" t="s">
        <v>1652</v>
      </c>
      <c r="BG35" s="309" t="s">
        <v>1653</v>
      </c>
      <c r="BH35" s="309" t="s">
        <v>1654</v>
      </c>
      <c r="BI35" s="306" t="s">
        <v>1655</v>
      </c>
      <c r="BJ35" s="309" t="s">
        <v>1650</v>
      </c>
      <c r="BK35" s="309" t="s">
        <v>1651</v>
      </c>
      <c r="BL35" s="309" t="s">
        <v>1652</v>
      </c>
      <c r="BM35" s="309" t="s">
        <v>1653</v>
      </c>
      <c r="BN35" s="309" t="s">
        <v>1654</v>
      </c>
      <c r="BO35" s="306" t="s">
        <v>1655</v>
      </c>
      <c r="BP35" s="309" t="s">
        <v>1650</v>
      </c>
      <c r="BQ35" s="309" t="s">
        <v>1651</v>
      </c>
      <c r="BR35" s="309" t="s">
        <v>1652</v>
      </c>
      <c r="BS35" s="309" t="s">
        <v>1653</v>
      </c>
      <c r="BT35" s="309" t="s">
        <v>1654</v>
      </c>
      <c r="BU35" s="306" t="s">
        <v>1655</v>
      </c>
      <c r="BV35" s="309" t="s">
        <v>1650</v>
      </c>
      <c r="BW35" s="309" t="s">
        <v>1651</v>
      </c>
      <c r="BX35" s="309" t="s">
        <v>1652</v>
      </c>
      <c r="BY35" s="309" t="s">
        <v>1653</v>
      </c>
      <c r="BZ35" s="309" t="s">
        <v>1654</v>
      </c>
      <c r="CA35" s="306" t="s">
        <v>1655</v>
      </c>
      <c r="CB35" s="309" t="s">
        <v>1650</v>
      </c>
      <c r="CC35" s="309" t="s">
        <v>1651</v>
      </c>
      <c r="CD35" s="309" t="s">
        <v>1652</v>
      </c>
      <c r="CE35" s="309" t="s">
        <v>1653</v>
      </c>
      <c r="CF35" s="309" t="s">
        <v>1654</v>
      </c>
      <c r="CG35" s="306" t="s">
        <v>1655</v>
      </c>
      <c r="CH35" s="309" t="s">
        <v>1650</v>
      </c>
      <c r="CI35" s="309" t="s">
        <v>1651</v>
      </c>
      <c r="CJ35" s="309" t="s">
        <v>1652</v>
      </c>
      <c r="CK35" s="309" t="s">
        <v>1653</v>
      </c>
      <c r="CL35" s="309" t="s">
        <v>1654</v>
      </c>
      <c r="CM35" s="306" t="s">
        <v>1655</v>
      </c>
      <c r="CN35" s="309" t="s">
        <v>1650</v>
      </c>
      <c r="CO35" s="309" t="s">
        <v>1651</v>
      </c>
      <c r="CP35" s="309" t="s">
        <v>1652</v>
      </c>
      <c r="CQ35" s="309" t="s">
        <v>1653</v>
      </c>
      <c r="CR35" s="310" t="s">
        <v>1654</v>
      </c>
      <c r="CS35" s="307" t="s">
        <v>1655</v>
      </c>
      <c r="CT35" s="12"/>
      <c r="CU35" s="308" t="s">
        <v>1649</v>
      </c>
      <c r="CV35" s="12"/>
      <c r="CW35" s="308"/>
      <c r="CX35" s="9"/>
    </row>
    <row r="36" spans="1:102" s="3" customFormat="1" ht="20.25" customHeight="1" thickBot="1" x14ac:dyDescent="0.25">
      <c r="A36" s="9"/>
      <c r="B36" s="294" t="s">
        <v>606</v>
      </c>
      <c r="C36" s="286" t="s">
        <v>167</v>
      </c>
      <c r="D36" s="286">
        <v>3</v>
      </c>
      <c r="E36" s="1040">
        <f>IFERROR(SUM(E34:E35), 0)</f>
        <v>0</v>
      </c>
      <c r="F36" s="1040">
        <f>IFERROR(SUM(F34:F35), 0)</f>
        <v>0</v>
      </c>
      <c r="G36" s="1040">
        <f>IFERROR(SUM(G34:G35), 0)</f>
        <v>0</v>
      </c>
      <c r="H36" s="1040">
        <f>IFERROR(SUM(H34:H35), 0)</f>
        <v>0</v>
      </c>
      <c r="I36" s="1040">
        <f>IFERROR(SUM(I34:I35), 0)</f>
        <v>0</v>
      </c>
      <c r="J36" s="1040">
        <f t="shared" si="0"/>
        <v>0</v>
      </c>
      <c r="K36" s="306">
        <f>IFERROR(SUM(K34:K35), 0)</f>
        <v>0</v>
      </c>
      <c r="L36" s="306">
        <f>IFERROR(SUM(L34:L35), 0)</f>
        <v>0</v>
      </c>
      <c r="M36" s="306">
        <f>IFERROR(SUM(M34:M35), 0)</f>
        <v>0</v>
      </c>
      <c r="N36" s="306">
        <f>IFERROR(SUM(N34:N35), 0)</f>
        <v>0</v>
      </c>
      <c r="O36" s="306">
        <f>IFERROR(SUM(O34:O35), 0)</f>
        <v>0</v>
      </c>
      <c r="P36" s="306">
        <f t="shared" si="1"/>
        <v>0</v>
      </c>
      <c r="Q36" s="1040">
        <f>IFERROR(SUM(Q34:Q35), 0)</f>
        <v>0</v>
      </c>
      <c r="R36" s="1040">
        <f>IFERROR(SUM(R34:R35), 0)</f>
        <v>0</v>
      </c>
      <c r="S36" s="1040">
        <f>IFERROR(SUM(S34:S35), 0)</f>
        <v>0</v>
      </c>
      <c r="T36" s="1040">
        <f>IFERROR(SUM(T34:T35), 0)</f>
        <v>0</v>
      </c>
      <c r="U36" s="1040">
        <f>IFERROR(SUM(U34:U35), 0)</f>
        <v>0</v>
      </c>
      <c r="V36" s="1040">
        <f t="shared" si="2"/>
        <v>0</v>
      </c>
      <c r="W36" s="1040">
        <f>IFERROR(SUM(W34:W35), 0)</f>
        <v>0</v>
      </c>
      <c r="X36" s="1040">
        <f>IFERROR(SUM(X34:X35), 0)</f>
        <v>0</v>
      </c>
      <c r="Y36" s="1040">
        <f>IFERROR(SUM(Y34:Y35), 0)</f>
        <v>0</v>
      </c>
      <c r="Z36" s="1040">
        <f>IFERROR(SUM(Z34:Z35), 0)</f>
        <v>0</v>
      </c>
      <c r="AA36" s="1040">
        <f>IFERROR(SUM(AA34:AA35), 0)</f>
        <v>0</v>
      </c>
      <c r="AB36" s="1040">
        <f t="shared" si="3"/>
        <v>0</v>
      </c>
      <c r="AC36" s="1040">
        <f>IFERROR(SUM(AC34:AC35), 0)</f>
        <v>0</v>
      </c>
      <c r="AD36" s="1040">
        <f>IFERROR(SUM(AD34:AD35), 0)</f>
        <v>0</v>
      </c>
      <c r="AE36" s="1040">
        <f>IFERROR(SUM(AE34:AE35), 0)</f>
        <v>0</v>
      </c>
      <c r="AF36" s="1040">
        <f>IFERROR(SUM(AF34:AF35), 0)</f>
        <v>0</v>
      </c>
      <c r="AG36" s="1040">
        <f>IFERROR(SUM(AG34:AG35), 0)</f>
        <v>0</v>
      </c>
      <c r="AH36" s="1040">
        <f t="shared" si="4"/>
        <v>0</v>
      </c>
      <c r="AI36" s="1040">
        <f>IFERROR(SUM(AI34:AI35), 0)</f>
        <v>0</v>
      </c>
      <c r="AJ36" s="1040">
        <f>IFERROR(SUM(AJ34:AJ35), 0)</f>
        <v>0</v>
      </c>
      <c r="AK36" s="1040">
        <f>IFERROR(SUM(AK34:AK35), 0)</f>
        <v>0</v>
      </c>
      <c r="AL36" s="1040">
        <f>IFERROR(SUM(AL34:AL35), 0)</f>
        <v>0</v>
      </c>
      <c r="AM36" s="1040">
        <f>IFERROR(SUM(AM34:AM35), 0)</f>
        <v>0</v>
      </c>
      <c r="AN36" s="1040">
        <f t="shared" si="5"/>
        <v>0</v>
      </c>
      <c r="AO36" s="1040">
        <f>IFERROR(SUM(AO34:AO35), 0)</f>
        <v>0</v>
      </c>
      <c r="AP36" s="1040">
        <f>IFERROR(SUM(AP34:AP35), 0)</f>
        <v>0</v>
      </c>
      <c r="AQ36" s="1040">
        <f>IFERROR(SUM(AQ34:AQ35), 0)</f>
        <v>0</v>
      </c>
      <c r="AR36" s="1040">
        <f>IFERROR(SUM(AR34:AR35), 0)</f>
        <v>0</v>
      </c>
      <c r="AS36" s="1040">
        <f>IFERROR(SUM(AS34:AS35), 0)</f>
        <v>0</v>
      </c>
      <c r="AT36" s="1046">
        <f t="shared" si="6"/>
        <v>0</v>
      </c>
      <c r="AU36" s="12"/>
      <c r="AV36" s="308" t="s">
        <v>1656</v>
      </c>
      <c r="AW36" s="12"/>
      <c r="AX36" s="1330" t="s">
        <v>543</v>
      </c>
      <c r="AY36" s="9"/>
      <c r="AZ36" s="9"/>
      <c r="BA36" s="294" t="s">
        <v>606</v>
      </c>
      <c r="BB36" s="286" t="s">
        <v>167</v>
      </c>
      <c r="BC36" s="286">
        <v>3</v>
      </c>
      <c r="BD36" s="306" t="s">
        <v>1657</v>
      </c>
      <c r="BE36" s="306" t="s">
        <v>1658</v>
      </c>
      <c r="BF36" s="306" t="s">
        <v>1659</v>
      </c>
      <c r="BG36" s="306" t="s">
        <v>1660</v>
      </c>
      <c r="BH36" s="306" t="s">
        <v>1661</v>
      </c>
      <c r="BI36" s="306" t="s">
        <v>1662</v>
      </c>
      <c r="BJ36" s="306" t="s">
        <v>1657</v>
      </c>
      <c r="BK36" s="306" t="s">
        <v>1658</v>
      </c>
      <c r="BL36" s="306" t="s">
        <v>1659</v>
      </c>
      <c r="BM36" s="306" t="s">
        <v>1660</v>
      </c>
      <c r="BN36" s="306" t="s">
        <v>1661</v>
      </c>
      <c r="BO36" s="306" t="s">
        <v>1662</v>
      </c>
      <c r="BP36" s="306" t="s">
        <v>1657</v>
      </c>
      <c r="BQ36" s="306" t="s">
        <v>1658</v>
      </c>
      <c r="BR36" s="306" t="s">
        <v>1659</v>
      </c>
      <c r="BS36" s="306" t="s">
        <v>1660</v>
      </c>
      <c r="BT36" s="306" t="s">
        <v>1661</v>
      </c>
      <c r="BU36" s="306" t="s">
        <v>1662</v>
      </c>
      <c r="BV36" s="306" t="s">
        <v>1657</v>
      </c>
      <c r="BW36" s="306" t="s">
        <v>1658</v>
      </c>
      <c r="BX36" s="306" t="s">
        <v>1659</v>
      </c>
      <c r="BY36" s="306" t="s">
        <v>1660</v>
      </c>
      <c r="BZ36" s="306" t="s">
        <v>1661</v>
      </c>
      <c r="CA36" s="306" t="s">
        <v>1662</v>
      </c>
      <c r="CB36" s="306" t="s">
        <v>1657</v>
      </c>
      <c r="CC36" s="306" t="s">
        <v>1658</v>
      </c>
      <c r="CD36" s="306" t="s">
        <v>1659</v>
      </c>
      <c r="CE36" s="306" t="s">
        <v>1660</v>
      </c>
      <c r="CF36" s="306" t="s">
        <v>1661</v>
      </c>
      <c r="CG36" s="306" t="s">
        <v>1662</v>
      </c>
      <c r="CH36" s="306" t="s">
        <v>1657</v>
      </c>
      <c r="CI36" s="306" t="s">
        <v>1658</v>
      </c>
      <c r="CJ36" s="306" t="s">
        <v>1659</v>
      </c>
      <c r="CK36" s="306" t="s">
        <v>1660</v>
      </c>
      <c r="CL36" s="306" t="s">
        <v>1661</v>
      </c>
      <c r="CM36" s="306" t="s">
        <v>1662</v>
      </c>
      <c r="CN36" s="306" t="s">
        <v>1657</v>
      </c>
      <c r="CO36" s="306" t="s">
        <v>1658</v>
      </c>
      <c r="CP36" s="306" t="s">
        <v>1659</v>
      </c>
      <c r="CQ36" s="306" t="s">
        <v>1660</v>
      </c>
      <c r="CR36" s="311" t="s">
        <v>1661</v>
      </c>
      <c r="CS36" s="307" t="s">
        <v>1662</v>
      </c>
      <c r="CT36" s="12"/>
      <c r="CU36" s="308" t="s">
        <v>1656</v>
      </c>
      <c r="CV36" s="12"/>
      <c r="CW36" s="308"/>
      <c r="CX36" s="9"/>
    </row>
    <row r="37" spans="1:102" s="3" customFormat="1" ht="20.25" customHeight="1" thickTop="1" x14ac:dyDescent="0.2">
      <c r="A37" s="9"/>
      <c r="B37" s="294" t="s">
        <v>614</v>
      </c>
      <c r="C37" s="286" t="s">
        <v>167</v>
      </c>
      <c r="D37" s="286">
        <v>3</v>
      </c>
      <c r="E37" s="1039"/>
      <c r="F37" s="1039"/>
      <c r="G37" s="1039"/>
      <c r="H37" s="1039"/>
      <c r="I37" s="1039"/>
      <c r="J37" s="1040">
        <f t="shared" si="0"/>
        <v>0</v>
      </c>
      <c r="K37" s="1333">
        <v>0</v>
      </c>
      <c r="L37" s="1333">
        <v>0</v>
      </c>
      <c r="M37" s="1333">
        <v>0</v>
      </c>
      <c r="N37" s="1333">
        <v>0</v>
      </c>
      <c r="O37" s="1333">
        <v>0</v>
      </c>
      <c r="P37" s="306">
        <f t="shared" si="1"/>
        <v>0</v>
      </c>
      <c r="Q37" s="1039"/>
      <c r="R37" s="1039"/>
      <c r="S37" s="1039"/>
      <c r="T37" s="1039"/>
      <c r="U37" s="1039"/>
      <c r="V37" s="1040">
        <f t="shared" si="2"/>
        <v>0</v>
      </c>
      <c r="W37" s="1039"/>
      <c r="X37" s="1039"/>
      <c r="Y37" s="1039"/>
      <c r="Z37" s="1039"/>
      <c r="AA37" s="1039"/>
      <c r="AB37" s="1040">
        <f t="shared" si="3"/>
        <v>0</v>
      </c>
      <c r="AC37" s="1039"/>
      <c r="AD37" s="1039"/>
      <c r="AE37" s="1039"/>
      <c r="AF37" s="1039"/>
      <c r="AG37" s="1039"/>
      <c r="AH37" s="1040">
        <f t="shared" si="4"/>
        <v>0</v>
      </c>
      <c r="AI37" s="1039"/>
      <c r="AJ37" s="1039"/>
      <c r="AK37" s="1039"/>
      <c r="AL37" s="1039"/>
      <c r="AM37" s="1039"/>
      <c r="AN37" s="1040">
        <f t="shared" si="5"/>
        <v>0</v>
      </c>
      <c r="AO37" s="1039"/>
      <c r="AP37" s="1039"/>
      <c r="AQ37" s="1039"/>
      <c r="AR37" s="1039"/>
      <c r="AS37" s="1039"/>
      <c r="AT37" s="1046">
        <f t="shared" si="6"/>
        <v>0</v>
      </c>
      <c r="AU37" s="12"/>
      <c r="AV37" s="308" t="s">
        <v>1663</v>
      </c>
      <c r="AW37" s="12"/>
      <c r="AX37" s="1330" t="s">
        <v>616</v>
      </c>
      <c r="AY37" s="9"/>
      <c r="AZ37" s="9"/>
      <c r="BA37" s="294" t="s">
        <v>614</v>
      </c>
      <c r="BB37" s="286" t="s">
        <v>167</v>
      </c>
      <c r="BC37" s="286">
        <v>3</v>
      </c>
      <c r="BD37" s="309" t="s">
        <v>1664</v>
      </c>
      <c r="BE37" s="309" t="s">
        <v>1665</v>
      </c>
      <c r="BF37" s="309" t="s">
        <v>1666</v>
      </c>
      <c r="BG37" s="309" t="s">
        <v>1667</v>
      </c>
      <c r="BH37" s="309" t="s">
        <v>1668</v>
      </c>
      <c r="BI37" s="306" t="s">
        <v>1669</v>
      </c>
      <c r="BJ37" s="309" t="s">
        <v>1664</v>
      </c>
      <c r="BK37" s="309" t="s">
        <v>1665</v>
      </c>
      <c r="BL37" s="309" t="s">
        <v>1666</v>
      </c>
      <c r="BM37" s="309" t="s">
        <v>1667</v>
      </c>
      <c r="BN37" s="309" t="s">
        <v>1668</v>
      </c>
      <c r="BO37" s="306" t="s">
        <v>1669</v>
      </c>
      <c r="BP37" s="309" t="s">
        <v>1664</v>
      </c>
      <c r="BQ37" s="309" t="s">
        <v>1665</v>
      </c>
      <c r="BR37" s="309" t="s">
        <v>1666</v>
      </c>
      <c r="BS37" s="309" t="s">
        <v>1667</v>
      </c>
      <c r="BT37" s="309" t="s">
        <v>1668</v>
      </c>
      <c r="BU37" s="306" t="s">
        <v>1669</v>
      </c>
      <c r="BV37" s="309" t="s">
        <v>1664</v>
      </c>
      <c r="BW37" s="309" t="s">
        <v>1665</v>
      </c>
      <c r="BX37" s="309" t="s">
        <v>1666</v>
      </c>
      <c r="BY37" s="309" t="s">
        <v>1667</v>
      </c>
      <c r="BZ37" s="309" t="s">
        <v>1668</v>
      </c>
      <c r="CA37" s="306" t="s">
        <v>1669</v>
      </c>
      <c r="CB37" s="309" t="s">
        <v>1664</v>
      </c>
      <c r="CC37" s="309" t="s">
        <v>1665</v>
      </c>
      <c r="CD37" s="309" t="s">
        <v>1666</v>
      </c>
      <c r="CE37" s="309" t="s">
        <v>1667</v>
      </c>
      <c r="CF37" s="309" t="s">
        <v>1668</v>
      </c>
      <c r="CG37" s="306" t="s">
        <v>1669</v>
      </c>
      <c r="CH37" s="309" t="s">
        <v>1664</v>
      </c>
      <c r="CI37" s="309" t="s">
        <v>1665</v>
      </c>
      <c r="CJ37" s="309" t="s">
        <v>1666</v>
      </c>
      <c r="CK37" s="309" t="s">
        <v>1667</v>
      </c>
      <c r="CL37" s="309" t="s">
        <v>1668</v>
      </c>
      <c r="CM37" s="306" t="s">
        <v>1669</v>
      </c>
      <c r="CN37" s="309" t="s">
        <v>1664</v>
      </c>
      <c r="CO37" s="309" t="s">
        <v>1665</v>
      </c>
      <c r="CP37" s="309" t="s">
        <v>1666</v>
      </c>
      <c r="CQ37" s="309" t="s">
        <v>1667</v>
      </c>
      <c r="CR37" s="310" t="s">
        <v>1668</v>
      </c>
      <c r="CS37" s="307" t="s">
        <v>1669</v>
      </c>
      <c r="CT37" s="12"/>
      <c r="CU37" s="308" t="s">
        <v>1663</v>
      </c>
      <c r="CV37" s="12"/>
      <c r="CW37" s="308"/>
      <c r="CX37" s="9"/>
    </row>
    <row r="38" spans="1:102" s="3" customFormat="1" ht="20.25" customHeight="1" x14ac:dyDescent="0.2">
      <c r="A38" s="9"/>
      <c r="B38" s="294" t="s">
        <v>623</v>
      </c>
      <c r="C38" s="286" t="s">
        <v>167</v>
      </c>
      <c r="D38" s="286">
        <v>3</v>
      </c>
      <c r="E38" s="1039"/>
      <c r="F38" s="1039"/>
      <c r="G38" s="1039"/>
      <c r="H38" s="1039"/>
      <c r="I38" s="1039"/>
      <c r="J38" s="1040">
        <f t="shared" si="0"/>
        <v>0</v>
      </c>
      <c r="K38" s="1327">
        <v>0</v>
      </c>
      <c r="L38" s="1327">
        <v>0</v>
      </c>
      <c r="M38" s="1327">
        <v>0</v>
      </c>
      <c r="N38" s="1327">
        <v>0</v>
      </c>
      <c r="O38" s="1327">
        <v>0</v>
      </c>
      <c r="P38" s="306">
        <f t="shared" si="1"/>
        <v>0</v>
      </c>
      <c r="Q38" s="1039"/>
      <c r="R38" s="1039"/>
      <c r="S38" s="1039"/>
      <c r="T38" s="1039"/>
      <c r="U38" s="1039"/>
      <c r="V38" s="1040">
        <f t="shared" si="2"/>
        <v>0</v>
      </c>
      <c r="W38" s="1039"/>
      <c r="X38" s="1039"/>
      <c r="Y38" s="1039"/>
      <c r="Z38" s="1039"/>
      <c r="AA38" s="1039"/>
      <c r="AB38" s="1040">
        <f t="shared" si="3"/>
        <v>0</v>
      </c>
      <c r="AC38" s="1039"/>
      <c r="AD38" s="1039"/>
      <c r="AE38" s="1039"/>
      <c r="AF38" s="1039"/>
      <c r="AG38" s="1039"/>
      <c r="AH38" s="1040">
        <f t="shared" si="4"/>
        <v>0</v>
      </c>
      <c r="AI38" s="1039"/>
      <c r="AJ38" s="1039"/>
      <c r="AK38" s="1039"/>
      <c r="AL38" s="1039"/>
      <c r="AM38" s="1039"/>
      <c r="AN38" s="1040">
        <f t="shared" si="5"/>
        <v>0</v>
      </c>
      <c r="AO38" s="1039"/>
      <c r="AP38" s="1039"/>
      <c r="AQ38" s="1039"/>
      <c r="AR38" s="1039"/>
      <c r="AS38" s="1039"/>
      <c r="AT38" s="1046">
        <f t="shared" si="6"/>
        <v>0</v>
      </c>
      <c r="AU38" s="12"/>
      <c r="AV38" s="308" t="s">
        <v>1670</v>
      </c>
      <c r="AW38" s="12"/>
      <c r="AX38" s="1330" t="s">
        <v>625</v>
      </c>
      <c r="AY38" s="9"/>
      <c r="AZ38" s="9"/>
      <c r="BA38" s="294" t="s">
        <v>623</v>
      </c>
      <c r="BB38" s="286" t="s">
        <v>167</v>
      </c>
      <c r="BC38" s="286">
        <v>3</v>
      </c>
      <c r="BD38" s="309" t="s">
        <v>1671</v>
      </c>
      <c r="BE38" s="309" t="s">
        <v>1672</v>
      </c>
      <c r="BF38" s="309" t="s">
        <v>1673</v>
      </c>
      <c r="BG38" s="309" t="s">
        <v>1674</v>
      </c>
      <c r="BH38" s="309" t="s">
        <v>1675</v>
      </c>
      <c r="BI38" s="306" t="s">
        <v>1676</v>
      </c>
      <c r="BJ38" s="309" t="s">
        <v>1671</v>
      </c>
      <c r="BK38" s="309" t="s">
        <v>1672</v>
      </c>
      <c r="BL38" s="309" t="s">
        <v>1673</v>
      </c>
      <c r="BM38" s="309" t="s">
        <v>1674</v>
      </c>
      <c r="BN38" s="309" t="s">
        <v>1675</v>
      </c>
      <c r="BO38" s="306" t="s">
        <v>1676</v>
      </c>
      <c r="BP38" s="309" t="s">
        <v>1671</v>
      </c>
      <c r="BQ38" s="309" t="s">
        <v>1672</v>
      </c>
      <c r="BR38" s="309" t="s">
        <v>1673</v>
      </c>
      <c r="BS38" s="309" t="s">
        <v>1674</v>
      </c>
      <c r="BT38" s="309" t="s">
        <v>1675</v>
      </c>
      <c r="BU38" s="306" t="s">
        <v>1676</v>
      </c>
      <c r="BV38" s="309" t="s">
        <v>1671</v>
      </c>
      <c r="BW38" s="309" t="s">
        <v>1672</v>
      </c>
      <c r="BX38" s="309" t="s">
        <v>1673</v>
      </c>
      <c r="BY38" s="309" t="s">
        <v>1674</v>
      </c>
      <c r="BZ38" s="309" t="s">
        <v>1675</v>
      </c>
      <c r="CA38" s="306" t="s">
        <v>1676</v>
      </c>
      <c r="CB38" s="309" t="s">
        <v>1671</v>
      </c>
      <c r="CC38" s="309" t="s">
        <v>1672</v>
      </c>
      <c r="CD38" s="309" t="s">
        <v>1673</v>
      </c>
      <c r="CE38" s="309" t="s">
        <v>1674</v>
      </c>
      <c r="CF38" s="309" t="s">
        <v>1675</v>
      </c>
      <c r="CG38" s="306" t="s">
        <v>1676</v>
      </c>
      <c r="CH38" s="309" t="s">
        <v>1671</v>
      </c>
      <c r="CI38" s="309" t="s">
        <v>1672</v>
      </c>
      <c r="CJ38" s="309" t="s">
        <v>1673</v>
      </c>
      <c r="CK38" s="309" t="s">
        <v>1674</v>
      </c>
      <c r="CL38" s="309" t="s">
        <v>1675</v>
      </c>
      <c r="CM38" s="306" t="s">
        <v>1676</v>
      </c>
      <c r="CN38" s="309" t="s">
        <v>1671</v>
      </c>
      <c r="CO38" s="309" t="s">
        <v>1672</v>
      </c>
      <c r="CP38" s="309" t="s">
        <v>1673</v>
      </c>
      <c r="CQ38" s="309" t="s">
        <v>1674</v>
      </c>
      <c r="CR38" s="310" t="s">
        <v>1675</v>
      </c>
      <c r="CS38" s="307" t="s">
        <v>1676</v>
      </c>
      <c r="CT38" s="12"/>
      <c r="CU38" s="308" t="s">
        <v>1670</v>
      </c>
      <c r="CV38" s="12"/>
      <c r="CW38" s="308"/>
      <c r="CX38" s="9"/>
    </row>
    <row r="39" spans="1:102" s="3" customFormat="1" ht="20.25" customHeight="1" thickBot="1" x14ac:dyDescent="0.25">
      <c r="A39" s="9"/>
      <c r="B39" s="294" t="s">
        <v>632</v>
      </c>
      <c r="C39" s="286" t="s">
        <v>167</v>
      </c>
      <c r="D39" s="286">
        <v>3</v>
      </c>
      <c r="E39" s="1040">
        <f>IFERROR(SUM(E37:E38), 0)</f>
        <v>0</v>
      </c>
      <c r="F39" s="1040">
        <f>IFERROR(SUM(F37:F38), 0)</f>
        <v>0</v>
      </c>
      <c r="G39" s="1040">
        <f>IFERROR(SUM(G37:G38), 0)</f>
        <v>0</v>
      </c>
      <c r="H39" s="1040">
        <f>IFERROR(SUM(H37:H38), 0)</f>
        <v>0</v>
      </c>
      <c r="I39" s="1040">
        <f>IFERROR(SUM(I37:I38), 0)</f>
        <v>0</v>
      </c>
      <c r="J39" s="1040">
        <f t="shared" si="0"/>
        <v>0</v>
      </c>
      <c r="K39" s="306">
        <f>IFERROR(SUM(K37:K38), 0)</f>
        <v>0</v>
      </c>
      <c r="L39" s="306">
        <f>IFERROR(SUM(L37:L38), 0)</f>
        <v>0</v>
      </c>
      <c r="M39" s="306">
        <f>IFERROR(SUM(M37:M38), 0)</f>
        <v>0</v>
      </c>
      <c r="N39" s="306">
        <f>IFERROR(SUM(N37:N38), 0)</f>
        <v>0</v>
      </c>
      <c r="O39" s="306">
        <f>IFERROR(SUM(O37:O38), 0)</f>
        <v>0</v>
      </c>
      <c r="P39" s="306">
        <f t="shared" si="1"/>
        <v>0</v>
      </c>
      <c r="Q39" s="1040">
        <f>IFERROR(SUM(Q37:Q38), 0)</f>
        <v>0</v>
      </c>
      <c r="R39" s="1040">
        <f>IFERROR(SUM(R37:R38), 0)</f>
        <v>0</v>
      </c>
      <c r="S39" s="1040">
        <f>IFERROR(SUM(S37:S38), 0)</f>
        <v>0</v>
      </c>
      <c r="T39" s="1040">
        <f>IFERROR(SUM(T37:T38), 0)</f>
        <v>0</v>
      </c>
      <c r="U39" s="1040">
        <f>IFERROR(SUM(U37:U38), 0)</f>
        <v>0</v>
      </c>
      <c r="V39" s="1040">
        <f t="shared" si="2"/>
        <v>0</v>
      </c>
      <c r="W39" s="1040">
        <f>IFERROR(SUM(W37:W38), 0)</f>
        <v>0</v>
      </c>
      <c r="X39" s="1040">
        <f>IFERROR(SUM(X37:X38), 0)</f>
        <v>0</v>
      </c>
      <c r="Y39" s="1040">
        <f>IFERROR(SUM(Y37:Y38), 0)</f>
        <v>0</v>
      </c>
      <c r="Z39" s="1040">
        <f>IFERROR(SUM(Z37:Z38), 0)</f>
        <v>0</v>
      </c>
      <c r="AA39" s="1040">
        <f>IFERROR(SUM(AA37:AA38), 0)</f>
        <v>0</v>
      </c>
      <c r="AB39" s="1040">
        <f t="shared" si="3"/>
        <v>0</v>
      </c>
      <c r="AC39" s="1040">
        <f>IFERROR(SUM(AC37:AC38), 0)</f>
        <v>0</v>
      </c>
      <c r="AD39" s="1040">
        <f>IFERROR(SUM(AD37:AD38), 0)</f>
        <v>0</v>
      </c>
      <c r="AE39" s="1040">
        <f>IFERROR(SUM(AE37:AE38), 0)</f>
        <v>0</v>
      </c>
      <c r="AF39" s="1040">
        <f>IFERROR(SUM(AF37:AF38), 0)</f>
        <v>0</v>
      </c>
      <c r="AG39" s="1040">
        <f>IFERROR(SUM(AG37:AG38), 0)</f>
        <v>0</v>
      </c>
      <c r="AH39" s="1040">
        <f t="shared" si="4"/>
        <v>0</v>
      </c>
      <c r="AI39" s="1040">
        <f>IFERROR(SUM(AI37:AI38), 0)</f>
        <v>0</v>
      </c>
      <c r="AJ39" s="1040">
        <f>IFERROR(SUM(AJ37:AJ38), 0)</f>
        <v>0</v>
      </c>
      <c r="AK39" s="1040">
        <f>IFERROR(SUM(AK37:AK38), 0)</f>
        <v>0</v>
      </c>
      <c r="AL39" s="1040">
        <f>IFERROR(SUM(AL37:AL38), 0)</f>
        <v>0</v>
      </c>
      <c r="AM39" s="1040">
        <f>IFERROR(SUM(AM37:AM38), 0)</f>
        <v>0</v>
      </c>
      <c r="AN39" s="1040">
        <f t="shared" si="5"/>
        <v>0</v>
      </c>
      <c r="AO39" s="1040">
        <f>IFERROR(SUM(AO37:AO38), 0)</f>
        <v>0</v>
      </c>
      <c r="AP39" s="1040">
        <f>IFERROR(SUM(AP37:AP38), 0)</f>
        <v>0</v>
      </c>
      <c r="AQ39" s="1040">
        <f>IFERROR(SUM(AQ37:AQ38), 0)</f>
        <v>0</v>
      </c>
      <c r="AR39" s="1040">
        <f>IFERROR(SUM(AR37:AR38), 0)</f>
        <v>0</v>
      </c>
      <c r="AS39" s="1040">
        <f>IFERROR(SUM(AS37:AS38), 0)</f>
        <v>0</v>
      </c>
      <c r="AT39" s="1046">
        <f t="shared" si="6"/>
        <v>0</v>
      </c>
      <c r="AU39" s="12"/>
      <c r="AV39" s="308" t="s">
        <v>1677</v>
      </c>
      <c r="AW39" s="12"/>
      <c r="AX39" s="1330" t="s">
        <v>634</v>
      </c>
      <c r="AY39" s="9"/>
      <c r="AZ39" s="9"/>
      <c r="BA39" s="294" t="s">
        <v>632</v>
      </c>
      <c r="BB39" s="286" t="s">
        <v>167</v>
      </c>
      <c r="BC39" s="286">
        <v>3</v>
      </c>
      <c r="BD39" s="306" t="s">
        <v>1678</v>
      </c>
      <c r="BE39" s="306" t="s">
        <v>1679</v>
      </c>
      <c r="BF39" s="306" t="s">
        <v>1680</v>
      </c>
      <c r="BG39" s="306" t="s">
        <v>1681</v>
      </c>
      <c r="BH39" s="306" t="s">
        <v>1682</v>
      </c>
      <c r="BI39" s="306" t="s">
        <v>1683</v>
      </c>
      <c r="BJ39" s="306" t="s">
        <v>1678</v>
      </c>
      <c r="BK39" s="306" t="s">
        <v>1679</v>
      </c>
      <c r="BL39" s="306" t="s">
        <v>1680</v>
      </c>
      <c r="BM39" s="306" t="s">
        <v>1681</v>
      </c>
      <c r="BN39" s="306" t="s">
        <v>1682</v>
      </c>
      <c r="BO39" s="306" t="s">
        <v>1683</v>
      </c>
      <c r="BP39" s="306" t="s">
        <v>1678</v>
      </c>
      <c r="BQ39" s="306" t="s">
        <v>1679</v>
      </c>
      <c r="BR39" s="306" t="s">
        <v>1680</v>
      </c>
      <c r="BS39" s="306" t="s">
        <v>1681</v>
      </c>
      <c r="BT39" s="306" t="s">
        <v>1682</v>
      </c>
      <c r="BU39" s="306" t="s">
        <v>1683</v>
      </c>
      <c r="BV39" s="306" t="s">
        <v>1678</v>
      </c>
      <c r="BW39" s="306" t="s">
        <v>1679</v>
      </c>
      <c r="BX39" s="306" t="s">
        <v>1680</v>
      </c>
      <c r="BY39" s="306" t="s">
        <v>1681</v>
      </c>
      <c r="BZ39" s="306" t="s">
        <v>1682</v>
      </c>
      <c r="CA39" s="306" t="s">
        <v>1683</v>
      </c>
      <c r="CB39" s="306" t="s">
        <v>1678</v>
      </c>
      <c r="CC39" s="306" t="s">
        <v>1679</v>
      </c>
      <c r="CD39" s="306" t="s">
        <v>1680</v>
      </c>
      <c r="CE39" s="306" t="s">
        <v>1681</v>
      </c>
      <c r="CF39" s="306" t="s">
        <v>1682</v>
      </c>
      <c r="CG39" s="306" t="s">
        <v>1683</v>
      </c>
      <c r="CH39" s="306" t="s">
        <v>1678</v>
      </c>
      <c r="CI39" s="306" t="s">
        <v>1679</v>
      </c>
      <c r="CJ39" s="306" t="s">
        <v>1680</v>
      </c>
      <c r="CK39" s="306" t="s">
        <v>1681</v>
      </c>
      <c r="CL39" s="306" t="s">
        <v>1682</v>
      </c>
      <c r="CM39" s="306" t="s">
        <v>1683</v>
      </c>
      <c r="CN39" s="306" t="s">
        <v>1678</v>
      </c>
      <c r="CO39" s="306" t="s">
        <v>1679</v>
      </c>
      <c r="CP39" s="306" t="s">
        <v>1680</v>
      </c>
      <c r="CQ39" s="306" t="s">
        <v>1681</v>
      </c>
      <c r="CR39" s="311" t="s">
        <v>1682</v>
      </c>
      <c r="CS39" s="307" t="s">
        <v>1683</v>
      </c>
      <c r="CT39" s="12"/>
      <c r="CU39" s="308" t="s">
        <v>1677</v>
      </c>
      <c r="CV39" s="12"/>
      <c r="CW39" s="308"/>
      <c r="CX39" s="9"/>
    </row>
    <row r="40" spans="1:102" s="3" customFormat="1" ht="20.25" customHeight="1" thickTop="1" x14ac:dyDescent="0.2">
      <c r="A40" s="9"/>
      <c r="B40" s="294" t="s">
        <v>641</v>
      </c>
      <c r="C40" s="286" t="s">
        <v>167</v>
      </c>
      <c r="D40" s="286">
        <v>3</v>
      </c>
      <c r="E40" s="1039"/>
      <c r="F40" s="1039"/>
      <c r="G40" s="1039"/>
      <c r="H40" s="1039"/>
      <c r="I40" s="1039"/>
      <c r="J40" s="1040">
        <f t="shared" si="0"/>
        <v>0</v>
      </c>
      <c r="K40" s="1333">
        <v>0</v>
      </c>
      <c r="L40" s="1333">
        <v>0</v>
      </c>
      <c r="M40" s="1333">
        <v>0</v>
      </c>
      <c r="N40" s="1333">
        <v>0</v>
      </c>
      <c r="O40" s="1333">
        <v>0</v>
      </c>
      <c r="P40" s="306">
        <f t="shared" si="1"/>
        <v>0</v>
      </c>
      <c r="Q40" s="1039"/>
      <c r="R40" s="1039"/>
      <c r="S40" s="1039"/>
      <c r="T40" s="1039"/>
      <c r="U40" s="1039"/>
      <c r="V40" s="1040">
        <f t="shared" si="2"/>
        <v>0</v>
      </c>
      <c r="W40" s="1039"/>
      <c r="X40" s="1039"/>
      <c r="Y40" s="1039"/>
      <c r="Z40" s="1039"/>
      <c r="AA40" s="1039"/>
      <c r="AB40" s="1040">
        <f t="shared" si="3"/>
        <v>0</v>
      </c>
      <c r="AC40" s="1039"/>
      <c r="AD40" s="1039"/>
      <c r="AE40" s="1039"/>
      <c r="AF40" s="1039"/>
      <c r="AG40" s="1039"/>
      <c r="AH40" s="1040">
        <f t="shared" si="4"/>
        <v>0</v>
      </c>
      <c r="AI40" s="1039"/>
      <c r="AJ40" s="1039"/>
      <c r="AK40" s="1039"/>
      <c r="AL40" s="1039"/>
      <c r="AM40" s="1039"/>
      <c r="AN40" s="1040">
        <f t="shared" si="5"/>
        <v>0</v>
      </c>
      <c r="AO40" s="1039"/>
      <c r="AP40" s="1039"/>
      <c r="AQ40" s="1039"/>
      <c r="AR40" s="1039"/>
      <c r="AS40" s="1039"/>
      <c r="AT40" s="1046">
        <f t="shared" si="6"/>
        <v>0</v>
      </c>
      <c r="AU40" s="12"/>
      <c r="AV40" s="308" t="s">
        <v>1684</v>
      </c>
      <c r="AW40" s="12"/>
      <c r="AX40" s="1330" t="s">
        <v>616</v>
      </c>
      <c r="AY40" s="9"/>
      <c r="AZ40" s="9"/>
      <c r="BA40" s="294" t="s">
        <v>641</v>
      </c>
      <c r="BB40" s="286" t="s">
        <v>167</v>
      </c>
      <c r="BC40" s="286">
        <v>3</v>
      </c>
      <c r="BD40" s="309" t="s">
        <v>1685</v>
      </c>
      <c r="BE40" s="309" t="s">
        <v>1686</v>
      </c>
      <c r="BF40" s="309" t="s">
        <v>1687</v>
      </c>
      <c r="BG40" s="309" t="s">
        <v>1688</v>
      </c>
      <c r="BH40" s="309" t="s">
        <v>1689</v>
      </c>
      <c r="BI40" s="306" t="s">
        <v>1690</v>
      </c>
      <c r="BJ40" s="309" t="s">
        <v>1685</v>
      </c>
      <c r="BK40" s="309" t="s">
        <v>1686</v>
      </c>
      <c r="BL40" s="309" t="s">
        <v>1687</v>
      </c>
      <c r="BM40" s="309" t="s">
        <v>1688</v>
      </c>
      <c r="BN40" s="309" t="s">
        <v>1689</v>
      </c>
      <c r="BO40" s="306" t="s">
        <v>1690</v>
      </c>
      <c r="BP40" s="309" t="s">
        <v>1685</v>
      </c>
      <c r="BQ40" s="309" t="s">
        <v>1686</v>
      </c>
      <c r="BR40" s="309" t="s">
        <v>1687</v>
      </c>
      <c r="BS40" s="309" t="s">
        <v>1688</v>
      </c>
      <c r="BT40" s="309" t="s">
        <v>1689</v>
      </c>
      <c r="BU40" s="306" t="s">
        <v>1690</v>
      </c>
      <c r="BV40" s="309" t="s">
        <v>1685</v>
      </c>
      <c r="BW40" s="309" t="s">
        <v>1686</v>
      </c>
      <c r="BX40" s="309" t="s">
        <v>1687</v>
      </c>
      <c r="BY40" s="309" t="s">
        <v>1688</v>
      </c>
      <c r="BZ40" s="309" t="s">
        <v>1689</v>
      </c>
      <c r="CA40" s="306" t="s">
        <v>1690</v>
      </c>
      <c r="CB40" s="309" t="s">
        <v>1685</v>
      </c>
      <c r="CC40" s="309" t="s">
        <v>1686</v>
      </c>
      <c r="CD40" s="309" t="s">
        <v>1687</v>
      </c>
      <c r="CE40" s="309" t="s">
        <v>1688</v>
      </c>
      <c r="CF40" s="309" t="s">
        <v>1689</v>
      </c>
      <c r="CG40" s="306" t="s">
        <v>1690</v>
      </c>
      <c r="CH40" s="309" t="s">
        <v>1685</v>
      </c>
      <c r="CI40" s="309" t="s">
        <v>1686</v>
      </c>
      <c r="CJ40" s="309" t="s">
        <v>1687</v>
      </c>
      <c r="CK40" s="309" t="s">
        <v>1688</v>
      </c>
      <c r="CL40" s="309" t="s">
        <v>1689</v>
      </c>
      <c r="CM40" s="306" t="s">
        <v>1690</v>
      </c>
      <c r="CN40" s="309" t="s">
        <v>1685</v>
      </c>
      <c r="CO40" s="309" t="s">
        <v>1686</v>
      </c>
      <c r="CP40" s="309" t="s">
        <v>1687</v>
      </c>
      <c r="CQ40" s="309" t="s">
        <v>1688</v>
      </c>
      <c r="CR40" s="310" t="s">
        <v>1689</v>
      </c>
      <c r="CS40" s="307" t="s">
        <v>1690</v>
      </c>
      <c r="CT40" s="12"/>
      <c r="CU40" s="308" t="s">
        <v>1684</v>
      </c>
      <c r="CV40" s="12"/>
      <c r="CW40" s="308"/>
      <c r="CX40" s="9"/>
    </row>
    <row r="41" spans="1:102" s="3" customFormat="1" ht="20.25" customHeight="1" x14ac:dyDescent="0.2">
      <c r="A41" s="9"/>
      <c r="B41" s="294" t="s">
        <v>649</v>
      </c>
      <c r="C41" s="286" t="s">
        <v>167</v>
      </c>
      <c r="D41" s="286">
        <v>3</v>
      </c>
      <c r="E41" s="1039"/>
      <c r="F41" s="1039"/>
      <c r="G41" s="1039"/>
      <c r="H41" s="1039"/>
      <c r="I41" s="1039"/>
      <c r="J41" s="1040">
        <f t="shared" si="0"/>
        <v>0</v>
      </c>
      <c r="K41" s="1327">
        <v>0</v>
      </c>
      <c r="L41" s="1327">
        <v>0</v>
      </c>
      <c r="M41" s="1327">
        <v>0</v>
      </c>
      <c r="N41" s="1327">
        <v>0</v>
      </c>
      <c r="O41" s="1327">
        <v>0</v>
      </c>
      <c r="P41" s="306">
        <f t="shared" si="1"/>
        <v>0</v>
      </c>
      <c r="Q41" s="1039"/>
      <c r="R41" s="1039"/>
      <c r="S41" s="1039"/>
      <c r="T41" s="1039"/>
      <c r="U41" s="1039"/>
      <c r="V41" s="1040">
        <f t="shared" si="2"/>
        <v>0</v>
      </c>
      <c r="W41" s="1039"/>
      <c r="X41" s="1039"/>
      <c r="Y41" s="1039"/>
      <c r="Z41" s="1039"/>
      <c r="AA41" s="1039"/>
      <c r="AB41" s="1040">
        <f t="shared" si="3"/>
        <v>0</v>
      </c>
      <c r="AC41" s="1039"/>
      <c r="AD41" s="1039"/>
      <c r="AE41" s="1039"/>
      <c r="AF41" s="1039"/>
      <c r="AG41" s="1039"/>
      <c r="AH41" s="1040">
        <f t="shared" si="4"/>
        <v>0</v>
      </c>
      <c r="AI41" s="1039"/>
      <c r="AJ41" s="1039"/>
      <c r="AK41" s="1039"/>
      <c r="AL41" s="1039"/>
      <c r="AM41" s="1039"/>
      <c r="AN41" s="1040">
        <f t="shared" si="5"/>
        <v>0</v>
      </c>
      <c r="AO41" s="1039"/>
      <c r="AP41" s="1039"/>
      <c r="AQ41" s="1039"/>
      <c r="AR41" s="1039"/>
      <c r="AS41" s="1039"/>
      <c r="AT41" s="1046">
        <f t="shared" si="6"/>
        <v>0</v>
      </c>
      <c r="AU41" s="12"/>
      <c r="AV41" s="308" t="s">
        <v>1691</v>
      </c>
      <c r="AW41" s="12"/>
      <c r="AX41" s="1330" t="s">
        <v>625</v>
      </c>
      <c r="AY41" s="9"/>
      <c r="AZ41" s="9"/>
      <c r="BA41" s="294" t="s">
        <v>649</v>
      </c>
      <c r="BB41" s="286" t="s">
        <v>167</v>
      </c>
      <c r="BC41" s="286">
        <v>3</v>
      </c>
      <c r="BD41" s="309" t="s">
        <v>1692</v>
      </c>
      <c r="BE41" s="309" t="s">
        <v>1693</v>
      </c>
      <c r="BF41" s="309" t="s">
        <v>1694</v>
      </c>
      <c r="BG41" s="309" t="s">
        <v>1695</v>
      </c>
      <c r="BH41" s="309" t="s">
        <v>1696</v>
      </c>
      <c r="BI41" s="306" t="s">
        <v>1697</v>
      </c>
      <c r="BJ41" s="309" t="s">
        <v>1692</v>
      </c>
      <c r="BK41" s="309" t="s">
        <v>1693</v>
      </c>
      <c r="BL41" s="309" t="s">
        <v>1694</v>
      </c>
      <c r="BM41" s="309" t="s">
        <v>1695</v>
      </c>
      <c r="BN41" s="309" t="s">
        <v>1696</v>
      </c>
      <c r="BO41" s="306" t="s">
        <v>1697</v>
      </c>
      <c r="BP41" s="309" t="s">
        <v>1692</v>
      </c>
      <c r="BQ41" s="309" t="s">
        <v>1693</v>
      </c>
      <c r="BR41" s="309" t="s">
        <v>1694</v>
      </c>
      <c r="BS41" s="309" t="s">
        <v>1695</v>
      </c>
      <c r="BT41" s="309" t="s">
        <v>1696</v>
      </c>
      <c r="BU41" s="306" t="s">
        <v>1697</v>
      </c>
      <c r="BV41" s="309" t="s">
        <v>1692</v>
      </c>
      <c r="BW41" s="309" t="s">
        <v>1693</v>
      </c>
      <c r="BX41" s="309" t="s">
        <v>1694</v>
      </c>
      <c r="BY41" s="309" t="s">
        <v>1695</v>
      </c>
      <c r="BZ41" s="309" t="s">
        <v>1696</v>
      </c>
      <c r="CA41" s="306" t="s">
        <v>1697</v>
      </c>
      <c r="CB41" s="309" t="s">
        <v>1692</v>
      </c>
      <c r="CC41" s="309" t="s">
        <v>1693</v>
      </c>
      <c r="CD41" s="309" t="s">
        <v>1694</v>
      </c>
      <c r="CE41" s="309" t="s">
        <v>1695</v>
      </c>
      <c r="CF41" s="309" t="s">
        <v>1696</v>
      </c>
      <c r="CG41" s="306" t="s">
        <v>1697</v>
      </c>
      <c r="CH41" s="309" t="s">
        <v>1692</v>
      </c>
      <c r="CI41" s="309" t="s">
        <v>1693</v>
      </c>
      <c r="CJ41" s="309" t="s">
        <v>1694</v>
      </c>
      <c r="CK41" s="309" t="s">
        <v>1695</v>
      </c>
      <c r="CL41" s="309" t="s">
        <v>1696</v>
      </c>
      <c r="CM41" s="306" t="s">
        <v>1697</v>
      </c>
      <c r="CN41" s="309" t="s">
        <v>1692</v>
      </c>
      <c r="CO41" s="309" t="s">
        <v>1693</v>
      </c>
      <c r="CP41" s="309" t="s">
        <v>1694</v>
      </c>
      <c r="CQ41" s="309" t="s">
        <v>1695</v>
      </c>
      <c r="CR41" s="310" t="s">
        <v>1696</v>
      </c>
      <c r="CS41" s="307" t="s">
        <v>1697</v>
      </c>
      <c r="CT41" s="12"/>
      <c r="CU41" s="308" t="s">
        <v>1691</v>
      </c>
      <c r="CV41" s="12"/>
      <c r="CW41" s="308"/>
      <c r="CX41" s="9"/>
    </row>
    <row r="42" spans="1:102" s="3" customFormat="1" ht="20.25" customHeight="1" thickBot="1" x14ac:dyDescent="0.25">
      <c r="A42" s="9"/>
      <c r="B42" s="294" t="s">
        <v>657</v>
      </c>
      <c r="C42" s="286" t="s">
        <v>167</v>
      </c>
      <c r="D42" s="286">
        <v>3</v>
      </c>
      <c r="E42" s="1040">
        <f>IFERROR(SUM(E40:E41), 0)</f>
        <v>0</v>
      </c>
      <c r="F42" s="1040">
        <f>IFERROR(SUM(F40:F41), 0)</f>
        <v>0</v>
      </c>
      <c r="G42" s="1040">
        <f>IFERROR(SUM(G40:G41), 0)</f>
        <v>0</v>
      </c>
      <c r="H42" s="1040">
        <f>IFERROR(SUM(H40:H41), 0)</f>
        <v>0</v>
      </c>
      <c r="I42" s="1040">
        <f>IFERROR(SUM(I40:I41), 0)</f>
        <v>0</v>
      </c>
      <c r="J42" s="1040">
        <f t="shared" si="0"/>
        <v>0</v>
      </c>
      <c r="K42" s="306">
        <f>IFERROR(SUM(K40:K41), 0)</f>
        <v>0</v>
      </c>
      <c r="L42" s="306">
        <f>IFERROR(SUM(L40:L41), 0)</f>
        <v>0</v>
      </c>
      <c r="M42" s="306">
        <f>IFERROR(SUM(M40:M41), 0)</f>
        <v>0</v>
      </c>
      <c r="N42" s="306">
        <f>IFERROR(SUM(N40:N41), 0)</f>
        <v>0</v>
      </c>
      <c r="O42" s="306">
        <f>IFERROR(SUM(O40:O41), 0)</f>
        <v>0</v>
      </c>
      <c r="P42" s="306">
        <f t="shared" si="1"/>
        <v>0</v>
      </c>
      <c r="Q42" s="1040">
        <f>IFERROR(SUM(Q40:Q41), 0)</f>
        <v>0</v>
      </c>
      <c r="R42" s="1040">
        <f>IFERROR(SUM(R40:R41), 0)</f>
        <v>0</v>
      </c>
      <c r="S42" s="1040">
        <f>IFERROR(SUM(S40:S41), 0)</f>
        <v>0</v>
      </c>
      <c r="T42" s="1040">
        <f>IFERROR(SUM(T40:T41), 0)</f>
        <v>0</v>
      </c>
      <c r="U42" s="1040">
        <f>IFERROR(SUM(U40:U41), 0)</f>
        <v>0</v>
      </c>
      <c r="V42" s="1040">
        <f t="shared" si="2"/>
        <v>0</v>
      </c>
      <c r="W42" s="1040">
        <f>IFERROR(SUM(W40:W41), 0)</f>
        <v>0</v>
      </c>
      <c r="X42" s="1040">
        <f>IFERROR(SUM(X40:X41), 0)</f>
        <v>0</v>
      </c>
      <c r="Y42" s="1040">
        <f>IFERROR(SUM(Y40:Y41), 0)</f>
        <v>0</v>
      </c>
      <c r="Z42" s="1040">
        <f>IFERROR(SUM(Z40:Z41), 0)</f>
        <v>0</v>
      </c>
      <c r="AA42" s="1040">
        <f>IFERROR(SUM(AA40:AA41), 0)</f>
        <v>0</v>
      </c>
      <c r="AB42" s="1040">
        <f t="shared" si="3"/>
        <v>0</v>
      </c>
      <c r="AC42" s="1040">
        <f>IFERROR(SUM(AC40:AC41), 0)</f>
        <v>0</v>
      </c>
      <c r="AD42" s="1040">
        <f>IFERROR(SUM(AD40:AD41), 0)</f>
        <v>0</v>
      </c>
      <c r="AE42" s="1040">
        <f>IFERROR(SUM(AE40:AE41), 0)</f>
        <v>0</v>
      </c>
      <c r="AF42" s="1040">
        <f>IFERROR(SUM(AF40:AF41), 0)</f>
        <v>0</v>
      </c>
      <c r="AG42" s="1040">
        <f>IFERROR(SUM(AG40:AG41), 0)</f>
        <v>0</v>
      </c>
      <c r="AH42" s="1040">
        <f t="shared" si="4"/>
        <v>0</v>
      </c>
      <c r="AI42" s="1040">
        <f>IFERROR(SUM(AI40:AI41), 0)</f>
        <v>0</v>
      </c>
      <c r="AJ42" s="1040">
        <f>IFERROR(SUM(AJ40:AJ41), 0)</f>
        <v>0</v>
      </c>
      <c r="AK42" s="1040">
        <f>IFERROR(SUM(AK40:AK41), 0)</f>
        <v>0</v>
      </c>
      <c r="AL42" s="1040">
        <f>IFERROR(SUM(AL40:AL41), 0)</f>
        <v>0</v>
      </c>
      <c r="AM42" s="1040">
        <f>IFERROR(SUM(AM40:AM41), 0)</f>
        <v>0</v>
      </c>
      <c r="AN42" s="1040">
        <f t="shared" si="5"/>
        <v>0</v>
      </c>
      <c r="AO42" s="1040">
        <f>IFERROR(SUM(AO40:AO41), 0)</f>
        <v>0</v>
      </c>
      <c r="AP42" s="1040">
        <f>IFERROR(SUM(AP40:AP41), 0)</f>
        <v>0</v>
      </c>
      <c r="AQ42" s="1040">
        <f>IFERROR(SUM(AQ40:AQ41), 0)</f>
        <v>0</v>
      </c>
      <c r="AR42" s="1040">
        <f>IFERROR(SUM(AR40:AR41), 0)</f>
        <v>0</v>
      </c>
      <c r="AS42" s="1040">
        <f>IFERROR(SUM(AS40:AS41), 0)</f>
        <v>0</v>
      </c>
      <c r="AT42" s="1046">
        <f t="shared" si="6"/>
        <v>0</v>
      </c>
      <c r="AU42" s="12"/>
      <c r="AV42" s="308" t="s">
        <v>1698</v>
      </c>
      <c r="AW42" s="12"/>
      <c r="AX42" s="1330" t="s">
        <v>634</v>
      </c>
      <c r="AY42" s="9"/>
      <c r="AZ42" s="9"/>
      <c r="BA42" s="294" t="s">
        <v>657</v>
      </c>
      <c r="BB42" s="286" t="s">
        <v>167</v>
      </c>
      <c r="BC42" s="286">
        <v>3</v>
      </c>
      <c r="BD42" s="306" t="s">
        <v>1699</v>
      </c>
      <c r="BE42" s="306" t="s">
        <v>1700</v>
      </c>
      <c r="BF42" s="306" t="s">
        <v>1701</v>
      </c>
      <c r="BG42" s="306" t="s">
        <v>1702</v>
      </c>
      <c r="BH42" s="306" t="s">
        <v>1703</v>
      </c>
      <c r="BI42" s="306" t="s">
        <v>1704</v>
      </c>
      <c r="BJ42" s="306" t="s">
        <v>1699</v>
      </c>
      <c r="BK42" s="306" t="s">
        <v>1700</v>
      </c>
      <c r="BL42" s="306" t="s">
        <v>1701</v>
      </c>
      <c r="BM42" s="306" t="s">
        <v>1702</v>
      </c>
      <c r="BN42" s="306" t="s">
        <v>1703</v>
      </c>
      <c r="BO42" s="306" t="s">
        <v>1704</v>
      </c>
      <c r="BP42" s="306" t="s">
        <v>1699</v>
      </c>
      <c r="BQ42" s="306" t="s">
        <v>1700</v>
      </c>
      <c r="BR42" s="306" t="s">
        <v>1701</v>
      </c>
      <c r="BS42" s="306" t="s">
        <v>1702</v>
      </c>
      <c r="BT42" s="306" t="s">
        <v>1703</v>
      </c>
      <c r="BU42" s="306" t="s">
        <v>1704</v>
      </c>
      <c r="BV42" s="306" t="s">
        <v>1699</v>
      </c>
      <c r="BW42" s="306" t="s">
        <v>1700</v>
      </c>
      <c r="BX42" s="306" t="s">
        <v>1701</v>
      </c>
      <c r="BY42" s="306" t="s">
        <v>1702</v>
      </c>
      <c r="BZ42" s="306" t="s">
        <v>1703</v>
      </c>
      <c r="CA42" s="306" t="s">
        <v>1704</v>
      </c>
      <c r="CB42" s="306" t="s">
        <v>1699</v>
      </c>
      <c r="CC42" s="306" t="s">
        <v>1700</v>
      </c>
      <c r="CD42" s="306" t="s">
        <v>1701</v>
      </c>
      <c r="CE42" s="306" t="s">
        <v>1702</v>
      </c>
      <c r="CF42" s="306" t="s">
        <v>1703</v>
      </c>
      <c r="CG42" s="306" t="s">
        <v>1704</v>
      </c>
      <c r="CH42" s="306" t="s">
        <v>1699</v>
      </c>
      <c r="CI42" s="306" t="s">
        <v>1700</v>
      </c>
      <c r="CJ42" s="306" t="s">
        <v>1701</v>
      </c>
      <c r="CK42" s="306" t="s">
        <v>1702</v>
      </c>
      <c r="CL42" s="306" t="s">
        <v>1703</v>
      </c>
      <c r="CM42" s="306" t="s">
        <v>1704</v>
      </c>
      <c r="CN42" s="306" t="s">
        <v>1699</v>
      </c>
      <c r="CO42" s="306" t="s">
        <v>1700</v>
      </c>
      <c r="CP42" s="306" t="s">
        <v>1701</v>
      </c>
      <c r="CQ42" s="306" t="s">
        <v>1702</v>
      </c>
      <c r="CR42" s="311" t="s">
        <v>1703</v>
      </c>
      <c r="CS42" s="307" t="s">
        <v>1704</v>
      </c>
      <c r="CT42" s="12"/>
      <c r="CU42" s="308" t="s">
        <v>1698</v>
      </c>
      <c r="CV42" s="12"/>
      <c r="CW42" s="308"/>
      <c r="CX42" s="9"/>
    </row>
    <row r="43" spans="1:102" s="3" customFormat="1" ht="20.25" customHeight="1" thickTop="1" x14ac:dyDescent="0.2">
      <c r="A43" s="9"/>
      <c r="B43" s="294" t="s">
        <v>665</v>
      </c>
      <c r="C43" s="286" t="s">
        <v>167</v>
      </c>
      <c r="D43" s="286">
        <v>3</v>
      </c>
      <c r="E43" s="1039"/>
      <c r="F43" s="1039"/>
      <c r="G43" s="1039"/>
      <c r="H43" s="1039"/>
      <c r="I43" s="1039"/>
      <c r="J43" s="1040">
        <f t="shared" si="0"/>
        <v>0</v>
      </c>
      <c r="K43" s="1333">
        <v>0</v>
      </c>
      <c r="L43" s="1333">
        <v>0</v>
      </c>
      <c r="M43" s="1333">
        <v>0</v>
      </c>
      <c r="N43" s="1333">
        <v>0</v>
      </c>
      <c r="O43" s="1333">
        <v>0</v>
      </c>
      <c r="P43" s="306">
        <f t="shared" si="1"/>
        <v>0</v>
      </c>
      <c r="Q43" s="1039"/>
      <c r="R43" s="1039"/>
      <c r="S43" s="1039"/>
      <c r="T43" s="1039"/>
      <c r="U43" s="1039"/>
      <c r="V43" s="1040">
        <f t="shared" si="2"/>
        <v>0</v>
      </c>
      <c r="W43" s="1039"/>
      <c r="X43" s="1039"/>
      <c r="Y43" s="1039"/>
      <c r="Z43" s="1039"/>
      <c r="AA43" s="1039"/>
      <c r="AB43" s="1040">
        <f t="shared" si="3"/>
        <v>0</v>
      </c>
      <c r="AC43" s="1039"/>
      <c r="AD43" s="1039"/>
      <c r="AE43" s="1039"/>
      <c r="AF43" s="1039"/>
      <c r="AG43" s="1039"/>
      <c r="AH43" s="1040">
        <f t="shared" si="4"/>
        <v>0</v>
      </c>
      <c r="AI43" s="1039"/>
      <c r="AJ43" s="1039"/>
      <c r="AK43" s="1039"/>
      <c r="AL43" s="1039"/>
      <c r="AM43" s="1039"/>
      <c r="AN43" s="1040">
        <f t="shared" si="5"/>
        <v>0</v>
      </c>
      <c r="AO43" s="1039"/>
      <c r="AP43" s="1039"/>
      <c r="AQ43" s="1039"/>
      <c r="AR43" s="1039"/>
      <c r="AS43" s="1039"/>
      <c r="AT43" s="1046">
        <f t="shared" si="6"/>
        <v>0</v>
      </c>
      <c r="AU43" s="12"/>
      <c r="AV43" s="308" t="s">
        <v>1705</v>
      </c>
      <c r="AW43" s="12"/>
      <c r="AX43" s="1330" t="s">
        <v>616</v>
      </c>
      <c r="AY43" s="9"/>
      <c r="AZ43" s="9"/>
      <c r="BA43" s="294" t="s">
        <v>665</v>
      </c>
      <c r="BB43" s="286" t="s">
        <v>167</v>
      </c>
      <c r="BC43" s="286">
        <v>3</v>
      </c>
      <c r="BD43" s="309" t="s">
        <v>1706</v>
      </c>
      <c r="BE43" s="309" t="s">
        <v>1707</v>
      </c>
      <c r="BF43" s="309" t="s">
        <v>1708</v>
      </c>
      <c r="BG43" s="309" t="s">
        <v>1709</v>
      </c>
      <c r="BH43" s="309" t="s">
        <v>1710</v>
      </c>
      <c r="BI43" s="306" t="s">
        <v>1711</v>
      </c>
      <c r="BJ43" s="309" t="s">
        <v>1706</v>
      </c>
      <c r="BK43" s="309" t="s">
        <v>1707</v>
      </c>
      <c r="BL43" s="309" t="s">
        <v>1708</v>
      </c>
      <c r="BM43" s="309" t="s">
        <v>1709</v>
      </c>
      <c r="BN43" s="309" t="s">
        <v>1710</v>
      </c>
      <c r="BO43" s="306" t="s">
        <v>1711</v>
      </c>
      <c r="BP43" s="309" t="s">
        <v>1706</v>
      </c>
      <c r="BQ43" s="309" t="s">
        <v>1707</v>
      </c>
      <c r="BR43" s="309" t="s">
        <v>1708</v>
      </c>
      <c r="BS43" s="309" t="s">
        <v>1709</v>
      </c>
      <c r="BT43" s="309" t="s">
        <v>1710</v>
      </c>
      <c r="BU43" s="306" t="s">
        <v>1711</v>
      </c>
      <c r="BV43" s="309" t="s">
        <v>1706</v>
      </c>
      <c r="BW43" s="309" t="s">
        <v>1707</v>
      </c>
      <c r="BX43" s="309" t="s">
        <v>1708</v>
      </c>
      <c r="BY43" s="309" t="s">
        <v>1709</v>
      </c>
      <c r="BZ43" s="309" t="s">
        <v>1710</v>
      </c>
      <c r="CA43" s="306" t="s">
        <v>1711</v>
      </c>
      <c r="CB43" s="309" t="s">
        <v>1706</v>
      </c>
      <c r="CC43" s="309" t="s">
        <v>1707</v>
      </c>
      <c r="CD43" s="309" t="s">
        <v>1708</v>
      </c>
      <c r="CE43" s="309" t="s">
        <v>1709</v>
      </c>
      <c r="CF43" s="309" t="s">
        <v>1710</v>
      </c>
      <c r="CG43" s="306" t="s">
        <v>1711</v>
      </c>
      <c r="CH43" s="309" t="s">
        <v>1706</v>
      </c>
      <c r="CI43" s="309" t="s">
        <v>1707</v>
      </c>
      <c r="CJ43" s="309" t="s">
        <v>1708</v>
      </c>
      <c r="CK43" s="309" t="s">
        <v>1709</v>
      </c>
      <c r="CL43" s="309" t="s">
        <v>1710</v>
      </c>
      <c r="CM43" s="306" t="s">
        <v>1711</v>
      </c>
      <c r="CN43" s="309" t="s">
        <v>1706</v>
      </c>
      <c r="CO43" s="309" t="s">
        <v>1707</v>
      </c>
      <c r="CP43" s="309" t="s">
        <v>1708</v>
      </c>
      <c r="CQ43" s="309" t="s">
        <v>1709</v>
      </c>
      <c r="CR43" s="310" t="s">
        <v>1710</v>
      </c>
      <c r="CS43" s="307" t="s">
        <v>1711</v>
      </c>
      <c r="CT43" s="12"/>
      <c r="CU43" s="308" t="s">
        <v>1705</v>
      </c>
      <c r="CV43" s="12"/>
      <c r="CW43" s="308"/>
      <c r="CX43" s="9"/>
    </row>
    <row r="44" spans="1:102" s="3" customFormat="1" ht="20.25" customHeight="1" x14ac:dyDescent="0.2">
      <c r="A44" s="9"/>
      <c r="B44" s="294" t="s">
        <v>673</v>
      </c>
      <c r="C44" s="286" t="s">
        <v>167</v>
      </c>
      <c r="D44" s="286">
        <v>3</v>
      </c>
      <c r="E44" s="1039"/>
      <c r="F44" s="1039"/>
      <c r="G44" s="1039"/>
      <c r="H44" s="1039"/>
      <c r="I44" s="1039"/>
      <c r="J44" s="1040">
        <f t="shared" si="0"/>
        <v>0</v>
      </c>
      <c r="K44" s="1327">
        <v>0</v>
      </c>
      <c r="L44" s="1327">
        <v>0</v>
      </c>
      <c r="M44" s="1327">
        <v>0</v>
      </c>
      <c r="N44" s="1327">
        <v>0</v>
      </c>
      <c r="O44" s="1327">
        <v>0</v>
      </c>
      <c r="P44" s="306">
        <f t="shared" si="1"/>
        <v>0</v>
      </c>
      <c r="Q44" s="1039"/>
      <c r="R44" s="1039"/>
      <c r="S44" s="1039"/>
      <c r="T44" s="1039"/>
      <c r="U44" s="1039"/>
      <c r="V44" s="1040">
        <f t="shared" si="2"/>
        <v>0</v>
      </c>
      <c r="W44" s="1039"/>
      <c r="X44" s="1039"/>
      <c r="Y44" s="1039"/>
      <c r="Z44" s="1039"/>
      <c r="AA44" s="1039"/>
      <c r="AB44" s="1040">
        <f t="shared" si="3"/>
        <v>0</v>
      </c>
      <c r="AC44" s="1039"/>
      <c r="AD44" s="1039"/>
      <c r="AE44" s="1039"/>
      <c r="AF44" s="1039"/>
      <c r="AG44" s="1039"/>
      <c r="AH44" s="1040">
        <f t="shared" si="4"/>
        <v>0</v>
      </c>
      <c r="AI44" s="1039"/>
      <c r="AJ44" s="1039"/>
      <c r="AK44" s="1039"/>
      <c r="AL44" s="1039"/>
      <c r="AM44" s="1039"/>
      <c r="AN44" s="1040">
        <f t="shared" si="5"/>
        <v>0</v>
      </c>
      <c r="AO44" s="1039"/>
      <c r="AP44" s="1039"/>
      <c r="AQ44" s="1039"/>
      <c r="AR44" s="1039"/>
      <c r="AS44" s="1039"/>
      <c r="AT44" s="1046">
        <f t="shared" si="6"/>
        <v>0</v>
      </c>
      <c r="AU44" s="12"/>
      <c r="AV44" s="308" t="s">
        <v>1712</v>
      </c>
      <c r="AW44" s="12"/>
      <c r="AX44" s="1330" t="s">
        <v>625</v>
      </c>
      <c r="AY44" s="9"/>
      <c r="AZ44" s="9"/>
      <c r="BA44" s="294" t="s">
        <v>673</v>
      </c>
      <c r="BB44" s="286" t="s">
        <v>167</v>
      </c>
      <c r="BC44" s="286">
        <v>3</v>
      </c>
      <c r="BD44" s="309" t="s">
        <v>1713</v>
      </c>
      <c r="BE44" s="309" t="s">
        <v>1714</v>
      </c>
      <c r="BF44" s="309" t="s">
        <v>1715</v>
      </c>
      <c r="BG44" s="309" t="s">
        <v>1716</v>
      </c>
      <c r="BH44" s="309" t="s">
        <v>1717</v>
      </c>
      <c r="BI44" s="306" t="s">
        <v>1718</v>
      </c>
      <c r="BJ44" s="309" t="s">
        <v>1713</v>
      </c>
      <c r="BK44" s="309" t="s">
        <v>1714</v>
      </c>
      <c r="BL44" s="309" t="s">
        <v>1715</v>
      </c>
      <c r="BM44" s="309" t="s">
        <v>1716</v>
      </c>
      <c r="BN44" s="309" t="s">
        <v>1717</v>
      </c>
      <c r="BO44" s="306" t="s">
        <v>1718</v>
      </c>
      <c r="BP44" s="309" t="s">
        <v>1713</v>
      </c>
      <c r="BQ44" s="309" t="s">
        <v>1714</v>
      </c>
      <c r="BR44" s="309" t="s">
        <v>1715</v>
      </c>
      <c r="BS44" s="309" t="s">
        <v>1716</v>
      </c>
      <c r="BT44" s="309" t="s">
        <v>1717</v>
      </c>
      <c r="BU44" s="306" t="s">
        <v>1718</v>
      </c>
      <c r="BV44" s="309" t="s">
        <v>1713</v>
      </c>
      <c r="BW44" s="309" t="s">
        <v>1714</v>
      </c>
      <c r="BX44" s="309" t="s">
        <v>1715</v>
      </c>
      <c r="BY44" s="309" t="s">
        <v>1716</v>
      </c>
      <c r="BZ44" s="309" t="s">
        <v>1717</v>
      </c>
      <c r="CA44" s="306" t="s">
        <v>1718</v>
      </c>
      <c r="CB44" s="309" t="s">
        <v>1713</v>
      </c>
      <c r="CC44" s="309" t="s">
        <v>1714</v>
      </c>
      <c r="CD44" s="309" t="s">
        <v>1715</v>
      </c>
      <c r="CE44" s="309" t="s">
        <v>1716</v>
      </c>
      <c r="CF44" s="309" t="s">
        <v>1717</v>
      </c>
      <c r="CG44" s="306" t="s">
        <v>1718</v>
      </c>
      <c r="CH44" s="309" t="s">
        <v>1713</v>
      </c>
      <c r="CI44" s="309" t="s">
        <v>1714</v>
      </c>
      <c r="CJ44" s="309" t="s">
        <v>1715</v>
      </c>
      <c r="CK44" s="309" t="s">
        <v>1716</v>
      </c>
      <c r="CL44" s="309" t="s">
        <v>1717</v>
      </c>
      <c r="CM44" s="306" t="s">
        <v>1718</v>
      </c>
      <c r="CN44" s="309" t="s">
        <v>1713</v>
      </c>
      <c r="CO44" s="309" t="s">
        <v>1714</v>
      </c>
      <c r="CP44" s="309" t="s">
        <v>1715</v>
      </c>
      <c r="CQ44" s="309" t="s">
        <v>1716</v>
      </c>
      <c r="CR44" s="310" t="s">
        <v>1717</v>
      </c>
      <c r="CS44" s="307" t="s">
        <v>1718</v>
      </c>
      <c r="CT44" s="12"/>
      <c r="CU44" s="308" t="s">
        <v>1712</v>
      </c>
      <c r="CV44" s="12"/>
      <c r="CW44" s="308"/>
      <c r="CX44" s="9"/>
    </row>
    <row r="45" spans="1:102" s="3" customFormat="1" ht="20.25" customHeight="1" x14ac:dyDescent="0.2">
      <c r="A45" s="9"/>
      <c r="B45" s="294" t="s">
        <v>681</v>
      </c>
      <c r="C45" s="286" t="s">
        <v>167</v>
      </c>
      <c r="D45" s="286">
        <v>3</v>
      </c>
      <c r="E45" s="1040">
        <f>IFERROR(SUM(E43:E44), 0)</f>
        <v>0</v>
      </c>
      <c r="F45" s="1040">
        <f>IFERROR(SUM(F43:F44), 0)</f>
        <v>0</v>
      </c>
      <c r="G45" s="1040">
        <f>IFERROR(SUM(G43:G44), 0)</f>
        <v>0</v>
      </c>
      <c r="H45" s="1040">
        <f>IFERROR(SUM(H43:H44), 0)</f>
        <v>0</v>
      </c>
      <c r="I45" s="1040">
        <f>IFERROR(SUM(I43:I44), 0)</f>
        <v>0</v>
      </c>
      <c r="J45" s="1040">
        <f t="shared" si="0"/>
        <v>0</v>
      </c>
      <c r="K45" s="306">
        <f>IFERROR(SUM(K43:K44), 0)</f>
        <v>0</v>
      </c>
      <c r="L45" s="306">
        <f>IFERROR(SUM(L43:L44), 0)</f>
        <v>0</v>
      </c>
      <c r="M45" s="306">
        <f>IFERROR(SUM(M43:M44), 0)</f>
        <v>0</v>
      </c>
      <c r="N45" s="306">
        <f>IFERROR(SUM(N43:N44), 0)</f>
        <v>0</v>
      </c>
      <c r="O45" s="306">
        <f>IFERROR(SUM(O43:O44), 0)</f>
        <v>0</v>
      </c>
      <c r="P45" s="306">
        <f t="shared" si="1"/>
        <v>0</v>
      </c>
      <c r="Q45" s="1040">
        <f>IFERROR(SUM(Q43:Q44), 0)</f>
        <v>0</v>
      </c>
      <c r="R45" s="1040">
        <f>IFERROR(SUM(R43:R44), 0)</f>
        <v>0</v>
      </c>
      <c r="S45" s="1040">
        <f>IFERROR(SUM(S43:S44), 0)</f>
        <v>0</v>
      </c>
      <c r="T45" s="1040">
        <f>IFERROR(SUM(T43:T44), 0)</f>
        <v>0</v>
      </c>
      <c r="U45" s="1040">
        <f>IFERROR(SUM(U43:U44), 0)</f>
        <v>0</v>
      </c>
      <c r="V45" s="1040">
        <f t="shared" si="2"/>
        <v>0</v>
      </c>
      <c r="W45" s="1040">
        <f>IFERROR(SUM(W43:W44), 0)</f>
        <v>0</v>
      </c>
      <c r="X45" s="1040">
        <f>IFERROR(SUM(X43:X44), 0)</f>
        <v>0</v>
      </c>
      <c r="Y45" s="1040">
        <f>IFERROR(SUM(Y43:Y44), 0)</f>
        <v>0</v>
      </c>
      <c r="Z45" s="1040">
        <f>IFERROR(SUM(Z43:Z44), 0)</f>
        <v>0</v>
      </c>
      <c r="AA45" s="1040">
        <f>IFERROR(SUM(AA43:AA44), 0)</f>
        <v>0</v>
      </c>
      <c r="AB45" s="1040">
        <f t="shared" si="3"/>
        <v>0</v>
      </c>
      <c r="AC45" s="1040">
        <f>IFERROR(SUM(AC43:AC44), 0)</f>
        <v>0</v>
      </c>
      <c r="AD45" s="1040">
        <f>IFERROR(SUM(AD43:AD44), 0)</f>
        <v>0</v>
      </c>
      <c r="AE45" s="1040">
        <f>IFERROR(SUM(AE43:AE44), 0)</f>
        <v>0</v>
      </c>
      <c r="AF45" s="1040">
        <f>IFERROR(SUM(AF43:AF44), 0)</f>
        <v>0</v>
      </c>
      <c r="AG45" s="1040">
        <f>IFERROR(SUM(AG43:AG44), 0)</f>
        <v>0</v>
      </c>
      <c r="AH45" s="1040">
        <f t="shared" si="4"/>
        <v>0</v>
      </c>
      <c r="AI45" s="1040">
        <f>IFERROR(SUM(AI43:AI44), 0)</f>
        <v>0</v>
      </c>
      <c r="AJ45" s="1040">
        <f>IFERROR(SUM(AJ43:AJ44), 0)</f>
        <v>0</v>
      </c>
      <c r="AK45" s="1040">
        <f>IFERROR(SUM(AK43:AK44), 0)</f>
        <v>0</v>
      </c>
      <c r="AL45" s="1040">
        <f>IFERROR(SUM(AL43:AL44), 0)</f>
        <v>0</v>
      </c>
      <c r="AM45" s="1040">
        <f>IFERROR(SUM(AM43:AM44), 0)</f>
        <v>0</v>
      </c>
      <c r="AN45" s="1040">
        <f t="shared" si="5"/>
        <v>0</v>
      </c>
      <c r="AO45" s="1040">
        <f>IFERROR(SUM(AO43:AO44), 0)</f>
        <v>0</v>
      </c>
      <c r="AP45" s="1040">
        <f>IFERROR(SUM(AP43:AP44), 0)</f>
        <v>0</v>
      </c>
      <c r="AQ45" s="1040">
        <f>IFERROR(SUM(AQ43:AQ44), 0)</f>
        <v>0</v>
      </c>
      <c r="AR45" s="1040">
        <f>IFERROR(SUM(AR43:AR44), 0)</f>
        <v>0</v>
      </c>
      <c r="AS45" s="1040">
        <f>IFERROR(SUM(AS43:AS44), 0)</f>
        <v>0</v>
      </c>
      <c r="AT45" s="1046">
        <f t="shared" si="6"/>
        <v>0</v>
      </c>
      <c r="AU45" s="12"/>
      <c r="AV45" s="308" t="s">
        <v>1719</v>
      </c>
      <c r="AW45" s="12"/>
      <c r="AX45" s="1330" t="s">
        <v>634</v>
      </c>
      <c r="AY45" s="9"/>
      <c r="AZ45" s="9"/>
      <c r="BA45" s="294" t="s">
        <v>681</v>
      </c>
      <c r="BB45" s="286" t="s">
        <v>167</v>
      </c>
      <c r="BC45" s="286">
        <v>3</v>
      </c>
      <c r="BD45" s="306" t="s">
        <v>1720</v>
      </c>
      <c r="BE45" s="306" t="s">
        <v>1721</v>
      </c>
      <c r="BF45" s="306" t="s">
        <v>1722</v>
      </c>
      <c r="BG45" s="306" t="s">
        <v>1723</v>
      </c>
      <c r="BH45" s="306" t="s">
        <v>1724</v>
      </c>
      <c r="BI45" s="306" t="s">
        <v>1725</v>
      </c>
      <c r="BJ45" s="306" t="s">
        <v>1720</v>
      </c>
      <c r="BK45" s="306" t="s">
        <v>1721</v>
      </c>
      <c r="BL45" s="306" t="s">
        <v>1722</v>
      </c>
      <c r="BM45" s="306" t="s">
        <v>1723</v>
      </c>
      <c r="BN45" s="306" t="s">
        <v>1724</v>
      </c>
      <c r="BO45" s="306" t="s">
        <v>1725</v>
      </c>
      <c r="BP45" s="306" t="s">
        <v>1720</v>
      </c>
      <c r="BQ45" s="306" t="s">
        <v>1721</v>
      </c>
      <c r="BR45" s="306" t="s">
        <v>1722</v>
      </c>
      <c r="BS45" s="306" t="s">
        <v>1723</v>
      </c>
      <c r="BT45" s="306" t="s">
        <v>1724</v>
      </c>
      <c r="BU45" s="306" t="s">
        <v>1725</v>
      </c>
      <c r="BV45" s="306" t="s">
        <v>1720</v>
      </c>
      <c r="BW45" s="306" t="s">
        <v>1721</v>
      </c>
      <c r="BX45" s="306" t="s">
        <v>1722</v>
      </c>
      <c r="BY45" s="306" t="s">
        <v>1723</v>
      </c>
      <c r="BZ45" s="306" t="s">
        <v>1724</v>
      </c>
      <c r="CA45" s="306" t="s">
        <v>1725</v>
      </c>
      <c r="CB45" s="306" t="s">
        <v>1720</v>
      </c>
      <c r="CC45" s="306" t="s">
        <v>1721</v>
      </c>
      <c r="CD45" s="306" t="s">
        <v>1722</v>
      </c>
      <c r="CE45" s="306" t="s">
        <v>1723</v>
      </c>
      <c r="CF45" s="306" t="s">
        <v>1724</v>
      </c>
      <c r="CG45" s="306" t="s">
        <v>1725</v>
      </c>
      <c r="CH45" s="306" t="s">
        <v>1720</v>
      </c>
      <c r="CI45" s="306" t="s">
        <v>1721</v>
      </c>
      <c r="CJ45" s="306" t="s">
        <v>1722</v>
      </c>
      <c r="CK45" s="306" t="s">
        <v>1723</v>
      </c>
      <c r="CL45" s="306" t="s">
        <v>1724</v>
      </c>
      <c r="CM45" s="306" t="s">
        <v>1725</v>
      </c>
      <c r="CN45" s="306" t="s">
        <v>1720</v>
      </c>
      <c r="CO45" s="306" t="s">
        <v>1721</v>
      </c>
      <c r="CP45" s="306" t="s">
        <v>1722</v>
      </c>
      <c r="CQ45" s="306" t="s">
        <v>1723</v>
      </c>
      <c r="CR45" s="311" t="s">
        <v>1724</v>
      </c>
      <c r="CS45" s="307" t="s">
        <v>1725</v>
      </c>
      <c r="CT45" s="12"/>
      <c r="CU45" s="308" t="s">
        <v>1719</v>
      </c>
      <c r="CV45" s="12"/>
      <c r="CW45" s="308"/>
      <c r="CX45" s="9"/>
    </row>
    <row r="46" spans="1:102" s="3" customFormat="1" ht="20.25" customHeight="1" x14ac:dyDescent="0.2">
      <c r="A46" s="9"/>
      <c r="B46" s="294" t="s">
        <v>689</v>
      </c>
      <c r="C46" s="286" t="s">
        <v>167</v>
      </c>
      <c r="D46" s="286">
        <v>3</v>
      </c>
      <c r="E46" s="1040">
        <f t="shared" ref="E46:I47" si="7">IFERROR(SUM(E37, E40, E43), 0)</f>
        <v>0</v>
      </c>
      <c r="F46" s="1040">
        <f t="shared" si="7"/>
        <v>0</v>
      </c>
      <c r="G46" s="1040">
        <f t="shared" si="7"/>
        <v>0</v>
      </c>
      <c r="H46" s="1040">
        <f t="shared" si="7"/>
        <v>0</v>
      </c>
      <c r="I46" s="1040">
        <f t="shared" si="7"/>
        <v>0</v>
      </c>
      <c r="J46" s="1040">
        <f t="shared" si="0"/>
        <v>0</v>
      </c>
      <c r="K46" s="306">
        <f t="shared" ref="K46:O47" si="8">IFERROR(SUM(K37, K40, K43), 0)</f>
        <v>0</v>
      </c>
      <c r="L46" s="306">
        <f t="shared" si="8"/>
        <v>0</v>
      </c>
      <c r="M46" s="306">
        <f t="shared" si="8"/>
        <v>0</v>
      </c>
      <c r="N46" s="306">
        <f t="shared" si="8"/>
        <v>0</v>
      </c>
      <c r="O46" s="306">
        <f t="shared" si="8"/>
        <v>0</v>
      </c>
      <c r="P46" s="306">
        <f t="shared" si="1"/>
        <v>0</v>
      </c>
      <c r="Q46" s="1040">
        <f t="shared" ref="Q46:U47" si="9">IFERROR(SUM(Q37, Q40, Q43), 0)</f>
        <v>0</v>
      </c>
      <c r="R46" s="1040">
        <f t="shared" si="9"/>
        <v>0</v>
      </c>
      <c r="S46" s="1040">
        <f t="shared" si="9"/>
        <v>0</v>
      </c>
      <c r="T46" s="1040">
        <f t="shared" si="9"/>
        <v>0</v>
      </c>
      <c r="U46" s="1040">
        <f t="shared" si="9"/>
        <v>0</v>
      </c>
      <c r="V46" s="1040">
        <f t="shared" si="2"/>
        <v>0</v>
      </c>
      <c r="W46" s="1040">
        <f t="shared" ref="W46:AA47" si="10">IFERROR(SUM(W37, W40, W43), 0)</f>
        <v>0</v>
      </c>
      <c r="X46" s="1040">
        <f t="shared" si="10"/>
        <v>0</v>
      </c>
      <c r="Y46" s="1040">
        <f t="shared" si="10"/>
        <v>0</v>
      </c>
      <c r="Z46" s="1040">
        <f t="shared" si="10"/>
        <v>0</v>
      </c>
      <c r="AA46" s="1040">
        <f t="shared" si="10"/>
        <v>0</v>
      </c>
      <c r="AB46" s="1040">
        <f t="shared" si="3"/>
        <v>0</v>
      </c>
      <c r="AC46" s="1040">
        <f t="shared" ref="AC46:AG47" si="11">IFERROR(SUM(AC37, AC40, AC43), 0)</f>
        <v>0</v>
      </c>
      <c r="AD46" s="1040">
        <f t="shared" si="11"/>
        <v>0</v>
      </c>
      <c r="AE46" s="1040">
        <f t="shared" si="11"/>
        <v>0</v>
      </c>
      <c r="AF46" s="1040">
        <f t="shared" si="11"/>
        <v>0</v>
      </c>
      <c r="AG46" s="1040">
        <f t="shared" si="11"/>
        <v>0</v>
      </c>
      <c r="AH46" s="1040">
        <f t="shared" si="4"/>
        <v>0</v>
      </c>
      <c r="AI46" s="1040">
        <f t="shared" ref="AI46:AM47" si="12">IFERROR(SUM(AI37, AI40, AI43), 0)</f>
        <v>0</v>
      </c>
      <c r="AJ46" s="1040">
        <f t="shared" si="12"/>
        <v>0</v>
      </c>
      <c r="AK46" s="1040">
        <f t="shared" si="12"/>
        <v>0</v>
      </c>
      <c r="AL46" s="1040">
        <f t="shared" si="12"/>
        <v>0</v>
      </c>
      <c r="AM46" s="1040">
        <f t="shared" si="12"/>
        <v>0</v>
      </c>
      <c r="AN46" s="1040">
        <f t="shared" si="5"/>
        <v>0</v>
      </c>
      <c r="AO46" s="1040">
        <f t="shared" ref="AO46:AS47" si="13">IFERROR(SUM(AO37, AO40, AO43), 0)</f>
        <v>0</v>
      </c>
      <c r="AP46" s="1040">
        <f t="shared" si="13"/>
        <v>0</v>
      </c>
      <c r="AQ46" s="1040">
        <f t="shared" si="13"/>
        <v>0</v>
      </c>
      <c r="AR46" s="1040">
        <f t="shared" si="13"/>
        <v>0</v>
      </c>
      <c r="AS46" s="1040">
        <f t="shared" si="13"/>
        <v>0</v>
      </c>
      <c r="AT46" s="1046">
        <f t="shared" si="6"/>
        <v>0</v>
      </c>
      <c r="AU46" s="12"/>
      <c r="AV46" s="308" t="s">
        <v>1726</v>
      </c>
      <c r="AW46" s="12"/>
      <c r="AX46" s="1330" t="s">
        <v>616</v>
      </c>
      <c r="AY46" s="9"/>
      <c r="AZ46" s="9"/>
      <c r="BA46" s="294" t="s">
        <v>689</v>
      </c>
      <c r="BB46" s="286" t="s">
        <v>167</v>
      </c>
      <c r="BC46" s="286">
        <v>3</v>
      </c>
      <c r="BD46" s="306" t="s">
        <v>1727</v>
      </c>
      <c r="BE46" s="306" t="s">
        <v>1728</v>
      </c>
      <c r="BF46" s="306" t="s">
        <v>1729</v>
      </c>
      <c r="BG46" s="306" t="s">
        <v>1730</v>
      </c>
      <c r="BH46" s="306" t="s">
        <v>1731</v>
      </c>
      <c r="BI46" s="306" t="s">
        <v>1732</v>
      </c>
      <c r="BJ46" s="306" t="s">
        <v>1727</v>
      </c>
      <c r="BK46" s="306" t="s">
        <v>1728</v>
      </c>
      <c r="BL46" s="306" t="s">
        <v>1729</v>
      </c>
      <c r="BM46" s="306" t="s">
        <v>1730</v>
      </c>
      <c r="BN46" s="306" t="s">
        <v>1731</v>
      </c>
      <c r="BO46" s="306" t="s">
        <v>1732</v>
      </c>
      <c r="BP46" s="306" t="s">
        <v>1727</v>
      </c>
      <c r="BQ46" s="306" t="s">
        <v>1728</v>
      </c>
      <c r="BR46" s="306" t="s">
        <v>1729</v>
      </c>
      <c r="BS46" s="306" t="s">
        <v>1730</v>
      </c>
      <c r="BT46" s="306" t="s">
        <v>1731</v>
      </c>
      <c r="BU46" s="306" t="s">
        <v>1732</v>
      </c>
      <c r="BV46" s="306" t="s">
        <v>1727</v>
      </c>
      <c r="BW46" s="306" t="s">
        <v>1728</v>
      </c>
      <c r="BX46" s="306" t="s">
        <v>1729</v>
      </c>
      <c r="BY46" s="306" t="s">
        <v>1730</v>
      </c>
      <c r="BZ46" s="306" t="s">
        <v>1731</v>
      </c>
      <c r="CA46" s="306" t="s">
        <v>1732</v>
      </c>
      <c r="CB46" s="306" t="s">
        <v>1727</v>
      </c>
      <c r="CC46" s="306" t="s">
        <v>1728</v>
      </c>
      <c r="CD46" s="306" t="s">
        <v>1729</v>
      </c>
      <c r="CE46" s="306" t="s">
        <v>1730</v>
      </c>
      <c r="CF46" s="306" t="s">
        <v>1731</v>
      </c>
      <c r="CG46" s="306" t="s">
        <v>1732</v>
      </c>
      <c r="CH46" s="306" t="s">
        <v>1727</v>
      </c>
      <c r="CI46" s="306" t="s">
        <v>1728</v>
      </c>
      <c r="CJ46" s="306" t="s">
        <v>1729</v>
      </c>
      <c r="CK46" s="306" t="s">
        <v>1730</v>
      </c>
      <c r="CL46" s="306" t="s">
        <v>1731</v>
      </c>
      <c r="CM46" s="306" t="s">
        <v>1732</v>
      </c>
      <c r="CN46" s="306" t="s">
        <v>1727</v>
      </c>
      <c r="CO46" s="306" t="s">
        <v>1728</v>
      </c>
      <c r="CP46" s="306" t="s">
        <v>1729</v>
      </c>
      <c r="CQ46" s="306" t="s">
        <v>1730</v>
      </c>
      <c r="CR46" s="311" t="s">
        <v>1731</v>
      </c>
      <c r="CS46" s="307" t="s">
        <v>1732</v>
      </c>
      <c r="CT46" s="12"/>
      <c r="CU46" s="308" t="s">
        <v>1726</v>
      </c>
      <c r="CV46" s="12"/>
      <c r="CW46" s="308"/>
      <c r="CX46" s="9"/>
    </row>
    <row r="47" spans="1:102" s="3" customFormat="1" ht="20.25" customHeight="1" x14ac:dyDescent="0.2">
      <c r="A47" s="9"/>
      <c r="B47" s="294" t="s">
        <v>697</v>
      </c>
      <c r="C47" s="286" t="s">
        <v>167</v>
      </c>
      <c r="D47" s="286">
        <v>3</v>
      </c>
      <c r="E47" s="1040">
        <f t="shared" si="7"/>
        <v>0</v>
      </c>
      <c r="F47" s="1040">
        <f t="shared" si="7"/>
        <v>0</v>
      </c>
      <c r="G47" s="1040">
        <f t="shared" si="7"/>
        <v>0</v>
      </c>
      <c r="H47" s="1040">
        <f t="shared" si="7"/>
        <v>0</v>
      </c>
      <c r="I47" s="1040">
        <f t="shared" si="7"/>
        <v>0</v>
      </c>
      <c r="J47" s="1040">
        <f t="shared" si="0"/>
        <v>0</v>
      </c>
      <c r="K47" s="306">
        <f t="shared" si="8"/>
        <v>0</v>
      </c>
      <c r="L47" s="306">
        <f t="shared" si="8"/>
        <v>0</v>
      </c>
      <c r="M47" s="306">
        <f t="shared" si="8"/>
        <v>0</v>
      </c>
      <c r="N47" s="306">
        <f t="shared" si="8"/>
        <v>0</v>
      </c>
      <c r="O47" s="306">
        <f t="shared" si="8"/>
        <v>0</v>
      </c>
      <c r="P47" s="306">
        <f t="shared" si="1"/>
        <v>0</v>
      </c>
      <c r="Q47" s="1040">
        <f t="shared" si="9"/>
        <v>0</v>
      </c>
      <c r="R47" s="1040">
        <f t="shared" si="9"/>
        <v>0</v>
      </c>
      <c r="S47" s="1040">
        <f t="shared" si="9"/>
        <v>0</v>
      </c>
      <c r="T47" s="1040">
        <f t="shared" si="9"/>
        <v>0</v>
      </c>
      <c r="U47" s="1040">
        <f t="shared" si="9"/>
        <v>0</v>
      </c>
      <c r="V47" s="1040">
        <f t="shared" si="2"/>
        <v>0</v>
      </c>
      <c r="W47" s="1040">
        <f t="shared" si="10"/>
        <v>0</v>
      </c>
      <c r="X47" s="1040">
        <f t="shared" si="10"/>
        <v>0</v>
      </c>
      <c r="Y47" s="1040">
        <f t="shared" si="10"/>
        <v>0</v>
      </c>
      <c r="Z47" s="1040">
        <f t="shared" si="10"/>
        <v>0</v>
      </c>
      <c r="AA47" s="1040">
        <f t="shared" si="10"/>
        <v>0</v>
      </c>
      <c r="AB47" s="1040">
        <f t="shared" si="3"/>
        <v>0</v>
      </c>
      <c r="AC47" s="1040">
        <f t="shared" si="11"/>
        <v>0</v>
      </c>
      <c r="AD47" s="1040">
        <f t="shared" si="11"/>
        <v>0</v>
      </c>
      <c r="AE47" s="1040">
        <f t="shared" si="11"/>
        <v>0</v>
      </c>
      <c r="AF47" s="1040">
        <f t="shared" si="11"/>
        <v>0</v>
      </c>
      <c r="AG47" s="1040">
        <f t="shared" si="11"/>
        <v>0</v>
      </c>
      <c r="AH47" s="1040">
        <f t="shared" si="4"/>
        <v>0</v>
      </c>
      <c r="AI47" s="1040">
        <f t="shared" si="12"/>
        <v>0</v>
      </c>
      <c r="AJ47" s="1040">
        <f t="shared" si="12"/>
        <v>0</v>
      </c>
      <c r="AK47" s="1040">
        <f t="shared" si="12"/>
        <v>0</v>
      </c>
      <c r="AL47" s="1040">
        <f t="shared" si="12"/>
        <v>0</v>
      </c>
      <c r="AM47" s="1040">
        <f t="shared" si="12"/>
        <v>0</v>
      </c>
      <c r="AN47" s="1040">
        <f t="shared" si="5"/>
        <v>0</v>
      </c>
      <c r="AO47" s="1040">
        <f t="shared" si="13"/>
        <v>0</v>
      </c>
      <c r="AP47" s="1040">
        <f t="shared" si="13"/>
        <v>0</v>
      </c>
      <c r="AQ47" s="1040">
        <f t="shared" si="13"/>
        <v>0</v>
      </c>
      <c r="AR47" s="1040">
        <f t="shared" si="13"/>
        <v>0</v>
      </c>
      <c r="AS47" s="1040">
        <f t="shared" si="13"/>
        <v>0</v>
      </c>
      <c r="AT47" s="1046">
        <f t="shared" si="6"/>
        <v>0</v>
      </c>
      <c r="AU47" s="12"/>
      <c r="AV47" s="308" t="s">
        <v>1733</v>
      </c>
      <c r="AW47" s="12"/>
      <c r="AX47" s="1330" t="s">
        <v>625</v>
      </c>
      <c r="AY47" s="9"/>
      <c r="AZ47" s="9"/>
      <c r="BA47" s="294" t="s">
        <v>697</v>
      </c>
      <c r="BB47" s="286" t="s">
        <v>167</v>
      </c>
      <c r="BC47" s="286">
        <v>3</v>
      </c>
      <c r="BD47" s="306" t="s">
        <v>1734</v>
      </c>
      <c r="BE47" s="306" t="s">
        <v>1735</v>
      </c>
      <c r="BF47" s="306" t="s">
        <v>1736</v>
      </c>
      <c r="BG47" s="306" t="s">
        <v>1737</v>
      </c>
      <c r="BH47" s="306" t="s">
        <v>1738</v>
      </c>
      <c r="BI47" s="306" t="s">
        <v>1739</v>
      </c>
      <c r="BJ47" s="306" t="s">
        <v>1734</v>
      </c>
      <c r="BK47" s="306" t="s">
        <v>1735</v>
      </c>
      <c r="BL47" s="306" t="s">
        <v>1736</v>
      </c>
      <c r="BM47" s="306" t="s">
        <v>1737</v>
      </c>
      <c r="BN47" s="306" t="s">
        <v>1738</v>
      </c>
      <c r="BO47" s="306" t="s">
        <v>1739</v>
      </c>
      <c r="BP47" s="306" t="s">
        <v>1734</v>
      </c>
      <c r="BQ47" s="306" t="s">
        <v>1735</v>
      </c>
      <c r="BR47" s="306" t="s">
        <v>1736</v>
      </c>
      <c r="BS47" s="306" t="s">
        <v>1737</v>
      </c>
      <c r="BT47" s="306" t="s">
        <v>1738</v>
      </c>
      <c r="BU47" s="306" t="s">
        <v>1739</v>
      </c>
      <c r="BV47" s="306" t="s">
        <v>1734</v>
      </c>
      <c r="BW47" s="306" t="s">
        <v>1735</v>
      </c>
      <c r="BX47" s="306" t="s">
        <v>1736</v>
      </c>
      <c r="BY47" s="306" t="s">
        <v>1737</v>
      </c>
      <c r="BZ47" s="306" t="s">
        <v>1738</v>
      </c>
      <c r="CA47" s="306" t="s">
        <v>1739</v>
      </c>
      <c r="CB47" s="306" t="s">
        <v>1734</v>
      </c>
      <c r="CC47" s="306" t="s">
        <v>1735</v>
      </c>
      <c r="CD47" s="306" t="s">
        <v>1736</v>
      </c>
      <c r="CE47" s="306" t="s">
        <v>1737</v>
      </c>
      <c r="CF47" s="306" t="s">
        <v>1738</v>
      </c>
      <c r="CG47" s="306" t="s">
        <v>1739</v>
      </c>
      <c r="CH47" s="306" t="s">
        <v>1734</v>
      </c>
      <c r="CI47" s="306" t="s">
        <v>1735</v>
      </c>
      <c r="CJ47" s="306" t="s">
        <v>1736</v>
      </c>
      <c r="CK47" s="306" t="s">
        <v>1737</v>
      </c>
      <c r="CL47" s="306" t="s">
        <v>1738</v>
      </c>
      <c r="CM47" s="306" t="s">
        <v>1739</v>
      </c>
      <c r="CN47" s="306" t="s">
        <v>1734</v>
      </c>
      <c r="CO47" s="306" t="s">
        <v>1735</v>
      </c>
      <c r="CP47" s="306" t="s">
        <v>1736</v>
      </c>
      <c r="CQ47" s="306" t="s">
        <v>1737</v>
      </c>
      <c r="CR47" s="311" t="s">
        <v>1738</v>
      </c>
      <c r="CS47" s="307" t="s">
        <v>1739</v>
      </c>
      <c r="CT47" s="12"/>
      <c r="CU47" s="308" t="s">
        <v>1733</v>
      </c>
      <c r="CV47" s="12"/>
      <c r="CW47" s="308"/>
      <c r="CX47" s="9"/>
    </row>
    <row r="48" spans="1:102" s="3" customFormat="1" ht="20.25" customHeight="1" x14ac:dyDescent="0.2">
      <c r="A48" s="9"/>
      <c r="B48" s="294" t="s">
        <v>705</v>
      </c>
      <c r="C48" s="286" t="s">
        <v>167</v>
      </c>
      <c r="D48" s="286">
        <v>3</v>
      </c>
      <c r="E48" s="1040">
        <f>IFERROR(SUM(E46:E47), 0)</f>
        <v>0</v>
      </c>
      <c r="F48" s="1040">
        <f>IFERROR(SUM(F46:F47), 0)</f>
        <v>0</v>
      </c>
      <c r="G48" s="1040">
        <f>IFERROR(SUM(G46:G47), 0)</f>
        <v>0</v>
      </c>
      <c r="H48" s="1040">
        <f>IFERROR(SUM(H46:H47), 0)</f>
        <v>0</v>
      </c>
      <c r="I48" s="1040">
        <f>IFERROR(SUM(I46:I47), 0)</f>
        <v>0</v>
      </c>
      <c r="J48" s="1040">
        <f t="shared" si="0"/>
        <v>0</v>
      </c>
      <c r="K48" s="306">
        <f>IFERROR(SUM(K46:K47), 0)</f>
        <v>0</v>
      </c>
      <c r="L48" s="306">
        <f>IFERROR(SUM(L46:L47), 0)</f>
        <v>0</v>
      </c>
      <c r="M48" s="306">
        <f>IFERROR(SUM(M46:M47), 0)</f>
        <v>0</v>
      </c>
      <c r="N48" s="306">
        <f>IFERROR(SUM(N46:N47), 0)</f>
        <v>0</v>
      </c>
      <c r="O48" s="306">
        <f>IFERROR(SUM(O46:O47), 0)</f>
        <v>0</v>
      </c>
      <c r="P48" s="306">
        <f t="shared" si="1"/>
        <v>0</v>
      </c>
      <c r="Q48" s="1040">
        <f>IFERROR(SUM(Q46:Q47), 0)</f>
        <v>0</v>
      </c>
      <c r="R48" s="1040">
        <f>IFERROR(SUM(R46:R47), 0)</f>
        <v>0</v>
      </c>
      <c r="S48" s="1040">
        <f>IFERROR(SUM(S46:S47), 0)</f>
        <v>0</v>
      </c>
      <c r="T48" s="1040">
        <f>IFERROR(SUM(T46:T47), 0)</f>
        <v>0</v>
      </c>
      <c r="U48" s="1040">
        <f>IFERROR(SUM(U46:U47), 0)</f>
        <v>0</v>
      </c>
      <c r="V48" s="1040">
        <f t="shared" si="2"/>
        <v>0</v>
      </c>
      <c r="W48" s="1040">
        <f>IFERROR(SUM(W46:W47), 0)</f>
        <v>0</v>
      </c>
      <c r="X48" s="1040">
        <f>IFERROR(SUM(X46:X47), 0)</f>
        <v>0</v>
      </c>
      <c r="Y48" s="1040">
        <f>IFERROR(SUM(Y46:Y47), 0)</f>
        <v>0</v>
      </c>
      <c r="Z48" s="1040">
        <f>IFERROR(SUM(Z46:Z47), 0)</f>
        <v>0</v>
      </c>
      <c r="AA48" s="1040">
        <f>IFERROR(SUM(AA46:AA47), 0)</f>
        <v>0</v>
      </c>
      <c r="AB48" s="1040">
        <f t="shared" si="3"/>
        <v>0</v>
      </c>
      <c r="AC48" s="1040">
        <f>IFERROR(SUM(AC46:AC47), 0)</f>
        <v>0</v>
      </c>
      <c r="AD48" s="1040">
        <f>IFERROR(SUM(AD46:AD47), 0)</f>
        <v>0</v>
      </c>
      <c r="AE48" s="1040">
        <f>IFERROR(SUM(AE46:AE47), 0)</f>
        <v>0</v>
      </c>
      <c r="AF48" s="1040">
        <f>IFERROR(SUM(AF46:AF47), 0)</f>
        <v>0</v>
      </c>
      <c r="AG48" s="1040">
        <f>IFERROR(SUM(AG46:AG47), 0)</f>
        <v>0</v>
      </c>
      <c r="AH48" s="1040">
        <f t="shared" si="4"/>
        <v>0</v>
      </c>
      <c r="AI48" s="1040">
        <f>IFERROR(SUM(AI46:AI47), 0)</f>
        <v>0</v>
      </c>
      <c r="AJ48" s="1040">
        <f>IFERROR(SUM(AJ46:AJ47), 0)</f>
        <v>0</v>
      </c>
      <c r="AK48" s="1040">
        <f>IFERROR(SUM(AK46:AK47), 0)</f>
        <v>0</v>
      </c>
      <c r="AL48" s="1040">
        <f>IFERROR(SUM(AL46:AL47), 0)</f>
        <v>0</v>
      </c>
      <c r="AM48" s="1040">
        <f>IFERROR(SUM(AM46:AM47), 0)</f>
        <v>0</v>
      </c>
      <c r="AN48" s="1040">
        <f t="shared" si="5"/>
        <v>0</v>
      </c>
      <c r="AO48" s="1040">
        <f>IFERROR(SUM(AO46:AO47), 0)</f>
        <v>0</v>
      </c>
      <c r="AP48" s="1040">
        <f>IFERROR(SUM(AP46:AP47), 0)</f>
        <v>0</v>
      </c>
      <c r="AQ48" s="1040">
        <f>IFERROR(SUM(AQ46:AQ47), 0)</f>
        <v>0</v>
      </c>
      <c r="AR48" s="1040">
        <f>IFERROR(SUM(AR46:AR47), 0)</f>
        <v>0</v>
      </c>
      <c r="AS48" s="1040">
        <f>IFERROR(SUM(AS46:AS47), 0)</f>
        <v>0</v>
      </c>
      <c r="AT48" s="1046">
        <f t="shared" si="6"/>
        <v>0</v>
      </c>
      <c r="AU48" s="12"/>
      <c r="AV48" s="308" t="s">
        <v>1740</v>
      </c>
      <c r="AW48" s="12"/>
      <c r="AX48" s="1330" t="s">
        <v>634</v>
      </c>
      <c r="AY48" s="9"/>
      <c r="AZ48" s="9"/>
      <c r="BA48" s="294" t="s">
        <v>705</v>
      </c>
      <c r="BB48" s="286" t="s">
        <v>167</v>
      </c>
      <c r="BC48" s="286">
        <v>3</v>
      </c>
      <c r="BD48" s="306" t="s">
        <v>1741</v>
      </c>
      <c r="BE48" s="306" t="s">
        <v>1742</v>
      </c>
      <c r="BF48" s="306" t="s">
        <v>1743</v>
      </c>
      <c r="BG48" s="306" t="s">
        <v>1744</v>
      </c>
      <c r="BH48" s="306" t="s">
        <v>1745</v>
      </c>
      <c r="BI48" s="306" t="s">
        <v>1746</v>
      </c>
      <c r="BJ48" s="306" t="s">
        <v>1741</v>
      </c>
      <c r="BK48" s="306" t="s">
        <v>1742</v>
      </c>
      <c r="BL48" s="306" t="s">
        <v>1743</v>
      </c>
      <c r="BM48" s="306" t="s">
        <v>1744</v>
      </c>
      <c r="BN48" s="306" t="s">
        <v>1745</v>
      </c>
      <c r="BO48" s="306" t="s">
        <v>1746</v>
      </c>
      <c r="BP48" s="306" t="s">
        <v>1741</v>
      </c>
      <c r="BQ48" s="306" t="s">
        <v>1742</v>
      </c>
      <c r="BR48" s="306" t="s">
        <v>1743</v>
      </c>
      <c r="BS48" s="306" t="s">
        <v>1744</v>
      </c>
      <c r="BT48" s="306" t="s">
        <v>1745</v>
      </c>
      <c r="BU48" s="306" t="s">
        <v>1746</v>
      </c>
      <c r="BV48" s="306" t="s">
        <v>1741</v>
      </c>
      <c r="BW48" s="306" t="s">
        <v>1742</v>
      </c>
      <c r="BX48" s="306" t="s">
        <v>1743</v>
      </c>
      <c r="BY48" s="306" t="s">
        <v>1744</v>
      </c>
      <c r="BZ48" s="306" t="s">
        <v>1745</v>
      </c>
      <c r="CA48" s="306" t="s">
        <v>1746</v>
      </c>
      <c r="CB48" s="306" t="s">
        <v>1741</v>
      </c>
      <c r="CC48" s="306" t="s">
        <v>1742</v>
      </c>
      <c r="CD48" s="306" t="s">
        <v>1743</v>
      </c>
      <c r="CE48" s="306" t="s">
        <v>1744</v>
      </c>
      <c r="CF48" s="306" t="s">
        <v>1745</v>
      </c>
      <c r="CG48" s="306" t="s">
        <v>1746</v>
      </c>
      <c r="CH48" s="306" t="s">
        <v>1741</v>
      </c>
      <c r="CI48" s="306" t="s">
        <v>1742</v>
      </c>
      <c r="CJ48" s="306" t="s">
        <v>1743</v>
      </c>
      <c r="CK48" s="306" t="s">
        <v>1744</v>
      </c>
      <c r="CL48" s="306" t="s">
        <v>1745</v>
      </c>
      <c r="CM48" s="306" t="s">
        <v>1746</v>
      </c>
      <c r="CN48" s="306" t="s">
        <v>1741</v>
      </c>
      <c r="CO48" s="306" t="s">
        <v>1742</v>
      </c>
      <c r="CP48" s="306" t="s">
        <v>1743</v>
      </c>
      <c r="CQ48" s="306" t="s">
        <v>1744</v>
      </c>
      <c r="CR48" s="311" t="s">
        <v>1745</v>
      </c>
      <c r="CS48" s="307" t="s">
        <v>1746</v>
      </c>
      <c r="CT48" s="12"/>
      <c r="CU48" s="308" t="s">
        <v>1740</v>
      </c>
      <c r="CV48" s="12"/>
      <c r="CW48" s="308"/>
      <c r="CX48" s="9"/>
    </row>
    <row r="49" spans="1:102" s="3" customFormat="1" ht="20.25" customHeight="1" thickBot="1" x14ac:dyDescent="0.25">
      <c r="A49" s="9"/>
      <c r="B49" s="295" t="s">
        <v>713</v>
      </c>
      <c r="C49" s="296" t="s">
        <v>167</v>
      </c>
      <c r="D49" s="296">
        <v>3</v>
      </c>
      <c r="E49" s="1041">
        <f>IFERROR(SUM(E12,E15,E18,E21,E24,E27,E30,E33,E36,E39,E42,E45), 0)</f>
        <v>0</v>
      </c>
      <c r="F49" s="1041">
        <f>IFERROR(SUM(F12,F15,F18,F21,F24,F27,F30,F33,F36,F39,F42,F45), 0)</f>
        <v>0</v>
      </c>
      <c r="G49" s="1041">
        <f>IFERROR(SUM(G12,G15,G18,G21,G24,G27,G30,G33,G36,G39,G42,G45), 0)</f>
        <v>0</v>
      </c>
      <c r="H49" s="1041">
        <f>IFERROR(SUM(H12,H15,H18,H21,H24,H27,H30,H33,H36,H39,H42,H45), 0)</f>
        <v>0</v>
      </c>
      <c r="I49" s="1041">
        <f>IFERROR(SUM(I12,I15,I18,I21,I24,I27,I30,I33,I36,I39,I42,I45), 0)</f>
        <v>0</v>
      </c>
      <c r="J49" s="1041">
        <f t="shared" si="0"/>
        <v>0</v>
      </c>
      <c r="K49" s="312">
        <f>IFERROR(SUM(K12,K15,K18,K21,K24,K27,K30,K33,K36,K39,K42,K45), 0)</f>
        <v>0</v>
      </c>
      <c r="L49" s="312">
        <f>IFERROR(SUM(L12,L15,L18,L21,L24,L27,L30,L33,L36,L39,L42,L45), 0)</f>
        <v>0</v>
      </c>
      <c r="M49" s="312">
        <f>IFERROR(SUM(M12,M15,M18,M21,M24,M27,M30,M33,M36,M39,M42,M45), 0)</f>
        <v>0</v>
      </c>
      <c r="N49" s="312">
        <f>IFERROR(SUM(N12,N15,N18,N21,N24,N27,N30,N33,N36,N39,N42,N45), 0)</f>
        <v>0</v>
      </c>
      <c r="O49" s="312">
        <f>IFERROR(SUM(O12,O15,O18,O21,O24,O27,O30,O33,O36,O39,O42,O45), 0)</f>
        <v>0</v>
      </c>
      <c r="P49" s="312">
        <f t="shared" si="1"/>
        <v>0</v>
      </c>
      <c r="Q49" s="1041">
        <f>IFERROR(SUM(Q12,Q15,Q18,Q21,Q24,Q27,Q30,Q33,Q36,Q39,Q42,Q45), 0)</f>
        <v>0</v>
      </c>
      <c r="R49" s="1041">
        <f>IFERROR(SUM(R12,R15,R18,R21,R24,R27,R30,R33,R36,R39,R42,R45), 0)</f>
        <v>0</v>
      </c>
      <c r="S49" s="1041">
        <f>IFERROR(SUM(S12,S15,S18,S21,S24,S27,S30,S33,S36,S39,S42,S45), 0)</f>
        <v>0</v>
      </c>
      <c r="T49" s="1041">
        <f>IFERROR(SUM(T12,T15,T18,T21,T24,T27,T30,T33,T36,T39,T42,T45), 0)</f>
        <v>0</v>
      </c>
      <c r="U49" s="1041">
        <f>IFERROR(SUM(U12,U15,U18,U21,U24,U27,U30,U33,U36,U39,U42,U45), 0)</f>
        <v>0</v>
      </c>
      <c r="V49" s="1041">
        <f t="shared" si="2"/>
        <v>0</v>
      </c>
      <c r="W49" s="1041">
        <f>IFERROR(SUM(W12,W15,W18,W21,W24,W27,W30,W33,W36,W39,W42,W45), 0)</f>
        <v>0</v>
      </c>
      <c r="X49" s="1041">
        <f>IFERROR(SUM(X12,X15,X18,X21,X24,X27,X30,X33,X36,X39,X42,X45), 0)</f>
        <v>0</v>
      </c>
      <c r="Y49" s="1041">
        <f>IFERROR(SUM(Y12,Y15,Y18,Y21,Y24,Y27,Y30,Y33,Y36,Y39,Y42,Y45), 0)</f>
        <v>0</v>
      </c>
      <c r="Z49" s="1041">
        <f>IFERROR(SUM(Z12,Z15,Z18,Z21,Z24,Z27,Z30,Z33,Z36,Z39,Z42,Z45), 0)</f>
        <v>0</v>
      </c>
      <c r="AA49" s="1041">
        <f>IFERROR(SUM(AA12,AA15,AA18,AA21,AA24,AA27,AA30,AA33,AA36,AA39,AA42,AA45), 0)</f>
        <v>0</v>
      </c>
      <c r="AB49" s="1041">
        <f t="shared" si="3"/>
        <v>0</v>
      </c>
      <c r="AC49" s="1041">
        <f>IFERROR(SUM(AC12,AC15,AC18,AC21,AC24,AC27,AC30,AC33,AC36,AC39,AC42,AC45), 0)</f>
        <v>0</v>
      </c>
      <c r="AD49" s="1041">
        <f>IFERROR(SUM(AD12,AD15,AD18,AD21,AD24,AD27,AD30,AD33,AD36,AD39,AD42,AD45), 0)</f>
        <v>0</v>
      </c>
      <c r="AE49" s="1041">
        <f>IFERROR(SUM(AE12,AE15,AE18,AE21,AE24,AE27,AE30,AE33,AE36,AE39,AE42,AE45), 0)</f>
        <v>0</v>
      </c>
      <c r="AF49" s="1041">
        <f>IFERROR(SUM(AF12,AF15,AF18,AF21,AF24,AF27,AF30,AF33,AF36,AF39,AF42,AF45), 0)</f>
        <v>0</v>
      </c>
      <c r="AG49" s="1041">
        <f>IFERROR(SUM(AG12,AG15,AG18,AG21,AG24,AG27,AG30,AG33,AG36,AG39,AG42,AG45), 0)</f>
        <v>0</v>
      </c>
      <c r="AH49" s="1041">
        <f t="shared" si="4"/>
        <v>0</v>
      </c>
      <c r="AI49" s="1041">
        <f>IFERROR(SUM(AI12,AI15,AI18,AI21,AI24,AI27,AI30,AI33,AI36,AI39,AI42,AI45), 0)</f>
        <v>0</v>
      </c>
      <c r="AJ49" s="1041">
        <f>IFERROR(SUM(AJ12,AJ15,AJ18,AJ21,AJ24,AJ27,AJ30,AJ33,AJ36,AJ39,AJ42,AJ45), 0)</f>
        <v>0</v>
      </c>
      <c r="AK49" s="1041">
        <f>IFERROR(SUM(AK12,AK15,AK18,AK21,AK24,AK27,AK30,AK33,AK36,AK39,AK42,AK45), 0)</f>
        <v>0</v>
      </c>
      <c r="AL49" s="1041">
        <f>IFERROR(SUM(AL12,AL15,AL18,AL21,AL24,AL27,AL30,AL33,AL36,AL39,AL42,AL45), 0)</f>
        <v>0</v>
      </c>
      <c r="AM49" s="1041">
        <f>IFERROR(SUM(AM12,AM15,AM18,AM21,AM24,AM27,AM30,AM33,AM36,AM39,AM42,AM45), 0)</f>
        <v>0</v>
      </c>
      <c r="AN49" s="1041">
        <f t="shared" si="5"/>
        <v>0</v>
      </c>
      <c r="AO49" s="1041">
        <f>IFERROR(SUM(AO12,AO15,AO18,AO21,AO24,AO27,AO30,AO33,AO36,AO39,AO42,AO45), 0)</f>
        <v>0</v>
      </c>
      <c r="AP49" s="1041">
        <f>IFERROR(SUM(AP12,AP15,AP18,AP21,AP24,AP27,AP30,AP33,AP36,AP39,AP42,AP45), 0)</f>
        <v>0</v>
      </c>
      <c r="AQ49" s="1041">
        <f>IFERROR(SUM(AQ12,AQ15,AQ18,AQ21,AQ24,AQ27,AQ30,AQ33,AQ36,AQ39,AQ42,AQ45), 0)</f>
        <v>0</v>
      </c>
      <c r="AR49" s="1041">
        <f>IFERROR(SUM(AR12,AR15,AR18,AR21,AR24,AR27,AR30,AR33,AR36,AR39,AR42,AR45), 0)</f>
        <v>0</v>
      </c>
      <c r="AS49" s="1041">
        <f>IFERROR(SUM(AS12,AS15,AS18,AS21,AS24,AS27,AS30,AS33,AS36,AS39,AS42,AS45), 0)</f>
        <v>0</v>
      </c>
      <c r="AT49" s="1047">
        <f t="shared" si="6"/>
        <v>0</v>
      </c>
      <c r="AU49" s="12"/>
      <c r="AV49" s="314" t="s">
        <v>1747</v>
      </c>
      <c r="AW49" s="12"/>
      <c r="AX49" s="1331" t="s">
        <v>715</v>
      </c>
      <c r="AY49" s="9"/>
      <c r="AZ49" s="9"/>
      <c r="BA49" s="295" t="s">
        <v>713</v>
      </c>
      <c r="BB49" s="296" t="s">
        <v>167</v>
      </c>
      <c r="BC49" s="296">
        <v>3</v>
      </c>
      <c r="BD49" s="312" t="s">
        <v>1748</v>
      </c>
      <c r="BE49" s="312" t="s">
        <v>1749</v>
      </c>
      <c r="BF49" s="312" t="s">
        <v>1750</v>
      </c>
      <c r="BG49" s="312" t="s">
        <v>1751</v>
      </c>
      <c r="BH49" s="312" t="s">
        <v>1752</v>
      </c>
      <c r="BI49" s="312" t="s">
        <v>1753</v>
      </c>
      <c r="BJ49" s="312" t="s">
        <v>1748</v>
      </c>
      <c r="BK49" s="312" t="s">
        <v>1749</v>
      </c>
      <c r="BL49" s="312" t="s">
        <v>1750</v>
      </c>
      <c r="BM49" s="312" t="s">
        <v>1751</v>
      </c>
      <c r="BN49" s="312" t="s">
        <v>1752</v>
      </c>
      <c r="BO49" s="312" t="s">
        <v>1753</v>
      </c>
      <c r="BP49" s="312" t="s">
        <v>1748</v>
      </c>
      <c r="BQ49" s="312" t="s">
        <v>1749</v>
      </c>
      <c r="BR49" s="312" t="s">
        <v>1750</v>
      </c>
      <c r="BS49" s="312" t="s">
        <v>1751</v>
      </c>
      <c r="BT49" s="312" t="s">
        <v>1752</v>
      </c>
      <c r="BU49" s="312" t="s">
        <v>1753</v>
      </c>
      <c r="BV49" s="312" t="s">
        <v>1748</v>
      </c>
      <c r="BW49" s="312" t="s">
        <v>1749</v>
      </c>
      <c r="BX49" s="312" t="s">
        <v>1750</v>
      </c>
      <c r="BY49" s="312" t="s">
        <v>1751</v>
      </c>
      <c r="BZ49" s="312" t="s">
        <v>1752</v>
      </c>
      <c r="CA49" s="312" t="s">
        <v>1753</v>
      </c>
      <c r="CB49" s="312" t="s">
        <v>1748</v>
      </c>
      <c r="CC49" s="312" t="s">
        <v>1749</v>
      </c>
      <c r="CD49" s="312" t="s">
        <v>1750</v>
      </c>
      <c r="CE49" s="312" t="s">
        <v>1751</v>
      </c>
      <c r="CF49" s="312" t="s">
        <v>1752</v>
      </c>
      <c r="CG49" s="312" t="s">
        <v>1753</v>
      </c>
      <c r="CH49" s="312" t="s">
        <v>1748</v>
      </c>
      <c r="CI49" s="312" t="s">
        <v>1749</v>
      </c>
      <c r="CJ49" s="312" t="s">
        <v>1750</v>
      </c>
      <c r="CK49" s="312" t="s">
        <v>1751</v>
      </c>
      <c r="CL49" s="312" t="s">
        <v>1752</v>
      </c>
      <c r="CM49" s="312" t="s">
        <v>1753</v>
      </c>
      <c r="CN49" s="312" t="s">
        <v>1748</v>
      </c>
      <c r="CO49" s="312" t="s">
        <v>1749</v>
      </c>
      <c r="CP49" s="312" t="s">
        <v>1750</v>
      </c>
      <c r="CQ49" s="312" t="s">
        <v>1751</v>
      </c>
      <c r="CR49" s="315" t="s">
        <v>1752</v>
      </c>
      <c r="CS49" s="313" t="s">
        <v>1753</v>
      </c>
      <c r="CT49" s="12"/>
      <c r="CU49" s="314" t="s">
        <v>1747</v>
      </c>
      <c r="CV49" s="12"/>
      <c r="CW49" s="314"/>
      <c r="CX49" s="9"/>
    </row>
    <row r="50" spans="1:102" s="3" customFormat="1" ht="20.25" customHeight="1" thickTop="1" thickBot="1" x14ac:dyDescent="0.25">
      <c r="A50" s="9"/>
      <c r="B50" s="316"/>
      <c r="C50" s="9"/>
      <c r="D50" s="9"/>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c r="AH50" s="317"/>
      <c r="AI50" s="317"/>
      <c r="AJ50" s="317"/>
      <c r="AK50" s="317"/>
      <c r="AL50" s="317"/>
      <c r="AM50" s="317"/>
      <c r="AN50" s="317"/>
      <c r="AO50" s="317"/>
      <c r="AP50" s="317"/>
      <c r="AQ50" s="317"/>
      <c r="AR50" s="317"/>
      <c r="AS50" s="317"/>
      <c r="AT50" s="317"/>
      <c r="AU50" s="12"/>
      <c r="AV50" s="9"/>
      <c r="AW50" s="12"/>
      <c r="AX50" s="9"/>
      <c r="AY50" s="9"/>
      <c r="AZ50" s="9"/>
      <c r="BA50" s="316"/>
      <c r="BB50" s="9"/>
      <c r="BC50" s="9"/>
      <c r="BD50" s="317"/>
      <c r="BE50" s="317"/>
      <c r="BF50" s="317"/>
      <c r="BG50" s="317"/>
      <c r="BH50" s="317"/>
      <c r="BI50" s="317"/>
      <c r="BJ50" s="317"/>
      <c r="BK50" s="317"/>
      <c r="BL50" s="317"/>
      <c r="BM50" s="317"/>
      <c r="BN50" s="317"/>
      <c r="BO50" s="317"/>
      <c r="BP50" s="317"/>
      <c r="BQ50" s="317"/>
      <c r="BR50" s="317"/>
      <c r="BS50" s="317"/>
      <c r="BT50" s="317"/>
      <c r="BU50" s="317"/>
      <c r="BV50" s="317"/>
      <c r="BW50" s="317"/>
      <c r="BX50" s="317"/>
      <c r="BY50" s="317"/>
      <c r="BZ50" s="317"/>
      <c r="CA50" s="317"/>
      <c r="CB50" s="317"/>
      <c r="CC50" s="317"/>
      <c r="CD50" s="317"/>
      <c r="CE50" s="317"/>
      <c r="CF50" s="317"/>
      <c r="CG50" s="317"/>
      <c r="CH50" s="317"/>
      <c r="CI50" s="317"/>
      <c r="CJ50" s="317"/>
      <c r="CK50" s="317"/>
      <c r="CL50" s="317"/>
      <c r="CM50" s="317"/>
      <c r="CN50" s="317"/>
      <c r="CO50" s="317"/>
      <c r="CP50" s="317"/>
      <c r="CQ50" s="317"/>
      <c r="CR50" s="317"/>
      <c r="CS50" s="317"/>
      <c r="CT50" s="12"/>
      <c r="CU50" s="9"/>
      <c r="CV50" s="12"/>
      <c r="CW50" s="9"/>
      <c r="CX50" s="9"/>
    </row>
    <row r="51" spans="1:102" s="3" customFormat="1" ht="20.25" customHeight="1" thickTop="1" thickBot="1" x14ac:dyDescent="0.25">
      <c r="A51" s="9"/>
      <c r="B51" s="290" t="s">
        <v>722</v>
      </c>
      <c r="C51" s="9"/>
      <c r="D51" s="9"/>
      <c r="E51" s="317"/>
      <c r="F51" s="317"/>
      <c r="G51" s="317"/>
      <c r="H51" s="317"/>
      <c r="I51" s="317"/>
      <c r="J51" s="317"/>
      <c r="K51" s="317"/>
      <c r="L51" s="317"/>
      <c r="M51" s="317"/>
      <c r="N51" s="317"/>
      <c r="O51" s="317"/>
      <c r="P51" s="317"/>
      <c r="Q51" s="317"/>
      <c r="R51" s="317"/>
      <c r="S51" s="317"/>
      <c r="T51" s="317"/>
      <c r="U51" s="317"/>
      <c r="V51" s="317"/>
      <c r="W51" s="317"/>
      <c r="X51" s="317"/>
      <c r="Y51" s="317"/>
      <c r="Z51" s="317"/>
      <c r="AA51" s="317"/>
      <c r="AB51" s="317"/>
      <c r="AC51" s="317"/>
      <c r="AD51" s="317"/>
      <c r="AE51" s="317"/>
      <c r="AF51" s="317"/>
      <c r="AG51" s="317"/>
      <c r="AH51" s="317"/>
      <c r="AI51" s="317"/>
      <c r="AJ51" s="317"/>
      <c r="AK51" s="317"/>
      <c r="AL51" s="317"/>
      <c r="AM51" s="317"/>
      <c r="AN51" s="317"/>
      <c r="AO51" s="317"/>
      <c r="AP51" s="317"/>
      <c r="AQ51" s="317"/>
      <c r="AR51" s="317"/>
      <c r="AS51" s="317"/>
      <c r="AT51" s="317"/>
      <c r="AU51" s="12"/>
      <c r="AV51" s="9"/>
      <c r="AW51" s="12"/>
      <c r="AX51" s="9"/>
      <c r="AY51" s="9"/>
      <c r="AZ51" s="9"/>
      <c r="BA51" s="290" t="s">
        <v>722</v>
      </c>
      <c r="BB51" s="9"/>
      <c r="BC51" s="9"/>
      <c r="BD51" s="317"/>
      <c r="BE51" s="317"/>
      <c r="BF51" s="317"/>
      <c r="BG51" s="317"/>
      <c r="BH51" s="317"/>
      <c r="BI51" s="317"/>
      <c r="BJ51" s="317"/>
      <c r="BK51" s="317"/>
      <c r="BL51" s="317"/>
      <c r="BM51" s="317"/>
      <c r="BN51" s="317"/>
      <c r="BO51" s="317"/>
      <c r="BP51" s="317"/>
      <c r="BQ51" s="317"/>
      <c r="BR51" s="317"/>
      <c r="BS51" s="317"/>
      <c r="BT51" s="317"/>
      <c r="BU51" s="317"/>
      <c r="BV51" s="317"/>
      <c r="BW51" s="317"/>
      <c r="BX51" s="317"/>
      <c r="BY51" s="317"/>
      <c r="BZ51" s="317"/>
      <c r="CA51" s="317"/>
      <c r="CB51" s="317"/>
      <c r="CC51" s="317"/>
      <c r="CD51" s="317"/>
      <c r="CE51" s="317"/>
      <c r="CF51" s="317"/>
      <c r="CG51" s="317"/>
      <c r="CH51" s="317"/>
      <c r="CI51" s="317"/>
      <c r="CJ51" s="317"/>
      <c r="CK51" s="317"/>
      <c r="CL51" s="317"/>
      <c r="CM51" s="317"/>
      <c r="CN51" s="317"/>
      <c r="CO51" s="317"/>
      <c r="CP51" s="317"/>
      <c r="CQ51" s="317"/>
      <c r="CR51" s="317"/>
      <c r="CS51" s="317"/>
      <c r="CT51" s="12"/>
      <c r="CU51" s="9"/>
      <c r="CV51" s="12"/>
      <c r="CW51" s="9"/>
      <c r="CX51" s="9"/>
    </row>
    <row r="52" spans="1:102" s="3" customFormat="1" ht="20.25" customHeight="1" thickTop="1" x14ac:dyDescent="0.2">
      <c r="A52" s="9"/>
      <c r="B52" s="291" t="s">
        <v>723</v>
      </c>
      <c r="C52" s="292" t="s">
        <v>167</v>
      </c>
      <c r="D52" s="292">
        <v>3</v>
      </c>
      <c r="E52" s="1037"/>
      <c r="F52" s="1037"/>
      <c r="G52" s="1037"/>
      <c r="H52" s="1037"/>
      <c r="I52" s="1037"/>
      <c r="J52" s="1038">
        <f t="shared" ref="J52:J67" si="14">IFERROR(SUM(E52:I52), 0)</f>
        <v>0</v>
      </c>
      <c r="K52" s="1333">
        <v>0</v>
      </c>
      <c r="L52" s="1333">
        <v>0</v>
      </c>
      <c r="M52" s="1333">
        <v>0</v>
      </c>
      <c r="N52" s="1333">
        <v>0</v>
      </c>
      <c r="O52" s="1333">
        <v>0</v>
      </c>
      <c r="P52" s="301">
        <f t="shared" ref="P52:P67" si="15">IFERROR(SUM(K52:O52), 0)</f>
        <v>0</v>
      </c>
      <c r="Q52" s="1037"/>
      <c r="R52" s="1037"/>
      <c r="S52" s="1037"/>
      <c r="T52" s="1037"/>
      <c r="U52" s="1037"/>
      <c r="V52" s="1038">
        <f t="shared" ref="V52:V67" si="16">IFERROR(SUM(Q52:U52), 0)</f>
        <v>0</v>
      </c>
      <c r="W52" s="1037"/>
      <c r="X52" s="1037"/>
      <c r="Y52" s="1037"/>
      <c r="Z52" s="1037"/>
      <c r="AA52" s="1037"/>
      <c r="AB52" s="1038">
        <f t="shared" ref="AB52:AB67" si="17">IFERROR(SUM(W52:AA52), 0)</f>
        <v>0</v>
      </c>
      <c r="AC52" s="1037"/>
      <c r="AD52" s="1037"/>
      <c r="AE52" s="1037"/>
      <c r="AF52" s="1037"/>
      <c r="AG52" s="1037"/>
      <c r="AH52" s="1038">
        <f t="shared" ref="AH52:AH67" si="18">IFERROR(SUM(AC52:AG52), 0)</f>
        <v>0</v>
      </c>
      <c r="AI52" s="1037"/>
      <c r="AJ52" s="1037"/>
      <c r="AK52" s="1037"/>
      <c r="AL52" s="1037"/>
      <c r="AM52" s="1037"/>
      <c r="AN52" s="1038">
        <f t="shared" ref="AN52:AN67" si="19">IFERROR(SUM(AI52:AM52), 0)</f>
        <v>0</v>
      </c>
      <c r="AO52" s="1037"/>
      <c r="AP52" s="1037"/>
      <c r="AQ52" s="1037"/>
      <c r="AR52" s="1037"/>
      <c r="AS52" s="1037"/>
      <c r="AT52" s="1045">
        <f t="shared" ref="AT52:AT67" si="20">IFERROR(SUM(AO52:AS52), 0)</f>
        <v>0</v>
      </c>
      <c r="AU52" s="12"/>
      <c r="AV52" s="303" t="s">
        <v>1754</v>
      </c>
      <c r="AW52" s="12"/>
      <c r="AX52" s="1329" t="s">
        <v>725</v>
      </c>
      <c r="AY52" s="9"/>
      <c r="AZ52" s="9"/>
      <c r="BA52" s="291" t="s">
        <v>723</v>
      </c>
      <c r="BB52" s="292" t="s">
        <v>167</v>
      </c>
      <c r="BC52" s="292">
        <v>3</v>
      </c>
      <c r="BD52" s="304" t="s">
        <v>1755</v>
      </c>
      <c r="BE52" s="304" t="s">
        <v>1756</v>
      </c>
      <c r="BF52" s="304" t="s">
        <v>1757</v>
      </c>
      <c r="BG52" s="304" t="s">
        <v>1758</v>
      </c>
      <c r="BH52" s="304" t="s">
        <v>1759</v>
      </c>
      <c r="BI52" s="301" t="s">
        <v>1760</v>
      </c>
      <c r="BJ52" s="304" t="s">
        <v>1755</v>
      </c>
      <c r="BK52" s="304" t="s">
        <v>1756</v>
      </c>
      <c r="BL52" s="304" t="s">
        <v>1757</v>
      </c>
      <c r="BM52" s="304" t="s">
        <v>1758</v>
      </c>
      <c r="BN52" s="304" t="s">
        <v>1759</v>
      </c>
      <c r="BO52" s="301" t="s">
        <v>1760</v>
      </c>
      <c r="BP52" s="304" t="s">
        <v>1755</v>
      </c>
      <c r="BQ52" s="304" t="s">
        <v>1756</v>
      </c>
      <c r="BR52" s="304" t="s">
        <v>1757</v>
      </c>
      <c r="BS52" s="304" t="s">
        <v>1758</v>
      </c>
      <c r="BT52" s="304" t="s">
        <v>1759</v>
      </c>
      <c r="BU52" s="301" t="s">
        <v>1760</v>
      </c>
      <c r="BV52" s="304" t="s">
        <v>1755</v>
      </c>
      <c r="BW52" s="304" t="s">
        <v>1756</v>
      </c>
      <c r="BX52" s="304" t="s">
        <v>1757</v>
      </c>
      <c r="BY52" s="304" t="s">
        <v>1758</v>
      </c>
      <c r="BZ52" s="304" t="s">
        <v>1759</v>
      </c>
      <c r="CA52" s="301" t="s">
        <v>1760</v>
      </c>
      <c r="CB52" s="304" t="s">
        <v>1755</v>
      </c>
      <c r="CC52" s="304" t="s">
        <v>1756</v>
      </c>
      <c r="CD52" s="304" t="s">
        <v>1757</v>
      </c>
      <c r="CE52" s="304" t="s">
        <v>1758</v>
      </c>
      <c r="CF52" s="304" t="s">
        <v>1759</v>
      </c>
      <c r="CG52" s="301" t="s">
        <v>1760</v>
      </c>
      <c r="CH52" s="304" t="s">
        <v>1755</v>
      </c>
      <c r="CI52" s="304" t="s">
        <v>1756</v>
      </c>
      <c r="CJ52" s="304" t="s">
        <v>1757</v>
      </c>
      <c r="CK52" s="304" t="s">
        <v>1758</v>
      </c>
      <c r="CL52" s="304" t="s">
        <v>1759</v>
      </c>
      <c r="CM52" s="301" t="s">
        <v>1760</v>
      </c>
      <c r="CN52" s="304" t="s">
        <v>1755</v>
      </c>
      <c r="CO52" s="304" t="s">
        <v>1756</v>
      </c>
      <c r="CP52" s="304" t="s">
        <v>1757</v>
      </c>
      <c r="CQ52" s="304" t="s">
        <v>1758</v>
      </c>
      <c r="CR52" s="305" t="s">
        <v>1759</v>
      </c>
      <c r="CS52" s="302" t="s">
        <v>1760</v>
      </c>
      <c r="CT52" s="12"/>
      <c r="CU52" s="303" t="s">
        <v>1754</v>
      </c>
      <c r="CV52" s="12"/>
      <c r="CW52" s="303"/>
      <c r="CX52" s="9"/>
    </row>
    <row r="53" spans="1:102" s="3" customFormat="1" ht="20.25" customHeight="1" x14ac:dyDescent="0.2">
      <c r="A53" s="9"/>
      <c r="B53" s="294" t="s">
        <v>732</v>
      </c>
      <c r="C53" s="286" t="s">
        <v>167</v>
      </c>
      <c r="D53" s="286">
        <v>3</v>
      </c>
      <c r="E53" s="1039"/>
      <c r="F53" s="1039"/>
      <c r="G53" s="1039"/>
      <c r="H53" s="1039"/>
      <c r="I53" s="1039"/>
      <c r="J53" s="1040">
        <f t="shared" si="14"/>
        <v>0</v>
      </c>
      <c r="K53" s="1327">
        <v>0</v>
      </c>
      <c r="L53" s="1327">
        <v>0</v>
      </c>
      <c r="M53" s="1327">
        <v>0</v>
      </c>
      <c r="N53" s="1327">
        <v>0</v>
      </c>
      <c r="O53" s="1327">
        <v>0</v>
      </c>
      <c r="P53" s="306">
        <f t="shared" si="15"/>
        <v>0</v>
      </c>
      <c r="Q53" s="1039"/>
      <c r="R53" s="1039"/>
      <c r="S53" s="1039"/>
      <c r="T53" s="1039"/>
      <c r="U53" s="1039"/>
      <c r="V53" s="1040">
        <f t="shared" si="16"/>
        <v>0</v>
      </c>
      <c r="W53" s="1039"/>
      <c r="X53" s="1039"/>
      <c r="Y53" s="1039"/>
      <c r="Z53" s="1039"/>
      <c r="AA53" s="1039"/>
      <c r="AB53" s="1040">
        <f t="shared" si="17"/>
        <v>0</v>
      </c>
      <c r="AC53" s="1039"/>
      <c r="AD53" s="1039"/>
      <c r="AE53" s="1039"/>
      <c r="AF53" s="1039"/>
      <c r="AG53" s="1039"/>
      <c r="AH53" s="1040">
        <f t="shared" si="18"/>
        <v>0</v>
      </c>
      <c r="AI53" s="1039"/>
      <c r="AJ53" s="1039"/>
      <c r="AK53" s="1039"/>
      <c r="AL53" s="1039"/>
      <c r="AM53" s="1039"/>
      <c r="AN53" s="1040">
        <f t="shared" si="19"/>
        <v>0</v>
      </c>
      <c r="AO53" s="1039"/>
      <c r="AP53" s="1039"/>
      <c r="AQ53" s="1039"/>
      <c r="AR53" s="1039"/>
      <c r="AS53" s="1039"/>
      <c r="AT53" s="1046">
        <f t="shared" si="20"/>
        <v>0</v>
      </c>
      <c r="AU53" s="12"/>
      <c r="AV53" s="308" t="s">
        <v>1761</v>
      </c>
      <c r="AW53" s="12"/>
      <c r="AX53" s="1330" t="s">
        <v>734</v>
      </c>
      <c r="AY53" s="9"/>
      <c r="AZ53" s="9"/>
      <c r="BA53" s="294" t="s">
        <v>732</v>
      </c>
      <c r="BB53" s="286" t="s">
        <v>167</v>
      </c>
      <c r="BC53" s="286">
        <v>3</v>
      </c>
      <c r="BD53" s="309" t="s">
        <v>1762</v>
      </c>
      <c r="BE53" s="309" t="s">
        <v>1763</v>
      </c>
      <c r="BF53" s="309" t="s">
        <v>1764</v>
      </c>
      <c r="BG53" s="309" t="s">
        <v>1765</v>
      </c>
      <c r="BH53" s="309" t="s">
        <v>1766</v>
      </c>
      <c r="BI53" s="306" t="s">
        <v>1767</v>
      </c>
      <c r="BJ53" s="309" t="s">
        <v>1762</v>
      </c>
      <c r="BK53" s="309" t="s">
        <v>1763</v>
      </c>
      <c r="BL53" s="309" t="s">
        <v>1764</v>
      </c>
      <c r="BM53" s="309" t="s">
        <v>1765</v>
      </c>
      <c r="BN53" s="309" t="s">
        <v>1766</v>
      </c>
      <c r="BO53" s="306" t="s">
        <v>1767</v>
      </c>
      <c r="BP53" s="309" t="s">
        <v>1762</v>
      </c>
      <c r="BQ53" s="309" t="s">
        <v>1763</v>
      </c>
      <c r="BR53" s="309" t="s">
        <v>1764</v>
      </c>
      <c r="BS53" s="309" t="s">
        <v>1765</v>
      </c>
      <c r="BT53" s="309" t="s">
        <v>1766</v>
      </c>
      <c r="BU53" s="306" t="s">
        <v>1767</v>
      </c>
      <c r="BV53" s="309" t="s">
        <v>1762</v>
      </c>
      <c r="BW53" s="309" t="s">
        <v>1763</v>
      </c>
      <c r="BX53" s="309" t="s">
        <v>1764</v>
      </c>
      <c r="BY53" s="309" t="s">
        <v>1765</v>
      </c>
      <c r="BZ53" s="309" t="s">
        <v>1766</v>
      </c>
      <c r="CA53" s="306" t="s">
        <v>1767</v>
      </c>
      <c r="CB53" s="309" t="s">
        <v>1762</v>
      </c>
      <c r="CC53" s="309" t="s">
        <v>1763</v>
      </c>
      <c r="CD53" s="309" t="s">
        <v>1764</v>
      </c>
      <c r="CE53" s="309" t="s">
        <v>1765</v>
      </c>
      <c r="CF53" s="309" t="s">
        <v>1766</v>
      </c>
      <c r="CG53" s="306" t="s">
        <v>1767</v>
      </c>
      <c r="CH53" s="309" t="s">
        <v>1762</v>
      </c>
      <c r="CI53" s="309" t="s">
        <v>1763</v>
      </c>
      <c r="CJ53" s="309" t="s">
        <v>1764</v>
      </c>
      <c r="CK53" s="309" t="s">
        <v>1765</v>
      </c>
      <c r="CL53" s="309" t="s">
        <v>1766</v>
      </c>
      <c r="CM53" s="306" t="s">
        <v>1767</v>
      </c>
      <c r="CN53" s="309" t="s">
        <v>1762</v>
      </c>
      <c r="CO53" s="309" t="s">
        <v>1763</v>
      </c>
      <c r="CP53" s="309" t="s">
        <v>1764</v>
      </c>
      <c r="CQ53" s="309" t="s">
        <v>1765</v>
      </c>
      <c r="CR53" s="310" t="s">
        <v>1766</v>
      </c>
      <c r="CS53" s="307" t="s">
        <v>1767</v>
      </c>
      <c r="CT53" s="12"/>
      <c r="CU53" s="308" t="s">
        <v>1761</v>
      </c>
      <c r="CV53" s="12"/>
      <c r="CW53" s="308"/>
      <c r="CX53" s="9"/>
    </row>
    <row r="54" spans="1:102" s="3" customFormat="1" ht="20.25" customHeight="1" thickBot="1" x14ac:dyDescent="0.25">
      <c r="A54" s="9"/>
      <c r="B54" s="294" t="s">
        <v>741</v>
      </c>
      <c r="C54" s="286" t="s">
        <v>167</v>
      </c>
      <c r="D54" s="286">
        <v>3</v>
      </c>
      <c r="E54" s="1040">
        <f>IFERROR(SUM(E52:E53), 0)</f>
        <v>0</v>
      </c>
      <c r="F54" s="1040">
        <f>IFERROR(SUM(F52:F53), 0)</f>
        <v>0</v>
      </c>
      <c r="G54" s="1040">
        <f>IFERROR(SUM(G52:G53), 0)</f>
        <v>0</v>
      </c>
      <c r="H54" s="1040">
        <f>IFERROR(SUM(H52:H53), 0)</f>
        <v>0</v>
      </c>
      <c r="I54" s="1040">
        <f>IFERROR(SUM(I52:I53), 0)</f>
        <v>0</v>
      </c>
      <c r="J54" s="1040">
        <f t="shared" si="14"/>
        <v>0</v>
      </c>
      <c r="K54" s="306">
        <f>IFERROR(SUM(K52:K53), 0)</f>
        <v>0</v>
      </c>
      <c r="L54" s="306">
        <f>IFERROR(SUM(L52:L53), 0)</f>
        <v>0</v>
      </c>
      <c r="M54" s="306">
        <f>IFERROR(SUM(M52:M53), 0)</f>
        <v>0</v>
      </c>
      <c r="N54" s="306">
        <f>IFERROR(SUM(N52:N53), 0)</f>
        <v>0</v>
      </c>
      <c r="O54" s="306">
        <f>IFERROR(SUM(O52:O53), 0)</f>
        <v>0</v>
      </c>
      <c r="P54" s="306">
        <f t="shared" si="15"/>
        <v>0</v>
      </c>
      <c r="Q54" s="1040">
        <f>IFERROR(SUM(Q52:Q53), 0)</f>
        <v>0</v>
      </c>
      <c r="R54" s="1040">
        <f>IFERROR(SUM(R52:R53), 0)</f>
        <v>0</v>
      </c>
      <c r="S54" s="1040">
        <f>IFERROR(SUM(S52:S53), 0)</f>
        <v>0</v>
      </c>
      <c r="T54" s="1040">
        <f>IFERROR(SUM(T52:T53), 0)</f>
        <v>0</v>
      </c>
      <c r="U54" s="1040">
        <f>IFERROR(SUM(U52:U53), 0)</f>
        <v>0</v>
      </c>
      <c r="V54" s="1040">
        <f t="shared" si="16"/>
        <v>0</v>
      </c>
      <c r="W54" s="1040">
        <f>IFERROR(SUM(W52:W53), 0)</f>
        <v>0</v>
      </c>
      <c r="X54" s="1040">
        <f>IFERROR(SUM(X52:X53), 0)</f>
        <v>0</v>
      </c>
      <c r="Y54" s="1040">
        <f>IFERROR(SUM(Y52:Y53), 0)</f>
        <v>0</v>
      </c>
      <c r="Z54" s="1040">
        <f>IFERROR(SUM(Z52:Z53), 0)</f>
        <v>0</v>
      </c>
      <c r="AA54" s="1040">
        <f>IFERROR(SUM(AA52:AA53), 0)</f>
        <v>0</v>
      </c>
      <c r="AB54" s="1040">
        <f t="shared" si="17"/>
        <v>0</v>
      </c>
      <c r="AC54" s="1040">
        <f>IFERROR(SUM(AC52:AC53), 0)</f>
        <v>0</v>
      </c>
      <c r="AD54" s="1040">
        <f>IFERROR(SUM(AD52:AD53), 0)</f>
        <v>0</v>
      </c>
      <c r="AE54" s="1040">
        <f>IFERROR(SUM(AE52:AE53), 0)</f>
        <v>0</v>
      </c>
      <c r="AF54" s="1040">
        <f>IFERROR(SUM(AF52:AF53), 0)</f>
        <v>0</v>
      </c>
      <c r="AG54" s="1040">
        <f>IFERROR(SUM(AG52:AG53), 0)</f>
        <v>0</v>
      </c>
      <c r="AH54" s="1040">
        <f t="shared" si="18"/>
        <v>0</v>
      </c>
      <c r="AI54" s="1040">
        <f>IFERROR(SUM(AI52:AI53), 0)</f>
        <v>0</v>
      </c>
      <c r="AJ54" s="1040">
        <f>IFERROR(SUM(AJ52:AJ53), 0)</f>
        <v>0</v>
      </c>
      <c r="AK54" s="1040">
        <f>IFERROR(SUM(AK52:AK53), 0)</f>
        <v>0</v>
      </c>
      <c r="AL54" s="1040">
        <f>IFERROR(SUM(AL52:AL53), 0)</f>
        <v>0</v>
      </c>
      <c r="AM54" s="1040">
        <f>IFERROR(SUM(AM52:AM53), 0)</f>
        <v>0</v>
      </c>
      <c r="AN54" s="1040">
        <f t="shared" si="19"/>
        <v>0</v>
      </c>
      <c r="AO54" s="1040">
        <f>IFERROR(SUM(AO52:AO53), 0)</f>
        <v>0</v>
      </c>
      <c r="AP54" s="1040">
        <f>IFERROR(SUM(AP52:AP53), 0)</f>
        <v>0</v>
      </c>
      <c r="AQ54" s="1040">
        <f>IFERROR(SUM(AQ52:AQ53), 0)</f>
        <v>0</v>
      </c>
      <c r="AR54" s="1040">
        <f>IFERROR(SUM(AR52:AR53), 0)</f>
        <v>0</v>
      </c>
      <c r="AS54" s="1040">
        <f>IFERROR(SUM(AS52:AS53), 0)</f>
        <v>0</v>
      </c>
      <c r="AT54" s="1046">
        <f t="shared" si="20"/>
        <v>0</v>
      </c>
      <c r="AU54" s="12"/>
      <c r="AV54" s="308" t="s">
        <v>1768</v>
      </c>
      <c r="AW54" s="12"/>
      <c r="AX54" s="1330" t="s">
        <v>743</v>
      </c>
      <c r="AY54" s="9"/>
      <c r="AZ54" s="9"/>
      <c r="BA54" s="294" t="s">
        <v>741</v>
      </c>
      <c r="BB54" s="286" t="s">
        <v>167</v>
      </c>
      <c r="BC54" s="286">
        <v>3</v>
      </c>
      <c r="BD54" s="306" t="s">
        <v>1769</v>
      </c>
      <c r="BE54" s="306" t="s">
        <v>1770</v>
      </c>
      <c r="BF54" s="306" t="s">
        <v>1771</v>
      </c>
      <c r="BG54" s="306" t="s">
        <v>1772</v>
      </c>
      <c r="BH54" s="306" t="s">
        <v>1773</v>
      </c>
      <c r="BI54" s="306" t="s">
        <v>1774</v>
      </c>
      <c r="BJ54" s="306" t="s">
        <v>1769</v>
      </c>
      <c r="BK54" s="306" t="s">
        <v>1770</v>
      </c>
      <c r="BL54" s="306" t="s">
        <v>1771</v>
      </c>
      <c r="BM54" s="306" t="s">
        <v>1772</v>
      </c>
      <c r="BN54" s="306" t="s">
        <v>1773</v>
      </c>
      <c r="BO54" s="306" t="s">
        <v>1774</v>
      </c>
      <c r="BP54" s="306" t="s">
        <v>1769</v>
      </c>
      <c r="BQ54" s="306" t="s">
        <v>1770</v>
      </c>
      <c r="BR54" s="306" t="s">
        <v>1771</v>
      </c>
      <c r="BS54" s="306" t="s">
        <v>1772</v>
      </c>
      <c r="BT54" s="306" t="s">
        <v>1773</v>
      </c>
      <c r="BU54" s="306" t="s">
        <v>1774</v>
      </c>
      <c r="BV54" s="306" t="s">
        <v>1769</v>
      </c>
      <c r="BW54" s="306" t="s">
        <v>1770</v>
      </c>
      <c r="BX54" s="306" t="s">
        <v>1771</v>
      </c>
      <c r="BY54" s="306" t="s">
        <v>1772</v>
      </c>
      <c r="BZ54" s="306" t="s">
        <v>1773</v>
      </c>
      <c r="CA54" s="306" t="s">
        <v>1774</v>
      </c>
      <c r="CB54" s="306" t="s">
        <v>1769</v>
      </c>
      <c r="CC54" s="306" t="s">
        <v>1770</v>
      </c>
      <c r="CD54" s="306" t="s">
        <v>1771</v>
      </c>
      <c r="CE54" s="306" t="s">
        <v>1772</v>
      </c>
      <c r="CF54" s="306" t="s">
        <v>1773</v>
      </c>
      <c r="CG54" s="306" t="s">
        <v>1774</v>
      </c>
      <c r="CH54" s="306" t="s">
        <v>1769</v>
      </c>
      <c r="CI54" s="306" t="s">
        <v>1770</v>
      </c>
      <c r="CJ54" s="306" t="s">
        <v>1771</v>
      </c>
      <c r="CK54" s="306" t="s">
        <v>1772</v>
      </c>
      <c r="CL54" s="306" t="s">
        <v>1773</v>
      </c>
      <c r="CM54" s="306" t="s">
        <v>1774</v>
      </c>
      <c r="CN54" s="306" t="s">
        <v>1769</v>
      </c>
      <c r="CO54" s="306" t="s">
        <v>1770</v>
      </c>
      <c r="CP54" s="306" t="s">
        <v>1771</v>
      </c>
      <c r="CQ54" s="306" t="s">
        <v>1772</v>
      </c>
      <c r="CR54" s="311" t="s">
        <v>1773</v>
      </c>
      <c r="CS54" s="307" t="s">
        <v>1774</v>
      </c>
      <c r="CT54" s="12"/>
      <c r="CU54" s="308" t="s">
        <v>1768</v>
      </c>
      <c r="CV54" s="12"/>
      <c r="CW54" s="308"/>
      <c r="CX54" s="9"/>
    </row>
    <row r="55" spans="1:102" s="3" customFormat="1" ht="20.25" customHeight="1" thickTop="1" x14ac:dyDescent="0.2">
      <c r="A55" s="9"/>
      <c r="B55" s="294" t="s">
        <v>750</v>
      </c>
      <c r="C55" s="286" t="s">
        <v>167</v>
      </c>
      <c r="D55" s="286">
        <v>3</v>
      </c>
      <c r="E55" s="1039"/>
      <c r="F55" s="1039"/>
      <c r="G55" s="1039"/>
      <c r="H55" s="1039"/>
      <c r="I55" s="1039"/>
      <c r="J55" s="1040">
        <f t="shared" si="14"/>
        <v>0</v>
      </c>
      <c r="K55" s="1333">
        <v>0</v>
      </c>
      <c r="L55" s="1333">
        <v>0</v>
      </c>
      <c r="M55" s="1333">
        <v>0</v>
      </c>
      <c r="N55" s="1333">
        <v>0</v>
      </c>
      <c r="O55" s="1333">
        <v>0</v>
      </c>
      <c r="P55" s="306">
        <f t="shared" si="15"/>
        <v>0</v>
      </c>
      <c r="Q55" s="1039"/>
      <c r="R55" s="1039"/>
      <c r="S55" s="1039"/>
      <c r="T55" s="1039"/>
      <c r="U55" s="1039"/>
      <c r="V55" s="1040">
        <f t="shared" si="16"/>
        <v>0</v>
      </c>
      <c r="W55" s="1039"/>
      <c r="X55" s="1039"/>
      <c r="Y55" s="1039"/>
      <c r="Z55" s="1039"/>
      <c r="AA55" s="1039"/>
      <c r="AB55" s="1040">
        <f t="shared" si="17"/>
        <v>0</v>
      </c>
      <c r="AC55" s="1039"/>
      <c r="AD55" s="1039"/>
      <c r="AE55" s="1039"/>
      <c r="AF55" s="1039"/>
      <c r="AG55" s="1039"/>
      <c r="AH55" s="1040">
        <f t="shared" si="18"/>
        <v>0</v>
      </c>
      <c r="AI55" s="1039"/>
      <c r="AJ55" s="1039"/>
      <c r="AK55" s="1039"/>
      <c r="AL55" s="1039"/>
      <c r="AM55" s="1039"/>
      <c r="AN55" s="1040">
        <f t="shared" si="19"/>
        <v>0</v>
      </c>
      <c r="AO55" s="1039"/>
      <c r="AP55" s="1039"/>
      <c r="AQ55" s="1039"/>
      <c r="AR55" s="1039"/>
      <c r="AS55" s="1039"/>
      <c r="AT55" s="1046">
        <f t="shared" si="20"/>
        <v>0</v>
      </c>
      <c r="AU55" s="12"/>
      <c r="AV55" s="308" t="s">
        <v>1775</v>
      </c>
      <c r="AW55" s="12"/>
      <c r="AX55" s="1330" t="s">
        <v>752</v>
      </c>
      <c r="AY55" s="9"/>
      <c r="AZ55" s="9"/>
      <c r="BA55" s="294" t="s">
        <v>750</v>
      </c>
      <c r="BB55" s="286" t="s">
        <v>167</v>
      </c>
      <c r="BC55" s="286">
        <v>3</v>
      </c>
      <c r="BD55" s="309" t="s">
        <v>1776</v>
      </c>
      <c r="BE55" s="309" t="s">
        <v>1777</v>
      </c>
      <c r="BF55" s="309" t="s">
        <v>1778</v>
      </c>
      <c r="BG55" s="309" t="s">
        <v>1779</v>
      </c>
      <c r="BH55" s="309" t="s">
        <v>1780</v>
      </c>
      <c r="BI55" s="306" t="s">
        <v>1781</v>
      </c>
      <c r="BJ55" s="309" t="s">
        <v>1776</v>
      </c>
      <c r="BK55" s="309" t="s">
        <v>1777</v>
      </c>
      <c r="BL55" s="309" t="s">
        <v>1778</v>
      </c>
      <c r="BM55" s="309" t="s">
        <v>1779</v>
      </c>
      <c r="BN55" s="309" t="s">
        <v>1780</v>
      </c>
      <c r="BO55" s="306" t="s">
        <v>1781</v>
      </c>
      <c r="BP55" s="309" t="s">
        <v>1776</v>
      </c>
      <c r="BQ55" s="309" t="s">
        <v>1777</v>
      </c>
      <c r="BR55" s="309" t="s">
        <v>1778</v>
      </c>
      <c r="BS55" s="309" t="s">
        <v>1779</v>
      </c>
      <c r="BT55" s="309" t="s">
        <v>1780</v>
      </c>
      <c r="BU55" s="306" t="s">
        <v>1781</v>
      </c>
      <c r="BV55" s="309" t="s">
        <v>1776</v>
      </c>
      <c r="BW55" s="309" t="s">
        <v>1777</v>
      </c>
      <c r="BX55" s="309" t="s">
        <v>1778</v>
      </c>
      <c r="BY55" s="309" t="s">
        <v>1779</v>
      </c>
      <c r="BZ55" s="309" t="s">
        <v>1780</v>
      </c>
      <c r="CA55" s="306" t="s">
        <v>1781</v>
      </c>
      <c r="CB55" s="309" t="s">
        <v>1776</v>
      </c>
      <c r="CC55" s="309" t="s">
        <v>1777</v>
      </c>
      <c r="CD55" s="309" t="s">
        <v>1778</v>
      </c>
      <c r="CE55" s="309" t="s">
        <v>1779</v>
      </c>
      <c r="CF55" s="309" t="s">
        <v>1780</v>
      </c>
      <c r="CG55" s="306" t="s">
        <v>1781</v>
      </c>
      <c r="CH55" s="309" t="s">
        <v>1776</v>
      </c>
      <c r="CI55" s="309" t="s">
        <v>1777</v>
      </c>
      <c r="CJ55" s="309" t="s">
        <v>1778</v>
      </c>
      <c r="CK55" s="309" t="s">
        <v>1779</v>
      </c>
      <c r="CL55" s="309" t="s">
        <v>1780</v>
      </c>
      <c r="CM55" s="306" t="s">
        <v>1781</v>
      </c>
      <c r="CN55" s="309" t="s">
        <v>1776</v>
      </c>
      <c r="CO55" s="309" t="s">
        <v>1777</v>
      </c>
      <c r="CP55" s="309" t="s">
        <v>1778</v>
      </c>
      <c r="CQ55" s="309" t="s">
        <v>1779</v>
      </c>
      <c r="CR55" s="310" t="s">
        <v>1780</v>
      </c>
      <c r="CS55" s="307" t="s">
        <v>1781</v>
      </c>
      <c r="CT55" s="12"/>
      <c r="CU55" s="308" t="s">
        <v>1775</v>
      </c>
      <c r="CV55" s="12"/>
      <c r="CW55" s="308"/>
      <c r="CX55" s="9"/>
    </row>
    <row r="56" spans="1:102" s="3" customFormat="1" ht="20.25" customHeight="1" x14ac:dyDescent="0.2">
      <c r="A56" s="9"/>
      <c r="B56" s="294" t="s">
        <v>759</v>
      </c>
      <c r="C56" s="286" t="s">
        <v>167</v>
      </c>
      <c r="D56" s="286">
        <v>3</v>
      </c>
      <c r="E56" s="1039"/>
      <c r="F56" s="1039"/>
      <c r="G56" s="1039"/>
      <c r="H56" s="1039"/>
      <c r="I56" s="1039"/>
      <c r="J56" s="1040">
        <f t="shared" si="14"/>
        <v>0</v>
      </c>
      <c r="K56" s="1327">
        <v>0</v>
      </c>
      <c r="L56" s="1327">
        <v>0</v>
      </c>
      <c r="M56" s="1327">
        <v>0</v>
      </c>
      <c r="N56" s="1327">
        <v>0</v>
      </c>
      <c r="O56" s="1327">
        <v>0</v>
      </c>
      <c r="P56" s="306">
        <f t="shared" si="15"/>
        <v>0</v>
      </c>
      <c r="Q56" s="1039"/>
      <c r="R56" s="1039"/>
      <c r="S56" s="1039"/>
      <c r="T56" s="1039"/>
      <c r="U56" s="1039"/>
      <c r="V56" s="1040">
        <f t="shared" si="16"/>
        <v>0</v>
      </c>
      <c r="W56" s="1039"/>
      <c r="X56" s="1039"/>
      <c r="Y56" s="1039"/>
      <c r="Z56" s="1039"/>
      <c r="AA56" s="1039"/>
      <c r="AB56" s="1040">
        <f t="shared" si="17"/>
        <v>0</v>
      </c>
      <c r="AC56" s="1039"/>
      <c r="AD56" s="1039"/>
      <c r="AE56" s="1039"/>
      <c r="AF56" s="1039"/>
      <c r="AG56" s="1039"/>
      <c r="AH56" s="1040">
        <f t="shared" si="18"/>
        <v>0</v>
      </c>
      <c r="AI56" s="1039"/>
      <c r="AJ56" s="1039"/>
      <c r="AK56" s="1039"/>
      <c r="AL56" s="1039"/>
      <c r="AM56" s="1039"/>
      <c r="AN56" s="1040">
        <f t="shared" si="19"/>
        <v>0</v>
      </c>
      <c r="AO56" s="1039"/>
      <c r="AP56" s="1039"/>
      <c r="AQ56" s="1039"/>
      <c r="AR56" s="1039"/>
      <c r="AS56" s="1039"/>
      <c r="AT56" s="1046">
        <f t="shared" si="20"/>
        <v>0</v>
      </c>
      <c r="AU56" s="12"/>
      <c r="AV56" s="308" t="s">
        <v>1782</v>
      </c>
      <c r="AW56" s="12"/>
      <c r="AX56" s="1330" t="s">
        <v>761</v>
      </c>
      <c r="AY56" s="9"/>
      <c r="AZ56" s="9"/>
      <c r="BA56" s="294" t="s">
        <v>759</v>
      </c>
      <c r="BB56" s="286" t="s">
        <v>167</v>
      </c>
      <c r="BC56" s="286">
        <v>3</v>
      </c>
      <c r="BD56" s="309" t="s">
        <v>1783</v>
      </c>
      <c r="BE56" s="309" t="s">
        <v>1784</v>
      </c>
      <c r="BF56" s="309" t="s">
        <v>1785</v>
      </c>
      <c r="BG56" s="309" t="s">
        <v>1786</v>
      </c>
      <c r="BH56" s="309" t="s">
        <v>1787</v>
      </c>
      <c r="BI56" s="306" t="s">
        <v>1788</v>
      </c>
      <c r="BJ56" s="309" t="s">
        <v>1783</v>
      </c>
      <c r="BK56" s="309" t="s">
        <v>1784</v>
      </c>
      <c r="BL56" s="309" t="s">
        <v>1785</v>
      </c>
      <c r="BM56" s="309" t="s">
        <v>1786</v>
      </c>
      <c r="BN56" s="309" t="s">
        <v>1787</v>
      </c>
      <c r="BO56" s="306" t="s">
        <v>1788</v>
      </c>
      <c r="BP56" s="309" t="s">
        <v>1783</v>
      </c>
      <c r="BQ56" s="309" t="s">
        <v>1784</v>
      </c>
      <c r="BR56" s="309" t="s">
        <v>1785</v>
      </c>
      <c r="BS56" s="309" t="s">
        <v>1786</v>
      </c>
      <c r="BT56" s="309" t="s">
        <v>1787</v>
      </c>
      <c r="BU56" s="306" t="s">
        <v>1788</v>
      </c>
      <c r="BV56" s="309" t="s">
        <v>1783</v>
      </c>
      <c r="BW56" s="309" t="s">
        <v>1784</v>
      </c>
      <c r="BX56" s="309" t="s">
        <v>1785</v>
      </c>
      <c r="BY56" s="309" t="s">
        <v>1786</v>
      </c>
      <c r="BZ56" s="309" t="s">
        <v>1787</v>
      </c>
      <c r="CA56" s="306" t="s">
        <v>1788</v>
      </c>
      <c r="CB56" s="309" t="s">
        <v>1783</v>
      </c>
      <c r="CC56" s="309" t="s">
        <v>1784</v>
      </c>
      <c r="CD56" s="309" t="s">
        <v>1785</v>
      </c>
      <c r="CE56" s="309" t="s">
        <v>1786</v>
      </c>
      <c r="CF56" s="309" t="s">
        <v>1787</v>
      </c>
      <c r="CG56" s="306" t="s">
        <v>1788</v>
      </c>
      <c r="CH56" s="309" t="s">
        <v>1783</v>
      </c>
      <c r="CI56" s="309" t="s">
        <v>1784</v>
      </c>
      <c r="CJ56" s="309" t="s">
        <v>1785</v>
      </c>
      <c r="CK56" s="309" t="s">
        <v>1786</v>
      </c>
      <c r="CL56" s="309" t="s">
        <v>1787</v>
      </c>
      <c r="CM56" s="306" t="s">
        <v>1788</v>
      </c>
      <c r="CN56" s="309" t="s">
        <v>1783</v>
      </c>
      <c r="CO56" s="309" t="s">
        <v>1784</v>
      </c>
      <c r="CP56" s="309" t="s">
        <v>1785</v>
      </c>
      <c r="CQ56" s="309" t="s">
        <v>1786</v>
      </c>
      <c r="CR56" s="310" t="s">
        <v>1787</v>
      </c>
      <c r="CS56" s="307" t="s">
        <v>1788</v>
      </c>
      <c r="CT56" s="12"/>
      <c r="CU56" s="308" t="s">
        <v>1782</v>
      </c>
      <c r="CV56" s="12"/>
      <c r="CW56" s="308"/>
      <c r="CX56" s="9"/>
    </row>
    <row r="57" spans="1:102" s="3" customFormat="1" ht="20.25" customHeight="1" thickBot="1" x14ac:dyDescent="0.25">
      <c r="A57" s="9"/>
      <c r="B57" s="294" t="s">
        <v>768</v>
      </c>
      <c r="C57" s="286" t="s">
        <v>167</v>
      </c>
      <c r="D57" s="286">
        <v>3</v>
      </c>
      <c r="E57" s="1040">
        <f>IFERROR(SUM(E55:E56), 0)</f>
        <v>0</v>
      </c>
      <c r="F57" s="1040">
        <f>IFERROR(SUM(F55:F56), 0)</f>
        <v>0</v>
      </c>
      <c r="G57" s="1040">
        <f>IFERROR(SUM(G55:G56), 0)</f>
        <v>0</v>
      </c>
      <c r="H57" s="1040">
        <f>IFERROR(SUM(H55:H56), 0)</f>
        <v>0</v>
      </c>
      <c r="I57" s="1040">
        <f>IFERROR(SUM(I55:I56), 0)</f>
        <v>0</v>
      </c>
      <c r="J57" s="1040">
        <f t="shared" si="14"/>
        <v>0</v>
      </c>
      <c r="K57" s="306">
        <f>IFERROR(SUM(K55:K56), 0)</f>
        <v>0</v>
      </c>
      <c r="L57" s="306">
        <f>IFERROR(SUM(L55:L56), 0)</f>
        <v>0</v>
      </c>
      <c r="M57" s="306">
        <f>IFERROR(SUM(M55:M56), 0)</f>
        <v>0</v>
      </c>
      <c r="N57" s="306">
        <f>IFERROR(SUM(N55:N56), 0)</f>
        <v>0</v>
      </c>
      <c r="O57" s="306">
        <f>IFERROR(SUM(O55:O56), 0)</f>
        <v>0</v>
      </c>
      <c r="P57" s="306">
        <f t="shared" si="15"/>
        <v>0</v>
      </c>
      <c r="Q57" s="1040">
        <f>IFERROR(SUM(Q55:Q56), 0)</f>
        <v>0</v>
      </c>
      <c r="R57" s="1040">
        <f>IFERROR(SUM(R55:R56), 0)</f>
        <v>0</v>
      </c>
      <c r="S57" s="1040">
        <f>IFERROR(SUM(S55:S56), 0)</f>
        <v>0</v>
      </c>
      <c r="T57" s="1040">
        <f>IFERROR(SUM(T55:T56), 0)</f>
        <v>0</v>
      </c>
      <c r="U57" s="1040">
        <f>IFERROR(SUM(U55:U56), 0)</f>
        <v>0</v>
      </c>
      <c r="V57" s="1040">
        <f t="shared" si="16"/>
        <v>0</v>
      </c>
      <c r="W57" s="1040">
        <f>IFERROR(SUM(W55:W56), 0)</f>
        <v>0</v>
      </c>
      <c r="X57" s="1040">
        <f>IFERROR(SUM(X55:X56), 0)</f>
        <v>0</v>
      </c>
      <c r="Y57" s="1040">
        <f>IFERROR(SUM(Y55:Y56), 0)</f>
        <v>0</v>
      </c>
      <c r="Z57" s="1040">
        <f>IFERROR(SUM(Z55:Z56), 0)</f>
        <v>0</v>
      </c>
      <c r="AA57" s="1040">
        <f>IFERROR(SUM(AA55:AA56), 0)</f>
        <v>0</v>
      </c>
      <c r="AB57" s="1040">
        <f t="shared" si="17"/>
        <v>0</v>
      </c>
      <c r="AC57" s="1040">
        <f>IFERROR(SUM(AC55:AC56), 0)</f>
        <v>0</v>
      </c>
      <c r="AD57" s="1040">
        <f>IFERROR(SUM(AD55:AD56), 0)</f>
        <v>0</v>
      </c>
      <c r="AE57" s="1040">
        <f>IFERROR(SUM(AE55:AE56), 0)</f>
        <v>0</v>
      </c>
      <c r="AF57" s="1040">
        <f>IFERROR(SUM(AF55:AF56), 0)</f>
        <v>0</v>
      </c>
      <c r="AG57" s="1040">
        <f>IFERROR(SUM(AG55:AG56), 0)</f>
        <v>0</v>
      </c>
      <c r="AH57" s="1040">
        <f t="shared" si="18"/>
        <v>0</v>
      </c>
      <c r="AI57" s="1040">
        <f>IFERROR(SUM(AI55:AI56), 0)</f>
        <v>0</v>
      </c>
      <c r="AJ57" s="1040">
        <f>IFERROR(SUM(AJ55:AJ56), 0)</f>
        <v>0</v>
      </c>
      <c r="AK57" s="1040">
        <f>IFERROR(SUM(AK55:AK56), 0)</f>
        <v>0</v>
      </c>
      <c r="AL57" s="1040">
        <f>IFERROR(SUM(AL55:AL56), 0)</f>
        <v>0</v>
      </c>
      <c r="AM57" s="1040">
        <f>IFERROR(SUM(AM55:AM56), 0)</f>
        <v>0</v>
      </c>
      <c r="AN57" s="1040">
        <f t="shared" si="19"/>
        <v>0</v>
      </c>
      <c r="AO57" s="1040">
        <f>IFERROR(SUM(AO55:AO56), 0)</f>
        <v>0</v>
      </c>
      <c r="AP57" s="1040">
        <f>IFERROR(SUM(AP55:AP56), 0)</f>
        <v>0</v>
      </c>
      <c r="AQ57" s="1040">
        <f>IFERROR(SUM(AQ55:AQ56), 0)</f>
        <v>0</v>
      </c>
      <c r="AR57" s="1040">
        <f>IFERROR(SUM(AR55:AR56), 0)</f>
        <v>0</v>
      </c>
      <c r="AS57" s="1040">
        <f>IFERROR(SUM(AS55:AS56), 0)</f>
        <v>0</v>
      </c>
      <c r="AT57" s="1046">
        <f t="shared" si="20"/>
        <v>0</v>
      </c>
      <c r="AU57" s="12"/>
      <c r="AV57" s="308" t="s">
        <v>1789</v>
      </c>
      <c r="AW57" s="12"/>
      <c r="AX57" s="1330" t="s">
        <v>770</v>
      </c>
      <c r="AY57" s="9"/>
      <c r="AZ57" s="9"/>
      <c r="BA57" s="294" t="s">
        <v>768</v>
      </c>
      <c r="BB57" s="286" t="s">
        <v>167</v>
      </c>
      <c r="BC57" s="286">
        <v>3</v>
      </c>
      <c r="BD57" s="306" t="s">
        <v>1790</v>
      </c>
      <c r="BE57" s="306" t="s">
        <v>1791</v>
      </c>
      <c r="BF57" s="306" t="s">
        <v>1792</v>
      </c>
      <c r="BG57" s="306" t="s">
        <v>1793</v>
      </c>
      <c r="BH57" s="306" t="s">
        <v>1794</v>
      </c>
      <c r="BI57" s="306" t="s">
        <v>1795</v>
      </c>
      <c r="BJ57" s="306" t="s">
        <v>1790</v>
      </c>
      <c r="BK57" s="306" t="s">
        <v>1791</v>
      </c>
      <c r="BL57" s="306" t="s">
        <v>1792</v>
      </c>
      <c r="BM57" s="306" t="s">
        <v>1793</v>
      </c>
      <c r="BN57" s="306" t="s">
        <v>1794</v>
      </c>
      <c r="BO57" s="306" t="s">
        <v>1795</v>
      </c>
      <c r="BP57" s="306" t="s">
        <v>1790</v>
      </c>
      <c r="BQ57" s="306" t="s">
        <v>1791</v>
      </c>
      <c r="BR57" s="306" t="s">
        <v>1792</v>
      </c>
      <c r="BS57" s="306" t="s">
        <v>1793</v>
      </c>
      <c r="BT57" s="306" t="s">
        <v>1794</v>
      </c>
      <c r="BU57" s="306" t="s">
        <v>1795</v>
      </c>
      <c r="BV57" s="306" t="s">
        <v>1790</v>
      </c>
      <c r="BW57" s="306" t="s">
        <v>1791</v>
      </c>
      <c r="BX57" s="306" t="s">
        <v>1792</v>
      </c>
      <c r="BY57" s="306" t="s">
        <v>1793</v>
      </c>
      <c r="BZ57" s="306" t="s">
        <v>1794</v>
      </c>
      <c r="CA57" s="306" t="s">
        <v>1795</v>
      </c>
      <c r="CB57" s="306" t="s">
        <v>1790</v>
      </c>
      <c r="CC57" s="306" t="s">
        <v>1791</v>
      </c>
      <c r="CD57" s="306" t="s">
        <v>1792</v>
      </c>
      <c r="CE57" s="306" t="s">
        <v>1793</v>
      </c>
      <c r="CF57" s="306" t="s">
        <v>1794</v>
      </c>
      <c r="CG57" s="306" t="s">
        <v>1795</v>
      </c>
      <c r="CH57" s="306" t="s">
        <v>1790</v>
      </c>
      <c r="CI57" s="306" t="s">
        <v>1791</v>
      </c>
      <c r="CJ57" s="306" t="s">
        <v>1792</v>
      </c>
      <c r="CK57" s="306" t="s">
        <v>1793</v>
      </c>
      <c r="CL57" s="306" t="s">
        <v>1794</v>
      </c>
      <c r="CM57" s="306" t="s">
        <v>1795</v>
      </c>
      <c r="CN57" s="306" t="s">
        <v>1790</v>
      </c>
      <c r="CO57" s="306" t="s">
        <v>1791</v>
      </c>
      <c r="CP57" s="306" t="s">
        <v>1792</v>
      </c>
      <c r="CQ57" s="306" t="s">
        <v>1793</v>
      </c>
      <c r="CR57" s="311" t="s">
        <v>1794</v>
      </c>
      <c r="CS57" s="307" t="s">
        <v>1795</v>
      </c>
      <c r="CT57" s="12"/>
      <c r="CU57" s="308" t="s">
        <v>1789</v>
      </c>
      <c r="CV57" s="12"/>
      <c r="CW57" s="308"/>
      <c r="CX57" s="9"/>
    </row>
    <row r="58" spans="1:102" s="3" customFormat="1" ht="20.25" customHeight="1" thickTop="1" x14ac:dyDescent="0.2">
      <c r="A58" s="9"/>
      <c r="B58" s="294" t="s">
        <v>777</v>
      </c>
      <c r="C58" s="286" t="s">
        <v>167</v>
      </c>
      <c r="D58" s="286">
        <v>3</v>
      </c>
      <c r="E58" s="1039"/>
      <c r="F58" s="1039"/>
      <c r="G58" s="1039"/>
      <c r="H58" s="1039"/>
      <c r="I58" s="1039"/>
      <c r="J58" s="1040">
        <f t="shared" si="14"/>
        <v>0</v>
      </c>
      <c r="K58" s="1333">
        <v>0</v>
      </c>
      <c r="L58" s="1333">
        <v>0</v>
      </c>
      <c r="M58" s="1333">
        <v>0</v>
      </c>
      <c r="N58" s="1333">
        <v>0</v>
      </c>
      <c r="O58" s="1333">
        <v>0</v>
      </c>
      <c r="P58" s="306">
        <f t="shared" si="15"/>
        <v>0</v>
      </c>
      <c r="Q58" s="1039"/>
      <c r="R58" s="1039"/>
      <c r="S58" s="1039"/>
      <c r="T58" s="1039"/>
      <c r="U58" s="1039"/>
      <c r="V58" s="1040">
        <f t="shared" si="16"/>
        <v>0</v>
      </c>
      <c r="W58" s="1039"/>
      <c r="X58" s="1039"/>
      <c r="Y58" s="1039"/>
      <c r="Z58" s="1039"/>
      <c r="AA58" s="1039"/>
      <c r="AB58" s="1040">
        <f t="shared" si="17"/>
        <v>0</v>
      </c>
      <c r="AC58" s="1039"/>
      <c r="AD58" s="1039"/>
      <c r="AE58" s="1039"/>
      <c r="AF58" s="1039"/>
      <c r="AG58" s="1039"/>
      <c r="AH58" s="1040">
        <f t="shared" si="18"/>
        <v>0</v>
      </c>
      <c r="AI58" s="1039"/>
      <c r="AJ58" s="1039"/>
      <c r="AK58" s="1039"/>
      <c r="AL58" s="1039"/>
      <c r="AM58" s="1039"/>
      <c r="AN58" s="1040">
        <f t="shared" si="19"/>
        <v>0</v>
      </c>
      <c r="AO58" s="1039"/>
      <c r="AP58" s="1039"/>
      <c r="AQ58" s="1039"/>
      <c r="AR58" s="1039"/>
      <c r="AS58" s="1039"/>
      <c r="AT58" s="1046">
        <f t="shared" si="20"/>
        <v>0</v>
      </c>
      <c r="AU58" s="12"/>
      <c r="AV58" s="308" t="s">
        <v>1796</v>
      </c>
      <c r="AW58" s="12"/>
      <c r="AX58" s="1330" t="s">
        <v>779</v>
      </c>
      <c r="AY58" s="9"/>
      <c r="AZ58" s="9"/>
      <c r="BA58" s="294" t="s">
        <v>777</v>
      </c>
      <c r="BB58" s="286" t="s">
        <v>167</v>
      </c>
      <c r="BC58" s="286">
        <v>3</v>
      </c>
      <c r="BD58" s="309" t="s">
        <v>1797</v>
      </c>
      <c r="BE58" s="309" t="s">
        <v>1798</v>
      </c>
      <c r="BF58" s="309" t="s">
        <v>1799</v>
      </c>
      <c r="BG58" s="309" t="s">
        <v>1800</v>
      </c>
      <c r="BH58" s="309" t="s">
        <v>1801</v>
      </c>
      <c r="BI58" s="306" t="s">
        <v>1802</v>
      </c>
      <c r="BJ58" s="309" t="s">
        <v>1797</v>
      </c>
      <c r="BK58" s="309" t="s">
        <v>1798</v>
      </c>
      <c r="BL58" s="309" t="s">
        <v>1799</v>
      </c>
      <c r="BM58" s="309" t="s">
        <v>1800</v>
      </c>
      <c r="BN58" s="309" t="s">
        <v>1801</v>
      </c>
      <c r="BO58" s="306" t="s">
        <v>1802</v>
      </c>
      <c r="BP58" s="309" t="s">
        <v>1797</v>
      </c>
      <c r="BQ58" s="309" t="s">
        <v>1798</v>
      </c>
      <c r="BR58" s="309" t="s">
        <v>1799</v>
      </c>
      <c r="BS58" s="309" t="s">
        <v>1800</v>
      </c>
      <c r="BT58" s="309" t="s">
        <v>1801</v>
      </c>
      <c r="BU58" s="306" t="s">
        <v>1802</v>
      </c>
      <c r="BV58" s="309" t="s">
        <v>1797</v>
      </c>
      <c r="BW58" s="309" t="s">
        <v>1798</v>
      </c>
      <c r="BX58" s="309" t="s">
        <v>1799</v>
      </c>
      <c r="BY58" s="309" t="s">
        <v>1800</v>
      </c>
      <c r="BZ58" s="309" t="s">
        <v>1801</v>
      </c>
      <c r="CA58" s="306" t="s">
        <v>1802</v>
      </c>
      <c r="CB58" s="309" t="s">
        <v>1797</v>
      </c>
      <c r="CC58" s="309" t="s">
        <v>1798</v>
      </c>
      <c r="CD58" s="309" t="s">
        <v>1799</v>
      </c>
      <c r="CE58" s="309" t="s">
        <v>1800</v>
      </c>
      <c r="CF58" s="309" t="s">
        <v>1801</v>
      </c>
      <c r="CG58" s="306" t="s">
        <v>1802</v>
      </c>
      <c r="CH58" s="309" t="s">
        <v>1797</v>
      </c>
      <c r="CI58" s="309" t="s">
        <v>1798</v>
      </c>
      <c r="CJ58" s="309" t="s">
        <v>1799</v>
      </c>
      <c r="CK58" s="309" t="s">
        <v>1800</v>
      </c>
      <c r="CL58" s="309" t="s">
        <v>1801</v>
      </c>
      <c r="CM58" s="306" t="s">
        <v>1802</v>
      </c>
      <c r="CN58" s="309" t="s">
        <v>1797</v>
      </c>
      <c r="CO58" s="309" t="s">
        <v>1798</v>
      </c>
      <c r="CP58" s="309" t="s">
        <v>1799</v>
      </c>
      <c r="CQ58" s="309" t="s">
        <v>1800</v>
      </c>
      <c r="CR58" s="310" t="s">
        <v>1801</v>
      </c>
      <c r="CS58" s="307" t="s">
        <v>1802</v>
      </c>
      <c r="CT58" s="12"/>
      <c r="CU58" s="308" t="s">
        <v>1796</v>
      </c>
      <c r="CV58" s="12"/>
      <c r="CW58" s="308"/>
      <c r="CX58" s="9"/>
    </row>
    <row r="59" spans="1:102" s="3" customFormat="1" ht="20.25" customHeight="1" x14ac:dyDescent="0.2">
      <c r="A59" s="9"/>
      <c r="B59" s="294" t="s">
        <v>786</v>
      </c>
      <c r="C59" s="286" t="s">
        <v>167</v>
      </c>
      <c r="D59" s="286">
        <v>3</v>
      </c>
      <c r="E59" s="1039"/>
      <c r="F59" s="1039"/>
      <c r="G59" s="1039"/>
      <c r="H59" s="1039"/>
      <c r="I59" s="1039"/>
      <c r="J59" s="1040">
        <f t="shared" si="14"/>
        <v>0</v>
      </c>
      <c r="K59" s="1327">
        <v>0</v>
      </c>
      <c r="L59" s="1327">
        <v>0</v>
      </c>
      <c r="M59" s="1327">
        <v>0</v>
      </c>
      <c r="N59" s="1327">
        <v>0</v>
      </c>
      <c r="O59" s="1327">
        <v>0</v>
      </c>
      <c r="P59" s="306">
        <f t="shared" si="15"/>
        <v>0</v>
      </c>
      <c r="Q59" s="1039"/>
      <c r="R59" s="1039"/>
      <c r="S59" s="1039"/>
      <c r="T59" s="1039"/>
      <c r="U59" s="1039"/>
      <c r="V59" s="1040">
        <f t="shared" si="16"/>
        <v>0</v>
      </c>
      <c r="W59" s="1039"/>
      <c r="X59" s="1039"/>
      <c r="Y59" s="1039"/>
      <c r="Z59" s="1039"/>
      <c r="AA59" s="1039"/>
      <c r="AB59" s="1040">
        <f t="shared" si="17"/>
        <v>0</v>
      </c>
      <c r="AC59" s="1039"/>
      <c r="AD59" s="1039"/>
      <c r="AE59" s="1039"/>
      <c r="AF59" s="1039"/>
      <c r="AG59" s="1039"/>
      <c r="AH59" s="1040">
        <f t="shared" si="18"/>
        <v>0</v>
      </c>
      <c r="AI59" s="1039"/>
      <c r="AJ59" s="1039"/>
      <c r="AK59" s="1039"/>
      <c r="AL59" s="1039"/>
      <c r="AM59" s="1039"/>
      <c r="AN59" s="1040">
        <f t="shared" si="19"/>
        <v>0</v>
      </c>
      <c r="AO59" s="1039"/>
      <c r="AP59" s="1039"/>
      <c r="AQ59" s="1039"/>
      <c r="AR59" s="1039"/>
      <c r="AS59" s="1039"/>
      <c r="AT59" s="1046">
        <f t="shared" si="20"/>
        <v>0</v>
      </c>
      <c r="AU59" s="12"/>
      <c r="AV59" s="308" t="s">
        <v>1803</v>
      </c>
      <c r="AW59" s="12"/>
      <c r="AX59" s="1330" t="s">
        <v>788</v>
      </c>
      <c r="AY59" s="9"/>
      <c r="AZ59" s="9"/>
      <c r="BA59" s="294" t="s">
        <v>786</v>
      </c>
      <c r="BB59" s="286" t="s">
        <v>167</v>
      </c>
      <c r="BC59" s="286">
        <v>3</v>
      </c>
      <c r="BD59" s="309" t="s">
        <v>1804</v>
      </c>
      <c r="BE59" s="309" t="s">
        <v>1805</v>
      </c>
      <c r="BF59" s="309" t="s">
        <v>1806</v>
      </c>
      <c r="BG59" s="309" t="s">
        <v>1807</v>
      </c>
      <c r="BH59" s="309" t="s">
        <v>1808</v>
      </c>
      <c r="BI59" s="306" t="s">
        <v>1809</v>
      </c>
      <c r="BJ59" s="309" t="s">
        <v>1804</v>
      </c>
      <c r="BK59" s="309" t="s">
        <v>1805</v>
      </c>
      <c r="BL59" s="309" t="s">
        <v>1806</v>
      </c>
      <c r="BM59" s="309" t="s">
        <v>1807</v>
      </c>
      <c r="BN59" s="309" t="s">
        <v>1808</v>
      </c>
      <c r="BO59" s="306" t="s">
        <v>1809</v>
      </c>
      <c r="BP59" s="309" t="s">
        <v>1804</v>
      </c>
      <c r="BQ59" s="309" t="s">
        <v>1805</v>
      </c>
      <c r="BR59" s="309" t="s">
        <v>1806</v>
      </c>
      <c r="BS59" s="309" t="s">
        <v>1807</v>
      </c>
      <c r="BT59" s="309" t="s">
        <v>1808</v>
      </c>
      <c r="BU59" s="306" t="s">
        <v>1809</v>
      </c>
      <c r="BV59" s="309" t="s">
        <v>1804</v>
      </c>
      <c r="BW59" s="309" t="s">
        <v>1805</v>
      </c>
      <c r="BX59" s="309" t="s">
        <v>1806</v>
      </c>
      <c r="BY59" s="309" t="s">
        <v>1807</v>
      </c>
      <c r="BZ59" s="309" t="s">
        <v>1808</v>
      </c>
      <c r="CA59" s="306" t="s">
        <v>1809</v>
      </c>
      <c r="CB59" s="309" t="s">
        <v>1804</v>
      </c>
      <c r="CC59" s="309" t="s">
        <v>1805</v>
      </c>
      <c r="CD59" s="309" t="s">
        <v>1806</v>
      </c>
      <c r="CE59" s="309" t="s">
        <v>1807</v>
      </c>
      <c r="CF59" s="309" t="s">
        <v>1808</v>
      </c>
      <c r="CG59" s="306" t="s">
        <v>1809</v>
      </c>
      <c r="CH59" s="309" t="s">
        <v>1804</v>
      </c>
      <c r="CI59" s="309" t="s">
        <v>1805</v>
      </c>
      <c r="CJ59" s="309" t="s">
        <v>1806</v>
      </c>
      <c r="CK59" s="309" t="s">
        <v>1807</v>
      </c>
      <c r="CL59" s="309" t="s">
        <v>1808</v>
      </c>
      <c r="CM59" s="306" t="s">
        <v>1809</v>
      </c>
      <c r="CN59" s="309" t="s">
        <v>1804</v>
      </c>
      <c r="CO59" s="309" t="s">
        <v>1805</v>
      </c>
      <c r="CP59" s="309" t="s">
        <v>1806</v>
      </c>
      <c r="CQ59" s="309" t="s">
        <v>1807</v>
      </c>
      <c r="CR59" s="310" t="s">
        <v>1808</v>
      </c>
      <c r="CS59" s="307" t="s">
        <v>1809</v>
      </c>
      <c r="CT59" s="12"/>
      <c r="CU59" s="308" t="s">
        <v>1803</v>
      </c>
      <c r="CV59" s="12"/>
      <c r="CW59" s="308"/>
      <c r="CX59" s="9"/>
    </row>
    <row r="60" spans="1:102" s="3" customFormat="1" ht="20.25" customHeight="1" thickBot="1" x14ac:dyDescent="0.25">
      <c r="A60" s="9"/>
      <c r="B60" s="294" t="s">
        <v>795</v>
      </c>
      <c r="C60" s="286" t="s">
        <v>167</v>
      </c>
      <c r="D60" s="286">
        <v>3</v>
      </c>
      <c r="E60" s="1040">
        <f>IFERROR(SUM(E58:E59), 0)</f>
        <v>0</v>
      </c>
      <c r="F60" s="1040">
        <f>IFERROR(SUM(F58:F59), 0)</f>
        <v>0</v>
      </c>
      <c r="G60" s="1040">
        <f>IFERROR(SUM(G58:G59), 0)</f>
        <v>0</v>
      </c>
      <c r="H60" s="1040">
        <f>IFERROR(SUM(H58:H59), 0)</f>
        <v>0</v>
      </c>
      <c r="I60" s="1040">
        <f>IFERROR(SUM(I58:I59), 0)</f>
        <v>0</v>
      </c>
      <c r="J60" s="1040">
        <f t="shared" si="14"/>
        <v>0</v>
      </c>
      <c r="K60" s="306">
        <f>IFERROR(SUM(K58:K59), 0)</f>
        <v>0</v>
      </c>
      <c r="L60" s="306">
        <f>IFERROR(SUM(L58:L59), 0)</f>
        <v>0</v>
      </c>
      <c r="M60" s="306">
        <f>IFERROR(SUM(M58:M59), 0)</f>
        <v>0</v>
      </c>
      <c r="N60" s="306">
        <f>IFERROR(SUM(N58:N59), 0)</f>
        <v>0</v>
      </c>
      <c r="O60" s="306">
        <f>IFERROR(SUM(O58:O59), 0)</f>
        <v>0</v>
      </c>
      <c r="P60" s="306">
        <f t="shared" si="15"/>
        <v>0</v>
      </c>
      <c r="Q60" s="1040">
        <f>IFERROR(SUM(Q58:Q59), 0)</f>
        <v>0</v>
      </c>
      <c r="R60" s="1040">
        <f>IFERROR(SUM(R58:R59), 0)</f>
        <v>0</v>
      </c>
      <c r="S60" s="1040">
        <f>IFERROR(SUM(S58:S59), 0)</f>
        <v>0</v>
      </c>
      <c r="T60" s="1040">
        <f>IFERROR(SUM(T58:T59), 0)</f>
        <v>0</v>
      </c>
      <c r="U60" s="1040">
        <f>IFERROR(SUM(U58:U59), 0)</f>
        <v>0</v>
      </c>
      <c r="V60" s="1040">
        <f t="shared" si="16"/>
        <v>0</v>
      </c>
      <c r="W60" s="1040">
        <f>IFERROR(SUM(W58:W59), 0)</f>
        <v>0</v>
      </c>
      <c r="X60" s="1040">
        <f>IFERROR(SUM(X58:X59), 0)</f>
        <v>0</v>
      </c>
      <c r="Y60" s="1040">
        <f>IFERROR(SUM(Y58:Y59), 0)</f>
        <v>0</v>
      </c>
      <c r="Z60" s="1040">
        <f>IFERROR(SUM(Z58:Z59), 0)</f>
        <v>0</v>
      </c>
      <c r="AA60" s="1040">
        <f>IFERROR(SUM(AA58:AA59), 0)</f>
        <v>0</v>
      </c>
      <c r="AB60" s="1040">
        <f t="shared" si="17"/>
        <v>0</v>
      </c>
      <c r="AC60" s="1040">
        <f>IFERROR(SUM(AC58:AC59), 0)</f>
        <v>0</v>
      </c>
      <c r="AD60" s="1040">
        <f>IFERROR(SUM(AD58:AD59), 0)</f>
        <v>0</v>
      </c>
      <c r="AE60" s="1040">
        <f>IFERROR(SUM(AE58:AE59), 0)</f>
        <v>0</v>
      </c>
      <c r="AF60" s="1040">
        <f>IFERROR(SUM(AF58:AF59), 0)</f>
        <v>0</v>
      </c>
      <c r="AG60" s="1040">
        <f>IFERROR(SUM(AG58:AG59), 0)</f>
        <v>0</v>
      </c>
      <c r="AH60" s="1040">
        <f t="shared" si="18"/>
        <v>0</v>
      </c>
      <c r="AI60" s="1040">
        <f>IFERROR(SUM(AI58:AI59), 0)</f>
        <v>0</v>
      </c>
      <c r="AJ60" s="1040">
        <f>IFERROR(SUM(AJ58:AJ59), 0)</f>
        <v>0</v>
      </c>
      <c r="AK60" s="1040">
        <f>IFERROR(SUM(AK58:AK59), 0)</f>
        <v>0</v>
      </c>
      <c r="AL60" s="1040">
        <f>IFERROR(SUM(AL58:AL59), 0)</f>
        <v>0</v>
      </c>
      <c r="AM60" s="1040">
        <f>IFERROR(SUM(AM58:AM59), 0)</f>
        <v>0</v>
      </c>
      <c r="AN60" s="1040">
        <f t="shared" si="19"/>
        <v>0</v>
      </c>
      <c r="AO60" s="1040">
        <f>IFERROR(SUM(AO58:AO59), 0)</f>
        <v>0</v>
      </c>
      <c r="AP60" s="1040">
        <f>IFERROR(SUM(AP58:AP59), 0)</f>
        <v>0</v>
      </c>
      <c r="AQ60" s="1040">
        <f>IFERROR(SUM(AQ58:AQ59), 0)</f>
        <v>0</v>
      </c>
      <c r="AR60" s="1040">
        <f>IFERROR(SUM(AR58:AR59), 0)</f>
        <v>0</v>
      </c>
      <c r="AS60" s="1040">
        <f>IFERROR(SUM(AS58:AS59), 0)</f>
        <v>0</v>
      </c>
      <c r="AT60" s="1046">
        <f t="shared" si="20"/>
        <v>0</v>
      </c>
      <c r="AU60" s="9"/>
      <c r="AV60" s="308" t="s">
        <v>1810</v>
      </c>
      <c r="AW60" s="9"/>
      <c r="AX60" s="1330" t="s">
        <v>797</v>
      </c>
      <c r="AY60" s="9"/>
      <c r="AZ60" s="9"/>
      <c r="BA60" s="294" t="s">
        <v>795</v>
      </c>
      <c r="BB60" s="286" t="s">
        <v>167</v>
      </c>
      <c r="BC60" s="286">
        <v>3</v>
      </c>
      <c r="BD60" s="306" t="s">
        <v>1811</v>
      </c>
      <c r="BE60" s="306" t="s">
        <v>1812</v>
      </c>
      <c r="BF60" s="306" t="s">
        <v>1813</v>
      </c>
      <c r="BG60" s="306" t="s">
        <v>1814</v>
      </c>
      <c r="BH60" s="306" t="s">
        <v>1815</v>
      </c>
      <c r="BI60" s="306" t="s">
        <v>1816</v>
      </c>
      <c r="BJ60" s="306" t="s">
        <v>1811</v>
      </c>
      <c r="BK60" s="306" t="s">
        <v>1812</v>
      </c>
      <c r="BL60" s="306" t="s">
        <v>1813</v>
      </c>
      <c r="BM60" s="306" t="s">
        <v>1814</v>
      </c>
      <c r="BN60" s="306" t="s">
        <v>1815</v>
      </c>
      <c r="BO60" s="306" t="s">
        <v>1816</v>
      </c>
      <c r="BP60" s="306" t="s">
        <v>1811</v>
      </c>
      <c r="BQ60" s="306" t="s">
        <v>1812</v>
      </c>
      <c r="BR60" s="306" t="s">
        <v>1813</v>
      </c>
      <c r="BS60" s="306" t="s">
        <v>1814</v>
      </c>
      <c r="BT60" s="306" t="s">
        <v>1815</v>
      </c>
      <c r="BU60" s="306" t="s">
        <v>1816</v>
      </c>
      <c r="BV60" s="306" t="s">
        <v>1811</v>
      </c>
      <c r="BW60" s="306" t="s">
        <v>1812</v>
      </c>
      <c r="BX60" s="306" t="s">
        <v>1813</v>
      </c>
      <c r="BY60" s="306" t="s">
        <v>1814</v>
      </c>
      <c r="BZ60" s="306" t="s">
        <v>1815</v>
      </c>
      <c r="CA60" s="306" t="s">
        <v>1816</v>
      </c>
      <c r="CB60" s="306" t="s">
        <v>1811</v>
      </c>
      <c r="CC60" s="306" t="s">
        <v>1812</v>
      </c>
      <c r="CD60" s="306" t="s">
        <v>1813</v>
      </c>
      <c r="CE60" s="306" t="s">
        <v>1814</v>
      </c>
      <c r="CF60" s="306" t="s">
        <v>1815</v>
      </c>
      <c r="CG60" s="306" t="s">
        <v>1816</v>
      </c>
      <c r="CH60" s="306" t="s">
        <v>1811</v>
      </c>
      <c r="CI60" s="306" t="s">
        <v>1812</v>
      </c>
      <c r="CJ60" s="306" t="s">
        <v>1813</v>
      </c>
      <c r="CK60" s="306" t="s">
        <v>1814</v>
      </c>
      <c r="CL60" s="306" t="s">
        <v>1815</v>
      </c>
      <c r="CM60" s="306" t="s">
        <v>1816</v>
      </c>
      <c r="CN60" s="306" t="s">
        <v>1811</v>
      </c>
      <c r="CO60" s="306" t="s">
        <v>1812</v>
      </c>
      <c r="CP60" s="306" t="s">
        <v>1813</v>
      </c>
      <c r="CQ60" s="306" t="s">
        <v>1814</v>
      </c>
      <c r="CR60" s="311" t="s">
        <v>1815</v>
      </c>
      <c r="CS60" s="307" t="s">
        <v>1816</v>
      </c>
      <c r="CT60" s="9"/>
      <c r="CU60" s="308" t="s">
        <v>1810</v>
      </c>
      <c r="CV60" s="9"/>
      <c r="CW60" s="308"/>
      <c r="CX60" s="9"/>
    </row>
    <row r="61" spans="1:102" s="3" customFormat="1" ht="20.25" customHeight="1" thickTop="1" x14ac:dyDescent="0.2">
      <c r="A61" s="9"/>
      <c r="B61" s="294" t="s">
        <v>804</v>
      </c>
      <c r="C61" s="286" t="s">
        <v>167</v>
      </c>
      <c r="D61" s="286">
        <v>3</v>
      </c>
      <c r="E61" s="1039"/>
      <c r="F61" s="1039"/>
      <c r="G61" s="1039"/>
      <c r="H61" s="1039"/>
      <c r="I61" s="1039"/>
      <c r="J61" s="1040">
        <f t="shared" si="14"/>
        <v>0</v>
      </c>
      <c r="K61" s="1333">
        <v>0</v>
      </c>
      <c r="L61" s="1333">
        <v>0</v>
      </c>
      <c r="M61" s="1333">
        <v>0</v>
      </c>
      <c r="N61" s="1333">
        <v>0</v>
      </c>
      <c r="O61" s="1333">
        <v>0</v>
      </c>
      <c r="P61" s="306">
        <f t="shared" si="15"/>
        <v>0</v>
      </c>
      <c r="Q61" s="1039"/>
      <c r="R61" s="1039"/>
      <c r="S61" s="1039"/>
      <c r="T61" s="1039"/>
      <c r="U61" s="1039"/>
      <c r="V61" s="1040">
        <f t="shared" si="16"/>
        <v>0</v>
      </c>
      <c r="W61" s="1039"/>
      <c r="X61" s="1039"/>
      <c r="Y61" s="1039"/>
      <c r="Z61" s="1039"/>
      <c r="AA61" s="1039"/>
      <c r="AB61" s="1040">
        <f t="shared" si="17"/>
        <v>0</v>
      </c>
      <c r="AC61" s="1039"/>
      <c r="AD61" s="1039"/>
      <c r="AE61" s="1039"/>
      <c r="AF61" s="1039"/>
      <c r="AG61" s="1039"/>
      <c r="AH61" s="1040">
        <f t="shared" si="18"/>
        <v>0</v>
      </c>
      <c r="AI61" s="1039"/>
      <c r="AJ61" s="1039"/>
      <c r="AK61" s="1039"/>
      <c r="AL61" s="1039"/>
      <c r="AM61" s="1039"/>
      <c r="AN61" s="1040">
        <f t="shared" si="19"/>
        <v>0</v>
      </c>
      <c r="AO61" s="1039"/>
      <c r="AP61" s="1039"/>
      <c r="AQ61" s="1039"/>
      <c r="AR61" s="1039"/>
      <c r="AS61" s="1039"/>
      <c r="AT61" s="1046">
        <f t="shared" si="20"/>
        <v>0</v>
      </c>
      <c r="AU61" s="9"/>
      <c r="AV61" s="308" t="s">
        <v>1817</v>
      </c>
      <c r="AW61" s="9"/>
      <c r="AX61" s="1330" t="s">
        <v>806</v>
      </c>
      <c r="AY61" s="9"/>
      <c r="AZ61" s="9"/>
      <c r="BA61" s="294" t="s">
        <v>804</v>
      </c>
      <c r="BB61" s="286" t="s">
        <v>167</v>
      </c>
      <c r="BC61" s="286">
        <v>3</v>
      </c>
      <c r="BD61" s="309" t="s">
        <v>1818</v>
      </c>
      <c r="BE61" s="309" t="s">
        <v>1819</v>
      </c>
      <c r="BF61" s="309" t="s">
        <v>1820</v>
      </c>
      <c r="BG61" s="309" t="s">
        <v>1821</v>
      </c>
      <c r="BH61" s="309" t="s">
        <v>1822</v>
      </c>
      <c r="BI61" s="306" t="s">
        <v>1823</v>
      </c>
      <c r="BJ61" s="309" t="s">
        <v>1818</v>
      </c>
      <c r="BK61" s="309" t="s">
        <v>1819</v>
      </c>
      <c r="BL61" s="309" t="s">
        <v>1820</v>
      </c>
      <c r="BM61" s="309" t="s">
        <v>1821</v>
      </c>
      <c r="BN61" s="309" t="s">
        <v>1822</v>
      </c>
      <c r="BO61" s="306" t="s">
        <v>1823</v>
      </c>
      <c r="BP61" s="309" t="s">
        <v>1818</v>
      </c>
      <c r="BQ61" s="309" t="s">
        <v>1819</v>
      </c>
      <c r="BR61" s="309" t="s">
        <v>1820</v>
      </c>
      <c r="BS61" s="309" t="s">
        <v>1821</v>
      </c>
      <c r="BT61" s="309" t="s">
        <v>1822</v>
      </c>
      <c r="BU61" s="306" t="s">
        <v>1823</v>
      </c>
      <c r="BV61" s="309" t="s">
        <v>1818</v>
      </c>
      <c r="BW61" s="309" t="s">
        <v>1819</v>
      </c>
      <c r="BX61" s="309" t="s">
        <v>1820</v>
      </c>
      <c r="BY61" s="309" t="s">
        <v>1821</v>
      </c>
      <c r="BZ61" s="309" t="s">
        <v>1822</v>
      </c>
      <c r="CA61" s="306" t="s">
        <v>1823</v>
      </c>
      <c r="CB61" s="309" t="s">
        <v>1818</v>
      </c>
      <c r="CC61" s="309" t="s">
        <v>1819</v>
      </c>
      <c r="CD61" s="309" t="s">
        <v>1820</v>
      </c>
      <c r="CE61" s="309" t="s">
        <v>1821</v>
      </c>
      <c r="CF61" s="309" t="s">
        <v>1822</v>
      </c>
      <c r="CG61" s="306" t="s">
        <v>1823</v>
      </c>
      <c r="CH61" s="309" t="s">
        <v>1818</v>
      </c>
      <c r="CI61" s="309" t="s">
        <v>1819</v>
      </c>
      <c r="CJ61" s="309" t="s">
        <v>1820</v>
      </c>
      <c r="CK61" s="309" t="s">
        <v>1821</v>
      </c>
      <c r="CL61" s="309" t="s">
        <v>1822</v>
      </c>
      <c r="CM61" s="306" t="s">
        <v>1823</v>
      </c>
      <c r="CN61" s="309" t="s">
        <v>1818</v>
      </c>
      <c r="CO61" s="309" t="s">
        <v>1819</v>
      </c>
      <c r="CP61" s="309" t="s">
        <v>1820</v>
      </c>
      <c r="CQ61" s="309" t="s">
        <v>1821</v>
      </c>
      <c r="CR61" s="310" t="s">
        <v>1822</v>
      </c>
      <c r="CS61" s="307" t="s">
        <v>1823</v>
      </c>
      <c r="CT61" s="9"/>
      <c r="CU61" s="308" t="s">
        <v>1817</v>
      </c>
      <c r="CV61" s="9"/>
      <c r="CW61" s="308"/>
      <c r="CX61" s="9"/>
    </row>
    <row r="62" spans="1:102" s="3" customFormat="1" ht="20.25" customHeight="1" x14ac:dyDescent="0.2">
      <c r="A62" s="9"/>
      <c r="B62" s="294" t="s">
        <v>813</v>
      </c>
      <c r="C62" s="286" t="s">
        <v>167</v>
      </c>
      <c r="D62" s="286">
        <v>3</v>
      </c>
      <c r="E62" s="1039"/>
      <c r="F62" s="1039"/>
      <c r="G62" s="1039"/>
      <c r="H62" s="1039"/>
      <c r="I62" s="1039"/>
      <c r="J62" s="1040">
        <f t="shared" si="14"/>
        <v>0</v>
      </c>
      <c r="K62" s="1327">
        <v>0</v>
      </c>
      <c r="L62" s="1327">
        <v>0</v>
      </c>
      <c r="M62" s="1327">
        <v>0</v>
      </c>
      <c r="N62" s="1327">
        <v>0</v>
      </c>
      <c r="O62" s="1327">
        <v>0</v>
      </c>
      <c r="P62" s="306">
        <f t="shared" si="15"/>
        <v>0</v>
      </c>
      <c r="Q62" s="1039"/>
      <c r="R62" s="1039"/>
      <c r="S62" s="1039"/>
      <c r="T62" s="1039"/>
      <c r="U62" s="1039"/>
      <c r="V62" s="1040">
        <f t="shared" si="16"/>
        <v>0</v>
      </c>
      <c r="W62" s="1039"/>
      <c r="X62" s="1039"/>
      <c r="Y62" s="1039"/>
      <c r="Z62" s="1039"/>
      <c r="AA62" s="1039"/>
      <c r="AB62" s="1040">
        <f t="shared" si="17"/>
        <v>0</v>
      </c>
      <c r="AC62" s="1039"/>
      <c r="AD62" s="1039"/>
      <c r="AE62" s="1039"/>
      <c r="AF62" s="1039"/>
      <c r="AG62" s="1039"/>
      <c r="AH62" s="1040">
        <f t="shared" si="18"/>
        <v>0</v>
      </c>
      <c r="AI62" s="1039"/>
      <c r="AJ62" s="1039"/>
      <c r="AK62" s="1039"/>
      <c r="AL62" s="1039"/>
      <c r="AM62" s="1039"/>
      <c r="AN62" s="1040">
        <f t="shared" si="19"/>
        <v>0</v>
      </c>
      <c r="AO62" s="1039"/>
      <c r="AP62" s="1039"/>
      <c r="AQ62" s="1039"/>
      <c r="AR62" s="1039"/>
      <c r="AS62" s="1039"/>
      <c r="AT62" s="1046">
        <f t="shared" si="20"/>
        <v>0</v>
      </c>
      <c r="AU62" s="9"/>
      <c r="AV62" s="308" t="s">
        <v>1824</v>
      </c>
      <c r="AW62" s="9"/>
      <c r="AX62" s="1330" t="s">
        <v>815</v>
      </c>
      <c r="AY62" s="9"/>
      <c r="AZ62" s="9"/>
      <c r="BA62" s="294" t="s">
        <v>813</v>
      </c>
      <c r="BB62" s="286" t="s">
        <v>167</v>
      </c>
      <c r="BC62" s="286">
        <v>3</v>
      </c>
      <c r="BD62" s="309" t="s">
        <v>1825</v>
      </c>
      <c r="BE62" s="309" t="s">
        <v>1826</v>
      </c>
      <c r="BF62" s="309" t="s">
        <v>1827</v>
      </c>
      <c r="BG62" s="309" t="s">
        <v>1828</v>
      </c>
      <c r="BH62" s="309" t="s">
        <v>1829</v>
      </c>
      <c r="BI62" s="306" t="s">
        <v>1830</v>
      </c>
      <c r="BJ62" s="309" t="s">
        <v>1825</v>
      </c>
      <c r="BK62" s="309" t="s">
        <v>1826</v>
      </c>
      <c r="BL62" s="309" t="s">
        <v>1827</v>
      </c>
      <c r="BM62" s="309" t="s">
        <v>1828</v>
      </c>
      <c r="BN62" s="309" t="s">
        <v>1829</v>
      </c>
      <c r="BO62" s="306" t="s">
        <v>1830</v>
      </c>
      <c r="BP62" s="309" t="s">
        <v>1825</v>
      </c>
      <c r="BQ62" s="309" t="s">
        <v>1826</v>
      </c>
      <c r="BR62" s="309" t="s">
        <v>1827</v>
      </c>
      <c r="BS62" s="309" t="s">
        <v>1828</v>
      </c>
      <c r="BT62" s="309" t="s">
        <v>1829</v>
      </c>
      <c r="BU62" s="306" t="s">
        <v>1830</v>
      </c>
      <c r="BV62" s="309" t="s">
        <v>1825</v>
      </c>
      <c r="BW62" s="309" t="s">
        <v>1826</v>
      </c>
      <c r="BX62" s="309" t="s">
        <v>1827</v>
      </c>
      <c r="BY62" s="309" t="s">
        <v>1828</v>
      </c>
      <c r="BZ62" s="309" t="s">
        <v>1829</v>
      </c>
      <c r="CA62" s="306" t="s">
        <v>1830</v>
      </c>
      <c r="CB62" s="309" t="s">
        <v>1825</v>
      </c>
      <c r="CC62" s="309" t="s">
        <v>1826</v>
      </c>
      <c r="CD62" s="309" t="s">
        <v>1827</v>
      </c>
      <c r="CE62" s="309" t="s">
        <v>1828</v>
      </c>
      <c r="CF62" s="309" t="s">
        <v>1829</v>
      </c>
      <c r="CG62" s="306" t="s">
        <v>1830</v>
      </c>
      <c r="CH62" s="309" t="s">
        <v>1825</v>
      </c>
      <c r="CI62" s="309" t="s">
        <v>1826</v>
      </c>
      <c r="CJ62" s="309" t="s">
        <v>1827</v>
      </c>
      <c r="CK62" s="309" t="s">
        <v>1828</v>
      </c>
      <c r="CL62" s="309" t="s">
        <v>1829</v>
      </c>
      <c r="CM62" s="306" t="s">
        <v>1830</v>
      </c>
      <c r="CN62" s="309" t="s">
        <v>1825</v>
      </c>
      <c r="CO62" s="309" t="s">
        <v>1826</v>
      </c>
      <c r="CP62" s="309" t="s">
        <v>1827</v>
      </c>
      <c r="CQ62" s="309" t="s">
        <v>1828</v>
      </c>
      <c r="CR62" s="310" t="s">
        <v>1829</v>
      </c>
      <c r="CS62" s="307" t="s">
        <v>1830</v>
      </c>
      <c r="CT62" s="9"/>
      <c r="CU62" s="308" t="s">
        <v>1824</v>
      </c>
      <c r="CV62" s="9"/>
      <c r="CW62" s="308"/>
      <c r="CX62" s="9"/>
    </row>
    <row r="63" spans="1:102" s="3" customFormat="1" ht="20.25" customHeight="1" thickBot="1" x14ac:dyDescent="0.25">
      <c r="A63" s="9"/>
      <c r="B63" s="294" t="s">
        <v>822</v>
      </c>
      <c r="C63" s="286" t="s">
        <v>167</v>
      </c>
      <c r="D63" s="286">
        <v>3</v>
      </c>
      <c r="E63" s="1040">
        <f>IFERROR(SUM(E61:E62), 0)</f>
        <v>0</v>
      </c>
      <c r="F63" s="1040">
        <f>IFERROR(SUM(F61:F62), 0)</f>
        <v>0</v>
      </c>
      <c r="G63" s="1040">
        <f>IFERROR(SUM(G61:G62), 0)</f>
        <v>0</v>
      </c>
      <c r="H63" s="1040">
        <f>IFERROR(SUM(H61:H62), 0)</f>
        <v>0</v>
      </c>
      <c r="I63" s="1040">
        <f>IFERROR(SUM(I61:I62), 0)</f>
        <v>0</v>
      </c>
      <c r="J63" s="1040">
        <f t="shared" si="14"/>
        <v>0</v>
      </c>
      <c r="K63" s="306">
        <f>IFERROR(SUM(K61:K62), 0)</f>
        <v>0</v>
      </c>
      <c r="L63" s="306">
        <f>IFERROR(SUM(L61:L62), 0)</f>
        <v>0</v>
      </c>
      <c r="M63" s="306">
        <f>IFERROR(SUM(M61:M62), 0)</f>
        <v>0</v>
      </c>
      <c r="N63" s="306">
        <f>IFERROR(SUM(N61:N62), 0)</f>
        <v>0</v>
      </c>
      <c r="O63" s="306">
        <f>IFERROR(SUM(O61:O62), 0)</f>
        <v>0</v>
      </c>
      <c r="P63" s="306">
        <f t="shared" si="15"/>
        <v>0</v>
      </c>
      <c r="Q63" s="1040">
        <f>IFERROR(SUM(Q61:Q62), 0)</f>
        <v>0</v>
      </c>
      <c r="R63" s="1040">
        <f>IFERROR(SUM(R61:R62), 0)</f>
        <v>0</v>
      </c>
      <c r="S63" s="1040">
        <f>IFERROR(SUM(S61:S62), 0)</f>
        <v>0</v>
      </c>
      <c r="T63" s="1040">
        <f>IFERROR(SUM(T61:T62), 0)</f>
        <v>0</v>
      </c>
      <c r="U63" s="1040">
        <f>IFERROR(SUM(U61:U62), 0)</f>
        <v>0</v>
      </c>
      <c r="V63" s="1040">
        <f t="shared" si="16"/>
        <v>0</v>
      </c>
      <c r="W63" s="1040">
        <f>IFERROR(SUM(W61:W62), 0)</f>
        <v>0</v>
      </c>
      <c r="X63" s="1040">
        <f>IFERROR(SUM(X61:X62), 0)</f>
        <v>0</v>
      </c>
      <c r="Y63" s="1040">
        <f>IFERROR(SUM(Y61:Y62), 0)</f>
        <v>0</v>
      </c>
      <c r="Z63" s="1040">
        <f>IFERROR(SUM(Z61:Z62), 0)</f>
        <v>0</v>
      </c>
      <c r="AA63" s="1040">
        <f>IFERROR(SUM(AA61:AA62), 0)</f>
        <v>0</v>
      </c>
      <c r="AB63" s="1040">
        <f t="shared" si="17"/>
        <v>0</v>
      </c>
      <c r="AC63" s="1040">
        <f>IFERROR(SUM(AC61:AC62), 0)</f>
        <v>0</v>
      </c>
      <c r="AD63" s="1040">
        <f>IFERROR(SUM(AD61:AD62), 0)</f>
        <v>0</v>
      </c>
      <c r="AE63" s="1040">
        <f>IFERROR(SUM(AE61:AE62), 0)</f>
        <v>0</v>
      </c>
      <c r="AF63" s="1040">
        <f>IFERROR(SUM(AF61:AF62), 0)</f>
        <v>0</v>
      </c>
      <c r="AG63" s="1040">
        <f>IFERROR(SUM(AG61:AG62), 0)</f>
        <v>0</v>
      </c>
      <c r="AH63" s="1040">
        <f t="shared" si="18"/>
        <v>0</v>
      </c>
      <c r="AI63" s="1040">
        <f>IFERROR(SUM(AI61:AI62), 0)</f>
        <v>0</v>
      </c>
      <c r="AJ63" s="1040">
        <f>IFERROR(SUM(AJ61:AJ62), 0)</f>
        <v>0</v>
      </c>
      <c r="AK63" s="1040">
        <f>IFERROR(SUM(AK61:AK62), 0)</f>
        <v>0</v>
      </c>
      <c r="AL63" s="1040">
        <f>IFERROR(SUM(AL61:AL62), 0)</f>
        <v>0</v>
      </c>
      <c r="AM63" s="1040">
        <f>IFERROR(SUM(AM61:AM62), 0)</f>
        <v>0</v>
      </c>
      <c r="AN63" s="1040">
        <f t="shared" si="19"/>
        <v>0</v>
      </c>
      <c r="AO63" s="1040">
        <f>IFERROR(SUM(AO61:AO62), 0)</f>
        <v>0</v>
      </c>
      <c r="AP63" s="1040">
        <f>IFERROR(SUM(AP61:AP62), 0)</f>
        <v>0</v>
      </c>
      <c r="AQ63" s="1040">
        <f>IFERROR(SUM(AQ61:AQ62), 0)</f>
        <v>0</v>
      </c>
      <c r="AR63" s="1040">
        <f>IFERROR(SUM(AR61:AR62), 0)</f>
        <v>0</v>
      </c>
      <c r="AS63" s="1040">
        <f>IFERROR(SUM(AS61:AS62), 0)</f>
        <v>0</v>
      </c>
      <c r="AT63" s="1046">
        <f t="shared" si="20"/>
        <v>0</v>
      </c>
      <c r="AU63" s="9"/>
      <c r="AV63" s="308" t="s">
        <v>1831</v>
      </c>
      <c r="AW63" s="9"/>
      <c r="AX63" s="1330" t="s">
        <v>824</v>
      </c>
      <c r="AY63" s="9"/>
      <c r="AZ63" s="9"/>
      <c r="BA63" s="294" t="s">
        <v>822</v>
      </c>
      <c r="BB63" s="286" t="s">
        <v>167</v>
      </c>
      <c r="BC63" s="286">
        <v>3</v>
      </c>
      <c r="BD63" s="306" t="s">
        <v>1832</v>
      </c>
      <c r="BE63" s="306" t="s">
        <v>1833</v>
      </c>
      <c r="BF63" s="306" t="s">
        <v>1834</v>
      </c>
      <c r="BG63" s="306" t="s">
        <v>1835</v>
      </c>
      <c r="BH63" s="306" t="s">
        <v>1836</v>
      </c>
      <c r="BI63" s="306" t="s">
        <v>1837</v>
      </c>
      <c r="BJ63" s="306" t="s">
        <v>1832</v>
      </c>
      <c r="BK63" s="306" t="s">
        <v>1833</v>
      </c>
      <c r="BL63" s="306" t="s">
        <v>1834</v>
      </c>
      <c r="BM63" s="306" t="s">
        <v>1835</v>
      </c>
      <c r="BN63" s="306" t="s">
        <v>1836</v>
      </c>
      <c r="BO63" s="306" t="s">
        <v>1837</v>
      </c>
      <c r="BP63" s="306" t="s">
        <v>1832</v>
      </c>
      <c r="BQ63" s="306" t="s">
        <v>1833</v>
      </c>
      <c r="BR63" s="306" t="s">
        <v>1834</v>
      </c>
      <c r="BS63" s="306" t="s">
        <v>1835</v>
      </c>
      <c r="BT63" s="306" t="s">
        <v>1836</v>
      </c>
      <c r="BU63" s="306" t="s">
        <v>1837</v>
      </c>
      <c r="BV63" s="306" t="s">
        <v>1832</v>
      </c>
      <c r="BW63" s="306" t="s">
        <v>1833</v>
      </c>
      <c r="BX63" s="306" t="s">
        <v>1834</v>
      </c>
      <c r="BY63" s="306" t="s">
        <v>1835</v>
      </c>
      <c r="BZ63" s="306" t="s">
        <v>1836</v>
      </c>
      <c r="CA63" s="306" t="s">
        <v>1837</v>
      </c>
      <c r="CB63" s="306" t="s">
        <v>1832</v>
      </c>
      <c r="CC63" s="306" t="s">
        <v>1833</v>
      </c>
      <c r="CD63" s="306" t="s">
        <v>1834</v>
      </c>
      <c r="CE63" s="306" t="s">
        <v>1835</v>
      </c>
      <c r="CF63" s="306" t="s">
        <v>1836</v>
      </c>
      <c r="CG63" s="306" t="s">
        <v>1837</v>
      </c>
      <c r="CH63" s="306" t="s">
        <v>1832</v>
      </c>
      <c r="CI63" s="306" t="s">
        <v>1833</v>
      </c>
      <c r="CJ63" s="306" t="s">
        <v>1834</v>
      </c>
      <c r="CK63" s="306" t="s">
        <v>1835</v>
      </c>
      <c r="CL63" s="306" t="s">
        <v>1836</v>
      </c>
      <c r="CM63" s="306" t="s">
        <v>1837</v>
      </c>
      <c r="CN63" s="306" t="s">
        <v>1832</v>
      </c>
      <c r="CO63" s="306" t="s">
        <v>1833</v>
      </c>
      <c r="CP63" s="306" t="s">
        <v>1834</v>
      </c>
      <c r="CQ63" s="306" t="s">
        <v>1835</v>
      </c>
      <c r="CR63" s="311" t="s">
        <v>1836</v>
      </c>
      <c r="CS63" s="307" t="s">
        <v>1837</v>
      </c>
      <c r="CT63" s="9"/>
      <c r="CU63" s="308" t="s">
        <v>1831</v>
      </c>
      <c r="CV63" s="9"/>
      <c r="CW63" s="308"/>
      <c r="CX63" s="9"/>
    </row>
    <row r="64" spans="1:102" s="3" customFormat="1" ht="20.25" customHeight="1" thickTop="1" x14ac:dyDescent="0.2">
      <c r="A64" s="9"/>
      <c r="B64" s="294" t="s">
        <v>831</v>
      </c>
      <c r="C64" s="286" t="s">
        <v>167</v>
      </c>
      <c r="D64" s="286">
        <v>3</v>
      </c>
      <c r="E64" s="1039"/>
      <c r="F64" s="1039"/>
      <c r="G64" s="1039"/>
      <c r="H64" s="1039"/>
      <c r="I64" s="1039"/>
      <c r="J64" s="1040">
        <f t="shared" si="14"/>
        <v>0</v>
      </c>
      <c r="K64" s="1333">
        <v>0</v>
      </c>
      <c r="L64" s="1333">
        <v>0</v>
      </c>
      <c r="M64" s="1333">
        <v>0</v>
      </c>
      <c r="N64" s="1333">
        <v>0</v>
      </c>
      <c r="O64" s="1333">
        <v>0</v>
      </c>
      <c r="P64" s="306">
        <f t="shared" si="15"/>
        <v>0</v>
      </c>
      <c r="Q64" s="1039"/>
      <c r="R64" s="1039"/>
      <c r="S64" s="1039"/>
      <c r="T64" s="1039"/>
      <c r="U64" s="1039"/>
      <c r="V64" s="1040">
        <f t="shared" si="16"/>
        <v>0</v>
      </c>
      <c r="W64" s="1039"/>
      <c r="X64" s="1039"/>
      <c r="Y64" s="1039"/>
      <c r="Z64" s="1039"/>
      <c r="AA64" s="1039"/>
      <c r="AB64" s="1040">
        <f t="shared" si="17"/>
        <v>0</v>
      </c>
      <c r="AC64" s="1039"/>
      <c r="AD64" s="1039"/>
      <c r="AE64" s="1039"/>
      <c r="AF64" s="1039"/>
      <c r="AG64" s="1039"/>
      <c r="AH64" s="1040">
        <f t="shared" si="18"/>
        <v>0</v>
      </c>
      <c r="AI64" s="1039"/>
      <c r="AJ64" s="1039"/>
      <c r="AK64" s="1039"/>
      <c r="AL64" s="1039"/>
      <c r="AM64" s="1039"/>
      <c r="AN64" s="1040">
        <f t="shared" si="19"/>
        <v>0</v>
      </c>
      <c r="AO64" s="1039"/>
      <c r="AP64" s="1039"/>
      <c r="AQ64" s="1039"/>
      <c r="AR64" s="1039"/>
      <c r="AS64" s="1039"/>
      <c r="AT64" s="1046">
        <f t="shared" si="20"/>
        <v>0</v>
      </c>
      <c r="AU64" s="9"/>
      <c r="AV64" s="308" t="s">
        <v>1838</v>
      </c>
      <c r="AW64" s="9"/>
      <c r="AX64" s="1330" t="s">
        <v>833</v>
      </c>
      <c r="AY64" s="9"/>
      <c r="AZ64" s="9"/>
      <c r="BA64" s="294" t="s">
        <v>831</v>
      </c>
      <c r="BB64" s="286" t="s">
        <v>167</v>
      </c>
      <c r="BC64" s="286">
        <v>3</v>
      </c>
      <c r="BD64" s="309" t="s">
        <v>1839</v>
      </c>
      <c r="BE64" s="309" t="s">
        <v>1840</v>
      </c>
      <c r="BF64" s="309" t="s">
        <v>1841</v>
      </c>
      <c r="BG64" s="309" t="s">
        <v>1842</v>
      </c>
      <c r="BH64" s="309" t="s">
        <v>1843</v>
      </c>
      <c r="BI64" s="306" t="s">
        <v>1844</v>
      </c>
      <c r="BJ64" s="309" t="s">
        <v>1839</v>
      </c>
      <c r="BK64" s="309" t="s">
        <v>1840</v>
      </c>
      <c r="BL64" s="309" t="s">
        <v>1841</v>
      </c>
      <c r="BM64" s="309" t="s">
        <v>1842</v>
      </c>
      <c r="BN64" s="309" t="s">
        <v>1843</v>
      </c>
      <c r="BO64" s="306" t="s">
        <v>1844</v>
      </c>
      <c r="BP64" s="309" t="s">
        <v>1839</v>
      </c>
      <c r="BQ64" s="309" t="s">
        <v>1840</v>
      </c>
      <c r="BR64" s="309" t="s">
        <v>1841</v>
      </c>
      <c r="BS64" s="309" t="s">
        <v>1842</v>
      </c>
      <c r="BT64" s="309" t="s">
        <v>1843</v>
      </c>
      <c r="BU64" s="306" t="s">
        <v>1844</v>
      </c>
      <c r="BV64" s="309" t="s">
        <v>1839</v>
      </c>
      <c r="BW64" s="309" t="s">
        <v>1840</v>
      </c>
      <c r="BX64" s="309" t="s">
        <v>1841</v>
      </c>
      <c r="BY64" s="309" t="s">
        <v>1842</v>
      </c>
      <c r="BZ64" s="309" t="s">
        <v>1843</v>
      </c>
      <c r="CA64" s="306" t="s">
        <v>1844</v>
      </c>
      <c r="CB64" s="309" t="s">
        <v>1839</v>
      </c>
      <c r="CC64" s="309" t="s">
        <v>1840</v>
      </c>
      <c r="CD64" s="309" t="s">
        <v>1841</v>
      </c>
      <c r="CE64" s="309" t="s">
        <v>1842</v>
      </c>
      <c r="CF64" s="309" t="s">
        <v>1843</v>
      </c>
      <c r="CG64" s="306" t="s">
        <v>1844</v>
      </c>
      <c r="CH64" s="309" t="s">
        <v>1839</v>
      </c>
      <c r="CI64" s="309" t="s">
        <v>1840</v>
      </c>
      <c r="CJ64" s="309" t="s">
        <v>1841</v>
      </c>
      <c r="CK64" s="309" t="s">
        <v>1842</v>
      </c>
      <c r="CL64" s="309" t="s">
        <v>1843</v>
      </c>
      <c r="CM64" s="306" t="s">
        <v>1844</v>
      </c>
      <c r="CN64" s="309" t="s">
        <v>1839</v>
      </c>
      <c r="CO64" s="309" t="s">
        <v>1840</v>
      </c>
      <c r="CP64" s="309" t="s">
        <v>1841</v>
      </c>
      <c r="CQ64" s="309" t="s">
        <v>1842</v>
      </c>
      <c r="CR64" s="310" t="s">
        <v>1843</v>
      </c>
      <c r="CS64" s="307" t="s">
        <v>1844</v>
      </c>
      <c r="CT64" s="9"/>
      <c r="CU64" s="308" t="s">
        <v>1838</v>
      </c>
      <c r="CV64" s="9"/>
      <c r="CW64" s="308"/>
      <c r="CX64" s="9"/>
    </row>
    <row r="65" spans="1:102" s="3" customFormat="1" ht="20.25" customHeight="1" x14ac:dyDescent="0.2">
      <c r="A65" s="9"/>
      <c r="B65" s="294" t="s">
        <v>840</v>
      </c>
      <c r="C65" s="286" t="s">
        <v>167</v>
      </c>
      <c r="D65" s="286">
        <v>3</v>
      </c>
      <c r="E65" s="1039"/>
      <c r="F65" s="1039"/>
      <c r="G65" s="1039"/>
      <c r="H65" s="1039"/>
      <c r="I65" s="1039"/>
      <c r="J65" s="1040">
        <f t="shared" si="14"/>
        <v>0</v>
      </c>
      <c r="K65" s="1327">
        <v>0</v>
      </c>
      <c r="L65" s="1327">
        <v>0</v>
      </c>
      <c r="M65" s="1327">
        <v>0</v>
      </c>
      <c r="N65" s="1327">
        <v>0</v>
      </c>
      <c r="O65" s="1327">
        <v>0</v>
      </c>
      <c r="P65" s="306">
        <f t="shared" si="15"/>
        <v>0</v>
      </c>
      <c r="Q65" s="1039"/>
      <c r="R65" s="1039"/>
      <c r="S65" s="1039"/>
      <c r="T65" s="1039"/>
      <c r="U65" s="1039"/>
      <c r="V65" s="1040">
        <f t="shared" si="16"/>
        <v>0</v>
      </c>
      <c r="W65" s="1039"/>
      <c r="X65" s="1039"/>
      <c r="Y65" s="1039"/>
      <c r="Z65" s="1039"/>
      <c r="AA65" s="1039"/>
      <c r="AB65" s="1040">
        <f t="shared" si="17"/>
        <v>0</v>
      </c>
      <c r="AC65" s="1039"/>
      <c r="AD65" s="1039"/>
      <c r="AE65" s="1039"/>
      <c r="AF65" s="1039"/>
      <c r="AG65" s="1039"/>
      <c r="AH65" s="1040">
        <f t="shared" si="18"/>
        <v>0</v>
      </c>
      <c r="AI65" s="1039"/>
      <c r="AJ65" s="1039"/>
      <c r="AK65" s="1039"/>
      <c r="AL65" s="1039"/>
      <c r="AM65" s="1039"/>
      <c r="AN65" s="1040">
        <f t="shared" si="19"/>
        <v>0</v>
      </c>
      <c r="AO65" s="1039"/>
      <c r="AP65" s="1039"/>
      <c r="AQ65" s="1039"/>
      <c r="AR65" s="1039"/>
      <c r="AS65" s="1039"/>
      <c r="AT65" s="1046">
        <f t="shared" si="20"/>
        <v>0</v>
      </c>
      <c r="AU65" s="9"/>
      <c r="AV65" s="308" t="s">
        <v>1845</v>
      </c>
      <c r="AW65" s="9"/>
      <c r="AX65" s="1330" t="s">
        <v>842</v>
      </c>
      <c r="AY65" s="9"/>
      <c r="AZ65" s="9"/>
      <c r="BA65" s="294" t="s">
        <v>840</v>
      </c>
      <c r="BB65" s="286" t="s">
        <v>167</v>
      </c>
      <c r="BC65" s="286">
        <v>3</v>
      </c>
      <c r="BD65" s="309" t="s">
        <v>1846</v>
      </c>
      <c r="BE65" s="309" t="s">
        <v>1847</v>
      </c>
      <c r="BF65" s="309" t="s">
        <v>1848</v>
      </c>
      <c r="BG65" s="309" t="s">
        <v>1849</v>
      </c>
      <c r="BH65" s="309" t="s">
        <v>1850</v>
      </c>
      <c r="BI65" s="306" t="s">
        <v>1851</v>
      </c>
      <c r="BJ65" s="309" t="s">
        <v>1846</v>
      </c>
      <c r="BK65" s="309" t="s">
        <v>1847</v>
      </c>
      <c r="BL65" s="309" t="s">
        <v>1848</v>
      </c>
      <c r="BM65" s="309" t="s">
        <v>1849</v>
      </c>
      <c r="BN65" s="309" t="s">
        <v>1850</v>
      </c>
      <c r="BO65" s="306" t="s">
        <v>1851</v>
      </c>
      <c r="BP65" s="309" t="s">
        <v>1846</v>
      </c>
      <c r="BQ65" s="309" t="s">
        <v>1847</v>
      </c>
      <c r="BR65" s="309" t="s">
        <v>1848</v>
      </c>
      <c r="BS65" s="309" t="s">
        <v>1849</v>
      </c>
      <c r="BT65" s="309" t="s">
        <v>1850</v>
      </c>
      <c r="BU65" s="306" t="s">
        <v>1851</v>
      </c>
      <c r="BV65" s="309" t="s">
        <v>1846</v>
      </c>
      <c r="BW65" s="309" t="s">
        <v>1847</v>
      </c>
      <c r="BX65" s="309" t="s">
        <v>1848</v>
      </c>
      <c r="BY65" s="309" t="s">
        <v>1849</v>
      </c>
      <c r="BZ65" s="309" t="s">
        <v>1850</v>
      </c>
      <c r="CA65" s="306" t="s">
        <v>1851</v>
      </c>
      <c r="CB65" s="309" t="s">
        <v>1846</v>
      </c>
      <c r="CC65" s="309" t="s">
        <v>1847</v>
      </c>
      <c r="CD65" s="309" t="s">
        <v>1848</v>
      </c>
      <c r="CE65" s="309" t="s">
        <v>1849</v>
      </c>
      <c r="CF65" s="309" t="s">
        <v>1850</v>
      </c>
      <c r="CG65" s="306" t="s">
        <v>1851</v>
      </c>
      <c r="CH65" s="309" t="s">
        <v>1846</v>
      </c>
      <c r="CI65" s="309" t="s">
        <v>1847</v>
      </c>
      <c r="CJ65" s="309" t="s">
        <v>1848</v>
      </c>
      <c r="CK65" s="309" t="s">
        <v>1849</v>
      </c>
      <c r="CL65" s="309" t="s">
        <v>1850</v>
      </c>
      <c r="CM65" s="306" t="s">
        <v>1851</v>
      </c>
      <c r="CN65" s="309" t="s">
        <v>1846</v>
      </c>
      <c r="CO65" s="309" t="s">
        <v>1847</v>
      </c>
      <c r="CP65" s="309" t="s">
        <v>1848</v>
      </c>
      <c r="CQ65" s="309" t="s">
        <v>1849</v>
      </c>
      <c r="CR65" s="310" t="s">
        <v>1850</v>
      </c>
      <c r="CS65" s="307" t="s">
        <v>1851</v>
      </c>
      <c r="CT65" s="9"/>
      <c r="CU65" s="308" t="s">
        <v>1845</v>
      </c>
      <c r="CV65" s="9"/>
      <c r="CW65" s="308"/>
      <c r="CX65" s="9"/>
    </row>
    <row r="66" spans="1:102" s="3" customFormat="1" ht="20.25" customHeight="1" x14ac:dyDescent="0.2">
      <c r="A66" s="9"/>
      <c r="B66" s="294" t="s">
        <v>849</v>
      </c>
      <c r="C66" s="286" t="s">
        <v>167</v>
      </c>
      <c r="D66" s="286">
        <v>3</v>
      </c>
      <c r="E66" s="1040">
        <f>IFERROR(SUM(E64:E65), 0)</f>
        <v>0</v>
      </c>
      <c r="F66" s="1040">
        <f>IFERROR(SUM(F64:F65), 0)</f>
        <v>0</v>
      </c>
      <c r="G66" s="1040">
        <f>IFERROR(SUM(G64:G65), 0)</f>
        <v>0</v>
      </c>
      <c r="H66" s="1040">
        <f>IFERROR(SUM(H64:H65), 0)</f>
        <v>0</v>
      </c>
      <c r="I66" s="1040">
        <f>IFERROR(SUM(I64:I65), 0)</f>
        <v>0</v>
      </c>
      <c r="J66" s="1040">
        <f t="shared" si="14"/>
        <v>0</v>
      </c>
      <c r="K66" s="306">
        <f>IFERROR(SUM(K64:K65), 0)</f>
        <v>0</v>
      </c>
      <c r="L66" s="306">
        <f>IFERROR(SUM(L64:L65), 0)</f>
        <v>0</v>
      </c>
      <c r="M66" s="306">
        <f>IFERROR(SUM(M64:M65), 0)</f>
        <v>0</v>
      </c>
      <c r="N66" s="306">
        <f>IFERROR(SUM(N64:N65), 0)</f>
        <v>0</v>
      </c>
      <c r="O66" s="306">
        <f>IFERROR(SUM(O64:O65), 0)</f>
        <v>0</v>
      </c>
      <c r="P66" s="306">
        <f t="shared" si="15"/>
        <v>0</v>
      </c>
      <c r="Q66" s="1040">
        <f>IFERROR(SUM(Q64:Q65), 0)</f>
        <v>0</v>
      </c>
      <c r="R66" s="1040">
        <f>IFERROR(SUM(R64:R65), 0)</f>
        <v>0</v>
      </c>
      <c r="S66" s="1040">
        <f>IFERROR(SUM(S64:S65), 0)</f>
        <v>0</v>
      </c>
      <c r="T66" s="1040">
        <f>IFERROR(SUM(T64:T65), 0)</f>
        <v>0</v>
      </c>
      <c r="U66" s="1040">
        <f>IFERROR(SUM(U64:U65), 0)</f>
        <v>0</v>
      </c>
      <c r="V66" s="1040">
        <f t="shared" si="16"/>
        <v>0</v>
      </c>
      <c r="W66" s="1040">
        <f>IFERROR(SUM(W64:W65), 0)</f>
        <v>0</v>
      </c>
      <c r="X66" s="1040">
        <f>IFERROR(SUM(X64:X65), 0)</f>
        <v>0</v>
      </c>
      <c r="Y66" s="1040">
        <f>IFERROR(SUM(Y64:Y65), 0)</f>
        <v>0</v>
      </c>
      <c r="Z66" s="1040">
        <f>IFERROR(SUM(Z64:Z65), 0)</f>
        <v>0</v>
      </c>
      <c r="AA66" s="1040">
        <f>IFERROR(SUM(AA64:AA65), 0)</f>
        <v>0</v>
      </c>
      <c r="AB66" s="1040">
        <f t="shared" si="17"/>
        <v>0</v>
      </c>
      <c r="AC66" s="1040">
        <f>IFERROR(SUM(AC64:AC65), 0)</f>
        <v>0</v>
      </c>
      <c r="AD66" s="1040">
        <f>IFERROR(SUM(AD64:AD65), 0)</f>
        <v>0</v>
      </c>
      <c r="AE66" s="1040">
        <f>IFERROR(SUM(AE64:AE65), 0)</f>
        <v>0</v>
      </c>
      <c r="AF66" s="1040">
        <f>IFERROR(SUM(AF64:AF65), 0)</f>
        <v>0</v>
      </c>
      <c r="AG66" s="1040">
        <f>IFERROR(SUM(AG64:AG65), 0)</f>
        <v>0</v>
      </c>
      <c r="AH66" s="1040">
        <f t="shared" si="18"/>
        <v>0</v>
      </c>
      <c r="AI66" s="1040">
        <f>IFERROR(SUM(AI64:AI65), 0)</f>
        <v>0</v>
      </c>
      <c r="AJ66" s="1040">
        <f>IFERROR(SUM(AJ64:AJ65), 0)</f>
        <v>0</v>
      </c>
      <c r="AK66" s="1040">
        <f>IFERROR(SUM(AK64:AK65), 0)</f>
        <v>0</v>
      </c>
      <c r="AL66" s="1040">
        <f>IFERROR(SUM(AL64:AL65), 0)</f>
        <v>0</v>
      </c>
      <c r="AM66" s="1040">
        <f>IFERROR(SUM(AM64:AM65), 0)</f>
        <v>0</v>
      </c>
      <c r="AN66" s="1040">
        <f t="shared" si="19"/>
        <v>0</v>
      </c>
      <c r="AO66" s="1040">
        <f>IFERROR(SUM(AO64:AO65), 0)</f>
        <v>0</v>
      </c>
      <c r="AP66" s="1040">
        <f>IFERROR(SUM(AP64:AP65), 0)</f>
        <v>0</v>
      </c>
      <c r="AQ66" s="1040">
        <f>IFERROR(SUM(AQ64:AQ65), 0)</f>
        <v>0</v>
      </c>
      <c r="AR66" s="1040">
        <f>IFERROR(SUM(AR64:AR65), 0)</f>
        <v>0</v>
      </c>
      <c r="AS66" s="1040">
        <f>IFERROR(SUM(AS64:AS65), 0)</f>
        <v>0</v>
      </c>
      <c r="AT66" s="1046">
        <f t="shared" si="20"/>
        <v>0</v>
      </c>
      <c r="AU66" s="9"/>
      <c r="AV66" s="308" t="s">
        <v>1852</v>
      </c>
      <c r="AW66" s="9"/>
      <c r="AX66" s="1330" t="s">
        <v>851</v>
      </c>
      <c r="AY66" s="9"/>
      <c r="AZ66" s="9"/>
      <c r="BA66" s="294" t="s">
        <v>849</v>
      </c>
      <c r="BB66" s="286" t="s">
        <v>167</v>
      </c>
      <c r="BC66" s="286">
        <v>3</v>
      </c>
      <c r="BD66" s="306" t="s">
        <v>1853</v>
      </c>
      <c r="BE66" s="306" t="s">
        <v>1854</v>
      </c>
      <c r="BF66" s="306" t="s">
        <v>1855</v>
      </c>
      <c r="BG66" s="306" t="s">
        <v>1856</v>
      </c>
      <c r="BH66" s="306" t="s">
        <v>1857</v>
      </c>
      <c r="BI66" s="306" t="s">
        <v>1858</v>
      </c>
      <c r="BJ66" s="306" t="s">
        <v>1853</v>
      </c>
      <c r="BK66" s="306" t="s">
        <v>1854</v>
      </c>
      <c r="BL66" s="306" t="s">
        <v>1855</v>
      </c>
      <c r="BM66" s="306" t="s">
        <v>1856</v>
      </c>
      <c r="BN66" s="306" t="s">
        <v>1857</v>
      </c>
      <c r="BO66" s="306" t="s">
        <v>1858</v>
      </c>
      <c r="BP66" s="306" t="s">
        <v>1853</v>
      </c>
      <c r="BQ66" s="306" t="s">
        <v>1854</v>
      </c>
      <c r="BR66" s="306" t="s">
        <v>1855</v>
      </c>
      <c r="BS66" s="306" t="s">
        <v>1856</v>
      </c>
      <c r="BT66" s="306" t="s">
        <v>1857</v>
      </c>
      <c r="BU66" s="306" t="s">
        <v>1858</v>
      </c>
      <c r="BV66" s="306" t="s">
        <v>1853</v>
      </c>
      <c r="BW66" s="306" t="s">
        <v>1854</v>
      </c>
      <c r="BX66" s="306" t="s">
        <v>1855</v>
      </c>
      <c r="BY66" s="306" t="s">
        <v>1856</v>
      </c>
      <c r="BZ66" s="306" t="s">
        <v>1857</v>
      </c>
      <c r="CA66" s="306" t="s">
        <v>1858</v>
      </c>
      <c r="CB66" s="306" t="s">
        <v>1853</v>
      </c>
      <c r="CC66" s="306" t="s">
        <v>1854</v>
      </c>
      <c r="CD66" s="306" t="s">
        <v>1855</v>
      </c>
      <c r="CE66" s="306" t="s">
        <v>1856</v>
      </c>
      <c r="CF66" s="306" t="s">
        <v>1857</v>
      </c>
      <c r="CG66" s="306" t="s">
        <v>1858</v>
      </c>
      <c r="CH66" s="306" t="s">
        <v>1853</v>
      </c>
      <c r="CI66" s="306" t="s">
        <v>1854</v>
      </c>
      <c r="CJ66" s="306" t="s">
        <v>1855</v>
      </c>
      <c r="CK66" s="306" t="s">
        <v>1856</v>
      </c>
      <c r="CL66" s="306" t="s">
        <v>1857</v>
      </c>
      <c r="CM66" s="306" t="s">
        <v>1858</v>
      </c>
      <c r="CN66" s="306" t="s">
        <v>1853</v>
      </c>
      <c r="CO66" s="306" t="s">
        <v>1854</v>
      </c>
      <c r="CP66" s="306" t="s">
        <v>1855</v>
      </c>
      <c r="CQ66" s="306" t="s">
        <v>1856</v>
      </c>
      <c r="CR66" s="311" t="s">
        <v>1857</v>
      </c>
      <c r="CS66" s="307" t="s">
        <v>1858</v>
      </c>
      <c r="CT66" s="9"/>
      <c r="CU66" s="308" t="s">
        <v>1852</v>
      </c>
      <c r="CV66" s="9"/>
      <c r="CW66" s="308"/>
      <c r="CX66" s="9"/>
    </row>
    <row r="67" spans="1:102" s="3" customFormat="1" ht="20.25" customHeight="1" thickBot="1" x14ac:dyDescent="0.25">
      <c r="A67" s="9"/>
      <c r="B67" s="295" t="s">
        <v>858</v>
      </c>
      <c r="C67" s="296" t="s">
        <v>167</v>
      </c>
      <c r="D67" s="296">
        <v>3</v>
      </c>
      <c r="E67" s="1041">
        <f>IFERROR(SUM(E54,E57,E60,E63,E66), 0)</f>
        <v>0</v>
      </c>
      <c r="F67" s="1041">
        <f>IFERROR(SUM(F54,F57,F60,F63,F66), 0)</f>
        <v>0</v>
      </c>
      <c r="G67" s="1041">
        <f>IFERROR(SUM(G54,G57,G60,G63,G66), 0)</f>
        <v>0</v>
      </c>
      <c r="H67" s="1041">
        <f>IFERROR(SUM(H54,H57,H60,H63,H66), 0)</f>
        <v>0</v>
      </c>
      <c r="I67" s="1041">
        <f>IFERROR(SUM(I54,I57,I60,I63,I66), 0)</f>
        <v>0</v>
      </c>
      <c r="J67" s="1041">
        <f t="shared" si="14"/>
        <v>0</v>
      </c>
      <c r="K67" s="312">
        <f>IFERROR(SUM(K54,K57,K60,K63,K66), 0)</f>
        <v>0</v>
      </c>
      <c r="L67" s="312">
        <f>IFERROR(SUM(L54,L57,L60,L63,L66), 0)</f>
        <v>0</v>
      </c>
      <c r="M67" s="312">
        <f>IFERROR(SUM(M54,M57,M60,M63,M66), 0)</f>
        <v>0</v>
      </c>
      <c r="N67" s="312">
        <f>IFERROR(SUM(N54,N57,N60,N63,N66), 0)</f>
        <v>0</v>
      </c>
      <c r="O67" s="312">
        <f>IFERROR(SUM(O54,O57,O60,O63,O66), 0)</f>
        <v>0</v>
      </c>
      <c r="P67" s="312">
        <f t="shared" si="15"/>
        <v>0</v>
      </c>
      <c r="Q67" s="1041">
        <f>IFERROR(SUM(Q54,Q57,Q60,Q63,Q66), 0)</f>
        <v>0</v>
      </c>
      <c r="R67" s="1041">
        <f>IFERROR(SUM(R54,R57,R60,R63,R66), 0)</f>
        <v>0</v>
      </c>
      <c r="S67" s="1041">
        <f>IFERROR(SUM(S54,S57,S60,S63,S66), 0)</f>
        <v>0</v>
      </c>
      <c r="T67" s="1041">
        <f>IFERROR(SUM(T54,T57,T60,T63,T66), 0)</f>
        <v>0</v>
      </c>
      <c r="U67" s="1041">
        <f>IFERROR(SUM(U54,U57,U60,U63,U66), 0)</f>
        <v>0</v>
      </c>
      <c r="V67" s="1041">
        <f t="shared" si="16"/>
        <v>0</v>
      </c>
      <c r="W67" s="1041">
        <f>IFERROR(SUM(W54,W57,W60,W63,W66), 0)</f>
        <v>0</v>
      </c>
      <c r="X67" s="1041">
        <f>IFERROR(SUM(X54,X57,X60,X63,X66), 0)</f>
        <v>0</v>
      </c>
      <c r="Y67" s="1041">
        <f>IFERROR(SUM(Y54,Y57,Y60,Y63,Y66), 0)</f>
        <v>0</v>
      </c>
      <c r="Z67" s="1041">
        <f>IFERROR(SUM(Z54,Z57,Z60,Z63,Z66), 0)</f>
        <v>0</v>
      </c>
      <c r="AA67" s="1041">
        <f>IFERROR(SUM(AA54,AA57,AA60,AA63,AA66), 0)</f>
        <v>0</v>
      </c>
      <c r="AB67" s="1041">
        <f t="shared" si="17"/>
        <v>0</v>
      </c>
      <c r="AC67" s="1041">
        <f>IFERROR(SUM(AC54,AC57,AC60,AC63,AC66), 0)</f>
        <v>0</v>
      </c>
      <c r="AD67" s="1041">
        <f>IFERROR(SUM(AD54,AD57,AD60,AD63,AD66), 0)</f>
        <v>0</v>
      </c>
      <c r="AE67" s="1041">
        <f>IFERROR(SUM(AE54,AE57,AE60,AE63,AE66), 0)</f>
        <v>0</v>
      </c>
      <c r="AF67" s="1041">
        <f>IFERROR(SUM(AF54,AF57,AF60,AF63,AF66), 0)</f>
        <v>0</v>
      </c>
      <c r="AG67" s="1041">
        <f>IFERROR(SUM(AG54,AG57,AG60,AG63,AG66), 0)</f>
        <v>0</v>
      </c>
      <c r="AH67" s="1041">
        <f t="shared" si="18"/>
        <v>0</v>
      </c>
      <c r="AI67" s="1041">
        <f>IFERROR(SUM(AI54,AI57,AI60,AI63,AI66), 0)</f>
        <v>0</v>
      </c>
      <c r="AJ67" s="1041">
        <f>IFERROR(SUM(AJ54,AJ57,AJ60,AJ63,AJ66), 0)</f>
        <v>0</v>
      </c>
      <c r="AK67" s="1041">
        <f>IFERROR(SUM(AK54,AK57,AK60,AK63,AK66), 0)</f>
        <v>0</v>
      </c>
      <c r="AL67" s="1041">
        <f>IFERROR(SUM(AL54,AL57,AL60,AL63,AL66), 0)</f>
        <v>0</v>
      </c>
      <c r="AM67" s="1041">
        <f>IFERROR(SUM(AM54,AM57,AM60,AM63,AM66), 0)</f>
        <v>0</v>
      </c>
      <c r="AN67" s="1041">
        <f t="shared" si="19"/>
        <v>0</v>
      </c>
      <c r="AO67" s="1041">
        <f>IFERROR(SUM(AO54,AO57,AO60,AO63,AO66), 0)</f>
        <v>0</v>
      </c>
      <c r="AP67" s="1041">
        <f>IFERROR(SUM(AP54,AP57,AP60,AP63,AP66), 0)</f>
        <v>0</v>
      </c>
      <c r="AQ67" s="1041">
        <f>IFERROR(SUM(AQ54,AQ57,AQ60,AQ63,AQ66), 0)</f>
        <v>0</v>
      </c>
      <c r="AR67" s="1041">
        <f>IFERROR(SUM(AR54,AR57,AR60,AR63,AR66), 0)</f>
        <v>0</v>
      </c>
      <c r="AS67" s="1041">
        <f>IFERROR(SUM(AS54,AS57,AS60,AS63,AS66), 0)</f>
        <v>0</v>
      </c>
      <c r="AT67" s="1047">
        <f t="shared" si="20"/>
        <v>0</v>
      </c>
      <c r="AU67" s="9"/>
      <c r="AV67" s="314" t="s">
        <v>1859</v>
      </c>
      <c r="AW67" s="9"/>
      <c r="AX67" s="1331" t="s">
        <v>860</v>
      </c>
      <c r="AY67" s="9"/>
      <c r="AZ67" s="9"/>
      <c r="BA67" s="295" t="s">
        <v>858</v>
      </c>
      <c r="BB67" s="296" t="s">
        <v>167</v>
      </c>
      <c r="BC67" s="296">
        <v>3</v>
      </c>
      <c r="BD67" s="312" t="s">
        <v>1860</v>
      </c>
      <c r="BE67" s="312" t="s">
        <v>1861</v>
      </c>
      <c r="BF67" s="312" t="s">
        <v>1862</v>
      </c>
      <c r="BG67" s="312" t="s">
        <v>1863</v>
      </c>
      <c r="BH67" s="312" t="s">
        <v>1864</v>
      </c>
      <c r="BI67" s="312" t="s">
        <v>1865</v>
      </c>
      <c r="BJ67" s="312" t="s">
        <v>1860</v>
      </c>
      <c r="BK67" s="312" t="s">
        <v>1861</v>
      </c>
      <c r="BL67" s="312" t="s">
        <v>1862</v>
      </c>
      <c r="BM67" s="312" t="s">
        <v>1863</v>
      </c>
      <c r="BN67" s="312" t="s">
        <v>1864</v>
      </c>
      <c r="BO67" s="312" t="s">
        <v>1865</v>
      </c>
      <c r="BP67" s="312" t="s">
        <v>1860</v>
      </c>
      <c r="BQ67" s="312" t="s">
        <v>1861</v>
      </c>
      <c r="BR67" s="312" t="s">
        <v>1862</v>
      </c>
      <c r="BS67" s="312" t="s">
        <v>1863</v>
      </c>
      <c r="BT67" s="312" t="s">
        <v>1864</v>
      </c>
      <c r="BU67" s="312" t="s">
        <v>1865</v>
      </c>
      <c r="BV67" s="312" t="s">
        <v>1860</v>
      </c>
      <c r="BW67" s="312" t="s">
        <v>1861</v>
      </c>
      <c r="BX67" s="312" t="s">
        <v>1862</v>
      </c>
      <c r="BY67" s="312" t="s">
        <v>1863</v>
      </c>
      <c r="BZ67" s="312" t="s">
        <v>1864</v>
      </c>
      <c r="CA67" s="312" t="s">
        <v>1865</v>
      </c>
      <c r="CB67" s="312" t="s">
        <v>1860</v>
      </c>
      <c r="CC67" s="312" t="s">
        <v>1861</v>
      </c>
      <c r="CD67" s="312" t="s">
        <v>1862</v>
      </c>
      <c r="CE67" s="312" t="s">
        <v>1863</v>
      </c>
      <c r="CF67" s="312" t="s">
        <v>1864</v>
      </c>
      <c r="CG67" s="312" t="s">
        <v>1865</v>
      </c>
      <c r="CH67" s="312" t="s">
        <v>1860</v>
      </c>
      <c r="CI67" s="312" t="s">
        <v>1861</v>
      </c>
      <c r="CJ67" s="312" t="s">
        <v>1862</v>
      </c>
      <c r="CK67" s="312" t="s">
        <v>1863</v>
      </c>
      <c r="CL67" s="312" t="s">
        <v>1864</v>
      </c>
      <c r="CM67" s="312" t="s">
        <v>1865</v>
      </c>
      <c r="CN67" s="312" t="s">
        <v>1860</v>
      </c>
      <c r="CO67" s="312" t="s">
        <v>1861</v>
      </c>
      <c r="CP67" s="312" t="s">
        <v>1862</v>
      </c>
      <c r="CQ67" s="312" t="s">
        <v>1863</v>
      </c>
      <c r="CR67" s="315" t="s">
        <v>1864</v>
      </c>
      <c r="CS67" s="313" t="s">
        <v>1865</v>
      </c>
      <c r="CT67" s="9"/>
      <c r="CU67" s="314" t="s">
        <v>1859</v>
      </c>
      <c r="CV67" s="9"/>
      <c r="CW67" s="314"/>
      <c r="CX67" s="9"/>
    </row>
    <row r="68" spans="1:102" s="3" customFormat="1" ht="20.25" customHeight="1" thickTop="1" thickBot="1" x14ac:dyDescent="0.25">
      <c r="A68" s="9"/>
      <c r="B68" s="316"/>
      <c r="C68" s="9"/>
      <c r="D68" s="9"/>
      <c r="E68" s="317"/>
      <c r="F68" s="317"/>
      <c r="G68" s="317"/>
      <c r="H68" s="317"/>
      <c r="I68" s="317"/>
      <c r="J68" s="317"/>
      <c r="K68" s="317"/>
      <c r="L68" s="317"/>
      <c r="M68" s="317"/>
      <c r="N68" s="317"/>
      <c r="O68" s="317"/>
      <c r="P68" s="317"/>
      <c r="Q68" s="317"/>
      <c r="R68" s="317"/>
      <c r="S68" s="317"/>
      <c r="T68" s="317"/>
      <c r="U68" s="317"/>
      <c r="V68" s="317"/>
      <c r="W68" s="317"/>
      <c r="X68" s="317"/>
      <c r="Y68" s="317"/>
      <c r="Z68" s="317"/>
      <c r="AA68" s="317"/>
      <c r="AB68" s="317"/>
      <c r="AC68" s="317"/>
      <c r="AD68" s="317"/>
      <c r="AE68" s="317"/>
      <c r="AF68" s="317"/>
      <c r="AG68" s="317"/>
      <c r="AH68" s="317"/>
      <c r="AI68" s="317"/>
      <c r="AJ68" s="317"/>
      <c r="AK68" s="317"/>
      <c r="AL68" s="317"/>
      <c r="AM68" s="317"/>
      <c r="AN68" s="317"/>
      <c r="AO68" s="317"/>
      <c r="AP68" s="317"/>
      <c r="AQ68" s="317"/>
      <c r="AR68" s="317"/>
      <c r="AS68" s="317"/>
      <c r="AT68" s="317"/>
      <c r="AU68" s="12"/>
      <c r="AV68" s="9"/>
      <c r="AW68" s="12"/>
      <c r="AX68" s="1332"/>
      <c r="AY68" s="9"/>
      <c r="AZ68" s="9"/>
      <c r="BA68" s="316"/>
      <c r="BB68" s="9"/>
      <c r="BC68" s="9"/>
      <c r="BD68" s="317"/>
      <c r="BE68" s="317"/>
      <c r="BF68" s="317"/>
      <c r="BG68" s="317"/>
      <c r="BH68" s="317"/>
      <c r="BI68" s="317"/>
      <c r="BJ68" s="317"/>
      <c r="BK68" s="317"/>
      <c r="BL68" s="317"/>
      <c r="BM68" s="317"/>
      <c r="BN68" s="317"/>
      <c r="BO68" s="317"/>
      <c r="BP68" s="317"/>
      <c r="BQ68" s="317"/>
      <c r="BR68" s="317"/>
      <c r="BS68" s="317"/>
      <c r="BT68" s="317"/>
      <c r="BU68" s="317"/>
      <c r="BV68" s="317"/>
      <c r="BW68" s="317"/>
      <c r="BX68" s="317"/>
      <c r="BY68" s="317"/>
      <c r="BZ68" s="317"/>
      <c r="CA68" s="317"/>
      <c r="CB68" s="317"/>
      <c r="CC68" s="317"/>
      <c r="CD68" s="317"/>
      <c r="CE68" s="317"/>
      <c r="CF68" s="317"/>
      <c r="CG68" s="317"/>
      <c r="CH68" s="317"/>
      <c r="CI68" s="317"/>
      <c r="CJ68" s="317"/>
      <c r="CK68" s="317"/>
      <c r="CL68" s="317"/>
      <c r="CM68" s="317"/>
      <c r="CN68" s="317"/>
      <c r="CO68" s="317"/>
      <c r="CP68" s="317"/>
      <c r="CQ68" s="317"/>
      <c r="CR68" s="317"/>
      <c r="CS68" s="317"/>
      <c r="CT68" s="12"/>
      <c r="CU68" s="9"/>
      <c r="CV68" s="12"/>
      <c r="CW68" s="9"/>
      <c r="CX68" s="9"/>
    </row>
    <row r="69" spans="1:102" s="3" customFormat="1" ht="20.25" customHeight="1" thickTop="1" thickBot="1" x14ac:dyDescent="0.25">
      <c r="A69" s="9"/>
      <c r="B69" s="290" t="s">
        <v>867</v>
      </c>
      <c r="C69" s="9"/>
      <c r="D69" s="9"/>
      <c r="E69" s="317"/>
      <c r="F69" s="317"/>
      <c r="G69" s="317"/>
      <c r="H69" s="317"/>
      <c r="I69" s="317"/>
      <c r="J69" s="317"/>
      <c r="K69" s="317"/>
      <c r="L69" s="317"/>
      <c r="M69" s="317"/>
      <c r="N69" s="317"/>
      <c r="O69" s="317"/>
      <c r="P69" s="317"/>
      <c r="Q69" s="317"/>
      <c r="R69" s="317"/>
      <c r="S69" s="317"/>
      <c r="T69" s="317"/>
      <c r="U69" s="317"/>
      <c r="V69" s="317"/>
      <c r="W69" s="317"/>
      <c r="X69" s="317"/>
      <c r="Y69" s="317"/>
      <c r="Z69" s="317"/>
      <c r="AA69" s="317"/>
      <c r="AB69" s="317"/>
      <c r="AC69" s="317"/>
      <c r="AD69" s="317"/>
      <c r="AE69" s="317"/>
      <c r="AF69" s="317"/>
      <c r="AG69" s="317"/>
      <c r="AH69" s="317"/>
      <c r="AI69" s="317"/>
      <c r="AJ69" s="317"/>
      <c r="AK69" s="317"/>
      <c r="AL69" s="317"/>
      <c r="AM69" s="317"/>
      <c r="AN69" s="317"/>
      <c r="AO69" s="317"/>
      <c r="AP69" s="317"/>
      <c r="AQ69" s="317"/>
      <c r="AR69" s="317"/>
      <c r="AS69" s="317"/>
      <c r="AT69" s="317"/>
      <c r="AU69" s="12"/>
      <c r="AV69" s="9"/>
      <c r="AW69" s="12"/>
      <c r="AX69" s="1332"/>
      <c r="AY69" s="9"/>
      <c r="AZ69" s="9"/>
      <c r="BA69" s="290" t="s">
        <v>867</v>
      </c>
      <c r="BB69" s="9"/>
      <c r="BC69" s="9"/>
      <c r="BD69" s="317"/>
      <c r="BE69" s="317"/>
      <c r="BF69" s="317"/>
      <c r="BG69" s="317"/>
      <c r="BH69" s="317"/>
      <c r="BI69" s="317"/>
      <c r="BJ69" s="317"/>
      <c r="BK69" s="317"/>
      <c r="BL69" s="317"/>
      <c r="BM69" s="317"/>
      <c r="BN69" s="317"/>
      <c r="BO69" s="317"/>
      <c r="BP69" s="317"/>
      <c r="BQ69" s="317"/>
      <c r="BR69" s="317"/>
      <c r="BS69" s="317"/>
      <c r="BT69" s="317"/>
      <c r="BU69" s="317"/>
      <c r="BV69" s="317"/>
      <c r="BW69" s="317"/>
      <c r="BX69" s="317"/>
      <c r="BY69" s="317"/>
      <c r="BZ69" s="317"/>
      <c r="CA69" s="317"/>
      <c r="CB69" s="317"/>
      <c r="CC69" s="317"/>
      <c r="CD69" s="317"/>
      <c r="CE69" s="317"/>
      <c r="CF69" s="317"/>
      <c r="CG69" s="317"/>
      <c r="CH69" s="317"/>
      <c r="CI69" s="317"/>
      <c r="CJ69" s="317"/>
      <c r="CK69" s="317"/>
      <c r="CL69" s="317"/>
      <c r="CM69" s="317"/>
      <c r="CN69" s="317"/>
      <c r="CO69" s="317"/>
      <c r="CP69" s="317"/>
      <c r="CQ69" s="317"/>
      <c r="CR69" s="317"/>
      <c r="CS69" s="317"/>
      <c r="CT69" s="12"/>
      <c r="CU69" s="9"/>
      <c r="CV69" s="12"/>
      <c r="CW69" s="9"/>
      <c r="CX69" s="9"/>
    </row>
    <row r="70" spans="1:102" s="3" customFormat="1" ht="20.25" customHeight="1" thickTop="1" x14ac:dyDescent="0.2">
      <c r="A70" s="9"/>
      <c r="B70" s="291" t="s">
        <v>868</v>
      </c>
      <c r="C70" s="292" t="s">
        <v>167</v>
      </c>
      <c r="D70" s="292">
        <v>3</v>
      </c>
      <c r="E70" s="318"/>
      <c r="F70" s="318"/>
      <c r="G70" s="318"/>
      <c r="H70" s="318"/>
      <c r="I70" s="1037"/>
      <c r="J70" s="1038">
        <f t="shared" ref="J70:J100" si="21">SUM(I70)</f>
        <v>0</v>
      </c>
      <c r="K70" s="318"/>
      <c r="L70" s="318"/>
      <c r="M70" s="318"/>
      <c r="N70" s="318"/>
      <c r="O70" s="1333">
        <v>4.4978862294062796E-2</v>
      </c>
      <c r="P70" s="301">
        <f t="shared" ref="P70:P100" si="22">SUM(O70)</f>
        <v>4.4978862294062796E-2</v>
      </c>
      <c r="Q70" s="1038"/>
      <c r="R70" s="1038"/>
      <c r="S70" s="1038"/>
      <c r="T70" s="1038"/>
      <c r="U70" s="1037"/>
      <c r="V70" s="1038">
        <f t="shared" ref="V70:V100" si="23">SUM(U70)</f>
        <v>0</v>
      </c>
      <c r="W70" s="1038"/>
      <c r="X70" s="1038"/>
      <c r="Y70" s="1038"/>
      <c r="Z70" s="1038"/>
      <c r="AA70" s="1037"/>
      <c r="AB70" s="1038">
        <f t="shared" ref="AB70:AB100" si="24">SUM(AA70)</f>
        <v>0</v>
      </c>
      <c r="AC70" s="1038"/>
      <c r="AD70" s="1038"/>
      <c r="AE70" s="1038"/>
      <c r="AF70" s="1038"/>
      <c r="AG70" s="1037"/>
      <c r="AH70" s="1038">
        <f t="shared" ref="AH70:AH100" si="25">SUM(AG70)</f>
        <v>0</v>
      </c>
      <c r="AI70" s="1038"/>
      <c r="AJ70" s="1038"/>
      <c r="AK70" s="1038"/>
      <c r="AL70" s="1038"/>
      <c r="AM70" s="1037"/>
      <c r="AN70" s="1038">
        <f t="shared" ref="AN70:AN100" si="26">SUM(AM70)</f>
        <v>0</v>
      </c>
      <c r="AO70" s="1038"/>
      <c r="AP70" s="1038"/>
      <c r="AQ70" s="1038"/>
      <c r="AR70" s="1038"/>
      <c r="AS70" s="1037"/>
      <c r="AT70" s="1045">
        <f t="shared" ref="AT70:AT100" si="27">SUM(AS70)</f>
        <v>0</v>
      </c>
      <c r="AU70" s="9"/>
      <c r="AV70" s="303" t="s">
        <v>1866</v>
      </c>
      <c r="AW70" s="9"/>
      <c r="AX70" s="1329" t="s">
        <v>870</v>
      </c>
      <c r="AY70" s="9"/>
      <c r="AZ70" s="9"/>
      <c r="BA70" s="291" t="s">
        <v>868</v>
      </c>
      <c r="BB70" s="292" t="s">
        <v>167</v>
      </c>
      <c r="BC70" s="292">
        <v>3</v>
      </c>
      <c r="BD70" s="318"/>
      <c r="BE70" s="318"/>
      <c r="BF70" s="318"/>
      <c r="BG70" s="318"/>
      <c r="BH70" s="304" t="s">
        <v>1867</v>
      </c>
      <c r="BI70" s="301" t="s">
        <v>1868</v>
      </c>
      <c r="BJ70" s="318"/>
      <c r="BK70" s="318"/>
      <c r="BL70" s="318"/>
      <c r="BM70" s="318"/>
      <c r="BN70" s="304" t="s">
        <v>1867</v>
      </c>
      <c r="BO70" s="301" t="s">
        <v>1868</v>
      </c>
      <c r="BP70" s="318"/>
      <c r="BQ70" s="318"/>
      <c r="BR70" s="318"/>
      <c r="BS70" s="318"/>
      <c r="BT70" s="304" t="s">
        <v>1867</v>
      </c>
      <c r="BU70" s="301" t="s">
        <v>1868</v>
      </c>
      <c r="BV70" s="318"/>
      <c r="BW70" s="318"/>
      <c r="BX70" s="318"/>
      <c r="BY70" s="318"/>
      <c r="BZ70" s="304" t="s">
        <v>1867</v>
      </c>
      <c r="CA70" s="301" t="s">
        <v>1868</v>
      </c>
      <c r="CB70" s="318"/>
      <c r="CC70" s="318"/>
      <c r="CD70" s="318"/>
      <c r="CE70" s="318"/>
      <c r="CF70" s="304" t="s">
        <v>1867</v>
      </c>
      <c r="CG70" s="301" t="s">
        <v>1868</v>
      </c>
      <c r="CH70" s="318"/>
      <c r="CI70" s="318"/>
      <c r="CJ70" s="318"/>
      <c r="CK70" s="318"/>
      <c r="CL70" s="304" t="s">
        <v>1867</v>
      </c>
      <c r="CM70" s="301" t="s">
        <v>1868</v>
      </c>
      <c r="CN70" s="318"/>
      <c r="CO70" s="318"/>
      <c r="CP70" s="318"/>
      <c r="CQ70" s="318"/>
      <c r="CR70" s="305" t="s">
        <v>1867</v>
      </c>
      <c r="CS70" s="302" t="s">
        <v>1868</v>
      </c>
      <c r="CT70" s="9"/>
      <c r="CU70" s="303" t="s">
        <v>1866</v>
      </c>
      <c r="CV70" s="9"/>
      <c r="CW70" s="303"/>
      <c r="CX70" s="9"/>
    </row>
    <row r="71" spans="1:102" s="3" customFormat="1" ht="20.25" customHeight="1" x14ac:dyDescent="0.2">
      <c r="A71" s="9"/>
      <c r="B71" s="294" t="s">
        <v>873</v>
      </c>
      <c r="C71" s="286" t="s">
        <v>167</v>
      </c>
      <c r="D71" s="286">
        <v>3</v>
      </c>
      <c r="E71" s="319"/>
      <c r="F71" s="319"/>
      <c r="G71" s="319"/>
      <c r="H71" s="319"/>
      <c r="I71" s="1039"/>
      <c r="J71" s="1040">
        <f t="shared" si="21"/>
        <v>0</v>
      </c>
      <c r="K71" s="319"/>
      <c r="L71" s="319"/>
      <c r="M71" s="319"/>
      <c r="N71" s="319"/>
      <c r="O71" s="1327">
        <v>0</v>
      </c>
      <c r="P71" s="306">
        <f t="shared" si="22"/>
        <v>0</v>
      </c>
      <c r="Q71" s="1040"/>
      <c r="R71" s="1040"/>
      <c r="S71" s="1040"/>
      <c r="T71" s="1040"/>
      <c r="U71" s="1039"/>
      <c r="V71" s="1040">
        <f t="shared" si="23"/>
        <v>0</v>
      </c>
      <c r="W71" s="1040"/>
      <c r="X71" s="1040"/>
      <c r="Y71" s="1040"/>
      <c r="Z71" s="1040"/>
      <c r="AA71" s="1039"/>
      <c r="AB71" s="1040">
        <f t="shared" si="24"/>
        <v>0</v>
      </c>
      <c r="AC71" s="1040"/>
      <c r="AD71" s="1040"/>
      <c r="AE71" s="1040"/>
      <c r="AF71" s="1040"/>
      <c r="AG71" s="1039"/>
      <c r="AH71" s="1040">
        <f t="shared" si="25"/>
        <v>0</v>
      </c>
      <c r="AI71" s="1040"/>
      <c r="AJ71" s="1040"/>
      <c r="AK71" s="1040"/>
      <c r="AL71" s="1040"/>
      <c r="AM71" s="1039"/>
      <c r="AN71" s="1040">
        <f t="shared" si="26"/>
        <v>0</v>
      </c>
      <c r="AO71" s="1040"/>
      <c r="AP71" s="1040"/>
      <c r="AQ71" s="1040"/>
      <c r="AR71" s="1040"/>
      <c r="AS71" s="1039"/>
      <c r="AT71" s="1046">
        <f t="shared" si="27"/>
        <v>0</v>
      </c>
      <c r="AU71" s="9"/>
      <c r="AV71" s="308" t="s">
        <v>1869</v>
      </c>
      <c r="AW71" s="9"/>
      <c r="AX71" s="1330" t="s">
        <v>875</v>
      </c>
      <c r="AY71" s="9"/>
      <c r="AZ71" s="9"/>
      <c r="BA71" s="294" t="s">
        <v>873</v>
      </c>
      <c r="BB71" s="286" t="s">
        <v>167</v>
      </c>
      <c r="BC71" s="286">
        <v>3</v>
      </c>
      <c r="BD71" s="319"/>
      <c r="BE71" s="319"/>
      <c r="BF71" s="319"/>
      <c r="BG71" s="319"/>
      <c r="BH71" s="309" t="s">
        <v>1870</v>
      </c>
      <c r="BI71" s="306" t="s">
        <v>1871</v>
      </c>
      <c r="BJ71" s="319"/>
      <c r="BK71" s="319"/>
      <c r="BL71" s="319"/>
      <c r="BM71" s="319"/>
      <c r="BN71" s="309" t="s">
        <v>1870</v>
      </c>
      <c r="BO71" s="306" t="s">
        <v>1871</v>
      </c>
      <c r="BP71" s="319"/>
      <c r="BQ71" s="319"/>
      <c r="BR71" s="319"/>
      <c r="BS71" s="319"/>
      <c r="BT71" s="309" t="s">
        <v>1870</v>
      </c>
      <c r="BU71" s="306" t="s">
        <v>1871</v>
      </c>
      <c r="BV71" s="319"/>
      <c r="BW71" s="319"/>
      <c r="BX71" s="319"/>
      <c r="BY71" s="319"/>
      <c r="BZ71" s="309" t="s">
        <v>1870</v>
      </c>
      <c r="CA71" s="306" t="s">
        <v>1871</v>
      </c>
      <c r="CB71" s="319"/>
      <c r="CC71" s="319"/>
      <c r="CD71" s="319"/>
      <c r="CE71" s="319"/>
      <c r="CF71" s="309" t="s">
        <v>1870</v>
      </c>
      <c r="CG71" s="306" t="s">
        <v>1871</v>
      </c>
      <c r="CH71" s="319"/>
      <c r="CI71" s="319"/>
      <c r="CJ71" s="319"/>
      <c r="CK71" s="319"/>
      <c r="CL71" s="309" t="s">
        <v>1870</v>
      </c>
      <c r="CM71" s="306" t="s">
        <v>1871</v>
      </c>
      <c r="CN71" s="319"/>
      <c r="CO71" s="319"/>
      <c r="CP71" s="319"/>
      <c r="CQ71" s="319"/>
      <c r="CR71" s="310" t="s">
        <v>1870</v>
      </c>
      <c r="CS71" s="307" t="s">
        <v>1871</v>
      </c>
      <c r="CT71" s="9"/>
      <c r="CU71" s="308" t="s">
        <v>1869</v>
      </c>
      <c r="CV71" s="9"/>
      <c r="CW71" s="308"/>
      <c r="CX71" s="9"/>
    </row>
    <row r="72" spans="1:102" s="3" customFormat="1" ht="20.25" customHeight="1" x14ac:dyDescent="0.2">
      <c r="A72" s="9"/>
      <c r="B72" s="294" t="s">
        <v>878</v>
      </c>
      <c r="C72" s="286" t="s">
        <v>167</v>
      </c>
      <c r="D72" s="286">
        <v>3</v>
      </c>
      <c r="E72" s="319"/>
      <c r="F72" s="319"/>
      <c r="G72" s="319"/>
      <c r="H72" s="319"/>
      <c r="I72" s="1040">
        <f>IFERROR(SUM(I70:I71), 0)</f>
        <v>0</v>
      </c>
      <c r="J72" s="1040">
        <f t="shared" si="21"/>
        <v>0</v>
      </c>
      <c r="K72" s="319"/>
      <c r="L72" s="319"/>
      <c r="M72" s="319"/>
      <c r="N72" s="319"/>
      <c r="O72" s="306">
        <f>IFERROR(SUM(O70:O71), 0)</f>
        <v>4.4978862294062796E-2</v>
      </c>
      <c r="P72" s="306">
        <f t="shared" si="22"/>
        <v>4.4978862294062796E-2</v>
      </c>
      <c r="Q72" s="1040"/>
      <c r="R72" s="1040"/>
      <c r="S72" s="1040"/>
      <c r="T72" s="1040"/>
      <c r="U72" s="1040">
        <f>IFERROR(SUM(U70:U71), 0)</f>
        <v>0</v>
      </c>
      <c r="V72" s="1040">
        <f t="shared" si="23"/>
        <v>0</v>
      </c>
      <c r="W72" s="1040"/>
      <c r="X72" s="1040"/>
      <c r="Y72" s="1040"/>
      <c r="Z72" s="1040"/>
      <c r="AA72" s="1040">
        <f>IFERROR(SUM(AA70:AA71), 0)</f>
        <v>0</v>
      </c>
      <c r="AB72" s="1040">
        <f t="shared" si="24"/>
        <v>0</v>
      </c>
      <c r="AC72" s="1040"/>
      <c r="AD72" s="1040"/>
      <c r="AE72" s="1040"/>
      <c r="AF72" s="1040"/>
      <c r="AG72" s="1040">
        <f>IFERROR(SUM(AG70:AG71), 0)</f>
        <v>0</v>
      </c>
      <c r="AH72" s="1040">
        <f t="shared" si="25"/>
        <v>0</v>
      </c>
      <c r="AI72" s="1040"/>
      <c r="AJ72" s="1040"/>
      <c r="AK72" s="1040"/>
      <c r="AL72" s="1040"/>
      <c r="AM72" s="1040">
        <f>IFERROR(SUM(AM70:AM71), 0)</f>
        <v>0</v>
      </c>
      <c r="AN72" s="1040">
        <f t="shared" si="26"/>
        <v>0</v>
      </c>
      <c r="AO72" s="1040"/>
      <c r="AP72" s="1040"/>
      <c r="AQ72" s="1040"/>
      <c r="AR72" s="1040"/>
      <c r="AS72" s="1040">
        <f>IFERROR(SUM(AS70:AS71), 0)</f>
        <v>0</v>
      </c>
      <c r="AT72" s="1046">
        <f t="shared" si="27"/>
        <v>0</v>
      </c>
      <c r="AU72" s="9"/>
      <c r="AV72" s="308" t="s">
        <v>1872</v>
      </c>
      <c r="AW72" s="9"/>
      <c r="AX72" s="1330" t="s">
        <v>880</v>
      </c>
      <c r="AY72" s="9"/>
      <c r="AZ72" s="9"/>
      <c r="BA72" s="294" t="s">
        <v>878</v>
      </c>
      <c r="BB72" s="286" t="s">
        <v>167</v>
      </c>
      <c r="BC72" s="286">
        <v>3</v>
      </c>
      <c r="BD72" s="319"/>
      <c r="BE72" s="319"/>
      <c r="BF72" s="319"/>
      <c r="BG72" s="319"/>
      <c r="BH72" s="306" t="s">
        <v>1873</v>
      </c>
      <c r="BI72" s="306" t="s">
        <v>1874</v>
      </c>
      <c r="BJ72" s="319"/>
      <c r="BK72" s="319"/>
      <c r="BL72" s="319"/>
      <c r="BM72" s="319"/>
      <c r="BN72" s="306" t="s">
        <v>1873</v>
      </c>
      <c r="BO72" s="306" t="s">
        <v>1874</v>
      </c>
      <c r="BP72" s="319"/>
      <c r="BQ72" s="319"/>
      <c r="BR72" s="319"/>
      <c r="BS72" s="319"/>
      <c r="BT72" s="306" t="s">
        <v>1873</v>
      </c>
      <c r="BU72" s="306" t="s">
        <v>1874</v>
      </c>
      <c r="BV72" s="319"/>
      <c r="BW72" s="319"/>
      <c r="BX72" s="319"/>
      <c r="BY72" s="319"/>
      <c r="BZ72" s="306" t="s">
        <v>1873</v>
      </c>
      <c r="CA72" s="306" t="s">
        <v>1874</v>
      </c>
      <c r="CB72" s="319"/>
      <c r="CC72" s="319"/>
      <c r="CD72" s="319"/>
      <c r="CE72" s="319"/>
      <c r="CF72" s="306" t="s">
        <v>1873</v>
      </c>
      <c r="CG72" s="306" t="s">
        <v>1874</v>
      </c>
      <c r="CH72" s="319"/>
      <c r="CI72" s="319"/>
      <c r="CJ72" s="319"/>
      <c r="CK72" s="319"/>
      <c r="CL72" s="306" t="s">
        <v>1873</v>
      </c>
      <c r="CM72" s="306" t="s">
        <v>1874</v>
      </c>
      <c r="CN72" s="319"/>
      <c r="CO72" s="319"/>
      <c r="CP72" s="319"/>
      <c r="CQ72" s="319"/>
      <c r="CR72" s="311" t="s">
        <v>1873</v>
      </c>
      <c r="CS72" s="307" t="s">
        <v>1874</v>
      </c>
      <c r="CT72" s="9"/>
      <c r="CU72" s="308" t="s">
        <v>1872</v>
      </c>
      <c r="CV72" s="9"/>
      <c r="CW72" s="308"/>
      <c r="CX72" s="9"/>
    </row>
    <row r="73" spans="1:102" s="3" customFormat="1" ht="20.25" customHeight="1" x14ac:dyDescent="0.2">
      <c r="A73" s="9"/>
      <c r="B73" s="294" t="s">
        <v>883</v>
      </c>
      <c r="C73" s="286" t="s">
        <v>167</v>
      </c>
      <c r="D73" s="286">
        <v>3</v>
      </c>
      <c r="E73" s="319"/>
      <c r="F73" s="319"/>
      <c r="G73" s="319"/>
      <c r="H73" s="319"/>
      <c r="I73" s="1039"/>
      <c r="J73" s="1040">
        <f t="shared" si="21"/>
        <v>0</v>
      </c>
      <c r="K73" s="319"/>
      <c r="L73" s="319"/>
      <c r="M73" s="319"/>
      <c r="N73" s="319"/>
      <c r="O73" s="1327">
        <v>9.17935965184955E-4</v>
      </c>
      <c r="P73" s="306">
        <f t="shared" si="22"/>
        <v>9.17935965184955E-4</v>
      </c>
      <c r="Q73" s="1040"/>
      <c r="R73" s="1040"/>
      <c r="S73" s="1040"/>
      <c r="T73" s="1040"/>
      <c r="U73" s="1039"/>
      <c r="V73" s="1040">
        <f t="shared" si="23"/>
        <v>0</v>
      </c>
      <c r="W73" s="1040"/>
      <c r="X73" s="1040"/>
      <c r="Y73" s="1040"/>
      <c r="Z73" s="1040"/>
      <c r="AA73" s="1039"/>
      <c r="AB73" s="1040">
        <f t="shared" si="24"/>
        <v>0</v>
      </c>
      <c r="AC73" s="1040"/>
      <c r="AD73" s="1040"/>
      <c r="AE73" s="1040"/>
      <c r="AF73" s="1040"/>
      <c r="AG73" s="1039"/>
      <c r="AH73" s="1040">
        <f t="shared" si="25"/>
        <v>0</v>
      </c>
      <c r="AI73" s="1040"/>
      <c r="AJ73" s="1040"/>
      <c r="AK73" s="1040"/>
      <c r="AL73" s="1040"/>
      <c r="AM73" s="1039"/>
      <c r="AN73" s="1040">
        <f t="shared" si="26"/>
        <v>0</v>
      </c>
      <c r="AO73" s="1040"/>
      <c r="AP73" s="1040"/>
      <c r="AQ73" s="1040"/>
      <c r="AR73" s="1040"/>
      <c r="AS73" s="1039"/>
      <c r="AT73" s="1046">
        <f t="shared" si="27"/>
        <v>0</v>
      </c>
      <c r="AU73" s="9"/>
      <c r="AV73" s="308" t="s">
        <v>1875</v>
      </c>
      <c r="AW73" s="9"/>
      <c r="AX73" s="1330" t="s">
        <v>885</v>
      </c>
      <c r="AY73" s="9"/>
      <c r="AZ73" s="9"/>
      <c r="BA73" s="294" t="s">
        <v>883</v>
      </c>
      <c r="BB73" s="286" t="s">
        <v>167</v>
      </c>
      <c r="BC73" s="286">
        <v>3</v>
      </c>
      <c r="BD73" s="319"/>
      <c r="BE73" s="319"/>
      <c r="BF73" s="319"/>
      <c r="BG73" s="319"/>
      <c r="BH73" s="309" t="s">
        <v>1876</v>
      </c>
      <c r="BI73" s="306" t="s">
        <v>1877</v>
      </c>
      <c r="BJ73" s="319"/>
      <c r="BK73" s="319"/>
      <c r="BL73" s="319"/>
      <c r="BM73" s="319"/>
      <c r="BN73" s="309" t="s">
        <v>1876</v>
      </c>
      <c r="BO73" s="306" t="s">
        <v>1877</v>
      </c>
      <c r="BP73" s="319"/>
      <c r="BQ73" s="319"/>
      <c r="BR73" s="319"/>
      <c r="BS73" s="319"/>
      <c r="BT73" s="309" t="s">
        <v>1876</v>
      </c>
      <c r="BU73" s="306" t="s">
        <v>1877</v>
      </c>
      <c r="BV73" s="319"/>
      <c r="BW73" s="319"/>
      <c r="BX73" s="319"/>
      <c r="BY73" s="319"/>
      <c r="BZ73" s="309" t="s">
        <v>1876</v>
      </c>
      <c r="CA73" s="306" t="s">
        <v>1877</v>
      </c>
      <c r="CB73" s="319"/>
      <c r="CC73" s="319"/>
      <c r="CD73" s="319"/>
      <c r="CE73" s="319"/>
      <c r="CF73" s="309" t="s">
        <v>1876</v>
      </c>
      <c r="CG73" s="306" t="s">
        <v>1877</v>
      </c>
      <c r="CH73" s="319"/>
      <c r="CI73" s="319"/>
      <c r="CJ73" s="319"/>
      <c r="CK73" s="319"/>
      <c r="CL73" s="309" t="s">
        <v>1876</v>
      </c>
      <c r="CM73" s="306" t="s">
        <v>1877</v>
      </c>
      <c r="CN73" s="319"/>
      <c r="CO73" s="319"/>
      <c r="CP73" s="319"/>
      <c r="CQ73" s="319"/>
      <c r="CR73" s="310" t="s">
        <v>1876</v>
      </c>
      <c r="CS73" s="307" t="s">
        <v>1877</v>
      </c>
      <c r="CT73" s="9"/>
      <c r="CU73" s="308" t="s">
        <v>1875</v>
      </c>
      <c r="CV73" s="9"/>
      <c r="CW73" s="308"/>
      <c r="CX73" s="9"/>
    </row>
    <row r="74" spans="1:102" s="3" customFormat="1" ht="20.25" customHeight="1" x14ac:dyDescent="0.2">
      <c r="A74" s="9"/>
      <c r="B74" s="294" t="s">
        <v>888</v>
      </c>
      <c r="C74" s="286" t="s">
        <v>167</v>
      </c>
      <c r="D74" s="286">
        <v>3</v>
      </c>
      <c r="E74" s="319"/>
      <c r="F74" s="319"/>
      <c r="G74" s="319"/>
      <c r="H74" s="319"/>
      <c r="I74" s="1039"/>
      <c r="J74" s="1040">
        <f t="shared" si="21"/>
        <v>0</v>
      </c>
      <c r="K74" s="319"/>
      <c r="L74" s="319"/>
      <c r="M74" s="319"/>
      <c r="N74" s="319"/>
      <c r="O74" s="1327">
        <v>0</v>
      </c>
      <c r="P74" s="306">
        <f t="shared" si="22"/>
        <v>0</v>
      </c>
      <c r="Q74" s="1040"/>
      <c r="R74" s="1040"/>
      <c r="S74" s="1040"/>
      <c r="T74" s="1040"/>
      <c r="U74" s="1039"/>
      <c r="V74" s="1040">
        <f t="shared" si="23"/>
        <v>0</v>
      </c>
      <c r="W74" s="1040"/>
      <c r="X74" s="1040"/>
      <c r="Y74" s="1040"/>
      <c r="Z74" s="1040"/>
      <c r="AA74" s="1039"/>
      <c r="AB74" s="1040">
        <f t="shared" si="24"/>
        <v>0</v>
      </c>
      <c r="AC74" s="1040"/>
      <c r="AD74" s="1040"/>
      <c r="AE74" s="1040"/>
      <c r="AF74" s="1040"/>
      <c r="AG74" s="1039"/>
      <c r="AH74" s="1040">
        <f t="shared" si="25"/>
        <v>0</v>
      </c>
      <c r="AI74" s="1040"/>
      <c r="AJ74" s="1040"/>
      <c r="AK74" s="1040"/>
      <c r="AL74" s="1040"/>
      <c r="AM74" s="1039"/>
      <c r="AN74" s="1040">
        <f t="shared" si="26"/>
        <v>0</v>
      </c>
      <c r="AO74" s="1040"/>
      <c r="AP74" s="1040"/>
      <c r="AQ74" s="1040"/>
      <c r="AR74" s="1040"/>
      <c r="AS74" s="1039"/>
      <c r="AT74" s="1046">
        <f t="shared" si="27"/>
        <v>0</v>
      </c>
      <c r="AU74" s="9"/>
      <c r="AV74" s="308" t="s">
        <v>1878</v>
      </c>
      <c r="AW74" s="9"/>
      <c r="AX74" s="1330" t="s">
        <v>890</v>
      </c>
      <c r="AY74" s="9"/>
      <c r="AZ74" s="9"/>
      <c r="BA74" s="294" t="s">
        <v>888</v>
      </c>
      <c r="BB74" s="286" t="s">
        <v>167</v>
      </c>
      <c r="BC74" s="286">
        <v>3</v>
      </c>
      <c r="BD74" s="319"/>
      <c r="BE74" s="319"/>
      <c r="BF74" s="319"/>
      <c r="BG74" s="319"/>
      <c r="BH74" s="309" t="s">
        <v>1879</v>
      </c>
      <c r="BI74" s="306" t="s">
        <v>1880</v>
      </c>
      <c r="BJ74" s="319"/>
      <c r="BK74" s="319"/>
      <c r="BL74" s="319"/>
      <c r="BM74" s="319"/>
      <c r="BN74" s="309" t="s">
        <v>1879</v>
      </c>
      <c r="BO74" s="306" t="s">
        <v>1880</v>
      </c>
      <c r="BP74" s="319"/>
      <c r="BQ74" s="319"/>
      <c r="BR74" s="319"/>
      <c r="BS74" s="319"/>
      <c r="BT74" s="309" t="s">
        <v>1879</v>
      </c>
      <c r="BU74" s="306" t="s">
        <v>1880</v>
      </c>
      <c r="BV74" s="319"/>
      <c r="BW74" s="319"/>
      <c r="BX74" s="319"/>
      <c r="BY74" s="319"/>
      <c r="BZ74" s="309" t="s">
        <v>1879</v>
      </c>
      <c r="CA74" s="306" t="s">
        <v>1880</v>
      </c>
      <c r="CB74" s="319"/>
      <c r="CC74" s="319"/>
      <c r="CD74" s="319"/>
      <c r="CE74" s="319"/>
      <c r="CF74" s="309" t="s">
        <v>1879</v>
      </c>
      <c r="CG74" s="306" t="s">
        <v>1880</v>
      </c>
      <c r="CH74" s="319"/>
      <c r="CI74" s="319"/>
      <c r="CJ74" s="319"/>
      <c r="CK74" s="319"/>
      <c r="CL74" s="309" t="s">
        <v>1879</v>
      </c>
      <c r="CM74" s="306" t="s">
        <v>1880</v>
      </c>
      <c r="CN74" s="319"/>
      <c r="CO74" s="319"/>
      <c r="CP74" s="319"/>
      <c r="CQ74" s="319"/>
      <c r="CR74" s="310" t="s">
        <v>1879</v>
      </c>
      <c r="CS74" s="307" t="s">
        <v>1880</v>
      </c>
      <c r="CT74" s="9"/>
      <c r="CU74" s="308" t="s">
        <v>1878</v>
      </c>
      <c r="CV74" s="9"/>
      <c r="CW74" s="308"/>
      <c r="CX74" s="9"/>
    </row>
    <row r="75" spans="1:102" s="3" customFormat="1" ht="20.25" customHeight="1" x14ac:dyDescent="0.2">
      <c r="A75" s="9"/>
      <c r="B75" s="294" t="s">
        <v>893</v>
      </c>
      <c r="C75" s="286" t="s">
        <v>167</v>
      </c>
      <c r="D75" s="286">
        <v>3</v>
      </c>
      <c r="E75" s="319"/>
      <c r="F75" s="319"/>
      <c r="G75" s="319"/>
      <c r="H75" s="319"/>
      <c r="I75" s="1040">
        <f>IFERROR(SUM(I73:I74), 0)</f>
        <v>0</v>
      </c>
      <c r="J75" s="1040">
        <f t="shared" si="21"/>
        <v>0</v>
      </c>
      <c r="K75" s="319"/>
      <c r="L75" s="319"/>
      <c r="M75" s="319"/>
      <c r="N75" s="319"/>
      <c r="O75" s="306">
        <f>IFERROR(SUM(O73:O74), 0)</f>
        <v>9.17935965184955E-4</v>
      </c>
      <c r="P75" s="306">
        <f t="shared" si="22"/>
        <v>9.17935965184955E-4</v>
      </c>
      <c r="Q75" s="1040"/>
      <c r="R75" s="1040"/>
      <c r="S75" s="1040"/>
      <c r="T75" s="1040"/>
      <c r="U75" s="1040">
        <f>IFERROR(SUM(U73:U74), 0)</f>
        <v>0</v>
      </c>
      <c r="V75" s="1040">
        <f t="shared" si="23"/>
        <v>0</v>
      </c>
      <c r="W75" s="1040"/>
      <c r="X75" s="1040"/>
      <c r="Y75" s="1040"/>
      <c r="Z75" s="1040"/>
      <c r="AA75" s="1040">
        <f>IFERROR(SUM(AA73:AA74), 0)</f>
        <v>0</v>
      </c>
      <c r="AB75" s="1040">
        <f t="shared" si="24"/>
        <v>0</v>
      </c>
      <c r="AC75" s="1040"/>
      <c r="AD75" s="1040"/>
      <c r="AE75" s="1040"/>
      <c r="AF75" s="1040"/>
      <c r="AG75" s="1040">
        <f>IFERROR(SUM(AG73:AG74), 0)</f>
        <v>0</v>
      </c>
      <c r="AH75" s="1040">
        <f t="shared" si="25"/>
        <v>0</v>
      </c>
      <c r="AI75" s="1040"/>
      <c r="AJ75" s="1040"/>
      <c r="AK75" s="1040"/>
      <c r="AL75" s="1040"/>
      <c r="AM75" s="1040">
        <f>IFERROR(SUM(AM73:AM74), 0)</f>
        <v>0</v>
      </c>
      <c r="AN75" s="1040">
        <f t="shared" si="26"/>
        <v>0</v>
      </c>
      <c r="AO75" s="1040"/>
      <c r="AP75" s="1040"/>
      <c r="AQ75" s="1040"/>
      <c r="AR75" s="1040"/>
      <c r="AS75" s="1040">
        <f>IFERROR(SUM(AS73:AS74), 0)</f>
        <v>0</v>
      </c>
      <c r="AT75" s="1046">
        <f t="shared" si="27"/>
        <v>0</v>
      </c>
      <c r="AU75" s="9"/>
      <c r="AV75" s="308" t="s">
        <v>1881</v>
      </c>
      <c r="AW75" s="9"/>
      <c r="AX75" s="1330" t="s">
        <v>895</v>
      </c>
      <c r="AY75" s="9"/>
      <c r="AZ75" s="9"/>
      <c r="BA75" s="294" t="s">
        <v>893</v>
      </c>
      <c r="BB75" s="286" t="s">
        <v>167</v>
      </c>
      <c r="BC75" s="286">
        <v>3</v>
      </c>
      <c r="BD75" s="319"/>
      <c r="BE75" s="319"/>
      <c r="BF75" s="319"/>
      <c r="BG75" s="319"/>
      <c r="BH75" s="306" t="s">
        <v>1882</v>
      </c>
      <c r="BI75" s="306" t="s">
        <v>1883</v>
      </c>
      <c r="BJ75" s="319"/>
      <c r="BK75" s="319"/>
      <c r="BL75" s="319"/>
      <c r="BM75" s="319"/>
      <c r="BN75" s="306" t="s">
        <v>1882</v>
      </c>
      <c r="BO75" s="306" t="s">
        <v>1883</v>
      </c>
      <c r="BP75" s="319"/>
      <c r="BQ75" s="319"/>
      <c r="BR75" s="319"/>
      <c r="BS75" s="319"/>
      <c r="BT75" s="306" t="s">
        <v>1882</v>
      </c>
      <c r="BU75" s="306" t="s">
        <v>1883</v>
      </c>
      <c r="BV75" s="319"/>
      <c r="BW75" s="319"/>
      <c r="BX75" s="319"/>
      <c r="BY75" s="319"/>
      <c r="BZ75" s="306" t="s">
        <v>1882</v>
      </c>
      <c r="CA75" s="306" t="s">
        <v>1883</v>
      </c>
      <c r="CB75" s="319"/>
      <c r="CC75" s="319"/>
      <c r="CD75" s="319"/>
      <c r="CE75" s="319"/>
      <c r="CF75" s="306" t="s">
        <v>1882</v>
      </c>
      <c r="CG75" s="306" t="s">
        <v>1883</v>
      </c>
      <c r="CH75" s="319"/>
      <c r="CI75" s="319"/>
      <c r="CJ75" s="319"/>
      <c r="CK75" s="319"/>
      <c r="CL75" s="306" t="s">
        <v>1882</v>
      </c>
      <c r="CM75" s="306" t="s">
        <v>1883</v>
      </c>
      <c r="CN75" s="319"/>
      <c r="CO75" s="319"/>
      <c r="CP75" s="319"/>
      <c r="CQ75" s="319"/>
      <c r="CR75" s="311" t="s">
        <v>1882</v>
      </c>
      <c r="CS75" s="307" t="s">
        <v>1883</v>
      </c>
      <c r="CT75" s="9"/>
      <c r="CU75" s="308" t="s">
        <v>1881</v>
      </c>
      <c r="CV75" s="9"/>
      <c r="CW75" s="308"/>
      <c r="CX75" s="9"/>
    </row>
    <row r="76" spans="1:102" s="3" customFormat="1" ht="20.25" customHeight="1" x14ac:dyDescent="0.2">
      <c r="A76" s="9"/>
      <c r="B76" s="294" t="s">
        <v>898</v>
      </c>
      <c r="C76" s="286" t="s">
        <v>167</v>
      </c>
      <c r="D76" s="286">
        <v>3</v>
      </c>
      <c r="E76" s="319"/>
      <c r="F76" s="319"/>
      <c r="G76" s="319"/>
      <c r="H76" s="319"/>
      <c r="I76" s="1039"/>
      <c r="J76" s="1040">
        <f t="shared" si="21"/>
        <v>0</v>
      </c>
      <c r="K76" s="319"/>
      <c r="L76" s="319"/>
      <c r="M76" s="319"/>
      <c r="N76" s="319"/>
      <c r="O76" s="1327">
        <v>0</v>
      </c>
      <c r="P76" s="306">
        <f t="shared" si="22"/>
        <v>0</v>
      </c>
      <c r="Q76" s="1040"/>
      <c r="R76" s="1040"/>
      <c r="S76" s="1040"/>
      <c r="T76" s="1040"/>
      <c r="U76" s="1039"/>
      <c r="V76" s="1040">
        <f t="shared" si="23"/>
        <v>0</v>
      </c>
      <c r="W76" s="1040"/>
      <c r="X76" s="1040"/>
      <c r="Y76" s="1040"/>
      <c r="Z76" s="1040"/>
      <c r="AA76" s="1039"/>
      <c r="AB76" s="1040">
        <f t="shared" si="24"/>
        <v>0</v>
      </c>
      <c r="AC76" s="1040"/>
      <c r="AD76" s="1040"/>
      <c r="AE76" s="1040"/>
      <c r="AF76" s="1040"/>
      <c r="AG76" s="1039"/>
      <c r="AH76" s="1040">
        <f t="shared" si="25"/>
        <v>0</v>
      </c>
      <c r="AI76" s="1040"/>
      <c r="AJ76" s="1040"/>
      <c r="AK76" s="1040"/>
      <c r="AL76" s="1040"/>
      <c r="AM76" s="1039"/>
      <c r="AN76" s="1040">
        <f t="shared" si="26"/>
        <v>0</v>
      </c>
      <c r="AO76" s="1040"/>
      <c r="AP76" s="1040"/>
      <c r="AQ76" s="1040"/>
      <c r="AR76" s="1040"/>
      <c r="AS76" s="1039"/>
      <c r="AT76" s="1046">
        <f t="shared" si="27"/>
        <v>0</v>
      </c>
      <c r="AU76" s="9"/>
      <c r="AV76" s="308" t="s">
        <v>1884</v>
      </c>
      <c r="AW76" s="9"/>
      <c r="AX76" s="1330" t="s">
        <v>900</v>
      </c>
      <c r="AY76" s="9"/>
      <c r="AZ76" s="9"/>
      <c r="BA76" s="294" t="s">
        <v>898</v>
      </c>
      <c r="BB76" s="286" t="s">
        <v>167</v>
      </c>
      <c r="BC76" s="286">
        <v>3</v>
      </c>
      <c r="BD76" s="319"/>
      <c r="BE76" s="319"/>
      <c r="BF76" s="319"/>
      <c r="BG76" s="319"/>
      <c r="BH76" s="309" t="s">
        <v>1885</v>
      </c>
      <c r="BI76" s="306" t="s">
        <v>1886</v>
      </c>
      <c r="BJ76" s="319"/>
      <c r="BK76" s="319"/>
      <c r="BL76" s="319"/>
      <c r="BM76" s="319"/>
      <c r="BN76" s="309" t="s">
        <v>1885</v>
      </c>
      <c r="BO76" s="306" t="s">
        <v>1886</v>
      </c>
      <c r="BP76" s="319"/>
      <c r="BQ76" s="319"/>
      <c r="BR76" s="319"/>
      <c r="BS76" s="319"/>
      <c r="BT76" s="309" t="s">
        <v>1885</v>
      </c>
      <c r="BU76" s="306" t="s">
        <v>1886</v>
      </c>
      <c r="BV76" s="319"/>
      <c r="BW76" s="319"/>
      <c r="BX76" s="319"/>
      <c r="BY76" s="319"/>
      <c r="BZ76" s="309" t="s">
        <v>1885</v>
      </c>
      <c r="CA76" s="306" t="s">
        <v>1886</v>
      </c>
      <c r="CB76" s="319"/>
      <c r="CC76" s="319"/>
      <c r="CD76" s="319"/>
      <c r="CE76" s="319"/>
      <c r="CF76" s="309" t="s">
        <v>1885</v>
      </c>
      <c r="CG76" s="306" t="s">
        <v>1886</v>
      </c>
      <c r="CH76" s="319"/>
      <c r="CI76" s="319"/>
      <c r="CJ76" s="319"/>
      <c r="CK76" s="319"/>
      <c r="CL76" s="309" t="s">
        <v>1885</v>
      </c>
      <c r="CM76" s="306" t="s">
        <v>1886</v>
      </c>
      <c r="CN76" s="319"/>
      <c r="CO76" s="319"/>
      <c r="CP76" s="319"/>
      <c r="CQ76" s="319"/>
      <c r="CR76" s="310" t="s">
        <v>1885</v>
      </c>
      <c r="CS76" s="307" t="s">
        <v>1886</v>
      </c>
      <c r="CT76" s="9"/>
      <c r="CU76" s="308" t="s">
        <v>1884</v>
      </c>
      <c r="CV76" s="9"/>
      <c r="CW76" s="308"/>
      <c r="CX76" s="9"/>
    </row>
    <row r="77" spans="1:102" s="3" customFormat="1" ht="20.25" customHeight="1" x14ac:dyDescent="0.2">
      <c r="A77" s="9"/>
      <c r="B77" s="294" t="s">
        <v>903</v>
      </c>
      <c r="C77" s="286" t="s">
        <v>167</v>
      </c>
      <c r="D77" s="286">
        <v>3</v>
      </c>
      <c r="E77" s="319"/>
      <c r="F77" s="319"/>
      <c r="G77" s="319"/>
      <c r="H77" s="319"/>
      <c r="I77" s="1039"/>
      <c r="J77" s="1040">
        <f t="shared" si="21"/>
        <v>0</v>
      </c>
      <c r="K77" s="319"/>
      <c r="L77" s="319"/>
      <c r="M77" s="319"/>
      <c r="N77" s="319"/>
      <c r="O77" s="1327">
        <v>0</v>
      </c>
      <c r="P77" s="306">
        <f t="shared" si="22"/>
        <v>0</v>
      </c>
      <c r="Q77" s="1040"/>
      <c r="R77" s="1040"/>
      <c r="S77" s="1040"/>
      <c r="T77" s="1040"/>
      <c r="U77" s="1039"/>
      <c r="V77" s="1040">
        <f t="shared" si="23"/>
        <v>0</v>
      </c>
      <c r="W77" s="1040"/>
      <c r="X77" s="1040"/>
      <c r="Y77" s="1040"/>
      <c r="Z77" s="1040"/>
      <c r="AA77" s="1039"/>
      <c r="AB77" s="1040">
        <f t="shared" si="24"/>
        <v>0</v>
      </c>
      <c r="AC77" s="1040"/>
      <c r="AD77" s="1040"/>
      <c r="AE77" s="1040"/>
      <c r="AF77" s="1040"/>
      <c r="AG77" s="1039"/>
      <c r="AH77" s="1040">
        <f t="shared" si="25"/>
        <v>0</v>
      </c>
      <c r="AI77" s="1040"/>
      <c r="AJ77" s="1040"/>
      <c r="AK77" s="1040"/>
      <c r="AL77" s="1040"/>
      <c r="AM77" s="1039"/>
      <c r="AN77" s="1040">
        <f t="shared" si="26"/>
        <v>0</v>
      </c>
      <c r="AO77" s="1040"/>
      <c r="AP77" s="1040"/>
      <c r="AQ77" s="1040"/>
      <c r="AR77" s="1040"/>
      <c r="AS77" s="1039"/>
      <c r="AT77" s="1046">
        <f t="shared" si="27"/>
        <v>0</v>
      </c>
      <c r="AU77" s="9"/>
      <c r="AV77" s="308" t="s">
        <v>1887</v>
      </c>
      <c r="AW77" s="9"/>
      <c r="AX77" s="1330" t="s">
        <v>905</v>
      </c>
      <c r="AY77" s="9"/>
      <c r="AZ77" s="9"/>
      <c r="BA77" s="294" t="s">
        <v>903</v>
      </c>
      <c r="BB77" s="286" t="s">
        <v>167</v>
      </c>
      <c r="BC77" s="286">
        <v>3</v>
      </c>
      <c r="BD77" s="319"/>
      <c r="BE77" s="319"/>
      <c r="BF77" s="319"/>
      <c r="BG77" s="319"/>
      <c r="BH77" s="309" t="s">
        <v>1888</v>
      </c>
      <c r="BI77" s="306" t="s">
        <v>1889</v>
      </c>
      <c r="BJ77" s="319"/>
      <c r="BK77" s="319"/>
      <c r="BL77" s="319"/>
      <c r="BM77" s="319"/>
      <c r="BN77" s="309" t="s">
        <v>1888</v>
      </c>
      <c r="BO77" s="306" t="s">
        <v>1889</v>
      </c>
      <c r="BP77" s="319"/>
      <c r="BQ77" s="319"/>
      <c r="BR77" s="319"/>
      <c r="BS77" s="319"/>
      <c r="BT77" s="309" t="s">
        <v>1888</v>
      </c>
      <c r="BU77" s="306" t="s">
        <v>1889</v>
      </c>
      <c r="BV77" s="319"/>
      <c r="BW77" s="319"/>
      <c r="BX77" s="319"/>
      <c r="BY77" s="319"/>
      <c r="BZ77" s="309" t="s">
        <v>1888</v>
      </c>
      <c r="CA77" s="306" t="s">
        <v>1889</v>
      </c>
      <c r="CB77" s="319"/>
      <c r="CC77" s="319"/>
      <c r="CD77" s="319"/>
      <c r="CE77" s="319"/>
      <c r="CF77" s="309" t="s">
        <v>1888</v>
      </c>
      <c r="CG77" s="306" t="s">
        <v>1889</v>
      </c>
      <c r="CH77" s="319"/>
      <c r="CI77" s="319"/>
      <c r="CJ77" s="319"/>
      <c r="CK77" s="319"/>
      <c r="CL77" s="309" t="s">
        <v>1888</v>
      </c>
      <c r="CM77" s="306" t="s">
        <v>1889</v>
      </c>
      <c r="CN77" s="319"/>
      <c r="CO77" s="319"/>
      <c r="CP77" s="319"/>
      <c r="CQ77" s="319"/>
      <c r="CR77" s="310" t="s">
        <v>1888</v>
      </c>
      <c r="CS77" s="307" t="s">
        <v>1889</v>
      </c>
      <c r="CT77" s="9"/>
      <c r="CU77" s="308" t="s">
        <v>1887</v>
      </c>
      <c r="CV77" s="9"/>
      <c r="CW77" s="308"/>
      <c r="CX77" s="9"/>
    </row>
    <row r="78" spans="1:102" s="3" customFormat="1" ht="20.25" customHeight="1" x14ac:dyDescent="0.2">
      <c r="A78" s="9"/>
      <c r="B78" s="294" t="s">
        <v>908</v>
      </c>
      <c r="C78" s="286" t="s">
        <v>167</v>
      </c>
      <c r="D78" s="286">
        <v>3</v>
      </c>
      <c r="E78" s="319"/>
      <c r="F78" s="319"/>
      <c r="G78" s="319"/>
      <c r="H78" s="319"/>
      <c r="I78" s="1040">
        <f>IFERROR(SUM(I76:I77), 0)</f>
        <v>0</v>
      </c>
      <c r="J78" s="1040">
        <f t="shared" si="21"/>
        <v>0</v>
      </c>
      <c r="K78" s="319"/>
      <c r="L78" s="319"/>
      <c r="M78" s="319"/>
      <c r="N78" s="319"/>
      <c r="O78" s="306">
        <f>IFERROR(SUM(O76:O77), 0)</f>
        <v>0</v>
      </c>
      <c r="P78" s="306">
        <f t="shared" si="22"/>
        <v>0</v>
      </c>
      <c r="Q78" s="1040"/>
      <c r="R78" s="1040"/>
      <c r="S78" s="1040"/>
      <c r="T78" s="1040"/>
      <c r="U78" s="1040">
        <f>IFERROR(SUM(U76:U77), 0)</f>
        <v>0</v>
      </c>
      <c r="V78" s="1040">
        <f t="shared" si="23"/>
        <v>0</v>
      </c>
      <c r="W78" s="1040"/>
      <c r="X78" s="1040"/>
      <c r="Y78" s="1040"/>
      <c r="Z78" s="1040"/>
      <c r="AA78" s="1040">
        <f>IFERROR(SUM(AA76:AA77), 0)</f>
        <v>0</v>
      </c>
      <c r="AB78" s="1040">
        <f t="shared" si="24"/>
        <v>0</v>
      </c>
      <c r="AC78" s="1040"/>
      <c r="AD78" s="1040"/>
      <c r="AE78" s="1040"/>
      <c r="AF78" s="1040"/>
      <c r="AG78" s="1040">
        <f>IFERROR(SUM(AG76:AG77), 0)</f>
        <v>0</v>
      </c>
      <c r="AH78" s="1040">
        <f t="shared" si="25"/>
        <v>0</v>
      </c>
      <c r="AI78" s="1040"/>
      <c r="AJ78" s="1040"/>
      <c r="AK78" s="1040"/>
      <c r="AL78" s="1040"/>
      <c r="AM78" s="1040">
        <f>IFERROR(SUM(AM76:AM77), 0)</f>
        <v>0</v>
      </c>
      <c r="AN78" s="1040">
        <f t="shared" si="26"/>
        <v>0</v>
      </c>
      <c r="AO78" s="1040"/>
      <c r="AP78" s="1040"/>
      <c r="AQ78" s="1040"/>
      <c r="AR78" s="1040"/>
      <c r="AS78" s="1040">
        <f>IFERROR(SUM(AS76:AS77), 0)</f>
        <v>0</v>
      </c>
      <c r="AT78" s="1046">
        <f t="shared" si="27"/>
        <v>0</v>
      </c>
      <c r="AU78" s="9"/>
      <c r="AV78" s="308" t="s">
        <v>1890</v>
      </c>
      <c r="AW78" s="9"/>
      <c r="AX78" s="1330" t="s">
        <v>910</v>
      </c>
      <c r="AY78" s="9"/>
      <c r="AZ78" s="9"/>
      <c r="BA78" s="294" t="s">
        <v>908</v>
      </c>
      <c r="BB78" s="286" t="s">
        <v>167</v>
      </c>
      <c r="BC78" s="286">
        <v>3</v>
      </c>
      <c r="BD78" s="319"/>
      <c r="BE78" s="319"/>
      <c r="BF78" s="319"/>
      <c r="BG78" s="319"/>
      <c r="BH78" s="306" t="s">
        <v>1891</v>
      </c>
      <c r="BI78" s="306" t="s">
        <v>1892</v>
      </c>
      <c r="BJ78" s="319"/>
      <c r="BK78" s="319"/>
      <c r="BL78" s="319"/>
      <c r="BM78" s="319"/>
      <c r="BN78" s="306" t="s">
        <v>1891</v>
      </c>
      <c r="BO78" s="306" t="s">
        <v>1892</v>
      </c>
      <c r="BP78" s="319"/>
      <c r="BQ78" s="319"/>
      <c r="BR78" s="319"/>
      <c r="BS78" s="319"/>
      <c r="BT78" s="306" t="s">
        <v>1891</v>
      </c>
      <c r="BU78" s="306" t="s">
        <v>1892</v>
      </c>
      <c r="BV78" s="319"/>
      <c r="BW78" s="319"/>
      <c r="BX78" s="319"/>
      <c r="BY78" s="319"/>
      <c r="BZ78" s="306" t="s">
        <v>1891</v>
      </c>
      <c r="CA78" s="306" t="s">
        <v>1892</v>
      </c>
      <c r="CB78" s="319"/>
      <c r="CC78" s="319"/>
      <c r="CD78" s="319"/>
      <c r="CE78" s="319"/>
      <c r="CF78" s="306" t="s">
        <v>1891</v>
      </c>
      <c r="CG78" s="306" t="s">
        <v>1892</v>
      </c>
      <c r="CH78" s="319"/>
      <c r="CI78" s="319"/>
      <c r="CJ78" s="319"/>
      <c r="CK78" s="319"/>
      <c r="CL78" s="306" t="s">
        <v>1891</v>
      </c>
      <c r="CM78" s="306" t="s">
        <v>1892</v>
      </c>
      <c r="CN78" s="319"/>
      <c r="CO78" s="319"/>
      <c r="CP78" s="319"/>
      <c r="CQ78" s="319"/>
      <c r="CR78" s="311" t="s">
        <v>1891</v>
      </c>
      <c r="CS78" s="307" t="s">
        <v>1892</v>
      </c>
      <c r="CT78" s="9"/>
      <c r="CU78" s="308" t="s">
        <v>1890</v>
      </c>
      <c r="CV78" s="9"/>
      <c r="CW78" s="308"/>
      <c r="CX78" s="9"/>
    </row>
    <row r="79" spans="1:102" s="3" customFormat="1" ht="20.25" customHeight="1" x14ac:dyDescent="0.2">
      <c r="A79" s="9"/>
      <c r="B79" s="294" t="s">
        <v>913</v>
      </c>
      <c r="C79" s="286" t="s">
        <v>167</v>
      </c>
      <c r="D79" s="286">
        <v>3</v>
      </c>
      <c r="E79" s="319"/>
      <c r="F79" s="319"/>
      <c r="G79" s="319"/>
      <c r="H79" s="319"/>
      <c r="I79" s="1039"/>
      <c r="J79" s="1040">
        <f t="shared" si="21"/>
        <v>0</v>
      </c>
      <c r="K79" s="319"/>
      <c r="L79" s="319"/>
      <c r="M79" s="319"/>
      <c r="N79" s="319"/>
      <c r="O79" s="1327">
        <v>0</v>
      </c>
      <c r="P79" s="306">
        <f t="shared" si="22"/>
        <v>0</v>
      </c>
      <c r="Q79" s="1040"/>
      <c r="R79" s="1040"/>
      <c r="S79" s="1040"/>
      <c r="T79" s="1040"/>
      <c r="U79" s="1039"/>
      <c r="V79" s="1040">
        <f t="shared" si="23"/>
        <v>0</v>
      </c>
      <c r="W79" s="1040"/>
      <c r="X79" s="1040"/>
      <c r="Y79" s="1040"/>
      <c r="Z79" s="1040"/>
      <c r="AA79" s="1039"/>
      <c r="AB79" s="1040">
        <f t="shared" si="24"/>
        <v>0</v>
      </c>
      <c r="AC79" s="1040"/>
      <c r="AD79" s="1040"/>
      <c r="AE79" s="1040"/>
      <c r="AF79" s="1040"/>
      <c r="AG79" s="1039"/>
      <c r="AH79" s="1040">
        <f t="shared" si="25"/>
        <v>0</v>
      </c>
      <c r="AI79" s="1040"/>
      <c r="AJ79" s="1040"/>
      <c r="AK79" s="1040"/>
      <c r="AL79" s="1040"/>
      <c r="AM79" s="1039"/>
      <c r="AN79" s="1040">
        <f t="shared" si="26"/>
        <v>0</v>
      </c>
      <c r="AO79" s="1040"/>
      <c r="AP79" s="1040"/>
      <c r="AQ79" s="1040"/>
      <c r="AR79" s="1040"/>
      <c r="AS79" s="1039"/>
      <c r="AT79" s="1046">
        <f t="shared" si="27"/>
        <v>0</v>
      </c>
      <c r="AU79" s="9"/>
      <c r="AV79" s="308" t="s">
        <v>1893</v>
      </c>
      <c r="AW79" s="9"/>
      <c r="AX79" s="1330" t="s">
        <v>915</v>
      </c>
      <c r="AY79" s="9"/>
      <c r="AZ79" s="9"/>
      <c r="BA79" s="294" t="s">
        <v>913</v>
      </c>
      <c r="BB79" s="286" t="s">
        <v>167</v>
      </c>
      <c r="BC79" s="286">
        <v>3</v>
      </c>
      <c r="BD79" s="319"/>
      <c r="BE79" s="319"/>
      <c r="BF79" s="319"/>
      <c r="BG79" s="319"/>
      <c r="BH79" s="309" t="s">
        <v>1894</v>
      </c>
      <c r="BI79" s="306" t="s">
        <v>1895</v>
      </c>
      <c r="BJ79" s="319"/>
      <c r="BK79" s="319"/>
      <c r="BL79" s="319"/>
      <c r="BM79" s="319"/>
      <c r="BN79" s="309" t="s">
        <v>1894</v>
      </c>
      <c r="BO79" s="306" t="s">
        <v>1895</v>
      </c>
      <c r="BP79" s="319"/>
      <c r="BQ79" s="319"/>
      <c r="BR79" s="319"/>
      <c r="BS79" s="319"/>
      <c r="BT79" s="309" t="s">
        <v>1894</v>
      </c>
      <c r="BU79" s="306" t="s">
        <v>1895</v>
      </c>
      <c r="BV79" s="319"/>
      <c r="BW79" s="319"/>
      <c r="BX79" s="319"/>
      <c r="BY79" s="319"/>
      <c r="BZ79" s="309" t="s">
        <v>1894</v>
      </c>
      <c r="CA79" s="306" t="s">
        <v>1895</v>
      </c>
      <c r="CB79" s="319"/>
      <c r="CC79" s="319"/>
      <c r="CD79" s="319"/>
      <c r="CE79" s="319"/>
      <c r="CF79" s="309" t="s">
        <v>1894</v>
      </c>
      <c r="CG79" s="306" t="s">
        <v>1895</v>
      </c>
      <c r="CH79" s="319"/>
      <c r="CI79" s="319"/>
      <c r="CJ79" s="319"/>
      <c r="CK79" s="319"/>
      <c r="CL79" s="309" t="s">
        <v>1894</v>
      </c>
      <c r="CM79" s="306" t="s">
        <v>1895</v>
      </c>
      <c r="CN79" s="319"/>
      <c r="CO79" s="319"/>
      <c r="CP79" s="319"/>
      <c r="CQ79" s="319"/>
      <c r="CR79" s="310" t="s">
        <v>1894</v>
      </c>
      <c r="CS79" s="307" t="s">
        <v>1895</v>
      </c>
      <c r="CT79" s="9"/>
      <c r="CU79" s="308" t="s">
        <v>1893</v>
      </c>
      <c r="CV79" s="9"/>
      <c r="CW79" s="308"/>
      <c r="CX79" s="9"/>
    </row>
    <row r="80" spans="1:102" s="3" customFormat="1" ht="20.25" customHeight="1" x14ac:dyDescent="0.2">
      <c r="A80" s="9"/>
      <c r="B80" s="294" t="s">
        <v>918</v>
      </c>
      <c r="C80" s="286" t="s">
        <v>167</v>
      </c>
      <c r="D80" s="286">
        <v>3</v>
      </c>
      <c r="E80" s="319"/>
      <c r="F80" s="319"/>
      <c r="G80" s="319"/>
      <c r="H80" s="319"/>
      <c r="I80" s="1039"/>
      <c r="J80" s="1040">
        <f t="shared" si="21"/>
        <v>0</v>
      </c>
      <c r="K80" s="319"/>
      <c r="L80" s="319"/>
      <c r="M80" s="319"/>
      <c r="N80" s="319"/>
      <c r="O80" s="1327">
        <v>0</v>
      </c>
      <c r="P80" s="306">
        <f t="shared" si="22"/>
        <v>0</v>
      </c>
      <c r="Q80" s="1040"/>
      <c r="R80" s="1040"/>
      <c r="S80" s="1040"/>
      <c r="T80" s="1040"/>
      <c r="U80" s="1039"/>
      <c r="V80" s="1040">
        <f t="shared" si="23"/>
        <v>0</v>
      </c>
      <c r="W80" s="1040"/>
      <c r="X80" s="1040"/>
      <c r="Y80" s="1040"/>
      <c r="Z80" s="1040"/>
      <c r="AA80" s="1039"/>
      <c r="AB80" s="1040">
        <f t="shared" si="24"/>
        <v>0</v>
      </c>
      <c r="AC80" s="1040"/>
      <c r="AD80" s="1040"/>
      <c r="AE80" s="1040"/>
      <c r="AF80" s="1040"/>
      <c r="AG80" s="1039"/>
      <c r="AH80" s="1040">
        <f t="shared" si="25"/>
        <v>0</v>
      </c>
      <c r="AI80" s="1040"/>
      <c r="AJ80" s="1040"/>
      <c r="AK80" s="1040"/>
      <c r="AL80" s="1040"/>
      <c r="AM80" s="1039"/>
      <c r="AN80" s="1040">
        <f t="shared" si="26"/>
        <v>0</v>
      </c>
      <c r="AO80" s="1040"/>
      <c r="AP80" s="1040"/>
      <c r="AQ80" s="1040"/>
      <c r="AR80" s="1040"/>
      <c r="AS80" s="1039"/>
      <c r="AT80" s="1046">
        <f t="shared" si="27"/>
        <v>0</v>
      </c>
      <c r="AU80" s="9"/>
      <c r="AV80" s="308" t="s">
        <v>1896</v>
      </c>
      <c r="AW80" s="9"/>
      <c r="AX80" s="1330" t="s">
        <v>920</v>
      </c>
      <c r="AY80" s="9"/>
      <c r="AZ80" s="9"/>
      <c r="BA80" s="294" t="s">
        <v>918</v>
      </c>
      <c r="BB80" s="286" t="s">
        <v>167</v>
      </c>
      <c r="BC80" s="286">
        <v>3</v>
      </c>
      <c r="BD80" s="319"/>
      <c r="BE80" s="319"/>
      <c r="BF80" s="319"/>
      <c r="BG80" s="319"/>
      <c r="BH80" s="309" t="s">
        <v>1897</v>
      </c>
      <c r="BI80" s="306" t="s">
        <v>1898</v>
      </c>
      <c r="BJ80" s="319"/>
      <c r="BK80" s="319"/>
      <c r="BL80" s="319"/>
      <c r="BM80" s="319"/>
      <c r="BN80" s="309" t="s">
        <v>1897</v>
      </c>
      <c r="BO80" s="306" t="s">
        <v>1898</v>
      </c>
      <c r="BP80" s="319"/>
      <c r="BQ80" s="319"/>
      <c r="BR80" s="319"/>
      <c r="BS80" s="319"/>
      <c r="BT80" s="309" t="s">
        <v>1897</v>
      </c>
      <c r="BU80" s="306" t="s">
        <v>1898</v>
      </c>
      <c r="BV80" s="319"/>
      <c r="BW80" s="319"/>
      <c r="BX80" s="319"/>
      <c r="BY80" s="319"/>
      <c r="BZ80" s="309" t="s">
        <v>1897</v>
      </c>
      <c r="CA80" s="306" t="s">
        <v>1898</v>
      </c>
      <c r="CB80" s="319"/>
      <c r="CC80" s="319"/>
      <c r="CD80" s="319"/>
      <c r="CE80" s="319"/>
      <c r="CF80" s="309" t="s">
        <v>1897</v>
      </c>
      <c r="CG80" s="306" t="s">
        <v>1898</v>
      </c>
      <c r="CH80" s="319"/>
      <c r="CI80" s="319"/>
      <c r="CJ80" s="319"/>
      <c r="CK80" s="319"/>
      <c r="CL80" s="309" t="s">
        <v>1897</v>
      </c>
      <c r="CM80" s="306" t="s">
        <v>1898</v>
      </c>
      <c r="CN80" s="319"/>
      <c r="CO80" s="319"/>
      <c r="CP80" s="319"/>
      <c r="CQ80" s="319"/>
      <c r="CR80" s="310" t="s">
        <v>1897</v>
      </c>
      <c r="CS80" s="307" t="s">
        <v>1898</v>
      </c>
      <c r="CT80" s="9"/>
      <c r="CU80" s="308" t="s">
        <v>1896</v>
      </c>
      <c r="CV80" s="9"/>
      <c r="CW80" s="308"/>
      <c r="CX80" s="9"/>
    </row>
    <row r="81" spans="1:102" s="3" customFormat="1" ht="20.25" customHeight="1" x14ac:dyDescent="0.2">
      <c r="A81" s="9"/>
      <c r="B81" s="294" t="s">
        <v>923</v>
      </c>
      <c r="C81" s="286" t="s">
        <v>167</v>
      </c>
      <c r="D81" s="286">
        <v>3</v>
      </c>
      <c r="E81" s="319"/>
      <c r="F81" s="319"/>
      <c r="G81" s="319"/>
      <c r="H81" s="319"/>
      <c r="I81" s="1040">
        <f>IFERROR(SUM(I79:I80), 0)</f>
        <v>0</v>
      </c>
      <c r="J81" s="1040">
        <f t="shared" si="21"/>
        <v>0</v>
      </c>
      <c r="K81" s="319"/>
      <c r="L81" s="319"/>
      <c r="M81" s="319"/>
      <c r="N81" s="319"/>
      <c r="O81" s="306">
        <f>IFERROR(SUM(O79:O80), 0)</f>
        <v>0</v>
      </c>
      <c r="P81" s="306">
        <f t="shared" si="22"/>
        <v>0</v>
      </c>
      <c r="Q81" s="1040"/>
      <c r="R81" s="1040"/>
      <c r="S81" s="1040"/>
      <c r="T81" s="1040"/>
      <c r="U81" s="1040">
        <f>IFERROR(SUM(U79:U80), 0)</f>
        <v>0</v>
      </c>
      <c r="V81" s="1040">
        <f t="shared" si="23"/>
        <v>0</v>
      </c>
      <c r="W81" s="1040"/>
      <c r="X81" s="1040"/>
      <c r="Y81" s="1040"/>
      <c r="Z81" s="1040"/>
      <c r="AA81" s="1040">
        <f>IFERROR(SUM(AA79:AA80), 0)</f>
        <v>0</v>
      </c>
      <c r="AB81" s="1040">
        <f t="shared" si="24"/>
        <v>0</v>
      </c>
      <c r="AC81" s="1040"/>
      <c r="AD81" s="1040"/>
      <c r="AE81" s="1040"/>
      <c r="AF81" s="1040"/>
      <c r="AG81" s="1040">
        <f>IFERROR(SUM(AG79:AG80), 0)</f>
        <v>0</v>
      </c>
      <c r="AH81" s="1040">
        <f t="shared" si="25"/>
        <v>0</v>
      </c>
      <c r="AI81" s="1040"/>
      <c r="AJ81" s="1040"/>
      <c r="AK81" s="1040"/>
      <c r="AL81" s="1040"/>
      <c r="AM81" s="1040">
        <f>IFERROR(SUM(AM79:AM80), 0)</f>
        <v>0</v>
      </c>
      <c r="AN81" s="1040">
        <f t="shared" si="26"/>
        <v>0</v>
      </c>
      <c r="AO81" s="1040"/>
      <c r="AP81" s="1040"/>
      <c r="AQ81" s="1040"/>
      <c r="AR81" s="1040"/>
      <c r="AS81" s="1040">
        <f>IFERROR(SUM(AS79:AS80), 0)</f>
        <v>0</v>
      </c>
      <c r="AT81" s="1046">
        <f t="shared" si="27"/>
        <v>0</v>
      </c>
      <c r="AU81" s="9"/>
      <c r="AV81" s="308" t="s">
        <v>1899</v>
      </c>
      <c r="AW81" s="9"/>
      <c r="AX81" s="1330" t="s">
        <v>925</v>
      </c>
      <c r="AY81" s="9"/>
      <c r="AZ81" s="9"/>
      <c r="BA81" s="294" t="s">
        <v>923</v>
      </c>
      <c r="BB81" s="286" t="s">
        <v>167</v>
      </c>
      <c r="BC81" s="286">
        <v>3</v>
      </c>
      <c r="BD81" s="319"/>
      <c r="BE81" s="319"/>
      <c r="BF81" s="319"/>
      <c r="BG81" s="319"/>
      <c r="BH81" s="306" t="s">
        <v>1900</v>
      </c>
      <c r="BI81" s="306" t="s">
        <v>1901</v>
      </c>
      <c r="BJ81" s="319"/>
      <c r="BK81" s="319"/>
      <c r="BL81" s="319"/>
      <c r="BM81" s="319"/>
      <c r="BN81" s="306" t="s">
        <v>1900</v>
      </c>
      <c r="BO81" s="306" t="s">
        <v>1901</v>
      </c>
      <c r="BP81" s="319"/>
      <c r="BQ81" s="319"/>
      <c r="BR81" s="319"/>
      <c r="BS81" s="319"/>
      <c r="BT81" s="306" t="s">
        <v>1900</v>
      </c>
      <c r="BU81" s="306" t="s">
        <v>1901</v>
      </c>
      <c r="BV81" s="319"/>
      <c r="BW81" s="319"/>
      <c r="BX81" s="319"/>
      <c r="BY81" s="319"/>
      <c r="BZ81" s="306" t="s">
        <v>1900</v>
      </c>
      <c r="CA81" s="306" t="s">
        <v>1901</v>
      </c>
      <c r="CB81" s="319"/>
      <c r="CC81" s="319"/>
      <c r="CD81" s="319"/>
      <c r="CE81" s="319"/>
      <c r="CF81" s="306" t="s">
        <v>1900</v>
      </c>
      <c r="CG81" s="306" t="s">
        <v>1901</v>
      </c>
      <c r="CH81" s="319"/>
      <c r="CI81" s="319"/>
      <c r="CJ81" s="319"/>
      <c r="CK81" s="319"/>
      <c r="CL81" s="306" t="s">
        <v>1900</v>
      </c>
      <c r="CM81" s="306" t="s">
        <v>1901</v>
      </c>
      <c r="CN81" s="319"/>
      <c r="CO81" s="319"/>
      <c r="CP81" s="319"/>
      <c r="CQ81" s="319"/>
      <c r="CR81" s="311" t="s">
        <v>1900</v>
      </c>
      <c r="CS81" s="307" t="s">
        <v>1901</v>
      </c>
      <c r="CT81" s="9"/>
      <c r="CU81" s="308" t="s">
        <v>1899</v>
      </c>
      <c r="CV81" s="9"/>
      <c r="CW81" s="308"/>
      <c r="CX81" s="9"/>
    </row>
    <row r="82" spans="1:102" s="3" customFormat="1" ht="20.25" customHeight="1" x14ac:dyDescent="0.2">
      <c r="A82" s="9"/>
      <c r="B82" s="294" t="s">
        <v>928</v>
      </c>
      <c r="C82" s="286" t="s">
        <v>167</v>
      </c>
      <c r="D82" s="286">
        <v>3</v>
      </c>
      <c r="E82" s="319"/>
      <c r="F82" s="319"/>
      <c r="G82" s="319"/>
      <c r="H82" s="319"/>
      <c r="I82" s="1039"/>
      <c r="J82" s="1040">
        <f t="shared" si="21"/>
        <v>0</v>
      </c>
      <c r="K82" s="319"/>
      <c r="L82" s="319"/>
      <c r="M82" s="319"/>
      <c r="N82" s="319"/>
      <c r="O82" s="1327">
        <v>4.9540361485856392</v>
      </c>
      <c r="P82" s="306">
        <f t="shared" si="22"/>
        <v>4.9540361485856392</v>
      </c>
      <c r="Q82" s="1040"/>
      <c r="R82" s="1040"/>
      <c r="S82" s="1040"/>
      <c r="T82" s="1040"/>
      <c r="U82" s="1039"/>
      <c r="V82" s="1040">
        <f t="shared" si="23"/>
        <v>0</v>
      </c>
      <c r="W82" s="1040"/>
      <c r="X82" s="1040"/>
      <c r="Y82" s="1040"/>
      <c r="Z82" s="1040"/>
      <c r="AA82" s="1039"/>
      <c r="AB82" s="1040">
        <f t="shared" si="24"/>
        <v>0</v>
      </c>
      <c r="AC82" s="1040"/>
      <c r="AD82" s="1040"/>
      <c r="AE82" s="1040"/>
      <c r="AF82" s="1040"/>
      <c r="AG82" s="1039"/>
      <c r="AH82" s="1040">
        <f t="shared" si="25"/>
        <v>0</v>
      </c>
      <c r="AI82" s="1040"/>
      <c r="AJ82" s="1040"/>
      <c r="AK82" s="1040"/>
      <c r="AL82" s="1040"/>
      <c r="AM82" s="1039"/>
      <c r="AN82" s="1040">
        <f t="shared" si="26"/>
        <v>0</v>
      </c>
      <c r="AO82" s="1040"/>
      <c r="AP82" s="1040"/>
      <c r="AQ82" s="1040"/>
      <c r="AR82" s="1040"/>
      <c r="AS82" s="1039"/>
      <c r="AT82" s="1046">
        <f t="shared" si="27"/>
        <v>0</v>
      </c>
      <c r="AU82" s="9"/>
      <c r="AV82" s="308" t="s">
        <v>1902</v>
      </c>
      <c r="AW82" s="9"/>
      <c r="AX82" s="1330" t="s">
        <v>915</v>
      </c>
      <c r="AY82" s="9"/>
      <c r="AZ82" s="9"/>
      <c r="BA82" s="294" t="s">
        <v>928</v>
      </c>
      <c r="BB82" s="286" t="s">
        <v>167</v>
      </c>
      <c r="BC82" s="286">
        <v>3</v>
      </c>
      <c r="BD82" s="319"/>
      <c r="BE82" s="319"/>
      <c r="BF82" s="319"/>
      <c r="BG82" s="319"/>
      <c r="BH82" s="309" t="s">
        <v>1903</v>
      </c>
      <c r="BI82" s="306" t="s">
        <v>1904</v>
      </c>
      <c r="BJ82" s="319"/>
      <c r="BK82" s="319"/>
      <c r="BL82" s="319"/>
      <c r="BM82" s="319"/>
      <c r="BN82" s="309" t="s">
        <v>1903</v>
      </c>
      <c r="BO82" s="306" t="s">
        <v>1904</v>
      </c>
      <c r="BP82" s="319"/>
      <c r="BQ82" s="319"/>
      <c r="BR82" s="319"/>
      <c r="BS82" s="319"/>
      <c r="BT82" s="309" t="s">
        <v>1903</v>
      </c>
      <c r="BU82" s="306" t="s">
        <v>1904</v>
      </c>
      <c r="BV82" s="319"/>
      <c r="BW82" s="319"/>
      <c r="BX82" s="319"/>
      <c r="BY82" s="319"/>
      <c r="BZ82" s="309" t="s">
        <v>1903</v>
      </c>
      <c r="CA82" s="306" t="s">
        <v>1904</v>
      </c>
      <c r="CB82" s="319"/>
      <c r="CC82" s="319"/>
      <c r="CD82" s="319"/>
      <c r="CE82" s="319"/>
      <c r="CF82" s="309" t="s">
        <v>1903</v>
      </c>
      <c r="CG82" s="306" t="s">
        <v>1904</v>
      </c>
      <c r="CH82" s="319"/>
      <c r="CI82" s="319"/>
      <c r="CJ82" s="319"/>
      <c r="CK82" s="319"/>
      <c r="CL82" s="309" t="s">
        <v>1903</v>
      </c>
      <c r="CM82" s="306" t="s">
        <v>1904</v>
      </c>
      <c r="CN82" s="319"/>
      <c r="CO82" s="319"/>
      <c r="CP82" s="319"/>
      <c r="CQ82" s="319"/>
      <c r="CR82" s="310" t="s">
        <v>1903</v>
      </c>
      <c r="CS82" s="307" t="s">
        <v>1904</v>
      </c>
      <c r="CT82" s="9"/>
      <c r="CU82" s="308" t="s">
        <v>1902</v>
      </c>
      <c r="CV82" s="9"/>
      <c r="CW82" s="308"/>
      <c r="CX82" s="9"/>
    </row>
    <row r="83" spans="1:102" s="3" customFormat="1" ht="20.25" customHeight="1" x14ac:dyDescent="0.2">
      <c r="A83" s="9"/>
      <c r="B83" s="294" t="s">
        <v>932</v>
      </c>
      <c r="C83" s="286" t="s">
        <v>167</v>
      </c>
      <c r="D83" s="286">
        <v>3</v>
      </c>
      <c r="E83" s="319"/>
      <c r="F83" s="319"/>
      <c r="G83" s="319"/>
      <c r="H83" s="319"/>
      <c r="I83" s="1039"/>
      <c r="J83" s="1040">
        <f t="shared" si="21"/>
        <v>0</v>
      </c>
      <c r="K83" s="319"/>
      <c r="L83" s="319"/>
      <c r="M83" s="319"/>
      <c r="N83" s="319"/>
      <c r="O83" s="1327">
        <v>0</v>
      </c>
      <c r="P83" s="306">
        <f t="shared" si="22"/>
        <v>0</v>
      </c>
      <c r="Q83" s="1040"/>
      <c r="R83" s="1040"/>
      <c r="S83" s="1040"/>
      <c r="T83" s="1040"/>
      <c r="U83" s="1039"/>
      <c r="V83" s="1040">
        <f t="shared" si="23"/>
        <v>0</v>
      </c>
      <c r="W83" s="1040"/>
      <c r="X83" s="1040"/>
      <c r="Y83" s="1040"/>
      <c r="Z83" s="1040"/>
      <c r="AA83" s="1039"/>
      <c r="AB83" s="1040">
        <f t="shared" si="24"/>
        <v>0</v>
      </c>
      <c r="AC83" s="1040"/>
      <c r="AD83" s="1040"/>
      <c r="AE83" s="1040"/>
      <c r="AF83" s="1040"/>
      <c r="AG83" s="1039"/>
      <c r="AH83" s="1040">
        <f t="shared" si="25"/>
        <v>0</v>
      </c>
      <c r="AI83" s="1040"/>
      <c r="AJ83" s="1040"/>
      <c r="AK83" s="1040"/>
      <c r="AL83" s="1040"/>
      <c r="AM83" s="1039"/>
      <c r="AN83" s="1040">
        <f t="shared" si="26"/>
        <v>0</v>
      </c>
      <c r="AO83" s="1040"/>
      <c r="AP83" s="1040"/>
      <c r="AQ83" s="1040"/>
      <c r="AR83" s="1040"/>
      <c r="AS83" s="1039"/>
      <c r="AT83" s="1046">
        <f t="shared" si="27"/>
        <v>0</v>
      </c>
      <c r="AU83" s="9"/>
      <c r="AV83" s="308" t="s">
        <v>1905</v>
      </c>
      <c r="AW83" s="9"/>
      <c r="AX83" s="1330" t="s">
        <v>920</v>
      </c>
      <c r="AY83" s="9"/>
      <c r="AZ83" s="9"/>
      <c r="BA83" s="294" t="s">
        <v>932</v>
      </c>
      <c r="BB83" s="286" t="s">
        <v>167</v>
      </c>
      <c r="BC83" s="286">
        <v>3</v>
      </c>
      <c r="BD83" s="319"/>
      <c r="BE83" s="319"/>
      <c r="BF83" s="319"/>
      <c r="BG83" s="319"/>
      <c r="BH83" s="309" t="s">
        <v>1906</v>
      </c>
      <c r="BI83" s="306" t="s">
        <v>1907</v>
      </c>
      <c r="BJ83" s="319"/>
      <c r="BK83" s="319"/>
      <c r="BL83" s="319"/>
      <c r="BM83" s="319"/>
      <c r="BN83" s="309" t="s">
        <v>1906</v>
      </c>
      <c r="BO83" s="306" t="s">
        <v>1907</v>
      </c>
      <c r="BP83" s="319"/>
      <c r="BQ83" s="319"/>
      <c r="BR83" s="319"/>
      <c r="BS83" s="319"/>
      <c r="BT83" s="309" t="s">
        <v>1906</v>
      </c>
      <c r="BU83" s="306" t="s">
        <v>1907</v>
      </c>
      <c r="BV83" s="319"/>
      <c r="BW83" s="319"/>
      <c r="BX83" s="319"/>
      <c r="BY83" s="319"/>
      <c r="BZ83" s="309" t="s">
        <v>1906</v>
      </c>
      <c r="CA83" s="306" t="s">
        <v>1907</v>
      </c>
      <c r="CB83" s="319"/>
      <c r="CC83" s="319"/>
      <c r="CD83" s="319"/>
      <c r="CE83" s="319"/>
      <c r="CF83" s="309" t="s">
        <v>1906</v>
      </c>
      <c r="CG83" s="306" t="s">
        <v>1907</v>
      </c>
      <c r="CH83" s="319"/>
      <c r="CI83" s="319"/>
      <c r="CJ83" s="319"/>
      <c r="CK83" s="319"/>
      <c r="CL83" s="309" t="s">
        <v>1906</v>
      </c>
      <c r="CM83" s="306" t="s">
        <v>1907</v>
      </c>
      <c r="CN83" s="319"/>
      <c r="CO83" s="319"/>
      <c r="CP83" s="319"/>
      <c r="CQ83" s="319"/>
      <c r="CR83" s="310" t="s">
        <v>1906</v>
      </c>
      <c r="CS83" s="307" t="s">
        <v>1907</v>
      </c>
      <c r="CT83" s="9"/>
      <c r="CU83" s="308" t="s">
        <v>1905</v>
      </c>
      <c r="CV83" s="9"/>
      <c r="CW83" s="308"/>
      <c r="CX83" s="9"/>
    </row>
    <row r="84" spans="1:102" s="3" customFormat="1" ht="20.25" customHeight="1" x14ac:dyDescent="0.2">
      <c r="A84" s="9"/>
      <c r="B84" s="294" t="s">
        <v>936</v>
      </c>
      <c r="C84" s="286" t="s">
        <v>167</v>
      </c>
      <c r="D84" s="286">
        <v>3</v>
      </c>
      <c r="E84" s="319"/>
      <c r="F84" s="319"/>
      <c r="G84" s="319"/>
      <c r="H84" s="319"/>
      <c r="I84" s="1040">
        <f>IFERROR(SUM(I82:I83), 0)</f>
        <v>0</v>
      </c>
      <c r="J84" s="1040">
        <f t="shared" si="21"/>
        <v>0</v>
      </c>
      <c r="K84" s="319"/>
      <c r="L84" s="319"/>
      <c r="M84" s="319"/>
      <c r="N84" s="319"/>
      <c r="O84" s="306">
        <f>IFERROR(SUM(O82:O83), 0)</f>
        <v>4.9540361485856392</v>
      </c>
      <c r="P84" s="306">
        <f t="shared" si="22"/>
        <v>4.9540361485856392</v>
      </c>
      <c r="Q84" s="1040"/>
      <c r="R84" s="1040"/>
      <c r="S84" s="1040"/>
      <c r="T84" s="1040"/>
      <c r="U84" s="1040">
        <f>IFERROR(SUM(U82:U83), 0)</f>
        <v>0</v>
      </c>
      <c r="V84" s="1040">
        <f t="shared" si="23"/>
        <v>0</v>
      </c>
      <c r="W84" s="1040"/>
      <c r="X84" s="1040"/>
      <c r="Y84" s="1040"/>
      <c r="Z84" s="1040"/>
      <c r="AA84" s="1040">
        <f>IFERROR(SUM(AA82:AA83), 0)</f>
        <v>0</v>
      </c>
      <c r="AB84" s="1040">
        <f t="shared" si="24"/>
        <v>0</v>
      </c>
      <c r="AC84" s="1040"/>
      <c r="AD84" s="1040"/>
      <c r="AE84" s="1040"/>
      <c r="AF84" s="1040"/>
      <c r="AG84" s="1040">
        <f>IFERROR(SUM(AG82:AG83), 0)</f>
        <v>0</v>
      </c>
      <c r="AH84" s="1040">
        <f t="shared" si="25"/>
        <v>0</v>
      </c>
      <c r="AI84" s="1040"/>
      <c r="AJ84" s="1040"/>
      <c r="AK84" s="1040"/>
      <c r="AL84" s="1040"/>
      <c r="AM84" s="1040">
        <f>IFERROR(SUM(AM82:AM83), 0)</f>
        <v>0</v>
      </c>
      <c r="AN84" s="1040">
        <f t="shared" si="26"/>
        <v>0</v>
      </c>
      <c r="AO84" s="1040"/>
      <c r="AP84" s="1040"/>
      <c r="AQ84" s="1040"/>
      <c r="AR84" s="1040"/>
      <c r="AS84" s="1040">
        <f>IFERROR(SUM(AS82:AS83), 0)</f>
        <v>0</v>
      </c>
      <c r="AT84" s="1046">
        <f t="shared" si="27"/>
        <v>0</v>
      </c>
      <c r="AU84" s="9"/>
      <c r="AV84" s="308" t="s">
        <v>1908</v>
      </c>
      <c r="AW84" s="9"/>
      <c r="AX84" s="1330" t="s">
        <v>925</v>
      </c>
      <c r="AY84" s="9"/>
      <c r="AZ84" s="9"/>
      <c r="BA84" s="294" t="s">
        <v>936</v>
      </c>
      <c r="BB84" s="286" t="s">
        <v>167</v>
      </c>
      <c r="BC84" s="286">
        <v>3</v>
      </c>
      <c r="BD84" s="319"/>
      <c r="BE84" s="319"/>
      <c r="BF84" s="319"/>
      <c r="BG84" s="319"/>
      <c r="BH84" s="306" t="s">
        <v>1909</v>
      </c>
      <c r="BI84" s="306" t="s">
        <v>1910</v>
      </c>
      <c r="BJ84" s="319"/>
      <c r="BK84" s="319"/>
      <c r="BL84" s="319"/>
      <c r="BM84" s="319"/>
      <c r="BN84" s="306" t="s">
        <v>1909</v>
      </c>
      <c r="BO84" s="306" t="s">
        <v>1910</v>
      </c>
      <c r="BP84" s="319"/>
      <c r="BQ84" s="319"/>
      <c r="BR84" s="319"/>
      <c r="BS84" s="319"/>
      <c r="BT84" s="306" t="s">
        <v>1909</v>
      </c>
      <c r="BU84" s="306" t="s">
        <v>1910</v>
      </c>
      <c r="BV84" s="319"/>
      <c r="BW84" s="319"/>
      <c r="BX84" s="319"/>
      <c r="BY84" s="319"/>
      <c r="BZ84" s="306" t="s">
        <v>1909</v>
      </c>
      <c r="CA84" s="306" t="s">
        <v>1910</v>
      </c>
      <c r="CB84" s="319"/>
      <c r="CC84" s="319"/>
      <c r="CD84" s="319"/>
      <c r="CE84" s="319"/>
      <c r="CF84" s="306" t="s">
        <v>1909</v>
      </c>
      <c r="CG84" s="306" t="s">
        <v>1910</v>
      </c>
      <c r="CH84" s="319"/>
      <c r="CI84" s="319"/>
      <c r="CJ84" s="319"/>
      <c r="CK84" s="319"/>
      <c r="CL84" s="306" t="s">
        <v>1909</v>
      </c>
      <c r="CM84" s="306" t="s">
        <v>1910</v>
      </c>
      <c r="CN84" s="319"/>
      <c r="CO84" s="319"/>
      <c r="CP84" s="319"/>
      <c r="CQ84" s="319"/>
      <c r="CR84" s="311" t="s">
        <v>1909</v>
      </c>
      <c r="CS84" s="307" t="s">
        <v>1910</v>
      </c>
      <c r="CT84" s="9"/>
      <c r="CU84" s="308" t="s">
        <v>1908</v>
      </c>
      <c r="CV84" s="9"/>
      <c r="CW84" s="308"/>
      <c r="CX84" s="9"/>
    </row>
    <row r="85" spans="1:102" s="3" customFormat="1" ht="20.25" customHeight="1" x14ac:dyDescent="0.2">
      <c r="A85" s="9"/>
      <c r="B85" s="294" t="s">
        <v>940</v>
      </c>
      <c r="C85" s="286" t="s">
        <v>167</v>
      </c>
      <c r="D85" s="286">
        <v>3</v>
      </c>
      <c r="E85" s="319"/>
      <c r="F85" s="319"/>
      <c r="G85" s="319"/>
      <c r="H85" s="319"/>
      <c r="I85" s="1039"/>
      <c r="J85" s="1040">
        <f t="shared" si="21"/>
        <v>0</v>
      </c>
      <c r="K85" s="319"/>
      <c r="L85" s="319"/>
      <c r="M85" s="319"/>
      <c r="N85" s="319"/>
      <c r="O85" s="1327">
        <v>0.96507197699720249</v>
      </c>
      <c r="P85" s="306">
        <f t="shared" si="22"/>
        <v>0.96507197699720249</v>
      </c>
      <c r="Q85" s="1040"/>
      <c r="R85" s="1040"/>
      <c r="S85" s="1040"/>
      <c r="T85" s="1040"/>
      <c r="U85" s="1039"/>
      <c r="V85" s="1040">
        <f t="shared" si="23"/>
        <v>0</v>
      </c>
      <c r="W85" s="1040"/>
      <c r="X85" s="1040"/>
      <c r="Y85" s="1040"/>
      <c r="Z85" s="1040"/>
      <c r="AA85" s="1039"/>
      <c r="AB85" s="1040">
        <f t="shared" si="24"/>
        <v>0</v>
      </c>
      <c r="AC85" s="1040"/>
      <c r="AD85" s="1040"/>
      <c r="AE85" s="1040"/>
      <c r="AF85" s="1040"/>
      <c r="AG85" s="1039"/>
      <c r="AH85" s="1040">
        <f t="shared" si="25"/>
        <v>0</v>
      </c>
      <c r="AI85" s="1040"/>
      <c r="AJ85" s="1040"/>
      <c r="AK85" s="1040"/>
      <c r="AL85" s="1040"/>
      <c r="AM85" s="1039"/>
      <c r="AN85" s="1040">
        <f t="shared" si="26"/>
        <v>0</v>
      </c>
      <c r="AO85" s="1040"/>
      <c r="AP85" s="1040"/>
      <c r="AQ85" s="1040"/>
      <c r="AR85" s="1040"/>
      <c r="AS85" s="1039"/>
      <c r="AT85" s="1046">
        <f t="shared" si="27"/>
        <v>0</v>
      </c>
      <c r="AU85" s="9"/>
      <c r="AV85" s="308" t="s">
        <v>1911</v>
      </c>
      <c r="AW85" s="9"/>
      <c r="AX85" s="1330" t="s">
        <v>942</v>
      </c>
      <c r="AY85" s="9"/>
      <c r="AZ85" s="9"/>
      <c r="BA85" s="294" t="s">
        <v>940</v>
      </c>
      <c r="BB85" s="286" t="s">
        <v>167</v>
      </c>
      <c r="BC85" s="286">
        <v>3</v>
      </c>
      <c r="BD85" s="319"/>
      <c r="BE85" s="319"/>
      <c r="BF85" s="319"/>
      <c r="BG85" s="319"/>
      <c r="BH85" s="309" t="s">
        <v>1912</v>
      </c>
      <c r="BI85" s="306" t="s">
        <v>1913</v>
      </c>
      <c r="BJ85" s="319"/>
      <c r="BK85" s="319"/>
      <c r="BL85" s="319"/>
      <c r="BM85" s="319"/>
      <c r="BN85" s="309" t="s">
        <v>1912</v>
      </c>
      <c r="BO85" s="306" t="s">
        <v>1913</v>
      </c>
      <c r="BP85" s="319"/>
      <c r="BQ85" s="319"/>
      <c r="BR85" s="319"/>
      <c r="BS85" s="319"/>
      <c r="BT85" s="309" t="s">
        <v>1912</v>
      </c>
      <c r="BU85" s="306" t="s">
        <v>1913</v>
      </c>
      <c r="BV85" s="319"/>
      <c r="BW85" s="319"/>
      <c r="BX85" s="319"/>
      <c r="BY85" s="319"/>
      <c r="BZ85" s="309" t="s">
        <v>1912</v>
      </c>
      <c r="CA85" s="306" t="s">
        <v>1913</v>
      </c>
      <c r="CB85" s="319"/>
      <c r="CC85" s="319"/>
      <c r="CD85" s="319"/>
      <c r="CE85" s="319"/>
      <c r="CF85" s="309" t="s">
        <v>1912</v>
      </c>
      <c r="CG85" s="306" t="s">
        <v>1913</v>
      </c>
      <c r="CH85" s="319"/>
      <c r="CI85" s="319"/>
      <c r="CJ85" s="319"/>
      <c r="CK85" s="319"/>
      <c r="CL85" s="309" t="s">
        <v>1912</v>
      </c>
      <c r="CM85" s="306" t="s">
        <v>1913</v>
      </c>
      <c r="CN85" s="319"/>
      <c r="CO85" s="319"/>
      <c r="CP85" s="319"/>
      <c r="CQ85" s="319"/>
      <c r="CR85" s="310" t="s">
        <v>1912</v>
      </c>
      <c r="CS85" s="307" t="s">
        <v>1913</v>
      </c>
      <c r="CT85" s="9"/>
      <c r="CU85" s="308" t="s">
        <v>1911</v>
      </c>
      <c r="CV85" s="9"/>
      <c r="CW85" s="308"/>
      <c r="CX85" s="9"/>
    </row>
    <row r="86" spans="1:102" s="3" customFormat="1" ht="20.25" customHeight="1" x14ac:dyDescent="0.2">
      <c r="A86" s="9"/>
      <c r="B86" s="294" t="s">
        <v>945</v>
      </c>
      <c r="C86" s="286" t="s">
        <v>167</v>
      </c>
      <c r="D86" s="286">
        <v>3</v>
      </c>
      <c r="E86" s="319"/>
      <c r="F86" s="319"/>
      <c r="G86" s="319"/>
      <c r="H86" s="319"/>
      <c r="I86" s="1039"/>
      <c r="J86" s="1040">
        <f t="shared" si="21"/>
        <v>0</v>
      </c>
      <c r="K86" s="319"/>
      <c r="L86" s="319"/>
      <c r="M86" s="319"/>
      <c r="N86" s="319"/>
      <c r="O86" s="1327">
        <v>0</v>
      </c>
      <c r="P86" s="306">
        <f t="shared" si="22"/>
        <v>0</v>
      </c>
      <c r="Q86" s="1040"/>
      <c r="R86" s="1040"/>
      <c r="S86" s="1040"/>
      <c r="T86" s="1040"/>
      <c r="U86" s="1039"/>
      <c r="V86" s="1040">
        <f t="shared" si="23"/>
        <v>0</v>
      </c>
      <c r="W86" s="1040"/>
      <c r="X86" s="1040"/>
      <c r="Y86" s="1040"/>
      <c r="Z86" s="1040"/>
      <c r="AA86" s="1039"/>
      <c r="AB86" s="1040">
        <f t="shared" si="24"/>
        <v>0</v>
      </c>
      <c r="AC86" s="1040"/>
      <c r="AD86" s="1040"/>
      <c r="AE86" s="1040"/>
      <c r="AF86" s="1040"/>
      <c r="AG86" s="1039"/>
      <c r="AH86" s="1040">
        <f t="shared" si="25"/>
        <v>0</v>
      </c>
      <c r="AI86" s="1040"/>
      <c r="AJ86" s="1040"/>
      <c r="AK86" s="1040"/>
      <c r="AL86" s="1040"/>
      <c r="AM86" s="1039"/>
      <c r="AN86" s="1040">
        <f t="shared" si="26"/>
        <v>0</v>
      </c>
      <c r="AO86" s="1040"/>
      <c r="AP86" s="1040"/>
      <c r="AQ86" s="1040"/>
      <c r="AR86" s="1040"/>
      <c r="AS86" s="1039"/>
      <c r="AT86" s="1046">
        <f t="shared" si="27"/>
        <v>0</v>
      </c>
      <c r="AU86" s="9"/>
      <c r="AV86" s="308" t="s">
        <v>1914</v>
      </c>
      <c r="AW86" s="9"/>
      <c r="AX86" s="1330" t="s">
        <v>947</v>
      </c>
      <c r="AY86" s="9"/>
      <c r="AZ86" s="9"/>
      <c r="BA86" s="294" t="s">
        <v>945</v>
      </c>
      <c r="BB86" s="286" t="s">
        <v>167</v>
      </c>
      <c r="BC86" s="286">
        <v>3</v>
      </c>
      <c r="BD86" s="319"/>
      <c r="BE86" s="319"/>
      <c r="BF86" s="319"/>
      <c r="BG86" s="319"/>
      <c r="BH86" s="309" t="s">
        <v>1915</v>
      </c>
      <c r="BI86" s="306" t="s">
        <v>1916</v>
      </c>
      <c r="BJ86" s="319"/>
      <c r="BK86" s="319"/>
      <c r="BL86" s="319"/>
      <c r="BM86" s="319"/>
      <c r="BN86" s="309" t="s">
        <v>1915</v>
      </c>
      <c r="BO86" s="306" t="s">
        <v>1916</v>
      </c>
      <c r="BP86" s="319"/>
      <c r="BQ86" s="319"/>
      <c r="BR86" s="319"/>
      <c r="BS86" s="319"/>
      <c r="BT86" s="309" t="s">
        <v>1915</v>
      </c>
      <c r="BU86" s="306" t="s">
        <v>1916</v>
      </c>
      <c r="BV86" s="319"/>
      <c r="BW86" s="319"/>
      <c r="BX86" s="319"/>
      <c r="BY86" s="319"/>
      <c r="BZ86" s="309" t="s">
        <v>1915</v>
      </c>
      <c r="CA86" s="306" t="s">
        <v>1916</v>
      </c>
      <c r="CB86" s="319"/>
      <c r="CC86" s="319"/>
      <c r="CD86" s="319"/>
      <c r="CE86" s="319"/>
      <c r="CF86" s="309" t="s">
        <v>1915</v>
      </c>
      <c r="CG86" s="306" t="s">
        <v>1916</v>
      </c>
      <c r="CH86" s="319"/>
      <c r="CI86" s="319"/>
      <c r="CJ86" s="319"/>
      <c r="CK86" s="319"/>
      <c r="CL86" s="309" t="s">
        <v>1915</v>
      </c>
      <c r="CM86" s="306" t="s">
        <v>1916</v>
      </c>
      <c r="CN86" s="319"/>
      <c r="CO86" s="319"/>
      <c r="CP86" s="319"/>
      <c r="CQ86" s="319"/>
      <c r="CR86" s="310" t="s">
        <v>1915</v>
      </c>
      <c r="CS86" s="307" t="s">
        <v>1916</v>
      </c>
      <c r="CT86" s="9"/>
      <c r="CU86" s="308" t="s">
        <v>1914</v>
      </c>
      <c r="CV86" s="9"/>
      <c r="CW86" s="308"/>
      <c r="CX86" s="9"/>
    </row>
    <row r="87" spans="1:102" s="3" customFormat="1" ht="20.25" customHeight="1" x14ac:dyDescent="0.2">
      <c r="A87" s="9"/>
      <c r="B87" s="294" t="s">
        <v>950</v>
      </c>
      <c r="C87" s="286" t="s">
        <v>167</v>
      </c>
      <c r="D87" s="286">
        <v>3</v>
      </c>
      <c r="E87" s="319"/>
      <c r="F87" s="319"/>
      <c r="G87" s="319"/>
      <c r="H87" s="319"/>
      <c r="I87" s="1040">
        <f>IFERROR(SUM(I85:I86), 0)</f>
        <v>0</v>
      </c>
      <c r="J87" s="1040">
        <f t="shared" si="21"/>
        <v>0</v>
      </c>
      <c r="K87" s="319"/>
      <c r="L87" s="319"/>
      <c r="M87" s="319"/>
      <c r="N87" s="319"/>
      <c r="O87" s="306">
        <f>IFERROR(SUM(O85:O86), 0)</f>
        <v>0.96507197699720249</v>
      </c>
      <c r="P87" s="306">
        <f t="shared" si="22"/>
        <v>0.96507197699720249</v>
      </c>
      <c r="Q87" s="1040"/>
      <c r="R87" s="1040"/>
      <c r="S87" s="1040"/>
      <c r="T87" s="1040"/>
      <c r="U87" s="1040">
        <f>IFERROR(SUM(U85:U86), 0)</f>
        <v>0</v>
      </c>
      <c r="V87" s="1040">
        <f t="shared" si="23"/>
        <v>0</v>
      </c>
      <c r="W87" s="1040"/>
      <c r="X87" s="1040"/>
      <c r="Y87" s="1040"/>
      <c r="Z87" s="1040"/>
      <c r="AA87" s="1040">
        <f>IFERROR(SUM(AA85:AA86), 0)</f>
        <v>0</v>
      </c>
      <c r="AB87" s="1040">
        <f t="shared" si="24"/>
        <v>0</v>
      </c>
      <c r="AC87" s="1040"/>
      <c r="AD87" s="1040"/>
      <c r="AE87" s="1040"/>
      <c r="AF87" s="1040"/>
      <c r="AG87" s="1040">
        <f>IFERROR(SUM(AG85:AG86), 0)</f>
        <v>0</v>
      </c>
      <c r="AH87" s="1040">
        <f t="shared" si="25"/>
        <v>0</v>
      </c>
      <c r="AI87" s="1040"/>
      <c r="AJ87" s="1040"/>
      <c r="AK87" s="1040"/>
      <c r="AL87" s="1040"/>
      <c r="AM87" s="1040">
        <f>IFERROR(SUM(AM85:AM86), 0)</f>
        <v>0</v>
      </c>
      <c r="AN87" s="1040">
        <f t="shared" si="26"/>
        <v>0</v>
      </c>
      <c r="AO87" s="1040"/>
      <c r="AP87" s="1040"/>
      <c r="AQ87" s="1040"/>
      <c r="AR87" s="1040"/>
      <c r="AS87" s="1040">
        <f>IFERROR(SUM(AS85:AS86), 0)</f>
        <v>0</v>
      </c>
      <c r="AT87" s="1046">
        <f t="shared" si="27"/>
        <v>0</v>
      </c>
      <c r="AU87" s="9"/>
      <c r="AV87" s="308" t="s">
        <v>1917</v>
      </c>
      <c r="AW87" s="9"/>
      <c r="AX87" s="1330" t="s">
        <v>952</v>
      </c>
      <c r="AY87" s="9"/>
      <c r="AZ87" s="9"/>
      <c r="BA87" s="294" t="s">
        <v>950</v>
      </c>
      <c r="BB87" s="286" t="s">
        <v>167</v>
      </c>
      <c r="BC87" s="286">
        <v>3</v>
      </c>
      <c r="BD87" s="319"/>
      <c r="BE87" s="319"/>
      <c r="BF87" s="319"/>
      <c r="BG87" s="319"/>
      <c r="BH87" s="306" t="s">
        <v>1918</v>
      </c>
      <c r="BI87" s="306" t="s">
        <v>1919</v>
      </c>
      <c r="BJ87" s="319"/>
      <c r="BK87" s="319"/>
      <c r="BL87" s="319"/>
      <c r="BM87" s="319"/>
      <c r="BN87" s="306" t="s">
        <v>1918</v>
      </c>
      <c r="BO87" s="306" t="s">
        <v>1919</v>
      </c>
      <c r="BP87" s="319"/>
      <c r="BQ87" s="319"/>
      <c r="BR87" s="319"/>
      <c r="BS87" s="319"/>
      <c r="BT87" s="306" t="s">
        <v>1918</v>
      </c>
      <c r="BU87" s="306" t="s">
        <v>1919</v>
      </c>
      <c r="BV87" s="319"/>
      <c r="BW87" s="319"/>
      <c r="BX87" s="319"/>
      <c r="BY87" s="319"/>
      <c r="BZ87" s="306" t="s">
        <v>1918</v>
      </c>
      <c r="CA87" s="306" t="s">
        <v>1919</v>
      </c>
      <c r="CB87" s="319"/>
      <c r="CC87" s="319"/>
      <c r="CD87" s="319"/>
      <c r="CE87" s="319"/>
      <c r="CF87" s="306" t="s">
        <v>1918</v>
      </c>
      <c r="CG87" s="306" t="s">
        <v>1919</v>
      </c>
      <c r="CH87" s="319"/>
      <c r="CI87" s="319"/>
      <c r="CJ87" s="319"/>
      <c r="CK87" s="319"/>
      <c r="CL87" s="306" t="s">
        <v>1918</v>
      </c>
      <c r="CM87" s="306" t="s">
        <v>1919</v>
      </c>
      <c r="CN87" s="319"/>
      <c r="CO87" s="319"/>
      <c r="CP87" s="319"/>
      <c r="CQ87" s="319"/>
      <c r="CR87" s="311" t="s">
        <v>1918</v>
      </c>
      <c r="CS87" s="307" t="s">
        <v>1919</v>
      </c>
      <c r="CT87" s="9"/>
      <c r="CU87" s="308" t="s">
        <v>1917</v>
      </c>
      <c r="CV87" s="9"/>
      <c r="CW87" s="308"/>
      <c r="CX87" s="9"/>
    </row>
    <row r="88" spans="1:102" s="3" customFormat="1" ht="20.25" customHeight="1" x14ac:dyDescent="0.2">
      <c r="A88" s="9"/>
      <c r="B88" s="294" t="s">
        <v>955</v>
      </c>
      <c r="C88" s="286" t="s">
        <v>167</v>
      </c>
      <c r="D88" s="286">
        <v>3</v>
      </c>
      <c r="E88" s="319"/>
      <c r="F88" s="319"/>
      <c r="G88" s="319"/>
      <c r="H88" s="319"/>
      <c r="I88" s="1039"/>
      <c r="J88" s="1040">
        <f t="shared" si="21"/>
        <v>0</v>
      </c>
      <c r="K88" s="319"/>
      <c r="L88" s="319"/>
      <c r="M88" s="319"/>
      <c r="N88" s="319"/>
      <c r="O88" s="1327">
        <v>0</v>
      </c>
      <c r="P88" s="306">
        <f t="shared" si="22"/>
        <v>0</v>
      </c>
      <c r="Q88" s="1040"/>
      <c r="R88" s="1040"/>
      <c r="S88" s="1040"/>
      <c r="T88" s="1040"/>
      <c r="U88" s="1039"/>
      <c r="V88" s="1040">
        <f t="shared" si="23"/>
        <v>0</v>
      </c>
      <c r="W88" s="1040"/>
      <c r="X88" s="1040"/>
      <c r="Y88" s="1040"/>
      <c r="Z88" s="1040"/>
      <c r="AA88" s="1039"/>
      <c r="AB88" s="1040">
        <f t="shared" si="24"/>
        <v>0</v>
      </c>
      <c r="AC88" s="1040"/>
      <c r="AD88" s="1040"/>
      <c r="AE88" s="1040"/>
      <c r="AF88" s="1040"/>
      <c r="AG88" s="1039"/>
      <c r="AH88" s="1040">
        <f t="shared" si="25"/>
        <v>0</v>
      </c>
      <c r="AI88" s="1040"/>
      <c r="AJ88" s="1040"/>
      <c r="AK88" s="1040"/>
      <c r="AL88" s="1040"/>
      <c r="AM88" s="1039"/>
      <c r="AN88" s="1040">
        <f t="shared" si="26"/>
        <v>0</v>
      </c>
      <c r="AO88" s="1040"/>
      <c r="AP88" s="1040"/>
      <c r="AQ88" s="1040"/>
      <c r="AR88" s="1040"/>
      <c r="AS88" s="1039"/>
      <c r="AT88" s="1046">
        <f t="shared" si="27"/>
        <v>0</v>
      </c>
      <c r="AU88" s="9"/>
      <c r="AV88" s="308" t="s">
        <v>1920</v>
      </c>
      <c r="AW88" s="9"/>
      <c r="AX88" s="1330" t="s">
        <v>957</v>
      </c>
      <c r="AY88" s="9"/>
      <c r="AZ88" s="9"/>
      <c r="BA88" s="294" t="s">
        <v>955</v>
      </c>
      <c r="BB88" s="286" t="s">
        <v>167</v>
      </c>
      <c r="BC88" s="286">
        <v>3</v>
      </c>
      <c r="BD88" s="319"/>
      <c r="BE88" s="319"/>
      <c r="BF88" s="319"/>
      <c r="BG88" s="319"/>
      <c r="BH88" s="309" t="s">
        <v>1921</v>
      </c>
      <c r="BI88" s="306" t="s">
        <v>1922</v>
      </c>
      <c r="BJ88" s="319"/>
      <c r="BK88" s="319"/>
      <c r="BL88" s="319"/>
      <c r="BM88" s="319"/>
      <c r="BN88" s="309" t="s">
        <v>1921</v>
      </c>
      <c r="BO88" s="306" t="s">
        <v>1922</v>
      </c>
      <c r="BP88" s="319"/>
      <c r="BQ88" s="319"/>
      <c r="BR88" s="319"/>
      <c r="BS88" s="319"/>
      <c r="BT88" s="309" t="s">
        <v>1921</v>
      </c>
      <c r="BU88" s="306" t="s">
        <v>1922</v>
      </c>
      <c r="BV88" s="319"/>
      <c r="BW88" s="319"/>
      <c r="BX88" s="319"/>
      <c r="BY88" s="319"/>
      <c r="BZ88" s="309" t="s">
        <v>1921</v>
      </c>
      <c r="CA88" s="306" t="s">
        <v>1922</v>
      </c>
      <c r="CB88" s="319"/>
      <c r="CC88" s="319"/>
      <c r="CD88" s="319"/>
      <c r="CE88" s="319"/>
      <c r="CF88" s="309" t="s">
        <v>1921</v>
      </c>
      <c r="CG88" s="306" t="s">
        <v>1922</v>
      </c>
      <c r="CH88" s="319"/>
      <c r="CI88" s="319"/>
      <c r="CJ88" s="319"/>
      <c r="CK88" s="319"/>
      <c r="CL88" s="309" t="s">
        <v>1921</v>
      </c>
      <c r="CM88" s="306" t="s">
        <v>1922</v>
      </c>
      <c r="CN88" s="319"/>
      <c r="CO88" s="319"/>
      <c r="CP88" s="319"/>
      <c r="CQ88" s="319"/>
      <c r="CR88" s="310" t="s">
        <v>1921</v>
      </c>
      <c r="CS88" s="307" t="s">
        <v>1922</v>
      </c>
      <c r="CT88" s="9"/>
      <c r="CU88" s="308" t="s">
        <v>1920</v>
      </c>
      <c r="CV88" s="9"/>
      <c r="CW88" s="308"/>
      <c r="CX88" s="9"/>
    </row>
    <row r="89" spans="1:102" s="3" customFormat="1" ht="20.25" customHeight="1" x14ac:dyDescent="0.2">
      <c r="A89" s="9"/>
      <c r="B89" s="294" t="s">
        <v>960</v>
      </c>
      <c r="C89" s="286" t="s">
        <v>167</v>
      </c>
      <c r="D89" s="286">
        <v>3</v>
      </c>
      <c r="E89" s="319"/>
      <c r="F89" s="319"/>
      <c r="G89" s="319"/>
      <c r="H89" s="319"/>
      <c r="I89" s="1039"/>
      <c r="J89" s="1040">
        <f t="shared" si="21"/>
        <v>0</v>
      </c>
      <c r="K89" s="319"/>
      <c r="L89" s="319"/>
      <c r="M89" s="319"/>
      <c r="N89" s="319"/>
      <c r="O89" s="1327">
        <v>0</v>
      </c>
      <c r="P89" s="306">
        <f t="shared" si="22"/>
        <v>0</v>
      </c>
      <c r="Q89" s="1040"/>
      <c r="R89" s="1040"/>
      <c r="S89" s="1040"/>
      <c r="T89" s="1040"/>
      <c r="U89" s="1039"/>
      <c r="V89" s="1040">
        <f t="shared" si="23"/>
        <v>0</v>
      </c>
      <c r="W89" s="1040"/>
      <c r="X89" s="1040"/>
      <c r="Y89" s="1040"/>
      <c r="Z89" s="1040"/>
      <c r="AA89" s="1039"/>
      <c r="AB89" s="1040">
        <f t="shared" si="24"/>
        <v>0</v>
      </c>
      <c r="AC89" s="1040"/>
      <c r="AD89" s="1040"/>
      <c r="AE89" s="1040"/>
      <c r="AF89" s="1040"/>
      <c r="AG89" s="1039"/>
      <c r="AH89" s="1040">
        <f t="shared" si="25"/>
        <v>0</v>
      </c>
      <c r="AI89" s="1040"/>
      <c r="AJ89" s="1040"/>
      <c r="AK89" s="1040"/>
      <c r="AL89" s="1040"/>
      <c r="AM89" s="1039"/>
      <c r="AN89" s="1040">
        <f t="shared" si="26"/>
        <v>0</v>
      </c>
      <c r="AO89" s="1040"/>
      <c r="AP89" s="1040"/>
      <c r="AQ89" s="1040"/>
      <c r="AR89" s="1040"/>
      <c r="AS89" s="1039"/>
      <c r="AT89" s="1046">
        <f t="shared" si="27"/>
        <v>0</v>
      </c>
      <c r="AU89" s="9"/>
      <c r="AV89" s="308" t="s">
        <v>1923</v>
      </c>
      <c r="AW89" s="9"/>
      <c r="AX89" s="1330" t="s">
        <v>962</v>
      </c>
      <c r="AY89" s="9"/>
      <c r="AZ89" s="9"/>
      <c r="BA89" s="294" t="s">
        <v>960</v>
      </c>
      <c r="BB89" s="286" t="s">
        <v>167</v>
      </c>
      <c r="BC89" s="286">
        <v>3</v>
      </c>
      <c r="BD89" s="319"/>
      <c r="BE89" s="319"/>
      <c r="BF89" s="319"/>
      <c r="BG89" s="319"/>
      <c r="BH89" s="309" t="s">
        <v>1924</v>
      </c>
      <c r="BI89" s="306" t="s">
        <v>1925</v>
      </c>
      <c r="BJ89" s="319"/>
      <c r="BK89" s="319"/>
      <c r="BL89" s="319"/>
      <c r="BM89" s="319"/>
      <c r="BN89" s="309" t="s">
        <v>1924</v>
      </c>
      <c r="BO89" s="306" t="s">
        <v>1925</v>
      </c>
      <c r="BP89" s="319"/>
      <c r="BQ89" s="319"/>
      <c r="BR89" s="319"/>
      <c r="BS89" s="319"/>
      <c r="BT89" s="309" t="s">
        <v>1924</v>
      </c>
      <c r="BU89" s="306" t="s">
        <v>1925</v>
      </c>
      <c r="BV89" s="319"/>
      <c r="BW89" s="319"/>
      <c r="BX89" s="319"/>
      <c r="BY89" s="319"/>
      <c r="BZ89" s="309" t="s">
        <v>1924</v>
      </c>
      <c r="CA89" s="306" t="s">
        <v>1925</v>
      </c>
      <c r="CB89" s="319"/>
      <c r="CC89" s="319"/>
      <c r="CD89" s="319"/>
      <c r="CE89" s="319"/>
      <c r="CF89" s="309" t="s">
        <v>1924</v>
      </c>
      <c r="CG89" s="306" t="s">
        <v>1925</v>
      </c>
      <c r="CH89" s="319"/>
      <c r="CI89" s="319"/>
      <c r="CJ89" s="319"/>
      <c r="CK89" s="319"/>
      <c r="CL89" s="309" t="s">
        <v>1924</v>
      </c>
      <c r="CM89" s="306" t="s">
        <v>1925</v>
      </c>
      <c r="CN89" s="319"/>
      <c r="CO89" s="319"/>
      <c r="CP89" s="319"/>
      <c r="CQ89" s="319"/>
      <c r="CR89" s="310" t="s">
        <v>1924</v>
      </c>
      <c r="CS89" s="307" t="s">
        <v>1925</v>
      </c>
      <c r="CT89" s="9"/>
      <c r="CU89" s="308" t="s">
        <v>1923</v>
      </c>
      <c r="CV89" s="9"/>
      <c r="CW89" s="308"/>
      <c r="CX89" s="9"/>
    </row>
    <row r="90" spans="1:102" s="3" customFormat="1" ht="20.25" customHeight="1" x14ac:dyDescent="0.2">
      <c r="A90" s="9"/>
      <c r="B90" s="294" t="s">
        <v>965</v>
      </c>
      <c r="C90" s="286" t="s">
        <v>167</v>
      </c>
      <c r="D90" s="286">
        <v>3</v>
      </c>
      <c r="E90" s="319"/>
      <c r="F90" s="319"/>
      <c r="G90" s="319"/>
      <c r="H90" s="319"/>
      <c r="I90" s="1040">
        <f>IFERROR(SUM(I88:I89), 0)</f>
        <v>0</v>
      </c>
      <c r="J90" s="1040">
        <f t="shared" si="21"/>
        <v>0</v>
      </c>
      <c r="K90" s="319"/>
      <c r="L90" s="319"/>
      <c r="M90" s="319"/>
      <c r="N90" s="319"/>
      <c r="O90" s="306">
        <f>IFERROR(SUM(O88:O89), 0)</f>
        <v>0</v>
      </c>
      <c r="P90" s="306">
        <f t="shared" si="22"/>
        <v>0</v>
      </c>
      <c r="Q90" s="1040"/>
      <c r="R90" s="1040"/>
      <c r="S90" s="1040"/>
      <c r="T90" s="1040"/>
      <c r="U90" s="1040">
        <f>IFERROR(SUM(U88:U89), 0)</f>
        <v>0</v>
      </c>
      <c r="V90" s="1040">
        <f t="shared" si="23"/>
        <v>0</v>
      </c>
      <c r="W90" s="1040"/>
      <c r="X90" s="1040"/>
      <c r="Y90" s="1040"/>
      <c r="Z90" s="1040"/>
      <c r="AA90" s="1040">
        <f>IFERROR(SUM(AA88:AA89), 0)</f>
        <v>0</v>
      </c>
      <c r="AB90" s="1040">
        <f t="shared" si="24"/>
        <v>0</v>
      </c>
      <c r="AC90" s="1040"/>
      <c r="AD90" s="1040"/>
      <c r="AE90" s="1040"/>
      <c r="AF90" s="1040"/>
      <c r="AG90" s="1040">
        <f>IFERROR(SUM(AG88:AG89), 0)</f>
        <v>0</v>
      </c>
      <c r="AH90" s="1040">
        <f t="shared" si="25"/>
        <v>0</v>
      </c>
      <c r="AI90" s="1040"/>
      <c r="AJ90" s="1040"/>
      <c r="AK90" s="1040"/>
      <c r="AL90" s="1040"/>
      <c r="AM90" s="1040">
        <f>IFERROR(SUM(AM88:AM89), 0)</f>
        <v>0</v>
      </c>
      <c r="AN90" s="1040">
        <f t="shared" si="26"/>
        <v>0</v>
      </c>
      <c r="AO90" s="1040"/>
      <c r="AP90" s="1040"/>
      <c r="AQ90" s="1040"/>
      <c r="AR90" s="1040"/>
      <c r="AS90" s="1040">
        <f>IFERROR(SUM(AS88:AS89), 0)</f>
        <v>0</v>
      </c>
      <c r="AT90" s="1046">
        <f t="shared" si="27"/>
        <v>0</v>
      </c>
      <c r="AU90" s="9"/>
      <c r="AV90" s="308" t="s">
        <v>1926</v>
      </c>
      <c r="AW90" s="9"/>
      <c r="AX90" s="1330" t="s">
        <v>967</v>
      </c>
      <c r="AY90" s="9"/>
      <c r="AZ90" s="9"/>
      <c r="BA90" s="294" t="s">
        <v>965</v>
      </c>
      <c r="BB90" s="286" t="s">
        <v>167</v>
      </c>
      <c r="BC90" s="286">
        <v>3</v>
      </c>
      <c r="BD90" s="319"/>
      <c r="BE90" s="319"/>
      <c r="BF90" s="319"/>
      <c r="BG90" s="319"/>
      <c r="BH90" s="306" t="s">
        <v>1927</v>
      </c>
      <c r="BI90" s="306" t="s">
        <v>1928</v>
      </c>
      <c r="BJ90" s="319"/>
      <c r="BK90" s="319"/>
      <c r="BL90" s="319"/>
      <c r="BM90" s="319"/>
      <c r="BN90" s="306" t="s">
        <v>1927</v>
      </c>
      <c r="BO90" s="306" t="s">
        <v>1928</v>
      </c>
      <c r="BP90" s="319"/>
      <c r="BQ90" s="319"/>
      <c r="BR90" s="319"/>
      <c r="BS90" s="319"/>
      <c r="BT90" s="306" t="s">
        <v>1927</v>
      </c>
      <c r="BU90" s="306" t="s">
        <v>1928</v>
      </c>
      <c r="BV90" s="319"/>
      <c r="BW90" s="319"/>
      <c r="BX90" s="319"/>
      <c r="BY90" s="319"/>
      <c r="BZ90" s="306" t="s">
        <v>1927</v>
      </c>
      <c r="CA90" s="306" t="s">
        <v>1928</v>
      </c>
      <c r="CB90" s="319"/>
      <c r="CC90" s="319"/>
      <c r="CD90" s="319"/>
      <c r="CE90" s="319"/>
      <c r="CF90" s="306" t="s">
        <v>1927</v>
      </c>
      <c r="CG90" s="306" t="s">
        <v>1928</v>
      </c>
      <c r="CH90" s="319"/>
      <c r="CI90" s="319"/>
      <c r="CJ90" s="319"/>
      <c r="CK90" s="319"/>
      <c r="CL90" s="306" t="s">
        <v>1927</v>
      </c>
      <c r="CM90" s="306" t="s">
        <v>1928</v>
      </c>
      <c r="CN90" s="319"/>
      <c r="CO90" s="319"/>
      <c r="CP90" s="319"/>
      <c r="CQ90" s="319"/>
      <c r="CR90" s="311" t="s">
        <v>1927</v>
      </c>
      <c r="CS90" s="307" t="s">
        <v>1928</v>
      </c>
      <c r="CT90" s="9"/>
      <c r="CU90" s="308" t="s">
        <v>1926</v>
      </c>
      <c r="CV90" s="9"/>
      <c r="CW90" s="308"/>
      <c r="CX90" s="9"/>
    </row>
    <row r="91" spans="1:102" s="3" customFormat="1" ht="20.25" customHeight="1" x14ac:dyDescent="0.2">
      <c r="A91" s="9"/>
      <c r="B91" s="294" t="s">
        <v>970</v>
      </c>
      <c r="C91" s="286" t="s">
        <v>167</v>
      </c>
      <c r="D91" s="286">
        <v>3</v>
      </c>
      <c r="E91" s="319"/>
      <c r="F91" s="319"/>
      <c r="G91" s="319"/>
      <c r="H91" s="319"/>
      <c r="I91" s="1039"/>
      <c r="J91" s="1040">
        <f t="shared" si="21"/>
        <v>0</v>
      </c>
      <c r="K91" s="319"/>
      <c r="L91" s="319"/>
      <c r="M91" s="319"/>
      <c r="N91" s="319"/>
      <c r="O91" s="1327">
        <v>0.38602879079888103</v>
      </c>
      <c r="P91" s="306">
        <f t="shared" si="22"/>
        <v>0.38602879079888103</v>
      </c>
      <c r="Q91" s="1040"/>
      <c r="R91" s="1040"/>
      <c r="S91" s="1040"/>
      <c r="T91" s="1040"/>
      <c r="U91" s="1039"/>
      <c r="V91" s="1040">
        <f t="shared" si="23"/>
        <v>0</v>
      </c>
      <c r="W91" s="1040"/>
      <c r="X91" s="1040"/>
      <c r="Y91" s="1040"/>
      <c r="Z91" s="1040"/>
      <c r="AA91" s="1039"/>
      <c r="AB91" s="1040">
        <f t="shared" si="24"/>
        <v>0</v>
      </c>
      <c r="AC91" s="1040"/>
      <c r="AD91" s="1040"/>
      <c r="AE91" s="1040"/>
      <c r="AF91" s="1040"/>
      <c r="AG91" s="1039"/>
      <c r="AH91" s="1040">
        <f t="shared" si="25"/>
        <v>0</v>
      </c>
      <c r="AI91" s="1040"/>
      <c r="AJ91" s="1040"/>
      <c r="AK91" s="1040"/>
      <c r="AL91" s="1040"/>
      <c r="AM91" s="1039"/>
      <c r="AN91" s="1040">
        <f t="shared" si="26"/>
        <v>0</v>
      </c>
      <c r="AO91" s="1040"/>
      <c r="AP91" s="1040"/>
      <c r="AQ91" s="1040"/>
      <c r="AR91" s="1040"/>
      <c r="AS91" s="1039"/>
      <c r="AT91" s="1046">
        <f t="shared" si="27"/>
        <v>0</v>
      </c>
      <c r="AU91" s="9"/>
      <c r="AV91" s="308" t="s">
        <v>1929</v>
      </c>
      <c r="AW91" s="9"/>
      <c r="AX91" s="1330" t="s">
        <v>957</v>
      </c>
      <c r="AY91" s="9"/>
      <c r="AZ91" s="9"/>
      <c r="BA91" s="294" t="s">
        <v>970</v>
      </c>
      <c r="BB91" s="286" t="s">
        <v>167</v>
      </c>
      <c r="BC91" s="286">
        <v>3</v>
      </c>
      <c r="BD91" s="319"/>
      <c r="BE91" s="319"/>
      <c r="BF91" s="319"/>
      <c r="BG91" s="319"/>
      <c r="BH91" s="309" t="s">
        <v>1930</v>
      </c>
      <c r="BI91" s="306" t="s">
        <v>1931</v>
      </c>
      <c r="BJ91" s="319"/>
      <c r="BK91" s="319"/>
      <c r="BL91" s="319"/>
      <c r="BM91" s="319"/>
      <c r="BN91" s="309" t="s">
        <v>1930</v>
      </c>
      <c r="BO91" s="306" t="s">
        <v>1931</v>
      </c>
      <c r="BP91" s="319"/>
      <c r="BQ91" s="319"/>
      <c r="BR91" s="319"/>
      <c r="BS91" s="319"/>
      <c r="BT91" s="309" t="s">
        <v>1930</v>
      </c>
      <c r="BU91" s="306" t="s">
        <v>1931</v>
      </c>
      <c r="BV91" s="319"/>
      <c r="BW91" s="319"/>
      <c r="BX91" s="319"/>
      <c r="BY91" s="319"/>
      <c r="BZ91" s="309" t="s">
        <v>1930</v>
      </c>
      <c r="CA91" s="306" t="s">
        <v>1931</v>
      </c>
      <c r="CB91" s="319"/>
      <c r="CC91" s="319"/>
      <c r="CD91" s="319"/>
      <c r="CE91" s="319"/>
      <c r="CF91" s="309" t="s">
        <v>1930</v>
      </c>
      <c r="CG91" s="306" t="s">
        <v>1931</v>
      </c>
      <c r="CH91" s="319"/>
      <c r="CI91" s="319"/>
      <c r="CJ91" s="319"/>
      <c r="CK91" s="319"/>
      <c r="CL91" s="309" t="s">
        <v>1930</v>
      </c>
      <c r="CM91" s="306" t="s">
        <v>1931</v>
      </c>
      <c r="CN91" s="319"/>
      <c r="CO91" s="319"/>
      <c r="CP91" s="319"/>
      <c r="CQ91" s="319"/>
      <c r="CR91" s="310" t="s">
        <v>1930</v>
      </c>
      <c r="CS91" s="307" t="s">
        <v>1931</v>
      </c>
      <c r="CT91" s="9"/>
      <c r="CU91" s="308" t="s">
        <v>1929</v>
      </c>
      <c r="CV91" s="9"/>
      <c r="CW91" s="308"/>
      <c r="CX91" s="9"/>
    </row>
    <row r="92" spans="1:102" s="3" customFormat="1" ht="20.25" customHeight="1" x14ac:dyDescent="0.2">
      <c r="A92" s="9"/>
      <c r="B92" s="294" t="s">
        <v>974</v>
      </c>
      <c r="C92" s="286" t="s">
        <v>167</v>
      </c>
      <c r="D92" s="286">
        <v>3</v>
      </c>
      <c r="E92" s="319"/>
      <c r="F92" s="319"/>
      <c r="G92" s="319"/>
      <c r="H92" s="319"/>
      <c r="I92" s="1039"/>
      <c r="J92" s="1040">
        <f t="shared" si="21"/>
        <v>0</v>
      </c>
      <c r="K92" s="319"/>
      <c r="L92" s="319"/>
      <c r="M92" s="319"/>
      <c r="N92" s="319"/>
      <c r="O92" s="1327">
        <v>0</v>
      </c>
      <c r="P92" s="306">
        <f t="shared" si="22"/>
        <v>0</v>
      </c>
      <c r="Q92" s="1040"/>
      <c r="R92" s="1040"/>
      <c r="S92" s="1040"/>
      <c r="T92" s="1040"/>
      <c r="U92" s="1039"/>
      <c r="V92" s="1040">
        <f t="shared" si="23"/>
        <v>0</v>
      </c>
      <c r="W92" s="1040"/>
      <c r="X92" s="1040"/>
      <c r="Y92" s="1040"/>
      <c r="Z92" s="1040"/>
      <c r="AA92" s="1039"/>
      <c r="AB92" s="1040">
        <f t="shared" si="24"/>
        <v>0</v>
      </c>
      <c r="AC92" s="1040"/>
      <c r="AD92" s="1040"/>
      <c r="AE92" s="1040"/>
      <c r="AF92" s="1040"/>
      <c r="AG92" s="1039"/>
      <c r="AH92" s="1040">
        <f t="shared" si="25"/>
        <v>0</v>
      </c>
      <c r="AI92" s="1040"/>
      <c r="AJ92" s="1040"/>
      <c r="AK92" s="1040"/>
      <c r="AL92" s="1040"/>
      <c r="AM92" s="1039"/>
      <c r="AN92" s="1040">
        <f t="shared" si="26"/>
        <v>0</v>
      </c>
      <c r="AO92" s="1040"/>
      <c r="AP92" s="1040"/>
      <c r="AQ92" s="1040"/>
      <c r="AR92" s="1040"/>
      <c r="AS92" s="1039"/>
      <c r="AT92" s="1046">
        <f t="shared" si="27"/>
        <v>0</v>
      </c>
      <c r="AU92" s="9"/>
      <c r="AV92" s="308" t="s">
        <v>1932</v>
      </c>
      <c r="AW92" s="9"/>
      <c r="AX92" s="1330" t="s">
        <v>962</v>
      </c>
      <c r="AY92" s="9"/>
      <c r="AZ92" s="9"/>
      <c r="BA92" s="294" t="s">
        <v>974</v>
      </c>
      <c r="BB92" s="286" t="s">
        <v>167</v>
      </c>
      <c r="BC92" s="286">
        <v>3</v>
      </c>
      <c r="BD92" s="319"/>
      <c r="BE92" s="319"/>
      <c r="BF92" s="319"/>
      <c r="BG92" s="319"/>
      <c r="BH92" s="309" t="s">
        <v>1933</v>
      </c>
      <c r="BI92" s="306" t="s">
        <v>1934</v>
      </c>
      <c r="BJ92" s="319"/>
      <c r="BK92" s="319"/>
      <c r="BL92" s="319"/>
      <c r="BM92" s="319"/>
      <c r="BN92" s="309" t="s">
        <v>1933</v>
      </c>
      <c r="BO92" s="306" t="s">
        <v>1934</v>
      </c>
      <c r="BP92" s="319"/>
      <c r="BQ92" s="319"/>
      <c r="BR92" s="319"/>
      <c r="BS92" s="319"/>
      <c r="BT92" s="309" t="s">
        <v>1933</v>
      </c>
      <c r="BU92" s="306" t="s">
        <v>1934</v>
      </c>
      <c r="BV92" s="319"/>
      <c r="BW92" s="319"/>
      <c r="BX92" s="319"/>
      <c r="BY92" s="319"/>
      <c r="BZ92" s="309" t="s">
        <v>1933</v>
      </c>
      <c r="CA92" s="306" t="s">
        <v>1934</v>
      </c>
      <c r="CB92" s="319"/>
      <c r="CC92" s="319"/>
      <c r="CD92" s="319"/>
      <c r="CE92" s="319"/>
      <c r="CF92" s="309" t="s">
        <v>1933</v>
      </c>
      <c r="CG92" s="306" t="s">
        <v>1934</v>
      </c>
      <c r="CH92" s="319"/>
      <c r="CI92" s="319"/>
      <c r="CJ92" s="319"/>
      <c r="CK92" s="319"/>
      <c r="CL92" s="309" t="s">
        <v>1933</v>
      </c>
      <c r="CM92" s="306" t="s">
        <v>1934</v>
      </c>
      <c r="CN92" s="319"/>
      <c r="CO92" s="319"/>
      <c r="CP92" s="319"/>
      <c r="CQ92" s="319"/>
      <c r="CR92" s="310" t="s">
        <v>1933</v>
      </c>
      <c r="CS92" s="307" t="s">
        <v>1934</v>
      </c>
      <c r="CT92" s="9"/>
      <c r="CU92" s="308" t="s">
        <v>1932</v>
      </c>
      <c r="CV92" s="9"/>
      <c r="CW92" s="308"/>
      <c r="CX92" s="9"/>
    </row>
    <row r="93" spans="1:102" s="3" customFormat="1" ht="20.25" customHeight="1" x14ac:dyDescent="0.2">
      <c r="A93" s="9"/>
      <c r="B93" s="294" t="s">
        <v>978</v>
      </c>
      <c r="C93" s="286" t="s">
        <v>167</v>
      </c>
      <c r="D93" s="286">
        <v>3</v>
      </c>
      <c r="E93" s="319"/>
      <c r="F93" s="319"/>
      <c r="G93" s="319"/>
      <c r="H93" s="319"/>
      <c r="I93" s="1040">
        <f>IFERROR(SUM(I91:I92), 0)</f>
        <v>0</v>
      </c>
      <c r="J93" s="1040">
        <f t="shared" si="21"/>
        <v>0</v>
      </c>
      <c r="K93" s="319"/>
      <c r="L93" s="319"/>
      <c r="M93" s="319"/>
      <c r="N93" s="319"/>
      <c r="O93" s="306">
        <f>IFERROR(SUM(O91:O92), 0)</f>
        <v>0.38602879079888103</v>
      </c>
      <c r="P93" s="306">
        <f t="shared" si="22"/>
        <v>0.38602879079888103</v>
      </c>
      <c r="Q93" s="1040"/>
      <c r="R93" s="1040"/>
      <c r="S93" s="1040"/>
      <c r="T93" s="1040"/>
      <c r="U93" s="1040">
        <f>IFERROR(SUM(U91:U92), 0)</f>
        <v>0</v>
      </c>
      <c r="V93" s="1040">
        <f t="shared" si="23"/>
        <v>0</v>
      </c>
      <c r="W93" s="1040"/>
      <c r="X93" s="1040"/>
      <c r="Y93" s="1040"/>
      <c r="Z93" s="1040"/>
      <c r="AA93" s="1040">
        <f>IFERROR(SUM(AA91:AA92), 0)</f>
        <v>0</v>
      </c>
      <c r="AB93" s="1040">
        <f t="shared" si="24"/>
        <v>0</v>
      </c>
      <c r="AC93" s="1040"/>
      <c r="AD93" s="1040"/>
      <c r="AE93" s="1040"/>
      <c r="AF93" s="1040"/>
      <c r="AG93" s="1040">
        <f>IFERROR(SUM(AG91:AG92), 0)</f>
        <v>0</v>
      </c>
      <c r="AH93" s="1040">
        <f t="shared" si="25"/>
        <v>0</v>
      </c>
      <c r="AI93" s="1040"/>
      <c r="AJ93" s="1040"/>
      <c r="AK93" s="1040"/>
      <c r="AL93" s="1040"/>
      <c r="AM93" s="1040">
        <f>IFERROR(SUM(AM91:AM92), 0)</f>
        <v>0</v>
      </c>
      <c r="AN93" s="1040">
        <f t="shared" si="26"/>
        <v>0</v>
      </c>
      <c r="AO93" s="1040"/>
      <c r="AP93" s="1040"/>
      <c r="AQ93" s="1040"/>
      <c r="AR93" s="1040"/>
      <c r="AS93" s="1040">
        <f>IFERROR(SUM(AS91:AS92), 0)</f>
        <v>0</v>
      </c>
      <c r="AT93" s="1046">
        <f t="shared" si="27"/>
        <v>0</v>
      </c>
      <c r="AU93" s="9"/>
      <c r="AV93" s="308" t="s">
        <v>1935</v>
      </c>
      <c r="AW93" s="9"/>
      <c r="AX93" s="1330" t="s">
        <v>967</v>
      </c>
      <c r="AY93" s="9"/>
      <c r="AZ93" s="9"/>
      <c r="BA93" s="294" t="s">
        <v>978</v>
      </c>
      <c r="BB93" s="286" t="s">
        <v>167</v>
      </c>
      <c r="BC93" s="286">
        <v>3</v>
      </c>
      <c r="BD93" s="319"/>
      <c r="BE93" s="319"/>
      <c r="BF93" s="319"/>
      <c r="BG93" s="319"/>
      <c r="BH93" s="306" t="s">
        <v>1936</v>
      </c>
      <c r="BI93" s="306" t="s">
        <v>1937</v>
      </c>
      <c r="BJ93" s="319"/>
      <c r="BK93" s="319"/>
      <c r="BL93" s="319"/>
      <c r="BM93" s="319"/>
      <c r="BN93" s="306" t="s">
        <v>1936</v>
      </c>
      <c r="BO93" s="306" t="s">
        <v>1937</v>
      </c>
      <c r="BP93" s="319"/>
      <c r="BQ93" s="319"/>
      <c r="BR93" s="319"/>
      <c r="BS93" s="319"/>
      <c r="BT93" s="306" t="s">
        <v>1936</v>
      </c>
      <c r="BU93" s="306" t="s">
        <v>1937</v>
      </c>
      <c r="BV93" s="319"/>
      <c r="BW93" s="319"/>
      <c r="BX93" s="319"/>
      <c r="BY93" s="319"/>
      <c r="BZ93" s="306" t="s">
        <v>1936</v>
      </c>
      <c r="CA93" s="306" t="s">
        <v>1937</v>
      </c>
      <c r="CB93" s="319"/>
      <c r="CC93" s="319"/>
      <c r="CD93" s="319"/>
      <c r="CE93" s="319"/>
      <c r="CF93" s="306" t="s">
        <v>1936</v>
      </c>
      <c r="CG93" s="306" t="s">
        <v>1937</v>
      </c>
      <c r="CH93" s="319"/>
      <c r="CI93" s="319"/>
      <c r="CJ93" s="319"/>
      <c r="CK93" s="319"/>
      <c r="CL93" s="306" t="s">
        <v>1936</v>
      </c>
      <c r="CM93" s="306" t="s">
        <v>1937</v>
      </c>
      <c r="CN93" s="319"/>
      <c r="CO93" s="319"/>
      <c r="CP93" s="319"/>
      <c r="CQ93" s="319"/>
      <c r="CR93" s="311" t="s">
        <v>1936</v>
      </c>
      <c r="CS93" s="307" t="s">
        <v>1937</v>
      </c>
      <c r="CT93" s="9"/>
      <c r="CU93" s="308" t="s">
        <v>1935</v>
      </c>
      <c r="CV93" s="9"/>
      <c r="CW93" s="308"/>
      <c r="CX93" s="9"/>
    </row>
    <row r="94" spans="1:102" s="3" customFormat="1" ht="20.25" customHeight="1" x14ac:dyDescent="0.2">
      <c r="A94" s="9"/>
      <c r="B94" s="294" t="s">
        <v>982</v>
      </c>
      <c r="C94" s="286" t="s">
        <v>167</v>
      </c>
      <c r="D94" s="286">
        <v>3</v>
      </c>
      <c r="E94" s="319"/>
      <c r="F94" s="319"/>
      <c r="G94" s="319"/>
      <c r="H94" s="319"/>
      <c r="I94" s="1039"/>
      <c r="J94" s="1040">
        <f t="shared" si="21"/>
        <v>0</v>
      </c>
      <c r="K94" s="319"/>
      <c r="L94" s="319"/>
      <c r="M94" s="319"/>
      <c r="N94" s="319"/>
      <c r="O94" s="1327">
        <v>0.128676263599627</v>
      </c>
      <c r="P94" s="306">
        <f t="shared" si="22"/>
        <v>0.128676263599627</v>
      </c>
      <c r="Q94" s="1040"/>
      <c r="R94" s="1040"/>
      <c r="S94" s="1040"/>
      <c r="T94" s="1040"/>
      <c r="U94" s="1039"/>
      <c r="V94" s="1040">
        <f t="shared" si="23"/>
        <v>0</v>
      </c>
      <c r="W94" s="1040"/>
      <c r="X94" s="1040"/>
      <c r="Y94" s="1040"/>
      <c r="Z94" s="1040"/>
      <c r="AA94" s="1039"/>
      <c r="AB94" s="1040">
        <f t="shared" si="24"/>
        <v>0</v>
      </c>
      <c r="AC94" s="1040"/>
      <c r="AD94" s="1040"/>
      <c r="AE94" s="1040"/>
      <c r="AF94" s="1040"/>
      <c r="AG94" s="1039"/>
      <c r="AH94" s="1040">
        <f t="shared" si="25"/>
        <v>0</v>
      </c>
      <c r="AI94" s="1040"/>
      <c r="AJ94" s="1040"/>
      <c r="AK94" s="1040"/>
      <c r="AL94" s="1040"/>
      <c r="AM94" s="1039"/>
      <c r="AN94" s="1040">
        <f t="shared" si="26"/>
        <v>0</v>
      </c>
      <c r="AO94" s="1040"/>
      <c r="AP94" s="1040"/>
      <c r="AQ94" s="1040"/>
      <c r="AR94" s="1040"/>
      <c r="AS94" s="1039"/>
      <c r="AT94" s="1046">
        <f t="shared" si="27"/>
        <v>0</v>
      </c>
      <c r="AU94" s="9"/>
      <c r="AV94" s="308" t="s">
        <v>1938</v>
      </c>
      <c r="AW94" s="9"/>
      <c r="AX94" s="1330" t="s">
        <v>984</v>
      </c>
      <c r="AY94" s="9"/>
      <c r="AZ94" s="9"/>
      <c r="BA94" s="294" t="s">
        <v>982</v>
      </c>
      <c r="BB94" s="286" t="s">
        <v>167</v>
      </c>
      <c r="BC94" s="286">
        <v>3</v>
      </c>
      <c r="BD94" s="319"/>
      <c r="BE94" s="319"/>
      <c r="BF94" s="319"/>
      <c r="BG94" s="319"/>
      <c r="BH94" s="309" t="s">
        <v>1939</v>
      </c>
      <c r="BI94" s="306" t="s">
        <v>1940</v>
      </c>
      <c r="BJ94" s="319"/>
      <c r="BK94" s="319"/>
      <c r="BL94" s="319"/>
      <c r="BM94" s="319"/>
      <c r="BN94" s="309" t="s">
        <v>1939</v>
      </c>
      <c r="BO94" s="306" t="s">
        <v>1940</v>
      </c>
      <c r="BP94" s="319"/>
      <c r="BQ94" s="319"/>
      <c r="BR94" s="319"/>
      <c r="BS94" s="319"/>
      <c r="BT94" s="309" t="s">
        <v>1939</v>
      </c>
      <c r="BU94" s="306" t="s">
        <v>1940</v>
      </c>
      <c r="BV94" s="319"/>
      <c r="BW94" s="319"/>
      <c r="BX94" s="319"/>
      <c r="BY94" s="319"/>
      <c r="BZ94" s="309" t="s">
        <v>1939</v>
      </c>
      <c r="CA94" s="306" t="s">
        <v>1940</v>
      </c>
      <c r="CB94" s="319"/>
      <c r="CC94" s="319"/>
      <c r="CD94" s="319"/>
      <c r="CE94" s="319"/>
      <c r="CF94" s="309" t="s">
        <v>1939</v>
      </c>
      <c r="CG94" s="306" t="s">
        <v>1940</v>
      </c>
      <c r="CH94" s="319"/>
      <c r="CI94" s="319"/>
      <c r="CJ94" s="319"/>
      <c r="CK94" s="319"/>
      <c r="CL94" s="309" t="s">
        <v>1939</v>
      </c>
      <c r="CM94" s="306" t="s">
        <v>1940</v>
      </c>
      <c r="CN94" s="319"/>
      <c r="CO94" s="319"/>
      <c r="CP94" s="319"/>
      <c r="CQ94" s="319"/>
      <c r="CR94" s="310" t="s">
        <v>1939</v>
      </c>
      <c r="CS94" s="307" t="s">
        <v>1940</v>
      </c>
      <c r="CT94" s="9"/>
      <c r="CU94" s="308" t="s">
        <v>1938</v>
      </c>
      <c r="CV94" s="9"/>
      <c r="CW94" s="308"/>
      <c r="CX94" s="9"/>
    </row>
    <row r="95" spans="1:102" s="3" customFormat="1" ht="20.25" customHeight="1" x14ac:dyDescent="0.2">
      <c r="A95" s="9"/>
      <c r="B95" s="294" t="s">
        <v>987</v>
      </c>
      <c r="C95" s="286" t="s">
        <v>167</v>
      </c>
      <c r="D95" s="286">
        <v>3</v>
      </c>
      <c r="E95" s="319"/>
      <c r="F95" s="319"/>
      <c r="G95" s="319"/>
      <c r="H95" s="319"/>
      <c r="I95" s="1039"/>
      <c r="J95" s="1040">
        <f t="shared" si="21"/>
        <v>0</v>
      </c>
      <c r="K95" s="319"/>
      <c r="L95" s="319"/>
      <c r="M95" s="319"/>
      <c r="N95" s="319"/>
      <c r="O95" s="1327">
        <v>0</v>
      </c>
      <c r="P95" s="306">
        <f t="shared" si="22"/>
        <v>0</v>
      </c>
      <c r="Q95" s="1040"/>
      <c r="R95" s="1040"/>
      <c r="S95" s="1040"/>
      <c r="T95" s="1040"/>
      <c r="U95" s="1039"/>
      <c r="V95" s="1040">
        <f t="shared" si="23"/>
        <v>0</v>
      </c>
      <c r="W95" s="1040"/>
      <c r="X95" s="1040"/>
      <c r="Y95" s="1040"/>
      <c r="Z95" s="1040"/>
      <c r="AA95" s="1039"/>
      <c r="AB95" s="1040">
        <f t="shared" si="24"/>
        <v>0</v>
      </c>
      <c r="AC95" s="1040"/>
      <c r="AD95" s="1040"/>
      <c r="AE95" s="1040"/>
      <c r="AF95" s="1040"/>
      <c r="AG95" s="1039"/>
      <c r="AH95" s="1040">
        <f t="shared" si="25"/>
        <v>0</v>
      </c>
      <c r="AI95" s="1040"/>
      <c r="AJ95" s="1040"/>
      <c r="AK95" s="1040"/>
      <c r="AL95" s="1040"/>
      <c r="AM95" s="1039"/>
      <c r="AN95" s="1040">
        <f t="shared" si="26"/>
        <v>0</v>
      </c>
      <c r="AO95" s="1040"/>
      <c r="AP95" s="1040"/>
      <c r="AQ95" s="1040"/>
      <c r="AR95" s="1040"/>
      <c r="AS95" s="1039"/>
      <c r="AT95" s="1046">
        <f t="shared" si="27"/>
        <v>0</v>
      </c>
      <c r="AU95" s="9"/>
      <c r="AV95" s="308" t="s">
        <v>1941</v>
      </c>
      <c r="AW95" s="9"/>
      <c r="AX95" s="1330" t="s">
        <v>989</v>
      </c>
      <c r="AY95" s="9"/>
      <c r="AZ95" s="9"/>
      <c r="BA95" s="294" t="s">
        <v>987</v>
      </c>
      <c r="BB95" s="286" t="s">
        <v>167</v>
      </c>
      <c r="BC95" s="286">
        <v>3</v>
      </c>
      <c r="BD95" s="319"/>
      <c r="BE95" s="319"/>
      <c r="BF95" s="319"/>
      <c r="BG95" s="319"/>
      <c r="BH95" s="309" t="s">
        <v>1942</v>
      </c>
      <c r="BI95" s="306" t="s">
        <v>1943</v>
      </c>
      <c r="BJ95" s="319"/>
      <c r="BK95" s="319"/>
      <c r="BL95" s="319"/>
      <c r="BM95" s="319"/>
      <c r="BN95" s="309" t="s">
        <v>1942</v>
      </c>
      <c r="BO95" s="306" t="s">
        <v>1943</v>
      </c>
      <c r="BP95" s="319"/>
      <c r="BQ95" s="319"/>
      <c r="BR95" s="319"/>
      <c r="BS95" s="319"/>
      <c r="BT95" s="309" t="s">
        <v>1942</v>
      </c>
      <c r="BU95" s="306" t="s">
        <v>1943</v>
      </c>
      <c r="BV95" s="319"/>
      <c r="BW95" s="319"/>
      <c r="BX95" s="319"/>
      <c r="BY95" s="319"/>
      <c r="BZ95" s="309" t="s">
        <v>1942</v>
      </c>
      <c r="CA95" s="306" t="s">
        <v>1943</v>
      </c>
      <c r="CB95" s="319"/>
      <c r="CC95" s="319"/>
      <c r="CD95" s="319"/>
      <c r="CE95" s="319"/>
      <c r="CF95" s="309" t="s">
        <v>1942</v>
      </c>
      <c r="CG95" s="306" t="s">
        <v>1943</v>
      </c>
      <c r="CH95" s="319"/>
      <c r="CI95" s="319"/>
      <c r="CJ95" s="319"/>
      <c r="CK95" s="319"/>
      <c r="CL95" s="309" t="s">
        <v>1942</v>
      </c>
      <c r="CM95" s="306" t="s">
        <v>1943</v>
      </c>
      <c r="CN95" s="319"/>
      <c r="CO95" s="319"/>
      <c r="CP95" s="319"/>
      <c r="CQ95" s="319"/>
      <c r="CR95" s="310" t="s">
        <v>1942</v>
      </c>
      <c r="CS95" s="307" t="s">
        <v>1943</v>
      </c>
      <c r="CT95" s="9"/>
      <c r="CU95" s="308" t="s">
        <v>1941</v>
      </c>
      <c r="CV95" s="9"/>
      <c r="CW95" s="308"/>
      <c r="CX95" s="9"/>
    </row>
    <row r="96" spans="1:102" s="3" customFormat="1" ht="20.25" customHeight="1" x14ac:dyDescent="0.2">
      <c r="A96" s="9"/>
      <c r="B96" s="294" t="s">
        <v>992</v>
      </c>
      <c r="C96" s="286" t="s">
        <v>167</v>
      </c>
      <c r="D96" s="286">
        <v>3</v>
      </c>
      <c r="E96" s="319"/>
      <c r="F96" s="319"/>
      <c r="G96" s="319"/>
      <c r="H96" s="319"/>
      <c r="I96" s="1040">
        <f>IFERROR(SUM(I94:I95), 0)</f>
        <v>0</v>
      </c>
      <c r="J96" s="1040">
        <f t="shared" si="21"/>
        <v>0</v>
      </c>
      <c r="K96" s="319"/>
      <c r="L96" s="319"/>
      <c r="M96" s="319"/>
      <c r="N96" s="319"/>
      <c r="O96" s="306">
        <f>IFERROR(SUM(O94:O95), 0)</f>
        <v>0.128676263599627</v>
      </c>
      <c r="P96" s="306">
        <f t="shared" si="22"/>
        <v>0.128676263599627</v>
      </c>
      <c r="Q96" s="1040"/>
      <c r="R96" s="1040"/>
      <c r="S96" s="1040"/>
      <c r="T96" s="1040"/>
      <c r="U96" s="1040">
        <f>IFERROR(SUM(U94:U95), 0)</f>
        <v>0</v>
      </c>
      <c r="V96" s="1040">
        <f t="shared" si="23"/>
        <v>0</v>
      </c>
      <c r="W96" s="1040"/>
      <c r="X96" s="1040"/>
      <c r="Y96" s="1040"/>
      <c r="Z96" s="1040"/>
      <c r="AA96" s="1040">
        <f>IFERROR(SUM(AA94:AA95), 0)</f>
        <v>0</v>
      </c>
      <c r="AB96" s="1040">
        <f t="shared" si="24"/>
        <v>0</v>
      </c>
      <c r="AC96" s="1040"/>
      <c r="AD96" s="1040"/>
      <c r="AE96" s="1040"/>
      <c r="AF96" s="1040"/>
      <c r="AG96" s="1040">
        <f>IFERROR(SUM(AG94:AG95), 0)</f>
        <v>0</v>
      </c>
      <c r="AH96" s="1040">
        <f t="shared" si="25"/>
        <v>0</v>
      </c>
      <c r="AI96" s="1040"/>
      <c r="AJ96" s="1040"/>
      <c r="AK96" s="1040"/>
      <c r="AL96" s="1040"/>
      <c r="AM96" s="1040">
        <f>IFERROR(SUM(AM94:AM95), 0)</f>
        <v>0</v>
      </c>
      <c r="AN96" s="1040">
        <f t="shared" si="26"/>
        <v>0</v>
      </c>
      <c r="AO96" s="1040"/>
      <c r="AP96" s="1040"/>
      <c r="AQ96" s="1040"/>
      <c r="AR96" s="1040"/>
      <c r="AS96" s="1040">
        <f>IFERROR(SUM(AS94:AS95), 0)</f>
        <v>0</v>
      </c>
      <c r="AT96" s="1046">
        <f t="shared" si="27"/>
        <v>0</v>
      </c>
      <c r="AU96" s="9"/>
      <c r="AV96" s="308" t="s">
        <v>1944</v>
      </c>
      <c r="AW96" s="9"/>
      <c r="AX96" s="1330" t="s">
        <v>994</v>
      </c>
      <c r="AY96" s="9"/>
      <c r="AZ96" s="9"/>
      <c r="BA96" s="294" t="s">
        <v>992</v>
      </c>
      <c r="BB96" s="286" t="s">
        <v>167</v>
      </c>
      <c r="BC96" s="286">
        <v>3</v>
      </c>
      <c r="BD96" s="319"/>
      <c r="BE96" s="319"/>
      <c r="BF96" s="319"/>
      <c r="BG96" s="319"/>
      <c r="BH96" s="306" t="s">
        <v>1945</v>
      </c>
      <c r="BI96" s="306" t="s">
        <v>1946</v>
      </c>
      <c r="BJ96" s="319"/>
      <c r="BK96" s="319"/>
      <c r="BL96" s="319"/>
      <c r="BM96" s="319"/>
      <c r="BN96" s="306" t="s">
        <v>1945</v>
      </c>
      <c r="BO96" s="306" t="s">
        <v>1946</v>
      </c>
      <c r="BP96" s="319"/>
      <c r="BQ96" s="319"/>
      <c r="BR96" s="319"/>
      <c r="BS96" s="319"/>
      <c r="BT96" s="306" t="s">
        <v>1945</v>
      </c>
      <c r="BU96" s="306" t="s">
        <v>1946</v>
      </c>
      <c r="BV96" s="319"/>
      <c r="BW96" s="319"/>
      <c r="BX96" s="319"/>
      <c r="BY96" s="319"/>
      <c r="BZ96" s="306" t="s">
        <v>1945</v>
      </c>
      <c r="CA96" s="306" t="s">
        <v>1946</v>
      </c>
      <c r="CB96" s="319"/>
      <c r="CC96" s="319"/>
      <c r="CD96" s="319"/>
      <c r="CE96" s="319"/>
      <c r="CF96" s="306" t="s">
        <v>1945</v>
      </c>
      <c r="CG96" s="306" t="s">
        <v>1946</v>
      </c>
      <c r="CH96" s="319"/>
      <c r="CI96" s="319"/>
      <c r="CJ96" s="319"/>
      <c r="CK96" s="319"/>
      <c r="CL96" s="306" t="s">
        <v>1945</v>
      </c>
      <c r="CM96" s="306" t="s">
        <v>1946</v>
      </c>
      <c r="CN96" s="319"/>
      <c r="CO96" s="319"/>
      <c r="CP96" s="319"/>
      <c r="CQ96" s="319"/>
      <c r="CR96" s="311" t="s">
        <v>1945</v>
      </c>
      <c r="CS96" s="307" t="s">
        <v>1946</v>
      </c>
      <c r="CT96" s="9"/>
      <c r="CU96" s="308" t="s">
        <v>1944</v>
      </c>
      <c r="CV96" s="9"/>
      <c r="CW96" s="308"/>
      <c r="CX96" s="9"/>
    </row>
    <row r="97" spans="1:102" s="3" customFormat="1" ht="20.25" customHeight="1" x14ac:dyDescent="0.2">
      <c r="A97" s="9"/>
      <c r="B97" s="294" t="s">
        <v>997</v>
      </c>
      <c r="C97" s="286" t="s">
        <v>167</v>
      </c>
      <c r="D97" s="286">
        <v>3</v>
      </c>
      <c r="E97" s="319"/>
      <c r="F97" s="319"/>
      <c r="G97" s="319"/>
      <c r="H97" s="319"/>
      <c r="I97" s="1039"/>
      <c r="J97" s="1040">
        <f t="shared" si="21"/>
        <v>0</v>
      </c>
      <c r="K97" s="319"/>
      <c r="L97" s="319"/>
      <c r="M97" s="319"/>
      <c r="N97" s="319"/>
      <c r="O97" s="1327">
        <v>0.97668386695679221</v>
      </c>
      <c r="P97" s="306">
        <f t="shared" si="22"/>
        <v>0.97668386695679221</v>
      </c>
      <c r="Q97" s="1040"/>
      <c r="R97" s="1040"/>
      <c r="S97" s="1040"/>
      <c r="T97" s="1040"/>
      <c r="U97" s="1039"/>
      <c r="V97" s="1040">
        <f t="shared" si="23"/>
        <v>0</v>
      </c>
      <c r="W97" s="1040"/>
      <c r="X97" s="1040"/>
      <c r="Y97" s="1040"/>
      <c r="Z97" s="1040"/>
      <c r="AA97" s="1039"/>
      <c r="AB97" s="1040">
        <f t="shared" si="24"/>
        <v>0</v>
      </c>
      <c r="AC97" s="1040"/>
      <c r="AD97" s="1040"/>
      <c r="AE97" s="1040"/>
      <c r="AF97" s="1040"/>
      <c r="AG97" s="1039"/>
      <c r="AH97" s="1040">
        <f t="shared" si="25"/>
        <v>0</v>
      </c>
      <c r="AI97" s="1040"/>
      <c r="AJ97" s="1040"/>
      <c r="AK97" s="1040"/>
      <c r="AL97" s="1040"/>
      <c r="AM97" s="1039"/>
      <c r="AN97" s="1040">
        <f t="shared" si="26"/>
        <v>0</v>
      </c>
      <c r="AO97" s="1040"/>
      <c r="AP97" s="1040"/>
      <c r="AQ97" s="1040"/>
      <c r="AR97" s="1040"/>
      <c r="AS97" s="1039"/>
      <c r="AT97" s="1046">
        <f t="shared" si="27"/>
        <v>0</v>
      </c>
      <c r="AU97" s="9"/>
      <c r="AV97" s="308" t="s">
        <v>1947</v>
      </c>
      <c r="AW97" s="9"/>
      <c r="AX97" s="1330" t="s">
        <v>999</v>
      </c>
      <c r="AY97" s="9"/>
      <c r="AZ97" s="9"/>
      <c r="BA97" s="294" t="s">
        <v>997</v>
      </c>
      <c r="BB97" s="286" t="s">
        <v>167</v>
      </c>
      <c r="BC97" s="286">
        <v>3</v>
      </c>
      <c r="BD97" s="319"/>
      <c r="BE97" s="319"/>
      <c r="BF97" s="319"/>
      <c r="BG97" s="319"/>
      <c r="BH97" s="309" t="s">
        <v>1948</v>
      </c>
      <c r="BI97" s="306" t="s">
        <v>1949</v>
      </c>
      <c r="BJ97" s="319"/>
      <c r="BK97" s="319"/>
      <c r="BL97" s="319"/>
      <c r="BM97" s="319"/>
      <c r="BN97" s="309" t="s">
        <v>1948</v>
      </c>
      <c r="BO97" s="306" t="s">
        <v>1949</v>
      </c>
      <c r="BP97" s="319"/>
      <c r="BQ97" s="319"/>
      <c r="BR97" s="319"/>
      <c r="BS97" s="319"/>
      <c r="BT97" s="309" t="s">
        <v>1948</v>
      </c>
      <c r="BU97" s="306" t="s">
        <v>1949</v>
      </c>
      <c r="BV97" s="319"/>
      <c r="BW97" s="319"/>
      <c r="BX97" s="319"/>
      <c r="BY97" s="319"/>
      <c r="BZ97" s="309" t="s">
        <v>1948</v>
      </c>
      <c r="CA97" s="306" t="s">
        <v>1949</v>
      </c>
      <c r="CB97" s="319"/>
      <c r="CC97" s="319"/>
      <c r="CD97" s="319"/>
      <c r="CE97" s="319"/>
      <c r="CF97" s="309" t="s">
        <v>1948</v>
      </c>
      <c r="CG97" s="306" t="s">
        <v>1949</v>
      </c>
      <c r="CH97" s="319"/>
      <c r="CI97" s="319"/>
      <c r="CJ97" s="319"/>
      <c r="CK97" s="319"/>
      <c r="CL97" s="309" t="s">
        <v>1948</v>
      </c>
      <c r="CM97" s="306" t="s">
        <v>1949</v>
      </c>
      <c r="CN97" s="319"/>
      <c r="CO97" s="319"/>
      <c r="CP97" s="319"/>
      <c r="CQ97" s="319"/>
      <c r="CR97" s="310" t="s">
        <v>1948</v>
      </c>
      <c r="CS97" s="307" t="s">
        <v>1949</v>
      </c>
      <c r="CT97" s="9"/>
      <c r="CU97" s="308" t="s">
        <v>1947</v>
      </c>
      <c r="CV97" s="9"/>
      <c r="CW97" s="308"/>
      <c r="CX97" s="9"/>
    </row>
    <row r="98" spans="1:102" s="3" customFormat="1" ht="20.25" customHeight="1" x14ac:dyDescent="0.2">
      <c r="A98" s="9"/>
      <c r="B98" s="294" t="s">
        <v>1002</v>
      </c>
      <c r="C98" s="286" t="s">
        <v>167</v>
      </c>
      <c r="D98" s="286">
        <v>3</v>
      </c>
      <c r="E98" s="319"/>
      <c r="F98" s="319"/>
      <c r="G98" s="319"/>
      <c r="H98" s="319"/>
      <c r="I98" s="1039"/>
      <c r="J98" s="1040">
        <f t="shared" si="21"/>
        <v>0</v>
      </c>
      <c r="K98" s="319"/>
      <c r="L98" s="319"/>
      <c r="M98" s="319"/>
      <c r="N98" s="319"/>
      <c r="O98" s="1327">
        <v>0</v>
      </c>
      <c r="P98" s="306">
        <f t="shared" si="22"/>
        <v>0</v>
      </c>
      <c r="Q98" s="1040"/>
      <c r="R98" s="1040"/>
      <c r="S98" s="1040"/>
      <c r="T98" s="1040"/>
      <c r="U98" s="1039"/>
      <c r="V98" s="1040">
        <f t="shared" si="23"/>
        <v>0</v>
      </c>
      <c r="W98" s="1040"/>
      <c r="X98" s="1040"/>
      <c r="Y98" s="1040"/>
      <c r="Z98" s="1040"/>
      <c r="AA98" s="1039"/>
      <c r="AB98" s="1040">
        <f t="shared" si="24"/>
        <v>0</v>
      </c>
      <c r="AC98" s="1040"/>
      <c r="AD98" s="1040"/>
      <c r="AE98" s="1040"/>
      <c r="AF98" s="1040"/>
      <c r="AG98" s="1039"/>
      <c r="AH98" s="1040">
        <f t="shared" si="25"/>
        <v>0</v>
      </c>
      <c r="AI98" s="1040"/>
      <c r="AJ98" s="1040"/>
      <c r="AK98" s="1040"/>
      <c r="AL98" s="1040"/>
      <c r="AM98" s="1039"/>
      <c r="AN98" s="1040">
        <f t="shared" si="26"/>
        <v>0</v>
      </c>
      <c r="AO98" s="1040"/>
      <c r="AP98" s="1040"/>
      <c r="AQ98" s="1040"/>
      <c r="AR98" s="1040"/>
      <c r="AS98" s="1039"/>
      <c r="AT98" s="1046">
        <f t="shared" si="27"/>
        <v>0</v>
      </c>
      <c r="AU98" s="9"/>
      <c r="AV98" s="308" t="s">
        <v>1950</v>
      </c>
      <c r="AW98" s="9"/>
      <c r="AX98" s="1330" t="s">
        <v>1004</v>
      </c>
      <c r="AY98" s="9"/>
      <c r="AZ98" s="9"/>
      <c r="BA98" s="294" t="s">
        <v>1002</v>
      </c>
      <c r="BB98" s="286" t="s">
        <v>167</v>
      </c>
      <c r="BC98" s="286">
        <v>3</v>
      </c>
      <c r="BD98" s="319"/>
      <c r="BE98" s="319"/>
      <c r="BF98" s="319"/>
      <c r="BG98" s="319"/>
      <c r="BH98" s="309" t="s">
        <v>1951</v>
      </c>
      <c r="BI98" s="306" t="s">
        <v>1952</v>
      </c>
      <c r="BJ98" s="319"/>
      <c r="BK98" s="319"/>
      <c r="BL98" s="319"/>
      <c r="BM98" s="319"/>
      <c r="BN98" s="309" t="s">
        <v>1951</v>
      </c>
      <c r="BO98" s="306" t="s">
        <v>1952</v>
      </c>
      <c r="BP98" s="319"/>
      <c r="BQ98" s="319"/>
      <c r="BR98" s="319"/>
      <c r="BS98" s="319"/>
      <c r="BT98" s="309" t="s">
        <v>1951</v>
      </c>
      <c r="BU98" s="306" t="s">
        <v>1952</v>
      </c>
      <c r="BV98" s="319"/>
      <c r="BW98" s="319"/>
      <c r="BX98" s="319"/>
      <c r="BY98" s="319"/>
      <c r="BZ98" s="309" t="s">
        <v>1951</v>
      </c>
      <c r="CA98" s="306" t="s">
        <v>1952</v>
      </c>
      <c r="CB98" s="319"/>
      <c r="CC98" s="319"/>
      <c r="CD98" s="319"/>
      <c r="CE98" s="319"/>
      <c r="CF98" s="309" t="s">
        <v>1951</v>
      </c>
      <c r="CG98" s="306" t="s">
        <v>1952</v>
      </c>
      <c r="CH98" s="319"/>
      <c r="CI98" s="319"/>
      <c r="CJ98" s="319"/>
      <c r="CK98" s="319"/>
      <c r="CL98" s="309" t="s">
        <v>1951</v>
      </c>
      <c r="CM98" s="306" t="s">
        <v>1952</v>
      </c>
      <c r="CN98" s="319"/>
      <c r="CO98" s="319"/>
      <c r="CP98" s="319"/>
      <c r="CQ98" s="319"/>
      <c r="CR98" s="310" t="s">
        <v>1951</v>
      </c>
      <c r="CS98" s="307" t="s">
        <v>1952</v>
      </c>
      <c r="CT98" s="9"/>
      <c r="CU98" s="308" t="s">
        <v>1950</v>
      </c>
      <c r="CV98" s="9"/>
      <c r="CW98" s="308"/>
      <c r="CX98" s="9"/>
    </row>
    <row r="99" spans="1:102" s="3" customFormat="1" ht="20.25" customHeight="1" x14ac:dyDescent="0.2">
      <c r="A99" s="9"/>
      <c r="B99" s="294" t="s">
        <v>1007</v>
      </c>
      <c r="C99" s="286" t="s">
        <v>167</v>
      </c>
      <c r="D99" s="286">
        <v>3</v>
      </c>
      <c r="E99" s="319"/>
      <c r="F99" s="319"/>
      <c r="G99" s="319"/>
      <c r="H99" s="319"/>
      <c r="I99" s="1040">
        <f>IFERROR(SUM(I97:I98), 0)</f>
        <v>0</v>
      </c>
      <c r="J99" s="1040">
        <f t="shared" si="21"/>
        <v>0</v>
      </c>
      <c r="K99" s="319"/>
      <c r="L99" s="319"/>
      <c r="M99" s="319"/>
      <c r="N99" s="319"/>
      <c r="O99" s="306">
        <f>IFERROR(SUM(O97:O98), 0)</f>
        <v>0.97668386695679221</v>
      </c>
      <c r="P99" s="306">
        <f t="shared" si="22"/>
        <v>0.97668386695679221</v>
      </c>
      <c r="Q99" s="1040"/>
      <c r="R99" s="1040"/>
      <c r="S99" s="1040"/>
      <c r="T99" s="1040"/>
      <c r="U99" s="1040">
        <f>IFERROR(SUM(U97:U98), 0)</f>
        <v>0</v>
      </c>
      <c r="V99" s="1040">
        <f t="shared" si="23"/>
        <v>0</v>
      </c>
      <c r="W99" s="1040"/>
      <c r="X99" s="1040"/>
      <c r="Y99" s="1040"/>
      <c r="Z99" s="1040"/>
      <c r="AA99" s="1040">
        <f>IFERROR(SUM(AA97:AA98), 0)</f>
        <v>0</v>
      </c>
      <c r="AB99" s="1040">
        <f t="shared" si="24"/>
        <v>0</v>
      </c>
      <c r="AC99" s="1040"/>
      <c r="AD99" s="1040"/>
      <c r="AE99" s="1040"/>
      <c r="AF99" s="1040"/>
      <c r="AG99" s="1040">
        <f>IFERROR(SUM(AG97:AG98), 0)</f>
        <v>0</v>
      </c>
      <c r="AH99" s="1040">
        <f t="shared" si="25"/>
        <v>0</v>
      </c>
      <c r="AI99" s="1040"/>
      <c r="AJ99" s="1040"/>
      <c r="AK99" s="1040"/>
      <c r="AL99" s="1040"/>
      <c r="AM99" s="1040">
        <f>IFERROR(SUM(AM97:AM98), 0)</f>
        <v>0</v>
      </c>
      <c r="AN99" s="1040">
        <f t="shared" si="26"/>
        <v>0</v>
      </c>
      <c r="AO99" s="1040"/>
      <c r="AP99" s="1040"/>
      <c r="AQ99" s="1040"/>
      <c r="AR99" s="1040"/>
      <c r="AS99" s="1040">
        <f>IFERROR(SUM(AS97:AS98), 0)</f>
        <v>0</v>
      </c>
      <c r="AT99" s="1046">
        <f t="shared" si="27"/>
        <v>0</v>
      </c>
      <c r="AU99" s="9"/>
      <c r="AV99" s="308" t="s">
        <v>1953</v>
      </c>
      <c r="AW99" s="9"/>
      <c r="AX99" s="1330" t="s">
        <v>1009</v>
      </c>
      <c r="AY99" s="9"/>
      <c r="AZ99" s="9"/>
      <c r="BA99" s="294" t="s">
        <v>1007</v>
      </c>
      <c r="BB99" s="286" t="s">
        <v>167</v>
      </c>
      <c r="BC99" s="286">
        <v>3</v>
      </c>
      <c r="BD99" s="319"/>
      <c r="BE99" s="319"/>
      <c r="BF99" s="319"/>
      <c r="BG99" s="319"/>
      <c r="BH99" s="306" t="s">
        <v>1954</v>
      </c>
      <c r="BI99" s="306" t="s">
        <v>1955</v>
      </c>
      <c r="BJ99" s="319"/>
      <c r="BK99" s="319"/>
      <c r="BL99" s="319"/>
      <c r="BM99" s="319"/>
      <c r="BN99" s="306" t="s">
        <v>1954</v>
      </c>
      <c r="BO99" s="306" t="s">
        <v>1955</v>
      </c>
      <c r="BP99" s="319"/>
      <c r="BQ99" s="319"/>
      <c r="BR99" s="319"/>
      <c r="BS99" s="319"/>
      <c r="BT99" s="306" t="s">
        <v>1954</v>
      </c>
      <c r="BU99" s="306" t="s">
        <v>1955</v>
      </c>
      <c r="BV99" s="319"/>
      <c r="BW99" s="319"/>
      <c r="BX99" s="319"/>
      <c r="BY99" s="319"/>
      <c r="BZ99" s="306" t="s">
        <v>1954</v>
      </c>
      <c r="CA99" s="306" t="s">
        <v>1955</v>
      </c>
      <c r="CB99" s="319"/>
      <c r="CC99" s="319"/>
      <c r="CD99" s="319"/>
      <c r="CE99" s="319"/>
      <c r="CF99" s="306" t="s">
        <v>1954</v>
      </c>
      <c r="CG99" s="306" t="s">
        <v>1955</v>
      </c>
      <c r="CH99" s="319"/>
      <c r="CI99" s="319"/>
      <c r="CJ99" s="319"/>
      <c r="CK99" s="319"/>
      <c r="CL99" s="306" t="s">
        <v>1954</v>
      </c>
      <c r="CM99" s="306" t="s">
        <v>1955</v>
      </c>
      <c r="CN99" s="319"/>
      <c r="CO99" s="319"/>
      <c r="CP99" s="319"/>
      <c r="CQ99" s="319"/>
      <c r="CR99" s="311" t="s">
        <v>1954</v>
      </c>
      <c r="CS99" s="307" t="s">
        <v>1955</v>
      </c>
      <c r="CT99" s="9"/>
      <c r="CU99" s="308" t="s">
        <v>1953</v>
      </c>
      <c r="CV99" s="9"/>
      <c r="CW99" s="308"/>
      <c r="CX99" s="9"/>
    </row>
    <row r="100" spans="1:102" s="3" customFormat="1" ht="20.25" customHeight="1" thickBot="1" x14ac:dyDescent="0.25">
      <c r="A100" s="9"/>
      <c r="B100" s="295" t="s">
        <v>1012</v>
      </c>
      <c r="C100" s="296" t="s">
        <v>167</v>
      </c>
      <c r="D100" s="296">
        <v>3</v>
      </c>
      <c r="E100" s="320"/>
      <c r="F100" s="320"/>
      <c r="G100" s="320"/>
      <c r="H100" s="320"/>
      <c r="I100" s="1041">
        <f>I72+I75+I78+I81+I84+I87+I90+I93+I96+I99</f>
        <v>0</v>
      </c>
      <c r="J100" s="1041">
        <f t="shared" si="21"/>
        <v>0</v>
      </c>
      <c r="K100" s="320"/>
      <c r="L100" s="320"/>
      <c r="M100" s="320"/>
      <c r="N100" s="320"/>
      <c r="O100" s="312">
        <f>O72+O75+O78+O81+O84+O87+O90+O93+O96+O99</f>
        <v>7.4563938451973897</v>
      </c>
      <c r="P100" s="312">
        <f t="shared" si="22"/>
        <v>7.4563938451973897</v>
      </c>
      <c r="Q100" s="1041"/>
      <c r="R100" s="1041"/>
      <c r="S100" s="1041"/>
      <c r="T100" s="1041"/>
      <c r="U100" s="1041">
        <f>U72+U75+U78+U81+U84+U87+U90+U93+U96+U99</f>
        <v>0</v>
      </c>
      <c r="V100" s="1041">
        <f t="shared" si="23"/>
        <v>0</v>
      </c>
      <c r="W100" s="1041"/>
      <c r="X100" s="1041"/>
      <c r="Y100" s="1041"/>
      <c r="Z100" s="1041"/>
      <c r="AA100" s="1041">
        <f>AA72+AA75+AA78+AA81+AA84+AA87+AA90+AA93+AA96+AA99</f>
        <v>0</v>
      </c>
      <c r="AB100" s="1041">
        <f t="shared" si="24"/>
        <v>0</v>
      </c>
      <c r="AC100" s="1041"/>
      <c r="AD100" s="1041"/>
      <c r="AE100" s="1041"/>
      <c r="AF100" s="1041"/>
      <c r="AG100" s="1041">
        <f>AG72+AG75+AG78+AG81+AG84+AG87+AG90+AG93+AG96+AG99</f>
        <v>0</v>
      </c>
      <c r="AH100" s="1041">
        <f t="shared" si="25"/>
        <v>0</v>
      </c>
      <c r="AI100" s="1041"/>
      <c r="AJ100" s="1041"/>
      <c r="AK100" s="1041"/>
      <c r="AL100" s="1041"/>
      <c r="AM100" s="1041">
        <f>AM72+AM75+AM78+AM81+AM84+AM87+AM90+AM93+AM96+AM99</f>
        <v>0</v>
      </c>
      <c r="AN100" s="1041">
        <f t="shared" si="26"/>
        <v>0</v>
      </c>
      <c r="AO100" s="1041"/>
      <c r="AP100" s="1041"/>
      <c r="AQ100" s="1041"/>
      <c r="AR100" s="1041"/>
      <c r="AS100" s="1041">
        <f>AS72+AS75+AS78+AS81+AS84+AS87+AS90+AS93+AS96+AS99</f>
        <v>0</v>
      </c>
      <c r="AT100" s="1047">
        <f t="shared" si="27"/>
        <v>0</v>
      </c>
      <c r="AU100" s="9"/>
      <c r="AV100" s="314" t="s">
        <v>1956</v>
      </c>
      <c r="AW100" s="9"/>
      <c r="AX100" s="1331" t="s">
        <v>1014</v>
      </c>
      <c r="AY100" s="9"/>
      <c r="AZ100" s="9"/>
      <c r="BA100" s="295" t="s">
        <v>1012</v>
      </c>
      <c r="BB100" s="296" t="s">
        <v>167</v>
      </c>
      <c r="BC100" s="296">
        <v>3</v>
      </c>
      <c r="BD100" s="320"/>
      <c r="BE100" s="320"/>
      <c r="BF100" s="320"/>
      <c r="BG100" s="320"/>
      <c r="BH100" s="312" t="s">
        <v>1957</v>
      </c>
      <c r="BI100" s="312" t="s">
        <v>1958</v>
      </c>
      <c r="BJ100" s="320"/>
      <c r="BK100" s="320"/>
      <c r="BL100" s="320"/>
      <c r="BM100" s="320"/>
      <c r="BN100" s="312" t="s">
        <v>1957</v>
      </c>
      <c r="BO100" s="312" t="s">
        <v>1958</v>
      </c>
      <c r="BP100" s="320"/>
      <c r="BQ100" s="320"/>
      <c r="BR100" s="320"/>
      <c r="BS100" s="320"/>
      <c r="BT100" s="312" t="s">
        <v>1957</v>
      </c>
      <c r="BU100" s="312" t="s">
        <v>1958</v>
      </c>
      <c r="BV100" s="320"/>
      <c r="BW100" s="320"/>
      <c r="BX100" s="320"/>
      <c r="BY100" s="320"/>
      <c r="BZ100" s="312" t="s">
        <v>1957</v>
      </c>
      <c r="CA100" s="312" t="s">
        <v>1958</v>
      </c>
      <c r="CB100" s="320"/>
      <c r="CC100" s="320"/>
      <c r="CD100" s="320"/>
      <c r="CE100" s="320"/>
      <c r="CF100" s="312" t="s">
        <v>1957</v>
      </c>
      <c r="CG100" s="312" t="s">
        <v>1958</v>
      </c>
      <c r="CH100" s="320"/>
      <c r="CI100" s="320"/>
      <c r="CJ100" s="320"/>
      <c r="CK100" s="320"/>
      <c r="CL100" s="312" t="s">
        <v>1957</v>
      </c>
      <c r="CM100" s="312" t="s">
        <v>1958</v>
      </c>
      <c r="CN100" s="320"/>
      <c r="CO100" s="320"/>
      <c r="CP100" s="320"/>
      <c r="CQ100" s="320"/>
      <c r="CR100" s="315" t="s">
        <v>1957</v>
      </c>
      <c r="CS100" s="313" t="s">
        <v>1958</v>
      </c>
      <c r="CT100" s="9"/>
      <c r="CU100" s="314" t="s">
        <v>1956</v>
      </c>
      <c r="CV100" s="9"/>
      <c r="CW100" s="314"/>
      <c r="CX100" s="9"/>
    </row>
    <row r="101" spans="1:102" s="3" customFormat="1" ht="20.25" customHeight="1" thickTop="1" thickBot="1" x14ac:dyDescent="0.25">
      <c r="A101" s="9"/>
      <c r="B101" s="316"/>
      <c r="C101" s="9"/>
      <c r="D101" s="9"/>
      <c r="E101" s="317"/>
      <c r="F101" s="317"/>
      <c r="G101" s="317"/>
      <c r="H101" s="317"/>
      <c r="I101" s="317"/>
      <c r="J101" s="317"/>
      <c r="K101" s="317"/>
      <c r="L101" s="317"/>
      <c r="M101" s="317"/>
      <c r="N101" s="317"/>
      <c r="O101" s="317"/>
      <c r="P101" s="317"/>
      <c r="Q101" s="317"/>
      <c r="R101" s="317"/>
      <c r="S101" s="317"/>
      <c r="T101" s="317"/>
      <c r="U101" s="317"/>
      <c r="V101" s="317"/>
      <c r="W101" s="317"/>
      <c r="X101" s="317"/>
      <c r="Y101" s="317"/>
      <c r="Z101" s="317"/>
      <c r="AA101" s="317"/>
      <c r="AB101" s="317"/>
      <c r="AC101" s="317"/>
      <c r="AD101" s="317"/>
      <c r="AE101" s="317"/>
      <c r="AF101" s="317"/>
      <c r="AG101" s="317"/>
      <c r="AH101" s="317"/>
      <c r="AI101" s="317"/>
      <c r="AJ101" s="317"/>
      <c r="AK101" s="317"/>
      <c r="AL101" s="317"/>
      <c r="AM101" s="317"/>
      <c r="AN101" s="317"/>
      <c r="AO101" s="317"/>
      <c r="AP101" s="317"/>
      <c r="AQ101" s="317"/>
      <c r="AR101" s="317"/>
      <c r="AS101" s="317"/>
      <c r="AT101" s="317"/>
      <c r="AU101" s="12"/>
      <c r="AV101" s="9"/>
      <c r="AW101" s="12"/>
      <c r="AX101" s="9"/>
      <c r="AY101" s="9"/>
      <c r="AZ101" s="9"/>
      <c r="BA101" s="316"/>
      <c r="BB101" s="9"/>
      <c r="BC101" s="9"/>
      <c r="BD101" s="317"/>
      <c r="BE101" s="317"/>
      <c r="BF101" s="317"/>
      <c r="BG101" s="317"/>
      <c r="BH101" s="317"/>
      <c r="BI101" s="317"/>
      <c r="BJ101" s="317"/>
      <c r="BK101" s="317"/>
      <c r="BL101" s="317"/>
      <c r="BM101" s="317"/>
      <c r="BN101" s="317"/>
      <c r="BO101" s="317"/>
      <c r="BP101" s="317"/>
      <c r="BQ101" s="317"/>
      <c r="BR101" s="317"/>
      <c r="BS101" s="317"/>
      <c r="BT101" s="317"/>
      <c r="BU101" s="317"/>
      <c r="BV101" s="317"/>
      <c r="BW101" s="317"/>
      <c r="BX101" s="317"/>
      <c r="BY101" s="317"/>
      <c r="BZ101" s="317"/>
      <c r="CA101" s="317"/>
      <c r="CB101" s="317"/>
      <c r="CC101" s="317"/>
      <c r="CD101" s="317"/>
      <c r="CE101" s="317"/>
      <c r="CF101" s="317"/>
      <c r="CG101" s="317"/>
      <c r="CH101" s="317"/>
      <c r="CI101" s="317"/>
      <c r="CJ101" s="317"/>
      <c r="CK101" s="317"/>
      <c r="CL101" s="317"/>
      <c r="CM101" s="317"/>
      <c r="CN101" s="317"/>
      <c r="CO101" s="317"/>
      <c r="CP101" s="317"/>
      <c r="CQ101" s="317"/>
      <c r="CR101" s="317"/>
      <c r="CS101" s="317"/>
      <c r="CT101" s="12"/>
      <c r="CU101" s="9"/>
      <c r="CV101" s="12"/>
      <c r="CW101" s="9"/>
      <c r="CX101" s="9"/>
    </row>
    <row r="102" spans="1:102" s="3" customFormat="1" ht="20.25" customHeight="1" thickTop="1" thickBot="1" x14ac:dyDescent="0.25">
      <c r="A102" s="9"/>
      <c r="B102" s="290" t="s">
        <v>1017</v>
      </c>
      <c r="C102" s="9"/>
      <c r="D102" s="9"/>
      <c r="E102" s="317"/>
      <c r="F102" s="317"/>
      <c r="G102" s="317"/>
      <c r="H102" s="317"/>
      <c r="I102" s="317"/>
      <c r="J102" s="317"/>
      <c r="K102" s="317"/>
      <c r="L102" s="317"/>
      <c r="M102" s="317"/>
      <c r="N102" s="317"/>
      <c r="O102" s="317"/>
      <c r="P102" s="317"/>
      <c r="Q102" s="317"/>
      <c r="R102" s="317"/>
      <c r="S102" s="317"/>
      <c r="T102" s="317"/>
      <c r="U102" s="317"/>
      <c r="V102" s="317"/>
      <c r="W102" s="317"/>
      <c r="X102" s="317"/>
      <c r="Y102" s="317"/>
      <c r="Z102" s="317"/>
      <c r="AA102" s="317"/>
      <c r="AB102" s="317"/>
      <c r="AC102" s="317"/>
      <c r="AD102" s="317"/>
      <c r="AE102" s="317"/>
      <c r="AF102" s="317"/>
      <c r="AG102" s="317"/>
      <c r="AH102" s="317"/>
      <c r="AI102" s="317"/>
      <c r="AJ102" s="317"/>
      <c r="AK102" s="317"/>
      <c r="AL102" s="317"/>
      <c r="AM102" s="317"/>
      <c r="AN102" s="317"/>
      <c r="AO102" s="317"/>
      <c r="AP102" s="317"/>
      <c r="AQ102" s="317"/>
      <c r="AR102" s="317"/>
      <c r="AS102" s="317"/>
      <c r="AT102" s="317"/>
      <c r="AU102" s="12"/>
      <c r="AV102" s="9"/>
      <c r="AW102" s="12"/>
      <c r="AX102" s="9"/>
      <c r="AY102" s="9"/>
      <c r="AZ102" s="9"/>
      <c r="BA102" s="290" t="s">
        <v>1017</v>
      </c>
      <c r="BB102" s="9"/>
      <c r="BC102" s="9"/>
      <c r="BD102" s="317"/>
      <c r="BE102" s="317"/>
      <c r="BF102" s="317"/>
      <c r="BG102" s="317"/>
      <c r="BH102" s="317"/>
      <c r="BI102" s="317"/>
      <c r="BJ102" s="317"/>
      <c r="BK102" s="317"/>
      <c r="BL102" s="317"/>
      <c r="BM102" s="317"/>
      <c r="BN102" s="317"/>
      <c r="BO102" s="317"/>
      <c r="BP102" s="317"/>
      <c r="BQ102" s="317"/>
      <c r="BR102" s="317"/>
      <c r="BS102" s="317"/>
      <c r="BT102" s="317"/>
      <c r="BU102" s="317"/>
      <c r="BV102" s="317"/>
      <c r="BW102" s="317"/>
      <c r="BX102" s="317"/>
      <c r="BY102" s="317"/>
      <c r="BZ102" s="317"/>
      <c r="CA102" s="317"/>
      <c r="CB102" s="317"/>
      <c r="CC102" s="317"/>
      <c r="CD102" s="317"/>
      <c r="CE102" s="317"/>
      <c r="CF102" s="317"/>
      <c r="CG102" s="317"/>
      <c r="CH102" s="317"/>
      <c r="CI102" s="317"/>
      <c r="CJ102" s="317"/>
      <c r="CK102" s="317"/>
      <c r="CL102" s="317"/>
      <c r="CM102" s="317"/>
      <c r="CN102" s="317"/>
      <c r="CO102" s="317"/>
      <c r="CP102" s="317"/>
      <c r="CQ102" s="317"/>
      <c r="CR102" s="317"/>
      <c r="CS102" s="317"/>
      <c r="CT102" s="12"/>
      <c r="CU102" s="9"/>
      <c r="CV102" s="12"/>
      <c r="CW102" s="9"/>
      <c r="CX102" s="9"/>
    </row>
    <row r="103" spans="1:102" s="3" customFormat="1" ht="20.25" customHeight="1" thickTop="1" x14ac:dyDescent="0.2">
      <c r="A103" s="9"/>
      <c r="B103" s="291" t="s">
        <v>1018</v>
      </c>
      <c r="C103" s="292" t="s">
        <v>167</v>
      </c>
      <c r="D103" s="292">
        <v>3</v>
      </c>
      <c r="E103" s="1037"/>
      <c r="F103" s="1037"/>
      <c r="G103" s="1037"/>
      <c r="H103" s="1037"/>
      <c r="I103" s="1037"/>
      <c r="J103" s="1038">
        <f t="shared" ref="J103:J129" si="28">IFERROR(SUM(E103:I103), 0)</f>
        <v>0</v>
      </c>
      <c r="K103" s="1333">
        <v>0</v>
      </c>
      <c r="L103" s="1333">
        <v>0</v>
      </c>
      <c r="M103" s="1333">
        <v>0</v>
      </c>
      <c r="N103" s="1333">
        <v>0</v>
      </c>
      <c r="O103" s="1333">
        <v>0</v>
      </c>
      <c r="P103" s="301">
        <f t="shared" ref="P103:P129" si="29">IFERROR(SUM(K103:O103), 0)</f>
        <v>0</v>
      </c>
      <c r="Q103" s="1037"/>
      <c r="R103" s="1037"/>
      <c r="S103" s="1037"/>
      <c r="T103" s="1037"/>
      <c r="U103" s="1037"/>
      <c r="V103" s="1038">
        <f t="shared" ref="V103:V129" si="30">IFERROR(SUM(Q103:U103), 0)</f>
        <v>0</v>
      </c>
      <c r="W103" s="1037"/>
      <c r="X103" s="1037"/>
      <c r="Y103" s="1037"/>
      <c r="Z103" s="1037"/>
      <c r="AA103" s="1037"/>
      <c r="AB103" s="1038">
        <f t="shared" ref="AB103:AB129" si="31">IFERROR(SUM(W103:AA103), 0)</f>
        <v>0</v>
      </c>
      <c r="AC103" s="1037"/>
      <c r="AD103" s="1037"/>
      <c r="AE103" s="1037"/>
      <c r="AF103" s="1037"/>
      <c r="AG103" s="1037"/>
      <c r="AH103" s="1038">
        <f t="shared" ref="AH103:AH129" si="32">IFERROR(SUM(AC103:AG103), 0)</f>
        <v>0</v>
      </c>
      <c r="AI103" s="1037"/>
      <c r="AJ103" s="1037"/>
      <c r="AK103" s="1037"/>
      <c r="AL103" s="1037"/>
      <c r="AM103" s="1037"/>
      <c r="AN103" s="1038">
        <f t="shared" ref="AN103:AN129" si="33">IFERROR(SUM(AI103:AM103), 0)</f>
        <v>0</v>
      </c>
      <c r="AO103" s="1037"/>
      <c r="AP103" s="1037"/>
      <c r="AQ103" s="1037"/>
      <c r="AR103" s="1037"/>
      <c r="AS103" s="1037"/>
      <c r="AT103" s="1045">
        <f t="shared" ref="AT103:AT129" si="34">IFERROR(SUM(AO103:AS103), 0)</f>
        <v>0</v>
      </c>
      <c r="AU103" s="9"/>
      <c r="AV103" s="303" t="s">
        <v>1959</v>
      </c>
      <c r="AW103" s="9"/>
      <c r="AX103" s="1329" t="s">
        <v>1020</v>
      </c>
      <c r="AY103" s="9"/>
      <c r="AZ103" s="9"/>
      <c r="BA103" s="291" t="s">
        <v>1018</v>
      </c>
      <c r="BB103" s="292" t="s">
        <v>167</v>
      </c>
      <c r="BC103" s="292">
        <v>3</v>
      </c>
      <c r="BD103" s="304" t="s">
        <v>1960</v>
      </c>
      <c r="BE103" s="304" t="s">
        <v>1961</v>
      </c>
      <c r="BF103" s="304" t="s">
        <v>1962</v>
      </c>
      <c r="BG103" s="304" t="s">
        <v>1963</v>
      </c>
      <c r="BH103" s="304" t="s">
        <v>1964</v>
      </c>
      <c r="BI103" s="301" t="s">
        <v>1965</v>
      </c>
      <c r="BJ103" s="304" t="s">
        <v>1960</v>
      </c>
      <c r="BK103" s="304" t="s">
        <v>1961</v>
      </c>
      <c r="BL103" s="304" t="s">
        <v>1962</v>
      </c>
      <c r="BM103" s="304" t="s">
        <v>1963</v>
      </c>
      <c r="BN103" s="304" t="s">
        <v>1964</v>
      </c>
      <c r="BO103" s="301" t="s">
        <v>1965</v>
      </c>
      <c r="BP103" s="304" t="s">
        <v>1960</v>
      </c>
      <c r="BQ103" s="304" t="s">
        <v>1961</v>
      </c>
      <c r="BR103" s="304" t="s">
        <v>1962</v>
      </c>
      <c r="BS103" s="304" t="s">
        <v>1963</v>
      </c>
      <c r="BT103" s="304" t="s">
        <v>1964</v>
      </c>
      <c r="BU103" s="301" t="s">
        <v>1965</v>
      </c>
      <c r="BV103" s="304" t="s">
        <v>1960</v>
      </c>
      <c r="BW103" s="304" t="s">
        <v>1961</v>
      </c>
      <c r="BX103" s="304" t="s">
        <v>1962</v>
      </c>
      <c r="BY103" s="304" t="s">
        <v>1963</v>
      </c>
      <c r="BZ103" s="304" t="s">
        <v>1964</v>
      </c>
      <c r="CA103" s="301" t="s">
        <v>1965</v>
      </c>
      <c r="CB103" s="304" t="s">
        <v>1960</v>
      </c>
      <c r="CC103" s="304" t="s">
        <v>1961</v>
      </c>
      <c r="CD103" s="304" t="s">
        <v>1962</v>
      </c>
      <c r="CE103" s="304" t="s">
        <v>1963</v>
      </c>
      <c r="CF103" s="304" t="s">
        <v>1964</v>
      </c>
      <c r="CG103" s="301" t="s">
        <v>1965</v>
      </c>
      <c r="CH103" s="304" t="s">
        <v>1960</v>
      </c>
      <c r="CI103" s="304" t="s">
        <v>1961</v>
      </c>
      <c r="CJ103" s="304" t="s">
        <v>1962</v>
      </c>
      <c r="CK103" s="304" t="s">
        <v>1963</v>
      </c>
      <c r="CL103" s="304" t="s">
        <v>1964</v>
      </c>
      <c r="CM103" s="301" t="s">
        <v>1965</v>
      </c>
      <c r="CN103" s="304" t="s">
        <v>1960</v>
      </c>
      <c r="CO103" s="304" t="s">
        <v>1961</v>
      </c>
      <c r="CP103" s="304" t="s">
        <v>1962</v>
      </c>
      <c r="CQ103" s="304" t="s">
        <v>1963</v>
      </c>
      <c r="CR103" s="305" t="s">
        <v>1964</v>
      </c>
      <c r="CS103" s="302" t="s">
        <v>1965</v>
      </c>
      <c r="CT103" s="9"/>
      <c r="CU103" s="303" t="s">
        <v>1959</v>
      </c>
      <c r="CV103" s="9"/>
      <c r="CW103" s="303"/>
      <c r="CX103" s="9"/>
    </row>
    <row r="104" spans="1:102" s="3" customFormat="1" ht="20.25" customHeight="1" x14ac:dyDescent="0.2">
      <c r="A104" s="9"/>
      <c r="B104" s="294" t="s">
        <v>1027</v>
      </c>
      <c r="C104" s="286" t="s">
        <v>167</v>
      </c>
      <c r="D104" s="286">
        <v>3</v>
      </c>
      <c r="E104" s="1039"/>
      <c r="F104" s="1039"/>
      <c r="G104" s="1039"/>
      <c r="H104" s="1039"/>
      <c r="I104" s="1039"/>
      <c r="J104" s="1040">
        <f t="shared" si="28"/>
        <v>0</v>
      </c>
      <c r="K104" s="1327">
        <v>0</v>
      </c>
      <c r="L104" s="1327">
        <v>0</v>
      </c>
      <c r="M104" s="1327">
        <v>0</v>
      </c>
      <c r="N104" s="1327">
        <v>0</v>
      </c>
      <c r="O104" s="1327">
        <v>0</v>
      </c>
      <c r="P104" s="306">
        <f t="shared" si="29"/>
        <v>0</v>
      </c>
      <c r="Q104" s="1039"/>
      <c r="R104" s="1039"/>
      <c r="S104" s="1039"/>
      <c r="T104" s="1039"/>
      <c r="U104" s="1039"/>
      <c r="V104" s="1040">
        <f t="shared" si="30"/>
        <v>0</v>
      </c>
      <c r="W104" s="1039"/>
      <c r="X104" s="1039"/>
      <c r="Y104" s="1039"/>
      <c r="Z104" s="1039"/>
      <c r="AA104" s="1039"/>
      <c r="AB104" s="1040">
        <f t="shared" si="31"/>
        <v>0</v>
      </c>
      <c r="AC104" s="1039"/>
      <c r="AD104" s="1039"/>
      <c r="AE104" s="1039"/>
      <c r="AF104" s="1039"/>
      <c r="AG104" s="1039"/>
      <c r="AH104" s="1040">
        <f t="shared" si="32"/>
        <v>0</v>
      </c>
      <c r="AI104" s="1039"/>
      <c r="AJ104" s="1039"/>
      <c r="AK104" s="1039"/>
      <c r="AL104" s="1039"/>
      <c r="AM104" s="1039"/>
      <c r="AN104" s="1040">
        <f t="shared" si="33"/>
        <v>0</v>
      </c>
      <c r="AO104" s="1039"/>
      <c r="AP104" s="1039"/>
      <c r="AQ104" s="1039"/>
      <c r="AR104" s="1039"/>
      <c r="AS104" s="1039"/>
      <c r="AT104" s="1046">
        <f t="shared" si="34"/>
        <v>0</v>
      </c>
      <c r="AU104" s="9"/>
      <c r="AV104" s="308" t="s">
        <v>1966</v>
      </c>
      <c r="AW104" s="9"/>
      <c r="AX104" s="1330" t="s">
        <v>1029</v>
      </c>
      <c r="AY104" s="9"/>
      <c r="AZ104" s="9"/>
      <c r="BA104" s="294" t="s">
        <v>1027</v>
      </c>
      <c r="BB104" s="286" t="s">
        <v>167</v>
      </c>
      <c r="BC104" s="286">
        <v>3</v>
      </c>
      <c r="BD104" s="309" t="s">
        <v>1967</v>
      </c>
      <c r="BE104" s="309" t="s">
        <v>1968</v>
      </c>
      <c r="BF104" s="309" t="s">
        <v>1969</v>
      </c>
      <c r="BG104" s="309" t="s">
        <v>1970</v>
      </c>
      <c r="BH104" s="309" t="s">
        <v>1971</v>
      </c>
      <c r="BI104" s="306" t="s">
        <v>1972</v>
      </c>
      <c r="BJ104" s="309" t="s">
        <v>1967</v>
      </c>
      <c r="BK104" s="309" t="s">
        <v>1968</v>
      </c>
      <c r="BL104" s="309" t="s">
        <v>1969</v>
      </c>
      <c r="BM104" s="309" t="s">
        <v>1970</v>
      </c>
      <c r="BN104" s="309" t="s">
        <v>1971</v>
      </c>
      <c r="BO104" s="306" t="s">
        <v>1972</v>
      </c>
      <c r="BP104" s="309" t="s">
        <v>1967</v>
      </c>
      <c r="BQ104" s="309" t="s">
        <v>1968</v>
      </c>
      <c r="BR104" s="309" t="s">
        <v>1969</v>
      </c>
      <c r="BS104" s="309" t="s">
        <v>1970</v>
      </c>
      <c r="BT104" s="309" t="s">
        <v>1971</v>
      </c>
      <c r="BU104" s="306" t="s">
        <v>1972</v>
      </c>
      <c r="BV104" s="309" t="s">
        <v>1967</v>
      </c>
      <c r="BW104" s="309" t="s">
        <v>1968</v>
      </c>
      <c r="BX104" s="309" t="s">
        <v>1969</v>
      </c>
      <c r="BY104" s="309" t="s">
        <v>1970</v>
      </c>
      <c r="BZ104" s="309" t="s">
        <v>1971</v>
      </c>
      <c r="CA104" s="306" t="s">
        <v>1972</v>
      </c>
      <c r="CB104" s="309" t="s">
        <v>1967</v>
      </c>
      <c r="CC104" s="309" t="s">
        <v>1968</v>
      </c>
      <c r="CD104" s="309" t="s">
        <v>1969</v>
      </c>
      <c r="CE104" s="309" t="s">
        <v>1970</v>
      </c>
      <c r="CF104" s="309" t="s">
        <v>1971</v>
      </c>
      <c r="CG104" s="306" t="s">
        <v>1972</v>
      </c>
      <c r="CH104" s="309" t="s">
        <v>1967</v>
      </c>
      <c r="CI104" s="309" t="s">
        <v>1968</v>
      </c>
      <c r="CJ104" s="309" t="s">
        <v>1969</v>
      </c>
      <c r="CK104" s="309" t="s">
        <v>1970</v>
      </c>
      <c r="CL104" s="309" t="s">
        <v>1971</v>
      </c>
      <c r="CM104" s="306" t="s">
        <v>1972</v>
      </c>
      <c r="CN104" s="309" t="s">
        <v>1967</v>
      </c>
      <c r="CO104" s="309" t="s">
        <v>1968</v>
      </c>
      <c r="CP104" s="309" t="s">
        <v>1969</v>
      </c>
      <c r="CQ104" s="309" t="s">
        <v>1970</v>
      </c>
      <c r="CR104" s="310" t="s">
        <v>1971</v>
      </c>
      <c r="CS104" s="307" t="s">
        <v>1972</v>
      </c>
      <c r="CT104" s="9"/>
      <c r="CU104" s="308" t="s">
        <v>1966</v>
      </c>
      <c r="CV104" s="9"/>
      <c r="CW104" s="308"/>
      <c r="CX104" s="9"/>
    </row>
    <row r="105" spans="1:102" s="3" customFormat="1" ht="20.25" customHeight="1" x14ac:dyDescent="0.2">
      <c r="A105" s="9"/>
      <c r="B105" s="294" t="s">
        <v>1036</v>
      </c>
      <c r="C105" s="286" t="s">
        <v>167</v>
      </c>
      <c r="D105" s="286">
        <v>3</v>
      </c>
      <c r="E105" s="1040">
        <f>IFERROR(SUM(E103:E104), 0)</f>
        <v>0</v>
      </c>
      <c r="F105" s="1040">
        <f>IFERROR(SUM(F103:F104), 0)</f>
        <v>0</v>
      </c>
      <c r="G105" s="1040">
        <f>IFERROR(SUM(G103:G104), 0)</f>
        <v>0</v>
      </c>
      <c r="H105" s="1040">
        <f>IFERROR(SUM(H103:H104), 0)</f>
        <v>0</v>
      </c>
      <c r="I105" s="1040">
        <f>IFERROR(SUM(I103:I104), 0)</f>
        <v>0</v>
      </c>
      <c r="J105" s="1040">
        <f t="shared" si="28"/>
        <v>0</v>
      </c>
      <c r="K105" s="306">
        <f>IFERROR(SUM(K103:K104), 0)</f>
        <v>0</v>
      </c>
      <c r="L105" s="306">
        <f>IFERROR(SUM(L103:L104), 0)</f>
        <v>0</v>
      </c>
      <c r="M105" s="306">
        <f>IFERROR(SUM(M103:M104), 0)</f>
        <v>0</v>
      </c>
      <c r="N105" s="306">
        <f>IFERROR(SUM(N103:N104), 0)</f>
        <v>0</v>
      </c>
      <c r="O105" s="306">
        <f>IFERROR(SUM(O103:O104), 0)</f>
        <v>0</v>
      </c>
      <c r="P105" s="306">
        <f t="shared" si="29"/>
        <v>0</v>
      </c>
      <c r="Q105" s="1040">
        <f>IFERROR(SUM(Q103:Q104), 0)</f>
        <v>0</v>
      </c>
      <c r="R105" s="1040">
        <f>IFERROR(SUM(R103:R104), 0)</f>
        <v>0</v>
      </c>
      <c r="S105" s="1040">
        <f>IFERROR(SUM(S103:S104), 0)</f>
        <v>0</v>
      </c>
      <c r="T105" s="1040">
        <f>IFERROR(SUM(T103:T104), 0)</f>
        <v>0</v>
      </c>
      <c r="U105" s="1040">
        <f>IFERROR(SUM(U103:U104), 0)</f>
        <v>0</v>
      </c>
      <c r="V105" s="1040">
        <f t="shared" si="30"/>
        <v>0</v>
      </c>
      <c r="W105" s="1040">
        <f>IFERROR(SUM(W103:W104), 0)</f>
        <v>0</v>
      </c>
      <c r="X105" s="1040">
        <f>IFERROR(SUM(X103:X104), 0)</f>
        <v>0</v>
      </c>
      <c r="Y105" s="1040">
        <f>IFERROR(SUM(Y103:Y104), 0)</f>
        <v>0</v>
      </c>
      <c r="Z105" s="1040">
        <f>IFERROR(SUM(Z103:Z104), 0)</f>
        <v>0</v>
      </c>
      <c r="AA105" s="1040">
        <f>IFERROR(SUM(AA103:AA104), 0)</f>
        <v>0</v>
      </c>
      <c r="AB105" s="1040">
        <f t="shared" si="31"/>
        <v>0</v>
      </c>
      <c r="AC105" s="1040">
        <f>IFERROR(SUM(AC103:AC104), 0)</f>
        <v>0</v>
      </c>
      <c r="AD105" s="1040">
        <f>IFERROR(SUM(AD103:AD104), 0)</f>
        <v>0</v>
      </c>
      <c r="AE105" s="1040">
        <f>IFERROR(SUM(AE103:AE104), 0)</f>
        <v>0</v>
      </c>
      <c r="AF105" s="1040">
        <f>IFERROR(SUM(AF103:AF104), 0)</f>
        <v>0</v>
      </c>
      <c r="AG105" s="1040">
        <f>IFERROR(SUM(AG103:AG104), 0)</f>
        <v>0</v>
      </c>
      <c r="AH105" s="1040">
        <f t="shared" si="32"/>
        <v>0</v>
      </c>
      <c r="AI105" s="1040">
        <f>IFERROR(SUM(AI103:AI104), 0)</f>
        <v>0</v>
      </c>
      <c r="AJ105" s="1040">
        <f>IFERROR(SUM(AJ103:AJ104), 0)</f>
        <v>0</v>
      </c>
      <c r="AK105" s="1040">
        <f>IFERROR(SUM(AK103:AK104), 0)</f>
        <v>0</v>
      </c>
      <c r="AL105" s="1040">
        <f>IFERROR(SUM(AL103:AL104), 0)</f>
        <v>0</v>
      </c>
      <c r="AM105" s="1040">
        <f>IFERROR(SUM(AM103:AM104), 0)</f>
        <v>0</v>
      </c>
      <c r="AN105" s="1040">
        <f t="shared" si="33"/>
        <v>0</v>
      </c>
      <c r="AO105" s="1040">
        <f>IFERROR(SUM(AO103:AO104), 0)</f>
        <v>0</v>
      </c>
      <c r="AP105" s="1040">
        <f>IFERROR(SUM(AP103:AP104), 0)</f>
        <v>0</v>
      </c>
      <c r="AQ105" s="1040">
        <f>IFERROR(SUM(AQ103:AQ104), 0)</f>
        <v>0</v>
      </c>
      <c r="AR105" s="1040">
        <f>IFERROR(SUM(AR103:AR104), 0)</f>
        <v>0</v>
      </c>
      <c r="AS105" s="1040">
        <f>IFERROR(SUM(AS103:AS104), 0)</f>
        <v>0</v>
      </c>
      <c r="AT105" s="1046">
        <f t="shared" si="34"/>
        <v>0</v>
      </c>
      <c r="AU105" s="9"/>
      <c r="AV105" s="308" t="s">
        <v>1973</v>
      </c>
      <c r="AW105" s="9"/>
      <c r="AX105" s="1330" t="s">
        <v>1038</v>
      </c>
      <c r="AY105" s="9"/>
      <c r="AZ105" s="9"/>
      <c r="BA105" s="294" t="s">
        <v>1036</v>
      </c>
      <c r="BB105" s="286" t="s">
        <v>167</v>
      </c>
      <c r="BC105" s="286">
        <v>3</v>
      </c>
      <c r="BD105" s="306" t="s">
        <v>1974</v>
      </c>
      <c r="BE105" s="306" t="s">
        <v>1975</v>
      </c>
      <c r="BF105" s="306" t="s">
        <v>1976</v>
      </c>
      <c r="BG105" s="306" t="s">
        <v>1977</v>
      </c>
      <c r="BH105" s="306" t="s">
        <v>1978</v>
      </c>
      <c r="BI105" s="306" t="s">
        <v>1979</v>
      </c>
      <c r="BJ105" s="306" t="s">
        <v>1974</v>
      </c>
      <c r="BK105" s="306" t="s">
        <v>1975</v>
      </c>
      <c r="BL105" s="306" t="s">
        <v>1976</v>
      </c>
      <c r="BM105" s="306" t="s">
        <v>1977</v>
      </c>
      <c r="BN105" s="306" t="s">
        <v>1978</v>
      </c>
      <c r="BO105" s="306" t="s">
        <v>1979</v>
      </c>
      <c r="BP105" s="306" t="s">
        <v>1974</v>
      </c>
      <c r="BQ105" s="306" t="s">
        <v>1975</v>
      </c>
      <c r="BR105" s="306" t="s">
        <v>1976</v>
      </c>
      <c r="BS105" s="306" t="s">
        <v>1977</v>
      </c>
      <c r="BT105" s="306" t="s">
        <v>1978</v>
      </c>
      <c r="BU105" s="306" t="s">
        <v>1979</v>
      </c>
      <c r="BV105" s="306" t="s">
        <v>1974</v>
      </c>
      <c r="BW105" s="306" t="s">
        <v>1975</v>
      </c>
      <c r="BX105" s="306" t="s">
        <v>1976</v>
      </c>
      <c r="BY105" s="306" t="s">
        <v>1977</v>
      </c>
      <c r="BZ105" s="306" t="s">
        <v>1978</v>
      </c>
      <c r="CA105" s="306" t="s">
        <v>1979</v>
      </c>
      <c r="CB105" s="306" t="s">
        <v>1974</v>
      </c>
      <c r="CC105" s="306" t="s">
        <v>1975</v>
      </c>
      <c r="CD105" s="306" t="s">
        <v>1976</v>
      </c>
      <c r="CE105" s="306" t="s">
        <v>1977</v>
      </c>
      <c r="CF105" s="306" t="s">
        <v>1978</v>
      </c>
      <c r="CG105" s="306" t="s">
        <v>1979</v>
      </c>
      <c r="CH105" s="306" t="s">
        <v>1974</v>
      </c>
      <c r="CI105" s="306" t="s">
        <v>1975</v>
      </c>
      <c r="CJ105" s="306" t="s">
        <v>1976</v>
      </c>
      <c r="CK105" s="306" t="s">
        <v>1977</v>
      </c>
      <c r="CL105" s="306" t="s">
        <v>1978</v>
      </c>
      <c r="CM105" s="306" t="s">
        <v>1979</v>
      </c>
      <c r="CN105" s="306" t="s">
        <v>1974</v>
      </c>
      <c r="CO105" s="306" t="s">
        <v>1975</v>
      </c>
      <c r="CP105" s="306" t="s">
        <v>1976</v>
      </c>
      <c r="CQ105" s="306" t="s">
        <v>1977</v>
      </c>
      <c r="CR105" s="311" t="s">
        <v>1978</v>
      </c>
      <c r="CS105" s="307" t="s">
        <v>1979</v>
      </c>
      <c r="CT105" s="9"/>
      <c r="CU105" s="308" t="s">
        <v>1973</v>
      </c>
      <c r="CV105" s="9"/>
      <c r="CW105" s="308"/>
      <c r="CX105" s="9"/>
    </row>
    <row r="106" spans="1:102" s="3" customFormat="1" ht="20.25" customHeight="1" x14ac:dyDescent="0.2">
      <c r="A106" s="9"/>
      <c r="B106" s="294" t="s">
        <v>1045</v>
      </c>
      <c r="C106" s="286" t="s">
        <v>167</v>
      </c>
      <c r="D106" s="286">
        <v>3</v>
      </c>
      <c r="E106" s="1039"/>
      <c r="F106" s="1039"/>
      <c r="G106" s="1039"/>
      <c r="H106" s="1039"/>
      <c r="I106" s="1039"/>
      <c r="J106" s="1040">
        <f t="shared" si="28"/>
        <v>0</v>
      </c>
      <c r="K106" s="1327">
        <v>0</v>
      </c>
      <c r="L106" s="1327">
        <v>0</v>
      </c>
      <c r="M106" s="1327">
        <v>0</v>
      </c>
      <c r="N106" s="1327">
        <v>0</v>
      </c>
      <c r="O106" s="1327">
        <v>0</v>
      </c>
      <c r="P106" s="306">
        <f t="shared" si="29"/>
        <v>0</v>
      </c>
      <c r="Q106" s="1039"/>
      <c r="R106" s="1039"/>
      <c r="S106" s="1039"/>
      <c r="T106" s="1039"/>
      <c r="U106" s="1039"/>
      <c r="V106" s="1040">
        <f t="shared" si="30"/>
        <v>0</v>
      </c>
      <c r="W106" s="1039"/>
      <c r="X106" s="1039"/>
      <c r="Y106" s="1039"/>
      <c r="Z106" s="1039"/>
      <c r="AA106" s="1039"/>
      <c r="AB106" s="1040">
        <f t="shared" si="31"/>
        <v>0</v>
      </c>
      <c r="AC106" s="1039"/>
      <c r="AD106" s="1039"/>
      <c r="AE106" s="1039"/>
      <c r="AF106" s="1039"/>
      <c r="AG106" s="1039"/>
      <c r="AH106" s="1040">
        <f t="shared" si="32"/>
        <v>0</v>
      </c>
      <c r="AI106" s="1039"/>
      <c r="AJ106" s="1039"/>
      <c r="AK106" s="1039"/>
      <c r="AL106" s="1039"/>
      <c r="AM106" s="1039"/>
      <c r="AN106" s="1040">
        <f t="shared" si="33"/>
        <v>0</v>
      </c>
      <c r="AO106" s="1039"/>
      <c r="AP106" s="1039"/>
      <c r="AQ106" s="1039"/>
      <c r="AR106" s="1039"/>
      <c r="AS106" s="1039"/>
      <c r="AT106" s="1046">
        <f t="shared" si="34"/>
        <v>0</v>
      </c>
      <c r="AU106" s="289"/>
      <c r="AV106" s="308" t="s">
        <v>1980</v>
      </c>
      <c r="AW106" s="9"/>
      <c r="AX106" s="1330" t="s">
        <v>1020</v>
      </c>
      <c r="AY106" s="9"/>
      <c r="AZ106" s="9"/>
      <c r="BA106" s="294" t="s">
        <v>1045</v>
      </c>
      <c r="BB106" s="286" t="s">
        <v>167</v>
      </c>
      <c r="BC106" s="286">
        <v>3</v>
      </c>
      <c r="BD106" s="309" t="s">
        <v>1981</v>
      </c>
      <c r="BE106" s="309" t="s">
        <v>1982</v>
      </c>
      <c r="BF106" s="309" t="s">
        <v>1983</v>
      </c>
      <c r="BG106" s="309" t="s">
        <v>1984</v>
      </c>
      <c r="BH106" s="309" t="s">
        <v>1985</v>
      </c>
      <c r="BI106" s="306" t="s">
        <v>1986</v>
      </c>
      <c r="BJ106" s="309" t="s">
        <v>1981</v>
      </c>
      <c r="BK106" s="309" t="s">
        <v>1982</v>
      </c>
      <c r="BL106" s="309" t="s">
        <v>1983</v>
      </c>
      <c r="BM106" s="309" t="s">
        <v>1984</v>
      </c>
      <c r="BN106" s="309" t="s">
        <v>1985</v>
      </c>
      <c r="BO106" s="306" t="s">
        <v>1986</v>
      </c>
      <c r="BP106" s="309" t="s">
        <v>1981</v>
      </c>
      <c r="BQ106" s="309" t="s">
        <v>1982</v>
      </c>
      <c r="BR106" s="309" t="s">
        <v>1983</v>
      </c>
      <c r="BS106" s="309" t="s">
        <v>1984</v>
      </c>
      <c r="BT106" s="309" t="s">
        <v>1985</v>
      </c>
      <c r="BU106" s="306" t="s">
        <v>1986</v>
      </c>
      <c r="BV106" s="309" t="s">
        <v>1981</v>
      </c>
      <c r="BW106" s="309" t="s">
        <v>1982</v>
      </c>
      <c r="BX106" s="309" t="s">
        <v>1983</v>
      </c>
      <c r="BY106" s="309" t="s">
        <v>1984</v>
      </c>
      <c r="BZ106" s="309" t="s">
        <v>1985</v>
      </c>
      <c r="CA106" s="306" t="s">
        <v>1986</v>
      </c>
      <c r="CB106" s="309" t="s">
        <v>1981</v>
      </c>
      <c r="CC106" s="309" t="s">
        <v>1982</v>
      </c>
      <c r="CD106" s="309" t="s">
        <v>1983</v>
      </c>
      <c r="CE106" s="309" t="s">
        <v>1984</v>
      </c>
      <c r="CF106" s="309" t="s">
        <v>1985</v>
      </c>
      <c r="CG106" s="306" t="s">
        <v>1986</v>
      </c>
      <c r="CH106" s="309" t="s">
        <v>1981</v>
      </c>
      <c r="CI106" s="309" t="s">
        <v>1982</v>
      </c>
      <c r="CJ106" s="309" t="s">
        <v>1983</v>
      </c>
      <c r="CK106" s="309" t="s">
        <v>1984</v>
      </c>
      <c r="CL106" s="309" t="s">
        <v>1985</v>
      </c>
      <c r="CM106" s="306" t="s">
        <v>1986</v>
      </c>
      <c r="CN106" s="309" t="s">
        <v>1981</v>
      </c>
      <c r="CO106" s="309" t="s">
        <v>1982</v>
      </c>
      <c r="CP106" s="309" t="s">
        <v>1983</v>
      </c>
      <c r="CQ106" s="309" t="s">
        <v>1984</v>
      </c>
      <c r="CR106" s="310" t="s">
        <v>1985</v>
      </c>
      <c r="CS106" s="307" t="s">
        <v>1986</v>
      </c>
      <c r="CT106" s="289"/>
      <c r="CU106" s="308" t="s">
        <v>1980</v>
      </c>
      <c r="CV106" s="9"/>
      <c r="CW106" s="308"/>
      <c r="CX106" s="9"/>
    </row>
    <row r="107" spans="1:102" s="3" customFormat="1" ht="20.25" customHeight="1" x14ac:dyDescent="0.2">
      <c r="A107" s="9"/>
      <c r="B107" s="294" t="s">
        <v>1053</v>
      </c>
      <c r="C107" s="286" t="s">
        <v>167</v>
      </c>
      <c r="D107" s="286">
        <v>3</v>
      </c>
      <c r="E107" s="1039"/>
      <c r="F107" s="1039"/>
      <c r="G107" s="1039"/>
      <c r="H107" s="1039"/>
      <c r="I107" s="1039"/>
      <c r="J107" s="1040">
        <f t="shared" si="28"/>
        <v>0</v>
      </c>
      <c r="K107" s="1327">
        <v>0</v>
      </c>
      <c r="L107" s="1327">
        <v>0</v>
      </c>
      <c r="M107" s="1327">
        <v>0</v>
      </c>
      <c r="N107" s="1327">
        <v>0</v>
      </c>
      <c r="O107" s="1327">
        <v>0</v>
      </c>
      <c r="P107" s="306">
        <f t="shared" si="29"/>
        <v>0</v>
      </c>
      <c r="Q107" s="1039"/>
      <c r="R107" s="1039"/>
      <c r="S107" s="1039"/>
      <c r="T107" s="1039"/>
      <c r="U107" s="1039"/>
      <c r="V107" s="1040">
        <f t="shared" si="30"/>
        <v>0</v>
      </c>
      <c r="W107" s="1039"/>
      <c r="X107" s="1039"/>
      <c r="Y107" s="1039"/>
      <c r="Z107" s="1039"/>
      <c r="AA107" s="1039"/>
      <c r="AB107" s="1040">
        <f t="shared" si="31"/>
        <v>0</v>
      </c>
      <c r="AC107" s="1039"/>
      <c r="AD107" s="1039"/>
      <c r="AE107" s="1039"/>
      <c r="AF107" s="1039"/>
      <c r="AG107" s="1039"/>
      <c r="AH107" s="1040">
        <f t="shared" si="32"/>
        <v>0</v>
      </c>
      <c r="AI107" s="1039"/>
      <c r="AJ107" s="1039"/>
      <c r="AK107" s="1039"/>
      <c r="AL107" s="1039"/>
      <c r="AM107" s="1039"/>
      <c r="AN107" s="1040">
        <f t="shared" si="33"/>
        <v>0</v>
      </c>
      <c r="AO107" s="1039"/>
      <c r="AP107" s="1039"/>
      <c r="AQ107" s="1039"/>
      <c r="AR107" s="1039"/>
      <c r="AS107" s="1039"/>
      <c r="AT107" s="1046">
        <f t="shared" si="34"/>
        <v>0</v>
      </c>
      <c r="AU107" s="289"/>
      <c r="AV107" s="308" t="s">
        <v>1987</v>
      </c>
      <c r="AW107" s="9"/>
      <c r="AX107" s="1330" t="s">
        <v>1029</v>
      </c>
      <c r="AY107" s="9"/>
      <c r="AZ107" s="9"/>
      <c r="BA107" s="294" t="s">
        <v>1053</v>
      </c>
      <c r="BB107" s="286" t="s">
        <v>167</v>
      </c>
      <c r="BC107" s="286">
        <v>3</v>
      </c>
      <c r="BD107" s="309" t="s">
        <v>1988</v>
      </c>
      <c r="BE107" s="309" t="s">
        <v>1989</v>
      </c>
      <c r="BF107" s="309" t="s">
        <v>1990</v>
      </c>
      <c r="BG107" s="309" t="s">
        <v>1991</v>
      </c>
      <c r="BH107" s="309" t="s">
        <v>1992</v>
      </c>
      <c r="BI107" s="306" t="s">
        <v>1993</v>
      </c>
      <c r="BJ107" s="309" t="s">
        <v>1988</v>
      </c>
      <c r="BK107" s="309" t="s">
        <v>1989</v>
      </c>
      <c r="BL107" s="309" t="s">
        <v>1990</v>
      </c>
      <c r="BM107" s="309" t="s">
        <v>1991</v>
      </c>
      <c r="BN107" s="309" t="s">
        <v>1992</v>
      </c>
      <c r="BO107" s="306" t="s">
        <v>1993</v>
      </c>
      <c r="BP107" s="309" t="s">
        <v>1988</v>
      </c>
      <c r="BQ107" s="309" t="s">
        <v>1989</v>
      </c>
      <c r="BR107" s="309" t="s">
        <v>1990</v>
      </c>
      <c r="BS107" s="309" t="s">
        <v>1991</v>
      </c>
      <c r="BT107" s="309" t="s">
        <v>1992</v>
      </c>
      <c r="BU107" s="306" t="s">
        <v>1993</v>
      </c>
      <c r="BV107" s="309" t="s">
        <v>1988</v>
      </c>
      <c r="BW107" s="309" t="s">
        <v>1989</v>
      </c>
      <c r="BX107" s="309" t="s">
        <v>1990</v>
      </c>
      <c r="BY107" s="309" t="s">
        <v>1991</v>
      </c>
      <c r="BZ107" s="309" t="s">
        <v>1992</v>
      </c>
      <c r="CA107" s="306" t="s">
        <v>1993</v>
      </c>
      <c r="CB107" s="309" t="s">
        <v>1988</v>
      </c>
      <c r="CC107" s="309" t="s">
        <v>1989</v>
      </c>
      <c r="CD107" s="309" t="s">
        <v>1990</v>
      </c>
      <c r="CE107" s="309" t="s">
        <v>1991</v>
      </c>
      <c r="CF107" s="309" t="s">
        <v>1992</v>
      </c>
      <c r="CG107" s="306" t="s">
        <v>1993</v>
      </c>
      <c r="CH107" s="309" t="s">
        <v>1988</v>
      </c>
      <c r="CI107" s="309" t="s">
        <v>1989</v>
      </c>
      <c r="CJ107" s="309" t="s">
        <v>1990</v>
      </c>
      <c r="CK107" s="309" t="s">
        <v>1991</v>
      </c>
      <c r="CL107" s="309" t="s">
        <v>1992</v>
      </c>
      <c r="CM107" s="306" t="s">
        <v>1993</v>
      </c>
      <c r="CN107" s="309" t="s">
        <v>1988</v>
      </c>
      <c r="CO107" s="309" t="s">
        <v>1989</v>
      </c>
      <c r="CP107" s="309" t="s">
        <v>1990</v>
      </c>
      <c r="CQ107" s="309" t="s">
        <v>1991</v>
      </c>
      <c r="CR107" s="310" t="s">
        <v>1992</v>
      </c>
      <c r="CS107" s="307" t="s">
        <v>1993</v>
      </c>
      <c r="CT107" s="289"/>
      <c r="CU107" s="308" t="s">
        <v>1987</v>
      </c>
      <c r="CV107" s="9"/>
      <c r="CW107" s="308"/>
      <c r="CX107" s="9"/>
    </row>
    <row r="108" spans="1:102" s="3" customFormat="1" ht="20.25" customHeight="1" x14ac:dyDescent="0.2">
      <c r="A108" s="9"/>
      <c r="B108" s="294" t="s">
        <v>1061</v>
      </c>
      <c r="C108" s="286" t="s">
        <v>167</v>
      </c>
      <c r="D108" s="286">
        <v>3</v>
      </c>
      <c r="E108" s="1040">
        <f>IFERROR(SUM(E106:E107), 0)</f>
        <v>0</v>
      </c>
      <c r="F108" s="1040">
        <f>IFERROR(SUM(F106:F107), 0)</f>
        <v>0</v>
      </c>
      <c r="G108" s="1040">
        <f>IFERROR(SUM(G106:G107), 0)</f>
        <v>0</v>
      </c>
      <c r="H108" s="1040">
        <f>IFERROR(SUM(H106:H107), 0)</f>
        <v>0</v>
      </c>
      <c r="I108" s="1040">
        <f>IFERROR(SUM(I106:I107), 0)</f>
        <v>0</v>
      </c>
      <c r="J108" s="1040">
        <f t="shared" si="28"/>
        <v>0</v>
      </c>
      <c r="K108" s="306">
        <f>IFERROR(SUM(K106:K107), 0)</f>
        <v>0</v>
      </c>
      <c r="L108" s="306">
        <f>IFERROR(SUM(L106:L107), 0)</f>
        <v>0</v>
      </c>
      <c r="M108" s="306">
        <f>IFERROR(SUM(M106:M107), 0)</f>
        <v>0</v>
      </c>
      <c r="N108" s="306">
        <f>IFERROR(SUM(N106:N107), 0)</f>
        <v>0</v>
      </c>
      <c r="O108" s="306">
        <f>IFERROR(SUM(O106:O107), 0)</f>
        <v>0</v>
      </c>
      <c r="P108" s="306">
        <f t="shared" si="29"/>
        <v>0</v>
      </c>
      <c r="Q108" s="1040">
        <f>IFERROR(SUM(Q106:Q107), 0)</f>
        <v>0</v>
      </c>
      <c r="R108" s="1040">
        <f>IFERROR(SUM(R106:R107), 0)</f>
        <v>0</v>
      </c>
      <c r="S108" s="1040">
        <f>IFERROR(SUM(S106:S107), 0)</f>
        <v>0</v>
      </c>
      <c r="T108" s="1040">
        <f>IFERROR(SUM(T106:T107), 0)</f>
        <v>0</v>
      </c>
      <c r="U108" s="1040">
        <f>IFERROR(SUM(U106:U107), 0)</f>
        <v>0</v>
      </c>
      <c r="V108" s="1040">
        <f t="shared" si="30"/>
        <v>0</v>
      </c>
      <c r="W108" s="1040">
        <f>IFERROR(SUM(W106:W107), 0)</f>
        <v>0</v>
      </c>
      <c r="X108" s="1040">
        <f>IFERROR(SUM(X106:X107), 0)</f>
        <v>0</v>
      </c>
      <c r="Y108" s="1040">
        <f>IFERROR(SUM(Y106:Y107), 0)</f>
        <v>0</v>
      </c>
      <c r="Z108" s="1040">
        <f>IFERROR(SUM(Z106:Z107), 0)</f>
        <v>0</v>
      </c>
      <c r="AA108" s="1040">
        <f>IFERROR(SUM(AA106:AA107), 0)</f>
        <v>0</v>
      </c>
      <c r="AB108" s="1040">
        <f t="shared" si="31"/>
        <v>0</v>
      </c>
      <c r="AC108" s="1040">
        <f>IFERROR(SUM(AC106:AC107), 0)</f>
        <v>0</v>
      </c>
      <c r="AD108" s="1040">
        <f>IFERROR(SUM(AD106:AD107), 0)</f>
        <v>0</v>
      </c>
      <c r="AE108" s="1040">
        <f>IFERROR(SUM(AE106:AE107), 0)</f>
        <v>0</v>
      </c>
      <c r="AF108" s="1040">
        <f>IFERROR(SUM(AF106:AF107), 0)</f>
        <v>0</v>
      </c>
      <c r="AG108" s="1040">
        <f>IFERROR(SUM(AG106:AG107), 0)</f>
        <v>0</v>
      </c>
      <c r="AH108" s="1040">
        <f t="shared" si="32"/>
        <v>0</v>
      </c>
      <c r="AI108" s="1040">
        <f>IFERROR(SUM(AI106:AI107), 0)</f>
        <v>0</v>
      </c>
      <c r="AJ108" s="1040">
        <f>IFERROR(SUM(AJ106:AJ107), 0)</f>
        <v>0</v>
      </c>
      <c r="AK108" s="1040">
        <f>IFERROR(SUM(AK106:AK107), 0)</f>
        <v>0</v>
      </c>
      <c r="AL108" s="1040">
        <f>IFERROR(SUM(AL106:AL107), 0)</f>
        <v>0</v>
      </c>
      <c r="AM108" s="1040">
        <f>IFERROR(SUM(AM106:AM107), 0)</f>
        <v>0</v>
      </c>
      <c r="AN108" s="1040">
        <f t="shared" si="33"/>
        <v>0</v>
      </c>
      <c r="AO108" s="1040">
        <f>IFERROR(SUM(AO106:AO107), 0)</f>
        <v>0</v>
      </c>
      <c r="AP108" s="1040">
        <f>IFERROR(SUM(AP106:AP107), 0)</f>
        <v>0</v>
      </c>
      <c r="AQ108" s="1040">
        <f>IFERROR(SUM(AQ106:AQ107), 0)</f>
        <v>0</v>
      </c>
      <c r="AR108" s="1040">
        <f>IFERROR(SUM(AR106:AR107), 0)</f>
        <v>0</v>
      </c>
      <c r="AS108" s="1040">
        <f>IFERROR(SUM(AS106:AS107), 0)</f>
        <v>0</v>
      </c>
      <c r="AT108" s="1046">
        <f t="shared" si="34"/>
        <v>0</v>
      </c>
      <c r="AU108" s="289"/>
      <c r="AV108" s="308" t="s">
        <v>1994</v>
      </c>
      <c r="AW108" s="9"/>
      <c r="AX108" s="1330" t="s">
        <v>1038</v>
      </c>
      <c r="AY108" s="9"/>
      <c r="AZ108" s="9"/>
      <c r="BA108" s="294" t="s">
        <v>1061</v>
      </c>
      <c r="BB108" s="286" t="s">
        <v>167</v>
      </c>
      <c r="BC108" s="286">
        <v>3</v>
      </c>
      <c r="BD108" s="306" t="s">
        <v>1995</v>
      </c>
      <c r="BE108" s="306" t="s">
        <v>1996</v>
      </c>
      <c r="BF108" s="306" t="s">
        <v>1997</v>
      </c>
      <c r="BG108" s="306" t="s">
        <v>1998</v>
      </c>
      <c r="BH108" s="306" t="s">
        <v>1999</v>
      </c>
      <c r="BI108" s="306" t="s">
        <v>2000</v>
      </c>
      <c r="BJ108" s="306" t="s">
        <v>1995</v>
      </c>
      <c r="BK108" s="306" t="s">
        <v>1996</v>
      </c>
      <c r="BL108" s="306" t="s">
        <v>1997</v>
      </c>
      <c r="BM108" s="306" t="s">
        <v>1998</v>
      </c>
      <c r="BN108" s="306" t="s">
        <v>1999</v>
      </c>
      <c r="BO108" s="306" t="s">
        <v>2000</v>
      </c>
      <c r="BP108" s="306" t="s">
        <v>1995</v>
      </c>
      <c r="BQ108" s="306" t="s">
        <v>1996</v>
      </c>
      <c r="BR108" s="306" t="s">
        <v>1997</v>
      </c>
      <c r="BS108" s="306" t="s">
        <v>1998</v>
      </c>
      <c r="BT108" s="306" t="s">
        <v>1999</v>
      </c>
      <c r="BU108" s="306" t="s">
        <v>2000</v>
      </c>
      <c r="BV108" s="306" t="s">
        <v>1995</v>
      </c>
      <c r="BW108" s="306" t="s">
        <v>1996</v>
      </c>
      <c r="BX108" s="306" t="s">
        <v>1997</v>
      </c>
      <c r="BY108" s="306" t="s">
        <v>1998</v>
      </c>
      <c r="BZ108" s="306" t="s">
        <v>1999</v>
      </c>
      <c r="CA108" s="306" t="s">
        <v>2000</v>
      </c>
      <c r="CB108" s="306" t="s">
        <v>1995</v>
      </c>
      <c r="CC108" s="306" t="s">
        <v>1996</v>
      </c>
      <c r="CD108" s="306" t="s">
        <v>1997</v>
      </c>
      <c r="CE108" s="306" t="s">
        <v>1998</v>
      </c>
      <c r="CF108" s="306" t="s">
        <v>1999</v>
      </c>
      <c r="CG108" s="306" t="s">
        <v>2000</v>
      </c>
      <c r="CH108" s="306" t="s">
        <v>1995</v>
      </c>
      <c r="CI108" s="306" t="s">
        <v>1996</v>
      </c>
      <c r="CJ108" s="306" t="s">
        <v>1997</v>
      </c>
      <c r="CK108" s="306" t="s">
        <v>1998</v>
      </c>
      <c r="CL108" s="306" t="s">
        <v>1999</v>
      </c>
      <c r="CM108" s="306" t="s">
        <v>2000</v>
      </c>
      <c r="CN108" s="306" t="s">
        <v>1995</v>
      </c>
      <c r="CO108" s="306" t="s">
        <v>1996</v>
      </c>
      <c r="CP108" s="306" t="s">
        <v>1997</v>
      </c>
      <c r="CQ108" s="306" t="s">
        <v>1998</v>
      </c>
      <c r="CR108" s="311" t="s">
        <v>1999</v>
      </c>
      <c r="CS108" s="307" t="s">
        <v>2000</v>
      </c>
      <c r="CT108" s="289"/>
      <c r="CU108" s="308" t="s">
        <v>1994</v>
      </c>
      <c r="CV108" s="9"/>
      <c r="CW108" s="308"/>
      <c r="CX108" s="9"/>
    </row>
    <row r="109" spans="1:102" s="3" customFormat="1" ht="20.25" customHeight="1" x14ac:dyDescent="0.2">
      <c r="A109" s="9"/>
      <c r="B109" s="294" t="s">
        <v>1069</v>
      </c>
      <c r="C109" s="286" t="s">
        <v>167</v>
      </c>
      <c r="D109" s="286">
        <v>3</v>
      </c>
      <c r="E109" s="1039"/>
      <c r="F109" s="1039"/>
      <c r="G109" s="1039"/>
      <c r="H109" s="1039"/>
      <c r="I109" s="1039"/>
      <c r="J109" s="1040">
        <f t="shared" si="28"/>
        <v>0</v>
      </c>
      <c r="K109" s="1327">
        <v>0</v>
      </c>
      <c r="L109" s="1327">
        <v>0</v>
      </c>
      <c r="M109" s="1327">
        <v>0</v>
      </c>
      <c r="N109" s="1327">
        <v>0</v>
      </c>
      <c r="O109" s="1327">
        <v>0</v>
      </c>
      <c r="P109" s="306">
        <f t="shared" si="29"/>
        <v>0</v>
      </c>
      <c r="Q109" s="1039"/>
      <c r="R109" s="1039"/>
      <c r="S109" s="1039"/>
      <c r="T109" s="1039"/>
      <c r="U109" s="1039"/>
      <c r="V109" s="1040">
        <f t="shared" si="30"/>
        <v>0</v>
      </c>
      <c r="W109" s="1039"/>
      <c r="X109" s="1039"/>
      <c r="Y109" s="1039"/>
      <c r="Z109" s="1039"/>
      <c r="AA109" s="1039"/>
      <c r="AB109" s="1040">
        <f t="shared" si="31"/>
        <v>0</v>
      </c>
      <c r="AC109" s="1039"/>
      <c r="AD109" s="1039"/>
      <c r="AE109" s="1039"/>
      <c r="AF109" s="1039"/>
      <c r="AG109" s="1039"/>
      <c r="AH109" s="1040">
        <f t="shared" si="32"/>
        <v>0</v>
      </c>
      <c r="AI109" s="1039"/>
      <c r="AJ109" s="1039"/>
      <c r="AK109" s="1039"/>
      <c r="AL109" s="1039"/>
      <c r="AM109" s="1039"/>
      <c r="AN109" s="1040">
        <f t="shared" si="33"/>
        <v>0</v>
      </c>
      <c r="AO109" s="1039"/>
      <c r="AP109" s="1039"/>
      <c r="AQ109" s="1039"/>
      <c r="AR109" s="1039"/>
      <c r="AS109" s="1039"/>
      <c r="AT109" s="1046">
        <f t="shared" si="34"/>
        <v>0</v>
      </c>
      <c r="AU109" s="289"/>
      <c r="AV109" s="308" t="s">
        <v>2001</v>
      </c>
      <c r="AW109" s="9"/>
      <c r="AX109" s="1330" t="s">
        <v>1071</v>
      </c>
      <c r="AY109" s="9"/>
      <c r="AZ109" s="9"/>
      <c r="BA109" s="294" t="s">
        <v>1069</v>
      </c>
      <c r="BB109" s="286" t="s">
        <v>167</v>
      </c>
      <c r="BC109" s="286">
        <v>3</v>
      </c>
      <c r="BD109" s="309" t="s">
        <v>2002</v>
      </c>
      <c r="BE109" s="309" t="s">
        <v>2003</v>
      </c>
      <c r="BF109" s="309" t="s">
        <v>2004</v>
      </c>
      <c r="BG109" s="309" t="s">
        <v>2005</v>
      </c>
      <c r="BH109" s="309" t="s">
        <v>2006</v>
      </c>
      <c r="BI109" s="306" t="s">
        <v>2007</v>
      </c>
      <c r="BJ109" s="309" t="s">
        <v>2002</v>
      </c>
      <c r="BK109" s="309" t="s">
        <v>2003</v>
      </c>
      <c r="BL109" s="309" t="s">
        <v>2004</v>
      </c>
      <c r="BM109" s="309" t="s">
        <v>2005</v>
      </c>
      <c r="BN109" s="309" t="s">
        <v>2006</v>
      </c>
      <c r="BO109" s="306" t="s">
        <v>2007</v>
      </c>
      <c r="BP109" s="309" t="s">
        <v>2002</v>
      </c>
      <c r="BQ109" s="309" t="s">
        <v>2003</v>
      </c>
      <c r="BR109" s="309" t="s">
        <v>2004</v>
      </c>
      <c r="BS109" s="309" t="s">
        <v>2005</v>
      </c>
      <c r="BT109" s="309" t="s">
        <v>2006</v>
      </c>
      <c r="BU109" s="306" t="s">
        <v>2007</v>
      </c>
      <c r="BV109" s="309" t="s">
        <v>2002</v>
      </c>
      <c r="BW109" s="309" t="s">
        <v>2003</v>
      </c>
      <c r="BX109" s="309" t="s">
        <v>2004</v>
      </c>
      <c r="BY109" s="309" t="s">
        <v>2005</v>
      </c>
      <c r="BZ109" s="309" t="s">
        <v>2006</v>
      </c>
      <c r="CA109" s="306" t="s">
        <v>2007</v>
      </c>
      <c r="CB109" s="309" t="s">
        <v>2002</v>
      </c>
      <c r="CC109" s="309" t="s">
        <v>2003</v>
      </c>
      <c r="CD109" s="309" t="s">
        <v>2004</v>
      </c>
      <c r="CE109" s="309" t="s">
        <v>2005</v>
      </c>
      <c r="CF109" s="309" t="s">
        <v>2006</v>
      </c>
      <c r="CG109" s="306" t="s">
        <v>2007</v>
      </c>
      <c r="CH109" s="309" t="s">
        <v>2002</v>
      </c>
      <c r="CI109" s="309" t="s">
        <v>2003</v>
      </c>
      <c r="CJ109" s="309" t="s">
        <v>2004</v>
      </c>
      <c r="CK109" s="309" t="s">
        <v>2005</v>
      </c>
      <c r="CL109" s="309" t="s">
        <v>2006</v>
      </c>
      <c r="CM109" s="306" t="s">
        <v>2007</v>
      </c>
      <c r="CN109" s="309" t="s">
        <v>2002</v>
      </c>
      <c r="CO109" s="309" t="s">
        <v>2003</v>
      </c>
      <c r="CP109" s="309" t="s">
        <v>2004</v>
      </c>
      <c r="CQ109" s="309" t="s">
        <v>2005</v>
      </c>
      <c r="CR109" s="310" t="s">
        <v>2006</v>
      </c>
      <c r="CS109" s="307" t="s">
        <v>2007</v>
      </c>
      <c r="CT109" s="289"/>
      <c r="CU109" s="308" t="s">
        <v>2001</v>
      </c>
      <c r="CV109" s="9"/>
      <c r="CW109" s="308"/>
      <c r="CX109" s="9"/>
    </row>
    <row r="110" spans="1:102" s="3" customFormat="1" ht="20.25" customHeight="1" x14ac:dyDescent="0.2">
      <c r="A110" s="9"/>
      <c r="B110" s="294" t="s">
        <v>1078</v>
      </c>
      <c r="C110" s="286" t="s">
        <v>167</v>
      </c>
      <c r="D110" s="286">
        <v>3</v>
      </c>
      <c r="E110" s="1039"/>
      <c r="F110" s="1039"/>
      <c r="G110" s="1039"/>
      <c r="H110" s="1039"/>
      <c r="I110" s="1039"/>
      <c r="J110" s="1040">
        <f t="shared" si="28"/>
        <v>0</v>
      </c>
      <c r="K110" s="1327">
        <v>0</v>
      </c>
      <c r="L110" s="1327">
        <v>0</v>
      </c>
      <c r="M110" s="1327">
        <v>0</v>
      </c>
      <c r="N110" s="1327">
        <v>0</v>
      </c>
      <c r="O110" s="1327">
        <v>0</v>
      </c>
      <c r="P110" s="306">
        <f t="shared" si="29"/>
        <v>0</v>
      </c>
      <c r="Q110" s="1039"/>
      <c r="R110" s="1039"/>
      <c r="S110" s="1039"/>
      <c r="T110" s="1039"/>
      <c r="U110" s="1039"/>
      <c r="V110" s="1040">
        <f t="shared" si="30"/>
        <v>0</v>
      </c>
      <c r="W110" s="1039"/>
      <c r="X110" s="1039"/>
      <c r="Y110" s="1039"/>
      <c r="Z110" s="1039"/>
      <c r="AA110" s="1039"/>
      <c r="AB110" s="1040">
        <f t="shared" si="31"/>
        <v>0</v>
      </c>
      <c r="AC110" s="1039"/>
      <c r="AD110" s="1039"/>
      <c r="AE110" s="1039"/>
      <c r="AF110" s="1039"/>
      <c r="AG110" s="1039"/>
      <c r="AH110" s="1040">
        <f t="shared" si="32"/>
        <v>0</v>
      </c>
      <c r="AI110" s="1039"/>
      <c r="AJ110" s="1039"/>
      <c r="AK110" s="1039"/>
      <c r="AL110" s="1039"/>
      <c r="AM110" s="1039"/>
      <c r="AN110" s="1040">
        <f t="shared" si="33"/>
        <v>0</v>
      </c>
      <c r="AO110" s="1039"/>
      <c r="AP110" s="1039"/>
      <c r="AQ110" s="1039"/>
      <c r="AR110" s="1039"/>
      <c r="AS110" s="1039"/>
      <c r="AT110" s="1046">
        <f t="shared" si="34"/>
        <v>0</v>
      </c>
      <c r="AU110" s="289"/>
      <c r="AV110" s="308" t="s">
        <v>2008</v>
      </c>
      <c r="AW110" s="9"/>
      <c r="AX110" s="1330" t="s">
        <v>1080</v>
      </c>
      <c r="AY110" s="9"/>
      <c r="AZ110" s="9"/>
      <c r="BA110" s="294" t="s">
        <v>1078</v>
      </c>
      <c r="BB110" s="286" t="s">
        <v>167</v>
      </c>
      <c r="BC110" s="286">
        <v>3</v>
      </c>
      <c r="BD110" s="309" t="s">
        <v>2009</v>
      </c>
      <c r="BE110" s="309" t="s">
        <v>2010</v>
      </c>
      <c r="BF110" s="309" t="s">
        <v>2011</v>
      </c>
      <c r="BG110" s="309" t="s">
        <v>2012</v>
      </c>
      <c r="BH110" s="309" t="s">
        <v>2013</v>
      </c>
      <c r="BI110" s="306" t="s">
        <v>2014</v>
      </c>
      <c r="BJ110" s="309" t="s">
        <v>2009</v>
      </c>
      <c r="BK110" s="309" t="s">
        <v>2010</v>
      </c>
      <c r="BL110" s="309" t="s">
        <v>2011</v>
      </c>
      <c r="BM110" s="309" t="s">
        <v>2012</v>
      </c>
      <c r="BN110" s="309" t="s">
        <v>2013</v>
      </c>
      <c r="BO110" s="306" t="s">
        <v>2014</v>
      </c>
      <c r="BP110" s="309" t="s">
        <v>2009</v>
      </c>
      <c r="BQ110" s="309" t="s">
        <v>2010</v>
      </c>
      <c r="BR110" s="309" t="s">
        <v>2011</v>
      </c>
      <c r="BS110" s="309" t="s">
        <v>2012</v>
      </c>
      <c r="BT110" s="309" t="s">
        <v>2013</v>
      </c>
      <c r="BU110" s="306" t="s">
        <v>2014</v>
      </c>
      <c r="BV110" s="309" t="s">
        <v>2009</v>
      </c>
      <c r="BW110" s="309" t="s">
        <v>2010</v>
      </c>
      <c r="BX110" s="309" t="s">
        <v>2011</v>
      </c>
      <c r="BY110" s="309" t="s">
        <v>2012</v>
      </c>
      <c r="BZ110" s="309" t="s">
        <v>2013</v>
      </c>
      <c r="CA110" s="306" t="s">
        <v>2014</v>
      </c>
      <c r="CB110" s="309" t="s">
        <v>2009</v>
      </c>
      <c r="CC110" s="309" t="s">
        <v>2010</v>
      </c>
      <c r="CD110" s="309" t="s">
        <v>2011</v>
      </c>
      <c r="CE110" s="309" t="s">
        <v>2012</v>
      </c>
      <c r="CF110" s="309" t="s">
        <v>2013</v>
      </c>
      <c r="CG110" s="306" t="s">
        <v>2014</v>
      </c>
      <c r="CH110" s="309" t="s">
        <v>2009</v>
      </c>
      <c r="CI110" s="309" t="s">
        <v>2010</v>
      </c>
      <c r="CJ110" s="309" t="s">
        <v>2011</v>
      </c>
      <c r="CK110" s="309" t="s">
        <v>2012</v>
      </c>
      <c r="CL110" s="309" t="s">
        <v>2013</v>
      </c>
      <c r="CM110" s="306" t="s">
        <v>2014</v>
      </c>
      <c r="CN110" s="309" t="s">
        <v>2009</v>
      </c>
      <c r="CO110" s="309" t="s">
        <v>2010</v>
      </c>
      <c r="CP110" s="309" t="s">
        <v>2011</v>
      </c>
      <c r="CQ110" s="309" t="s">
        <v>2012</v>
      </c>
      <c r="CR110" s="310" t="s">
        <v>2013</v>
      </c>
      <c r="CS110" s="307" t="s">
        <v>2014</v>
      </c>
      <c r="CT110" s="289"/>
      <c r="CU110" s="308" t="s">
        <v>2008</v>
      </c>
      <c r="CV110" s="9"/>
      <c r="CW110" s="308"/>
      <c r="CX110" s="9"/>
    </row>
    <row r="111" spans="1:102" s="3" customFormat="1" ht="20.25" customHeight="1" x14ac:dyDescent="0.2">
      <c r="A111" s="9"/>
      <c r="B111" s="294" t="s">
        <v>1087</v>
      </c>
      <c r="C111" s="286" t="s">
        <v>167</v>
      </c>
      <c r="D111" s="286">
        <v>3</v>
      </c>
      <c r="E111" s="1040">
        <f>IFERROR(SUM(E109:E110), 0)</f>
        <v>0</v>
      </c>
      <c r="F111" s="1040">
        <f>IFERROR(SUM(F109:F110), 0)</f>
        <v>0</v>
      </c>
      <c r="G111" s="1040">
        <f>IFERROR(SUM(G109:G110), 0)</f>
        <v>0</v>
      </c>
      <c r="H111" s="1040">
        <f>IFERROR(SUM(H109:H110), 0)</f>
        <v>0</v>
      </c>
      <c r="I111" s="1040">
        <f>IFERROR(SUM(I109:I110), 0)</f>
        <v>0</v>
      </c>
      <c r="J111" s="1040">
        <f t="shared" si="28"/>
        <v>0</v>
      </c>
      <c r="K111" s="306">
        <f>IFERROR(SUM(K109:K110), 0)</f>
        <v>0</v>
      </c>
      <c r="L111" s="306">
        <f>IFERROR(SUM(L109:L110), 0)</f>
        <v>0</v>
      </c>
      <c r="M111" s="306">
        <f>IFERROR(SUM(M109:M110), 0)</f>
        <v>0</v>
      </c>
      <c r="N111" s="306">
        <f>IFERROR(SUM(N109:N110), 0)</f>
        <v>0</v>
      </c>
      <c r="O111" s="306">
        <f>IFERROR(SUM(O109:O110), 0)</f>
        <v>0</v>
      </c>
      <c r="P111" s="306">
        <f t="shared" si="29"/>
        <v>0</v>
      </c>
      <c r="Q111" s="1040">
        <f>IFERROR(SUM(Q109:Q110), 0)</f>
        <v>0</v>
      </c>
      <c r="R111" s="1040">
        <f>IFERROR(SUM(R109:R110), 0)</f>
        <v>0</v>
      </c>
      <c r="S111" s="1040">
        <f>IFERROR(SUM(S109:S110), 0)</f>
        <v>0</v>
      </c>
      <c r="T111" s="1040">
        <f>IFERROR(SUM(T109:T110), 0)</f>
        <v>0</v>
      </c>
      <c r="U111" s="1040">
        <f>IFERROR(SUM(U109:U110), 0)</f>
        <v>0</v>
      </c>
      <c r="V111" s="1040">
        <f t="shared" si="30"/>
        <v>0</v>
      </c>
      <c r="W111" s="1040">
        <f>IFERROR(SUM(W109:W110), 0)</f>
        <v>0</v>
      </c>
      <c r="X111" s="1040">
        <f>IFERROR(SUM(X109:X110), 0)</f>
        <v>0</v>
      </c>
      <c r="Y111" s="1040">
        <f>IFERROR(SUM(Y109:Y110), 0)</f>
        <v>0</v>
      </c>
      <c r="Z111" s="1040">
        <f>IFERROR(SUM(Z109:Z110), 0)</f>
        <v>0</v>
      </c>
      <c r="AA111" s="1040">
        <f>IFERROR(SUM(AA109:AA110), 0)</f>
        <v>0</v>
      </c>
      <c r="AB111" s="1040">
        <f t="shared" si="31"/>
        <v>0</v>
      </c>
      <c r="AC111" s="1040">
        <f>IFERROR(SUM(AC109:AC110), 0)</f>
        <v>0</v>
      </c>
      <c r="AD111" s="1040">
        <f>IFERROR(SUM(AD109:AD110), 0)</f>
        <v>0</v>
      </c>
      <c r="AE111" s="1040">
        <f>IFERROR(SUM(AE109:AE110), 0)</f>
        <v>0</v>
      </c>
      <c r="AF111" s="1040">
        <f>IFERROR(SUM(AF109:AF110), 0)</f>
        <v>0</v>
      </c>
      <c r="AG111" s="1040">
        <f>IFERROR(SUM(AG109:AG110), 0)</f>
        <v>0</v>
      </c>
      <c r="AH111" s="1040">
        <f t="shared" si="32"/>
        <v>0</v>
      </c>
      <c r="AI111" s="1040">
        <f>IFERROR(SUM(AI109:AI110), 0)</f>
        <v>0</v>
      </c>
      <c r="AJ111" s="1040">
        <f>IFERROR(SUM(AJ109:AJ110), 0)</f>
        <v>0</v>
      </c>
      <c r="AK111" s="1040">
        <f>IFERROR(SUM(AK109:AK110), 0)</f>
        <v>0</v>
      </c>
      <c r="AL111" s="1040">
        <f>IFERROR(SUM(AL109:AL110), 0)</f>
        <v>0</v>
      </c>
      <c r="AM111" s="1040">
        <f>IFERROR(SUM(AM109:AM110), 0)</f>
        <v>0</v>
      </c>
      <c r="AN111" s="1040">
        <f t="shared" si="33"/>
        <v>0</v>
      </c>
      <c r="AO111" s="1040">
        <f>IFERROR(SUM(AO109:AO110), 0)</f>
        <v>0</v>
      </c>
      <c r="AP111" s="1040">
        <f>IFERROR(SUM(AP109:AP110), 0)</f>
        <v>0</v>
      </c>
      <c r="AQ111" s="1040">
        <f>IFERROR(SUM(AQ109:AQ110), 0)</f>
        <v>0</v>
      </c>
      <c r="AR111" s="1040">
        <f>IFERROR(SUM(AR109:AR110), 0)</f>
        <v>0</v>
      </c>
      <c r="AS111" s="1040">
        <f>IFERROR(SUM(AS109:AS110), 0)</f>
        <v>0</v>
      </c>
      <c r="AT111" s="1046">
        <f t="shared" si="34"/>
        <v>0</v>
      </c>
      <c r="AU111" s="289"/>
      <c r="AV111" s="308" t="s">
        <v>2015</v>
      </c>
      <c r="AW111" s="9"/>
      <c r="AX111" s="1330" t="s">
        <v>1089</v>
      </c>
      <c r="AY111" s="9"/>
      <c r="AZ111" s="9"/>
      <c r="BA111" s="294" t="s">
        <v>1087</v>
      </c>
      <c r="BB111" s="286" t="s">
        <v>167</v>
      </c>
      <c r="BC111" s="286">
        <v>3</v>
      </c>
      <c r="BD111" s="306" t="s">
        <v>2016</v>
      </c>
      <c r="BE111" s="306" t="s">
        <v>2017</v>
      </c>
      <c r="BF111" s="306" t="s">
        <v>2018</v>
      </c>
      <c r="BG111" s="306" t="s">
        <v>2019</v>
      </c>
      <c r="BH111" s="306" t="s">
        <v>2020</v>
      </c>
      <c r="BI111" s="306" t="s">
        <v>2021</v>
      </c>
      <c r="BJ111" s="306" t="s">
        <v>2016</v>
      </c>
      <c r="BK111" s="306" t="s">
        <v>2017</v>
      </c>
      <c r="BL111" s="306" t="s">
        <v>2018</v>
      </c>
      <c r="BM111" s="306" t="s">
        <v>2019</v>
      </c>
      <c r="BN111" s="306" t="s">
        <v>2020</v>
      </c>
      <c r="BO111" s="306" t="s">
        <v>2021</v>
      </c>
      <c r="BP111" s="306" t="s">
        <v>2016</v>
      </c>
      <c r="BQ111" s="306" t="s">
        <v>2017</v>
      </c>
      <c r="BR111" s="306" t="s">
        <v>2018</v>
      </c>
      <c r="BS111" s="306" t="s">
        <v>2019</v>
      </c>
      <c r="BT111" s="306" t="s">
        <v>2020</v>
      </c>
      <c r="BU111" s="306" t="s">
        <v>2021</v>
      </c>
      <c r="BV111" s="306" t="s">
        <v>2016</v>
      </c>
      <c r="BW111" s="306" t="s">
        <v>2017</v>
      </c>
      <c r="BX111" s="306" t="s">
        <v>2018</v>
      </c>
      <c r="BY111" s="306" t="s">
        <v>2019</v>
      </c>
      <c r="BZ111" s="306" t="s">
        <v>2020</v>
      </c>
      <c r="CA111" s="306" t="s">
        <v>2021</v>
      </c>
      <c r="CB111" s="306" t="s">
        <v>2016</v>
      </c>
      <c r="CC111" s="306" t="s">
        <v>2017</v>
      </c>
      <c r="CD111" s="306" t="s">
        <v>2018</v>
      </c>
      <c r="CE111" s="306" t="s">
        <v>2019</v>
      </c>
      <c r="CF111" s="306" t="s">
        <v>2020</v>
      </c>
      <c r="CG111" s="306" t="s">
        <v>2021</v>
      </c>
      <c r="CH111" s="306" t="s">
        <v>2016</v>
      </c>
      <c r="CI111" s="306" t="s">
        <v>2017</v>
      </c>
      <c r="CJ111" s="306" t="s">
        <v>2018</v>
      </c>
      <c r="CK111" s="306" t="s">
        <v>2019</v>
      </c>
      <c r="CL111" s="306" t="s">
        <v>2020</v>
      </c>
      <c r="CM111" s="306" t="s">
        <v>2021</v>
      </c>
      <c r="CN111" s="306" t="s">
        <v>2016</v>
      </c>
      <c r="CO111" s="306" t="s">
        <v>2017</v>
      </c>
      <c r="CP111" s="306" t="s">
        <v>2018</v>
      </c>
      <c r="CQ111" s="306" t="s">
        <v>2019</v>
      </c>
      <c r="CR111" s="311" t="s">
        <v>2020</v>
      </c>
      <c r="CS111" s="307" t="s">
        <v>2021</v>
      </c>
      <c r="CT111" s="289"/>
      <c r="CU111" s="308" t="s">
        <v>2015</v>
      </c>
      <c r="CV111" s="9"/>
      <c r="CW111" s="308"/>
      <c r="CX111" s="9"/>
    </row>
    <row r="112" spans="1:102" s="3" customFormat="1" ht="20.25" customHeight="1" x14ac:dyDescent="0.2">
      <c r="A112" s="9"/>
      <c r="B112" s="294" t="s">
        <v>1096</v>
      </c>
      <c r="C112" s="286" t="s">
        <v>167</v>
      </c>
      <c r="D112" s="286">
        <v>3</v>
      </c>
      <c r="E112" s="1039"/>
      <c r="F112" s="1039"/>
      <c r="G112" s="1039"/>
      <c r="H112" s="1039"/>
      <c r="I112" s="1039"/>
      <c r="J112" s="1040">
        <f t="shared" si="28"/>
        <v>0</v>
      </c>
      <c r="K112" s="1327">
        <v>0</v>
      </c>
      <c r="L112" s="1327">
        <v>0</v>
      </c>
      <c r="M112" s="1327">
        <v>0</v>
      </c>
      <c r="N112" s="1327">
        <v>0</v>
      </c>
      <c r="O112" s="1327">
        <v>0</v>
      </c>
      <c r="P112" s="306">
        <f t="shared" si="29"/>
        <v>0</v>
      </c>
      <c r="Q112" s="1039"/>
      <c r="R112" s="1039"/>
      <c r="S112" s="1039"/>
      <c r="T112" s="1039"/>
      <c r="U112" s="1039"/>
      <c r="V112" s="1040">
        <f t="shared" si="30"/>
        <v>0</v>
      </c>
      <c r="W112" s="1039"/>
      <c r="X112" s="1039"/>
      <c r="Y112" s="1039"/>
      <c r="Z112" s="1039"/>
      <c r="AA112" s="1039"/>
      <c r="AB112" s="1040">
        <f t="shared" si="31"/>
        <v>0</v>
      </c>
      <c r="AC112" s="1039"/>
      <c r="AD112" s="1039"/>
      <c r="AE112" s="1039"/>
      <c r="AF112" s="1039"/>
      <c r="AG112" s="1039"/>
      <c r="AH112" s="1040">
        <f t="shared" si="32"/>
        <v>0</v>
      </c>
      <c r="AI112" s="1039"/>
      <c r="AJ112" s="1039"/>
      <c r="AK112" s="1039"/>
      <c r="AL112" s="1039"/>
      <c r="AM112" s="1039"/>
      <c r="AN112" s="1040">
        <f t="shared" si="33"/>
        <v>0</v>
      </c>
      <c r="AO112" s="1039"/>
      <c r="AP112" s="1039"/>
      <c r="AQ112" s="1039"/>
      <c r="AR112" s="1039"/>
      <c r="AS112" s="1039"/>
      <c r="AT112" s="1046">
        <f t="shared" si="34"/>
        <v>0</v>
      </c>
      <c r="AU112" s="289"/>
      <c r="AV112" s="308" t="s">
        <v>2022</v>
      </c>
      <c r="AW112" s="9"/>
      <c r="AX112" s="1330" t="s">
        <v>1098</v>
      </c>
      <c r="AY112" s="9"/>
      <c r="AZ112" s="9"/>
      <c r="BA112" s="294" t="s">
        <v>1096</v>
      </c>
      <c r="BB112" s="286" t="s">
        <v>167</v>
      </c>
      <c r="BC112" s="286">
        <v>3</v>
      </c>
      <c r="BD112" s="309" t="s">
        <v>2023</v>
      </c>
      <c r="BE112" s="309" t="s">
        <v>2024</v>
      </c>
      <c r="BF112" s="309" t="s">
        <v>2025</v>
      </c>
      <c r="BG112" s="309" t="s">
        <v>2026</v>
      </c>
      <c r="BH112" s="309" t="s">
        <v>2027</v>
      </c>
      <c r="BI112" s="306" t="s">
        <v>2028</v>
      </c>
      <c r="BJ112" s="309" t="s">
        <v>2023</v>
      </c>
      <c r="BK112" s="309" t="s">
        <v>2024</v>
      </c>
      <c r="BL112" s="309" t="s">
        <v>2025</v>
      </c>
      <c r="BM112" s="309" t="s">
        <v>2026</v>
      </c>
      <c r="BN112" s="309" t="s">
        <v>2027</v>
      </c>
      <c r="BO112" s="306" t="s">
        <v>2028</v>
      </c>
      <c r="BP112" s="309" t="s">
        <v>2023</v>
      </c>
      <c r="BQ112" s="309" t="s">
        <v>2024</v>
      </c>
      <c r="BR112" s="309" t="s">
        <v>2025</v>
      </c>
      <c r="BS112" s="309" t="s">
        <v>2026</v>
      </c>
      <c r="BT112" s="309" t="s">
        <v>2027</v>
      </c>
      <c r="BU112" s="306" t="s">
        <v>2028</v>
      </c>
      <c r="BV112" s="309" t="s">
        <v>2023</v>
      </c>
      <c r="BW112" s="309" t="s">
        <v>2024</v>
      </c>
      <c r="BX112" s="309" t="s">
        <v>2025</v>
      </c>
      <c r="BY112" s="309" t="s">
        <v>2026</v>
      </c>
      <c r="BZ112" s="309" t="s">
        <v>2027</v>
      </c>
      <c r="CA112" s="306" t="s">
        <v>2028</v>
      </c>
      <c r="CB112" s="309" t="s">
        <v>2023</v>
      </c>
      <c r="CC112" s="309" t="s">
        <v>2024</v>
      </c>
      <c r="CD112" s="309" t="s">
        <v>2025</v>
      </c>
      <c r="CE112" s="309" t="s">
        <v>2026</v>
      </c>
      <c r="CF112" s="309" t="s">
        <v>2027</v>
      </c>
      <c r="CG112" s="306" t="s">
        <v>2028</v>
      </c>
      <c r="CH112" s="309" t="s">
        <v>2023</v>
      </c>
      <c r="CI112" s="309" t="s">
        <v>2024</v>
      </c>
      <c r="CJ112" s="309" t="s">
        <v>2025</v>
      </c>
      <c r="CK112" s="309" t="s">
        <v>2026</v>
      </c>
      <c r="CL112" s="309" t="s">
        <v>2027</v>
      </c>
      <c r="CM112" s="306" t="s">
        <v>2028</v>
      </c>
      <c r="CN112" s="309" t="s">
        <v>2023</v>
      </c>
      <c r="CO112" s="309" t="s">
        <v>2024</v>
      </c>
      <c r="CP112" s="309" t="s">
        <v>2025</v>
      </c>
      <c r="CQ112" s="309" t="s">
        <v>2026</v>
      </c>
      <c r="CR112" s="310" t="s">
        <v>2027</v>
      </c>
      <c r="CS112" s="307" t="s">
        <v>2028</v>
      </c>
      <c r="CT112" s="289"/>
      <c r="CU112" s="308" t="s">
        <v>2022</v>
      </c>
      <c r="CV112" s="9"/>
      <c r="CW112" s="308"/>
      <c r="CX112" s="9"/>
    </row>
    <row r="113" spans="1:102" s="3" customFormat="1" ht="20.25" customHeight="1" x14ac:dyDescent="0.2">
      <c r="A113" s="9"/>
      <c r="B113" s="294" t="s">
        <v>1105</v>
      </c>
      <c r="C113" s="286" t="s">
        <v>167</v>
      </c>
      <c r="D113" s="286">
        <v>3</v>
      </c>
      <c r="E113" s="1039"/>
      <c r="F113" s="1039"/>
      <c r="G113" s="1039"/>
      <c r="H113" s="1039"/>
      <c r="I113" s="1039"/>
      <c r="J113" s="1040">
        <f t="shared" si="28"/>
        <v>0</v>
      </c>
      <c r="K113" s="1327">
        <v>0</v>
      </c>
      <c r="L113" s="1327">
        <v>0</v>
      </c>
      <c r="M113" s="1327">
        <v>0</v>
      </c>
      <c r="N113" s="1327">
        <v>0</v>
      </c>
      <c r="O113" s="1327">
        <v>0</v>
      </c>
      <c r="P113" s="306">
        <f t="shared" si="29"/>
        <v>0</v>
      </c>
      <c r="Q113" s="1039"/>
      <c r="R113" s="1039"/>
      <c r="S113" s="1039"/>
      <c r="T113" s="1039"/>
      <c r="U113" s="1039"/>
      <c r="V113" s="1040">
        <f t="shared" si="30"/>
        <v>0</v>
      </c>
      <c r="W113" s="1039"/>
      <c r="X113" s="1039"/>
      <c r="Y113" s="1039"/>
      <c r="Z113" s="1039"/>
      <c r="AA113" s="1039"/>
      <c r="AB113" s="1040">
        <f t="shared" si="31"/>
        <v>0</v>
      </c>
      <c r="AC113" s="1039"/>
      <c r="AD113" s="1039"/>
      <c r="AE113" s="1039"/>
      <c r="AF113" s="1039"/>
      <c r="AG113" s="1039"/>
      <c r="AH113" s="1040">
        <f t="shared" si="32"/>
        <v>0</v>
      </c>
      <c r="AI113" s="1039"/>
      <c r="AJ113" s="1039"/>
      <c r="AK113" s="1039"/>
      <c r="AL113" s="1039"/>
      <c r="AM113" s="1039"/>
      <c r="AN113" s="1040">
        <f t="shared" si="33"/>
        <v>0</v>
      </c>
      <c r="AO113" s="1039"/>
      <c r="AP113" s="1039"/>
      <c r="AQ113" s="1039"/>
      <c r="AR113" s="1039"/>
      <c r="AS113" s="1039"/>
      <c r="AT113" s="1046">
        <f t="shared" si="34"/>
        <v>0</v>
      </c>
      <c r="AU113" s="289"/>
      <c r="AV113" s="308" t="s">
        <v>2029</v>
      </c>
      <c r="AW113" s="9"/>
      <c r="AX113" s="1330" t="s">
        <v>1107</v>
      </c>
      <c r="AY113" s="9"/>
      <c r="AZ113" s="9"/>
      <c r="BA113" s="294" t="s">
        <v>1105</v>
      </c>
      <c r="BB113" s="286" t="s">
        <v>167</v>
      </c>
      <c r="BC113" s="286">
        <v>3</v>
      </c>
      <c r="BD113" s="309" t="s">
        <v>2030</v>
      </c>
      <c r="BE113" s="309" t="s">
        <v>2031</v>
      </c>
      <c r="BF113" s="309" t="s">
        <v>2032</v>
      </c>
      <c r="BG113" s="309" t="s">
        <v>2033</v>
      </c>
      <c r="BH113" s="309" t="s">
        <v>2034</v>
      </c>
      <c r="BI113" s="306" t="s">
        <v>2035</v>
      </c>
      <c r="BJ113" s="309" t="s">
        <v>2030</v>
      </c>
      <c r="BK113" s="309" t="s">
        <v>2031</v>
      </c>
      <c r="BL113" s="309" t="s">
        <v>2032</v>
      </c>
      <c r="BM113" s="309" t="s">
        <v>2033</v>
      </c>
      <c r="BN113" s="309" t="s">
        <v>2034</v>
      </c>
      <c r="BO113" s="306" t="s">
        <v>2035</v>
      </c>
      <c r="BP113" s="309" t="s">
        <v>2030</v>
      </c>
      <c r="BQ113" s="309" t="s">
        <v>2031</v>
      </c>
      <c r="BR113" s="309" t="s">
        <v>2032</v>
      </c>
      <c r="BS113" s="309" t="s">
        <v>2033</v>
      </c>
      <c r="BT113" s="309" t="s">
        <v>2034</v>
      </c>
      <c r="BU113" s="306" t="s">
        <v>2035</v>
      </c>
      <c r="BV113" s="309" t="s">
        <v>2030</v>
      </c>
      <c r="BW113" s="309" t="s">
        <v>2031</v>
      </c>
      <c r="BX113" s="309" t="s">
        <v>2032</v>
      </c>
      <c r="BY113" s="309" t="s">
        <v>2033</v>
      </c>
      <c r="BZ113" s="309" t="s">
        <v>2034</v>
      </c>
      <c r="CA113" s="306" t="s">
        <v>2035</v>
      </c>
      <c r="CB113" s="309" t="s">
        <v>2030</v>
      </c>
      <c r="CC113" s="309" t="s">
        <v>2031</v>
      </c>
      <c r="CD113" s="309" t="s">
        <v>2032</v>
      </c>
      <c r="CE113" s="309" t="s">
        <v>2033</v>
      </c>
      <c r="CF113" s="309" t="s">
        <v>2034</v>
      </c>
      <c r="CG113" s="306" t="s">
        <v>2035</v>
      </c>
      <c r="CH113" s="309" t="s">
        <v>2030</v>
      </c>
      <c r="CI113" s="309" t="s">
        <v>2031</v>
      </c>
      <c r="CJ113" s="309" t="s">
        <v>2032</v>
      </c>
      <c r="CK113" s="309" t="s">
        <v>2033</v>
      </c>
      <c r="CL113" s="309" t="s">
        <v>2034</v>
      </c>
      <c r="CM113" s="306" t="s">
        <v>2035</v>
      </c>
      <c r="CN113" s="309" t="s">
        <v>2030</v>
      </c>
      <c r="CO113" s="309" t="s">
        <v>2031</v>
      </c>
      <c r="CP113" s="309" t="s">
        <v>2032</v>
      </c>
      <c r="CQ113" s="309" t="s">
        <v>2033</v>
      </c>
      <c r="CR113" s="310" t="s">
        <v>2034</v>
      </c>
      <c r="CS113" s="307" t="s">
        <v>2035</v>
      </c>
      <c r="CT113" s="289"/>
      <c r="CU113" s="308" t="s">
        <v>2029</v>
      </c>
      <c r="CV113" s="9"/>
      <c r="CW113" s="308"/>
      <c r="CX113" s="9"/>
    </row>
    <row r="114" spans="1:102" s="3" customFormat="1" ht="20.25" customHeight="1" x14ac:dyDescent="0.2">
      <c r="A114" s="9"/>
      <c r="B114" s="294" t="s">
        <v>1114</v>
      </c>
      <c r="C114" s="286" t="s">
        <v>167</v>
      </c>
      <c r="D114" s="286">
        <v>3</v>
      </c>
      <c r="E114" s="1040">
        <f>IFERROR(SUM(E112:E113), 0)</f>
        <v>0</v>
      </c>
      <c r="F114" s="1040">
        <f>IFERROR(SUM(F112:F113), 0)</f>
        <v>0</v>
      </c>
      <c r="G114" s="1040">
        <f>IFERROR(SUM(G112:G113), 0)</f>
        <v>0</v>
      </c>
      <c r="H114" s="1040">
        <f>IFERROR(SUM(H112:H113), 0)</f>
        <v>0</v>
      </c>
      <c r="I114" s="1040">
        <f>IFERROR(SUM(I112:I113), 0)</f>
        <v>0</v>
      </c>
      <c r="J114" s="1040">
        <f t="shared" si="28"/>
        <v>0</v>
      </c>
      <c r="K114" s="306">
        <f>IFERROR(SUM(K112:K113), 0)</f>
        <v>0</v>
      </c>
      <c r="L114" s="306">
        <f>IFERROR(SUM(L112:L113), 0)</f>
        <v>0</v>
      </c>
      <c r="M114" s="306">
        <f>IFERROR(SUM(M112:M113), 0)</f>
        <v>0</v>
      </c>
      <c r="N114" s="306">
        <f>IFERROR(SUM(N112:N113), 0)</f>
        <v>0</v>
      </c>
      <c r="O114" s="306">
        <f>IFERROR(SUM(O112:O113), 0)</f>
        <v>0</v>
      </c>
      <c r="P114" s="306">
        <f t="shared" si="29"/>
        <v>0</v>
      </c>
      <c r="Q114" s="1040">
        <f>IFERROR(SUM(Q112:Q113), 0)</f>
        <v>0</v>
      </c>
      <c r="R114" s="1040">
        <f>IFERROR(SUM(R112:R113), 0)</f>
        <v>0</v>
      </c>
      <c r="S114" s="1040">
        <f>IFERROR(SUM(S112:S113), 0)</f>
        <v>0</v>
      </c>
      <c r="T114" s="1040">
        <f>IFERROR(SUM(T112:T113), 0)</f>
        <v>0</v>
      </c>
      <c r="U114" s="1040">
        <f>IFERROR(SUM(U112:U113), 0)</f>
        <v>0</v>
      </c>
      <c r="V114" s="1040">
        <f t="shared" si="30"/>
        <v>0</v>
      </c>
      <c r="W114" s="1040">
        <f>IFERROR(SUM(W112:W113), 0)</f>
        <v>0</v>
      </c>
      <c r="X114" s="1040">
        <f>IFERROR(SUM(X112:X113), 0)</f>
        <v>0</v>
      </c>
      <c r="Y114" s="1040">
        <f>IFERROR(SUM(Y112:Y113), 0)</f>
        <v>0</v>
      </c>
      <c r="Z114" s="1040">
        <f>IFERROR(SUM(Z112:Z113), 0)</f>
        <v>0</v>
      </c>
      <c r="AA114" s="1040">
        <f>IFERROR(SUM(AA112:AA113), 0)</f>
        <v>0</v>
      </c>
      <c r="AB114" s="1040">
        <f t="shared" si="31"/>
        <v>0</v>
      </c>
      <c r="AC114" s="1040">
        <f>IFERROR(SUM(AC112:AC113), 0)</f>
        <v>0</v>
      </c>
      <c r="AD114" s="1040">
        <f>IFERROR(SUM(AD112:AD113), 0)</f>
        <v>0</v>
      </c>
      <c r="AE114" s="1040">
        <f>IFERROR(SUM(AE112:AE113), 0)</f>
        <v>0</v>
      </c>
      <c r="AF114" s="1040">
        <f>IFERROR(SUM(AF112:AF113), 0)</f>
        <v>0</v>
      </c>
      <c r="AG114" s="1040">
        <f>IFERROR(SUM(AG112:AG113), 0)</f>
        <v>0</v>
      </c>
      <c r="AH114" s="1040">
        <f t="shared" si="32"/>
        <v>0</v>
      </c>
      <c r="AI114" s="1040">
        <f>IFERROR(SUM(AI112:AI113), 0)</f>
        <v>0</v>
      </c>
      <c r="AJ114" s="1040">
        <f>IFERROR(SUM(AJ112:AJ113), 0)</f>
        <v>0</v>
      </c>
      <c r="AK114" s="1040">
        <f>IFERROR(SUM(AK112:AK113), 0)</f>
        <v>0</v>
      </c>
      <c r="AL114" s="1040">
        <f>IFERROR(SUM(AL112:AL113), 0)</f>
        <v>0</v>
      </c>
      <c r="AM114" s="1040">
        <f>IFERROR(SUM(AM112:AM113), 0)</f>
        <v>0</v>
      </c>
      <c r="AN114" s="1040">
        <f t="shared" si="33"/>
        <v>0</v>
      </c>
      <c r="AO114" s="1040">
        <f>IFERROR(SUM(AO112:AO113), 0)</f>
        <v>0</v>
      </c>
      <c r="AP114" s="1040">
        <f>IFERROR(SUM(AP112:AP113), 0)</f>
        <v>0</v>
      </c>
      <c r="AQ114" s="1040">
        <f>IFERROR(SUM(AQ112:AQ113), 0)</f>
        <v>0</v>
      </c>
      <c r="AR114" s="1040">
        <f>IFERROR(SUM(AR112:AR113), 0)</f>
        <v>0</v>
      </c>
      <c r="AS114" s="1040">
        <f>IFERROR(SUM(AS112:AS113), 0)</f>
        <v>0</v>
      </c>
      <c r="AT114" s="1046">
        <f t="shared" si="34"/>
        <v>0</v>
      </c>
      <c r="AU114" s="289"/>
      <c r="AV114" s="308" t="s">
        <v>2036</v>
      </c>
      <c r="AW114" s="9"/>
      <c r="AX114" s="1330" t="s">
        <v>1116</v>
      </c>
      <c r="AY114" s="9"/>
      <c r="AZ114" s="9"/>
      <c r="BA114" s="294" t="s">
        <v>1114</v>
      </c>
      <c r="BB114" s="286" t="s">
        <v>167</v>
      </c>
      <c r="BC114" s="286">
        <v>3</v>
      </c>
      <c r="BD114" s="306" t="s">
        <v>2037</v>
      </c>
      <c r="BE114" s="306" t="s">
        <v>2038</v>
      </c>
      <c r="BF114" s="306" t="s">
        <v>2039</v>
      </c>
      <c r="BG114" s="306" t="s">
        <v>2040</v>
      </c>
      <c r="BH114" s="306" t="s">
        <v>2041</v>
      </c>
      <c r="BI114" s="306" t="s">
        <v>2042</v>
      </c>
      <c r="BJ114" s="306" t="s">
        <v>2037</v>
      </c>
      <c r="BK114" s="306" t="s">
        <v>2038</v>
      </c>
      <c r="BL114" s="306" t="s">
        <v>2039</v>
      </c>
      <c r="BM114" s="306" t="s">
        <v>2040</v>
      </c>
      <c r="BN114" s="306" t="s">
        <v>2041</v>
      </c>
      <c r="BO114" s="306" t="s">
        <v>2042</v>
      </c>
      <c r="BP114" s="306" t="s">
        <v>2037</v>
      </c>
      <c r="BQ114" s="306" t="s">
        <v>2038</v>
      </c>
      <c r="BR114" s="306" t="s">
        <v>2039</v>
      </c>
      <c r="BS114" s="306" t="s">
        <v>2040</v>
      </c>
      <c r="BT114" s="306" t="s">
        <v>2041</v>
      </c>
      <c r="BU114" s="306" t="s">
        <v>2042</v>
      </c>
      <c r="BV114" s="306" t="s">
        <v>2037</v>
      </c>
      <c r="BW114" s="306" t="s">
        <v>2038</v>
      </c>
      <c r="BX114" s="306" t="s">
        <v>2039</v>
      </c>
      <c r="BY114" s="306" t="s">
        <v>2040</v>
      </c>
      <c r="BZ114" s="306" t="s">
        <v>2041</v>
      </c>
      <c r="CA114" s="306" t="s">
        <v>2042</v>
      </c>
      <c r="CB114" s="306" t="s">
        <v>2037</v>
      </c>
      <c r="CC114" s="306" t="s">
        <v>2038</v>
      </c>
      <c r="CD114" s="306" t="s">
        <v>2039</v>
      </c>
      <c r="CE114" s="306" t="s">
        <v>2040</v>
      </c>
      <c r="CF114" s="306" t="s">
        <v>2041</v>
      </c>
      <c r="CG114" s="306" t="s">
        <v>2042</v>
      </c>
      <c r="CH114" s="306" t="s">
        <v>2037</v>
      </c>
      <c r="CI114" s="306" t="s">
        <v>2038</v>
      </c>
      <c r="CJ114" s="306" t="s">
        <v>2039</v>
      </c>
      <c r="CK114" s="306" t="s">
        <v>2040</v>
      </c>
      <c r="CL114" s="306" t="s">
        <v>2041</v>
      </c>
      <c r="CM114" s="306" t="s">
        <v>2042</v>
      </c>
      <c r="CN114" s="306" t="s">
        <v>2037</v>
      </c>
      <c r="CO114" s="306" t="s">
        <v>2038</v>
      </c>
      <c r="CP114" s="306" t="s">
        <v>2039</v>
      </c>
      <c r="CQ114" s="306" t="s">
        <v>2040</v>
      </c>
      <c r="CR114" s="311" t="s">
        <v>2041</v>
      </c>
      <c r="CS114" s="307" t="s">
        <v>2042</v>
      </c>
      <c r="CT114" s="289"/>
      <c r="CU114" s="308" t="s">
        <v>2036</v>
      </c>
      <c r="CV114" s="9"/>
      <c r="CW114" s="308"/>
      <c r="CX114" s="9"/>
    </row>
    <row r="115" spans="1:102" s="3" customFormat="1" ht="20.25" customHeight="1" x14ac:dyDescent="0.2">
      <c r="A115" s="9"/>
      <c r="B115" s="294" t="s">
        <v>1123</v>
      </c>
      <c r="C115" s="286" t="s">
        <v>167</v>
      </c>
      <c r="D115" s="286">
        <v>3</v>
      </c>
      <c r="E115" s="1039"/>
      <c r="F115" s="1039"/>
      <c r="G115" s="1039"/>
      <c r="H115" s="1039"/>
      <c r="I115" s="1039"/>
      <c r="J115" s="1040">
        <f t="shared" si="28"/>
        <v>0</v>
      </c>
      <c r="K115" s="1327">
        <v>0</v>
      </c>
      <c r="L115" s="1327">
        <v>0</v>
      </c>
      <c r="M115" s="1327">
        <v>0</v>
      </c>
      <c r="N115" s="1327">
        <v>0</v>
      </c>
      <c r="O115" s="1327">
        <v>0</v>
      </c>
      <c r="P115" s="306">
        <f t="shared" si="29"/>
        <v>0</v>
      </c>
      <c r="Q115" s="1039"/>
      <c r="R115" s="1039"/>
      <c r="S115" s="1039"/>
      <c r="T115" s="1039"/>
      <c r="U115" s="1039"/>
      <c r="V115" s="1040">
        <f t="shared" si="30"/>
        <v>0</v>
      </c>
      <c r="W115" s="1039"/>
      <c r="X115" s="1039"/>
      <c r="Y115" s="1039"/>
      <c r="Z115" s="1039"/>
      <c r="AA115" s="1039"/>
      <c r="AB115" s="1040">
        <f t="shared" si="31"/>
        <v>0</v>
      </c>
      <c r="AC115" s="1039"/>
      <c r="AD115" s="1039"/>
      <c r="AE115" s="1039"/>
      <c r="AF115" s="1039"/>
      <c r="AG115" s="1039"/>
      <c r="AH115" s="1040">
        <f t="shared" si="32"/>
        <v>0</v>
      </c>
      <c r="AI115" s="1039"/>
      <c r="AJ115" s="1039"/>
      <c r="AK115" s="1039"/>
      <c r="AL115" s="1039"/>
      <c r="AM115" s="1039"/>
      <c r="AN115" s="1040">
        <f t="shared" si="33"/>
        <v>0</v>
      </c>
      <c r="AO115" s="1039"/>
      <c r="AP115" s="1039"/>
      <c r="AQ115" s="1039"/>
      <c r="AR115" s="1039"/>
      <c r="AS115" s="1039"/>
      <c r="AT115" s="1046">
        <f t="shared" si="34"/>
        <v>0</v>
      </c>
      <c r="AU115" s="289"/>
      <c r="AV115" s="308" t="s">
        <v>2043</v>
      </c>
      <c r="AW115" s="9"/>
      <c r="AX115" s="1330" t="s">
        <v>1125</v>
      </c>
      <c r="AY115" s="9"/>
      <c r="AZ115" s="9"/>
      <c r="BA115" s="294" t="s">
        <v>1123</v>
      </c>
      <c r="BB115" s="286" t="s">
        <v>167</v>
      </c>
      <c r="BC115" s="286">
        <v>3</v>
      </c>
      <c r="BD115" s="309" t="s">
        <v>2044</v>
      </c>
      <c r="BE115" s="309" t="s">
        <v>2045</v>
      </c>
      <c r="BF115" s="309" t="s">
        <v>2046</v>
      </c>
      <c r="BG115" s="309" t="s">
        <v>2047</v>
      </c>
      <c r="BH115" s="309" t="s">
        <v>2048</v>
      </c>
      <c r="BI115" s="306" t="s">
        <v>2049</v>
      </c>
      <c r="BJ115" s="309" t="s">
        <v>2044</v>
      </c>
      <c r="BK115" s="309" t="s">
        <v>2045</v>
      </c>
      <c r="BL115" s="309" t="s">
        <v>2046</v>
      </c>
      <c r="BM115" s="309" t="s">
        <v>2047</v>
      </c>
      <c r="BN115" s="309" t="s">
        <v>2048</v>
      </c>
      <c r="BO115" s="306" t="s">
        <v>2049</v>
      </c>
      <c r="BP115" s="309" t="s">
        <v>2044</v>
      </c>
      <c r="BQ115" s="309" t="s">
        <v>2045</v>
      </c>
      <c r="BR115" s="309" t="s">
        <v>2046</v>
      </c>
      <c r="BS115" s="309" t="s">
        <v>2047</v>
      </c>
      <c r="BT115" s="309" t="s">
        <v>2048</v>
      </c>
      <c r="BU115" s="306" t="s">
        <v>2049</v>
      </c>
      <c r="BV115" s="309" t="s">
        <v>2044</v>
      </c>
      <c r="BW115" s="309" t="s">
        <v>2045</v>
      </c>
      <c r="BX115" s="309" t="s">
        <v>2046</v>
      </c>
      <c r="BY115" s="309" t="s">
        <v>2047</v>
      </c>
      <c r="BZ115" s="309" t="s">
        <v>2048</v>
      </c>
      <c r="CA115" s="306" t="s">
        <v>2049</v>
      </c>
      <c r="CB115" s="309" t="s">
        <v>2044</v>
      </c>
      <c r="CC115" s="309" t="s">
        <v>2045</v>
      </c>
      <c r="CD115" s="309" t="s">
        <v>2046</v>
      </c>
      <c r="CE115" s="309" t="s">
        <v>2047</v>
      </c>
      <c r="CF115" s="309" t="s">
        <v>2048</v>
      </c>
      <c r="CG115" s="306" t="s">
        <v>2049</v>
      </c>
      <c r="CH115" s="309" t="s">
        <v>2044</v>
      </c>
      <c r="CI115" s="309" t="s">
        <v>2045</v>
      </c>
      <c r="CJ115" s="309" t="s">
        <v>2046</v>
      </c>
      <c r="CK115" s="309" t="s">
        <v>2047</v>
      </c>
      <c r="CL115" s="309" t="s">
        <v>2048</v>
      </c>
      <c r="CM115" s="306" t="s">
        <v>2049</v>
      </c>
      <c r="CN115" s="309" t="s">
        <v>2044</v>
      </c>
      <c r="CO115" s="309" t="s">
        <v>2045</v>
      </c>
      <c r="CP115" s="309" t="s">
        <v>2046</v>
      </c>
      <c r="CQ115" s="309" t="s">
        <v>2047</v>
      </c>
      <c r="CR115" s="310" t="s">
        <v>2048</v>
      </c>
      <c r="CS115" s="307" t="s">
        <v>2049</v>
      </c>
      <c r="CT115" s="289"/>
      <c r="CU115" s="308" t="s">
        <v>2043</v>
      </c>
      <c r="CV115" s="9"/>
      <c r="CW115" s="308"/>
      <c r="CX115" s="9"/>
    </row>
    <row r="116" spans="1:102" s="3" customFormat="1" ht="20.25" customHeight="1" x14ac:dyDescent="0.2">
      <c r="A116" s="9"/>
      <c r="B116" s="294" t="s">
        <v>1132</v>
      </c>
      <c r="C116" s="286" t="s">
        <v>167</v>
      </c>
      <c r="D116" s="286">
        <v>3</v>
      </c>
      <c r="E116" s="1039"/>
      <c r="F116" s="1039"/>
      <c r="G116" s="1039"/>
      <c r="H116" s="1039"/>
      <c r="I116" s="1039"/>
      <c r="J116" s="1040">
        <f t="shared" si="28"/>
        <v>0</v>
      </c>
      <c r="K116" s="1327">
        <v>0</v>
      </c>
      <c r="L116" s="1327">
        <v>0</v>
      </c>
      <c r="M116" s="1327">
        <v>0</v>
      </c>
      <c r="N116" s="1327">
        <v>0</v>
      </c>
      <c r="O116" s="1327">
        <v>0</v>
      </c>
      <c r="P116" s="306">
        <f t="shared" si="29"/>
        <v>0</v>
      </c>
      <c r="Q116" s="1039"/>
      <c r="R116" s="1039"/>
      <c r="S116" s="1039"/>
      <c r="T116" s="1039"/>
      <c r="U116" s="1039"/>
      <c r="V116" s="1040">
        <f t="shared" si="30"/>
        <v>0</v>
      </c>
      <c r="W116" s="1039"/>
      <c r="X116" s="1039"/>
      <c r="Y116" s="1039"/>
      <c r="Z116" s="1039"/>
      <c r="AA116" s="1039"/>
      <c r="AB116" s="1040">
        <f t="shared" si="31"/>
        <v>0</v>
      </c>
      <c r="AC116" s="1039"/>
      <c r="AD116" s="1039"/>
      <c r="AE116" s="1039"/>
      <c r="AF116" s="1039"/>
      <c r="AG116" s="1039"/>
      <c r="AH116" s="1040">
        <f t="shared" si="32"/>
        <v>0</v>
      </c>
      <c r="AI116" s="1039"/>
      <c r="AJ116" s="1039"/>
      <c r="AK116" s="1039"/>
      <c r="AL116" s="1039"/>
      <c r="AM116" s="1039"/>
      <c r="AN116" s="1040">
        <f t="shared" si="33"/>
        <v>0</v>
      </c>
      <c r="AO116" s="1039"/>
      <c r="AP116" s="1039"/>
      <c r="AQ116" s="1039"/>
      <c r="AR116" s="1039"/>
      <c r="AS116" s="1039"/>
      <c r="AT116" s="1046">
        <f t="shared" si="34"/>
        <v>0</v>
      </c>
      <c r="AU116" s="289"/>
      <c r="AV116" s="308" t="s">
        <v>2050</v>
      </c>
      <c r="AW116" s="9"/>
      <c r="AX116" s="1330" t="s">
        <v>1134</v>
      </c>
      <c r="AY116" s="9"/>
      <c r="AZ116" s="9"/>
      <c r="BA116" s="294" t="s">
        <v>1132</v>
      </c>
      <c r="BB116" s="286" t="s">
        <v>167</v>
      </c>
      <c r="BC116" s="286">
        <v>3</v>
      </c>
      <c r="BD116" s="309" t="s">
        <v>2051</v>
      </c>
      <c r="BE116" s="309" t="s">
        <v>2052</v>
      </c>
      <c r="BF116" s="309" t="s">
        <v>2053</v>
      </c>
      <c r="BG116" s="309" t="s">
        <v>2054</v>
      </c>
      <c r="BH116" s="309" t="s">
        <v>2055</v>
      </c>
      <c r="BI116" s="306" t="s">
        <v>2056</v>
      </c>
      <c r="BJ116" s="309" t="s">
        <v>2051</v>
      </c>
      <c r="BK116" s="309" t="s">
        <v>2052</v>
      </c>
      <c r="BL116" s="309" t="s">
        <v>2053</v>
      </c>
      <c r="BM116" s="309" t="s">
        <v>2054</v>
      </c>
      <c r="BN116" s="309" t="s">
        <v>2055</v>
      </c>
      <c r="BO116" s="306" t="s">
        <v>2056</v>
      </c>
      <c r="BP116" s="309" t="s">
        <v>2051</v>
      </c>
      <c r="BQ116" s="309" t="s">
        <v>2052</v>
      </c>
      <c r="BR116" s="309" t="s">
        <v>2053</v>
      </c>
      <c r="BS116" s="309" t="s">
        <v>2054</v>
      </c>
      <c r="BT116" s="309" t="s">
        <v>2055</v>
      </c>
      <c r="BU116" s="306" t="s">
        <v>2056</v>
      </c>
      <c r="BV116" s="309" t="s">
        <v>2051</v>
      </c>
      <c r="BW116" s="309" t="s">
        <v>2052</v>
      </c>
      <c r="BX116" s="309" t="s">
        <v>2053</v>
      </c>
      <c r="BY116" s="309" t="s">
        <v>2054</v>
      </c>
      <c r="BZ116" s="309" t="s">
        <v>2055</v>
      </c>
      <c r="CA116" s="306" t="s">
        <v>2056</v>
      </c>
      <c r="CB116" s="309" t="s">
        <v>2051</v>
      </c>
      <c r="CC116" s="309" t="s">
        <v>2052</v>
      </c>
      <c r="CD116" s="309" t="s">
        <v>2053</v>
      </c>
      <c r="CE116" s="309" t="s">
        <v>2054</v>
      </c>
      <c r="CF116" s="309" t="s">
        <v>2055</v>
      </c>
      <c r="CG116" s="306" t="s">
        <v>2056</v>
      </c>
      <c r="CH116" s="309" t="s">
        <v>2051</v>
      </c>
      <c r="CI116" s="309" t="s">
        <v>2052</v>
      </c>
      <c r="CJ116" s="309" t="s">
        <v>2053</v>
      </c>
      <c r="CK116" s="309" t="s">
        <v>2054</v>
      </c>
      <c r="CL116" s="309" t="s">
        <v>2055</v>
      </c>
      <c r="CM116" s="306" t="s">
        <v>2056</v>
      </c>
      <c r="CN116" s="309" t="s">
        <v>2051</v>
      </c>
      <c r="CO116" s="309" t="s">
        <v>2052</v>
      </c>
      <c r="CP116" s="309" t="s">
        <v>2053</v>
      </c>
      <c r="CQ116" s="309" t="s">
        <v>2054</v>
      </c>
      <c r="CR116" s="310" t="s">
        <v>2055</v>
      </c>
      <c r="CS116" s="307" t="s">
        <v>2056</v>
      </c>
      <c r="CT116" s="289"/>
      <c r="CU116" s="308" t="s">
        <v>2050</v>
      </c>
      <c r="CV116" s="9"/>
      <c r="CW116" s="308"/>
      <c r="CX116" s="9"/>
    </row>
    <row r="117" spans="1:102" s="3" customFormat="1" ht="20.25" customHeight="1" x14ac:dyDescent="0.2">
      <c r="A117" s="9"/>
      <c r="B117" s="294" t="s">
        <v>1141</v>
      </c>
      <c r="C117" s="286" t="s">
        <v>167</v>
      </c>
      <c r="D117" s="286">
        <v>3</v>
      </c>
      <c r="E117" s="1040">
        <f>IFERROR(SUM(E115:E116), 0)</f>
        <v>0</v>
      </c>
      <c r="F117" s="1040">
        <f>IFERROR(SUM(F115:F116), 0)</f>
        <v>0</v>
      </c>
      <c r="G117" s="1040">
        <f>IFERROR(SUM(G115:G116), 0)</f>
        <v>0</v>
      </c>
      <c r="H117" s="1040">
        <f>IFERROR(SUM(H115:H116), 0)</f>
        <v>0</v>
      </c>
      <c r="I117" s="1040">
        <f>IFERROR(SUM(I115:I116), 0)</f>
        <v>0</v>
      </c>
      <c r="J117" s="1040">
        <f t="shared" si="28"/>
        <v>0</v>
      </c>
      <c r="K117" s="306">
        <f>IFERROR(SUM(K115:K116), 0)</f>
        <v>0</v>
      </c>
      <c r="L117" s="306">
        <f>IFERROR(SUM(L115:L116), 0)</f>
        <v>0</v>
      </c>
      <c r="M117" s="306">
        <f>IFERROR(SUM(M115:M116), 0)</f>
        <v>0</v>
      </c>
      <c r="N117" s="306">
        <f>IFERROR(SUM(N115:N116), 0)</f>
        <v>0</v>
      </c>
      <c r="O117" s="306">
        <f>IFERROR(SUM(O115:O116), 0)</f>
        <v>0</v>
      </c>
      <c r="P117" s="306">
        <f t="shared" si="29"/>
        <v>0</v>
      </c>
      <c r="Q117" s="1040">
        <f>IFERROR(SUM(Q115:Q116), 0)</f>
        <v>0</v>
      </c>
      <c r="R117" s="1040">
        <f>IFERROR(SUM(R115:R116), 0)</f>
        <v>0</v>
      </c>
      <c r="S117" s="1040">
        <f>IFERROR(SUM(S115:S116), 0)</f>
        <v>0</v>
      </c>
      <c r="T117" s="1040">
        <f>IFERROR(SUM(T115:T116), 0)</f>
        <v>0</v>
      </c>
      <c r="U117" s="1040">
        <f>IFERROR(SUM(U115:U116), 0)</f>
        <v>0</v>
      </c>
      <c r="V117" s="1040">
        <f t="shared" si="30"/>
        <v>0</v>
      </c>
      <c r="W117" s="1040">
        <f>IFERROR(SUM(W115:W116), 0)</f>
        <v>0</v>
      </c>
      <c r="X117" s="1040">
        <f>IFERROR(SUM(X115:X116), 0)</f>
        <v>0</v>
      </c>
      <c r="Y117" s="1040">
        <f>IFERROR(SUM(Y115:Y116), 0)</f>
        <v>0</v>
      </c>
      <c r="Z117" s="1040">
        <f>IFERROR(SUM(Z115:Z116), 0)</f>
        <v>0</v>
      </c>
      <c r="AA117" s="1040">
        <f>IFERROR(SUM(AA115:AA116), 0)</f>
        <v>0</v>
      </c>
      <c r="AB117" s="1040">
        <f t="shared" si="31"/>
        <v>0</v>
      </c>
      <c r="AC117" s="1040">
        <f>IFERROR(SUM(AC115:AC116), 0)</f>
        <v>0</v>
      </c>
      <c r="AD117" s="1040">
        <f>IFERROR(SUM(AD115:AD116), 0)</f>
        <v>0</v>
      </c>
      <c r="AE117" s="1040">
        <f>IFERROR(SUM(AE115:AE116), 0)</f>
        <v>0</v>
      </c>
      <c r="AF117" s="1040">
        <f>IFERROR(SUM(AF115:AF116), 0)</f>
        <v>0</v>
      </c>
      <c r="AG117" s="1040">
        <f>IFERROR(SUM(AG115:AG116), 0)</f>
        <v>0</v>
      </c>
      <c r="AH117" s="1040">
        <f t="shared" si="32"/>
        <v>0</v>
      </c>
      <c r="AI117" s="1040">
        <f>IFERROR(SUM(AI115:AI116), 0)</f>
        <v>0</v>
      </c>
      <c r="AJ117" s="1040">
        <f>IFERROR(SUM(AJ115:AJ116), 0)</f>
        <v>0</v>
      </c>
      <c r="AK117" s="1040">
        <f>IFERROR(SUM(AK115:AK116), 0)</f>
        <v>0</v>
      </c>
      <c r="AL117" s="1040">
        <f>IFERROR(SUM(AL115:AL116), 0)</f>
        <v>0</v>
      </c>
      <c r="AM117" s="1040">
        <f>IFERROR(SUM(AM115:AM116), 0)</f>
        <v>0</v>
      </c>
      <c r="AN117" s="1040">
        <f t="shared" si="33"/>
        <v>0</v>
      </c>
      <c r="AO117" s="1040">
        <f>IFERROR(SUM(AO115:AO116), 0)</f>
        <v>0</v>
      </c>
      <c r="AP117" s="1040">
        <f>IFERROR(SUM(AP115:AP116), 0)</f>
        <v>0</v>
      </c>
      <c r="AQ117" s="1040">
        <f>IFERROR(SUM(AQ115:AQ116), 0)</f>
        <v>0</v>
      </c>
      <c r="AR117" s="1040">
        <f>IFERROR(SUM(AR115:AR116), 0)</f>
        <v>0</v>
      </c>
      <c r="AS117" s="1040">
        <f>IFERROR(SUM(AS115:AS116), 0)</f>
        <v>0</v>
      </c>
      <c r="AT117" s="1046">
        <f t="shared" si="34"/>
        <v>0</v>
      </c>
      <c r="AU117" s="289"/>
      <c r="AV117" s="308" t="s">
        <v>2057</v>
      </c>
      <c r="AW117" s="9"/>
      <c r="AX117" s="1330" t="s">
        <v>1143</v>
      </c>
      <c r="AY117" s="9"/>
      <c r="AZ117" s="9"/>
      <c r="BA117" s="294" t="s">
        <v>1141</v>
      </c>
      <c r="BB117" s="286" t="s">
        <v>167</v>
      </c>
      <c r="BC117" s="286">
        <v>3</v>
      </c>
      <c r="BD117" s="306" t="s">
        <v>2058</v>
      </c>
      <c r="BE117" s="306" t="s">
        <v>2059</v>
      </c>
      <c r="BF117" s="306" t="s">
        <v>2060</v>
      </c>
      <c r="BG117" s="306" t="s">
        <v>2061</v>
      </c>
      <c r="BH117" s="306" t="s">
        <v>2062</v>
      </c>
      <c r="BI117" s="306" t="s">
        <v>2063</v>
      </c>
      <c r="BJ117" s="306" t="s">
        <v>2058</v>
      </c>
      <c r="BK117" s="306" t="s">
        <v>2059</v>
      </c>
      <c r="BL117" s="306" t="s">
        <v>2060</v>
      </c>
      <c r="BM117" s="306" t="s">
        <v>2061</v>
      </c>
      <c r="BN117" s="306" t="s">
        <v>2062</v>
      </c>
      <c r="BO117" s="306" t="s">
        <v>2063</v>
      </c>
      <c r="BP117" s="306" t="s">
        <v>2058</v>
      </c>
      <c r="BQ117" s="306" t="s">
        <v>2059</v>
      </c>
      <c r="BR117" s="306" t="s">
        <v>2060</v>
      </c>
      <c r="BS117" s="306" t="s">
        <v>2061</v>
      </c>
      <c r="BT117" s="306" t="s">
        <v>2062</v>
      </c>
      <c r="BU117" s="306" t="s">
        <v>2063</v>
      </c>
      <c r="BV117" s="306" t="s">
        <v>2058</v>
      </c>
      <c r="BW117" s="306" t="s">
        <v>2059</v>
      </c>
      <c r="BX117" s="306" t="s">
        <v>2060</v>
      </c>
      <c r="BY117" s="306" t="s">
        <v>2061</v>
      </c>
      <c r="BZ117" s="306" t="s">
        <v>2062</v>
      </c>
      <c r="CA117" s="306" t="s">
        <v>2063</v>
      </c>
      <c r="CB117" s="306" t="s">
        <v>2058</v>
      </c>
      <c r="CC117" s="306" t="s">
        <v>2059</v>
      </c>
      <c r="CD117" s="306" t="s">
        <v>2060</v>
      </c>
      <c r="CE117" s="306" t="s">
        <v>2061</v>
      </c>
      <c r="CF117" s="306" t="s">
        <v>2062</v>
      </c>
      <c r="CG117" s="306" t="s">
        <v>2063</v>
      </c>
      <c r="CH117" s="306" t="s">
        <v>2058</v>
      </c>
      <c r="CI117" s="306" t="s">
        <v>2059</v>
      </c>
      <c r="CJ117" s="306" t="s">
        <v>2060</v>
      </c>
      <c r="CK117" s="306" t="s">
        <v>2061</v>
      </c>
      <c r="CL117" s="306" t="s">
        <v>2062</v>
      </c>
      <c r="CM117" s="306" t="s">
        <v>2063</v>
      </c>
      <c r="CN117" s="306" t="s">
        <v>2058</v>
      </c>
      <c r="CO117" s="306" t="s">
        <v>2059</v>
      </c>
      <c r="CP117" s="306" t="s">
        <v>2060</v>
      </c>
      <c r="CQ117" s="306" t="s">
        <v>2061</v>
      </c>
      <c r="CR117" s="311" t="s">
        <v>2062</v>
      </c>
      <c r="CS117" s="307" t="s">
        <v>2063</v>
      </c>
      <c r="CT117" s="289"/>
      <c r="CU117" s="308" t="s">
        <v>2057</v>
      </c>
      <c r="CV117" s="9"/>
      <c r="CW117" s="308"/>
      <c r="CX117" s="9"/>
    </row>
    <row r="118" spans="1:102" s="3" customFormat="1" ht="20.25" customHeight="1" x14ac:dyDescent="0.2">
      <c r="A118" s="9"/>
      <c r="B118" s="294" t="s">
        <v>1150</v>
      </c>
      <c r="C118" s="286" t="s">
        <v>167</v>
      </c>
      <c r="D118" s="286">
        <v>3</v>
      </c>
      <c r="E118" s="1039"/>
      <c r="F118" s="1039"/>
      <c r="G118" s="1039"/>
      <c r="H118" s="1039"/>
      <c r="I118" s="1039"/>
      <c r="J118" s="1040">
        <f t="shared" si="28"/>
        <v>0</v>
      </c>
      <c r="K118" s="1327">
        <v>0</v>
      </c>
      <c r="L118" s="1327">
        <v>0</v>
      </c>
      <c r="M118" s="1327">
        <v>0</v>
      </c>
      <c r="N118" s="1327">
        <v>0</v>
      </c>
      <c r="O118" s="1327">
        <v>0</v>
      </c>
      <c r="P118" s="306">
        <f t="shared" si="29"/>
        <v>0</v>
      </c>
      <c r="Q118" s="1039"/>
      <c r="R118" s="1039"/>
      <c r="S118" s="1039"/>
      <c r="T118" s="1039"/>
      <c r="U118" s="1039"/>
      <c r="V118" s="1040">
        <f t="shared" si="30"/>
        <v>0</v>
      </c>
      <c r="W118" s="1039"/>
      <c r="X118" s="1039"/>
      <c r="Y118" s="1039"/>
      <c r="Z118" s="1039"/>
      <c r="AA118" s="1039"/>
      <c r="AB118" s="1040">
        <f t="shared" si="31"/>
        <v>0</v>
      </c>
      <c r="AC118" s="1039"/>
      <c r="AD118" s="1039"/>
      <c r="AE118" s="1039"/>
      <c r="AF118" s="1039"/>
      <c r="AG118" s="1039"/>
      <c r="AH118" s="1040">
        <f t="shared" si="32"/>
        <v>0</v>
      </c>
      <c r="AI118" s="1039"/>
      <c r="AJ118" s="1039"/>
      <c r="AK118" s="1039"/>
      <c r="AL118" s="1039"/>
      <c r="AM118" s="1039"/>
      <c r="AN118" s="1040">
        <f t="shared" si="33"/>
        <v>0</v>
      </c>
      <c r="AO118" s="1039"/>
      <c r="AP118" s="1039"/>
      <c r="AQ118" s="1039"/>
      <c r="AR118" s="1039"/>
      <c r="AS118" s="1039"/>
      <c r="AT118" s="1046">
        <f t="shared" si="34"/>
        <v>0</v>
      </c>
      <c r="AU118" s="289"/>
      <c r="AV118" s="308" t="s">
        <v>2064</v>
      </c>
      <c r="AW118" s="9"/>
      <c r="AX118" s="1330" t="s">
        <v>1152</v>
      </c>
      <c r="AY118" s="9"/>
      <c r="AZ118" s="9"/>
      <c r="BA118" s="294" t="s">
        <v>1150</v>
      </c>
      <c r="BB118" s="286" t="s">
        <v>167</v>
      </c>
      <c r="BC118" s="286">
        <v>3</v>
      </c>
      <c r="BD118" s="309" t="s">
        <v>2065</v>
      </c>
      <c r="BE118" s="309" t="s">
        <v>2066</v>
      </c>
      <c r="BF118" s="309" t="s">
        <v>2067</v>
      </c>
      <c r="BG118" s="309" t="s">
        <v>2068</v>
      </c>
      <c r="BH118" s="309" t="s">
        <v>2069</v>
      </c>
      <c r="BI118" s="306" t="s">
        <v>2070</v>
      </c>
      <c r="BJ118" s="309" t="s">
        <v>2065</v>
      </c>
      <c r="BK118" s="309" t="s">
        <v>2066</v>
      </c>
      <c r="BL118" s="309" t="s">
        <v>2067</v>
      </c>
      <c r="BM118" s="309" t="s">
        <v>2068</v>
      </c>
      <c r="BN118" s="309" t="s">
        <v>2069</v>
      </c>
      <c r="BO118" s="306" t="s">
        <v>2070</v>
      </c>
      <c r="BP118" s="309" t="s">
        <v>2065</v>
      </c>
      <c r="BQ118" s="309" t="s">
        <v>2066</v>
      </c>
      <c r="BR118" s="309" t="s">
        <v>2067</v>
      </c>
      <c r="BS118" s="309" t="s">
        <v>2068</v>
      </c>
      <c r="BT118" s="309" t="s">
        <v>2069</v>
      </c>
      <c r="BU118" s="306" t="s">
        <v>2070</v>
      </c>
      <c r="BV118" s="309" t="s">
        <v>2065</v>
      </c>
      <c r="BW118" s="309" t="s">
        <v>2066</v>
      </c>
      <c r="BX118" s="309" t="s">
        <v>2067</v>
      </c>
      <c r="BY118" s="309" t="s">
        <v>2068</v>
      </c>
      <c r="BZ118" s="309" t="s">
        <v>2069</v>
      </c>
      <c r="CA118" s="306" t="s">
        <v>2070</v>
      </c>
      <c r="CB118" s="309" t="s">
        <v>2065</v>
      </c>
      <c r="CC118" s="309" t="s">
        <v>2066</v>
      </c>
      <c r="CD118" s="309" t="s">
        <v>2067</v>
      </c>
      <c r="CE118" s="309" t="s">
        <v>2068</v>
      </c>
      <c r="CF118" s="309" t="s">
        <v>2069</v>
      </c>
      <c r="CG118" s="306" t="s">
        <v>2070</v>
      </c>
      <c r="CH118" s="309" t="s">
        <v>2065</v>
      </c>
      <c r="CI118" s="309" t="s">
        <v>2066</v>
      </c>
      <c r="CJ118" s="309" t="s">
        <v>2067</v>
      </c>
      <c r="CK118" s="309" t="s">
        <v>2068</v>
      </c>
      <c r="CL118" s="309" t="s">
        <v>2069</v>
      </c>
      <c r="CM118" s="306" t="s">
        <v>2070</v>
      </c>
      <c r="CN118" s="309" t="s">
        <v>2065</v>
      </c>
      <c r="CO118" s="309" t="s">
        <v>2066</v>
      </c>
      <c r="CP118" s="309" t="s">
        <v>2067</v>
      </c>
      <c r="CQ118" s="309" t="s">
        <v>2068</v>
      </c>
      <c r="CR118" s="310" t="s">
        <v>2069</v>
      </c>
      <c r="CS118" s="307" t="s">
        <v>2070</v>
      </c>
      <c r="CT118" s="289"/>
      <c r="CU118" s="308" t="s">
        <v>2064</v>
      </c>
      <c r="CV118" s="9"/>
      <c r="CW118" s="308"/>
      <c r="CX118" s="9"/>
    </row>
    <row r="119" spans="1:102" s="3" customFormat="1" ht="20.25" customHeight="1" x14ac:dyDescent="0.2">
      <c r="A119" s="9"/>
      <c r="B119" s="294" t="s">
        <v>1159</v>
      </c>
      <c r="C119" s="286" t="s">
        <v>167</v>
      </c>
      <c r="D119" s="286">
        <v>3</v>
      </c>
      <c r="E119" s="1039"/>
      <c r="F119" s="1039"/>
      <c r="G119" s="1039"/>
      <c r="H119" s="1039"/>
      <c r="I119" s="1039"/>
      <c r="J119" s="1040">
        <f t="shared" si="28"/>
        <v>0</v>
      </c>
      <c r="K119" s="1327">
        <v>0</v>
      </c>
      <c r="L119" s="1327">
        <v>0</v>
      </c>
      <c r="M119" s="1327">
        <v>0</v>
      </c>
      <c r="N119" s="1327">
        <v>0</v>
      </c>
      <c r="O119" s="1327">
        <v>0</v>
      </c>
      <c r="P119" s="306">
        <f t="shared" si="29"/>
        <v>0</v>
      </c>
      <c r="Q119" s="1039"/>
      <c r="R119" s="1039"/>
      <c r="S119" s="1039"/>
      <c r="T119" s="1039"/>
      <c r="U119" s="1039"/>
      <c r="V119" s="1040">
        <f t="shared" si="30"/>
        <v>0</v>
      </c>
      <c r="W119" s="1039"/>
      <c r="X119" s="1039"/>
      <c r="Y119" s="1039"/>
      <c r="Z119" s="1039"/>
      <c r="AA119" s="1039"/>
      <c r="AB119" s="1040">
        <f t="shared" si="31"/>
        <v>0</v>
      </c>
      <c r="AC119" s="1039"/>
      <c r="AD119" s="1039"/>
      <c r="AE119" s="1039"/>
      <c r="AF119" s="1039"/>
      <c r="AG119" s="1039"/>
      <c r="AH119" s="1040">
        <f t="shared" si="32"/>
        <v>0</v>
      </c>
      <c r="AI119" s="1039"/>
      <c r="AJ119" s="1039"/>
      <c r="AK119" s="1039"/>
      <c r="AL119" s="1039"/>
      <c r="AM119" s="1039"/>
      <c r="AN119" s="1040">
        <f t="shared" si="33"/>
        <v>0</v>
      </c>
      <c r="AO119" s="1039"/>
      <c r="AP119" s="1039"/>
      <c r="AQ119" s="1039"/>
      <c r="AR119" s="1039"/>
      <c r="AS119" s="1039"/>
      <c r="AT119" s="1046">
        <f t="shared" si="34"/>
        <v>0</v>
      </c>
      <c r="AU119" s="289"/>
      <c r="AV119" s="308" t="s">
        <v>2071</v>
      </c>
      <c r="AW119" s="9"/>
      <c r="AX119" s="1330" t="s">
        <v>1161</v>
      </c>
      <c r="AY119" s="9"/>
      <c r="AZ119" s="9"/>
      <c r="BA119" s="294" t="s">
        <v>1159</v>
      </c>
      <c r="BB119" s="286" t="s">
        <v>167</v>
      </c>
      <c r="BC119" s="286">
        <v>3</v>
      </c>
      <c r="BD119" s="309" t="s">
        <v>2072</v>
      </c>
      <c r="BE119" s="309" t="s">
        <v>2073</v>
      </c>
      <c r="BF119" s="309" t="s">
        <v>2074</v>
      </c>
      <c r="BG119" s="309" t="s">
        <v>2075</v>
      </c>
      <c r="BH119" s="309" t="s">
        <v>2076</v>
      </c>
      <c r="BI119" s="306" t="s">
        <v>2077</v>
      </c>
      <c r="BJ119" s="309" t="s">
        <v>2072</v>
      </c>
      <c r="BK119" s="309" t="s">
        <v>2073</v>
      </c>
      <c r="BL119" s="309" t="s">
        <v>2074</v>
      </c>
      <c r="BM119" s="309" t="s">
        <v>2075</v>
      </c>
      <c r="BN119" s="309" t="s">
        <v>2076</v>
      </c>
      <c r="BO119" s="306" t="s">
        <v>2077</v>
      </c>
      <c r="BP119" s="309" t="s">
        <v>2072</v>
      </c>
      <c r="BQ119" s="309" t="s">
        <v>2073</v>
      </c>
      <c r="BR119" s="309" t="s">
        <v>2074</v>
      </c>
      <c r="BS119" s="309" t="s">
        <v>2075</v>
      </c>
      <c r="BT119" s="309" t="s">
        <v>2076</v>
      </c>
      <c r="BU119" s="306" t="s">
        <v>2077</v>
      </c>
      <c r="BV119" s="309" t="s">
        <v>2072</v>
      </c>
      <c r="BW119" s="309" t="s">
        <v>2073</v>
      </c>
      <c r="BX119" s="309" t="s">
        <v>2074</v>
      </c>
      <c r="BY119" s="309" t="s">
        <v>2075</v>
      </c>
      <c r="BZ119" s="309" t="s">
        <v>2076</v>
      </c>
      <c r="CA119" s="306" t="s">
        <v>2077</v>
      </c>
      <c r="CB119" s="309" t="s">
        <v>2072</v>
      </c>
      <c r="CC119" s="309" t="s">
        <v>2073</v>
      </c>
      <c r="CD119" s="309" t="s">
        <v>2074</v>
      </c>
      <c r="CE119" s="309" t="s">
        <v>2075</v>
      </c>
      <c r="CF119" s="309" t="s">
        <v>2076</v>
      </c>
      <c r="CG119" s="306" t="s">
        <v>2077</v>
      </c>
      <c r="CH119" s="309" t="s">
        <v>2072</v>
      </c>
      <c r="CI119" s="309" t="s">
        <v>2073</v>
      </c>
      <c r="CJ119" s="309" t="s">
        <v>2074</v>
      </c>
      <c r="CK119" s="309" t="s">
        <v>2075</v>
      </c>
      <c r="CL119" s="309" t="s">
        <v>2076</v>
      </c>
      <c r="CM119" s="306" t="s">
        <v>2077</v>
      </c>
      <c r="CN119" s="309" t="s">
        <v>2072</v>
      </c>
      <c r="CO119" s="309" t="s">
        <v>2073</v>
      </c>
      <c r="CP119" s="309" t="s">
        <v>2074</v>
      </c>
      <c r="CQ119" s="309" t="s">
        <v>2075</v>
      </c>
      <c r="CR119" s="310" t="s">
        <v>2076</v>
      </c>
      <c r="CS119" s="307" t="s">
        <v>2077</v>
      </c>
      <c r="CT119" s="289"/>
      <c r="CU119" s="308" t="s">
        <v>2071</v>
      </c>
      <c r="CV119" s="9"/>
      <c r="CW119" s="308"/>
      <c r="CX119" s="9"/>
    </row>
    <row r="120" spans="1:102" s="3" customFormat="1" ht="20.25" customHeight="1" x14ac:dyDescent="0.2">
      <c r="A120" s="9"/>
      <c r="B120" s="294" t="s">
        <v>1168</v>
      </c>
      <c r="C120" s="286" t="s">
        <v>167</v>
      </c>
      <c r="D120" s="286">
        <v>3</v>
      </c>
      <c r="E120" s="1040">
        <f>IFERROR(SUM(E118:E119), 0)</f>
        <v>0</v>
      </c>
      <c r="F120" s="1040">
        <f>IFERROR(SUM(F118:F119), 0)</f>
        <v>0</v>
      </c>
      <c r="G120" s="1040">
        <f>IFERROR(SUM(G118:G119), 0)</f>
        <v>0</v>
      </c>
      <c r="H120" s="1040">
        <f>IFERROR(SUM(H118:H119), 0)</f>
        <v>0</v>
      </c>
      <c r="I120" s="1040">
        <f>IFERROR(SUM(I118:I119), 0)</f>
        <v>0</v>
      </c>
      <c r="J120" s="1040">
        <f t="shared" si="28"/>
        <v>0</v>
      </c>
      <c r="K120" s="306">
        <f>IFERROR(SUM(K118:K119), 0)</f>
        <v>0</v>
      </c>
      <c r="L120" s="306">
        <f>IFERROR(SUM(L118:L119), 0)</f>
        <v>0</v>
      </c>
      <c r="M120" s="306">
        <f>IFERROR(SUM(M118:M119), 0)</f>
        <v>0</v>
      </c>
      <c r="N120" s="306">
        <f>IFERROR(SUM(N118:N119), 0)</f>
        <v>0</v>
      </c>
      <c r="O120" s="306">
        <f>IFERROR(SUM(O118:O119), 0)</f>
        <v>0</v>
      </c>
      <c r="P120" s="306">
        <f t="shared" si="29"/>
        <v>0</v>
      </c>
      <c r="Q120" s="1040">
        <f>IFERROR(SUM(Q118:Q119), 0)</f>
        <v>0</v>
      </c>
      <c r="R120" s="1040">
        <f>IFERROR(SUM(R118:R119), 0)</f>
        <v>0</v>
      </c>
      <c r="S120" s="1040">
        <f>IFERROR(SUM(S118:S119), 0)</f>
        <v>0</v>
      </c>
      <c r="T120" s="1040">
        <f>IFERROR(SUM(T118:T119), 0)</f>
        <v>0</v>
      </c>
      <c r="U120" s="1040">
        <f>IFERROR(SUM(U118:U119), 0)</f>
        <v>0</v>
      </c>
      <c r="V120" s="1040">
        <f t="shared" si="30"/>
        <v>0</v>
      </c>
      <c r="W120" s="1040">
        <f>IFERROR(SUM(W118:W119), 0)</f>
        <v>0</v>
      </c>
      <c r="X120" s="1040">
        <f>IFERROR(SUM(X118:X119), 0)</f>
        <v>0</v>
      </c>
      <c r="Y120" s="1040">
        <f>IFERROR(SUM(Y118:Y119), 0)</f>
        <v>0</v>
      </c>
      <c r="Z120" s="1040">
        <f>IFERROR(SUM(Z118:Z119), 0)</f>
        <v>0</v>
      </c>
      <c r="AA120" s="1040">
        <f>IFERROR(SUM(AA118:AA119), 0)</f>
        <v>0</v>
      </c>
      <c r="AB120" s="1040">
        <f t="shared" si="31"/>
        <v>0</v>
      </c>
      <c r="AC120" s="1040">
        <f>IFERROR(SUM(AC118:AC119), 0)</f>
        <v>0</v>
      </c>
      <c r="AD120" s="1040">
        <f>IFERROR(SUM(AD118:AD119), 0)</f>
        <v>0</v>
      </c>
      <c r="AE120" s="1040">
        <f>IFERROR(SUM(AE118:AE119), 0)</f>
        <v>0</v>
      </c>
      <c r="AF120" s="1040">
        <f>IFERROR(SUM(AF118:AF119), 0)</f>
        <v>0</v>
      </c>
      <c r="AG120" s="1040">
        <f>IFERROR(SUM(AG118:AG119), 0)</f>
        <v>0</v>
      </c>
      <c r="AH120" s="1040">
        <f t="shared" si="32"/>
        <v>0</v>
      </c>
      <c r="AI120" s="1040">
        <f>IFERROR(SUM(AI118:AI119), 0)</f>
        <v>0</v>
      </c>
      <c r="AJ120" s="1040">
        <f>IFERROR(SUM(AJ118:AJ119), 0)</f>
        <v>0</v>
      </c>
      <c r="AK120" s="1040">
        <f>IFERROR(SUM(AK118:AK119), 0)</f>
        <v>0</v>
      </c>
      <c r="AL120" s="1040">
        <f>IFERROR(SUM(AL118:AL119), 0)</f>
        <v>0</v>
      </c>
      <c r="AM120" s="1040">
        <f>IFERROR(SUM(AM118:AM119), 0)</f>
        <v>0</v>
      </c>
      <c r="AN120" s="1040">
        <f t="shared" si="33"/>
        <v>0</v>
      </c>
      <c r="AO120" s="1040">
        <f>IFERROR(SUM(AO118:AO119), 0)</f>
        <v>0</v>
      </c>
      <c r="AP120" s="1040">
        <f>IFERROR(SUM(AP118:AP119), 0)</f>
        <v>0</v>
      </c>
      <c r="AQ120" s="1040">
        <f>IFERROR(SUM(AQ118:AQ119), 0)</f>
        <v>0</v>
      </c>
      <c r="AR120" s="1040">
        <f>IFERROR(SUM(AR118:AR119), 0)</f>
        <v>0</v>
      </c>
      <c r="AS120" s="1040">
        <f>IFERROR(SUM(AS118:AS119), 0)</f>
        <v>0</v>
      </c>
      <c r="AT120" s="1046">
        <f t="shared" si="34"/>
        <v>0</v>
      </c>
      <c r="AU120" s="289"/>
      <c r="AV120" s="308" t="s">
        <v>2078</v>
      </c>
      <c r="AW120" s="9"/>
      <c r="AX120" s="1330" t="s">
        <v>1170</v>
      </c>
      <c r="AY120" s="9"/>
      <c r="AZ120" s="9"/>
      <c r="BA120" s="294" t="s">
        <v>1168</v>
      </c>
      <c r="BB120" s="286" t="s">
        <v>167</v>
      </c>
      <c r="BC120" s="286">
        <v>3</v>
      </c>
      <c r="BD120" s="306" t="s">
        <v>2079</v>
      </c>
      <c r="BE120" s="306" t="s">
        <v>2080</v>
      </c>
      <c r="BF120" s="306" t="s">
        <v>2081</v>
      </c>
      <c r="BG120" s="306" t="s">
        <v>2082</v>
      </c>
      <c r="BH120" s="306" t="s">
        <v>2083</v>
      </c>
      <c r="BI120" s="306" t="s">
        <v>2084</v>
      </c>
      <c r="BJ120" s="306" t="s">
        <v>2079</v>
      </c>
      <c r="BK120" s="306" t="s">
        <v>2080</v>
      </c>
      <c r="BL120" s="306" t="s">
        <v>2081</v>
      </c>
      <c r="BM120" s="306" t="s">
        <v>2082</v>
      </c>
      <c r="BN120" s="306" t="s">
        <v>2083</v>
      </c>
      <c r="BO120" s="306" t="s">
        <v>2084</v>
      </c>
      <c r="BP120" s="306" t="s">
        <v>2079</v>
      </c>
      <c r="BQ120" s="306" t="s">
        <v>2080</v>
      </c>
      <c r="BR120" s="306" t="s">
        <v>2081</v>
      </c>
      <c r="BS120" s="306" t="s">
        <v>2082</v>
      </c>
      <c r="BT120" s="306" t="s">
        <v>2083</v>
      </c>
      <c r="BU120" s="306" t="s">
        <v>2084</v>
      </c>
      <c r="BV120" s="306" t="s">
        <v>2079</v>
      </c>
      <c r="BW120" s="306" t="s">
        <v>2080</v>
      </c>
      <c r="BX120" s="306" t="s">
        <v>2081</v>
      </c>
      <c r="BY120" s="306" t="s">
        <v>2082</v>
      </c>
      <c r="BZ120" s="306" t="s">
        <v>2083</v>
      </c>
      <c r="CA120" s="306" t="s">
        <v>2084</v>
      </c>
      <c r="CB120" s="306" t="s">
        <v>2079</v>
      </c>
      <c r="CC120" s="306" t="s">
        <v>2080</v>
      </c>
      <c r="CD120" s="306" t="s">
        <v>2081</v>
      </c>
      <c r="CE120" s="306" t="s">
        <v>2082</v>
      </c>
      <c r="CF120" s="306" t="s">
        <v>2083</v>
      </c>
      <c r="CG120" s="306" t="s">
        <v>2084</v>
      </c>
      <c r="CH120" s="306" t="s">
        <v>2079</v>
      </c>
      <c r="CI120" s="306" t="s">
        <v>2080</v>
      </c>
      <c r="CJ120" s="306" t="s">
        <v>2081</v>
      </c>
      <c r="CK120" s="306" t="s">
        <v>2082</v>
      </c>
      <c r="CL120" s="306" t="s">
        <v>2083</v>
      </c>
      <c r="CM120" s="306" t="s">
        <v>2084</v>
      </c>
      <c r="CN120" s="306" t="s">
        <v>2079</v>
      </c>
      <c r="CO120" s="306" t="s">
        <v>2080</v>
      </c>
      <c r="CP120" s="306" t="s">
        <v>2081</v>
      </c>
      <c r="CQ120" s="306" t="s">
        <v>2082</v>
      </c>
      <c r="CR120" s="311" t="s">
        <v>2083</v>
      </c>
      <c r="CS120" s="307" t="s">
        <v>2084</v>
      </c>
      <c r="CT120" s="289"/>
      <c r="CU120" s="308" t="s">
        <v>2078</v>
      </c>
      <c r="CV120" s="9"/>
      <c r="CW120" s="308"/>
      <c r="CX120" s="9"/>
    </row>
    <row r="121" spans="1:102" s="3" customFormat="1" ht="20.25" customHeight="1" x14ac:dyDescent="0.2">
      <c r="A121" s="9"/>
      <c r="B121" s="294" t="s">
        <v>1177</v>
      </c>
      <c r="C121" s="286" t="s">
        <v>167</v>
      </c>
      <c r="D121" s="286">
        <v>3</v>
      </c>
      <c r="E121" s="1039"/>
      <c r="F121" s="1039"/>
      <c r="G121" s="1039"/>
      <c r="H121" s="1039"/>
      <c r="I121" s="1039"/>
      <c r="J121" s="1040">
        <f t="shared" si="28"/>
        <v>0</v>
      </c>
      <c r="K121" s="1327">
        <v>0</v>
      </c>
      <c r="L121" s="1327">
        <v>0</v>
      </c>
      <c r="M121" s="1327">
        <v>0</v>
      </c>
      <c r="N121" s="1327">
        <v>0</v>
      </c>
      <c r="O121" s="1327">
        <v>0</v>
      </c>
      <c r="P121" s="306">
        <f t="shared" si="29"/>
        <v>0</v>
      </c>
      <c r="Q121" s="1039"/>
      <c r="R121" s="1039"/>
      <c r="S121" s="1039"/>
      <c r="T121" s="1039"/>
      <c r="U121" s="1039"/>
      <c r="V121" s="1040">
        <f t="shared" si="30"/>
        <v>0</v>
      </c>
      <c r="W121" s="1039"/>
      <c r="X121" s="1039"/>
      <c r="Y121" s="1039"/>
      <c r="Z121" s="1039"/>
      <c r="AA121" s="1039"/>
      <c r="AB121" s="1040">
        <f t="shared" si="31"/>
        <v>0</v>
      </c>
      <c r="AC121" s="1039"/>
      <c r="AD121" s="1039"/>
      <c r="AE121" s="1039"/>
      <c r="AF121" s="1039"/>
      <c r="AG121" s="1039"/>
      <c r="AH121" s="1040">
        <f t="shared" si="32"/>
        <v>0</v>
      </c>
      <c r="AI121" s="1039"/>
      <c r="AJ121" s="1039"/>
      <c r="AK121" s="1039"/>
      <c r="AL121" s="1039"/>
      <c r="AM121" s="1039"/>
      <c r="AN121" s="1040">
        <f t="shared" si="33"/>
        <v>0</v>
      </c>
      <c r="AO121" s="1039"/>
      <c r="AP121" s="1039"/>
      <c r="AQ121" s="1039"/>
      <c r="AR121" s="1039"/>
      <c r="AS121" s="1039"/>
      <c r="AT121" s="1046">
        <f t="shared" si="34"/>
        <v>0</v>
      </c>
      <c r="AU121" s="289"/>
      <c r="AV121" s="308" t="s">
        <v>2085</v>
      </c>
      <c r="AW121" s="9"/>
      <c r="AX121" s="1330" t="s">
        <v>543</v>
      </c>
      <c r="AY121" s="9"/>
      <c r="AZ121" s="9"/>
      <c r="BA121" s="294" t="s">
        <v>1177</v>
      </c>
      <c r="BB121" s="286" t="s">
        <v>167</v>
      </c>
      <c r="BC121" s="286">
        <v>3</v>
      </c>
      <c r="BD121" s="309" t="s">
        <v>2086</v>
      </c>
      <c r="BE121" s="309" t="s">
        <v>2087</v>
      </c>
      <c r="BF121" s="309" t="s">
        <v>2088</v>
      </c>
      <c r="BG121" s="309" t="s">
        <v>2089</v>
      </c>
      <c r="BH121" s="309" t="s">
        <v>2090</v>
      </c>
      <c r="BI121" s="306" t="s">
        <v>2091</v>
      </c>
      <c r="BJ121" s="309" t="s">
        <v>2086</v>
      </c>
      <c r="BK121" s="309" t="s">
        <v>2087</v>
      </c>
      <c r="BL121" s="309" t="s">
        <v>2088</v>
      </c>
      <c r="BM121" s="309" t="s">
        <v>2089</v>
      </c>
      <c r="BN121" s="309" t="s">
        <v>2090</v>
      </c>
      <c r="BO121" s="306" t="s">
        <v>2091</v>
      </c>
      <c r="BP121" s="309" t="s">
        <v>2086</v>
      </c>
      <c r="BQ121" s="309" t="s">
        <v>2087</v>
      </c>
      <c r="BR121" s="309" t="s">
        <v>2088</v>
      </c>
      <c r="BS121" s="309" t="s">
        <v>2089</v>
      </c>
      <c r="BT121" s="309" t="s">
        <v>2090</v>
      </c>
      <c r="BU121" s="306" t="s">
        <v>2091</v>
      </c>
      <c r="BV121" s="309" t="s">
        <v>2086</v>
      </c>
      <c r="BW121" s="309" t="s">
        <v>2087</v>
      </c>
      <c r="BX121" s="309" t="s">
        <v>2088</v>
      </c>
      <c r="BY121" s="309" t="s">
        <v>2089</v>
      </c>
      <c r="BZ121" s="309" t="s">
        <v>2090</v>
      </c>
      <c r="CA121" s="306" t="s">
        <v>2091</v>
      </c>
      <c r="CB121" s="309" t="s">
        <v>2086</v>
      </c>
      <c r="CC121" s="309" t="s">
        <v>2087</v>
      </c>
      <c r="CD121" s="309" t="s">
        <v>2088</v>
      </c>
      <c r="CE121" s="309" t="s">
        <v>2089</v>
      </c>
      <c r="CF121" s="309" t="s">
        <v>2090</v>
      </c>
      <c r="CG121" s="306" t="s">
        <v>2091</v>
      </c>
      <c r="CH121" s="309" t="s">
        <v>2086</v>
      </c>
      <c r="CI121" s="309" t="s">
        <v>2087</v>
      </c>
      <c r="CJ121" s="309" t="s">
        <v>2088</v>
      </c>
      <c r="CK121" s="309" t="s">
        <v>2089</v>
      </c>
      <c r="CL121" s="309" t="s">
        <v>2090</v>
      </c>
      <c r="CM121" s="306" t="s">
        <v>2091</v>
      </c>
      <c r="CN121" s="309" t="s">
        <v>2086</v>
      </c>
      <c r="CO121" s="309" t="s">
        <v>2087</v>
      </c>
      <c r="CP121" s="309" t="s">
        <v>2088</v>
      </c>
      <c r="CQ121" s="309" t="s">
        <v>2089</v>
      </c>
      <c r="CR121" s="310" t="s">
        <v>2090</v>
      </c>
      <c r="CS121" s="307" t="s">
        <v>2091</v>
      </c>
      <c r="CT121" s="289"/>
      <c r="CU121" s="308" t="s">
        <v>2085</v>
      </c>
      <c r="CV121" s="9"/>
      <c r="CW121" s="308"/>
      <c r="CX121" s="9"/>
    </row>
    <row r="122" spans="1:102" s="3" customFormat="1" ht="20.25" customHeight="1" x14ac:dyDescent="0.2">
      <c r="A122" s="9"/>
      <c r="B122" s="294" t="s">
        <v>1185</v>
      </c>
      <c r="C122" s="286" t="s">
        <v>167</v>
      </c>
      <c r="D122" s="286">
        <v>3</v>
      </c>
      <c r="E122" s="1039"/>
      <c r="F122" s="1039"/>
      <c r="G122" s="1039"/>
      <c r="H122" s="1039"/>
      <c r="I122" s="1039"/>
      <c r="J122" s="1040">
        <f t="shared" si="28"/>
        <v>0</v>
      </c>
      <c r="K122" s="1327">
        <v>0</v>
      </c>
      <c r="L122" s="1327">
        <v>0</v>
      </c>
      <c r="M122" s="1327">
        <v>0</v>
      </c>
      <c r="N122" s="1327">
        <v>0</v>
      </c>
      <c r="O122" s="1327">
        <v>0</v>
      </c>
      <c r="P122" s="306">
        <f t="shared" si="29"/>
        <v>0</v>
      </c>
      <c r="Q122" s="1039"/>
      <c r="R122" s="1039"/>
      <c r="S122" s="1039"/>
      <c r="T122" s="1039"/>
      <c r="U122" s="1039"/>
      <c r="V122" s="1040">
        <f t="shared" si="30"/>
        <v>0</v>
      </c>
      <c r="W122" s="1039"/>
      <c r="X122" s="1039"/>
      <c r="Y122" s="1039"/>
      <c r="Z122" s="1039"/>
      <c r="AA122" s="1039"/>
      <c r="AB122" s="1040">
        <f t="shared" si="31"/>
        <v>0</v>
      </c>
      <c r="AC122" s="1039"/>
      <c r="AD122" s="1039"/>
      <c r="AE122" s="1039"/>
      <c r="AF122" s="1039"/>
      <c r="AG122" s="1039"/>
      <c r="AH122" s="1040">
        <f t="shared" si="32"/>
        <v>0</v>
      </c>
      <c r="AI122" s="1039"/>
      <c r="AJ122" s="1039"/>
      <c r="AK122" s="1039"/>
      <c r="AL122" s="1039"/>
      <c r="AM122" s="1039"/>
      <c r="AN122" s="1040">
        <f t="shared" si="33"/>
        <v>0</v>
      </c>
      <c r="AO122" s="1039"/>
      <c r="AP122" s="1039"/>
      <c r="AQ122" s="1039"/>
      <c r="AR122" s="1039"/>
      <c r="AS122" s="1039"/>
      <c r="AT122" s="1046">
        <f t="shared" si="34"/>
        <v>0</v>
      </c>
      <c r="AU122" s="289"/>
      <c r="AV122" s="308" t="s">
        <v>2092</v>
      </c>
      <c r="AW122" s="9"/>
      <c r="AX122" s="1330" t="s">
        <v>543</v>
      </c>
      <c r="AY122" s="9"/>
      <c r="AZ122" s="9"/>
      <c r="BA122" s="294" t="s">
        <v>1185</v>
      </c>
      <c r="BB122" s="286" t="s">
        <v>167</v>
      </c>
      <c r="BC122" s="286">
        <v>3</v>
      </c>
      <c r="BD122" s="309" t="s">
        <v>2093</v>
      </c>
      <c r="BE122" s="309" t="s">
        <v>2094</v>
      </c>
      <c r="BF122" s="309" t="s">
        <v>2095</v>
      </c>
      <c r="BG122" s="309" t="s">
        <v>2096</v>
      </c>
      <c r="BH122" s="309" t="s">
        <v>2097</v>
      </c>
      <c r="BI122" s="306" t="s">
        <v>2098</v>
      </c>
      <c r="BJ122" s="309" t="s">
        <v>2093</v>
      </c>
      <c r="BK122" s="309" t="s">
        <v>2094</v>
      </c>
      <c r="BL122" s="309" t="s">
        <v>2095</v>
      </c>
      <c r="BM122" s="309" t="s">
        <v>2096</v>
      </c>
      <c r="BN122" s="309" t="s">
        <v>2097</v>
      </c>
      <c r="BO122" s="306" t="s">
        <v>2098</v>
      </c>
      <c r="BP122" s="309" t="s">
        <v>2093</v>
      </c>
      <c r="BQ122" s="309" t="s">
        <v>2094</v>
      </c>
      <c r="BR122" s="309" t="s">
        <v>2095</v>
      </c>
      <c r="BS122" s="309" t="s">
        <v>2096</v>
      </c>
      <c r="BT122" s="309" t="s">
        <v>2097</v>
      </c>
      <c r="BU122" s="306" t="s">
        <v>2098</v>
      </c>
      <c r="BV122" s="309" t="s">
        <v>2093</v>
      </c>
      <c r="BW122" s="309" t="s">
        <v>2094</v>
      </c>
      <c r="BX122" s="309" t="s">
        <v>2095</v>
      </c>
      <c r="BY122" s="309" t="s">
        <v>2096</v>
      </c>
      <c r="BZ122" s="309" t="s">
        <v>2097</v>
      </c>
      <c r="CA122" s="306" t="s">
        <v>2098</v>
      </c>
      <c r="CB122" s="309" t="s">
        <v>2093</v>
      </c>
      <c r="CC122" s="309" t="s">
        <v>2094</v>
      </c>
      <c r="CD122" s="309" t="s">
        <v>2095</v>
      </c>
      <c r="CE122" s="309" t="s">
        <v>2096</v>
      </c>
      <c r="CF122" s="309" t="s">
        <v>2097</v>
      </c>
      <c r="CG122" s="306" t="s">
        <v>2098</v>
      </c>
      <c r="CH122" s="309" t="s">
        <v>2093</v>
      </c>
      <c r="CI122" s="309" t="s">
        <v>2094</v>
      </c>
      <c r="CJ122" s="309" t="s">
        <v>2095</v>
      </c>
      <c r="CK122" s="309" t="s">
        <v>2096</v>
      </c>
      <c r="CL122" s="309" t="s">
        <v>2097</v>
      </c>
      <c r="CM122" s="306" t="s">
        <v>2098</v>
      </c>
      <c r="CN122" s="309" t="s">
        <v>2093</v>
      </c>
      <c r="CO122" s="309" t="s">
        <v>2094</v>
      </c>
      <c r="CP122" s="309" t="s">
        <v>2095</v>
      </c>
      <c r="CQ122" s="309" t="s">
        <v>2096</v>
      </c>
      <c r="CR122" s="310" t="s">
        <v>2097</v>
      </c>
      <c r="CS122" s="307" t="s">
        <v>2098</v>
      </c>
      <c r="CT122" s="289"/>
      <c r="CU122" s="308" t="s">
        <v>2092</v>
      </c>
      <c r="CV122" s="9"/>
      <c r="CW122" s="308"/>
      <c r="CX122" s="9"/>
    </row>
    <row r="123" spans="1:102" s="3" customFormat="1" ht="20.25" customHeight="1" x14ac:dyDescent="0.2">
      <c r="A123" s="9"/>
      <c r="B123" s="294" t="s">
        <v>1193</v>
      </c>
      <c r="C123" s="286" t="s">
        <v>167</v>
      </c>
      <c r="D123" s="286">
        <v>3</v>
      </c>
      <c r="E123" s="1040">
        <f>IFERROR(SUM(E121:E122), 0)</f>
        <v>0</v>
      </c>
      <c r="F123" s="1040">
        <f>IFERROR(SUM(F121:F122), 0)</f>
        <v>0</v>
      </c>
      <c r="G123" s="1040">
        <f>IFERROR(SUM(G121:G122), 0)</f>
        <v>0</v>
      </c>
      <c r="H123" s="1040">
        <f>IFERROR(SUM(H121:H122), 0)</f>
        <v>0</v>
      </c>
      <c r="I123" s="1040">
        <f>IFERROR(SUM(I121:I122), 0)</f>
        <v>0</v>
      </c>
      <c r="J123" s="1040">
        <f t="shared" si="28"/>
        <v>0</v>
      </c>
      <c r="K123" s="306">
        <f>IFERROR(SUM(K121:K122), 0)</f>
        <v>0</v>
      </c>
      <c r="L123" s="306">
        <f>IFERROR(SUM(L121:L122), 0)</f>
        <v>0</v>
      </c>
      <c r="M123" s="306">
        <f>IFERROR(SUM(M121:M122), 0)</f>
        <v>0</v>
      </c>
      <c r="N123" s="306">
        <f>IFERROR(SUM(N121:N122), 0)</f>
        <v>0</v>
      </c>
      <c r="O123" s="306">
        <f>IFERROR(SUM(O121:O122), 0)</f>
        <v>0</v>
      </c>
      <c r="P123" s="306">
        <f t="shared" si="29"/>
        <v>0</v>
      </c>
      <c r="Q123" s="1040">
        <f>IFERROR(SUM(Q121:Q122), 0)</f>
        <v>0</v>
      </c>
      <c r="R123" s="1040">
        <f>IFERROR(SUM(R121:R122), 0)</f>
        <v>0</v>
      </c>
      <c r="S123" s="1040">
        <f>IFERROR(SUM(S121:S122), 0)</f>
        <v>0</v>
      </c>
      <c r="T123" s="1040">
        <f>IFERROR(SUM(T121:T122), 0)</f>
        <v>0</v>
      </c>
      <c r="U123" s="1040">
        <f>IFERROR(SUM(U121:U122), 0)</f>
        <v>0</v>
      </c>
      <c r="V123" s="1040">
        <f t="shared" si="30"/>
        <v>0</v>
      </c>
      <c r="W123" s="1040">
        <f>IFERROR(SUM(W121:W122), 0)</f>
        <v>0</v>
      </c>
      <c r="X123" s="1040">
        <f>IFERROR(SUM(X121:X122), 0)</f>
        <v>0</v>
      </c>
      <c r="Y123" s="1040">
        <f>IFERROR(SUM(Y121:Y122), 0)</f>
        <v>0</v>
      </c>
      <c r="Z123" s="1040">
        <f>IFERROR(SUM(Z121:Z122), 0)</f>
        <v>0</v>
      </c>
      <c r="AA123" s="1040">
        <f>IFERROR(SUM(AA121:AA122), 0)</f>
        <v>0</v>
      </c>
      <c r="AB123" s="1040">
        <f t="shared" si="31"/>
        <v>0</v>
      </c>
      <c r="AC123" s="1040">
        <f>IFERROR(SUM(AC121:AC122), 0)</f>
        <v>0</v>
      </c>
      <c r="AD123" s="1040">
        <f>IFERROR(SUM(AD121:AD122), 0)</f>
        <v>0</v>
      </c>
      <c r="AE123" s="1040">
        <f>IFERROR(SUM(AE121:AE122), 0)</f>
        <v>0</v>
      </c>
      <c r="AF123" s="1040">
        <f>IFERROR(SUM(AF121:AF122), 0)</f>
        <v>0</v>
      </c>
      <c r="AG123" s="1040">
        <f>IFERROR(SUM(AG121:AG122), 0)</f>
        <v>0</v>
      </c>
      <c r="AH123" s="1040">
        <f t="shared" si="32"/>
        <v>0</v>
      </c>
      <c r="AI123" s="1040">
        <f>IFERROR(SUM(AI121:AI122), 0)</f>
        <v>0</v>
      </c>
      <c r="AJ123" s="1040">
        <f>IFERROR(SUM(AJ121:AJ122), 0)</f>
        <v>0</v>
      </c>
      <c r="AK123" s="1040">
        <f>IFERROR(SUM(AK121:AK122), 0)</f>
        <v>0</v>
      </c>
      <c r="AL123" s="1040">
        <f>IFERROR(SUM(AL121:AL122), 0)</f>
        <v>0</v>
      </c>
      <c r="AM123" s="1040">
        <f>IFERROR(SUM(AM121:AM122), 0)</f>
        <v>0</v>
      </c>
      <c r="AN123" s="1040">
        <f t="shared" si="33"/>
        <v>0</v>
      </c>
      <c r="AO123" s="1040">
        <f>IFERROR(SUM(AO121:AO122), 0)</f>
        <v>0</v>
      </c>
      <c r="AP123" s="1040">
        <f>IFERROR(SUM(AP121:AP122), 0)</f>
        <v>0</v>
      </c>
      <c r="AQ123" s="1040">
        <f>IFERROR(SUM(AQ121:AQ122), 0)</f>
        <v>0</v>
      </c>
      <c r="AR123" s="1040">
        <f>IFERROR(SUM(AR121:AR122), 0)</f>
        <v>0</v>
      </c>
      <c r="AS123" s="1040">
        <f>IFERROR(SUM(AS121:AS122), 0)</f>
        <v>0</v>
      </c>
      <c r="AT123" s="1046">
        <f t="shared" si="34"/>
        <v>0</v>
      </c>
      <c r="AU123" s="289"/>
      <c r="AV123" s="308" t="s">
        <v>2099</v>
      </c>
      <c r="AW123" s="9"/>
      <c r="AX123" s="1330" t="s">
        <v>543</v>
      </c>
      <c r="AY123" s="9"/>
      <c r="AZ123" s="9"/>
      <c r="BA123" s="294" t="s">
        <v>1193</v>
      </c>
      <c r="BB123" s="286" t="s">
        <v>167</v>
      </c>
      <c r="BC123" s="286">
        <v>3</v>
      </c>
      <c r="BD123" s="306" t="s">
        <v>2100</v>
      </c>
      <c r="BE123" s="306" t="s">
        <v>2101</v>
      </c>
      <c r="BF123" s="306" t="s">
        <v>2102</v>
      </c>
      <c r="BG123" s="306" t="s">
        <v>2103</v>
      </c>
      <c r="BH123" s="306" t="s">
        <v>2104</v>
      </c>
      <c r="BI123" s="306" t="s">
        <v>2105</v>
      </c>
      <c r="BJ123" s="306" t="s">
        <v>2100</v>
      </c>
      <c r="BK123" s="306" t="s">
        <v>2101</v>
      </c>
      <c r="BL123" s="306" t="s">
        <v>2102</v>
      </c>
      <c r="BM123" s="306" t="s">
        <v>2103</v>
      </c>
      <c r="BN123" s="306" t="s">
        <v>2104</v>
      </c>
      <c r="BO123" s="306" t="s">
        <v>2105</v>
      </c>
      <c r="BP123" s="306" t="s">
        <v>2100</v>
      </c>
      <c r="BQ123" s="306" t="s">
        <v>2101</v>
      </c>
      <c r="BR123" s="306" t="s">
        <v>2102</v>
      </c>
      <c r="BS123" s="306" t="s">
        <v>2103</v>
      </c>
      <c r="BT123" s="306" t="s">
        <v>2104</v>
      </c>
      <c r="BU123" s="306" t="s">
        <v>2105</v>
      </c>
      <c r="BV123" s="306" t="s">
        <v>2100</v>
      </c>
      <c r="BW123" s="306" t="s">
        <v>2101</v>
      </c>
      <c r="BX123" s="306" t="s">
        <v>2102</v>
      </c>
      <c r="BY123" s="306" t="s">
        <v>2103</v>
      </c>
      <c r="BZ123" s="306" t="s">
        <v>2104</v>
      </c>
      <c r="CA123" s="306" t="s">
        <v>2105</v>
      </c>
      <c r="CB123" s="306" t="s">
        <v>2100</v>
      </c>
      <c r="CC123" s="306" t="s">
        <v>2101</v>
      </c>
      <c r="CD123" s="306" t="s">
        <v>2102</v>
      </c>
      <c r="CE123" s="306" t="s">
        <v>2103</v>
      </c>
      <c r="CF123" s="306" t="s">
        <v>2104</v>
      </c>
      <c r="CG123" s="306" t="s">
        <v>2105</v>
      </c>
      <c r="CH123" s="306" t="s">
        <v>2100</v>
      </c>
      <c r="CI123" s="306" t="s">
        <v>2101</v>
      </c>
      <c r="CJ123" s="306" t="s">
        <v>2102</v>
      </c>
      <c r="CK123" s="306" t="s">
        <v>2103</v>
      </c>
      <c r="CL123" s="306" t="s">
        <v>2104</v>
      </c>
      <c r="CM123" s="306" t="s">
        <v>2105</v>
      </c>
      <c r="CN123" s="306" t="s">
        <v>2100</v>
      </c>
      <c r="CO123" s="306" t="s">
        <v>2101</v>
      </c>
      <c r="CP123" s="306" t="s">
        <v>2102</v>
      </c>
      <c r="CQ123" s="306" t="s">
        <v>2103</v>
      </c>
      <c r="CR123" s="311" t="s">
        <v>2104</v>
      </c>
      <c r="CS123" s="307" t="s">
        <v>2105</v>
      </c>
      <c r="CT123" s="289"/>
      <c r="CU123" s="308" t="s">
        <v>2099</v>
      </c>
      <c r="CV123" s="9"/>
      <c r="CW123" s="308"/>
      <c r="CX123" s="9"/>
    </row>
    <row r="124" spans="1:102" s="3" customFormat="1" ht="20.25" customHeight="1" x14ac:dyDescent="0.2">
      <c r="A124" s="9"/>
      <c r="B124" s="294" t="s">
        <v>1201</v>
      </c>
      <c r="C124" s="286" t="s">
        <v>167</v>
      </c>
      <c r="D124" s="286">
        <v>3</v>
      </c>
      <c r="E124" s="1039"/>
      <c r="F124" s="1039"/>
      <c r="G124" s="1039"/>
      <c r="H124" s="1039"/>
      <c r="I124" s="1039"/>
      <c r="J124" s="1040">
        <f t="shared" si="28"/>
        <v>0</v>
      </c>
      <c r="K124" s="1327">
        <v>0</v>
      </c>
      <c r="L124" s="1327">
        <v>0</v>
      </c>
      <c r="M124" s="1327">
        <v>0</v>
      </c>
      <c r="N124" s="1327">
        <v>0</v>
      </c>
      <c r="O124" s="1327">
        <v>0</v>
      </c>
      <c r="P124" s="306">
        <f t="shared" si="29"/>
        <v>0</v>
      </c>
      <c r="Q124" s="1039"/>
      <c r="R124" s="1039"/>
      <c r="S124" s="1039"/>
      <c r="T124" s="1039"/>
      <c r="U124" s="1039"/>
      <c r="V124" s="1040">
        <f t="shared" si="30"/>
        <v>0</v>
      </c>
      <c r="W124" s="1039"/>
      <c r="X124" s="1039"/>
      <c r="Y124" s="1039"/>
      <c r="Z124" s="1039"/>
      <c r="AA124" s="1039"/>
      <c r="AB124" s="1040">
        <f t="shared" si="31"/>
        <v>0</v>
      </c>
      <c r="AC124" s="1039"/>
      <c r="AD124" s="1039"/>
      <c r="AE124" s="1039"/>
      <c r="AF124" s="1039"/>
      <c r="AG124" s="1039"/>
      <c r="AH124" s="1040">
        <f t="shared" si="32"/>
        <v>0</v>
      </c>
      <c r="AI124" s="1039"/>
      <c r="AJ124" s="1039"/>
      <c r="AK124" s="1039"/>
      <c r="AL124" s="1039"/>
      <c r="AM124" s="1039"/>
      <c r="AN124" s="1040">
        <f t="shared" si="33"/>
        <v>0</v>
      </c>
      <c r="AO124" s="1039"/>
      <c r="AP124" s="1039"/>
      <c r="AQ124" s="1039"/>
      <c r="AR124" s="1039"/>
      <c r="AS124" s="1039"/>
      <c r="AT124" s="1046">
        <f t="shared" si="34"/>
        <v>0</v>
      </c>
      <c r="AU124" s="289"/>
      <c r="AV124" s="308" t="s">
        <v>2106</v>
      </c>
      <c r="AW124" s="9"/>
      <c r="AX124" s="1330" t="s">
        <v>543</v>
      </c>
      <c r="AY124" s="9"/>
      <c r="AZ124" s="9"/>
      <c r="BA124" s="294" t="s">
        <v>1201</v>
      </c>
      <c r="BB124" s="286" t="s">
        <v>167</v>
      </c>
      <c r="BC124" s="286">
        <v>3</v>
      </c>
      <c r="BD124" s="309" t="s">
        <v>2107</v>
      </c>
      <c r="BE124" s="309" t="s">
        <v>2108</v>
      </c>
      <c r="BF124" s="309" t="s">
        <v>2109</v>
      </c>
      <c r="BG124" s="309" t="s">
        <v>2110</v>
      </c>
      <c r="BH124" s="309" t="s">
        <v>2111</v>
      </c>
      <c r="BI124" s="306" t="s">
        <v>2112</v>
      </c>
      <c r="BJ124" s="309" t="s">
        <v>2107</v>
      </c>
      <c r="BK124" s="309" t="s">
        <v>2108</v>
      </c>
      <c r="BL124" s="309" t="s">
        <v>2109</v>
      </c>
      <c r="BM124" s="309" t="s">
        <v>2110</v>
      </c>
      <c r="BN124" s="309" t="s">
        <v>2111</v>
      </c>
      <c r="BO124" s="306" t="s">
        <v>2112</v>
      </c>
      <c r="BP124" s="309" t="s">
        <v>2107</v>
      </c>
      <c r="BQ124" s="309" t="s">
        <v>2108</v>
      </c>
      <c r="BR124" s="309" t="s">
        <v>2109</v>
      </c>
      <c r="BS124" s="309" t="s">
        <v>2110</v>
      </c>
      <c r="BT124" s="309" t="s">
        <v>2111</v>
      </c>
      <c r="BU124" s="306" t="s">
        <v>2112</v>
      </c>
      <c r="BV124" s="309" t="s">
        <v>2107</v>
      </c>
      <c r="BW124" s="309" t="s">
        <v>2108</v>
      </c>
      <c r="BX124" s="309" t="s">
        <v>2109</v>
      </c>
      <c r="BY124" s="309" t="s">
        <v>2110</v>
      </c>
      <c r="BZ124" s="309" t="s">
        <v>2111</v>
      </c>
      <c r="CA124" s="306" t="s">
        <v>2112</v>
      </c>
      <c r="CB124" s="309" t="s">
        <v>2107</v>
      </c>
      <c r="CC124" s="309" t="s">
        <v>2108</v>
      </c>
      <c r="CD124" s="309" t="s">
        <v>2109</v>
      </c>
      <c r="CE124" s="309" t="s">
        <v>2110</v>
      </c>
      <c r="CF124" s="309" t="s">
        <v>2111</v>
      </c>
      <c r="CG124" s="306" t="s">
        <v>2112</v>
      </c>
      <c r="CH124" s="309" t="s">
        <v>2107</v>
      </c>
      <c r="CI124" s="309" t="s">
        <v>2108</v>
      </c>
      <c r="CJ124" s="309" t="s">
        <v>2109</v>
      </c>
      <c r="CK124" s="309" t="s">
        <v>2110</v>
      </c>
      <c r="CL124" s="309" t="s">
        <v>2111</v>
      </c>
      <c r="CM124" s="306" t="s">
        <v>2112</v>
      </c>
      <c r="CN124" s="309" t="s">
        <v>2107</v>
      </c>
      <c r="CO124" s="309" t="s">
        <v>2108</v>
      </c>
      <c r="CP124" s="309" t="s">
        <v>2109</v>
      </c>
      <c r="CQ124" s="309" t="s">
        <v>2110</v>
      </c>
      <c r="CR124" s="310" t="s">
        <v>2111</v>
      </c>
      <c r="CS124" s="307" t="s">
        <v>2112</v>
      </c>
      <c r="CT124" s="289"/>
      <c r="CU124" s="308" t="s">
        <v>2106</v>
      </c>
      <c r="CV124" s="9"/>
      <c r="CW124" s="308"/>
      <c r="CX124" s="9"/>
    </row>
    <row r="125" spans="1:102" s="3" customFormat="1" ht="20.25" customHeight="1" x14ac:dyDescent="0.2">
      <c r="A125" s="9"/>
      <c r="B125" s="294" t="s">
        <v>1209</v>
      </c>
      <c r="C125" s="286" t="s">
        <v>167</v>
      </c>
      <c r="D125" s="286">
        <v>3</v>
      </c>
      <c r="E125" s="1039"/>
      <c r="F125" s="1039"/>
      <c r="G125" s="1039"/>
      <c r="H125" s="1039"/>
      <c r="I125" s="1039"/>
      <c r="J125" s="1040">
        <f t="shared" si="28"/>
        <v>0</v>
      </c>
      <c r="K125" s="1327">
        <v>0</v>
      </c>
      <c r="L125" s="1327">
        <v>0</v>
      </c>
      <c r="M125" s="1327">
        <v>0</v>
      </c>
      <c r="N125" s="1327">
        <v>0</v>
      </c>
      <c r="O125" s="1327">
        <v>0</v>
      </c>
      <c r="P125" s="306">
        <f t="shared" si="29"/>
        <v>0</v>
      </c>
      <c r="Q125" s="1039"/>
      <c r="R125" s="1039"/>
      <c r="S125" s="1039"/>
      <c r="T125" s="1039"/>
      <c r="U125" s="1039"/>
      <c r="V125" s="1040">
        <f t="shared" si="30"/>
        <v>0</v>
      </c>
      <c r="W125" s="1039"/>
      <c r="X125" s="1039"/>
      <c r="Y125" s="1039"/>
      <c r="Z125" s="1039"/>
      <c r="AA125" s="1039"/>
      <c r="AB125" s="1040">
        <f t="shared" si="31"/>
        <v>0</v>
      </c>
      <c r="AC125" s="1039"/>
      <c r="AD125" s="1039"/>
      <c r="AE125" s="1039"/>
      <c r="AF125" s="1039"/>
      <c r="AG125" s="1039"/>
      <c r="AH125" s="1040">
        <f t="shared" si="32"/>
        <v>0</v>
      </c>
      <c r="AI125" s="1039"/>
      <c r="AJ125" s="1039"/>
      <c r="AK125" s="1039"/>
      <c r="AL125" s="1039"/>
      <c r="AM125" s="1039"/>
      <c r="AN125" s="1040">
        <f t="shared" si="33"/>
        <v>0</v>
      </c>
      <c r="AO125" s="1039"/>
      <c r="AP125" s="1039"/>
      <c r="AQ125" s="1039"/>
      <c r="AR125" s="1039"/>
      <c r="AS125" s="1039"/>
      <c r="AT125" s="1046">
        <f t="shared" si="34"/>
        <v>0</v>
      </c>
      <c r="AU125" s="289"/>
      <c r="AV125" s="308" t="s">
        <v>2113</v>
      </c>
      <c r="AW125" s="9"/>
      <c r="AX125" s="1330" t="s">
        <v>543</v>
      </c>
      <c r="AY125" s="9"/>
      <c r="AZ125" s="9"/>
      <c r="BA125" s="294" t="s">
        <v>1209</v>
      </c>
      <c r="BB125" s="286" t="s">
        <v>167</v>
      </c>
      <c r="BC125" s="286">
        <v>3</v>
      </c>
      <c r="BD125" s="309" t="s">
        <v>2114</v>
      </c>
      <c r="BE125" s="309" t="s">
        <v>2115</v>
      </c>
      <c r="BF125" s="309" t="s">
        <v>2116</v>
      </c>
      <c r="BG125" s="309" t="s">
        <v>2117</v>
      </c>
      <c r="BH125" s="309" t="s">
        <v>2118</v>
      </c>
      <c r="BI125" s="306" t="s">
        <v>2119</v>
      </c>
      <c r="BJ125" s="309" t="s">
        <v>2114</v>
      </c>
      <c r="BK125" s="309" t="s">
        <v>2115</v>
      </c>
      <c r="BL125" s="309" t="s">
        <v>2116</v>
      </c>
      <c r="BM125" s="309" t="s">
        <v>2117</v>
      </c>
      <c r="BN125" s="309" t="s">
        <v>2118</v>
      </c>
      <c r="BO125" s="306" t="s">
        <v>2119</v>
      </c>
      <c r="BP125" s="309" t="s">
        <v>2114</v>
      </c>
      <c r="BQ125" s="309" t="s">
        <v>2115</v>
      </c>
      <c r="BR125" s="309" t="s">
        <v>2116</v>
      </c>
      <c r="BS125" s="309" t="s">
        <v>2117</v>
      </c>
      <c r="BT125" s="309" t="s">
        <v>2118</v>
      </c>
      <c r="BU125" s="306" t="s">
        <v>2119</v>
      </c>
      <c r="BV125" s="309" t="s">
        <v>2114</v>
      </c>
      <c r="BW125" s="309" t="s">
        <v>2115</v>
      </c>
      <c r="BX125" s="309" t="s">
        <v>2116</v>
      </c>
      <c r="BY125" s="309" t="s">
        <v>2117</v>
      </c>
      <c r="BZ125" s="309" t="s">
        <v>2118</v>
      </c>
      <c r="CA125" s="306" t="s">
        <v>2119</v>
      </c>
      <c r="CB125" s="309" t="s">
        <v>2114</v>
      </c>
      <c r="CC125" s="309" t="s">
        <v>2115</v>
      </c>
      <c r="CD125" s="309" t="s">
        <v>2116</v>
      </c>
      <c r="CE125" s="309" t="s">
        <v>2117</v>
      </c>
      <c r="CF125" s="309" t="s">
        <v>2118</v>
      </c>
      <c r="CG125" s="306" t="s">
        <v>2119</v>
      </c>
      <c r="CH125" s="309" t="s">
        <v>2114</v>
      </c>
      <c r="CI125" s="309" t="s">
        <v>2115</v>
      </c>
      <c r="CJ125" s="309" t="s">
        <v>2116</v>
      </c>
      <c r="CK125" s="309" t="s">
        <v>2117</v>
      </c>
      <c r="CL125" s="309" t="s">
        <v>2118</v>
      </c>
      <c r="CM125" s="306" t="s">
        <v>2119</v>
      </c>
      <c r="CN125" s="309" t="s">
        <v>2114</v>
      </c>
      <c r="CO125" s="309" t="s">
        <v>2115</v>
      </c>
      <c r="CP125" s="309" t="s">
        <v>2116</v>
      </c>
      <c r="CQ125" s="309" t="s">
        <v>2117</v>
      </c>
      <c r="CR125" s="310" t="s">
        <v>2118</v>
      </c>
      <c r="CS125" s="307" t="s">
        <v>2119</v>
      </c>
      <c r="CT125" s="289"/>
      <c r="CU125" s="308" t="s">
        <v>2113</v>
      </c>
      <c r="CV125" s="9"/>
      <c r="CW125" s="308"/>
      <c r="CX125" s="9"/>
    </row>
    <row r="126" spans="1:102" s="3" customFormat="1" ht="20.25" customHeight="1" x14ac:dyDescent="0.2">
      <c r="A126" s="9"/>
      <c r="B126" s="294" t="s">
        <v>1217</v>
      </c>
      <c r="C126" s="286" t="s">
        <v>167</v>
      </c>
      <c r="D126" s="286">
        <v>3</v>
      </c>
      <c r="E126" s="1040">
        <f>IFERROR(SUM(E124:E125), 0)</f>
        <v>0</v>
      </c>
      <c r="F126" s="1040">
        <f>IFERROR(SUM(F124:F125), 0)</f>
        <v>0</v>
      </c>
      <c r="G126" s="1040">
        <f>IFERROR(SUM(G124:G125), 0)</f>
        <v>0</v>
      </c>
      <c r="H126" s="1040">
        <f>IFERROR(SUM(H124:H125), 0)</f>
        <v>0</v>
      </c>
      <c r="I126" s="1040">
        <f>IFERROR(SUM(I124:I125), 0)</f>
        <v>0</v>
      </c>
      <c r="J126" s="1040">
        <f t="shared" si="28"/>
        <v>0</v>
      </c>
      <c r="K126" s="306">
        <f>IFERROR(SUM(K124:K125), 0)</f>
        <v>0</v>
      </c>
      <c r="L126" s="306">
        <f>IFERROR(SUM(L124:L125), 0)</f>
        <v>0</v>
      </c>
      <c r="M126" s="306">
        <f>IFERROR(SUM(M124:M125), 0)</f>
        <v>0</v>
      </c>
      <c r="N126" s="306">
        <f>IFERROR(SUM(N124:N125), 0)</f>
        <v>0</v>
      </c>
      <c r="O126" s="306">
        <f>IFERROR(SUM(O124:O125), 0)</f>
        <v>0</v>
      </c>
      <c r="P126" s="306">
        <f t="shared" si="29"/>
        <v>0</v>
      </c>
      <c r="Q126" s="1040">
        <f>IFERROR(SUM(Q124:Q125), 0)</f>
        <v>0</v>
      </c>
      <c r="R126" s="1040">
        <f>IFERROR(SUM(R124:R125), 0)</f>
        <v>0</v>
      </c>
      <c r="S126" s="1040">
        <f>IFERROR(SUM(S124:S125), 0)</f>
        <v>0</v>
      </c>
      <c r="T126" s="1040">
        <f>IFERROR(SUM(T124:T125), 0)</f>
        <v>0</v>
      </c>
      <c r="U126" s="1040">
        <f>IFERROR(SUM(U124:U125), 0)</f>
        <v>0</v>
      </c>
      <c r="V126" s="1040">
        <f t="shared" si="30"/>
        <v>0</v>
      </c>
      <c r="W126" s="1040">
        <f>IFERROR(SUM(W124:W125), 0)</f>
        <v>0</v>
      </c>
      <c r="X126" s="1040">
        <f>IFERROR(SUM(X124:X125), 0)</f>
        <v>0</v>
      </c>
      <c r="Y126" s="1040">
        <f>IFERROR(SUM(Y124:Y125), 0)</f>
        <v>0</v>
      </c>
      <c r="Z126" s="1040">
        <f>IFERROR(SUM(Z124:Z125), 0)</f>
        <v>0</v>
      </c>
      <c r="AA126" s="1040">
        <f>IFERROR(SUM(AA124:AA125), 0)</f>
        <v>0</v>
      </c>
      <c r="AB126" s="1040">
        <f t="shared" si="31"/>
        <v>0</v>
      </c>
      <c r="AC126" s="1040">
        <f>IFERROR(SUM(AC124:AC125), 0)</f>
        <v>0</v>
      </c>
      <c r="AD126" s="1040">
        <f>IFERROR(SUM(AD124:AD125), 0)</f>
        <v>0</v>
      </c>
      <c r="AE126" s="1040">
        <f>IFERROR(SUM(AE124:AE125), 0)</f>
        <v>0</v>
      </c>
      <c r="AF126" s="1040">
        <f>IFERROR(SUM(AF124:AF125), 0)</f>
        <v>0</v>
      </c>
      <c r="AG126" s="1040">
        <f>IFERROR(SUM(AG124:AG125), 0)</f>
        <v>0</v>
      </c>
      <c r="AH126" s="1040">
        <f t="shared" si="32"/>
        <v>0</v>
      </c>
      <c r="AI126" s="1040">
        <f>IFERROR(SUM(AI124:AI125), 0)</f>
        <v>0</v>
      </c>
      <c r="AJ126" s="1040">
        <f>IFERROR(SUM(AJ124:AJ125), 0)</f>
        <v>0</v>
      </c>
      <c r="AK126" s="1040">
        <f>IFERROR(SUM(AK124:AK125), 0)</f>
        <v>0</v>
      </c>
      <c r="AL126" s="1040">
        <f>IFERROR(SUM(AL124:AL125), 0)</f>
        <v>0</v>
      </c>
      <c r="AM126" s="1040">
        <f>IFERROR(SUM(AM124:AM125), 0)</f>
        <v>0</v>
      </c>
      <c r="AN126" s="1040">
        <f t="shared" si="33"/>
        <v>0</v>
      </c>
      <c r="AO126" s="1040">
        <f>IFERROR(SUM(AO124:AO125), 0)</f>
        <v>0</v>
      </c>
      <c r="AP126" s="1040">
        <f>IFERROR(SUM(AP124:AP125), 0)</f>
        <v>0</v>
      </c>
      <c r="AQ126" s="1040">
        <f>IFERROR(SUM(AQ124:AQ125), 0)</f>
        <v>0</v>
      </c>
      <c r="AR126" s="1040">
        <f>IFERROR(SUM(AR124:AR125), 0)</f>
        <v>0</v>
      </c>
      <c r="AS126" s="1040">
        <f>IFERROR(SUM(AS124:AS125), 0)</f>
        <v>0</v>
      </c>
      <c r="AT126" s="1046">
        <f t="shared" si="34"/>
        <v>0</v>
      </c>
      <c r="AU126" s="289"/>
      <c r="AV126" s="308" t="s">
        <v>2120</v>
      </c>
      <c r="AW126" s="9"/>
      <c r="AX126" s="1330" t="s">
        <v>543</v>
      </c>
      <c r="AY126" s="9"/>
      <c r="AZ126" s="9"/>
      <c r="BA126" s="294" t="s">
        <v>1217</v>
      </c>
      <c r="BB126" s="286" t="s">
        <v>167</v>
      </c>
      <c r="BC126" s="286">
        <v>3</v>
      </c>
      <c r="BD126" s="306" t="s">
        <v>2121</v>
      </c>
      <c r="BE126" s="306" t="s">
        <v>2122</v>
      </c>
      <c r="BF126" s="306" t="s">
        <v>2123</v>
      </c>
      <c r="BG126" s="306" t="s">
        <v>2124</v>
      </c>
      <c r="BH126" s="306" t="s">
        <v>2125</v>
      </c>
      <c r="BI126" s="306" t="s">
        <v>2126</v>
      </c>
      <c r="BJ126" s="306" t="s">
        <v>2121</v>
      </c>
      <c r="BK126" s="306" t="s">
        <v>2122</v>
      </c>
      <c r="BL126" s="306" t="s">
        <v>2123</v>
      </c>
      <c r="BM126" s="306" t="s">
        <v>2124</v>
      </c>
      <c r="BN126" s="306" t="s">
        <v>2125</v>
      </c>
      <c r="BO126" s="306" t="s">
        <v>2126</v>
      </c>
      <c r="BP126" s="306" t="s">
        <v>2121</v>
      </c>
      <c r="BQ126" s="306" t="s">
        <v>2122</v>
      </c>
      <c r="BR126" s="306" t="s">
        <v>2123</v>
      </c>
      <c r="BS126" s="306" t="s">
        <v>2124</v>
      </c>
      <c r="BT126" s="306" t="s">
        <v>2125</v>
      </c>
      <c r="BU126" s="306" t="s">
        <v>2126</v>
      </c>
      <c r="BV126" s="306" t="s">
        <v>2121</v>
      </c>
      <c r="BW126" s="306" t="s">
        <v>2122</v>
      </c>
      <c r="BX126" s="306" t="s">
        <v>2123</v>
      </c>
      <c r="BY126" s="306" t="s">
        <v>2124</v>
      </c>
      <c r="BZ126" s="306" t="s">
        <v>2125</v>
      </c>
      <c r="CA126" s="306" t="s">
        <v>2126</v>
      </c>
      <c r="CB126" s="306" t="s">
        <v>2121</v>
      </c>
      <c r="CC126" s="306" t="s">
        <v>2122</v>
      </c>
      <c r="CD126" s="306" t="s">
        <v>2123</v>
      </c>
      <c r="CE126" s="306" t="s">
        <v>2124</v>
      </c>
      <c r="CF126" s="306" t="s">
        <v>2125</v>
      </c>
      <c r="CG126" s="306" t="s">
        <v>2126</v>
      </c>
      <c r="CH126" s="306" t="s">
        <v>2121</v>
      </c>
      <c r="CI126" s="306" t="s">
        <v>2122</v>
      </c>
      <c r="CJ126" s="306" t="s">
        <v>2123</v>
      </c>
      <c r="CK126" s="306" t="s">
        <v>2124</v>
      </c>
      <c r="CL126" s="306" t="s">
        <v>2125</v>
      </c>
      <c r="CM126" s="306" t="s">
        <v>2126</v>
      </c>
      <c r="CN126" s="306" t="s">
        <v>2121</v>
      </c>
      <c r="CO126" s="306" t="s">
        <v>2122</v>
      </c>
      <c r="CP126" s="306" t="s">
        <v>2123</v>
      </c>
      <c r="CQ126" s="306" t="s">
        <v>2124</v>
      </c>
      <c r="CR126" s="311" t="s">
        <v>2125</v>
      </c>
      <c r="CS126" s="307" t="s">
        <v>2126</v>
      </c>
      <c r="CT126" s="289"/>
      <c r="CU126" s="308" t="s">
        <v>2120</v>
      </c>
      <c r="CV126" s="9"/>
      <c r="CW126" s="308"/>
      <c r="CX126" s="9"/>
    </row>
    <row r="127" spans="1:102" s="3" customFormat="1" ht="20.25" customHeight="1" x14ac:dyDescent="0.2">
      <c r="A127" s="9"/>
      <c r="B127" s="294" t="s">
        <v>1225</v>
      </c>
      <c r="C127" s="286" t="s">
        <v>167</v>
      </c>
      <c r="D127" s="286">
        <v>3</v>
      </c>
      <c r="E127" s="1039"/>
      <c r="F127" s="1039"/>
      <c r="G127" s="1039"/>
      <c r="H127" s="1039"/>
      <c r="I127" s="1039"/>
      <c r="J127" s="1040">
        <f t="shared" si="28"/>
        <v>0</v>
      </c>
      <c r="K127" s="1327">
        <v>0</v>
      </c>
      <c r="L127" s="1327">
        <v>0</v>
      </c>
      <c r="M127" s="1327">
        <v>0</v>
      </c>
      <c r="N127" s="1327">
        <v>0</v>
      </c>
      <c r="O127" s="1327">
        <v>0</v>
      </c>
      <c r="P127" s="306">
        <f t="shared" si="29"/>
        <v>0</v>
      </c>
      <c r="Q127" s="1039"/>
      <c r="R127" s="1039"/>
      <c r="S127" s="1039"/>
      <c r="T127" s="1039"/>
      <c r="U127" s="1039"/>
      <c r="V127" s="1040">
        <f t="shared" si="30"/>
        <v>0</v>
      </c>
      <c r="W127" s="1039"/>
      <c r="X127" s="1039"/>
      <c r="Y127" s="1039"/>
      <c r="Z127" s="1039"/>
      <c r="AA127" s="1039"/>
      <c r="AB127" s="1040">
        <f t="shared" si="31"/>
        <v>0</v>
      </c>
      <c r="AC127" s="1039"/>
      <c r="AD127" s="1039"/>
      <c r="AE127" s="1039"/>
      <c r="AF127" s="1039"/>
      <c r="AG127" s="1039"/>
      <c r="AH127" s="1040">
        <f t="shared" si="32"/>
        <v>0</v>
      </c>
      <c r="AI127" s="1039"/>
      <c r="AJ127" s="1039"/>
      <c r="AK127" s="1039"/>
      <c r="AL127" s="1039"/>
      <c r="AM127" s="1039"/>
      <c r="AN127" s="1040">
        <f t="shared" si="33"/>
        <v>0</v>
      </c>
      <c r="AO127" s="1039"/>
      <c r="AP127" s="1039"/>
      <c r="AQ127" s="1039"/>
      <c r="AR127" s="1039"/>
      <c r="AS127" s="1039"/>
      <c r="AT127" s="1046">
        <f t="shared" si="34"/>
        <v>0</v>
      </c>
      <c r="AU127" s="289"/>
      <c r="AV127" s="308" t="s">
        <v>2127</v>
      </c>
      <c r="AW127" s="9"/>
      <c r="AX127" s="1330" t="s">
        <v>1227</v>
      </c>
      <c r="AY127" s="9"/>
      <c r="AZ127" s="9"/>
      <c r="BA127" s="294" t="s">
        <v>1225</v>
      </c>
      <c r="BB127" s="286" t="s">
        <v>167</v>
      </c>
      <c r="BC127" s="286">
        <v>3</v>
      </c>
      <c r="BD127" s="309" t="s">
        <v>2128</v>
      </c>
      <c r="BE127" s="309" t="s">
        <v>2129</v>
      </c>
      <c r="BF127" s="309" t="s">
        <v>2130</v>
      </c>
      <c r="BG127" s="309" t="s">
        <v>2131</v>
      </c>
      <c r="BH127" s="309" t="s">
        <v>2132</v>
      </c>
      <c r="BI127" s="306" t="s">
        <v>2133</v>
      </c>
      <c r="BJ127" s="309" t="s">
        <v>2128</v>
      </c>
      <c r="BK127" s="309" t="s">
        <v>2129</v>
      </c>
      <c r="BL127" s="309" t="s">
        <v>2130</v>
      </c>
      <c r="BM127" s="309" t="s">
        <v>2131</v>
      </c>
      <c r="BN127" s="309" t="s">
        <v>2132</v>
      </c>
      <c r="BO127" s="306" t="s">
        <v>2133</v>
      </c>
      <c r="BP127" s="309" t="s">
        <v>2128</v>
      </c>
      <c r="BQ127" s="309" t="s">
        <v>2129</v>
      </c>
      <c r="BR127" s="309" t="s">
        <v>2130</v>
      </c>
      <c r="BS127" s="309" t="s">
        <v>2131</v>
      </c>
      <c r="BT127" s="309" t="s">
        <v>2132</v>
      </c>
      <c r="BU127" s="306" t="s">
        <v>2133</v>
      </c>
      <c r="BV127" s="309" t="s">
        <v>2128</v>
      </c>
      <c r="BW127" s="309" t="s">
        <v>2129</v>
      </c>
      <c r="BX127" s="309" t="s">
        <v>2130</v>
      </c>
      <c r="BY127" s="309" t="s">
        <v>2131</v>
      </c>
      <c r="BZ127" s="309" t="s">
        <v>2132</v>
      </c>
      <c r="CA127" s="306" t="s">
        <v>2133</v>
      </c>
      <c r="CB127" s="309" t="s">
        <v>2128</v>
      </c>
      <c r="CC127" s="309" t="s">
        <v>2129</v>
      </c>
      <c r="CD127" s="309" t="s">
        <v>2130</v>
      </c>
      <c r="CE127" s="309" t="s">
        <v>2131</v>
      </c>
      <c r="CF127" s="309" t="s">
        <v>2132</v>
      </c>
      <c r="CG127" s="306" t="s">
        <v>2133</v>
      </c>
      <c r="CH127" s="309" t="s">
        <v>2128</v>
      </c>
      <c r="CI127" s="309" t="s">
        <v>2129</v>
      </c>
      <c r="CJ127" s="309" t="s">
        <v>2130</v>
      </c>
      <c r="CK127" s="309" t="s">
        <v>2131</v>
      </c>
      <c r="CL127" s="309" t="s">
        <v>2132</v>
      </c>
      <c r="CM127" s="306" t="s">
        <v>2133</v>
      </c>
      <c r="CN127" s="309" t="s">
        <v>2128</v>
      </c>
      <c r="CO127" s="309" t="s">
        <v>2129</v>
      </c>
      <c r="CP127" s="309" t="s">
        <v>2130</v>
      </c>
      <c r="CQ127" s="309" t="s">
        <v>2131</v>
      </c>
      <c r="CR127" s="310" t="s">
        <v>2132</v>
      </c>
      <c r="CS127" s="307" t="s">
        <v>2133</v>
      </c>
      <c r="CT127" s="289"/>
      <c r="CU127" s="308" t="s">
        <v>2127</v>
      </c>
      <c r="CV127" s="9"/>
      <c r="CW127" s="308"/>
      <c r="CX127" s="9"/>
    </row>
    <row r="128" spans="1:102" s="3" customFormat="1" ht="20.25" customHeight="1" x14ac:dyDescent="0.2">
      <c r="A128" s="9"/>
      <c r="B128" s="294" t="s">
        <v>1234</v>
      </c>
      <c r="C128" s="286" t="s">
        <v>167</v>
      </c>
      <c r="D128" s="286">
        <v>3</v>
      </c>
      <c r="E128" s="1039"/>
      <c r="F128" s="1039"/>
      <c r="G128" s="1039"/>
      <c r="H128" s="1039"/>
      <c r="I128" s="1039"/>
      <c r="J128" s="1040">
        <f t="shared" si="28"/>
        <v>0</v>
      </c>
      <c r="K128" s="1327">
        <v>0</v>
      </c>
      <c r="L128" s="1327">
        <v>0</v>
      </c>
      <c r="M128" s="1327">
        <v>0</v>
      </c>
      <c r="N128" s="1327">
        <v>0</v>
      </c>
      <c r="O128" s="1327">
        <v>0</v>
      </c>
      <c r="P128" s="306">
        <f t="shared" si="29"/>
        <v>0</v>
      </c>
      <c r="Q128" s="1039"/>
      <c r="R128" s="1039"/>
      <c r="S128" s="1039"/>
      <c r="T128" s="1039"/>
      <c r="U128" s="1039"/>
      <c r="V128" s="1040">
        <f t="shared" si="30"/>
        <v>0</v>
      </c>
      <c r="W128" s="1039"/>
      <c r="X128" s="1039"/>
      <c r="Y128" s="1039"/>
      <c r="Z128" s="1039"/>
      <c r="AA128" s="1039"/>
      <c r="AB128" s="1040">
        <f t="shared" si="31"/>
        <v>0</v>
      </c>
      <c r="AC128" s="1039"/>
      <c r="AD128" s="1039"/>
      <c r="AE128" s="1039"/>
      <c r="AF128" s="1039"/>
      <c r="AG128" s="1039"/>
      <c r="AH128" s="1040">
        <f t="shared" si="32"/>
        <v>0</v>
      </c>
      <c r="AI128" s="1039"/>
      <c r="AJ128" s="1039"/>
      <c r="AK128" s="1039"/>
      <c r="AL128" s="1039"/>
      <c r="AM128" s="1039"/>
      <c r="AN128" s="1040">
        <f t="shared" si="33"/>
        <v>0</v>
      </c>
      <c r="AO128" s="1039"/>
      <c r="AP128" s="1039"/>
      <c r="AQ128" s="1039"/>
      <c r="AR128" s="1039"/>
      <c r="AS128" s="1039"/>
      <c r="AT128" s="1046">
        <f t="shared" si="34"/>
        <v>0</v>
      </c>
      <c r="AU128" s="289"/>
      <c r="AV128" s="308" t="s">
        <v>2134</v>
      </c>
      <c r="AW128" s="9"/>
      <c r="AX128" s="1330" t="s">
        <v>1236</v>
      </c>
      <c r="AY128" s="9"/>
      <c r="AZ128" s="9"/>
      <c r="BA128" s="294" t="s">
        <v>1234</v>
      </c>
      <c r="BB128" s="286" t="s">
        <v>167</v>
      </c>
      <c r="BC128" s="286">
        <v>3</v>
      </c>
      <c r="BD128" s="309" t="s">
        <v>2135</v>
      </c>
      <c r="BE128" s="309" t="s">
        <v>2136</v>
      </c>
      <c r="BF128" s="309" t="s">
        <v>2137</v>
      </c>
      <c r="BG128" s="309" t="s">
        <v>2138</v>
      </c>
      <c r="BH128" s="309" t="s">
        <v>2139</v>
      </c>
      <c r="BI128" s="306" t="s">
        <v>2140</v>
      </c>
      <c r="BJ128" s="309" t="s">
        <v>2135</v>
      </c>
      <c r="BK128" s="309" t="s">
        <v>2136</v>
      </c>
      <c r="BL128" s="309" t="s">
        <v>2137</v>
      </c>
      <c r="BM128" s="309" t="s">
        <v>2138</v>
      </c>
      <c r="BN128" s="309" t="s">
        <v>2139</v>
      </c>
      <c r="BO128" s="306" t="s">
        <v>2140</v>
      </c>
      <c r="BP128" s="309" t="s">
        <v>2135</v>
      </c>
      <c r="BQ128" s="309" t="s">
        <v>2136</v>
      </c>
      <c r="BR128" s="309" t="s">
        <v>2137</v>
      </c>
      <c r="BS128" s="309" t="s">
        <v>2138</v>
      </c>
      <c r="BT128" s="309" t="s">
        <v>2139</v>
      </c>
      <c r="BU128" s="306" t="s">
        <v>2140</v>
      </c>
      <c r="BV128" s="309" t="s">
        <v>2135</v>
      </c>
      <c r="BW128" s="309" t="s">
        <v>2136</v>
      </c>
      <c r="BX128" s="309" t="s">
        <v>2137</v>
      </c>
      <c r="BY128" s="309" t="s">
        <v>2138</v>
      </c>
      <c r="BZ128" s="309" t="s">
        <v>2139</v>
      </c>
      <c r="CA128" s="306" t="s">
        <v>2140</v>
      </c>
      <c r="CB128" s="309" t="s">
        <v>2135</v>
      </c>
      <c r="CC128" s="309" t="s">
        <v>2136</v>
      </c>
      <c r="CD128" s="309" t="s">
        <v>2137</v>
      </c>
      <c r="CE128" s="309" t="s">
        <v>2138</v>
      </c>
      <c r="CF128" s="309" t="s">
        <v>2139</v>
      </c>
      <c r="CG128" s="306" t="s">
        <v>2140</v>
      </c>
      <c r="CH128" s="309" t="s">
        <v>2135</v>
      </c>
      <c r="CI128" s="309" t="s">
        <v>2136</v>
      </c>
      <c r="CJ128" s="309" t="s">
        <v>2137</v>
      </c>
      <c r="CK128" s="309" t="s">
        <v>2138</v>
      </c>
      <c r="CL128" s="309" t="s">
        <v>2139</v>
      </c>
      <c r="CM128" s="306" t="s">
        <v>2140</v>
      </c>
      <c r="CN128" s="309" t="s">
        <v>2135</v>
      </c>
      <c r="CO128" s="309" t="s">
        <v>2136</v>
      </c>
      <c r="CP128" s="309" t="s">
        <v>2137</v>
      </c>
      <c r="CQ128" s="309" t="s">
        <v>2138</v>
      </c>
      <c r="CR128" s="310" t="s">
        <v>2139</v>
      </c>
      <c r="CS128" s="307" t="s">
        <v>2140</v>
      </c>
      <c r="CT128" s="289"/>
      <c r="CU128" s="308" t="s">
        <v>2134</v>
      </c>
      <c r="CV128" s="9"/>
      <c r="CW128" s="308"/>
      <c r="CX128" s="9"/>
    </row>
    <row r="129" spans="1:102" s="3" customFormat="1" ht="20.25" customHeight="1" thickBot="1" x14ac:dyDescent="0.25">
      <c r="A129" s="9"/>
      <c r="B129" s="295" t="s">
        <v>1243</v>
      </c>
      <c r="C129" s="296" t="s">
        <v>167</v>
      </c>
      <c r="D129" s="296">
        <v>3</v>
      </c>
      <c r="E129" s="1041">
        <f>IFERROR(SUM(E127:E128), 0)</f>
        <v>0</v>
      </c>
      <c r="F129" s="1041">
        <f>IFERROR(SUM(F127:F128), 0)</f>
        <v>0</v>
      </c>
      <c r="G129" s="1041">
        <f>IFERROR(SUM(G127:G128), 0)</f>
        <v>0</v>
      </c>
      <c r="H129" s="1041">
        <f>IFERROR(SUM(H127:H128), 0)</f>
        <v>0</v>
      </c>
      <c r="I129" s="1041">
        <f>IFERROR(SUM(I127:I128), 0)</f>
        <v>0</v>
      </c>
      <c r="J129" s="1041">
        <f t="shared" si="28"/>
        <v>0</v>
      </c>
      <c r="K129" s="312">
        <f>IFERROR(SUM(K127:K128), 0)</f>
        <v>0</v>
      </c>
      <c r="L129" s="312">
        <f>IFERROR(SUM(L127:L128), 0)</f>
        <v>0</v>
      </c>
      <c r="M129" s="312">
        <f>IFERROR(SUM(M127:M128), 0)</f>
        <v>0</v>
      </c>
      <c r="N129" s="312">
        <f>IFERROR(SUM(N127:N128), 0)</f>
        <v>0</v>
      </c>
      <c r="O129" s="312">
        <f>IFERROR(SUM(O127:O128), 0)</f>
        <v>0</v>
      </c>
      <c r="P129" s="312">
        <f t="shared" si="29"/>
        <v>0</v>
      </c>
      <c r="Q129" s="1041">
        <f>IFERROR(SUM(Q127:Q128), 0)</f>
        <v>0</v>
      </c>
      <c r="R129" s="1041">
        <f>IFERROR(SUM(R127:R128), 0)</f>
        <v>0</v>
      </c>
      <c r="S129" s="1041">
        <f>IFERROR(SUM(S127:S128), 0)</f>
        <v>0</v>
      </c>
      <c r="T129" s="1041">
        <f>IFERROR(SUM(T127:T128), 0)</f>
        <v>0</v>
      </c>
      <c r="U129" s="1041">
        <f>IFERROR(SUM(U127:U128), 0)</f>
        <v>0</v>
      </c>
      <c r="V129" s="1041">
        <f t="shared" si="30"/>
        <v>0</v>
      </c>
      <c r="W129" s="1041">
        <f>IFERROR(SUM(W127:W128), 0)</f>
        <v>0</v>
      </c>
      <c r="X129" s="1041">
        <f>IFERROR(SUM(X127:X128), 0)</f>
        <v>0</v>
      </c>
      <c r="Y129" s="1041">
        <f>IFERROR(SUM(Y127:Y128), 0)</f>
        <v>0</v>
      </c>
      <c r="Z129" s="1041">
        <f>IFERROR(SUM(Z127:Z128), 0)</f>
        <v>0</v>
      </c>
      <c r="AA129" s="1041">
        <f>IFERROR(SUM(AA127:AA128), 0)</f>
        <v>0</v>
      </c>
      <c r="AB129" s="1041">
        <f t="shared" si="31"/>
        <v>0</v>
      </c>
      <c r="AC129" s="1041">
        <f>IFERROR(SUM(AC127:AC128), 0)</f>
        <v>0</v>
      </c>
      <c r="AD129" s="1041">
        <f>IFERROR(SUM(AD127:AD128), 0)</f>
        <v>0</v>
      </c>
      <c r="AE129" s="1041">
        <f>IFERROR(SUM(AE127:AE128), 0)</f>
        <v>0</v>
      </c>
      <c r="AF129" s="1041">
        <f>IFERROR(SUM(AF127:AF128), 0)</f>
        <v>0</v>
      </c>
      <c r="AG129" s="1041">
        <f>IFERROR(SUM(AG127:AG128), 0)</f>
        <v>0</v>
      </c>
      <c r="AH129" s="1041">
        <f t="shared" si="32"/>
        <v>0</v>
      </c>
      <c r="AI129" s="1041">
        <f>IFERROR(SUM(AI127:AI128), 0)</f>
        <v>0</v>
      </c>
      <c r="AJ129" s="1041">
        <f>IFERROR(SUM(AJ127:AJ128), 0)</f>
        <v>0</v>
      </c>
      <c r="AK129" s="1041">
        <f>IFERROR(SUM(AK127:AK128), 0)</f>
        <v>0</v>
      </c>
      <c r="AL129" s="1041">
        <f>IFERROR(SUM(AL127:AL128), 0)</f>
        <v>0</v>
      </c>
      <c r="AM129" s="1041">
        <f>IFERROR(SUM(AM127:AM128), 0)</f>
        <v>0</v>
      </c>
      <c r="AN129" s="1041">
        <f t="shared" si="33"/>
        <v>0</v>
      </c>
      <c r="AO129" s="1041">
        <f>IFERROR(SUM(AO127:AO128), 0)</f>
        <v>0</v>
      </c>
      <c r="AP129" s="1041">
        <f>IFERROR(SUM(AP127:AP128), 0)</f>
        <v>0</v>
      </c>
      <c r="AQ129" s="1041">
        <f>IFERROR(SUM(AQ127:AQ128), 0)</f>
        <v>0</v>
      </c>
      <c r="AR129" s="1041">
        <f>IFERROR(SUM(AR127:AR128), 0)</f>
        <v>0</v>
      </c>
      <c r="AS129" s="1041">
        <f>IFERROR(SUM(AS127:AS128), 0)</f>
        <v>0</v>
      </c>
      <c r="AT129" s="1047">
        <f t="shared" si="34"/>
        <v>0</v>
      </c>
      <c r="AU129" s="289"/>
      <c r="AV129" s="314" t="s">
        <v>2141</v>
      </c>
      <c r="AW129" s="9"/>
      <c r="AX129" s="1331" t="s">
        <v>1245</v>
      </c>
      <c r="AY129" s="9"/>
      <c r="AZ129" s="9"/>
      <c r="BA129" s="295" t="s">
        <v>1243</v>
      </c>
      <c r="BB129" s="296" t="s">
        <v>167</v>
      </c>
      <c r="BC129" s="296">
        <v>3</v>
      </c>
      <c r="BD129" s="312" t="s">
        <v>2142</v>
      </c>
      <c r="BE129" s="312" t="s">
        <v>2143</v>
      </c>
      <c r="BF129" s="312" t="s">
        <v>2144</v>
      </c>
      <c r="BG129" s="312" t="s">
        <v>2145</v>
      </c>
      <c r="BH129" s="312" t="s">
        <v>2146</v>
      </c>
      <c r="BI129" s="312" t="s">
        <v>2147</v>
      </c>
      <c r="BJ129" s="312" t="s">
        <v>2142</v>
      </c>
      <c r="BK129" s="312" t="s">
        <v>2143</v>
      </c>
      <c r="BL129" s="312" t="s">
        <v>2144</v>
      </c>
      <c r="BM129" s="312" t="s">
        <v>2145</v>
      </c>
      <c r="BN129" s="312" t="s">
        <v>2146</v>
      </c>
      <c r="BO129" s="312" t="s">
        <v>2147</v>
      </c>
      <c r="BP129" s="312" t="s">
        <v>2142</v>
      </c>
      <c r="BQ129" s="312" t="s">
        <v>2143</v>
      </c>
      <c r="BR129" s="312" t="s">
        <v>2144</v>
      </c>
      <c r="BS129" s="312" t="s">
        <v>2145</v>
      </c>
      <c r="BT129" s="312" t="s">
        <v>2146</v>
      </c>
      <c r="BU129" s="312" t="s">
        <v>2147</v>
      </c>
      <c r="BV129" s="312" t="s">
        <v>2142</v>
      </c>
      <c r="BW129" s="312" t="s">
        <v>2143</v>
      </c>
      <c r="BX129" s="312" t="s">
        <v>2144</v>
      </c>
      <c r="BY129" s="312" t="s">
        <v>2145</v>
      </c>
      <c r="BZ129" s="312" t="s">
        <v>2146</v>
      </c>
      <c r="CA129" s="312" t="s">
        <v>2147</v>
      </c>
      <c r="CB129" s="312" t="s">
        <v>2142</v>
      </c>
      <c r="CC129" s="312" t="s">
        <v>2143</v>
      </c>
      <c r="CD129" s="312" t="s">
        <v>2144</v>
      </c>
      <c r="CE129" s="312" t="s">
        <v>2145</v>
      </c>
      <c r="CF129" s="312" t="s">
        <v>2146</v>
      </c>
      <c r="CG129" s="312" t="s">
        <v>2147</v>
      </c>
      <c r="CH129" s="312" t="s">
        <v>2142</v>
      </c>
      <c r="CI129" s="312" t="s">
        <v>2143</v>
      </c>
      <c r="CJ129" s="312" t="s">
        <v>2144</v>
      </c>
      <c r="CK129" s="312" t="s">
        <v>2145</v>
      </c>
      <c r="CL129" s="312" t="s">
        <v>2146</v>
      </c>
      <c r="CM129" s="312" t="s">
        <v>2147</v>
      </c>
      <c r="CN129" s="312" t="s">
        <v>2142</v>
      </c>
      <c r="CO129" s="312" t="s">
        <v>2143</v>
      </c>
      <c r="CP129" s="312" t="s">
        <v>2144</v>
      </c>
      <c r="CQ129" s="312" t="s">
        <v>2145</v>
      </c>
      <c r="CR129" s="315" t="s">
        <v>2146</v>
      </c>
      <c r="CS129" s="313" t="s">
        <v>2147</v>
      </c>
      <c r="CT129" s="289"/>
      <c r="CU129" s="314" t="s">
        <v>2141</v>
      </c>
      <c r="CV129" s="9"/>
      <c r="CW129" s="314"/>
      <c r="CX129" s="9"/>
    </row>
    <row r="130" spans="1:102" s="3" customFormat="1" ht="20.25" customHeight="1" thickTop="1" thickBot="1"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row>
    <row r="131" spans="1:102" s="3" customFormat="1" ht="20.25" customHeight="1" thickTop="1" thickBot="1" x14ac:dyDescent="0.25">
      <c r="A131" s="9"/>
      <c r="B131" s="290" t="s">
        <v>1252</v>
      </c>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290" t="s">
        <v>1252</v>
      </c>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row>
    <row r="132" spans="1:102" s="3" customFormat="1" ht="20.25" customHeight="1" thickTop="1" x14ac:dyDescent="0.2">
      <c r="A132" s="9"/>
      <c r="B132" s="291" t="s">
        <v>1253</v>
      </c>
      <c r="C132" s="292" t="s">
        <v>167</v>
      </c>
      <c r="D132" s="292">
        <v>3</v>
      </c>
      <c r="E132" s="1037"/>
      <c r="F132" s="1037"/>
      <c r="G132" s="1037"/>
      <c r="H132" s="1037"/>
      <c r="I132" s="1037"/>
      <c r="J132" s="1038">
        <f t="shared" ref="J132:J140" si="35">IFERROR(SUM(E132:I132), 0)</f>
        <v>0</v>
      </c>
      <c r="K132" s="1333">
        <v>0</v>
      </c>
      <c r="L132" s="1333">
        <v>0</v>
      </c>
      <c r="M132" s="1333">
        <v>0</v>
      </c>
      <c r="N132" s="1333">
        <v>0</v>
      </c>
      <c r="O132" s="1333">
        <v>0</v>
      </c>
      <c r="P132" s="301">
        <f t="shared" ref="P132:P140" si="36">IFERROR(SUM(K132:O132), 0)</f>
        <v>0</v>
      </c>
      <c r="Q132" s="1037"/>
      <c r="R132" s="1037"/>
      <c r="S132" s="1037"/>
      <c r="T132" s="1037"/>
      <c r="U132" s="1037"/>
      <c r="V132" s="1038">
        <f t="shared" ref="V132:V140" si="37">IFERROR(SUM(Q132:U132), 0)</f>
        <v>0</v>
      </c>
      <c r="W132" s="1037"/>
      <c r="X132" s="1037"/>
      <c r="Y132" s="1037"/>
      <c r="Z132" s="1037"/>
      <c r="AA132" s="1037"/>
      <c r="AB132" s="1038">
        <f t="shared" ref="AB132:AB140" si="38">IFERROR(SUM(W132:AA132), 0)</f>
        <v>0</v>
      </c>
      <c r="AC132" s="1037"/>
      <c r="AD132" s="1037"/>
      <c r="AE132" s="1037"/>
      <c r="AF132" s="1037"/>
      <c r="AG132" s="1037"/>
      <c r="AH132" s="1038">
        <f t="shared" ref="AH132:AH140" si="39">IFERROR(SUM(AC132:AG132), 0)</f>
        <v>0</v>
      </c>
      <c r="AI132" s="1037"/>
      <c r="AJ132" s="1037"/>
      <c r="AK132" s="1037"/>
      <c r="AL132" s="1037"/>
      <c r="AM132" s="1037"/>
      <c r="AN132" s="1038">
        <f t="shared" ref="AN132:AN140" si="40">IFERROR(SUM(AI132:AM132), 0)</f>
        <v>0</v>
      </c>
      <c r="AO132" s="1037"/>
      <c r="AP132" s="1037"/>
      <c r="AQ132" s="1037"/>
      <c r="AR132" s="1037"/>
      <c r="AS132" s="1037"/>
      <c r="AT132" s="1045">
        <f t="shared" ref="AT132:AT140" si="41">IFERROR(SUM(AO132:AS132), 0)</f>
        <v>0</v>
      </c>
      <c r="AU132" s="9"/>
      <c r="AV132" s="303" t="s">
        <v>2148</v>
      </c>
      <c r="AW132" s="9"/>
      <c r="AX132" s="1329" t="s">
        <v>1071</v>
      </c>
      <c r="AY132" s="9"/>
      <c r="AZ132" s="9"/>
      <c r="BA132" s="291" t="s">
        <v>1253</v>
      </c>
      <c r="BB132" s="292" t="s">
        <v>167</v>
      </c>
      <c r="BC132" s="292">
        <v>3</v>
      </c>
      <c r="BD132" s="304" t="s">
        <v>2149</v>
      </c>
      <c r="BE132" s="304" t="s">
        <v>2150</v>
      </c>
      <c r="BF132" s="304" t="s">
        <v>2151</v>
      </c>
      <c r="BG132" s="304" t="s">
        <v>2152</v>
      </c>
      <c r="BH132" s="304" t="s">
        <v>2153</v>
      </c>
      <c r="BI132" s="301" t="s">
        <v>2154</v>
      </c>
      <c r="BJ132" s="304" t="s">
        <v>2149</v>
      </c>
      <c r="BK132" s="304" t="s">
        <v>2150</v>
      </c>
      <c r="BL132" s="304" t="s">
        <v>2151</v>
      </c>
      <c r="BM132" s="304" t="s">
        <v>2152</v>
      </c>
      <c r="BN132" s="304" t="s">
        <v>2153</v>
      </c>
      <c r="BO132" s="301" t="s">
        <v>2154</v>
      </c>
      <c r="BP132" s="304" t="s">
        <v>2149</v>
      </c>
      <c r="BQ132" s="304" t="s">
        <v>2150</v>
      </c>
      <c r="BR132" s="304" t="s">
        <v>2151</v>
      </c>
      <c r="BS132" s="304" t="s">
        <v>2152</v>
      </c>
      <c r="BT132" s="304" t="s">
        <v>2153</v>
      </c>
      <c r="BU132" s="301" t="s">
        <v>2154</v>
      </c>
      <c r="BV132" s="304" t="s">
        <v>2149</v>
      </c>
      <c r="BW132" s="304" t="s">
        <v>2150</v>
      </c>
      <c r="BX132" s="304" t="s">
        <v>2151</v>
      </c>
      <c r="BY132" s="304" t="s">
        <v>2152</v>
      </c>
      <c r="BZ132" s="304" t="s">
        <v>2153</v>
      </c>
      <c r="CA132" s="301" t="s">
        <v>2154</v>
      </c>
      <c r="CB132" s="304" t="s">
        <v>2149</v>
      </c>
      <c r="CC132" s="304" t="s">
        <v>2150</v>
      </c>
      <c r="CD132" s="304" t="s">
        <v>2151</v>
      </c>
      <c r="CE132" s="304" t="s">
        <v>2152</v>
      </c>
      <c r="CF132" s="304" t="s">
        <v>2153</v>
      </c>
      <c r="CG132" s="301" t="s">
        <v>2154</v>
      </c>
      <c r="CH132" s="304" t="s">
        <v>2149</v>
      </c>
      <c r="CI132" s="304" t="s">
        <v>2150</v>
      </c>
      <c r="CJ132" s="304" t="s">
        <v>2151</v>
      </c>
      <c r="CK132" s="304" t="s">
        <v>2152</v>
      </c>
      <c r="CL132" s="304" t="s">
        <v>2153</v>
      </c>
      <c r="CM132" s="301" t="s">
        <v>2154</v>
      </c>
      <c r="CN132" s="304" t="s">
        <v>2149</v>
      </c>
      <c r="CO132" s="304" t="s">
        <v>2150</v>
      </c>
      <c r="CP132" s="304" t="s">
        <v>2151</v>
      </c>
      <c r="CQ132" s="304" t="s">
        <v>2152</v>
      </c>
      <c r="CR132" s="305" t="s">
        <v>2153</v>
      </c>
      <c r="CS132" s="302" t="s">
        <v>2154</v>
      </c>
      <c r="CT132" s="9"/>
      <c r="CU132" s="303" t="s">
        <v>2148</v>
      </c>
      <c r="CV132" s="9"/>
      <c r="CW132" s="303"/>
      <c r="CX132" s="9"/>
    </row>
    <row r="133" spans="1:102" s="3" customFormat="1" ht="20.25" customHeight="1" x14ac:dyDescent="0.2">
      <c r="A133" s="9"/>
      <c r="B133" s="294" t="s">
        <v>1262</v>
      </c>
      <c r="C133" s="286" t="s">
        <v>167</v>
      </c>
      <c r="D133" s="286">
        <v>3</v>
      </c>
      <c r="E133" s="1039"/>
      <c r="F133" s="1039"/>
      <c r="G133" s="1039"/>
      <c r="H133" s="1039"/>
      <c r="I133" s="1039"/>
      <c r="J133" s="1040">
        <f t="shared" si="35"/>
        <v>0</v>
      </c>
      <c r="K133" s="1327">
        <v>0</v>
      </c>
      <c r="L133" s="1327">
        <v>0</v>
      </c>
      <c r="M133" s="1327">
        <v>0</v>
      </c>
      <c r="N133" s="1327">
        <v>0</v>
      </c>
      <c r="O133" s="1327">
        <v>0</v>
      </c>
      <c r="P133" s="306">
        <f t="shared" si="36"/>
        <v>0</v>
      </c>
      <c r="Q133" s="1039"/>
      <c r="R133" s="1039"/>
      <c r="S133" s="1039"/>
      <c r="T133" s="1039"/>
      <c r="U133" s="1039"/>
      <c r="V133" s="1040">
        <f t="shared" si="37"/>
        <v>0</v>
      </c>
      <c r="W133" s="1039"/>
      <c r="X133" s="1039"/>
      <c r="Y133" s="1039"/>
      <c r="Z133" s="1039"/>
      <c r="AA133" s="1039"/>
      <c r="AB133" s="1040">
        <f t="shared" si="38"/>
        <v>0</v>
      </c>
      <c r="AC133" s="1039"/>
      <c r="AD133" s="1039"/>
      <c r="AE133" s="1039"/>
      <c r="AF133" s="1039"/>
      <c r="AG133" s="1039"/>
      <c r="AH133" s="1040">
        <f t="shared" si="39"/>
        <v>0</v>
      </c>
      <c r="AI133" s="1039"/>
      <c r="AJ133" s="1039"/>
      <c r="AK133" s="1039"/>
      <c r="AL133" s="1039"/>
      <c r="AM133" s="1039"/>
      <c r="AN133" s="1040">
        <f t="shared" si="40"/>
        <v>0</v>
      </c>
      <c r="AO133" s="1039"/>
      <c r="AP133" s="1039"/>
      <c r="AQ133" s="1039"/>
      <c r="AR133" s="1039"/>
      <c r="AS133" s="1039"/>
      <c r="AT133" s="1046">
        <f t="shared" si="41"/>
        <v>0</v>
      </c>
      <c r="AU133" s="9"/>
      <c r="AV133" s="308" t="s">
        <v>2155</v>
      </c>
      <c r="AW133" s="9"/>
      <c r="AX133" s="1330" t="s">
        <v>1080</v>
      </c>
      <c r="AY133" s="9"/>
      <c r="AZ133" s="9"/>
      <c r="BA133" s="294" t="s">
        <v>1262</v>
      </c>
      <c r="BB133" s="286" t="s">
        <v>167</v>
      </c>
      <c r="BC133" s="286">
        <v>3</v>
      </c>
      <c r="BD133" s="309" t="s">
        <v>2156</v>
      </c>
      <c r="BE133" s="309" t="s">
        <v>2157</v>
      </c>
      <c r="BF133" s="309" t="s">
        <v>2158</v>
      </c>
      <c r="BG133" s="309" t="s">
        <v>2159</v>
      </c>
      <c r="BH133" s="309" t="s">
        <v>2160</v>
      </c>
      <c r="BI133" s="306" t="s">
        <v>2161</v>
      </c>
      <c r="BJ133" s="309" t="s">
        <v>2156</v>
      </c>
      <c r="BK133" s="309" t="s">
        <v>2157</v>
      </c>
      <c r="BL133" s="309" t="s">
        <v>2158</v>
      </c>
      <c r="BM133" s="309" t="s">
        <v>2159</v>
      </c>
      <c r="BN133" s="309" t="s">
        <v>2160</v>
      </c>
      <c r="BO133" s="306" t="s">
        <v>2161</v>
      </c>
      <c r="BP133" s="309" t="s">
        <v>2156</v>
      </c>
      <c r="BQ133" s="309" t="s">
        <v>2157</v>
      </c>
      <c r="BR133" s="309" t="s">
        <v>2158</v>
      </c>
      <c r="BS133" s="309" t="s">
        <v>2159</v>
      </c>
      <c r="BT133" s="309" t="s">
        <v>2160</v>
      </c>
      <c r="BU133" s="306" t="s">
        <v>2161</v>
      </c>
      <c r="BV133" s="309" t="s">
        <v>2156</v>
      </c>
      <c r="BW133" s="309" t="s">
        <v>2157</v>
      </c>
      <c r="BX133" s="309" t="s">
        <v>2158</v>
      </c>
      <c r="BY133" s="309" t="s">
        <v>2159</v>
      </c>
      <c r="BZ133" s="309" t="s">
        <v>2160</v>
      </c>
      <c r="CA133" s="306" t="s">
        <v>2161</v>
      </c>
      <c r="CB133" s="309" t="s">
        <v>2156</v>
      </c>
      <c r="CC133" s="309" t="s">
        <v>2157</v>
      </c>
      <c r="CD133" s="309" t="s">
        <v>2158</v>
      </c>
      <c r="CE133" s="309" t="s">
        <v>2159</v>
      </c>
      <c r="CF133" s="309" t="s">
        <v>2160</v>
      </c>
      <c r="CG133" s="306" t="s">
        <v>2161</v>
      </c>
      <c r="CH133" s="309" t="s">
        <v>2156</v>
      </c>
      <c r="CI133" s="309" t="s">
        <v>2157</v>
      </c>
      <c r="CJ133" s="309" t="s">
        <v>2158</v>
      </c>
      <c r="CK133" s="309" t="s">
        <v>2159</v>
      </c>
      <c r="CL133" s="309" t="s">
        <v>2160</v>
      </c>
      <c r="CM133" s="306" t="s">
        <v>2161</v>
      </c>
      <c r="CN133" s="309" t="s">
        <v>2156</v>
      </c>
      <c r="CO133" s="309" t="s">
        <v>2157</v>
      </c>
      <c r="CP133" s="309" t="s">
        <v>2158</v>
      </c>
      <c r="CQ133" s="309" t="s">
        <v>2159</v>
      </c>
      <c r="CR133" s="310" t="s">
        <v>2160</v>
      </c>
      <c r="CS133" s="307" t="s">
        <v>2161</v>
      </c>
      <c r="CT133" s="9"/>
      <c r="CU133" s="308" t="s">
        <v>2155</v>
      </c>
      <c r="CV133" s="9"/>
      <c r="CW133" s="308"/>
      <c r="CX133" s="9"/>
    </row>
    <row r="134" spans="1:102" s="3" customFormat="1" ht="20.25" customHeight="1" x14ac:dyDescent="0.2">
      <c r="A134" s="9"/>
      <c r="B134" s="294" t="s">
        <v>1271</v>
      </c>
      <c r="C134" s="286" t="s">
        <v>167</v>
      </c>
      <c r="D134" s="286">
        <v>3</v>
      </c>
      <c r="E134" s="1040">
        <f>IFERROR(SUM(E132:E133), 0)</f>
        <v>0</v>
      </c>
      <c r="F134" s="1040">
        <f>IFERROR(SUM(F132:F133), 0)</f>
        <v>0</v>
      </c>
      <c r="G134" s="1040">
        <f>IFERROR(SUM(G132:G133), 0)</f>
        <v>0</v>
      </c>
      <c r="H134" s="1040">
        <f>IFERROR(SUM(H132:H133), 0)</f>
        <v>0</v>
      </c>
      <c r="I134" s="1040">
        <f>IFERROR(SUM(I132:I133), 0)</f>
        <v>0</v>
      </c>
      <c r="J134" s="1040">
        <f t="shared" si="35"/>
        <v>0</v>
      </c>
      <c r="K134" s="306">
        <f>IFERROR(SUM(K132:K133), 0)</f>
        <v>0</v>
      </c>
      <c r="L134" s="306">
        <f>IFERROR(SUM(L132:L133), 0)</f>
        <v>0</v>
      </c>
      <c r="M134" s="306">
        <f>IFERROR(SUM(M132:M133), 0)</f>
        <v>0</v>
      </c>
      <c r="N134" s="306">
        <f>IFERROR(SUM(N132:N133), 0)</f>
        <v>0</v>
      </c>
      <c r="O134" s="306">
        <f>IFERROR(SUM(O132:O133), 0)</f>
        <v>0</v>
      </c>
      <c r="P134" s="306">
        <f t="shared" si="36"/>
        <v>0</v>
      </c>
      <c r="Q134" s="1040">
        <f>IFERROR(SUM(Q132:Q133), 0)</f>
        <v>0</v>
      </c>
      <c r="R134" s="1040">
        <f>IFERROR(SUM(R132:R133), 0)</f>
        <v>0</v>
      </c>
      <c r="S134" s="1040">
        <f>IFERROR(SUM(S132:S133), 0)</f>
        <v>0</v>
      </c>
      <c r="T134" s="1040">
        <f>IFERROR(SUM(T132:T133), 0)</f>
        <v>0</v>
      </c>
      <c r="U134" s="1040">
        <f>IFERROR(SUM(U132:U133), 0)</f>
        <v>0</v>
      </c>
      <c r="V134" s="1040">
        <f t="shared" si="37"/>
        <v>0</v>
      </c>
      <c r="W134" s="1040">
        <f>IFERROR(SUM(W132:W133), 0)</f>
        <v>0</v>
      </c>
      <c r="X134" s="1040">
        <f>IFERROR(SUM(X132:X133), 0)</f>
        <v>0</v>
      </c>
      <c r="Y134" s="1040">
        <f>IFERROR(SUM(Y132:Y133), 0)</f>
        <v>0</v>
      </c>
      <c r="Z134" s="1040">
        <f>IFERROR(SUM(Z132:Z133), 0)</f>
        <v>0</v>
      </c>
      <c r="AA134" s="1040">
        <f>IFERROR(SUM(AA132:AA133), 0)</f>
        <v>0</v>
      </c>
      <c r="AB134" s="1040">
        <f t="shared" si="38"/>
        <v>0</v>
      </c>
      <c r="AC134" s="1040">
        <f>IFERROR(SUM(AC132:AC133), 0)</f>
        <v>0</v>
      </c>
      <c r="AD134" s="1040">
        <f>IFERROR(SUM(AD132:AD133), 0)</f>
        <v>0</v>
      </c>
      <c r="AE134" s="1040">
        <f>IFERROR(SUM(AE132:AE133), 0)</f>
        <v>0</v>
      </c>
      <c r="AF134" s="1040">
        <f>IFERROR(SUM(AF132:AF133), 0)</f>
        <v>0</v>
      </c>
      <c r="AG134" s="1040">
        <f>IFERROR(SUM(AG132:AG133), 0)</f>
        <v>0</v>
      </c>
      <c r="AH134" s="1040">
        <f t="shared" si="39"/>
        <v>0</v>
      </c>
      <c r="AI134" s="1040">
        <f>IFERROR(SUM(AI132:AI133), 0)</f>
        <v>0</v>
      </c>
      <c r="AJ134" s="1040">
        <f>IFERROR(SUM(AJ132:AJ133), 0)</f>
        <v>0</v>
      </c>
      <c r="AK134" s="1040">
        <f>IFERROR(SUM(AK132:AK133), 0)</f>
        <v>0</v>
      </c>
      <c r="AL134" s="1040">
        <f>IFERROR(SUM(AL132:AL133), 0)</f>
        <v>0</v>
      </c>
      <c r="AM134" s="1040">
        <f>IFERROR(SUM(AM132:AM133), 0)</f>
        <v>0</v>
      </c>
      <c r="AN134" s="1040">
        <f t="shared" si="40"/>
        <v>0</v>
      </c>
      <c r="AO134" s="1040">
        <f>IFERROR(SUM(AO132:AO133), 0)</f>
        <v>0</v>
      </c>
      <c r="AP134" s="1040">
        <f>IFERROR(SUM(AP132:AP133), 0)</f>
        <v>0</v>
      </c>
      <c r="AQ134" s="1040">
        <f>IFERROR(SUM(AQ132:AQ133), 0)</f>
        <v>0</v>
      </c>
      <c r="AR134" s="1040">
        <f>IFERROR(SUM(AR132:AR133), 0)</f>
        <v>0</v>
      </c>
      <c r="AS134" s="1040">
        <f>IFERROR(SUM(AS132:AS133), 0)</f>
        <v>0</v>
      </c>
      <c r="AT134" s="1046">
        <f t="shared" si="41"/>
        <v>0</v>
      </c>
      <c r="AU134" s="9"/>
      <c r="AV134" s="308" t="s">
        <v>2162</v>
      </c>
      <c r="AW134" s="9"/>
      <c r="AX134" s="1330" t="s">
        <v>1089</v>
      </c>
      <c r="AY134" s="9"/>
      <c r="AZ134" s="9"/>
      <c r="BA134" s="294" t="s">
        <v>1271</v>
      </c>
      <c r="BB134" s="286" t="s">
        <v>167</v>
      </c>
      <c r="BC134" s="286">
        <v>3</v>
      </c>
      <c r="BD134" s="306" t="s">
        <v>2163</v>
      </c>
      <c r="BE134" s="306" t="s">
        <v>2164</v>
      </c>
      <c r="BF134" s="306" t="s">
        <v>2165</v>
      </c>
      <c r="BG134" s="306" t="s">
        <v>2166</v>
      </c>
      <c r="BH134" s="306" t="s">
        <v>2167</v>
      </c>
      <c r="BI134" s="306" t="s">
        <v>2168</v>
      </c>
      <c r="BJ134" s="306" t="s">
        <v>2163</v>
      </c>
      <c r="BK134" s="306" t="s">
        <v>2164</v>
      </c>
      <c r="BL134" s="306" t="s">
        <v>2165</v>
      </c>
      <c r="BM134" s="306" t="s">
        <v>2166</v>
      </c>
      <c r="BN134" s="306" t="s">
        <v>2167</v>
      </c>
      <c r="BO134" s="306" t="s">
        <v>2168</v>
      </c>
      <c r="BP134" s="306" t="s">
        <v>2163</v>
      </c>
      <c r="BQ134" s="306" t="s">
        <v>2164</v>
      </c>
      <c r="BR134" s="306" t="s">
        <v>2165</v>
      </c>
      <c r="BS134" s="306" t="s">
        <v>2166</v>
      </c>
      <c r="BT134" s="306" t="s">
        <v>2167</v>
      </c>
      <c r="BU134" s="306" t="s">
        <v>2168</v>
      </c>
      <c r="BV134" s="306" t="s">
        <v>2163</v>
      </c>
      <c r="BW134" s="306" t="s">
        <v>2164</v>
      </c>
      <c r="BX134" s="306" t="s">
        <v>2165</v>
      </c>
      <c r="BY134" s="306" t="s">
        <v>2166</v>
      </c>
      <c r="BZ134" s="306" t="s">
        <v>2167</v>
      </c>
      <c r="CA134" s="306" t="s">
        <v>2168</v>
      </c>
      <c r="CB134" s="306" t="s">
        <v>2163</v>
      </c>
      <c r="CC134" s="306" t="s">
        <v>2164</v>
      </c>
      <c r="CD134" s="306" t="s">
        <v>2165</v>
      </c>
      <c r="CE134" s="306" t="s">
        <v>2166</v>
      </c>
      <c r="CF134" s="306" t="s">
        <v>2167</v>
      </c>
      <c r="CG134" s="306" t="s">
        <v>2168</v>
      </c>
      <c r="CH134" s="306" t="s">
        <v>2163</v>
      </c>
      <c r="CI134" s="306" t="s">
        <v>2164</v>
      </c>
      <c r="CJ134" s="306" t="s">
        <v>2165</v>
      </c>
      <c r="CK134" s="306" t="s">
        <v>2166</v>
      </c>
      <c r="CL134" s="306" t="s">
        <v>2167</v>
      </c>
      <c r="CM134" s="306" t="s">
        <v>2168</v>
      </c>
      <c r="CN134" s="306" t="s">
        <v>2163</v>
      </c>
      <c r="CO134" s="306" t="s">
        <v>2164</v>
      </c>
      <c r="CP134" s="306" t="s">
        <v>2165</v>
      </c>
      <c r="CQ134" s="306" t="s">
        <v>2166</v>
      </c>
      <c r="CR134" s="311" t="s">
        <v>2167</v>
      </c>
      <c r="CS134" s="307" t="s">
        <v>2168</v>
      </c>
      <c r="CT134" s="9"/>
      <c r="CU134" s="308" t="s">
        <v>2162</v>
      </c>
      <c r="CV134" s="9"/>
      <c r="CW134" s="308"/>
      <c r="CX134" s="9"/>
    </row>
    <row r="135" spans="1:102" s="3" customFormat="1" ht="20.25" customHeight="1" x14ac:dyDescent="0.2">
      <c r="A135" s="9"/>
      <c r="B135" s="294" t="s">
        <v>1280</v>
      </c>
      <c r="C135" s="286" t="s">
        <v>167</v>
      </c>
      <c r="D135" s="286">
        <v>3</v>
      </c>
      <c r="E135" s="1039"/>
      <c r="F135" s="1039"/>
      <c r="G135" s="1039"/>
      <c r="H135" s="1039"/>
      <c r="I135" s="1039"/>
      <c r="J135" s="1040">
        <f t="shared" si="35"/>
        <v>0</v>
      </c>
      <c r="K135" s="1327">
        <v>0</v>
      </c>
      <c r="L135" s="1327">
        <v>0</v>
      </c>
      <c r="M135" s="1327">
        <v>0</v>
      </c>
      <c r="N135" s="1327">
        <v>0</v>
      </c>
      <c r="O135" s="1327">
        <v>0</v>
      </c>
      <c r="P135" s="306">
        <f t="shared" si="36"/>
        <v>0</v>
      </c>
      <c r="Q135" s="1039"/>
      <c r="R135" s="1039"/>
      <c r="S135" s="1039"/>
      <c r="T135" s="1039"/>
      <c r="U135" s="1039"/>
      <c r="V135" s="1040">
        <f t="shared" si="37"/>
        <v>0</v>
      </c>
      <c r="W135" s="1039"/>
      <c r="X135" s="1039"/>
      <c r="Y135" s="1039"/>
      <c r="Z135" s="1039"/>
      <c r="AA135" s="1039"/>
      <c r="AB135" s="1040">
        <f t="shared" si="38"/>
        <v>0</v>
      </c>
      <c r="AC135" s="1039"/>
      <c r="AD135" s="1039"/>
      <c r="AE135" s="1039"/>
      <c r="AF135" s="1039"/>
      <c r="AG135" s="1039"/>
      <c r="AH135" s="1040">
        <f t="shared" si="39"/>
        <v>0</v>
      </c>
      <c r="AI135" s="1039"/>
      <c r="AJ135" s="1039"/>
      <c r="AK135" s="1039"/>
      <c r="AL135" s="1039"/>
      <c r="AM135" s="1039"/>
      <c r="AN135" s="1040">
        <f t="shared" si="40"/>
        <v>0</v>
      </c>
      <c r="AO135" s="1039"/>
      <c r="AP135" s="1039"/>
      <c r="AQ135" s="1039"/>
      <c r="AR135" s="1039"/>
      <c r="AS135" s="1039"/>
      <c r="AT135" s="1046">
        <f t="shared" si="41"/>
        <v>0</v>
      </c>
      <c r="AU135" s="9"/>
      <c r="AV135" s="308" t="s">
        <v>2169</v>
      </c>
      <c r="AW135" s="9"/>
      <c r="AX135" s="1330" t="s">
        <v>1098</v>
      </c>
      <c r="AY135" s="9"/>
      <c r="AZ135" s="9"/>
      <c r="BA135" s="294" t="s">
        <v>1280</v>
      </c>
      <c r="BB135" s="286" t="s">
        <v>167</v>
      </c>
      <c r="BC135" s="286">
        <v>3</v>
      </c>
      <c r="BD135" s="309" t="s">
        <v>2170</v>
      </c>
      <c r="BE135" s="309" t="s">
        <v>2171</v>
      </c>
      <c r="BF135" s="309" t="s">
        <v>2172</v>
      </c>
      <c r="BG135" s="309" t="s">
        <v>2173</v>
      </c>
      <c r="BH135" s="309" t="s">
        <v>2174</v>
      </c>
      <c r="BI135" s="306" t="s">
        <v>2175</v>
      </c>
      <c r="BJ135" s="309" t="s">
        <v>2170</v>
      </c>
      <c r="BK135" s="309" t="s">
        <v>2171</v>
      </c>
      <c r="BL135" s="309" t="s">
        <v>2172</v>
      </c>
      <c r="BM135" s="309" t="s">
        <v>2173</v>
      </c>
      <c r="BN135" s="309" t="s">
        <v>2174</v>
      </c>
      <c r="BO135" s="306" t="s">
        <v>2175</v>
      </c>
      <c r="BP135" s="309" t="s">
        <v>2170</v>
      </c>
      <c r="BQ135" s="309" t="s">
        <v>2171</v>
      </c>
      <c r="BR135" s="309" t="s">
        <v>2172</v>
      </c>
      <c r="BS135" s="309" t="s">
        <v>2173</v>
      </c>
      <c r="BT135" s="309" t="s">
        <v>2174</v>
      </c>
      <c r="BU135" s="306" t="s">
        <v>2175</v>
      </c>
      <c r="BV135" s="309" t="s">
        <v>2170</v>
      </c>
      <c r="BW135" s="309" t="s">
        <v>2171</v>
      </c>
      <c r="BX135" s="309" t="s">
        <v>2172</v>
      </c>
      <c r="BY135" s="309" t="s">
        <v>2173</v>
      </c>
      <c r="BZ135" s="309" t="s">
        <v>2174</v>
      </c>
      <c r="CA135" s="306" t="s">
        <v>2175</v>
      </c>
      <c r="CB135" s="309" t="s">
        <v>2170</v>
      </c>
      <c r="CC135" s="309" t="s">
        <v>2171</v>
      </c>
      <c r="CD135" s="309" t="s">
        <v>2172</v>
      </c>
      <c r="CE135" s="309" t="s">
        <v>2173</v>
      </c>
      <c r="CF135" s="309" t="s">
        <v>2174</v>
      </c>
      <c r="CG135" s="306" t="s">
        <v>2175</v>
      </c>
      <c r="CH135" s="309" t="s">
        <v>2170</v>
      </c>
      <c r="CI135" s="309" t="s">
        <v>2171</v>
      </c>
      <c r="CJ135" s="309" t="s">
        <v>2172</v>
      </c>
      <c r="CK135" s="309" t="s">
        <v>2173</v>
      </c>
      <c r="CL135" s="309" t="s">
        <v>2174</v>
      </c>
      <c r="CM135" s="306" t="s">
        <v>2175</v>
      </c>
      <c r="CN135" s="309" t="s">
        <v>2170</v>
      </c>
      <c r="CO135" s="309" t="s">
        <v>2171</v>
      </c>
      <c r="CP135" s="309" t="s">
        <v>2172</v>
      </c>
      <c r="CQ135" s="309" t="s">
        <v>2173</v>
      </c>
      <c r="CR135" s="310" t="s">
        <v>2174</v>
      </c>
      <c r="CS135" s="307" t="s">
        <v>2175</v>
      </c>
      <c r="CT135" s="9"/>
      <c r="CU135" s="308" t="s">
        <v>2169</v>
      </c>
      <c r="CV135" s="9"/>
      <c r="CW135" s="308"/>
      <c r="CX135" s="9"/>
    </row>
    <row r="136" spans="1:102" s="3" customFormat="1" ht="20.25" customHeight="1" x14ac:dyDescent="0.2">
      <c r="A136" s="9"/>
      <c r="B136" s="294" t="s">
        <v>1289</v>
      </c>
      <c r="C136" s="286" t="s">
        <v>167</v>
      </c>
      <c r="D136" s="286">
        <v>3</v>
      </c>
      <c r="E136" s="1039"/>
      <c r="F136" s="1039"/>
      <c r="G136" s="1039"/>
      <c r="H136" s="1039"/>
      <c r="I136" s="1039"/>
      <c r="J136" s="1040">
        <f t="shared" si="35"/>
        <v>0</v>
      </c>
      <c r="K136" s="1327">
        <v>0</v>
      </c>
      <c r="L136" s="1327">
        <v>0</v>
      </c>
      <c r="M136" s="1327">
        <v>0</v>
      </c>
      <c r="N136" s="1327">
        <v>0</v>
      </c>
      <c r="O136" s="1327">
        <v>0</v>
      </c>
      <c r="P136" s="306">
        <f t="shared" si="36"/>
        <v>0</v>
      </c>
      <c r="Q136" s="1039"/>
      <c r="R136" s="1039"/>
      <c r="S136" s="1039"/>
      <c r="T136" s="1039"/>
      <c r="U136" s="1039"/>
      <c r="V136" s="1040">
        <f t="shared" si="37"/>
        <v>0</v>
      </c>
      <c r="W136" s="1039"/>
      <c r="X136" s="1039"/>
      <c r="Y136" s="1039"/>
      <c r="Z136" s="1039"/>
      <c r="AA136" s="1039"/>
      <c r="AB136" s="1040">
        <f t="shared" si="38"/>
        <v>0</v>
      </c>
      <c r="AC136" s="1039"/>
      <c r="AD136" s="1039"/>
      <c r="AE136" s="1039"/>
      <c r="AF136" s="1039"/>
      <c r="AG136" s="1039"/>
      <c r="AH136" s="1040">
        <f t="shared" si="39"/>
        <v>0</v>
      </c>
      <c r="AI136" s="1039"/>
      <c r="AJ136" s="1039"/>
      <c r="AK136" s="1039"/>
      <c r="AL136" s="1039"/>
      <c r="AM136" s="1039"/>
      <c r="AN136" s="1040">
        <f t="shared" si="40"/>
        <v>0</v>
      </c>
      <c r="AO136" s="1039"/>
      <c r="AP136" s="1039"/>
      <c r="AQ136" s="1039"/>
      <c r="AR136" s="1039"/>
      <c r="AS136" s="1039"/>
      <c r="AT136" s="1046">
        <f t="shared" si="41"/>
        <v>0</v>
      </c>
      <c r="AU136" s="9"/>
      <c r="AV136" s="308" t="s">
        <v>2176</v>
      </c>
      <c r="AW136" s="9"/>
      <c r="AX136" s="1330" t="s">
        <v>1107</v>
      </c>
      <c r="AY136" s="9"/>
      <c r="AZ136" s="9"/>
      <c r="BA136" s="294" t="s">
        <v>1289</v>
      </c>
      <c r="BB136" s="286" t="s">
        <v>167</v>
      </c>
      <c r="BC136" s="286">
        <v>3</v>
      </c>
      <c r="BD136" s="309" t="s">
        <v>2177</v>
      </c>
      <c r="BE136" s="309" t="s">
        <v>2178</v>
      </c>
      <c r="BF136" s="309" t="s">
        <v>2179</v>
      </c>
      <c r="BG136" s="309" t="s">
        <v>2180</v>
      </c>
      <c r="BH136" s="309" t="s">
        <v>2181</v>
      </c>
      <c r="BI136" s="306" t="s">
        <v>2182</v>
      </c>
      <c r="BJ136" s="309" t="s">
        <v>2177</v>
      </c>
      <c r="BK136" s="309" t="s">
        <v>2178</v>
      </c>
      <c r="BL136" s="309" t="s">
        <v>2179</v>
      </c>
      <c r="BM136" s="309" t="s">
        <v>2180</v>
      </c>
      <c r="BN136" s="309" t="s">
        <v>2181</v>
      </c>
      <c r="BO136" s="306" t="s">
        <v>2182</v>
      </c>
      <c r="BP136" s="309" t="s">
        <v>2177</v>
      </c>
      <c r="BQ136" s="309" t="s">
        <v>2178</v>
      </c>
      <c r="BR136" s="309" t="s">
        <v>2179</v>
      </c>
      <c r="BS136" s="309" t="s">
        <v>2180</v>
      </c>
      <c r="BT136" s="309" t="s">
        <v>2181</v>
      </c>
      <c r="BU136" s="306" t="s">
        <v>2182</v>
      </c>
      <c r="BV136" s="309" t="s">
        <v>2177</v>
      </c>
      <c r="BW136" s="309" t="s">
        <v>2178</v>
      </c>
      <c r="BX136" s="309" t="s">
        <v>2179</v>
      </c>
      <c r="BY136" s="309" t="s">
        <v>2180</v>
      </c>
      <c r="BZ136" s="309" t="s">
        <v>2181</v>
      </c>
      <c r="CA136" s="306" t="s">
        <v>2182</v>
      </c>
      <c r="CB136" s="309" t="s">
        <v>2177</v>
      </c>
      <c r="CC136" s="309" t="s">
        <v>2178</v>
      </c>
      <c r="CD136" s="309" t="s">
        <v>2179</v>
      </c>
      <c r="CE136" s="309" t="s">
        <v>2180</v>
      </c>
      <c r="CF136" s="309" t="s">
        <v>2181</v>
      </c>
      <c r="CG136" s="306" t="s">
        <v>2182</v>
      </c>
      <c r="CH136" s="309" t="s">
        <v>2177</v>
      </c>
      <c r="CI136" s="309" t="s">
        <v>2178</v>
      </c>
      <c r="CJ136" s="309" t="s">
        <v>2179</v>
      </c>
      <c r="CK136" s="309" t="s">
        <v>2180</v>
      </c>
      <c r="CL136" s="309" t="s">
        <v>2181</v>
      </c>
      <c r="CM136" s="306" t="s">
        <v>2182</v>
      </c>
      <c r="CN136" s="309" t="s">
        <v>2177</v>
      </c>
      <c r="CO136" s="309" t="s">
        <v>2178</v>
      </c>
      <c r="CP136" s="309" t="s">
        <v>2179</v>
      </c>
      <c r="CQ136" s="309" t="s">
        <v>2180</v>
      </c>
      <c r="CR136" s="310" t="s">
        <v>2181</v>
      </c>
      <c r="CS136" s="307" t="s">
        <v>2182</v>
      </c>
      <c r="CT136" s="9"/>
      <c r="CU136" s="308" t="s">
        <v>2176</v>
      </c>
      <c r="CV136" s="9"/>
      <c r="CW136" s="308"/>
      <c r="CX136" s="9"/>
    </row>
    <row r="137" spans="1:102" s="3" customFormat="1" ht="20.25" customHeight="1" x14ac:dyDescent="0.2">
      <c r="A137" s="9"/>
      <c r="B137" s="294" t="s">
        <v>1298</v>
      </c>
      <c r="C137" s="286" t="s">
        <v>167</v>
      </c>
      <c r="D137" s="286">
        <v>3</v>
      </c>
      <c r="E137" s="1040">
        <f>IFERROR(SUM(E135:E136), 0)</f>
        <v>0</v>
      </c>
      <c r="F137" s="1040">
        <f>IFERROR(SUM(F135:F136), 0)</f>
        <v>0</v>
      </c>
      <c r="G137" s="1040">
        <f>IFERROR(SUM(G135:G136), 0)</f>
        <v>0</v>
      </c>
      <c r="H137" s="1040">
        <f>IFERROR(SUM(H135:H136), 0)</f>
        <v>0</v>
      </c>
      <c r="I137" s="1040">
        <f>IFERROR(SUM(I135:I136), 0)</f>
        <v>0</v>
      </c>
      <c r="J137" s="1040">
        <f t="shared" si="35"/>
        <v>0</v>
      </c>
      <c r="K137" s="306">
        <f>IFERROR(SUM(K135:K136), 0)</f>
        <v>0</v>
      </c>
      <c r="L137" s="306">
        <f>IFERROR(SUM(L135:L136), 0)</f>
        <v>0</v>
      </c>
      <c r="M137" s="306">
        <f>IFERROR(SUM(M135:M136), 0)</f>
        <v>0</v>
      </c>
      <c r="N137" s="306">
        <f>IFERROR(SUM(N135:N136), 0)</f>
        <v>0</v>
      </c>
      <c r="O137" s="306">
        <f>IFERROR(SUM(O135:O136), 0)</f>
        <v>0</v>
      </c>
      <c r="P137" s="306">
        <f t="shared" si="36"/>
        <v>0</v>
      </c>
      <c r="Q137" s="1040">
        <f>IFERROR(SUM(Q135:Q136), 0)</f>
        <v>0</v>
      </c>
      <c r="R137" s="1040">
        <f>IFERROR(SUM(R135:R136), 0)</f>
        <v>0</v>
      </c>
      <c r="S137" s="1040">
        <f>IFERROR(SUM(S135:S136), 0)</f>
        <v>0</v>
      </c>
      <c r="T137" s="1040">
        <f>IFERROR(SUM(T135:T136), 0)</f>
        <v>0</v>
      </c>
      <c r="U137" s="1040">
        <f>IFERROR(SUM(U135:U136), 0)</f>
        <v>0</v>
      </c>
      <c r="V137" s="1040">
        <f t="shared" si="37"/>
        <v>0</v>
      </c>
      <c r="W137" s="1040">
        <f>IFERROR(SUM(W135:W136), 0)</f>
        <v>0</v>
      </c>
      <c r="X137" s="1040">
        <f>IFERROR(SUM(X135:X136), 0)</f>
        <v>0</v>
      </c>
      <c r="Y137" s="1040">
        <f>IFERROR(SUM(Y135:Y136), 0)</f>
        <v>0</v>
      </c>
      <c r="Z137" s="1040">
        <f>IFERROR(SUM(Z135:Z136), 0)</f>
        <v>0</v>
      </c>
      <c r="AA137" s="1040">
        <f>IFERROR(SUM(AA135:AA136), 0)</f>
        <v>0</v>
      </c>
      <c r="AB137" s="1040">
        <f t="shared" si="38"/>
        <v>0</v>
      </c>
      <c r="AC137" s="1040">
        <f>IFERROR(SUM(AC135:AC136), 0)</f>
        <v>0</v>
      </c>
      <c r="AD137" s="1040">
        <f>IFERROR(SUM(AD135:AD136), 0)</f>
        <v>0</v>
      </c>
      <c r="AE137" s="1040">
        <f>IFERROR(SUM(AE135:AE136), 0)</f>
        <v>0</v>
      </c>
      <c r="AF137" s="1040">
        <f>IFERROR(SUM(AF135:AF136), 0)</f>
        <v>0</v>
      </c>
      <c r="AG137" s="1040">
        <f>IFERROR(SUM(AG135:AG136), 0)</f>
        <v>0</v>
      </c>
      <c r="AH137" s="1040">
        <f t="shared" si="39"/>
        <v>0</v>
      </c>
      <c r="AI137" s="1040">
        <f>IFERROR(SUM(AI135:AI136), 0)</f>
        <v>0</v>
      </c>
      <c r="AJ137" s="1040">
        <f>IFERROR(SUM(AJ135:AJ136), 0)</f>
        <v>0</v>
      </c>
      <c r="AK137" s="1040">
        <f>IFERROR(SUM(AK135:AK136), 0)</f>
        <v>0</v>
      </c>
      <c r="AL137" s="1040">
        <f>IFERROR(SUM(AL135:AL136), 0)</f>
        <v>0</v>
      </c>
      <c r="AM137" s="1040">
        <f>IFERROR(SUM(AM135:AM136), 0)</f>
        <v>0</v>
      </c>
      <c r="AN137" s="1040">
        <f t="shared" si="40"/>
        <v>0</v>
      </c>
      <c r="AO137" s="1040">
        <f>IFERROR(SUM(AO135:AO136), 0)</f>
        <v>0</v>
      </c>
      <c r="AP137" s="1040">
        <f>IFERROR(SUM(AP135:AP136), 0)</f>
        <v>0</v>
      </c>
      <c r="AQ137" s="1040">
        <f>IFERROR(SUM(AQ135:AQ136), 0)</f>
        <v>0</v>
      </c>
      <c r="AR137" s="1040">
        <f>IFERROR(SUM(AR135:AR136), 0)</f>
        <v>0</v>
      </c>
      <c r="AS137" s="1040">
        <f>IFERROR(SUM(AS135:AS136), 0)</f>
        <v>0</v>
      </c>
      <c r="AT137" s="1046">
        <f t="shared" si="41"/>
        <v>0</v>
      </c>
      <c r="AU137" s="9"/>
      <c r="AV137" s="308" t="s">
        <v>2183</v>
      </c>
      <c r="AW137" s="9"/>
      <c r="AX137" s="1330" t="s">
        <v>1116</v>
      </c>
      <c r="AY137" s="9"/>
      <c r="AZ137" s="9"/>
      <c r="BA137" s="294" t="s">
        <v>1298</v>
      </c>
      <c r="BB137" s="286" t="s">
        <v>167</v>
      </c>
      <c r="BC137" s="286">
        <v>3</v>
      </c>
      <c r="BD137" s="306" t="s">
        <v>2184</v>
      </c>
      <c r="BE137" s="306" t="s">
        <v>2185</v>
      </c>
      <c r="BF137" s="306" t="s">
        <v>2186</v>
      </c>
      <c r="BG137" s="306" t="s">
        <v>2187</v>
      </c>
      <c r="BH137" s="306" t="s">
        <v>2188</v>
      </c>
      <c r="BI137" s="306" t="s">
        <v>2189</v>
      </c>
      <c r="BJ137" s="306" t="s">
        <v>2184</v>
      </c>
      <c r="BK137" s="306" t="s">
        <v>2185</v>
      </c>
      <c r="BL137" s="306" t="s">
        <v>2186</v>
      </c>
      <c r="BM137" s="306" t="s">
        <v>2187</v>
      </c>
      <c r="BN137" s="306" t="s">
        <v>2188</v>
      </c>
      <c r="BO137" s="306" t="s">
        <v>2189</v>
      </c>
      <c r="BP137" s="306" t="s">
        <v>2184</v>
      </c>
      <c r="BQ137" s="306" t="s">
        <v>2185</v>
      </c>
      <c r="BR137" s="306" t="s">
        <v>2186</v>
      </c>
      <c r="BS137" s="306" t="s">
        <v>2187</v>
      </c>
      <c r="BT137" s="306" t="s">
        <v>2188</v>
      </c>
      <c r="BU137" s="306" t="s">
        <v>2189</v>
      </c>
      <c r="BV137" s="306" t="s">
        <v>2184</v>
      </c>
      <c r="BW137" s="306" t="s">
        <v>2185</v>
      </c>
      <c r="BX137" s="306" t="s">
        <v>2186</v>
      </c>
      <c r="BY137" s="306" t="s">
        <v>2187</v>
      </c>
      <c r="BZ137" s="306" t="s">
        <v>2188</v>
      </c>
      <c r="CA137" s="306" t="s">
        <v>2189</v>
      </c>
      <c r="CB137" s="306" t="s">
        <v>2184</v>
      </c>
      <c r="CC137" s="306" t="s">
        <v>2185</v>
      </c>
      <c r="CD137" s="306" t="s">
        <v>2186</v>
      </c>
      <c r="CE137" s="306" t="s">
        <v>2187</v>
      </c>
      <c r="CF137" s="306" t="s">
        <v>2188</v>
      </c>
      <c r="CG137" s="306" t="s">
        <v>2189</v>
      </c>
      <c r="CH137" s="306" t="s">
        <v>2184</v>
      </c>
      <c r="CI137" s="306" t="s">
        <v>2185</v>
      </c>
      <c r="CJ137" s="306" t="s">
        <v>2186</v>
      </c>
      <c r="CK137" s="306" t="s">
        <v>2187</v>
      </c>
      <c r="CL137" s="306" t="s">
        <v>2188</v>
      </c>
      <c r="CM137" s="306" t="s">
        <v>2189</v>
      </c>
      <c r="CN137" s="306" t="s">
        <v>2184</v>
      </c>
      <c r="CO137" s="306" t="s">
        <v>2185</v>
      </c>
      <c r="CP137" s="306" t="s">
        <v>2186</v>
      </c>
      <c r="CQ137" s="306" t="s">
        <v>2187</v>
      </c>
      <c r="CR137" s="311" t="s">
        <v>2188</v>
      </c>
      <c r="CS137" s="307" t="s">
        <v>2189</v>
      </c>
      <c r="CT137" s="9"/>
      <c r="CU137" s="308" t="s">
        <v>2183</v>
      </c>
      <c r="CV137" s="9"/>
      <c r="CW137" s="308"/>
      <c r="CX137" s="9"/>
    </row>
    <row r="138" spans="1:102" s="3" customFormat="1" ht="20.25" customHeight="1" x14ac:dyDescent="0.2">
      <c r="A138" s="9"/>
      <c r="B138" s="294" t="s">
        <v>1307</v>
      </c>
      <c r="C138" s="286" t="s">
        <v>167</v>
      </c>
      <c r="D138" s="286">
        <v>3</v>
      </c>
      <c r="E138" s="1039"/>
      <c r="F138" s="1039"/>
      <c r="G138" s="1039"/>
      <c r="H138" s="1039"/>
      <c r="I138" s="1039"/>
      <c r="J138" s="1040">
        <f t="shared" si="35"/>
        <v>0</v>
      </c>
      <c r="K138" s="1327">
        <v>0</v>
      </c>
      <c r="L138" s="1327">
        <v>0</v>
      </c>
      <c r="M138" s="1327">
        <v>0</v>
      </c>
      <c r="N138" s="1327">
        <v>0</v>
      </c>
      <c r="O138" s="1327">
        <v>0</v>
      </c>
      <c r="P138" s="306">
        <f t="shared" si="36"/>
        <v>0</v>
      </c>
      <c r="Q138" s="1039"/>
      <c r="R138" s="1039"/>
      <c r="S138" s="1039"/>
      <c r="T138" s="1039"/>
      <c r="U138" s="1039"/>
      <c r="V138" s="1040">
        <f t="shared" si="37"/>
        <v>0</v>
      </c>
      <c r="W138" s="1039"/>
      <c r="X138" s="1039"/>
      <c r="Y138" s="1039"/>
      <c r="Z138" s="1039"/>
      <c r="AA138" s="1039"/>
      <c r="AB138" s="1040">
        <f t="shared" si="38"/>
        <v>0</v>
      </c>
      <c r="AC138" s="1039"/>
      <c r="AD138" s="1039"/>
      <c r="AE138" s="1039"/>
      <c r="AF138" s="1039"/>
      <c r="AG138" s="1039"/>
      <c r="AH138" s="1040">
        <f t="shared" si="39"/>
        <v>0</v>
      </c>
      <c r="AI138" s="1039"/>
      <c r="AJ138" s="1039"/>
      <c r="AK138" s="1039"/>
      <c r="AL138" s="1039"/>
      <c r="AM138" s="1039"/>
      <c r="AN138" s="1040">
        <f t="shared" si="40"/>
        <v>0</v>
      </c>
      <c r="AO138" s="1039"/>
      <c r="AP138" s="1039"/>
      <c r="AQ138" s="1039"/>
      <c r="AR138" s="1039"/>
      <c r="AS138" s="1039"/>
      <c r="AT138" s="1046">
        <f t="shared" si="41"/>
        <v>0</v>
      </c>
      <c r="AU138" s="9"/>
      <c r="AV138" s="308" t="s">
        <v>2190</v>
      </c>
      <c r="AW138" s="9"/>
      <c r="AX138" s="1330" t="s">
        <v>1309</v>
      </c>
      <c r="AY138" s="9"/>
      <c r="AZ138" s="9"/>
      <c r="BA138" s="294" t="s">
        <v>1307</v>
      </c>
      <c r="BB138" s="286" t="s">
        <v>167</v>
      </c>
      <c r="BC138" s="286">
        <v>3</v>
      </c>
      <c r="BD138" s="309" t="s">
        <v>2191</v>
      </c>
      <c r="BE138" s="309" t="s">
        <v>2192</v>
      </c>
      <c r="BF138" s="309" t="s">
        <v>2193</v>
      </c>
      <c r="BG138" s="309" t="s">
        <v>2194</v>
      </c>
      <c r="BH138" s="309" t="s">
        <v>2195</v>
      </c>
      <c r="BI138" s="306" t="s">
        <v>2196</v>
      </c>
      <c r="BJ138" s="309" t="s">
        <v>2191</v>
      </c>
      <c r="BK138" s="309" t="s">
        <v>2192</v>
      </c>
      <c r="BL138" s="309" t="s">
        <v>2193</v>
      </c>
      <c r="BM138" s="309" t="s">
        <v>2194</v>
      </c>
      <c r="BN138" s="309" t="s">
        <v>2195</v>
      </c>
      <c r="BO138" s="306" t="s">
        <v>2196</v>
      </c>
      <c r="BP138" s="309" t="s">
        <v>2191</v>
      </c>
      <c r="BQ138" s="309" t="s">
        <v>2192</v>
      </c>
      <c r="BR138" s="309" t="s">
        <v>2193</v>
      </c>
      <c r="BS138" s="309" t="s">
        <v>2194</v>
      </c>
      <c r="BT138" s="309" t="s">
        <v>2195</v>
      </c>
      <c r="BU138" s="306" t="s">
        <v>2196</v>
      </c>
      <c r="BV138" s="309" t="s">
        <v>2191</v>
      </c>
      <c r="BW138" s="309" t="s">
        <v>2192</v>
      </c>
      <c r="BX138" s="309" t="s">
        <v>2193</v>
      </c>
      <c r="BY138" s="309" t="s">
        <v>2194</v>
      </c>
      <c r="BZ138" s="309" t="s">
        <v>2195</v>
      </c>
      <c r="CA138" s="306" t="s">
        <v>2196</v>
      </c>
      <c r="CB138" s="309" t="s">
        <v>2191</v>
      </c>
      <c r="CC138" s="309" t="s">
        <v>2192</v>
      </c>
      <c r="CD138" s="309" t="s">
        <v>2193</v>
      </c>
      <c r="CE138" s="309" t="s">
        <v>2194</v>
      </c>
      <c r="CF138" s="309" t="s">
        <v>2195</v>
      </c>
      <c r="CG138" s="306" t="s">
        <v>2196</v>
      </c>
      <c r="CH138" s="309" t="s">
        <v>2191</v>
      </c>
      <c r="CI138" s="309" t="s">
        <v>2192</v>
      </c>
      <c r="CJ138" s="309" t="s">
        <v>2193</v>
      </c>
      <c r="CK138" s="309" t="s">
        <v>2194</v>
      </c>
      <c r="CL138" s="309" t="s">
        <v>2195</v>
      </c>
      <c r="CM138" s="306" t="s">
        <v>2196</v>
      </c>
      <c r="CN138" s="309" t="s">
        <v>2191</v>
      </c>
      <c r="CO138" s="309" t="s">
        <v>2192</v>
      </c>
      <c r="CP138" s="309" t="s">
        <v>2193</v>
      </c>
      <c r="CQ138" s="309" t="s">
        <v>2194</v>
      </c>
      <c r="CR138" s="310" t="s">
        <v>2195</v>
      </c>
      <c r="CS138" s="307" t="s">
        <v>2196</v>
      </c>
      <c r="CT138" s="9"/>
      <c r="CU138" s="308" t="s">
        <v>2190</v>
      </c>
      <c r="CV138" s="9"/>
      <c r="CW138" s="308"/>
      <c r="CX138" s="9"/>
    </row>
    <row r="139" spans="1:102" s="3" customFormat="1" ht="20.25" customHeight="1" x14ac:dyDescent="0.2">
      <c r="A139" s="9"/>
      <c r="B139" s="294" t="s">
        <v>1316</v>
      </c>
      <c r="C139" s="286" t="s">
        <v>167</v>
      </c>
      <c r="D139" s="286">
        <v>3</v>
      </c>
      <c r="E139" s="1039"/>
      <c r="F139" s="1039"/>
      <c r="G139" s="1039"/>
      <c r="H139" s="1039"/>
      <c r="I139" s="1039"/>
      <c r="J139" s="1040">
        <f t="shared" si="35"/>
        <v>0</v>
      </c>
      <c r="K139" s="1327">
        <v>0</v>
      </c>
      <c r="L139" s="1327">
        <v>0</v>
      </c>
      <c r="M139" s="1327">
        <v>0</v>
      </c>
      <c r="N139" s="1327">
        <v>0</v>
      </c>
      <c r="O139" s="1327">
        <v>0</v>
      </c>
      <c r="P139" s="306">
        <f t="shared" si="36"/>
        <v>0</v>
      </c>
      <c r="Q139" s="1039"/>
      <c r="R139" s="1039"/>
      <c r="S139" s="1039"/>
      <c r="T139" s="1039"/>
      <c r="U139" s="1039"/>
      <c r="V139" s="1040">
        <f t="shared" si="37"/>
        <v>0</v>
      </c>
      <c r="W139" s="1039"/>
      <c r="X139" s="1039"/>
      <c r="Y139" s="1039"/>
      <c r="Z139" s="1039"/>
      <c r="AA139" s="1039"/>
      <c r="AB139" s="1040">
        <f t="shared" si="38"/>
        <v>0</v>
      </c>
      <c r="AC139" s="1039"/>
      <c r="AD139" s="1039"/>
      <c r="AE139" s="1039"/>
      <c r="AF139" s="1039"/>
      <c r="AG139" s="1039"/>
      <c r="AH139" s="1040">
        <f t="shared" si="39"/>
        <v>0</v>
      </c>
      <c r="AI139" s="1039"/>
      <c r="AJ139" s="1039"/>
      <c r="AK139" s="1039"/>
      <c r="AL139" s="1039"/>
      <c r="AM139" s="1039"/>
      <c r="AN139" s="1040">
        <f t="shared" si="40"/>
        <v>0</v>
      </c>
      <c r="AO139" s="1039"/>
      <c r="AP139" s="1039"/>
      <c r="AQ139" s="1039"/>
      <c r="AR139" s="1039"/>
      <c r="AS139" s="1039"/>
      <c r="AT139" s="1046">
        <f t="shared" si="41"/>
        <v>0</v>
      </c>
      <c r="AU139" s="9"/>
      <c r="AV139" s="308" t="s">
        <v>2197</v>
      </c>
      <c r="AW139" s="9"/>
      <c r="AX139" s="1330" t="s">
        <v>1318</v>
      </c>
      <c r="AY139" s="9"/>
      <c r="AZ139" s="9"/>
      <c r="BA139" s="294" t="s">
        <v>1316</v>
      </c>
      <c r="BB139" s="286" t="s">
        <v>167</v>
      </c>
      <c r="BC139" s="286">
        <v>3</v>
      </c>
      <c r="BD139" s="309" t="s">
        <v>2198</v>
      </c>
      <c r="BE139" s="309" t="s">
        <v>2199</v>
      </c>
      <c r="BF139" s="309" t="s">
        <v>2200</v>
      </c>
      <c r="BG139" s="309" t="s">
        <v>2201</v>
      </c>
      <c r="BH139" s="309" t="s">
        <v>2202</v>
      </c>
      <c r="BI139" s="306" t="s">
        <v>2203</v>
      </c>
      <c r="BJ139" s="309" t="s">
        <v>2198</v>
      </c>
      <c r="BK139" s="309" t="s">
        <v>2199</v>
      </c>
      <c r="BL139" s="309" t="s">
        <v>2200</v>
      </c>
      <c r="BM139" s="309" t="s">
        <v>2201</v>
      </c>
      <c r="BN139" s="309" t="s">
        <v>2202</v>
      </c>
      <c r="BO139" s="306" t="s">
        <v>2203</v>
      </c>
      <c r="BP139" s="309" t="s">
        <v>2198</v>
      </c>
      <c r="BQ139" s="309" t="s">
        <v>2199</v>
      </c>
      <c r="BR139" s="309" t="s">
        <v>2200</v>
      </c>
      <c r="BS139" s="309" t="s">
        <v>2201</v>
      </c>
      <c r="BT139" s="309" t="s">
        <v>2202</v>
      </c>
      <c r="BU139" s="306" t="s">
        <v>2203</v>
      </c>
      <c r="BV139" s="309" t="s">
        <v>2198</v>
      </c>
      <c r="BW139" s="309" t="s">
        <v>2199</v>
      </c>
      <c r="BX139" s="309" t="s">
        <v>2200</v>
      </c>
      <c r="BY139" s="309" t="s">
        <v>2201</v>
      </c>
      <c r="BZ139" s="309" t="s">
        <v>2202</v>
      </c>
      <c r="CA139" s="306" t="s">
        <v>2203</v>
      </c>
      <c r="CB139" s="309" t="s">
        <v>2198</v>
      </c>
      <c r="CC139" s="309" t="s">
        <v>2199</v>
      </c>
      <c r="CD139" s="309" t="s">
        <v>2200</v>
      </c>
      <c r="CE139" s="309" t="s">
        <v>2201</v>
      </c>
      <c r="CF139" s="309" t="s">
        <v>2202</v>
      </c>
      <c r="CG139" s="306" t="s">
        <v>2203</v>
      </c>
      <c r="CH139" s="309" t="s">
        <v>2198</v>
      </c>
      <c r="CI139" s="309" t="s">
        <v>2199</v>
      </c>
      <c r="CJ139" s="309" t="s">
        <v>2200</v>
      </c>
      <c r="CK139" s="309" t="s">
        <v>2201</v>
      </c>
      <c r="CL139" s="309" t="s">
        <v>2202</v>
      </c>
      <c r="CM139" s="306" t="s">
        <v>2203</v>
      </c>
      <c r="CN139" s="309" t="s">
        <v>2198</v>
      </c>
      <c r="CO139" s="309" t="s">
        <v>2199</v>
      </c>
      <c r="CP139" s="309" t="s">
        <v>2200</v>
      </c>
      <c r="CQ139" s="309" t="s">
        <v>2201</v>
      </c>
      <c r="CR139" s="310" t="s">
        <v>2202</v>
      </c>
      <c r="CS139" s="307" t="s">
        <v>2203</v>
      </c>
      <c r="CT139" s="9"/>
      <c r="CU139" s="308" t="s">
        <v>2197</v>
      </c>
      <c r="CV139" s="9"/>
      <c r="CW139" s="308"/>
      <c r="CX139" s="9"/>
    </row>
    <row r="140" spans="1:102" s="3" customFormat="1" ht="20.25" customHeight="1" thickBot="1" x14ac:dyDescent="0.25">
      <c r="A140" s="9"/>
      <c r="B140" s="295" t="s">
        <v>1325</v>
      </c>
      <c r="C140" s="296" t="s">
        <v>167</v>
      </c>
      <c r="D140" s="296">
        <v>3</v>
      </c>
      <c r="E140" s="1041">
        <f>IFERROR(SUM(E138:E139), 0)</f>
        <v>0</v>
      </c>
      <c r="F140" s="1041">
        <f>IFERROR(SUM(F138:F139), 0)</f>
        <v>0</v>
      </c>
      <c r="G140" s="1041">
        <f>IFERROR(SUM(G138:G139), 0)</f>
        <v>0</v>
      </c>
      <c r="H140" s="1041">
        <f>IFERROR(SUM(H138:H139), 0)</f>
        <v>0</v>
      </c>
      <c r="I140" s="1041">
        <f>IFERROR(SUM(I138:I139), 0)</f>
        <v>0</v>
      </c>
      <c r="J140" s="1041">
        <f t="shared" si="35"/>
        <v>0</v>
      </c>
      <c r="K140" s="312">
        <f>IFERROR(SUM(K138:K139), 0)</f>
        <v>0</v>
      </c>
      <c r="L140" s="312">
        <f>IFERROR(SUM(L138:L139), 0)</f>
        <v>0</v>
      </c>
      <c r="M140" s="312">
        <f>IFERROR(SUM(M138:M139), 0)</f>
        <v>0</v>
      </c>
      <c r="N140" s="312">
        <f>IFERROR(SUM(N138:N139), 0)</f>
        <v>0</v>
      </c>
      <c r="O140" s="312">
        <f>IFERROR(SUM(O138:O139), 0)</f>
        <v>0</v>
      </c>
      <c r="P140" s="312">
        <f t="shared" si="36"/>
        <v>0</v>
      </c>
      <c r="Q140" s="1041">
        <f>IFERROR(SUM(Q138:Q139), 0)</f>
        <v>0</v>
      </c>
      <c r="R140" s="1041">
        <f>IFERROR(SUM(R138:R139), 0)</f>
        <v>0</v>
      </c>
      <c r="S140" s="1041">
        <f>IFERROR(SUM(S138:S139), 0)</f>
        <v>0</v>
      </c>
      <c r="T140" s="1041">
        <f>IFERROR(SUM(T138:T139), 0)</f>
        <v>0</v>
      </c>
      <c r="U140" s="1041">
        <f>IFERROR(SUM(U138:U139), 0)</f>
        <v>0</v>
      </c>
      <c r="V140" s="1041">
        <f t="shared" si="37"/>
        <v>0</v>
      </c>
      <c r="W140" s="1041">
        <f>IFERROR(SUM(W138:W139), 0)</f>
        <v>0</v>
      </c>
      <c r="X140" s="1041">
        <f>IFERROR(SUM(X138:X139), 0)</f>
        <v>0</v>
      </c>
      <c r="Y140" s="1041">
        <f>IFERROR(SUM(Y138:Y139), 0)</f>
        <v>0</v>
      </c>
      <c r="Z140" s="1041">
        <f>IFERROR(SUM(Z138:Z139), 0)</f>
        <v>0</v>
      </c>
      <c r="AA140" s="1041">
        <f>IFERROR(SUM(AA138:AA139), 0)</f>
        <v>0</v>
      </c>
      <c r="AB140" s="1041">
        <f t="shared" si="38"/>
        <v>0</v>
      </c>
      <c r="AC140" s="1041">
        <f>IFERROR(SUM(AC138:AC139), 0)</f>
        <v>0</v>
      </c>
      <c r="AD140" s="1041">
        <f>IFERROR(SUM(AD138:AD139), 0)</f>
        <v>0</v>
      </c>
      <c r="AE140" s="1041">
        <f>IFERROR(SUM(AE138:AE139), 0)</f>
        <v>0</v>
      </c>
      <c r="AF140" s="1041">
        <f>IFERROR(SUM(AF138:AF139), 0)</f>
        <v>0</v>
      </c>
      <c r="AG140" s="1041">
        <f>IFERROR(SUM(AG138:AG139), 0)</f>
        <v>0</v>
      </c>
      <c r="AH140" s="1041">
        <f t="shared" si="39"/>
        <v>0</v>
      </c>
      <c r="AI140" s="1041">
        <f>IFERROR(SUM(AI138:AI139), 0)</f>
        <v>0</v>
      </c>
      <c r="AJ140" s="1041">
        <f>IFERROR(SUM(AJ138:AJ139), 0)</f>
        <v>0</v>
      </c>
      <c r="AK140" s="1041">
        <f>IFERROR(SUM(AK138:AK139), 0)</f>
        <v>0</v>
      </c>
      <c r="AL140" s="1041">
        <f>IFERROR(SUM(AL138:AL139), 0)</f>
        <v>0</v>
      </c>
      <c r="AM140" s="1041">
        <f>IFERROR(SUM(AM138:AM139), 0)</f>
        <v>0</v>
      </c>
      <c r="AN140" s="1041">
        <f t="shared" si="40"/>
        <v>0</v>
      </c>
      <c r="AO140" s="1041">
        <f>IFERROR(SUM(AO138:AO139), 0)</f>
        <v>0</v>
      </c>
      <c r="AP140" s="1041">
        <f>IFERROR(SUM(AP138:AP139), 0)</f>
        <v>0</v>
      </c>
      <c r="AQ140" s="1041">
        <f>IFERROR(SUM(AQ138:AQ139), 0)</f>
        <v>0</v>
      </c>
      <c r="AR140" s="1041">
        <f>IFERROR(SUM(AR138:AR139), 0)</f>
        <v>0</v>
      </c>
      <c r="AS140" s="1041">
        <f>IFERROR(SUM(AS138:AS139), 0)</f>
        <v>0</v>
      </c>
      <c r="AT140" s="1047">
        <f t="shared" si="41"/>
        <v>0</v>
      </c>
      <c r="AU140" s="9"/>
      <c r="AV140" s="314" t="s">
        <v>2204</v>
      </c>
      <c r="AW140" s="9"/>
      <c r="AX140" s="1331" t="s">
        <v>1327</v>
      </c>
      <c r="AY140" s="9"/>
      <c r="AZ140" s="9"/>
      <c r="BA140" s="295" t="s">
        <v>1325</v>
      </c>
      <c r="BB140" s="296" t="s">
        <v>167</v>
      </c>
      <c r="BC140" s="296">
        <v>3</v>
      </c>
      <c r="BD140" s="312" t="s">
        <v>2205</v>
      </c>
      <c r="BE140" s="312" t="s">
        <v>2206</v>
      </c>
      <c r="BF140" s="312" t="s">
        <v>2207</v>
      </c>
      <c r="BG140" s="312" t="s">
        <v>2208</v>
      </c>
      <c r="BH140" s="312" t="s">
        <v>2209</v>
      </c>
      <c r="BI140" s="312" t="s">
        <v>2210</v>
      </c>
      <c r="BJ140" s="312" t="s">
        <v>2205</v>
      </c>
      <c r="BK140" s="312" t="s">
        <v>2206</v>
      </c>
      <c r="BL140" s="312" t="s">
        <v>2207</v>
      </c>
      <c r="BM140" s="312" t="s">
        <v>2208</v>
      </c>
      <c r="BN140" s="312" t="s">
        <v>2209</v>
      </c>
      <c r="BO140" s="312" t="s">
        <v>2210</v>
      </c>
      <c r="BP140" s="312" t="s">
        <v>2205</v>
      </c>
      <c r="BQ140" s="312" t="s">
        <v>2206</v>
      </c>
      <c r="BR140" s="312" t="s">
        <v>2207</v>
      </c>
      <c r="BS140" s="312" t="s">
        <v>2208</v>
      </c>
      <c r="BT140" s="312" t="s">
        <v>2209</v>
      </c>
      <c r="BU140" s="312" t="s">
        <v>2210</v>
      </c>
      <c r="BV140" s="312" t="s">
        <v>2205</v>
      </c>
      <c r="BW140" s="312" t="s">
        <v>2206</v>
      </c>
      <c r="BX140" s="312" t="s">
        <v>2207</v>
      </c>
      <c r="BY140" s="312" t="s">
        <v>2208</v>
      </c>
      <c r="BZ140" s="312" t="s">
        <v>2209</v>
      </c>
      <c r="CA140" s="312" t="s">
        <v>2210</v>
      </c>
      <c r="CB140" s="312" t="s">
        <v>2205</v>
      </c>
      <c r="CC140" s="312" t="s">
        <v>2206</v>
      </c>
      <c r="CD140" s="312" t="s">
        <v>2207</v>
      </c>
      <c r="CE140" s="312" t="s">
        <v>2208</v>
      </c>
      <c r="CF140" s="312" t="s">
        <v>2209</v>
      </c>
      <c r="CG140" s="312" t="s">
        <v>2210</v>
      </c>
      <c r="CH140" s="312" t="s">
        <v>2205</v>
      </c>
      <c r="CI140" s="312" t="s">
        <v>2206</v>
      </c>
      <c r="CJ140" s="312" t="s">
        <v>2207</v>
      </c>
      <c r="CK140" s="312" t="s">
        <v>2208</v>
      </c>
      <c r="CL140" s="312" t="s">
        <v>2209</v>
      </c>
      <c r="CM140" s="312" t="s">
        <v>2210</v>
      </c>
      <c r="CN140" s="312" t="s">
        <v>2205</v>
      </c>
      <c r="CO140" s="312" t="s">
        <v>2206</v>
      </c>
      <c r="CP140" s="312" t="s">
        <v>2207</v>
      </c>
      <c r="CQ140" s="312" t="s">
        <v>2208</v>
      </c>
      <c r="CR140" s="315" t="s">
        <v>2209</v>
      </c>
      <c r="CS140" s="313" t="s">
        <v>2210</v>
      </c>
      <c r="CT140" s="9"/>
      <c r="CU140" s="314" t="s">
        <v>2204</v>
      </c>
      <c r="CV140" s="9"/>
      <c r="CW140" s="314"/>
      <c r="CX140" s="9"/>
    </row>
    <row r="141" spans="1:102" s="3" customFormat="1" ht="20.25" customHeight="1" thickTop="1" thickBot="1" x14ac:dyDescent="0.25">
      <c r="A141" s="9"/>
      <c r="B141" s="9"/>
      <c r="C141" s="9"/>
      <c r="D141" s="9"/>
      <c r="E141" s="9"/>
      <c r="F141" s="9"/>
      <c r="G141" s="9"/>
      <c r="H141" s="9"/>
      <c r="I141" s="9"/>
      <c r="J141" s="9"/>
      <c r="K141" s="9"/>
      <c r="L141" s="9"/>
      <c r="M141" s="9"/>
      <c r="N141" s="9"/>
      <c r="O141" s="9"/>
      <c r="P141" s="9"/>
      <c r="Q141" s="1044"/>
      <c r="R141" s="1044"/>
      <c r="S141" s="1044"/>
      <c r="T141" s="1044"/>
      <c r="U141" s="1044"/>
      <c r="V141" s="1044"/>
      <c r="W141" s="1044"/>
      <c r="X141" s="1044"/>
      <c r="Y141" s="1044"/>
      <c r="Z141" s="1044"/>
      <c r="AA141" s="1044"/>
      <c r="AB141" s="1044"/>
      <c r="AC141" s="1044"/>
      <c r="AD141" s="1044"/>
      <c r="AE141" s="1044"/>
      <c r="AF141" s="1044"/>
      <c r="AG141" s="1044"/>
      <c r="AH141" s="1044"/>
      <c r="AI141" s="1044"/>
      <c r="AJ141" s="1044"/>
      <c r="AK141" s="1044"/>
      <c r="AL141" s="1044"/>
      <c r="AM141" s="1044"/>
      <c r="AN141" s="1044"/>
      <c r="AO141" s="1044"/>
      <c r="AP141" s="1044"/>
      <c r="AQ141" s="1044"/>
      <c r="AR141" s="1044"/>
      <c r="AS141" s="1044"/>
      <c r="AT141" s="1044"/>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row>
    <row r="142" spans="1:102" s="3" customFormat="1" ht="20.25" customHeight="1" thickTop="1" thickBot="1" x14ac:dyDescent="0.25">
      <c r="A142" s="9"/>
      <c r="B142" s="290" t="s">
        <v>1334</v>
      </c>
      <c r="C142" s="9"/>
      <c r="D142" s="9"/>
      <c r="E142" s="9"/>
      <c r="F142" s="9"/>
      <c r="G142" s="9"/>
      <c r="H142" s="9"/>
      <c r="I142" s="9"/>
      <c r="J142" s="9"/>
      <c r="K142" s="9"/>
      <c r="L142" s="9"/>
      <c r="M142" s="9"/>
      <c r="N142" s="9"/>
      <c r="O142" s="9"/>
      <c r="P142" s="9"/>
      <c r="Q142" s="1044"/>
      <c r="R142" s="1044"/>
      <c r="S142" s="1044"/>
      <c r="T142" s="1044"/>
      <c r="U142" s="1044"/>
      <c r="V142" s="1044"/>
      <c r="W142" s="1044"/>
      <c r="X142" s="1044"/>
      <c r="Y142" s="1044"/>
      <c r="Z142" s="1044"/>
      <c r="AA142" s="1044"/>
      <c r="AB142" s="1044"/>
      <c r="AC142" s="1044"/>
      <c r="AD142" s="1044"/>
      <c r="AE142" s="1044"/>
      <c r="AF142" s="1044"/>
      <c r="AG142" s="1044"/>
      <c r="AH142" s="1044"/>
      <c r="AI142" s="1044"/>
      <c r="AJ142" s="1044"/>
      <c r="AK142" s="1044"/>
      <c r="AL142" s="1044"/>
      <c r="AM142" s="1044"/>
      <c r="AN142" s="1044"/>
      <c r="AO142" s="1044"/>
      <c r="AP142" s="1044"/>
      <c r="AQ142" s="1044"/>
      <c r="AR142" s="1044"/>
      <c r="AS142" s="1044"/>
      <c r="AT142" s="1044"/>
      <c r="AU142" s="9"/>
      <c r="AV142" s="9"/>
      <c r="AW142" s="9"/>
      <c r="AX142" s="9"/>
      <c r="AY142" s="9"/>
      <c r="AZ142" s="9"/>
      <c r="BA142" s="290" t="s">
        <v>1334</v>
      </c>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row>
    <row r="143" spans="1:102" s="3" customFormat="1" ht="20.25" customHeight="1" thickTop="1" x14ac:dyDescent="0.2">
      <c r="A143" s="9"/>
      <c r="B143" s="291" t="s">
        <v>1335</v>
      </c>
      <c r="C143" s="292" t="s">
        <v>167</v>
      </c>
      <c r="D143" s="292">
        <v>3</v>
      </c>
      <c r="E143" s="1037"/>
      <c r="F143" s="1037"/>
      <c r="G143" s="1037"/>
      <c r="H143" s="1037"/>
      <c r="I143" s="1037"/>
      <c r="J143" s="1038">
        <f>IFERROR(SUM(E143:I143), 0)</f>
        <v>0</v>
      </c>
      <c r="K143" s="1333">
        <v>0</v>
      </c>
      <c r="L143" s="1333">
        <v>0</v>
      </c>
      <c r="M143" s="1333">
        <v>0</v>
      </c>
      <c r="N143" s="1333">
        <v>0</v>
      </c>
      <c r="O143" s="1333">
        <v>0</v>
      </c>
      <c r="P143" s="301">
        <f>IFERROR(SUM(K143:O143), 0)</f>
        <v>0</v>
      </c>
      <c r="Q143" s="1037"/>
      <c r="R143" s="1037"/>
      <c r="S143" s="1037"/>
      <c r="T143" s="1037"/>
      <c r="U143" s="1037"/>
      <c r="V143" s="1038">
        <f>IFERROR(SUM(Q143:U143), 0)</f>
        <v>0</v>
      </c>
      <c r="W143" s="1037"/>
      <c r="X143" s="1037"/>
      <c r="Y143" s="1037"/>
      <c r="Z143" s="1037"/>
      <c r="AA143" s="1037"/>
      <c r="AB143" s="1038">
        <f>IFERROR(SUM(W143:AA143), 0)</f>
        <v>0</v>
      </c>
      <c r="AC143" s="1037"/>
      <c r="AD143" s="1037"/>
      <c r="AE143" s="1037"/>
      <c r="AF143" s="1037"/>
      <c r="AG143" s="1037"/>
      <c r="AH143" s="1038">
        <f>IFERROR(SUM(AC143:AG143), 0)</f>
        <v>0</v>
      </c>
      <c r="AI143" s="1037"/>
      <c r="AJ143" s="1037"/>
      <c r="AK143" s="1037"/>
      <c r="AL143" s="1037"/>
      <c r="AM143" s="1037"/>
      <c r="AN143" s="1038">
        <f>IFERROR(SUM(AI143:AM143), 0)</f>
        <v>0</v>
      </c>
      <c r="AO143" s="1037"/>
      <c r="AP143" s="1037"/>
      <c r="AQ143" s="1037"/>
      <c r="AR143" s="1037"/>
      <c r="AS143" s="1037"/>
      <c r="AT143" s="1045">
        <f>IFERROR(SUM(AO143:AS143), 0)</f>
        <v>0</v>
      </c>
      <c r="AU143" s="9"/>
      <c r="AV143" s="303" t="s">
        <v>2211</v>
      </c>
      <c r="AW143" s="9"/>
      <c r="AX143" s="1329" t="s">
        <v>543</v>
      </c>
      <c r="AY143" s="9"/>
      <c r="AZ143" s="9"/>
      <c r="BA143" s="291" t="s">
        <v>1335</v>
      </c>
      <c r="BB143" s="292" t="s">
        <v>167</v>
      </c>
      <c r="BC143" s="292">
        <v>3</v>
      </c>
      <c r="BD143" s="304" t="s">
        <v>2212</v>
      </c>
      <c r="BE143" s="304" t="s">
        <v>2213</v>
      </c>
      <c r="BF143" s="304" t="s">
        <v>2214</v>
      </c>
      <c r="BG143" s="304" t="s">
        <v>2215</v>
      </c>
      <c r="BH143" s="304" t="s">
        <v>2216</v>
      </c>
      <c r="BI143" s="301" t="s">
        <v>2217</v>
      </c>
      <c r="BJ143" s="304" t="s">
        <v>2212</v>
      </c>
      <c r="BK143" s="304" t="s">
        <v>2213</v>
      </c>
      <c r="BL143" s="304" t="s">
        <v>2214</v>
      </c>
      <c r="BM143" s="304" t="s">
        <v>2215</v>
      </c>
      <c r="BN143" s="304" t="s">
        <v>2216</v>
      </c>
      <c r="BO143" s="301" t="s">
        <v>2217</v>
      </c>
      <c r="BP143" s="304" t="s">
        <v>2212</v>
      </c>
      <c r="BQ143" s="304" t="s">
        <v>2213</v>
      </c>
      <c r="BR143" s="304" t="s">
        <v>2214</v>
      </c>
      <c r="BS143" s="304" t="s">
        <v>2215</v>
      </c>
      <c r="BT143" s="304" t="s">
        <v>2216</v>
      </c>
      <c r="BU143" s="301" t="s">
        <v>2217</v>
      </c>
      <c r="BV143" s="304" t="s">
        <v>2212</v>
      </c>
      <c r="BW143" s="304" t="s">
        <v>2213</v>
      </c>
      <c r="BX143" s="304" t="s">
        <v>2214</v>
      </c>
      <c r="BY143" s="304" t="s">
        <v>2215</v>
      </c>
      <c r="BZ143" s="304" t="s">
        <v>2216</v>
      </c>
      <c r="CA143" s="301" t="s">
        <v>2217</v>
      </c>
      <c r="CB143" s="304" t="s">
        <v>2212</v>
      </c>
      <c r="CC143" s="304" t="s">
        <v>2213</v>
      </c>
      <c r="CD143" s="304" t="s">
        <v>2214</v>
      </c>
      <c r="CE143" s="304" t="s">
        <v>2215</v>
      </c>
      <c r="CF143" s="304" t="s">
        <v>2216</v>
      </c>
      <c r="CG143" s="301" t="s">
        <v>2217</v>
      </c>
      <c r="CH143" s="304" t="s">
        <v>2212</v>
      </c>
      <c r="CI143" s="304" t="s">
        <v>2213</v>
      </c>
      <c r="CJ143" s="304" t="s">
        <v>2214</v>
      </c>
      <c r="CK143" s="304" t="s">
        <v>2215</v>
      </c>
      <c r="CL143" s="304" t="s">
        <v>2216</v>
      </c>
      <c r="CM143" s="301" t="s">
        <v>2217</v>
      </c>
      <c r="CN143" s="304" t="s">
        <v>2212</v>
      </c>
      <c r="CO143" s="304" t="s">
        <v>2213</v>
      </c>
      <c r="CP143" s="304" t="s">
        <v>2214</v>
      </c>
      <c r="CQ143" s="304" t="s">
        <v>2215</v>
      </c>
      <c r="CR143" s="305" t="s">
        <v>2216</v>
      </c>
      <c r="CS143" s="302" t="s">
        <v>2217</v>
      </c>
      <c r="CT143" s="9"/>
      <c r="CU143" s="303" t="s">
        <v>2211</v>
      </c>
      <c r="CV143" s="9"/>
      <c r="CW143" s="303"/>
      <c r="CX143" s="9"/>
    </row>
    <row r="144" spans="1:102" s="3" customFormat="1" ht="20.25" customHeight="1" x14ac:dyDescent="0.2">
      <c r="A144" s="9"/>
      <c r="B144" s="294" t="s">
        <v>1343</v>
      </c>
      <c r="C144" s="286" t="s">
        <v>167</v>
      </c>
      <c r="D144" s="286">
        <v>3</v>
      </c>
      <c r="E144" s="1039"/>
      <c r="F144" s="1039"/>
      <c r="G144" s="1039"/>
      <c r="H144" s="1039"/>
      <c r="I144" s="1039"/>
      <c r="J144" s="1040">
        <f>IFERROR(SUM(E144:I144), 0)</f>
        <v>0</v>
      </c>
      <c r="K144" s="1327">
        <v>0</v>
      </c>
      <c r="L144" s="1327">
        <v>0</v>
      </c>
      <c r="M144" s="1327">
        <v>0</v>
      </c>
      <c r="N144" s="1327">
        <v>0</v>
      </c>
      <c r="O144" s="1327">
        <v>0</v>
      </c>
      <c r="P144" s="306">
        <f>IFERROR(SUM(K144:O144), 0)</f>
        <v>0</v>
      </c>
      <c r="Q144" s="1039"/>
      <c r="R144" s="1039"/>
      <c r="S144" s="1039"/>
      <c r="T144" s="1039"/>
      <c r="U144" s="1039"/>
      <c r="V144" s="1040">
        <f>IFERROR(SUM(Q144:U144), 0)</f>
        <v>0</v>
      </c>
      <c r="W144" s="1039"/>
      <c r="X144" s="1039"/>
      <c r="Y144" s="1039"/>
      <c r="Z144" s="1039"/>
      <c r="AA144" s="1039"/>
      <c r="AB144" s="1040">
        <f>IFERROR(SUM(W144:AA144), 0)</f>
        <v>0</v>
      </c>
      <c r="AC144" s="1039"/>
      <c r="AD144" s="1039"/>
      <c r="AE144" s="1039"/>
      <c r="AF144" s="1039"/>
      <c r="AG144" s="1039"/>
      <c r="AH144" s="1040">
        <f>IFERROR(SUM(AC144:AG144), 0)</f>
        <v>0</v>
      </c>
      <c r="AI144" s="1039"/>
      <c r="AJ144" s="1039"/>
      <c r="AK144" s="1039"/>
      <c r="AL144" s="1039"/>
      <c r="AM144" s="1039"/>
      <c r="AN144" s="1040">
        <f>IFERROR(SUM(AI144:AM144), 0)</f>
        <v>0</v>
      </c>
      <c r="AO144" s="1039"/>
      <c r="AP144" s="1039"/>
      <c r="AQ144" s="1039"/>
      <c r="AR144" s="1039"/>
      <c r="AS144" s="1039"/>
      <c r="AT144" s="1046">
        <f>IFERROR(SUM(AO144:AS144), 0)</f>
        <v>0</v>
      </c>
      <c r="AU144" s="9"/>
      <c r="AV144" s="308" t="s">
        <v>2218</v>
      </c>
      <c r="AW144" s="9"/>
      <c r="AX144" s="1330" t="s">
        <v>543</v>
      </c>
      <c r="AY144" s="9"/>
      <c r="AZ144" s="9"/>
      <c r="BA144" s="294" t="s">
        <v>1343</v>
      </c>
      <c r="BB144" s="286" t="s">
        <v>167</v>
      </c>
      <c r="BC144" s="286">
        <v>3</v>
      </c>
      <c r="BD144" s="309" t="s">
        <v>2219</v>
      </c>
      <c r="BE144" s="309" t="s">
        <v>2220</v>
      </c>
      <c r="BF144" s="309" t="s">
        <v>2221</v>
      </c>
      <c r="BG144" s="309" t="s">
        <v>2222</v>
      </c>
      <c r="BH144" s="309" t="s">
        <v>2223</v>
      </c>
      <c r="BI144" s="306" t="s">
        <v>2224</v>
      </c>
      <c r="BJ144" s="309" t="s">
        <v>2219</v>
      </c>
      <c r="BK144" s="309" t="s">
        <v>2220</v>
      </c>
      <c r="BL144" s="309" t="s">
        <v>2221</v>
      </c>
      <c r="BM144" s="309" t="s">
        <v>2222</v>
      </c>
      <c r="BN144" s="309" t="s">
        <v>2223</v>
      </c>
      <c r="BO144" s="306" t="s">
        <v>2224</v>
      </c>
      <c r="BP144" s="309" t="s">
        <v>2219</v>
      </c>
      <c r="BQ144" s="309" t="s">
        <v>2220</v>
      </c>
      <c r="BR144" s="309" t="s">
        <v>2221</v>
      </c>
      <c r="BS144" s="309" t="s">
        <v>2222</v>
      </c>
      <c r="BT144" s="309" t="s">
        <v>2223</v>
      </c>
      <c r="BU144" s="306" t="s">
        <v>2224</v>
      </c>
      <c r="BV144" s="309" t="s">
        <v>2219</v>
      </c>
      <c r="BW144" s="309" t="s">
        <v>2220</v>
      </c>
      <c r="BX144" s="309" t="s">
        <v>2221</v>
      </c>
      <c r="BY144" s="309" t="s">
        <v>2222</v>
      </c>
      <c r="BZ144" s="309" t="s">
        <v>2223</v>
      </c>
      <c r="CA144" s="306" t="s">
        <v>2224</v>
      </c>
      <c r="CB144" s="309" t="s">
        <v>2219</v>
      </c>
      <c r="CC144" s="309" t="s">
        <v>2220</v>
      </c>
      <c r="CD144" s="309" t="s">
        <v>2221</v>
      </c>
      <c r="CE144" s="309" t="s">
        <v>2222</v>
      </c>
      <c r="CF144" s="309" t="s">
        <v>2223</v>
      </c>
      <c r="CG144" s="306" t="s">
        <v>2224</v>
      </c>
      <c r="CH144" s="309" t="s">
        <v>2219</v>
      </c>
      <c r="CI144" s="309" t="s">
        <v>2220</v>
      </c>
      <c r="CJ144" s="309" t="s">
        <v>2221</v>
      </c>
      <c r="CK144" s="309" t="s">
        <v>2222</v>
      </c>
      <c r="CL144" s="309" t="s">
        <v>2223</v>
      </c>
      <c r="CM144" s="306" t="s">
        <v>2224</v>
      </c>
      <c r="CN144" s="309" t="s">
        <v>2219</v>
      </c>
      <c r="CO144" s="309" t="s">
        <v>2220</v>
      </c>
      <c r="CP144" s="309" t="s">
        <v>2221</v>
      </c>
      <c r="CQ144" s="309" t="s">
        <v>2222</v>
      </c>
      <c r="CR144" s="310" t="s">
        <v>2223</v>
      </c>
      <c r="CS144" s="307" t="s">
        <v>2224</v>
      </c>
      <c r="CT144" s="9"/>
      <c r="CU144" s="308" t="s">
        <v>2218</v>
      </c>
      <c r="CV144" s="9"/>
      <c r="CW144" s="308"/>
      <c r="CX144" s="9"/>
    </row>
    <row r="145" spans="1:102" s="3" customFormat="1" ht="20.25" customHeight="1" thickBot="1" x14ac:dyDescent="0.25">
      <c r="A145" s="9"/>
      <c r="B145" s="295" t="s">
        <v>1351</v>
      </c>
      <c r="C145" s="296" t="s">
        <v>167</v>
      </c>
      <c r="D145" s="296">
        <v>3</v>
      </c>
      <c r="E145" s="1041">
        <f>IFERROR(SUM(E143:E144), 0)</f>
        <v>0</v>
      </c>
      <c r="F145" s="1041">
        <f>IFERROR(SUM(F143:F144), 0)</f>
        <v>0</v>
      </c>
      <c r="G145" s="1041">
        <f>IFERROR(SUM(G143:G144), 0)</f>
        <v>0</v>
      </c>
      <c r="H145" s="1041">
        <f>IFERROR(SUM(H143:H144), 0)</f>
        <v>0</v>
      </c>
      <c r="I145" s="1041">
        <f>IFERROR(SUM(I143:I144), 0)</f>
        <v>0</v>
      </c>
      <c r="J145" s="1041">
        <f>IFERROR(SUM(E145:I145), 0)</f>
        <v>0</v>
      </c>
      <c r="K145" s="312">
        <f>IFERROR(SUM(K143:K144), 0)</f>
        <v>0</v>
      </c>
      <c r="L145" s="312">
        <f>IFERROR(SUM(L143:L144), 0)</f>
        <v>0</v>
      </c>
      <c r="M145" s="312">
        <f>IFERROR(SUM(M143:M144), 0)</f>
        <v>0</v>
      </c>
      <c r="N145" s="312">
        <f>IFERROR(SUM(N143:N144), 0)</f>
        <v>0</v>
      </c>
      <c r="O145" s="312">
        <f>IFERROR(SUM(O143:O144), 0)</f>
        <v>0</v>
      </c>
      <c r="P145" s="312">
        <f>IFERROR(SUM(K145:O145), 0)</f>
        <v>0</v>
      </c>
      <c r="Q145" s="1041">
        <f>IFERROR(SUM(Q143:Q144), 0)</f>
        <v>0</v>
      </c>
      <c r="R145" s="1041">
        <f>IFERROR(SUM(R143:R144), 0)</f>
        <v>0</v>
      </c>
      <c r="S145" s="1041">
        <f>IFERROR(SUM(S143:S144), 0)</f>
        <v>0</v>
      </c>
      <c r="T145" s="1041">
        <f>IFERROR(SUM(T143:T144), 0)</f>
        <v>0</v>
      </c>
      <c r="U145" s="1041">
        <f>IFERROR(SUM(U143:U144), 0)</f>
        <v>0</v>
      </c>
      <c r="V145" s="1041">
        <f>IFERROR(SUM(Q145:U145), 0)</f>
        <v>0</v>
      </c>
      <c r="W145" s="1041">
        <f>IFERROR(SUM(W143:W144), 0)</f>
        <v>0</v>
      </c>
      <c r="X145" s="1041">
        <f>IFERROR(SUM(X143:X144), 0)</f>
        <v>0</v>
      </c>
      <c r="Y145" s="1041">
        <f>IFERROR(SUM(Y143:Y144), 0)</f>
        <v>0</v>
      </c>
      <c r="Z145" s="1041">
        <f>IFERROR(SUM(Z143:Z144), 0)</f>
        <v>0</v>
      </c>
      <c r="AA145" s="1041">
        <f>IFERROR(SUM(AA143:AA144), 0)</f>
        <v>0</v>
      </c>
      <c r="AB145" s="1041">
        <f>IFERROR(SUM(W145:AA145), 0)</f>
        <v>0</v>
      </c>
      <c r="AC145" s="1041">
        <f>IFERROR(SUM(AC143:AC144), 0)</f>
        <v>0</v>
      </c>
      <c r="AD145" s="1041">
        <f>IFERROR(SUM(AD143:AD144), 0)</f>
        <v>0</v>
      </c>
      <c r="AE145" s="1041">
        <f>IFERROR(SUM(AE143:AE144), 0)</f>
        <v>0</v>
      </c>
      <c r="AF145" s="1041">
        <f>IFERROR(SUM(AF143:AF144), 0)</f>
        <v>0</v>
      </c>
      <c r="AG145" s="1041">
        <f>IFERROR(SUM(AG143:AG144), 0)</f>
        <v>0</v>
      </c>
      <c r="AH145" s="1041">
        <f>IFERROR(SUM(AC145:AG145), 0)</f>
        <v>0</v>
      </c>
      <c r="AI145" s="1041">
        <f>IFERROR(SUM(AI143:AI144), 0)</f>
        <v>0</v>
      </c>
      <c r="AJ145" s="1041">
        <f>IFERROR(SUM(AJ143:AJ144), 0)</f>
        <v>0</v>
      </c>
      <c r="AK145" s="1041">
        <f>IFERROR(SUM(AK143:AK144), 0)</f>
        <v>0</v>
      </c>
      <c r="AL145" s="1041">
        <f>IFERROR(SUM(AL143:AL144), 0)</f>
        <v>0</v>
      </c>
      <c r="AM145" s="1041">
        <f>IFERROR(SUM(AM143:AM144), 0)</f>
        <v>0</v>
      </c>
      <c r="AN145" s="1041">
        <f>IFERROR(SUM(AI145:AM145), 0)</f>
        <v>0</v>
      </c>
      <c r="AO145" s="1041">
        <f>IFERROR(SUM(AO143:AO144), 0)</f>
        <v>0</v>
      </c>
      <c r="AP145" s="1041">
        <f>IFERROR(SUM(AP143:AP144), 0)</f>
        <v>0</v>
      </c>
      <c r="AQ145" s="1041">
        <f>IFERROR(SUM(AQ143:AQ144), 0)</f>
        <v>0</v>
      </c>
      <c r="AR145" s="1041">
        <f>IFERROR(SUM(AR143:AR144), 0)</f>
        <v>0</v>
      </c>
      <c r="AS145" s="1041">
        <f>IFERROR(SUM(AS143:AS144), 0)</f>
        <v>0</v>
      </c>
      <c r="AT145" s="1047">
        <f>IFERROR(SUM(AO145:AS145), 0)</f>
        <v>0</v>
      </c>
      <c r="AU145" s="9"/>
      <c r="AV145" s="314" t="s">
        <v>2225</v>
      </c>
      <c r="AW145" s="9"/>
      <c r="AX145" s="1331" t="s">
        <v>543</v>
      </c>
      <c r="AY145" s="9"/>
      <c r="AZ145" s="9"/>
      <c r="BA145" s="295" t="s">
        <v>1351</v>
      </c>
      <c r="BB145" s="296" t="s">
        <v>167</v>
      </c>
      <c r="BC145" s="296">
        <v>3</v>
      </c>
      <c r="BD145" s="312" t="s">
        <v>2226</v>
      </c>
      <c r="BE145" s="312" t="s">
        <v>2227</v>
      </c>
      <c r="BF145" s="312" t="s">
        <v>2228</v>
      </c>
      <c r="BG145" s="312" t="s">
        <v>2229</v>
      </c>
      <c r="BH145" s="312" t="s">
        <v>2230</v>
      </c>
      <c r="BI145" s="312" t="s">
        <v>2231</v>
      </c>
      <c r="BJ145" s="312" t="s">
        <v>2226</v>
      </c>
      <c r="BK145" s="312" t="s">
        <v>2227</v>
      </c>
      <c r="BL145" s="312" t="s">
        <v>2228</v>
      </c>
      <c r="BM145" s="312" t="s">
        <v>2229</v>
      </c>
      <c r="BN145" s="312" t="s">
        <v>2230</v>
      </c>
      <c r="BO145" s="312" t="s">
        <v>2231</v>
      </c>
      <c r="BP145" s="312" t="s">
        <v>2226</v>
      </c>
      <c r="BQ145" s="312" t="s">
        <v>2227</v>
      </c>
      <c r="BR145" s="312" t="s">
        <v>2228</v>
      </c>
      <c r="BS145" s="312" t="s">
        <v>2229</v>
      </c>
      <c r="BT145" s="312" t="s">
        <v>2230</v>
      </c>
      <c r="BU145" s="312" t="s">
        <v>2231</v>
      </c>
      <c r="BV145" s="312" t="s">
        <v>2226</v>
      </c>
      <c r="BW145" s="312" t="s">
        <v>2227</v>
      </c>
      <c r="BX145" s="312" t="s">
        <v>2228</v>
      </c>
      <c r="BY145" s="312" t="s">
        <v>2229</v>
      </c>
      <c r="BZ145" s="312" t="s">
        <v>2230</v>
      </c>
      <c r="CA145" s="312" t="s">
        <v>2231</v>
      </c>
      <c r="CB145" s="312" t="s">
        <v>2226</v>
      </c>
      <c r="CC145" s="312" t="s">
        <v>2227</v>
      </c>
      <c r="CD145" s="312" t="s">
        <v>2228</v>
      </c>
      <c r="CE145" s="312" t="s">
        <v>2229</v>
      </c>
      <c r="CF145" s="312" t="s">
        <v>2230</v>
      </c>
      <c r="CG145" s="312" t="s">
        <v>2231</v>
      </c>
      <c r="CH145" s="312" t="s">
        <v>2226</v>
      </c>
      <c r="CI145" s="312" t="s">
        <v>2227</v>
      </c>
      <c r="CJ145" s="312" t="s">
        <v>2228</v>
      </c>
      <c r="CK145" s="312" t="s">
        <v>2229</v>
      </c>
      <c r="CL145" s="312" t="s">
        <v>2230</v>
      </c>
      <c r="CM145" s="312" t="s">
        <v>2231</v>
      </c>
      <c r="CN145" s="312" t="s">
        <v>2226</v>
      </c>
      <c r="CO145" s="312" t="s">
        <v>2227</v>
      </c>
      <c r="CP145" s="312" t="s">
        <v>2228</v>
      </c>
      <c r="CQ145" s="312" t="s">
        <v>2229</v>
      </c>
      <c r="CR145" s="315" t="s">
        <v>2230</v>
      </c>
      <c r="CS145" s="313" t="s">
        <v>2231</v>
      </c>
      <c r="CT145" s="9"/>
      <c r="CU145" s="314" t="s">
        <v>2225</v>
      </c>
      <c r="CV145" s="9"/>
      <c r="CW145" s="314"/>
      <c r="CX145" s="9"/>
    </row>
    <row r="146" spans="1:102" s="3" customFormat="1" ht="20.25" customHeight="1" thickTop="1" thickBot="1" x14ac:dyDescent="0.25">
      <c r="A146" s="9"/>
      <c r="B146" s="9"/>
      <c r="C146" s="9"/>
      <c r="D146" s="9"/>
      <c r="E146" s="1044"/>
      <c r="F146" s="1044"/>
      <c r="G146" s="1044"/>
      <c r="H146" s="1044"/>
      <c r="I146" s="1044"/>
      <c r="J146" s="1044"/>
      <c r="K146" s="9"/>
      <c r="L146" s="9"/>
      <c r="M146" s="9"/>
      <c r="N146" s="9"/>
      <c r="O146" s="9"/>
      <c r="P146" s="9"/>
      <c r="Q146" s="1044"/>
      <c r="R146" s="1044"/>
      <c r="S146" s="1044"/>
      <c r="T146" s="1044"/>
      <c r="U146" s="1044"/>
      <c r="V146" s="1044"/>
      <c r="W146" s="1044"/>
      <c r="X146" s="1044"/>
      <c r="Y146" s="1044"/>
      <c r="Z146" s="1044"/>
      <c r="AA146" s="1044"/>
      <c r="AB146" s="1044"/>
      <c r="AC146" s="1044"/>
      <c r="AD146" s="1044"/>
      <c r="AE146" s="1044"/>
      <c r="AF146" s="1044"/>
      <c r="AG146" s="1044"/>
      <c r="AH146" s="1044"/>
      <c r="AI146" s="1044"/>
      <c r="AJ146" s="1044"/>
      <c r="AK146" s="1044"/>
      <c r="AL146" s="1044"/>
      <c r="AM146" s="1044"/>
      <c r="AN146" s="1044"/>
      <c r="AO146" s="1044"/>
      <c r="AP146" s="1044"/>
      <c r="AQ146" s="1044"/>
      <c r="AR146" s="1044"/>
      <c r="AS146" s="1044"/>
      <c r="AT146" s="1044"/>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row>
    <row r="147" spans="1:102" s="3" customFormat="1" ht="20.25" customHeight="1" thickTop="1" thickBot="1" x14ac:dyDescent="0.25">
      <c r="A147" s="9"/>
      <c r="B147" s="290" t="s">
        <v>1359</v>
      </c>
      <c r="C147" s="9"/>
      <c r="D147" s="9"/>
      <c r="E147" s="1044"/>
      <c r="F147" s="1044"/>
      <c r="G147" s="1044"/>
      <c r="H147" s="1044"/>
      <c r="I147" s="1044"/>
      <c r="J147" s="1044"/>
      <c r="K147" s="9"/>
      <c r="L147" s="9"/>
      <c r="M147" s="9"/>
      <c r="N147" s="9"/>
      <c r="O147" s="9"/>
      <c r="P147" s="9"/>
      <c r="Q147" s="1044"/>
      <c r="R147" s="1044"/>
      <c r="S147" s="1044"/>
      <c r="T147" s="1044"/>
      <c r="U147" s="1044"/>
      <c r="V147" s="1044"/>
      <c r="W147" s="1044"/>
      <c r="X147" s="1044"/>
      <c r="Y147" s="1044"/>
      <c r="Z147" s="1044"/>
      <c r="AA147" s="1044"/>
      <c r="AB147" s="1044"/>
      <c r="AC147" s="1044"/>
      <c r="AD147" s="1044"/>
      <c r="AE147" s="1044"/>
      <c r="AF147" s="1044"/>
      <c r="AG147" s="1044"/>
      <c r="AH147" s="1044"/>
      <c r="AI147" s="1044"/>
      <c r="AJ147" s="1044"/>
      <c r="AK147" s="1044"/>
      <c r="AL147" s="1044"/>
      <c r="AM147" s="1044"/>
      <c r="AN147" s="1044"/>
      <c r="AO147" s="1044"/>
      <c r="AP147" s="1044"/>
      <c r="AQ147" s="1044"/>
      <c r="AR147" s="1044"/>
      <c r="AS147" s="1044"/>
      <c r="AT147" s="1044"/>
      <c r="AU147" s="9"/>
      <c r="AV147" s="9"/>
      <c r="AW147" s="9"/>
      <c r="AX147" s="9"/>
      <c r="AY147" s="9"/>
      <c r="AZ147" s="9"/>
      <c r="BA147" s="290" t="s">
        <v>1359</v>
      </c>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row>
    <row r="148" spans="1:102" s="3" customFormat="1" ht="20.25" customHeight="1" thickTop="1" x14ac:dyDescent="0.2">
      <c r="A148" s="9"/>
      <c r="B148" s="291" t="s">
        <v>1360</v>
      </c>
      <c r="C148" s="292" t="s">
        <v>167</v>
      </c>
      <c r="D148" s="292">
        <v>3</v>
      </c>
      <c r="E148" s="1037"/>
      <c r="F148" s="1037"/>
      <c r="G148" s="1037"/>
      <c r="H148" s="1037"/>
      <c r="I148" s="1037"/>
      <c r="J148" s="1038">
        <f t="shared" ref="J148:J158" si="42">IFERROR(SUM(E148:I148), 0)</f>
        <v>0</v>
      </c>
      <c r="K148" s="1333">
        <v>0</v>
      </c>
      <c r="L148" s="1333">
        <v>0</v>
      </c>
      <c r="M148" s="1333">
        <v>0</v>
      </c>
      <c r="N148" s="1333">
        <v>0</v>
      </c>
      <c r="O148" s="1333">
        <v>0</v>
      </c>
      <c r="P148" s="301">
        <f t="shared" ref="P148:P158" si="43">IFERROR(SUM(K148:O148), 0)</f>
        <v>0</v>
      </c>
      <c r="Q148" s="1037"/>
      <c r="R148" s="1037"/>
      <c r="S148" s="1037"/>
      <c r="T148" s="1037"/>
      <c r="U148" s="1037"/>
      <c r="V148" s="1038">
        <f t="shared" ref="V148:V158" si="44">IFERROR(SUM(Q148:U148), 0)</f>
        <v>0</v>
      </c>
      <c r="W148" s="1037"/>
      <c r="X148" s="1037"/>
      <c r="Y148" s="1037"/>
      <c r="Z148" s="1037"/>
      <c r="AA148" s="1037"/>
      <c r="AB148" s="1038">
        <f t="shared" ref="AB148:AB158" si="45">IFERROR(SUM(W148:AA148), 0)</f>
        <v>0</v>
      </c>
      <c r="AC148" s="1037"/>
      <c r="AD148" s="1037"/>
      <c r="AE148" s="1037"/>
      <c r="AF148" s="1037"/>
      <c r="AG148" s="1037"/>
      <c r="AH148" s="1038">
        <f t="shared" ref="AH148:AH158" si="46">IFERROR(SUM(AC148:AG148), 0)</f>
        <v>0</v>
      </c>
      <c r="AI148" s="1037"/>
      <c r="AJ148" s="1037"/>
      <c r="AK148" s="1037"/>
      <c r="AL148" s="1037"/>
      <c r="AM148" s="1037"/>
      <c r="AN148" s="1038">
        <f t="shared" ref="AN148:AN158" si="47">IFERROR(SUM(AI148:AM148), 0)</f>
        <v>0</v>
      </c>
      <c r="AO148" s="1037"/>
      <c r="AP148" s="1037"/>
      <c r="AQ148" s="1037"/>
      <c r="AR148" s="1037"/>
      <c r="AS148" s="1037"/>
      <c r="AT148" s="1045">
        <f t="shared" ref="AT148:AT158" si="48">IFERROR(SUM(AO148:AS148), 0)</f>
        <v>0</v>
      </c>
      <c r="AU148" s="9"/>
      <c r="AV148" s="303" t="s">
        <v>2232</v>
      </c>
      <c r="AW148" s="9"/>
      <c r="AX148" s="1329" t="s">
        <v>543</v>
      </c>
      <c r="AY148" s="9"/>
      <c r="AZ148" s="9"/>
      <c r="BA148" s="291" t="s">
        <v>1360</v>
      </c>
      <c r="BB148" s="292" t="s">
        <v>167</v>
      </c>
      <c r="BC148" s="292">
        <v>3</v>
      </c>
      <c r="BD148" s="304" t="s">
        <v>2233</v>
      </c>
      <c r="BE148" s="304" t="s">
        <v>2234</v>
      </c>
      <c r="BF148" s="304" t="s">
        <v>2235</v>
      </c>
      <c r="BG148" s="304" t="s">
        <v>2236</v>
      </c>
      <c r="BH148" s="304" t="s">
        <v>2237</v>
      </c>
      <c r="BI148" s="301" t="s">
        <v>2238</v>
      </c>
      <c r="BJ148" s="304" t="s">
        <v>2233</v>
      </c>
      <c r="BK148" s="304" t="s">
        <v>2234</v>
      </c>
      <c r="BL148" s="304" t="s">
        <v>2235</v>
      </c>
      <c r="BM148" s="304" t="s">
        <v>2236</v>
      </c>
      <c r="BN148" s="304" t="s">
        <v>2237</v>
      </c>
      <c r="BO148" s="301" t="s">
        <v>2238</v>
      </c>
      <c r="BP148" s="304" t="s">
        <v>2233</v>
      </c>
      <c r="BQ148" s="304" t="s">
        <v>2234</v>
      </c>
      <c r="BR148" s="304" t="s">
        <v>2235</v>
      </c>
      <c r="BS148" s="304" t="s">
        <v>2236</v>
      </c>
      <c r="BT148" s="304" t="s">
        <v>2237</v>
      </c>
      <c r="BU148" s="301" t="s">
        <v>2238</v>
      </c>
      <c r="BV148" s="304" t="s">
        <v>2233</v>
      </c>
      <c r="BW148" s="304" t="s">
        <v>2234</v>
      </c>
      <c r="BX148" s="304" t="s">
        <v>2235</v>
      </c>
      <c r="BY148" s="304" t="s">
        <v>2236</v>
      </c>
      <c r="BZ148" s="304" t="s">
        <v>2237</v>
      </c>
      <c r="CA148" s="301" t="s">
        <v>2238</v>
      </c>
      <c r="CB148" s="304" t="s">
        <v>2233</v>
      </c>
      <c r="CC148" s="304" t="s">
        <v>2234</v>
      </c>
      <c r="CD148" s="304" t="s">
        <v>2235</v>
      </c>
      <c r="CE148" s="304" t="s">
        <v>2236</v>
      </c>
      <c r="CF148" s="304" t="s">
        <v>2237</v>
      </c>
      <c r="CG148" s="301" t="s">
        <v>2238</v>
      </c>
      <c r="CH148" s="304" t="s">
        <v>2233</v>
      </c>
      <c r="CI148" s="304" t="s">
        <v>2234</v>
      </c>
      <c r="CJ148" s="304" t="s">
        <v>2235</v>
      </c>
      <c r="CK148" s="304" t="s">
        <v>2236</v>
      </c>
      <c r="CL148" s="304" t="s">
        <v>2237</v>
      </c>
      <c r="CM148" s="301" t="s">
        <v>2238</v>
      </c>
      <c r="CN148" s="304" t="s">
        <v>2233</v>
      </c>
      <c r="CO148" s="304" t="s">
        <v>2234</v>
      </c>
      <c r="CP148" s="304" t="s">
        <v>2235</v>
      </c>
      <c r="CQ148" s="304" t="s">
        <v>2236</v>
      </c>
      <c r="CR148" s="305" t="s">
        <v>2237</v>
      </c>
      <c r="CS148" s="302" t="s">
        <v>2238</v>
      </c>
      <c r="CT148" s="9"/>
      <c r="CU148" s="303" t="s">
        <v>2232</v>
      </c>
      <c r="CV148" s="9"/>
      <c r="CW148" s="303"/>
      <c r="CX148" s="9"/>
    </row>
    <row r="149" spans="1:102" s="3" customFormat="1" ht="20.25" customHeight="1" x14ac:dyDescent="0.2">
      <c r="A149" s="9"/>
      <c r="B149" s="294" t="s">
        <v>1368</v>
      </c>
      <c r="C149" s="286" t="s">
        <v>167</v>
      </c>
      <c r="D149" s="286">
        <v>3</v>
      </c>
      <c r="E149" s="1039"/>
      <c r="F149" s="1039"/>
      <c r="G149" s="1039"/>
      <c r="H149" s="1039"/>
      <c r="I149" s="1039"/>
      <c r="J149" s="1040">
        <f t="shared" si="42"/>
        <v>0</v>
      </c>
      <c r="K149" s="1327">
        <v>0</v>
      </c>
      <c r="L149" s="1327">
        <v>0</v>
      </c>
      <c r="M149" s="1327">
        <v>0</v>
      </c>
      <c r="N149" s="1327">
        <v>0</v>
      </c>
      <c r="O149" s="1327">
        <v>0</v>
      </c>
      <c r="P149" s="306">
        <f t="shared" si="43"/>
        <v>0</v>
      </c>
      <c r="Q149" s="1039"/>
      <c r="R149" s="1039"/>
      <c r="S149" s="1039"/>
      <c r="T149" s="1039"/>
      <c r="U149" s="1039"/>
      <c r="V149" s="1040">
        <f t="shared" si="44"/>
        <v>0</v>
      </c>
      <c r="W149" s="1039"/>
      <c r="X149" s="1039"/>
      <c r="Y149" s="1039"/>
      <c r="Z149" s="1039"/>
      <c r="AA149" s="1039"/>
      <c r="AB149" s="1040">
        <f t="shared" si="45"/>
        <v>0</v>
      </c>
      <c r="AC149" s="1039"/>
      <c r="AD149" s="1039"/>
      <c r="AE149" s="1039"/>
      <c r="AF149" s="1039"/>
      <c r="AG149" s="1039"/>
      <c r="AH149" s="1040">
        <f t="shared" si="46"/>
        <v>0</v>
      </c>
      <c r="AI149" s="1039"/>
      <c r="AJ149" s="1039"/>
      <c r="AK149" s="1039"/>
      <c r="AL149" s="1039"/>
      <c r="AM149" s="1039"/>
      <c r="AN149" s="1040">
        <f t="shared" si="47"/>
        <v>0</v>
      </c>
      <c r="AO149" s="1039"/>
      <c r="AP149" s="1039"/>
      <c r="AQ149" s="1039"/>
      <c r="AR149" s="1039"/>
      <c r="AS149" s="1039"/>
      <c r="AT149" s="1046">
        <f t="shared" si="48"/>
        <v>0</v>
      </c>
      <c r="AU149" s="9"/>
      <c r="AV149" s="308" t="s">
        <v>2239</v>
      </c>
      <c r="AW149" s="9"/>
      <c r="AX149" s="1330" t="s">
        <v>543</v>
      </c>
      <c r="AY149" s="9"/>
      <c r="AZ149" s="9"/>
      <c r="BA149" s="294" t="s">
        <v>1368</v>
      </c>
      <c r="BB149" s="286" t="s">
        <v>167</v>
      </c>
      <c r="BC149" s="286">
        <v>3</v>
      </c>
      <c r="BD149" s="309" t="s">
        <v>2240</v>
      </c>
      <c r="BE149" s="309" t="s">
        <v>2241</v>
      </c>
      <c r="BF149" s="309" t="s">
        <v>2242</v>
      </c>
      <c r="BG149" s="309" t="s">
        <v>2243</v>
      </c>
      <c r="BH149" s="309" t="s">
        <v>2244</v>
      </c>
      <c r="BI149" s="306" t="s">
        <v>2245</v>
      </c>
      <c r="BJ149" s="309" t="s">
        <v>2240</v>
      </c>
      <c r="BK149" s="309" t="s">
        <v>2241</v>
      </c>
      <c r="BL149" s="309" t="s">
        <v>2242</v>
      </c>
      <c r="BM149" s="309" t="s">
        <v>2243</v>
      </c>
      <c r="BN149" s="309" t="s">
        <v>2244</v>
      </c>
      <c r="BO149" s="306" t="s">
        <v>2245</v>
      </c>
      <c r="BP149" s="309" t="s">
        <v>2240</v>
      </c>
      <c r="BQ149" s="309" t="s">
        <v>2241</v>
      </c>
      <c r="BR149" s="309" t="s">
        <v>2242</v>
      </c>
      <c r="BS149" s="309" t="s">
        <v>2243</v>
      </c>
      <c r="BT149" s="309" t="s">
        <v>2244</v>
      </c>
      <c r="BU149" s="306" t="s">
        <v>2245</v>
      </c>
      <c r="BV149" s="309" t="s">
        <v>2240</v>
      </c>
      <c r="BW149" s="309" t="s">
        <v>2241</v>
      </c>
      <c r="BX149" s="309" t="s">
        <v>2242</v>
      </c>
      <c r="BY149" s="309" t="s">
        <v>2243</v>
      </c>
      <c r="BZ149" s="309" t="s">
        <v>2244</v>
      </c>
      <c r="CA149" s="306" t="s">
        <v>2245</v>
      </c>
      <c r="CB149" s="309" t="s">
        <v>2240</v>
      </c>
      <c r="CC149" s="309" t="s">
        <v>2241</v>
      </c>
      <c r="CD149" s="309" t="s">
        <v>2242</v>
      </c>
      <c r="CE149" s="309" t="s">
        <v>2243</v>
      </c>
      <c r="CF149" s="309" t="s">
        <v>2244</v>
      </c>
      <c r="CG149" s="306" t="s">
        <v>2245</v>
      </c>
      <c r="CH149" s="309" t="s">
        <v>2240</v>
      </c>
      <c r="CI149" s="309" t="s">
        <v>2241</v>
      </c>
      <c r="CJ149" s="309" t="s">
        <v>2242</v>
      </c>
      <c r="CK149" s="309" t="s">
        <v>2243</v>
      </c>
      <c r="CL149" s="309" t="s">
        <v>2244</v>
      </c>
      <c r="CM149" s="306" t="s">
        <v>2245</v>
      </c>
      <c r="CN149" s="309" t="s">
        <v>2240</v>
      </c>
      <c r="CO149" s="309" t="s">
        <v>2241</v>
      </c>
      <c r="CP149" s="309" t="s">
        <v>2242</v>
      </c>
      <c r="CQ149" s="309" t="s">
        <v>2243</v>
      </c>
      <c r="CR149" s="310" t="s">
        <v>2244</v>
      </c>
      <c r="CS149" s="307" t="s">
        <v>2245</v>
      </c>
      <c r="CT149" s="9"/>
      <c r="CU149" s="308" t="s">
        <v>2239</v>
      </c>
      <c r="CV149" s="9"/>
      <c r="CW149" s="308"/>
      <c r="CX149" s="9"/>
    </row>
    <row r="150" spans="1:102" s="3" customFormat="1" ht="20.25" customHeight="1" x14ac:dyDescent="0.2">
      <c r="A150" s="9"/>
      <c r="B150" s="294" t="s">
        <v>1376</v>
      </c>
      <c r="C150" s="286" t="s">
        <v>167</v>
      </c>
      <c r="D150" s="286">
        <v>3</v>
      </c>
      <c r="E150" s="1039"/>
      <c r="F150" s="1039"/>
      <c r="G150" s="1039"/>
      <c r="H150" s="1039"/>
      <c r="I150" s="1039"/>
      <c r="J150" s="1040">
        <f t="shared" si="42"/>
        <v>0</v>
      </c>
      <c r="K150" s="1327">
        <v>3.896638172210134</v>
      </c>
      <c r="L150" s="1327">
        <v>0</v>
      </c>
      <c r="M150" s="1327">
        <v>0</v>
      </c>
      <c r="N150" s="1327">
        <v>0</v>
      </c>
      <c r="O150" s="1327">
        <v>0</v>
      </c>
      <c r="P150" s="306">
        <f t="shared" si="43"/>
        <v>3.896638172210134</v>
      </c>
      <c r="Q150" s="1039"/>
      <c r="R150" s="1039"/>
      <c r="S150" s="1039"/>
      <c r="T150" s="1039"/>
      <c r="U150" s="1039"/>
      <c r="V150" s="1040">
        <f t="shared" si="44"/>
        <v>0</v>
      </c>
      <c r="W150" s="1039"/>
      <c r="X150" s="1039"/>
      <c r="Y150" s="1039"/>
      <c r="Z150" s="1039"/>
      <c r="AA150" s="1039"/>
      <c r="AB150" s="1040">
        <f t="shared" si="45"/>
        <v>0</v>
      </c>
      <c r="AC150" s="1039"/>
      <c r="AD150" s="1039"/>
      <c r="AE150" s="1039"/>
      <c r="AF150" s="1039"/>
      <c r="AG150" s="1039"/>
      <c r="AH150" s="1040">
        <f t="shared" si="46"/>
        <v>0</v>
      </c>
      <c r="AI150" s="1039"/>
      <c r="AJ150" s="1039"/>
      <c r="AK150" s="1039"/>
      <c r="AL150" s="1039"/>
      <c r="AM150" s="1039"/>
      <c r="AN150" s="1040">
        <f t="shared" si="47"/>
        <v>0</v>
      </c>
      <c r="AO150" s="1039"/>
      <c r="AP150" s="1039"/>
      <c r="AQ150" s="1039"/>
      <c r="AR150" s="1039"/>
      <c r="AS150" s="1039"/>
      <c r="AT150" s="1046">
        <f t="shared" si="48"/>
        <v>0</v>
      </c>
      <c r="AU150" s="9"/>
      <c r="AV150" s="308" t="s">
        <v>2246</v>
      </c>
      <c r="AW150" s="9"/>
      <c r="AX150" s="1330" t="s">
        <v>543</v>
      </c>
      <c r="AY150" s="9"/>
      <c r="AZ150" s="9"/>
      <c r="BA150" s="294" t="s">
        <v>1376</v>
      </c>
      <c r="BB150" s="286" t="s">
        <v>167</v>
      </c>
      <c r="BC150" s="286">
        <v>3</v>
      </c>
      <c r="BD150" s="309" t="s">
        <v>2247</v>
      </c>
      <c r="BE150" s="309" t="s">
        <v>2248</v>
      </c>
      <c r="BF150" s="309" t="s">
        <v>2249</v>
      </c>
      <c r="BG150" s="309" t="s">
        <v>2250</v>
      </c>
      <c r="BH150" s="309" t="s">
        <v>2251</v>
      </c>
      <c r="BI150" s="306" t="s">
        <v>2252</v>
      </c>
      <c r="BJ150" s="309" t="s">
        <v>2247</v>
      </c>
      <c r="BK150" s="309" t="s">
        <v>2248</v>
      </c>
      <c r="BL150" s="309" t="s">
        <v>2249</v>
      </c>
      <c r="BM150" s="309" t="s">
        <v>2250</v>
      </c>
      <c r="BN150" s="309" t="s">
        <v>2251</v>
      </c>
      <c r="BO150" s="306" t="s">
        <v>2252</v>
      </c>
      <c r="BP150" s="309" t="s">
        <v>2247</v>
      </c>
      <c r="BQ150" s="309" t="s">
        <v>2248</v>
      </c>
      <c r="BR150" s="309" t="s">
        <v>2249</v>
      </c>
      <c r="BS150" s="309" t="s">
        <v>2250</v>
      </c>
      <c r="BT150" s="309" t="s">
        <v>2251</v>
      </c>
      <c r="BU150" s="306" t="s">
        <v>2252</v>
      </c>
      <c r="BV150" s="309" t="s">
        <v>2247</v>
      </c>
      <c r="BW150" s="309" t="s">
        <v>2248</v>
      </c>
      <c r="BX150" s="309" t="s">
        <v>2249</v>
      </c>
      <c r="BY150" s="309" t="s">
        <v>2250</v>
      </c>
      <c r="BZ150" s="309" t="s">
        <v>2251</v>
      </c>
      <c r="CA150" s="306" t="s">
        <v>2252</v>
      </c>
      <c r="CB150" s="309" t="s">
        <v>2247</v>
      </c>
      <c r="CC150" s="309" t="s">
        <v>2248</v>
      </c>
      <c r="CD150" s="309" t="s">
        <v>2249</v>
      </c>
      <c r="CE150" s="309" t="s">
        <v>2250</v>
      </c>
      <c r="CF150" s="309" t="s">
        <v>2251</v>
      </c>
      <c r="CG150" s="306" t="s">
        <v>2252</v>
      </c>
      <c r="CH150" s="309" t="s">
        <v>2247</v>
      </c>
      <c r="CI150" s="309" t="s">
        <v>2248</v>
      </c>
      <c r="CJ150" s="309" t="s">
        <v>2249</v>
      </c>
      <c r="CK150" s="309" t="s">
        <v>2250</v>
      </c>
      <c r="CL150" s="309" t="s">
        <v>2251</v>
      </c>
      <c r="CM150" s="306" t="s">
        <v>2252</v>
      </c>
      <c r="CN150" s="309" t="s">
        <v>2247</v>
      </c>
      <c r="CO150" s="309" t="s">
        <v>2248</v>
      </c>
      <c r="CP150" s="309" t="s">
        <v>2249</v>
      </c>
      <c r="CQ150" s="309" t="s">
        <v>2250</v>
      </c>
      <c r="CR150" s="310" t="s">
        <v>2251</v>
      </c>
      <c r="CS150" s="307" t="s">
        <v>2252</v>
      </c>
      <c r="CT150" s="9"/>
      <c r="CU150" s="308" t="s">
        <v>2246</v>
      </c>
      <c r="CV150" s="9"/>
      <c r="CW150" s="308"/>
      <c r="CX150" s="9"/>
    </row>
    <row r="151" spans="1:102" s="3" customFormat="1" ht="20.25" customHeight="1" x14ac:dyDescent="0.2">
      <c r="A151" s="9"/>
      <c r="B151" s="294" t="s">
        <v>1384</v>
      </c>
      <c r="C151" s="286" t="s">
        <v>167</v>
      </c>
      <c r="D151" s="286">
        <v>3</v>
      </c>
      <c r="E151" s="1039"/>
      <c r="F151" s="1039"/>
      <c r="G151" s="1039"/>
      <c r="H151" s="1039"/>
      <c r="I151" s="1039"/>
      <c r="J151" s="1040">
        <f t="shared" si="42"/>
        <v>0</v>
      </c>
      <c r="K151" s="1327">
        <v>0</v>
      </c>
      <c r="L151" s="1327">
        <v>0</v>
      </c>
      <c r="M151" s="1327">
        <v>0</v>
      </c>
      <c r="N151" s="1327">
        <v>0</v>
      </c>
      <c r="O151" s="1327">
        <v>0</v>
      </c>
      <c r="P151" s="306">
        <f t="shared" si="43"/>
        <v>0</v>
      </c>
      <c r="Q151" s="1039"/>
      <c r="R151" s="1039"/>
      <c r="S151" s="1039"/>
      <c r="T151" s="1039"/>
      <c r="U151" s="1039"/>
      <c r="V151" s="1040">
        <f t="shared" si="44"/>
        <v>0</v>
      </c>
      <c r="W151" s="1039"/>
      <c r="X151" s="1039"/>
      <c r="Y151" s="1039"/>
      <c r="Z151" s="1039"/>
      <c r="AA151" s="1039"/>
      <c r="AB151" s="1040">
        <f t="shared" si="45"/>
        <v>0</v>
      </c>
      <c r="AC151" s="1039"/>
      <c r="AD151" s="1039"/>
      <c r="AE151" s="1039"/>
      <c r="AF151" s="1039"/>
      <c r="AG151" s="1039"/>
      <c r="AH151" s="1040">
        <f t="shared" si="46"/>
        <v>0</v>
      </c>
      <c r="AI151" s="1039"/>
      <c r="AJ151" s="1039"/>
      <c r="AK151" s="1039"/>
      <c r="AL151" s="1039"/>
      <c r="AM151" s="1039"/>
      <c r="AN151" s="1040">
        <f t="shared" si="47"/>
        <v>0</v>
      </c>
      <c r="AO151" s="1039"/>
      <c r="AP151" s="1039"/>
      <c r="AQ151" s="1039"/>
      <c r="AR151" s="1039"/>
      <c r="AS151" s="1039"/>
      <c r="AT151" s="1046">
        <f t="shared" si="48"/>
        <v>0</v>
      </c>
      <c r="AU151" s="9"/>
      <c r="AV151" s="308" t="s">
        <v>2253</v>
      </c>
      <c r="AW151" s="9"/>
      <c r="AX151" s="1330" t="s">
        <v>543</v>
      </c>
      <c r="AY151" s="9"/>
      <c r="AZ151" s="9"/>
      <c r="BA151" s="294" t="s">
        <v>1384</v>
      </c>
      <c r="BB151" s="286" t="s">
        <v>167</v>
      </c>
      <c r="BC151" s="286">
        <v>3</v>
      </c>
      <c r="BD151" s="309" t="s">
        <v>2254</v>
      </c>
      <c r="BE151" s="309" t="s">
        <v>2255</v>
      </c>
      <c r="BF151" s="309" t="s">
        <v>2256</v>
      </c>
      <c r="BG151" s="309" t="s">
        <v>2257</v>
      </c>
      <c r="BH151" s="309" t="s">
        <v>2258</v>
      </c>
      <c r="BI151" s="306" t="s">
        <v>2259</v>
      </c>
      <c r="BJ151" s="309" t="s">
        <v>2254</v>
      </c>
      <c r="BK151" s="309" t="s">
        <v>2255</v>
      </c>
      <c r="BL151" s="309" t="s">
        <v>2256</v>
      </c>
      <c r="BM151" s="309" t="s">
        <v>2257</v>
      </c>
      <c r="BN151" s="309" t="s">
        <v>2258</v>
      </c>
      <c r="BO151" s="306" t="s">
        <v>2259</v>
      </c>
      <c r="BP151" s="309" t="s">
        <v>2254</v>
      </c>
      <c r="BQ151" s="309" t="s">
        <v>2255</v>
      </c>
      <c r="BR151" s="309" t="s">
        <v>2256</v>
      </c>
      <c r="BS151" s="309" t="s">
        <v>2257</v>
      </c>
      <c r="BT151" s="309" t="s">
        <v>2258</v>
      </c>
      <c r="BU151" s="306" t="s">
        <v>2259</v>
      </c>
      <c r="BV151" s="309" t="s">
        <v>2254</v>
      </c>
      <c r="BW151" s="309" t="s">
        <v>2255</v>
      </c>
      <c r="BX151" s="309" t="s">
        <v>2256</v>
      </c>
      <c r="BY151" s="309" t="s">
        <v>2257</v>
      </c>
      <c r="BZ151" s="309" t="s">
        <v>2258</v>
      </c>
      <c r="CA151" s="306" t="s">
        <v>2259</v>
      </c>
      <c r="CB151" s="309" t="s">
        <v>2254</v>
      </c>
      <c r="CC151" s="309" t="s">
        <v>2255</v>
      </c>
      <c r="CD151" s="309" t="s">
        <v>2256</v>
      </c>
      <c r="CE151" s="309" t="s">
        <v>2257</v>
      </c>
      <c r="CF151" s="309" t="s">
        <v>2258</v>
      </c>
      <c r="CG151" s="306" t="s">
        <v>2259</v>
      </c>
      <c r="CH151" s="309" t="s">
        <v>2254</v>
      </c>
      <c r="CI151" s="309" t="s">
        <v>2255</v>
      </c>
      <c r="CJ151" s="309" t="s">
        <v>2256</v>
      </c>
      <c r="CK151" s="309" t="s">
        <v>2257</v>
      </c>
      <c r="CL151" s="309" t="s">
        <v>2258</v>
      </c>
      <c r="CM151" s="306" t="s">
        <v>2259</v>
      </c>
      <c r="CN151" s="309" t="s">
        <v>2254</v>
      </c>
      <c r="CO151" s="309" t="s">
        <v>2255</v>
      </c>
      <c r="CP151" s="309" t="s">
        <v>2256</v>
      </c>
      <c r="CQ151" s="309" t="s">
        <v>2257</v>
      </c>
      <c r="CR151" s="310" t="s">
        <v>2258</v>
      </c>
      <c r="CS151" s="307" t="s">
        <v>2259</v>
      </c>
      <c r="CT151" s="9"/>
      <c r="CU151" s="308" t="s">
        <v>2253</v>
      </c>
      <c r="CV151" s="9"/>
      <c r="CW151" s="308"/>
      <c r="CX151" s="9"/>
    </row>
    <row r="152" spans="1:102" s="3" customFormat="1" ht="20.25" customHeight="1" x14ac:dyDescent="0.2">
      <c r="A152" s="9"/>
      <c r="B152" s="294" t="s">
        <v>1392</v>
      </c>
      <c r="C152" s="286" t="s">
        <v>167</v>
      </c>
      <c r="D152" s="286">
        <v>3</v>
      </c>
      <c r="E152" s="1039"/>
      <c r="F152" s="1039"/>
      <c r="G152" s="1039"/>
      <c r="H152" s="1039"/>
      <c r="I152" s="1039"/>
      <c r="J152" s="1040">
        <f t="shared" si="42"/>
        <v>0</v>
      </c>
      <c r="K152" s="1327">
        <v>0</v>
      </c>
      <c r="L152" s="1327">
        <v>0</v>
      </c>
      <c r="M152" s="1327">
        <v>0</v>
      </c>
      <c r="N152" s="1327">
        <v>0</v>
      </c>
      <c r="O152" s="1327">
        <v>0</v>
      </c>
      <c r="P152" s="306">
        <f t="shared" si="43"/>
        <v>0</v>
      </c>
      <c r="Q152" s="1039"/>
      <c r="R152" s="1039"/>
      <c r="S152" s="1039"/>
      <c r="T152" s="1039"/>
      <c r="U152" s="1039"/>
      <c r="V152" s="1040">
        <f t="shared" si="44"/>
        <v>0</v>
      </c>
      <c r="W152" s="1039"/>
      <c r="X152" s="1039"/>
      <c r="Y152" s="1039"/>
      <c r="Z152" s="1039"/>
      <c r="AA152" s="1039"/>
      <c r="AB152" s="1040">
        <f t="shared" si="45"/>
        <v>0</v>
      </c>
      <c r="AC152" s="1039"/>
      <c r="AD152" s="1039"/>
      <c r="AE152" s="1039"/>
      <c r="AF152" s="1039"/>
      <c r="AG152" s="1039"/>
      <c r="AH152" s="1040">
        <f t="shared" si="46"/>
        <v>0</v>
      </c>
      <c r="AI152" s="1039"/>
      <c r="AJ152" s="1039"/>
      <c r="AK152" s="1039"/>
      <c r="AL152" s="1039"/>
      <c r="AM152" s="1039"/>
      <c r="AN152" s="1040">
        <f t="shared" si="47"/>
        <v>0</v>
      </c>
      <c r="AO152" s="1039"/>
      <c r="AP152" s="1039"/>
      <c r="AQ152" s="1039"/>
      <c r="AR152" s="1039"/>
      <c r="AS152" s="1039"/>
      <c r="AT152" s="1046">
        <f t="shared" si="48"/>
        <v>0</v>
      </c>
      <c r="AU152" s="9"/>
      <c r="AV152" s="308" t="s">
        <v>2260</v>
      </c>
      <c r="AW152" s="9"/>
      <c r="AX152" s="1330" t="s">
        <v>543</v>
      </c>
      <c r="AY152" s="9"/>
      <c r="AZ152" s="9"/>
      <c r="BA152" s="294" t="s">
        <v>1392</v>
      </c>
      <c r="BB152" s="286" t="s">
        <v>167</v>
      </c>
      <c r="BC152" s="286">
        <v>3</v>
      </c>
      <c r="BD152" s="309" t="s">
        <v>2261</v>
      </c>
      <c r="BE152" s="309" t="s">
        <v>2262</v>
      </c>
      <c r="BF152" s="309" t="s">
        <v>2263</v>
      </c>
      <c r="BG152" s="309" t="s">
        <v>2264</v>
      </c>
      <c r="BH152" s="309" t="s">
        <v>2265</v>
      </c>
      <c r="BI152" s="306" t="s">
        <v>2266</v>
      </c>
      <c r="BJ152" s="309" t="s">
        <v>2261</v>
      </c>
      <c r="BK152" s="309" t="s">
        <v>2262</v>
      </c>
      <c r="BL152" s="309" t="s">
        <v>2263</v>
      </c>
      <c r="BM152" s="309" t="s">
        <v>2264</v>
      </c>
      <c r="BN152" s="309" t="s">
        <v>2265</v>
      </c>
      <c r="BO152" s="306" t="s">
        <v>2266</v>
      </c>
      <c r="BP152" s="309" t="s">
        <v>2261</v>
      </c>
      <c r="BQ152" s="309" t="s">
        <v>2262</v>
      </c>
      <c r="BR152" s="309" t="s">
        <v>2263</v>
      </c>
      <c r="BS152" s="309" t="s">
        <v>2264</v>
      </c>
      <c r="BT152" s="309" t="s">
        <v>2265</v>
      </c>
      <c r="BU152" s="306" t="s">
        <v>2266</v>
      </c>
      <c r="BV152" s="309" t="s">
        <v>2261</v>
      </c>
      <c r="BW152" s="309" t="s">
        <v>2262</v>
      </c>
      <c r="BX152" s="309" t="s">
        <v>2263</v>
      </c>
      <c r="BY152" s="309" t="s">
        <v>2264</v>
      </c>
      <c r="BZ152" s="309" t="s">
        <v>2265</v>
      </c>
      <c r="CA152" s="306" t="s">
        <v>2266</v>
      </c>
      <c r="CB152" s="309" t="s">
        <v>2261</v>
      </c>
      <c r="CC152" s="309" t="s">
        <v>2262</v>
      </c>
      <c r="CD152" s="309" t="s">
        <v>2263</v>
      </c>
      <c r="CE152" s="309" t="s">
        <v>2264</v>
      </c>
      <c r="CF152" s="309" t="s">
        <v>2265</v>
      </c>
      <c r="CG152" s="306" t="s">
        <v>2266</v>
      </c>
      <c r="CH152" s="309" t="s">
        <v>2261</v>
      </c>
      <c r="CI152" s="309" t="s">
        <v>2262</v>
      </c>
      <c r="CJ152" s="309" t="s">
        <v>2263</v>
      </c>
      <c r="CK152" s="309" t="s">
        <v>2264</v>
      </c>
      <c r="CL152" s="309" t="s">
        <v>2265</v>
      </c>
      <c r="CM152" s="306" t="s">
        <v>2266</v>
      </c>
      <c r="CN152" s="309" t="s">
        <v>2261</v>
      </c>
      <c r="CO152" s="309" t="s">
        <v>2262</v>
      </c>
      <c r="CP152" s="309" t="s">
        <v>2263</v>
      </c>
      <c r="CQ152" s="309" t="s">
        <v>2264</v>
      </c>
      <c r="CR152" s="310" t="s">
        <v>2265</v>
      </c>
      <c r="CS152" s="307" t="s">
        <v>2266</v>
      </c>
      <c r="CT152" s="9"/>
      <c r="CU152" s="308" t="s">
        <v>2260</v>
      </c>
      <c r="CV152" s="9"/>
      <c r="CW152" s="308"/>
      <c r="CX152" s="9"/>
    </row>
    <row r="153" spans="1:102" s="3" customFormat="1" ht="20.25" customHeight="1" x14ac:dyDescent="0.2">
      <c r="A153" s="9"/>
      <c r="B153" s="294" t="s">
        <v>1400</v>
      </c>
      <c r="C153" s="286" t="s">
        <v>167</v>
      </c>
      <c r="D153" s="286">
        <v>3</v>
      </c>
      <c r="E153" s="1039"/>
      <c r="F153" s="1039"/>
      <c r="G153" s="1039"/>
      <c r="H153" s="1039"/>
      <c r="I153" s="1039"/>
      <c r="J153" s="1040">
        <f t="shared" si="42"/>
        <v>0</v>
      </c>
      <c r="K153" s="1327">
        <v>0</v>
      </c>
      <c r="L153" s="1327">
        <v>0</v>
      </c>
      <c r="M153" s="1327">
        <v>0</v>
      </c>
      <c r="N153" s="1327">
        <v>0</v>
      </c>
      <c r="O153" s="1327">
        <v>0</v>
      </c>
      <c r="P153" s="306">
        <f t="shared" si="43"/>
        <v>0</v>
      </c>
      <c r="Q153" s="1039"/>
      <c r="R153" s="1039"/>
      <c r="S153" s="1039"/>
      <c r="T153" s="1039"/>
      <c r="U153" s="1039"/>
      <c r="V153" s="1040">
        <f t="shared" si="44"/>
        <v>0</v>
      </c>
      <c r="W153" s="1039"/>
      <c r="X153" s="1039"/>
      <c r="Y153" s="1039"/>
      <c r="Z153" s="1039"/>
      <c r="AA153" s="1039"/>
      <c r="AB153" s="1040">
        <f t="shared" si="45"/>
        <v>0</v>
      </c>
      <c r="AC153" s="1039"/>
      <c r="AD153" s="1039"/>
      <c r="AE153" s="1039"/>
      <c r="AF153" s="1039"/>
      <c r="AG153" s="1039"/>
      <c r="AH153" s="1040">
        <f t="shared" si="46"/>
        <v>0</v>
      </c>
      <c r="AI153" s="1039"/>
      <c r="AJ153" s="1039"/>
      <c r="AK153" s="1039"/>
      <c r="AL153" s="1039"/>
      <c r="AM153" s="1039"/>
      <c r="AN153" s="1040">
        <f t="shared" si="47"/>
        <v>0</v>
      </c>
      <c r="AO153" s="1039"/>
      <c r="AP153" s="1039"/>
      <c r="AQ153" s="1039"/>
      <c r="AR153" s="1039"/>
      <c r="AS153" s="1039"/>
      <c r="AT153" s="1046">
        <f t="shared" si="48"/>
        <v>0</v>
      </c>
      <c r="AU153" s="9"/>
      <c r="AV153" s="308" t="s">
        <v>2267</v>
      </c>
      <c r="AW153" s="9"/>
      <c r="AX153" s="1330" t="s">
        <v>543</v>
      </c>
      <c r="AY153" s="9"/>
      <c r="AZ153" s="9"/>
      <c r="BA153" s="294" t="s">
        <v>1400</v>
      </c>
      <c r="BB153" s="286" t="s">
        <v>167</v>
      </c>
      <c r="BC153" s="286">
        <v>3</v>
      </c>
      <c r="BD153" s="309" t="s">
        <v>2268</v>
      </c>
      <c r="BE153" s="309" t="s">
        <v>2269</v>
      </c>
      <c r="BF153" s="309" t="s">
        <v>2270</v>
      </c>
      <c r="BG153" s="309" t="s">
        <v>2271</v>
      </c>
      <c r="BH153" s="309" t="s">
        <v>2272</v>
      </c>
      <c r="BI153" s="306" t="s">
        <v>2273</v>
      </c>
      <c r="BJ153" s="309" t="s">
        <v>2268</v>
      </c>
      <c r="BK153" s="309" t="s">
        <v>2269</v>
      </c>
      <c r="BL153" s="309" t="s">
        <v>2270</v>
      </c>
      <c r="BM153" s="309" t="s">
        <v>2271</v>
      </c>
      <c r="BN153" s="309" t="s">
        <v>2272</v>
      </c>
      <c r="BO153" s="306" t="s">
        <v>2273</v>
      </c>
      <c r="BP153" s="309" t="s">
        <v>2268</v>
      </c>
      <c r="BQ153" s="309" t="s">
        <v>2269</v>
      </c>
      <c r="BR153" s="309" t="s">
        <v>2270</v>
      </c>
      <c r="BS153" s="309" t="s">
        <v>2271</v>
      </c>
      <c r="BT153" s="309" t="s">
        <v>2272</v>
      </c>
      <c r="BU153" s="306" t="s">
        <v>2273</v>
      </c>
      <c r="BV153" s="309" t="s">
        <v>2268</v>
      </c>
      <c r="BW153" s="309" t="s">
        <v>2269</v>
      </c>
      <c r="BX153" s="309" t="s">
        <v>2270</v>
      </c>
      <c r="BY153" s="309" t="s">
        <v>2271</v>
      </c>
      <c r="BZ153" s="309" t="s">
        <v>2272</v>
      </c>
      <c r="CA153" s="306" t="s">
        <v>2273</v>
      </c>
      <c r="CB153" s="309" t="s">
        <v>2268</v>
      </c>
      <c r="CC153" s="309" t="s">
        <v>2269</v>
      </c>
      <c r="CD153" s="309" t="s">
        <v>2270</v>
      </c>
      <c r="CE153" s="309" t="s">
        <v>2271</v>
      </c>
      <c r="CF153" s="309" t="s">
        <v>2272</v>
      </c>
      <c r="CG153" s="306" t="s">
        <v>2273</v>
      </c>
      <c r="CH153" s="309" t="s">
        <v>2268</v>
      </c>
      <c r="CI153" s="309" t="s">
        <v>2269</v>
      </c>
      <c r="CJ153" s="309" t="s">
        <v>2270</v>
      </c>
      <c r="CK153" s="309" t="s">
        <v>2271</v>
      </c>
      <c r="CL153" s="309" t="s">
        <v>2272</v>
      </c>
      <c r="CM153" s="306" t="s">
        <v>2273</v>
      </c>
      <c r="CN153" s="309" t="s">
        <v>2268</v>
      </c>
      <c r="CO153" s="309" t="s">
        <v>2269</v>
      </c>
      <c r="CP153" s="309" t="s">
        <v>2270</v>
      </c>
      <c r="CQ153" s="309" t="s">
        <v>2271</v>
      </c>
      <c r="CR153" s="310" t="s">
        <v>2272</v>
      </c>
      <c r="CS153" s="307" t="s">
        <v>2273</v>
      </c>
      <c r="CT153" s="9"/>
      <c r="CU153" s="308" t="s">
        <v>2267</v>
      </c>
      <c r="CV153" s="9"/>
      <c r="CW153" s="308"/>
      <c r="CX153" s="9"/>
    </row>
    <row r="154" spans="1:102" s="3" customFormat="1" ht="20.25" customHeight="1" x14ac:dyDescent="0.2">
      <c r="A154" s="9"/>
      <c r="B154" s="294" t="s">
        <v>1408</v>
      </c>
      <c r="C154" s="286" t="s">
        <v>167</v>
      </c>
      <c r="D154" s="286">
        <v>3</v>
      </c>
      <c r="E154" s="1039"/>
      <c r="F154" s="1039"/>
      <c r="G154" s="1039"/>
      <c r="H154" s="1039"/>
      <c r="I154" s="1039"/>
      <c r="J154" s="1040">
        <f t="shared" si="42"/>
        <v>0</v>
      </c>
      <c r="K154" s="1327">
        <v>0</v>
      </c>
      <c r="L154" s="1327">
        <v>0</v>
      </c>
      <c r="M154" s="1327">
        <v>0</v>
      </c>
      <c r="N154" s="1327">
        <v>0</v>
      </c>
      <c r="O154" s="1327">
        <v>0</v>
      </c>
      <c r="P154" s="306">
        <f t="shared" si="43"/>
        <v>0</v>
      </c>
      <c r="Q154" s="1039"/>
      <c r="R154" s="1039"/>
      <c r="S154" s="1039"/>
      <c r="T154" s="1039"/>
      <c r="U154" s="1039"/>
      <c r="V154" s="1040">
        <f t="shared" si="44"/>
        <v>0</v>
      </c>
      <c r="W154" s="1039"/>
      <c r="X154" s="1039"/>
      <c r="Y154" s="1039"/>
      <c r="Z154" s="1039"/>
      <c r="AA154" s="1039"/>
      <c r="AB154" s="1040">
        <f t="shared" si="45"/>
        <v>0</v>
      </c>
      <c r="AC154" s="1039"/>
      <c r="AD154" s="1039"/>
      <c r="AE154" s="1039"/>
      <c r="AF154" s="1039"/>
      <c r="AG154" s="1039"/>
      <c r="AH154" s="1040">
        <f t="shared" si="46"/>
        <v>0</v>
      </c>
      <c r="AI154" s="1039"/>
      <c r="AJ154" s="1039"/>
      <c r="AK154" s="1039"/>
      <c r="AL154" s="1039"/>
      <c r="AM154" s="1039"/>
      <c r="AN154" s="1040">
        <f t="shared" si="47"/>
        <v>0</v>
      </c>
      <c r="AO154" s="1039"/>
      <c r="AP154" s="1039"/>
      <c r="AQ154" s="1039"/>
      <c r="AR154" s="1039"/>
      <c r="AS154" s="1039"/>
      <c r="AT154" s="1046">
        <f t="shared" si="48"/>
        <v>0</v>
      </c>
      <c r="AU154" s="9"/>
      <c r="AV154" s="308" t="s">
        <v>2274</v>
      </c>
      <c r="AW154" s="9"/>
      <c r="AX154" s="1330" t="s">
        <v>543</v>
      </c>
      <c r="AY154" s="9"/>
      <c r="AZ154" s="9"/>
      <c r="BA154" s="294" t="s">
        <v>1408</v>
      </c>
      <c r="BB154" s="286" t="s">
        <v>167</v>
      </c>
      <c r="BC154" s="286">
        <v>3</v>
      </c>
      <c r="BD154" s="309" t="s">
        <v>2275</v>
      </c>
      <c r="BE154" s="309" t="s">
        <v>2276</v>
      </c>
      <c r="BF154" s="309" t="s">
        <v>2277</v>
      </c>
      <c r="BG154" s="309" t="s">
        <v>2278</v>
      </c>
      <c r="BH154" s="309" t="s">
        <v>2279</v>
      </c>
      <c r="BI154" s="306" t="s">
        <v>2280</v>
      </c>
      <c r="BJ154" s="309" t="s">
        <v>2275</v>
      </c>
      <c r="BK154" s="309" t="s">
        <v>2276</v>
      </c>
      <c r="BL154" s="309" t="s">
        <v>2277</v>
      </c>
      <c r="BM154" s="309" t="s">
        <v>2278</v>
      </c>
      <c r="BN154" s="309" t="s">
        <v>2279</v>
      </c>
      <c r="BO154" s="306" t="s">
        <v>2280</v>
      </c>
      <c r="BP154" s="309" t="s">
        <v>2275</v>
      </c>
      <c r="BQ154" s="309" t="s">
        <v>2276</v>
      </c>
      <c r="BR154" s="309" t="s">
        <v>2277</v>
      </c>
      <c r="BS154" s="309" t="s">
        <v>2278</v>
      </c>
      <c r="BT154" s="309" t="s">
        <v>2279</v>
      </c>
      <c r="BU154" s="306" t="s">
        <v>2280</v>
      </c>
      <c r="BV154" s="309" t="s">
        <v>2275</v>
      </c>
      <c r="BW154" s="309" t="s">
        <v>2276</v>
      </c>
      <c r="BX154" s="309" t="s">
        <v>2277</v>
      </c>
      <c r="BY154" s="309" t="s">
        <v>2278</v>
      </c>
      <c r="BZ154" s="309" t="s">
        <v>2279</v>
      </c>
      <c r="CA154" s="306" t="s">
        <v>2280</v>
      </c>
      <c r="CB154" s="309" t="s">
        <v>2275</v>
      </c>
      <c r="CC154" s="309" t="s">
        <v>2276</v>
      </c>
      <c r="CD154" s="309" t="s">
        <v>2277</v>
      </c>
      <c r="CE154" s="309" t="s">
        <v>2278</v>
      </c>
      <c r="CF154" s="309" t="s">
        <v>2279</v>
      </c>
      <c r="CG154" s="306" t="s">
        <v>2280</v>
      </c>
      <c r="CH154" s="309" t="s">
        <v>2275</v>
      </c>
      <c r="CI154" s="309" t="s">
        <v>2276</v>
      </c>
      <c r="CJ154" s="309" t="s">
        <v>2277</v>
      </c>
      <c r="CK154" s="309" t="s">
        <v>2278</v>
      </c>
      <c r="CL154" s="309" t="s">
        <v>2279</v>
      </c>
      <c r="CM154" s="306" t="s">
        <v>2280</v>
      </c>
      <c r="CN154" s="309" t="s">
        <v>2275</v>
      </c>
      <c r="CO154" s="309" t="s">
        <v>2276</v>
      </c>
      <c r="CP154" s="309" t="s">
        <v>2277</v>
      </c>
      <c r="CQ154" s="309" t="s">
        <v>2278</v>
      </c>
      <c r="CR154" s="310" t="s">
        <v>2279</v>
      </c>
      <c r="CS154" s="307" t="s">
        <v>2280</v>
      </c>
      <c r="CT154" s="9"/>
      <c r="CU154" s="308" t="s">
        <v>2274</v>
      </c>
      <c r="CV154" s="9"/>
      <c r="CW154" s="308"/>
      <c r="CX154" s="9"/>
    </row>
    <row r="155" spans="1:102" s="3" customFormat="1" ht="20.25" customHeight="1" x14ac:dyDescent="0.2">
      <c r="A155" s="9"/>
      <c r="B155" s="294" t="s">
        <v>1416</v>
      </c>
      <c r="C155" s="286" t="s">
        <v>167</v>
      </c>
      <c r="D155" s="286">
        <v>3</v>
      </c>
      <c r="E155" s="1039"/>
      <c r="F155" s="1039"/>
      <c r="G155" s="1039"/>
      <c r="H155" s="1039"/>
      <c r="I155" s="1039"/>
      <c r="J155" s="1040">
        <f t="shared" si="42"/>
        <v>0</v>
      </c>
      <c r="K155" s="1327">
        <v>0</v>
      </c>
      <c r="L155" s="1327">
        <v>0</v>
      </c>
      <c r="M155" s="1327">
        <v>0</v>
      </c>
      <c r="N155" s="1327">
        <v>0</v>
      </c>
      <c r="O155" s="1327">
        <v>0</v>
      </c>
      <c r="P155" s="306">
        <f t="shared" si="43"/>
        <v>0</v>
      </c>
      <c r="Q155" s="1039"/>
      <c r="R155" s="1039"/>
      <c r="S155" s="1039"/>
      <c r="T155" s="1039"/>
      <c r="U155" s="1039"/>
      <c r="V155" s="1040">
        <f t="shared" si="44"/>
        <v>0</v>
      </c>
      <c r="W155" s="1039"/>
      <c r="X155" s="1039"/>
      <c r="Y155" s="1039"/>
      <c r="Z155" s="1039"/>
      <c r="AA155" s="1039"/>
      <c r="AB155" s="1040">
        <f t="shared" si="45"/>
        <v>0</v>
      </c>
      <c r="AC155" s="1039"/>
      <c r="AD155" s="1039"/>
      <c r="AE155" s="1039"/>
      <c r="AF155" s="1039"/>
      <c r="AG155" s="1039"/>
      <c r="AH155" s="1040">
        <f t="shared" si="46"/>
        <v>0</v>
      </c>
      <c r="AI155" s="1039"/>
      <c r="AJ155" s="1039"/>
      <c r="AK155" s="1039"/>
      <c r="AL155" s="1039"/>
      <c r="AM155" s="1039"/>
      <c r="AN155" s="1040">
        <f t="shared" si="47"/>
        <v>0</v>
      </c>
      <c r="AO155" s="1039"/>
      <c r="AP155" s="1039"/>
      <c r="AQ155" s="1039"/>
      <c r="AR155" s="1039"/>
      <c r="AS155" s="1039"/>
      <c r="AT155" s="1046">
        <f t="shared" si="48"/>
        <v>0</v>
      </c>
      <c r="AU155" s="9"/>
      <c r="AV155" s="308" t="s">
        <v>2281</v>
      </c>
      <c r="AW155" s="9"/>
      <c r="AX155" s="1330" t="s">
        <v>543</v>
      </c>
      <c r="AY155" s="9"/>
      <c r="AZ155" s="9"/>
      <c r="BA155" s="294" t="s">
        <v>1416</v>
      </c>
      <c r="BB155" s="286" t="s">
        <v>167</v>
      </c>
      <c r="BC155" s="286">
        <v>3</v>
      </c>
      <c r="BD155" s="309" t="s">
        <v>2282</v>
      </c>
      <c r="BE155" s="309" t="s">
        <v>2283</v>
      </c>
      <c r="BF155" s="309" t="s">
        <v>2284</v>
      </c>
      <c r="BG155" s="309" t="s">
        <v>2285</v>
      </c>
      <c r="BH155" s="309" t="s">
        <v>2286</v>
      </c>
      <c r="BI155" s="306" t="s">
        <v>2287</v>
      </c>
      <c r="BJ155" s="309" t="s">
        <v>2282</v>
      </c>
      <c r="BK155" s="309" t="s">
        <v>2283</v>
      </c>
      <c r="BL155" s="309" t="s">
        <v>2284</v>
      </c>
      <c r="BM155" s="309" t="s">
        <v>2285</v>
      </c>
      <c r="BN155" s="309" t="s">
        <v>2286</v>
      </c>
      <c r="BO155" s="306" t="s">
        <v>2287</v>
      </c>
      <c r="BP155" s="309" t="s">
        <v>2282</v>
      </c>
      <c r="BQ155" s="309" t="s">
        <v>2283</v>
      </c>
      <c r="BR155" s="309" t="s">
        <v>2284</v>
      </c>
      <c r="BS155" s="309" t="s">
        <v>2285</v>
      </c>
      <c r="BT155" s="309" t="s">
        <v>2286</v>
      </c>
      <c r="BU155" s="306" t="s">
        <v>2287</v>
      </c>
      <c r="BV155" s="309" t="s">
        <v>2282</v>
      </c>
      <c r="BW155" s="309" t="s">
        <v>2283</v>
      </c>
      <c r="BX155" s="309" t="s">
        <v>2284</v>
      </c>
      <c r="BY155" s="309" t="s">
        <v>2285</v>
      </c>
      <c r="BZ155" s="309" t="s">
        <v>2286</v>
      </c>
      <c r="CA155" s="306" t="s">
        <v>2287</v>
      </c>
      <c r="CB155" s="309" t="s">
        <v>2282</v>
      </c>
      <c r="CC155" s="309" t="s">
        <v>2283</v>
      </c>
      <c r="CD155" s="309" t="s">
        <v>2284</v>
      </c>
      <c r="CE155" s="309" t="s">
        <v>2285</v>
      </c>
      <c r="CF155" s="309" t="s">
        <v>2286</v>
      </c>
      <c r="CG155" s="306" t="s">
        <v>2287</v>
      </c>
      <c r="CH155" s="309" t="s">
        <v>2282</v>
      </c>
      <c r="CI155" s="309" t="s">
        <v>2283</v>
      </c>
      <c r="CJ155" s="309" t="s">
        <v>2284</v>
      </c>
      <c r="CK155" s="309" t="s">
        <v>2285</v>
      </c>
      <c r="CL155" s="309" t="s">
        <v>2286</v>
      </c>
      <c r="CM155" s="306" t="s">
        <v>2287</v>
      </c>
      <c r="CN155" s="309" t="s">
        <v>2282</v>
      </c>
      <c r="CO155" s="309" t="s">
        <v>2283</v>
      </c>
      <c r="CP155" s="309" t="s">
        <v>2284</v>
      </c>
      <c r="CQ155" s="309" t="s">
        <v>2285</v>
      </c>
      <c r="CR155" s="310" t="s">
        <v>2286</v>
      </c>
      <c r="CS155" s="307" t="s">
        <v>2287</v>
      </c>
      <c r="CT155" s="9"/>
      <c r="CU155" s="308" t="s">
        <v>2281</v>
      </c>
      <c r="CV155" s="9"/>
      <c r="CW155" s="308"/>
      <c r="CX155" s="9"/>
    </row>
    <row r="156" spans="1:102" s="3" customFormat="1" ht="20.25" customHeight="1" x14ac:dyDescent="0.2">
      <c r="A156" s="9"/>
      <c r="B156" s="294" t="s">
        <v>1424</v>
      </c>
      <c r="C156" s="286" t="s">
        <v>167</v>
      </c>
      <c r="D156" s="286">
        <v>3</v>
      </c>
      <c r="E156" s="1039"/>
      <c r="F156" s="1039"/>
      <c r="G156" s="1039"/>
      <c r="H156" s="1039"/>
      <c r="I156" s="1039"/>
      <c r="J156" s="1040">
        <f t="shared" si="42"/>
        <v>0</v>
      </c>
      <c r="K156" s="1327">
        <v>0</v>
      </c>
      <c r="L156" s="1327">
        <v>0</v>
      </c>
      <c r="M156" s="1327">
        <v>0</v>
      </c>
      <c r="N156" s="1327">
        <v>0</v>
      </c>
      <c r="O156" s="1327">
        <v>0</v>
      </c>
      <c r="P156" s="306">
        <f t="shared" si="43"/>
        <v>0</v>
      </c>
      <c r="Q156" s="1039"/>
      <c r="R156" s="1039"/>
      <c r="S156" s="1039"/>
      <c r="T156" s="1039"/>
      <c r="U156" s="1039"/>
      <c r="V156" s="1040">
        <f t="shared" si="44"/>
        <v>0</v>
      </c>
      <c r="W156" s="1039"/>
      <c r="X156" s="1039"/>
      <c r="Y156" s="1039"/>
      <c r="Z156" s="1039"/>
      <c r="AA156" s="1039"/>
      <c r="AB156" s="1040">
        <f t="shared" si="45"/>
        <v>0</v>
      </c>
      <c r="AC156" s="1039"/>
      <c r="AD156" s="1039"/>
      <c r="AE156" s="1039"/>
      <c r="AF156" s="1039"/>
      <c r="AG156" s="1039"/>
      <c r="AH156" s="1040">
        <f t="shared" si="46"/>
        <v>0</v>
      </c>
      <c r="AI156" s="1039"/>
      <c r="AJ156" s="1039"/>
      <c r="AK156" s="1039"/>
      <c r="AL156" s="1039"/>
      <c r="AM156" s="1039"/>
      <c r="AN156" s="1040">
        <f t="shared" si="47"/>
        <v>0</v>
      </c>
      <c r="AO156" s="1039"/>
      <c r="AP156" s="1039"/>
      <c r="AQ156" s="1039"/>
      <c r="AR156" s="1039"/>
      <c r="AS156" s="1039"/>
      <c r="AT156" s="1046">
        <f t="shared" si="48"/>
        <v>0</v>
      </c>
      <c r="AU156" s="9"/>
      <c r="AV156" s="308" t="s">
        <v>2288</v>
      </c>
      <c r="AW156" s="9"/>
      <c r="AX156" s="1330" t="s">
        <v>543</v>
      </c>
      <c r="AY156" s="9"/>
      <c r="AZ156" s="9"/>
      <c r="BA156" s="294" t="s">
        <v>1424</v>
      </c>
      <c r="BB156" s="286" t="s">
        <v>167</v>
      </c>
      <c r="BC156" s="286">
        <v>3</v>
      </c>
      <c r="BD156" s="309" t="s">
        <v>2289</v>
      </c>
      <c r="BE156" s="309" t="s">
        <v>2290</v>
      </c>
      <c r="BF156" s="309" t="s">
        <v>2291</v>
      </c>
      <c r="BG156" s="309" t="s">
        <v>2292</v>
      </c>
      <c r="BH156" s="309" t="s">
        <v>2293</v>
      </c>
      <c r="BI156" s="306" t="s">
        <v>2294</v>
      </c>
      <c r="BJ156" s="309" t="s">
        <v>2289</v>
      </c>
      <c r="BK156" s="309" t="s">
        <v>2290</v>
      </c>
      <c r="BL156" s="309" t="s">
        <v>2291</v>
      </c>
      <c r="BM156" s="309" t="s">
        <v>2292</v>
      </c>
      <c r="BN156" s="309" t="s">
        <v>2293</v>
      </c>
      <c r="BO156" s="306" t="s">
        <v>2294</v>
      </c>
      <c r="BP156" s="309" t="s">
        <v>2289</v>
      </c>
      <c r="BQ156" s="309" t="s">
        <v>2290</v>
      </c>
      <c r="BR156" s="309" t="s">
        <v>2291</v>
      </c>
      <c r="BS156" s="309" t="s">
        <v>2292</v>
      </c>
      <c r="BT156" s="309" t="s">
        <v>2293</v>
      </c>
      <c r="BU156" s="306" t="s">
        <v>2294</v>
      </c>
      <c r="BV156" s="309" t="s">
        <v>2289</v>
      </c>
      <c r="BW156" s="309" t="s">
        <v>2290</v>
      </c>
      <c r="BX156" s="309" t="s">
        <v>2291</v>
      </c>
      <c r="BY156" s="309" t="s">
        <v>2292</v>
      </c>
      <c r="BZ156" s="309" t="s">
        <v>2293</v>
      </c>
      <c r="CA156" s="306" t="s">
        <v>2294</v>
      </c>
      <c r="CB156" s="309" t="s">
        <v>2289</v>
      </c>
      <c r="CC156" s="309" t="s">
        <v>2290</v>
      </c>
      <c r="CD156" s="309" t="s">
        <v>2291</v>
      </c>
      <c r="CE156" s="309" t="s">
        <v>2292</v>
      </c>
      <c r="CF156" s="309" t="s">
        <v>2293</v>
      </c>
      <c r="CG156" s="306" t="s">
        <v>2294</v>
      </c>
      <c r="CH156" s="309" t="s">
        <v>2289</v>
      </c>
      <c r="CI156" s="309" t="s">
        <v>2290</v>
      </c>
      <c r="CJ156" s="309" t="s">
        <v>2291</v>
      </c>
      <c r="CK156" s="309" t="s">
        <v>2292</v>
      </c>
      <c r="CL156" s="309" t="s">
        <v>2293</v>
      </c>
      <c r="CM156" s="306" t="s">
        <v>2294</v>
      </c>
      <c r="CN156" s="309" t="s">
        <v>2289</v>
      </c>
      <c r="CO156" s="309" t="s">
        <v>2290</v>
      </c>
      <c r="CP156" s="309" t="s">
        <v>2291</v>
      </c>
      <c r="CQ156" s="309" t="s">
        <v>2292</v>
      </c>
      <c r="CR156" s="310" t="s">
        <v>2293</v>
      </c>
      <c r="CS156" s="307" t="s">
        <v>2294</v>
      </c>
      <c r="CT156" s="9"/>
      <c r="CU156" s="308" t="s">
        <v>2288</v>
      </c>
      <c r="CV156" s="9"/>
      <c r="CW156" s="308"/>
      <c r="CX156" s="9"/>
    </row>
    <row r="157" spans="1:102" s="3" customFormat="1" ht="20.25" customHeight="1" x14ac:dyDescent="0.2">
      <c r="A157" s="9"/>
      <c r="B157" s="294" t="s">
        <v>1432</v>
      </c>
      <c r="C157" s="286" t="s">
        <v>167</v>
      </c>
      <c r="D157" s="286">
        <v>3</v>
      </c>
      <c r="E157" s="1039"/>
      <c r="F157" s="1039"/>
      <c r="G157" s="1039"/>
      <c r="H157" s="1039"/>
      <c r="I157" s="1039"/>
      <c r="J157" s="1040">
        <f t="shared" si="42"/>
        <v>0</v>
      </c>
      <c r="K157" s="1327">
        <v>0</v>
      </c>
      <c r="L157" s="1327">
        <v>0</v>
      </c>
      <c r="M157" s="1327">
        <v>0</v>
      </c>
      <c r="N157" s="1327">
        <v>0</v>
      </c>
      <c r="O157" s="1327">
        <v>0</v>
      </c>
      <c r="P157" s="306">
        <f t="shared" si="43"/>
        <v>0</v>
      </c>
      <c r="Q157" s="1039"/>
      <c r="R157" s="1039"/>
      <c r="S157" s="1039"/>
      <c r="T157" s="1039"/>
      <c r="U157" s="1039"/>
      <c r="V157" s="1040">
        <f t="shared" si="44"/>
        <v>0</v>
      </c>
      <c r="W157" s="1039"/>
      <c r="X157" s="1039"/>
      <c r="Y157" s="1039"/>
      <c r="Z157" s="1039"/>
      <c r="AA157" s="1039"/>
      <c r="AB157" s="1040">
        <f t="shared" si="45"/>
        <v>0</v>
      </c>
      <c r="AC157" s="1039"/>
      <c r="AD157" s="1039"/>
      <c r="AE157" s="1039"/>
      <c r="AF157" s="1039"/>
      <c r="AG157" s="1039"/>
      <c r="AH157" s="1040">
        <f t="shared" si="46"/>
        <v>0</v>
      </c>
      <c r="AI157" s="1039"/>
      <c r="AJ157" s="1039"/>
      <c r="AK157" s="1039"/>
      <c r="AL157" s="1039"/>
      <c r="AM157" s="1039"/>
      <c r="AN157" s="1040">
        <f t="shared" si="47"/>
        <v>0</v>
      </c>
      <c r="AO157" s="1039"/>
      <c r="AP157" s="1039"/>
      <c r="AQ157" s="1039"/>
      <c r="AR157" s="1039"/>
      <c r="AS157" s="1039"/>
      <c r="AT157" s="1048">
        <f t="shared" si="48"/>
        <v>0</v>
      </c>
      <c r="AU157" s="9"/>
      <c r="AV157" s="308" t="s">
        <v>2295</v>
      </c>
      <c r="AW157" s="9"/>
      <c r="AX157" s="1330" t="s">
        <v>543</v>
      </c>
      <c r="AY157" s="9"/>
      <c r="AZ157" s="9"/>
      <c r="BA157" s="294" t="s">
        <v>1432</v>
      </c>
      <c r="BB157" s="286" t="s">
        <v>167</v>
      </c>
      <c r="BC157" s="286">
        <v>3</v>
      </c>
      <c r="BD157" s="309" t="s">
        <v>2296</v>
      </c>
      <c r="BE157" s="309" t="s">
        <v>2297</v>
      </c>
      <c r="BF157" s="309" t="s">
        <v>2298</v>
      </c>
      <c r="BG157" s="309" t="s">
        <v>2299</v>
      </c>
      <c r="BH157" s="309" t="s">
        <v>2300</v>
      </c>
      <c r="BI157" s="306" t="s">
        <v>2301</v>
      </c>
      <c r="BJ157" s="309" t="s">
        <v>2296</v>
      </c>
      <c r="BK157" s="309" t="s">
        <v>2297</v>
      </c>
      <c r="BL157" s="309" t="s">
        <v>2298</v>
      </c>
      <c r="BM157" s="309" t="s">
        <v>2299</v>
      </c>
      <c r="BN157" s="309" t="s">
        <v>2300</v>
      </c>
      <c r="BO157" s="306" t="s">
        <v>2301</v>
      </c>
      <c r="BP157" s="309" t="s">
        <v>2296</v>
      </c>
      <c r="BQ157" s="309" t="s">
        <v>2297</v>
      </c>
      <c r="BR157" s="309" t="s">
        <v>2298</v>
      </c>
      <c r="BS157" s="309" t="s">
        <v>2299</v>
      </c>
      <c r="BT157" s="309" t="s">
        <v>2300</v>
      </c>
      <c r="BU157" s="306" t="s">
        <v>2301</v>
      </c>
      <c r="BV157" s="309" t="s">
        <v>2296</v>
      </c>
      <c r="BW157" s="309" t="s">
        <v>2297</v>
      </c>
      <c r="BX157" s="309" t="s">
        <v>2298</v>
      </c>
      <c r="BY157" s="309" t="s">
        <v>2299</v>
      </c>
      <c r="BZ157" s="309" t="s">
        <v>2300</v>
      </c>
      <c r="CA157" s="306" t="s">
        <v>2301</v>
      </c>
      <c r="CB157" s="309" t="s">
        <v>2296</v>
      </c>
      <c r="CC157" s="309" t="s">
        <v>2297</v>
      </c>
      <c r="CD157" s="309" t="s">
        <v>2298</v>
      </c>
      <c r="CE157" s="309" t="s">
        <v>2299</v>
      </c>
      <c r="CF157" s="309" t="s">
        <v>2300</v>
      </c>
      <c r="CG157" s="306" t="s">
        <v>2301</v>
      </c>
      <c r="CH157" s="309" t="s">
        <v>2296</v>
      </c>
      <c r="CI157" s="309" t="s">
        <v>2297</v>
      </c>
      <c r="CJ157" s="309" t="s">
        <v>2298</v>
      </c>
      <c r="CK157" s="309" t="s">
        <v>2299</v>
      </c>
      <c r="CL157" s="309" t="s">
        <v>2300</v>
      </c>
      <c r="CM157" s="306" t="s">
        <v>2301</v>
      </c>
      <c r="CN157" s="309" t="s">
        <v>2296</v>
      </c>
      <c r="CO157" s="309" t="s">
        <v>2297</v>
      </c>
      <c r="CP157" s="309" t="s">
        <v>2298</v>
      </c>
      <c r="CQ157" s="309" t="s">
        <v>2299</v>
      </c>
      <c r="CR157" s="310" t="s">
        <v>2300</v>
      </c>
      <c r="CS157" s="307" t="s">
        <v>2301</v>
      </c>
      <c r="CT157" s="9"/>
      <c r="CU157" s="308" t="s">
        <v>2295</v>
      </c>
      <c r="CV157" s="9"/>
      <c r="CW157" s="308"/>
      <c r="CX157" s="9"/>
    </row>
    <row r="158" spans="1:102" s="3" customFormat="1" ht="20.25" customHeight="1" thickBot="1" x14ac:dyDescent="0.25">
      <c r="A158" s="9"/>
      <c r="B158" s="295" t="s">
        <v>1440</v>
      </c>
      <c r="C158" s="296" t="s">
        <v>167</v>
      </c>
      <c r="D158" s="296">
        <v>3</v>
      </c>
      <c r="E158" s="1041">
        <f>IFERROR(SUM(E105, E108, E111, E114, E117, E120, E123, E126, E129,E134,E137,E140, E145, E148:E157), 0)</f>
        <v>0</v>
      </c>
      <c r="F158" s="1041">
        <f>IFERROR(SUM(F105, F108, F111, F114, F117, F120, F123, F126, F129,F134,F137,F140, F145, F148:F157), 0)</f>
        <v>0</v>
      </c>
      <c r="G158" s="1041">
        <f>IFERROR(SUM(G105, G108, G111, G114, G117, G120, G123, G126, G129,G134,G137,G140, G145, G148:G157), 0)</f>
        <v>0</v>
      </c>
      <c r="H158" s="1041">
        <f>IFERROR(SUM(H105, H108, H111, H114, H117, H120, H123, H126, H129,H134,H137,H140, H145, H148:H157), 0)</f>
        <v>0</v>
      </c>
      <c r="I158" s="1041">
        <f>IFERROR(SUM(I105, I108, I111, I114, I117, I120, I123, I126, I129,I134,I137,I140, I145, I148:I157), 0)</f>
        <v>0</v>
      </c>
      <c r="J158" s="1041">
        <f t="shared" si="42"/>
        <v>0</v>
      </c>
      <c r="K158" s="312">
        <f>IFERROR(SUM(K105, K108, K111, K114, K117, K120, K123, K126, K129,K134,K137,K140, K145, K148:K157), 0)</f>
        <v>3.896638172210134</v>
      </c>
      <c r="L158" s="312">
        <f>IFERROR(SUM(L105, L108, L111, L114, L117, L120, L123, L126, L129,L134,L137,L140, L145, L148:L157), 0)</f>
        <v>0</v>
      </c>
      <c r="M158" s="312">
        <f>IFERROR(SUM(M105, M108, M111, M114, M117, M120, M123, M126, M129,M134,M137,M140, M145, M148:M157), 0)</f>
        <v>0</v>
      </c>
      <c r="N158" s="312">
        <f>IFERROR(SUM(N105, N108, N111, N114, N117, N120, N123, N126, N129,N134,N137,N140, N145, N148:N157), 0)</f>
        <v>0</v>
      </c>
      <c r="O158" s="312">
        <f>IFERROR(SUM(O105, O108, O111, O114, O117, O120, O123, O126, O129,O134,O137,O140, O145, O148:O157), 0)</f>
        <v>0</v>
      </c>
      <c r="P158" s="312">
        <f t="shared" si="43"/>
        <v>3.896638172210134</v>
      </c>
      <c r="Q158" s="1041">
        <f>IFERROR(SUM(Q105, Q108, Q111, Q114, Q117, Q120, Q123, Q126, Q129,Q134,Q137,Q140, Q145, Q148:Q157), 0)</f>
        <v>0</v>
      </c>
      <c r="R158" s="1041">
        <f>IFERROR(SUM(R105, R108, R111, R114, R117, R120, R123, R126, R129,R134,R137,R140, R145, R148:R157), 0)</f>
        <v>0</v>
      </c>
      <c r="S158" s="1041">
        <f>IFERROR(SUM(S105, S108, S111, S114, S117, S120, S123, S126, S129,S134,S137,S140, S145, S148:S157), 0)</f>
        <v>0</v>
      </c>
      <c r="T158" s="1041">
        <f>IFERROR(SUM(T105, T108, T111, T114, T117, T120, T123, T126, T129,T134,T137,T140, T145, T148:T157), 0)</f>
        <v>0</v>
      </c>
      <c r="U158" s="1041">
        <f>IFERROR(SUM(U105, U108, U111, U114, U117, U120, U123, U126, U129,U134,U137,U140, U145, U148:U157), 0)</f>
        <v>0</v>
      </c>
      <c r="V158" s="1041">
        <f t="shared" si="44"/>
        <v>0</v>
      </c>
      <c r="W158" s="1041">
        <f>IFERROR(SUM(W105, W108, W111, W114, W117, W120, W123, W126, W129,W134,W137,W140, W145, W148:W157), 0)</f>
        <v>0</v>
      </c>
      <c r="X158" s="1041">
        <f>IFERROR(SUM(X105, X108, X111, X114, X117, X120, X123, X126, X129,X134,X137,X140, X145, X148:X157), 0)</f>
        <v>0</v>
      </c>
      <c r="Y158" s="1041">
        <f>IFERROR(SUM(Y105, Y108, Y111, Y114, Y117, Y120, Y123, Y126, Y129,Y134,Y137,Y140, Y145, Y148:Y157), 0)</f>
        <v>0</v>
      </c>
      <c r="Z158" s="1041">
        <f>IFERROR(SUM(Z105, Z108, Z111, Z114, Z117, Z120, Z123, Z126, Z129,Z134,Z137,Z140, Z145, Z148:Z157), 0)</f>
        <v>0</v>
      </c>
      <c r="AA158" s="1041">
        <f>IFERROR(SUM(AA105, AA108, AA111, AA114, AA117, AA120, AA123, AA126, AA129,AA134,AA137,AA140, AA145, AA148:AA157), 0)</f>
        <v>0</v>
      </c>
      <c r="AB158" s="1041">
        <f t="shared" si="45"/>
        <v>0</v>
      </c>
      <c r="AC158" s="1041">
        <f>IFERROR(SUM(AC105, AC108, AC111, AC114, AC117, AC120, AC123, AC126, AC129,AC134,AC137,AC140, AC145, AC148:AC157), 0)</f>
        <v>0</v>
      </c>
      <c r="AD158" s="1041">
        <f>IFERROR(SUM(AD105, AD108, AD111, AD114, AD117, AD120, AD123, AD126, AD129,AD134,AD137,AD140, AD145, AD148:AD157), 0)</f>
        <v>0</v>
      </c>
      <c r="AE158" s="1041">
        <f>IFERROR(SUM(AE105, AE108, AE111, AE114, AE117, AE120, AE123, AE126, AE129,AE134,AE137,AE140, AE145, AE148:AE157), 0)</f>
        <v>0</v>
      </c>
      <c r="AF158" s="1041">
        <f>IFERROR(SUM(AF105, AF108, AF111, AF114, AF117, AF120, AF123, AF126, AF129,AF134,AF137,AF140, AF145, AF148:AF157), 0)</f>
        <v>0</v>
      </c>
      <c r="AG158" s="1041">
        <f>IFERROR(SUM(AG105, AG108, AG111, AG114, AG117, AG120, AG123, AG126, AG129,AG134,AG137,AG140, AG145, AG148:AG157), 0)</f>
        <v>0</v>
      </c>
      <c r="AH158" s="1041">
        <f t="shared" si="46"/>
        <v>0</v>
      </c>
      <c r="AI158" s="1041">
        <f>IFERROR(SUM(AI105, AI108, AI111, AI114, AI117, AI120, AI123, AI126, AI129,AI134,AI137,AI140, AI145, AI148:AI157), 0)</f>
        <v>0</v>
      </c>
      <c r="AJ158" s="1041">
        <f>IFERROR(SUM(AJ105, AJ108, AJ111, AJ114, AJ117, AJ120, AJ123, AJ126, AJ129,AJ134,AJ137,AJ140, AJ145, AJ148:AJ157), 0)</f>
        <v>0</v>
      </c>
      <c r="AK158" s="1041">
        <f>IFERROR(SUM(AK105, AK108, AK111, AK114, AK117, AK120, AK123, AK126, AK129,AK134,AK137,AK140, AK145, AK148:AK157), 0)</f>
        <v>0</v>
      </c>
      <c r="AL158" s="1041">
        <f>IFERROR(SUM(AL105, AL108, AL111, AL114, AL117, AL120, AL123, AL126, AL129,AL134,AL137,AL140, AL145, AL148:AL157), 0)</f>
        <v>0</v>
      </c>
      <c r="AM158" s="1041">
        <f>IFERROR(SUM(AM105, AM108, AM111, AM114, AM117, AM120, AM123, AM126, AM129,AM134,AM137,AM140, AM145, AM148:AM157), 0)</f>
        <v>0</v>
      </c>
      <c r="AN158" s="1041">
        <f t="shared" si="47"/>
        <v>0</v>
      </c>
      <c r="AO158" s="1041">
        <f>IFERROR(SUM(AO105, AO108, AO111, AO114, AO117, AO120, AO123, AO126, AO129,AO134,AO137,AO140, AO145, AO148:AO157), 0)</f>
        <v>0</v>
      </c>
      <c r="AP158" s="1041">
        <f>IFERROR(SUM(AP105, AP108, AP111, AP114, AP117, AP120, AP123, AP126, AP129,AP134,AP137,AP140, AP145, AP148:AP157), 0)</f>
        <v>0</v>
      </c>
      <c r="AQ158" s="1041">
        <f>IFERROR(SUM(AQ105, AQ108, AQ111, AQ114, AQ117, AQ120, AQ123, AQ126, AQ129,AQ134,AQ137,AQ140, AQ145, AQ148:AQ157), 0)</f>
        <v>0</v>
      </c>
      <c r="AR158" s="1041">
        <f>IFERROR(SUM(AR105, AR108, AR111, AR114, AR117, AR120, AR123, AR126, AR129,AR134,AR137,AR140, AR145, AR148:AR157), 0)</f>
        <v>0</v>
      </c>
      <c r="AS158" s="1049">
        <f>IFERROR(SUM(AS105, AS108, AS111, AS114, AS117, AS120, AS123, AS126, AS129,AS134,AS137,AS140, AS145, AS148:AS157), 0)</f>
        <v>0</v>
      </c>
      <c r="AT158" s="1047">
        <f t="shared" si="48"/>
        <v>0</v>
      </c>
      <c r="AU158" s="9"/>
      <c r="AV158" s="314" t="s">
        <v>2302</v>
      </c>
      <c r="AW158" s="9"/>
      <c r="AX158" s="1331" t="s">
        <v>1161</v>
      </c>
      <c r="AY158" s="9"/>
      <c r="AZ158" s="9"/>
      <c r="BA158" s="295" t="s">
        <v>1440</v>
      </c>
      <c r="BB158" s="296" t="s">
        <v>167</v>
      </c>
      <c r="BC158" s="296">
        <v>3</v>
      </c>
      <c r="BD158" s="312" t="s">
        <v>2303</v>
      </c>
      <c r="BE158" s="312" t="s">
        <v>2304</v>
      </c>
      <c r="BF158" s="312" t="s">
        <v>2305</v>
      </c>
      <c r="BG158" s="312" t="s">
        <v>2306</v>
      </c>
      <c r="BH158" s="312" t="s">
        <v>2307</v>
      </c>
      <c r="BI158" s="312" t="s">
        <v>2308</v>
      </c>
      <c r="BJ158" s="312" t="s">
        <v>2303</v>
      </c>
      <c r="BK158" s="312" t="s">
        <v>2304</v>
      </c>
      <c r="BL158" s="312" t="s">
        <v>2305</v>
      </c>
      <c r="BM158" s="312" t="s">
        <v>2306</v>
      </c>
      <c r="BN158" s="312" t="s">
        <v>2307</v>
      </c>
      <c r="BO158" s="312" t="s">
        <v>2308</v>
      </c>
      <c r="BP158" s="312" t="s">
        <v>2303</v>
      </c>
      <c r="BQ158" s="312" t="s">
        <v>2304</v>
      </c>
      <c r="BR158" s="312" t="s">
        <v>2305</v>
      </c>
      <c r="BS158" s="312" t="s">
        <v>2306</v>
      </c>
      <c r="BT158" s="312" t="s">
        <v>2307</v>
      </c>
      <c r="BU158" s="312" t="s">
        <v>2308</v>
      </c>
      <c r="BV158" s="312" t="s">
        <v>2303</v>
      </c>
      <c r="BW158" s="312" t="s">
        <v>2304</v>
      </c>
      <c r="BX158" s="312" t="s">
        <v>2305</v>
      </c>
      <c r="BY158" s="312" t="s">
        <v>2306</v>
      </c>
      <c r="BZ158" s="312" t="s">
        <v>2307</v>
      </c>
      <c r="CA158" s="312" t="s">
        <v>2308</v>
      </c>
      <c r="CB158" s="312" t="s">
        <v>2303</v>
      </c>
      <c r="CC158" s="312" t="s">
        <v>2304</v>
      </c>
      <c r="CD158" s="312" t="s">
        <v>2305</v>
      </c>
      <c r="CE158" s="312" t="s">
        <v>2306</v>
      </c>
      <c r="CF158" s="312" t="s">
        <v>2307</v>
      </c>
      <c r="CG158" s="312" t="s">
        <v>2308</v>
      </c>
      <c r="CH158" s="312" t="s">
        <v>2303</v>
      </c>
      <c r="CI158" s="312" t="s">
        <v>2304</v>
      </c>
      <c r="CJ158" s="312" t="s">
        <v>2305</v>
      </c>
      <c r="CK158" s="312" t="s">
        <v>2306</v>
      </c>
      <c r="CL158" s="312" t="s">
        <v>2307</v>
      </c>
      <c r="CM158" s="312" t="s">
        <v>2308</v>
      </c>
      <c r="CN158" s="312" t="s">
        <v>2303</v>
      </c>
      <c r="CO158" s="312" t="s">
        <v>2304</v>
      </c>
      <c r="CP158" s="312" t="s">
        <v>2305</v>
      </c>
      <c r="CQ158" s="312" t="s">
        <v>2306</v>
      </c>
      <c r="CR158" s="315" t="s">
        <v>2307</v>
      </c>
      <c r="CS158" s="313" t="s">
        <v>2308</v>
      </c>
      <c r="CT158" s="9"/>
      <c r="CU158" s="314" t="s">
        <v>2302</v>
      </c>
      <c r="CV158" s="9"/>
      <c r="CW158" s="314"/>
      <c r="CX158" s="9"/>
    </row>
    <row r="159" spans="1:102" s="3" customFormat="1" ht="20.25" customHeight="1" thickTop="1" thickBot="1" x14ac:dyDescent="0.25">
      <c r="A159" s="9"/>
      <c r="B159" s="316"/>
      <c r="C159" s="9"/>
      <c r="D159" s="9"/>
      <c r="E159" s="317"/>
      <c r="F159" s="317"/>
      <c r="G159" s="317"/>
      <c r="H159" s="317"/>
      <c r="I159" s="317"/>
      <c r="J159" s="317"/>
      <c r="K159" s="317"/>
      <c r="L159" s="317"/>
      <c r="M159" s="317"/>
      <c r="N159" s="317"/>
      <c r="O159" s="317"/>
      <c r="P159" s="317"/>
      <c r="Q159" s="317"/>
      <c r="R159" s="317"/>
      <c r="S159" s="317"/>
      <c r="T159" s="317"/>
      <c r="U159" s="317"/>
      <c r="V159" s="317"/>
      <c r="W159" s="317"/>
      <c r="X159" s="317"/>
      <c r="Y159" s="317"/>
      <c r="Z159" s="317"/>
      <c r="AA159" s="317"/>
      <c r="AB159" s="317"/>
      <c r="AC159" s="317"/>
      <c r="AD159" s="317"/>
      <c r="AE159" s="317"/>
      <c r="AF159" s="317"/>
      <c r="AG159" s="317"/>
      <c r="AH159" s="317"/>
      <c r="AI159" s="317"/>
      <c r="AJ159" s="317"/>
      <c r="AK159" s="317"/>
      <c r="AL159" s="317"/>
      <c r="AM159" s="317"/>
      <c r="AN159" s="317"/>
      <c r="AO159" s="317"/>
      <c r="AP159" s="317"/>
      <c r="AQ159" s="317"/>
      <c r="AR159" s="317"/>
      <c r="AS159" s="317"/>
      <c r="AT159" s="317"/>
      <c r="AU159" s="12"/>
      <c r="AV159" s="9"/>
      <c r="AW159" s="12"/>
      <c r="AX159" s="9"/>
      <c r="AY159" s="9"/>
      <c r="AZ159" s="9"/>
      <c r="BA159" s="316"/>
      <c r="BB159" s="9"/>
      <c r="BC159" s="9"/>
      <c r="BD159" s="317"/>
      <c r="BE159" s="317"/>
      <c r="BF159" s="317"/>
      <c r="BG159" s="317"/>
      <c r="BH159" s="317"/>
      <c r="BI159" s="317"/>
      <c r="BJ159" s="317"/>
      <c r="BK159" s="317"/>
      <c r="BL159" s="317"/>
      <c r="BM159" s="317"/>
      <c r="BN159" s="317"/>
      <c r="BO159" s="317"/>
      <c r="BP159" s="317"/>
      <c r="BQ159" s="317"/>
      <c r="BR159" s="317"/>
      <c r="BS159" s="317"/>
      <c r="BT159" s="317"/>
      <c r="BU159" s="317"/>
      <c r="BV159" s="317"/>
      <c r="BW159" s="317"/>
      <c r="BX159" s="317"/>
      <c r="BY159" s="317"/>
      <c r="BZ159" s="317"/>
      <c r="CA159" s="317"/>
      <c r="CB159" s="317"/>
      <c r="CC159" s="317"/>
      <c r="CD159" s="317"/>
      <c r="CE159" s="317"/>
      <c r="CF159" s="317"/>
      <c r="CG159" s="317"/>
      <c r="CH159" s="317"/>
      <c r="CI159" s="317"/>
      <c r="CJ159" s="317"/>
      <c r="CK159" s="317"/>
      <c r="CL159" s="317"/>
      <c r="CM159" s="317"/>
      <c r="CN159" s="317"/>
      <c r="CO159" s="317"/>
      <c r="CP159" s="317"/>
      <c r="CQ159" s="317"/>
      <c r="CR159" s="317"/>
      <c r="CS159" s="317"/>
      <c r="CT159" s="12"/>
      <c r="CU159" s="9"/>
      <c r="CV159" s="12"/>
      <c r="CW159" s="9"/>
      <c r="CX159" s="9"/>
    </row>
    <row r="160" spans="1:102" s="3" customFormat="1" ht="20.25" customHeight="1" thickTop="1" thickBot="1" x14ac:dyDescent="0.25">
      <c r="A160" s="9"/>
      <c r="B160" s="290" t="s">
        <v>2309</v>
      </c>
      <c r="C160" s="9"/>
      <c r="D160" s="9"/>
      <c r="E160" s="317"/>
      <c r="F160" s="317"/>
      <c r="G160" s="317"/>
      <c r="H160" s="317"/>
      <c r="I160" s="317"/>
      <c r="J160" s="317"/>
      <c r="K160" s="317"/>
      <c r="L160" s="317"/>
      <c r="M160" s="317"/>
      <c r="N160" s="317"/>
      <c r="O160" s="317"/>
      <c r="P160" s="317"/>
      <c r="Q160" s="317"/>
      <c r="R160" s="317"/>
      <c r="S160" s="317"/>
      <c r="T160" s="317"/>
      <c r="U160" s="317"/>
      <c r="V160" s="317"/>
      <c r="W160" s="317"/>
      <c r="X160" s="317"/>
      <c r="Y160" s="317"/>
      <c r="Z160" s="317"/>
      <c r="AA160" s="317"/>
      <c r="AB160" s="317"/>
      <c r="AC160" s="317"/>
      <c r="AD160" s="317"/>
      <c r="AE160" s="317"/>
      <c r="AF160" s="317"/>
      <c r="AG160" s="317"/>
      <c r="AH160" s="317"/>
      <c r="AI160" s="317"/>
      <c r="AJ160" s="317"/>
      <c r="AK160" s="317"/>
      <c r="AL160" s="317"/>
      <c r="AM160" s="317"/>
      <c r="AN160" s="317"/>
      <c r="AO160" s="317"/>
      <c r="AP160" s="317"/>
      <c r="AQ160" s="317"/>
      <c r="AR160" s="317"/>
      <c r="AS160" s="317"/>
      <c r="AT160" s="317"/>
      <c r="AU160" s="12"/>
      <c r="AV160" s="9"/>
      <c r="AW160" s="12"/>
      <c r="AX160" s="9"/>
      <c r="AY160" s="9"/>
      <c r="AZ160" s="9"/>
      <c r="BA160" s="290" t="s">
        <v>2309</v>
      </c>
      <c r="BB160" s="9"/>
      <c r="BC160" s="9"/>
      <c r="BD160" s="317"/>
      <c r="BE160" s="317"/>
      <c r="BF160" s="317"/>
      <c r="BG160" s="317"/>
      <c r="BH160" s="317"/>
      <c r="BI160" s="317"/>
      <c r="BJ160" s="317"/>
      <c r="BK160" s="317"/>
      <c r="BL160" s="317"/>
      <c r="BM160" s="317"/>
      <c r="BN160" s="317"/>
      <c r="BO160" s="317"/>
      <c r="BP160" s="317"/>
      <c r="BQ160" s="317"/>
      <c r="BR160" s="317"/>
      <c r="BS160" s="317"/>
      <c r="BT160" s="317"/>
      <c r="BU160" s="317"/>
      <c r="BV160" s="317"/>
      <c r="BW160" s="317"/>
      <c r="BX160" s="317"/>
      <c r="BY160" s="317"/>
      <c r="BZ160" s="317"/>
      <c r="CA160" s="317"/>
      <c r="CB160" s="317"/>
      <c r="CC160" s="317"/>
      <c r="CD160" s="317"/>
      <c r="CE160" s="317"/>
      <c r="CF160" s="317"/>
      <c r="CG160" s="317"/>
      <c r="CH160" s="317"/>
      <c r="CI160" s="317"/>
      <c r="CJ160" s="317"/>
      <c r="CK160" s="317"/>
      <c r="CL160" s="317"/>
      <c r="CM160" s="317"/>
      <c r="CN160" s="317"/>
      <c r="CO160" s="317"/>
      <c r="CP160" s="317"/>
      <c r="CQ160" s="317"/>
      <c r="CR160" s="317"/>
      <c r="CS160" s="317"/>
      <c r="CT160" s="12"/>
      <c r="CU160" s="9"/>
      <c r="CV160" s="12"/>
      <c r="CW160" s="9"/>
      <c r="CX160" s="9"/>
    </row>
    <row r="161" spans="1:102" s="3" customFormat="1" ht="20.25" customHeight="1" thickTop="1" x14ac:dyDescent="0.2">
      <c r="A161" s="9"/>
      <c r="B161" s="291" t="s">
        <v>2310</v>
      </c>
      <c r="C161" s="292" t="s">
        <v>167</v>
      </c>
      <c r="D161" s="331">
        <v>3</v>
      </c>
      <c r="E161" s="1038">
        <f>IFERROR(SUM(E10,E13,E16,E19,E22,E25,E28,E31,E34,E37,E40,E43,E52,E55,E58,E61,E64, E70, E73, E76, E79, E82, E85, E88, E91, E94, E97, E103,E106,E109,E112,E115,E118,E121,E124,E127,E132,E135,E138,E143,E148,E150,E152,E154,E156), 0)</f>
        <v>0</v>
      </c>
      <c r="F161" s="1038">
        <f t="shared" ref="F161:AT161" si="49">IFERROR(SUM(F10,F13,F16,F19,F22,F25,F28,F31,F34,F37,F40,F43,F52,F55,F58,F61,F64, F70, F73, F76, F79, F82, F85, F88, F91, F94, F97, F103,F106,F109,F112,F115,F118,F121,F124,F127,F132,F135,F138,F143,F148,F150,F152,F154,F156), 0)</f>
        <v>0</v>
      </c>
      <c r="G161" s="1038">
        <f t="shared" si="49"/>
        <v>0</v>
      </c>
      <c r="H161" s="1038">
        <f t="shared" si="49"/>
        <v>0</v>
      </c>
      <c r="I161" s="1038">
        <f t="shared" si="49"/>
        <v>0</v>
      </c>
      <c r="J161" s="1038">
        <f t="shared" si="49"/>
        <v>0</v>
      </c>
      <c r="K161" s="301">
        <f t="shared" si="49"/>
        <v>3.896638172210134</v>
      </c>
      <c r="L161" s="301">
        <f t="shared" si="49"/>
        <v>0</v>
      </c>
      <c r="M161" s="301">
        <f t="shared" si="49"/>
        <v>0</v>
      </c>
      <c r="N161" s="301">
        <f t="shared" si="49"/>
        <v>0</v>
      </c>
      <c r="O161" s="301">
        <f t="shared" si="49"/>
        <v>7.4563938451973897</v>
      </c>
      <c r="P161" s="301">
        <f t="shared" si="49"/>
        <v>11.353032017407523</v>
      </c>
      <c r="Q161" s="1038">
        <f t="shared" si="49"/>
        <v>0</v>
      </c>
      <c r="R161" s="1038">
        <f t="shared" si="49"/>
        <v>0</v>
      </c>
      <c r="S161" s="1038">
        <f t="shared" si="49"/>
        <v>0</v>
      </c>
      <c r="T161" s="1038">
        <f t="shared" si="49"/>
        <v>0</v>
      </c>
      <c r="U161" s="1038">
        <f t="shared" si="49"/>
        <v>0</v>
      </c>
      <c r="V161" s="1038">
        <f t="shared" si="49"/>
        <v>0</v>
      </c>
      <c r="W161" s="1038">
        <f t="shared" si="49"/>
        <v>0</v>
      </c>
      <c r="X161" s="1038">
        <f t="shared" si="49"/>
        <v>0</v>
      </c>
      <c r="Y161" s="1038">
        <f t="shared" si="49"/>
        <v>0</v>
      </c>
      <c r="Z161" s="1038">
        <f t="shared" si="49"/>
        <v>0</v>
      </c>
      <c r="AA161" s="1038">
        <f t="shared" si="49"/>
        <v>0</v>
      </c>
      <c r="AB161" s="1038">
        <f t="shared" si="49"/>
        <v>0</v>
      </c>
      <c r="AC161" s="1038">
        <f t="shared" si="49"/>
        <v>0</v>
      </c>
      <c r="AD161" s="1038">
        <f t="shared" si="49"/>
        <v>0</v>
      </c>
      <c r="AE161" s="1038">
        <f t="shared" si="49"/>
        <v>0</v>
      </c>
      <c r="AF161" s="1038">
        <f t="shared" si="49"/>
        <v>0</v>
      </c>
      <c r="AG161" s="1038">
        <f t="shared" si="49"/>
        <v>0</v>
      </c>
      <c r="AH161" s="1038">
        <f t="shared" si="49"/>
        <v>0</v>
      </c>
      <c r="AI161" s="1038">
        <f t="shared" si="49"/>
        <v>0</v>
      </c>
      <c r="AJ161" s="1038">
        <f t="shared" si="49"/>
        <v>0</v>
      </c>
      <c r="AK161" s="1038">
        <f t="shared" si="49"/>
        <v>0</v>
      </c>
      <c r="AL161" s="1038">
        <f t="shared" si="49"/>
        <v>0</v>
      </c>
      <c r="AM161" s="1038">
        <f t="shared" si="49"/>
        <v>0</v>
      </c>
      <c r="AN161" s="1038">
        <f t="shared" si="49"/>
        <v>0</v>
      </c>
      <c r="AO161" s="1038">
        <f t="shared" si="49"/>
        <v>0</v>
      </c>
      <c r="AP161" s="1038">
        <f t="shared" si="49"/>
        <v>0</v>
      </c>
      <c r="AQ161" s="1038">
        <f t="shared" si="49"/>
        <v>0</v>
      </c>
      <c r="AR161" s="1038">
        <f t="shared" si="49"/>
        <v>0</v>
      </c>
      <c r="AS161" s="1038">
        <f t="shared" si="49"/>
        <v>0</v>
      </c>
      <c r="AT161" s="1045">
        <f t="shared" si="49"/>
        <v>0</v>
      </c>
      <c r="AU161" s="9"/>
      <c r="AV161" s="303" t="s">
        <v>2311</v>
      </c>
      <c r="AW161" s="9"/>
      <c r="AX161" s="1329" t="s">
        <v>1170</v>
      </c>
      <c r="AY161" s="9"/>
      <c r="AZ161" s="9"/>
      <c r="BA161" s="291" t="s">
        <v>2310</v>
      </c>
      <c r="BB161" s="292" t="s">
        <v>167</v>
      </c>
      <c r="BC161" s="292">
        <v>3</v>
      </c>
      <c r="BD161" s="301" t="s">
        <v>2312</v>
      </c>
      <c r="BE161" s="301" t="s">
        <v>2313</v>
      </c>
      <c r="BF161" s="301" t="s">
        <v>2314</v>
      </c>
      <c r="BG161" s="301" t="s">
        <v>2315</v>
      </c>
      <c r="BH161" s="301" t="s">
        <v>2316</v>
      </c>
      <c r="BI161" s="301" t="s">
        <v>2317</v>
      </c>
      <c r="BJ161" s="301" t="s">
        <v>2312</v>
      </c>
      <c r="BK161" s="301" t="s">
        <v>2313</v>
      </c>
      <c r="BL161" s="301" t="s">
        <v>2314</v>
      </c>
      <c r="BM161" s="301" t="s">
        <v>2315</v>
      </c>
      <c r="BN161" s="301" t="s">
        <v>2316</v>
      </c>
      <c r="BO161" s="301" t="s">
        <v>2317</v>
      </c>
      <c r="BP161" s="301" t="s">
        <v>2312</v>
      </c>
      <c r="BQ161" s="301" t="s">
        <v>2313</v>
      </c>
      <c r="BR161" s="301" t="s">
        <v>2314</v>
      </c>
      <c r="BS161" s="301" t="s">
        <v>2315</v>
      </c>
      <c r="BT161" s="301" t="s">
        <v>2316</v>
      </c>
      <c r="BU161" s="301" t="s">
        <v>2317</v>
      </c>
      <c r="BV161" s="301" t="s">
        <v>2312</v>
      </c>
      <c r="BW161" s="301" t="s">
        <v>2313</v>
      </c>
      <c r="BX161" s="301" t="s">
        <v>2314</v>
      </c>
      <c r="BY161" s="301" t="s">
        <v>2315</v>
      </c>
      <c r="BZ161" s="301" t="s">
        <v>2316</v>
      </c>
      <c r="CA161" s="301" t="s">
        <v>2317</v>
      </c>
      <c r="CB161" s="301" t="s">
        <v>2312</v>
      </c>
      <c r="CC161" s="301" t="s">
        <v>2313</v>
      </c>
      <c r="CD161" s="301" t="s">
        <v>2314</v>
      </c>
      <c r="CE161" s="301" t="s">
        <v>2315</v>
      </c>
      <c r="CF161" s="301" t="s">
        <v>2316</v>
      </c>
      <c r="CG161" s="301" t="s">
        <v>2317</v>
      </c>
      <c r="CH161" s="301" t="s">
        <v>2312</v>
      </c>
      <c r="CI161" s="301" t="s">
        <v>2313</v>
      </c>
      <c r="CJ161" s="301" t="s">
        <v>2314</v>
      </c>
      <c r="CK161" s="301" t="s">
        <v>2315</v>
      </c>
      <c r="CL161" s="301" t="s">
        <v>2316</v>
      </c>
      <c r="CM161" s="301" t="s">
        <v>2317</v>
      </c>
      <c r="CN161" s="301" t="s">
        <v>2312</v>
      </c>
      <c r="CO161" s="301" t="s">
        <v>2313</v>
      </c>
      <c r="CP161" s="301" t="s">
        <v>2314</v>
      </c>
      <c r="CQ161" s="301" t="s">
        <v>2315</v>
      </c>
      <c r="CR161" s="329" t="s">
        <v>2316</v>
      </c>
      <c r="CS161" s="302" t="s">
        <v>2317</v>
      </c>
      <c r="CT161" s="9"/>
      <c r="CU161" s="303" t="s">
        <v>2311</v>
      </c>
      <c r="CV161" s="9"/>
      <c r="CW161" s="303"/>
      <c r="CX161" s="9"/>
    </row>
    <row r="162" spans="1:102" s="3" customFormat="1" ht="20.25" customHeight="1" x14ac:dyDescent="0.2">
      <c r="A162" s="9"/>
      <c r="B162" s="294" t="s">
        <v>2318</v>
      </c>
      <c r="C162" s="286" t="s">
        <v>167</v>
      </c>
      <c r="D162" s="286">
        <v>3</v>
      </c>
      <c r="E162" s="1043">
        <f>IFERROR(SUM(E11,E14,E17,E20,E23,E26,E29,E32,E35,E38,E41,E44,E53,E56,E59,E62,E65, E71, E74, E77, E80, E83, E86, E89, E92, E95, E98, E104,E107,E110,E113,E116,E119,E122,E125,E128,E133,E136,E139,E144,E149,E151,E153,E155,E157), 0)</f>
        <v>0</v>
      </c>
      <c r="F162" s="1043">
        <f t="shared" ref="F162:AT162" si="50">IFERROR(SUM(F11,F14,F17,F20,F23,F26,F29,F32,F35,F38,F41,F44,F53,F56,F59,F62,F65, F71, F74, F77, F80, F83, F86, F89, F92, F95, F98, F104,F107,F110,F113,F116,F119,F122,F125,F128,F133,F136,F139,F144,F149,F151,F153,F155,F157), 0)</f>
        <v>0</v>
      </c>
      <c r="G162" s="1043">
        <f t="shared" si="50"/>
        <v>0</v>
      </c>
      <c r="H162" s="1043">
        <f t="shared" si="50"/>
        <v>0</v>
      </c>
      <c r="I162" s="1043">
        <f t="shared" si="50"/>
        <v>0</v>
      </c>
      <c r="J162" s="1040">
        <f t="shared" si="50"/>
        <v>0</v>
      </c>
      <c r="K162" s="332">
        <f t="shared" si="50"/>
        <v>0</v>
      </c>
      <c r="L162" s="332">
        <f t="shared" si="50"/>
        <v>0</v>
      </c>
      <c r="M162" s="332">
        <f t="shared" si="50"/>
        <v>0</v>
      </c>
      <c r="N162" s="332">
        <f t="shared" si="50"/>
        <v>0</v>
      </c>
      <c r="O162" s="332">
        <f t="shared" si="50"/>
        <v>0</v>
      </c>
      <c r="P162" s="306">
        <f t="shared" si="50"/>
        <v>0</v>
      </c>
      <c r="Q162" s="1043">
        <f t="shared" si="50"/>
        <v>0</v>
      </c>
      <c r="R162" s="1043">
        <f t="shared" si="50"/>
        <v>0</v>
      </c>
      <c r="S162" s="1043">
        <f t="shared" si="50"/>
        <v>0</v>
      </c>
      <c r="T162" s="1043">
        <f t="shared" si="50"/>
        <v>0</v>
      </c>
      <c r="U162" s="1043">
        <f t="shared" si="50"/>
        <v>0</v>
      </c>
      <c r="V162" s="1040">
        <f t="shared" si="50"/>
        <v>0</v>
      </c>
      <c r="W162" s="1043">
        <f t="shared" si="50"/>
        <v>0</v>
      </c>
      <c r="X162" s="1043">
        <f t="shared" si="50"/>
        <v>0</v>
      </c>
      <c r="Y162" s="1043">
        <f t="shared" si="50"/>
        <v>0</v>
      </c>
      <c r="Z162" s="1043">
        <f t="shared" si="50"/>
        <v>0</v>
      </c>
      <c r="AA162" s="1043">
        <f t="shared" si="50"/>
        <v>0</v>
      </c>
      <c r="AB162" s="1040">
        <f t="shared" si="50"/>
        <v>0</v>
      </c>
      <c r="AC162" s="1043">
        <f t="shared" si="50"/>
        <v>0</v>
      </c>
      <c r="AD162" s="1043">
        <f t="shared" si="50"/>
        <v>0</v>
      </c>
      <c r="AE162" s="1043">
        <f t="shared" si="50"/>
        <v>0</v>
      </c>
      <c r="AF162" s="1043">
        <f t="shared" si="50"/>
        <v>0</v>
      </c>
      <c r="AG162" s="1043">
        <f t="shared" si="50"/>
        <v>0</v>
      </c>
      <c r="AH162" s="1040">
        <f t="shared" si="50"/>
        <v>0</v>
      </c>
      <c r="AI162" s="1043">
        <f t="shared" si="50"/>
        <v>0</v>
      </c>
      <c r="AJ162" s="1043">
        <f t="shared" si="50"/>
        <v>0</v>
      </c>
      <c r="AK162" s="1043">
        <f t="shared" si="50"/>
        <v>0</v>
      </c>
      <c r="AL162" s="1043">
        <f t="shared" si="50"/>
        <v>0</v>
      </c>
      <c r="AM162" s="1043">
        <f t="shared" si="50"/>
        <v>0</v>
      </c>
      <c r="AN162" s="1040">
        <f t="shared" si="50"/>
        <v>0</v>
      </c>
      <c r="AO162" s="1043">
        <f t="shared" si="50"/>
        <v>0</v>
      </c>
      <c r="AP162" s="1043">
        <f t="shared" si="50"/>
        <v>0</v>
      </c>
      <c r="AQ162" s="1043">
        <f t="shared" si="50"/>
        <v>0</v>
      </c>
      <c r="AR162" s="1043">
        <f t="shared" si="50"/>
        <v>0</v>
      </c>
      <c r="AS162" s="1043">
        <f t="shared" si="50"/>
        <v>0</v>
      </c>
      <c r="AT162" s="1046">
        <f t="shared" si="50"/>
        <v>0</v>
      </c>
      <c r="AU162" s="9"/>
      <c r="AV162" s="308" t="s">
        <v>2319</v>
      </c>
      <c r="AW162" s="9"/>
      <c r="AX162" s="1330" t="s">
        <v>1227</v>
      </c>
      <c r="AY162" s="9"/>
      <c r="AZ162" s="9"/>
      <c r="BA162" s="294" t="s">
        <v>2318</v>
      </c>
      <c r="BB162" s="286" t="s">
        <v>167</v>
      </c>
      <c r="BC162" s="286">
        <v>3</v>
      </c>
      <c r="BD162" s="306" t="s">
        <v>2320</v>
      </c>
      <c r="BE162" s="306" t="s">
        <v>2321</v>
      </c>
      <c r="BF162" s="306" t="s">
        <v>2322</v>
      </c>
      <c r="BG162" s="306" t="s">
        <v>2323</v>
      </c>
      <c r="BH162" s="306" t="s">
        <v>2324</v>
      </c>
      <c r="BI162" s="306" t="s">
        <v>2325</v>
      </c>
      <c r="BJ162" s="306" t="s">
        <v>2320</v>
      </c>
      <c r="BK162" s="306" t="s">
        <v>2321</v>
      </c>
      <c r="BL162" s="306" t="s">
        <v>2322</v>
      </c>
      <c r="BM162" s="306" t="s">
        <v>2323</v>
      </c>
      <c r="BN162" s="306" t="s">
        <v>2324</v>
      </c>
      <c r="BO162" s="306" t="s">
        <v>2325</v>
      </c>
      <c r="BP162" s="306" t="s">
        <v>2320</v>
      </c>
      <c r="BQ162" s="306" t="s">
        <v>2321</v>
      </c>
      <c r="BR162" s="306" t="s">
        <v>2322</v>
      </c>
      <c r="BS162" s="306" t="s">
        <v>2323</v>
      </c>
      <c r="BT162" s="306" t="s">
        <v>2324</v>
      </c>
      <c r="BU162" s="306" t="s">
        <v>2325</v>
      </c>
      <c r="BV162" s="306" t="s">
        <v>2320</v>
      </c>
      <c r="BW162" s="306" t="s">
        <v>2321</v>
      </c>
      <c r="BX162" s="306" t="s">
        <v>2322</v>
      </c>
      <c r="BY162" s="306" t="s">
        <v>2323</v>
      </c>
      <c r="BZ162" s="306" t="s">
        <v>2324</v>
      </c>
      <c r="CA162" s="306" t="s">
        <v>2325</v>
      </c>
      <c r="CB162" s="306" t="s">
        <v>2320</v>
      </c>
      <c r="CC162" s="306" t="s">
        <v>2321</v>
      </c>
      <c r="CD162" s="306" t="s">
        <v>2322</v>
      </c>
      <c r="CE162" s="306" t="s">
        <v>2323</v>
      </c>
      <c r="CF162" s="306" t="s">
        <v>2324</v>
      </c>
      <c r="CG162" s="306" t="s">
        <v>2325</v>
      </c>
      <c r="CH162" s="306" t="s">
        <v>2320</v>
      </c>
      <c r="CI162" s="306" t="s">
        <v>2321</v>
      </c>
      <c r="CJ162" s="306" t="s">
        <v>2322</v>
      </c>
      <c r="CK162" s="306" t="s">
        <v>2323</v>
      </c>
      <c r="CL162" s="306" t="s">
        <v>2324</v>
      </c>
      <c r="CM162" s="306" t="s">
        <v>2325</v>
      </c>
      <c r="CN162" s="306" t="s">
        <v>2320</v>
      </c>
      <c r="CO162" s="306" t="s">
        <v>2321</v>
      </c>
      <c r="CP162" s="306" t="s">
        <v>2322</v>
      </c>
      <c r="CQ162" s="306" t="s">
        <v>2323</v>
      </c>
      <c r="CR162" s="311" t="s">
        <v>2324</v>
      </c>
      <c r="CS162" s="307" t="s">
        <v>2325</v>
      </c>
      <c r="CT162" s="9"/>
      <c r="CU162" s="308" t="s">
        <v>2319</v>
      </c>
      <c r="CV162" s="9"/>
      <c r="CW162" s="308"/>
      <c r="CX162" s="9"/>
    </row>
    <row r="163" spans="1:102" s="3" customFormat="1" ht="20.25" customHeight="1" thickBot="1" x14ac:dyDescent="0.25">
      <c r="A163" s="9"/>
      <c r="B163" s="295" t="s">
        <v>2326</v>
      </c>
      <c r="C163" s="296" t="s">
        <v>167</v>
      </c>
      <c r="D163" s="296">
        <v>3</v>
      </c>
      <c r="E163" s="1041">
        <f>IFERROR(E161 + E162, 0)</f>
        <v>0</v>
      </c>
      <c r="F163" s="1041">
        <f>IFERROR(F161 + F162, 0)</f>
        <v>0</v>
      </c>
      <c r="G163" s="1041">
        <f>IFERROR(G161 + G162, 0)</f>
        <v>0</v>
      </c>
      <c r="H163" s="1041">
        <f>IFERROR(H161 + H162, 0)</f>
        <v>0</v>
      </c>
      <c r="I163" s="1041">
        <f>IFERROR(I161 + I162, 0)</f>
        <v>0</v>
      </c>
      <c r="J163" s="1041">
        <f>IFERROR(SUM(E163:I163), 0)</f>
        <v>0</v>
      </c>
      <c r="K163" s="312">
        <f>IFERROR(K161 + K162, 0)</f>
        <v>3.896638172210134</v>
      </c>
      <c r="L163" s="312">
        <f>IFERROR(L161 + L162, 0)</f>
        <v>0</v>
      </c>
      <c r="M163" s="312">
        <f>IFERROR(M161 + M162, 0)</f>
        <v>0</v>
      </c>
      <c r="N163" s="312">
        <f>IFERROR(N161 + N162, 0)</f>
        <v>0</v>
      </c>
      <c r="O163" s="312">
        <f>IFERROR(O161 + O162, 0)</f>
        <v>7.4563938451973897</v>
      </c>
      <c r="P163" s="312">
        <f>IFERROR(SUM(K163:O163), 0)</f>
        <v>11.353032017407523</v>
      </c>
      <c r="Q163" s="1041">
        <f>IFERROR(Q161 + Q162, 0)</f>
        <v>0</v>
      </c>
      <c r="R163" s="1041">
        <f>IFERROR(R161 + R162, 0)</f>
        <v>0</v>
      </c>
      <c r="S163" s="1041">
        <f>IFERROR(S161 + S162, 0)</f>
        <v>0</v>
      </c>
      <c r="T163" s="1041">
        <f>IFERROR(T161 + T162, 0)</f>
        <v>0</v>
      </c>
      <c r="U163" s="1041">
        <f>IFERROR(U161 + U162, 0)</f>
        <v>0</v>
      </c>
      <c r="V163" s="1041">
        <f>IFERROR(SUM(Q163:U163), 0)</f>
        <v>0</v>
      </c>
      <c r="W163" s="1041">
        <f>IFERROR(W161 + W162, 0)</f>
        <v>0</v>
      </c>
      <c r="X163" s="1041">
        <f>IFERROR(X161 + X162, 0)</f>
        <v>0</v>
      </c>
      <c r="Y163" s="1041">
        <f>IFERROR(Y161 + Y162, 0)</f>
        <v>0</v>
      </c>
      <c r="Z163" s="1041">
        <f>IFERROR(Z161 + Z162, 0)</f>
        <v>0</v>
      </c>
      <c r="AA163" s="1041">
        <f>IFERROR(AA161 + AA162, 0)</f>
        <v>0</v>
      </c>
      <c r="AB163" s="1041">
        <f>IFERROR(SUM(W163:AA163), 0)</f>
        <v>0</v>
      </c>
      <c r="AC163" s="1041">
        <f>IFERROR(AC161 + AC162, 0)</f>
        <v>0</v>
      </c>
      <c r="AD163" s="1041">
        <f>IFERROR(AD161 + AD162, 0)</f>
        <v>0</v>
      </c>
      <c r="AE163" s="1041">
        <f>IFERROR(AE161 + AE162, 0)</f>
        <v>0</v>
      </c>
      <c r="AF163" s="1041">
        <f>IFERROR(AF161 + AF162, 0)</f>
        <v>0</v>
      </c>
      <c r="AG163" s="1041">
        <f>IFERROR(AG161 + AG162, 0)</f>
        <v>0</v>
      </c>
      <c r="AH163" s="1041">
        <f>IFERROR(SUM(AC163:AG163), 0)</f>
        <v>0</v>
      </c>
      <c r="AI163" s="1041">
        <f>IFERROR(AI161 + AI162, 0)</f>
        <v>0</v>
      </c>
      <c r="AJ163" s="1041">
        <f>IFERROR(AJ161 + AJ162, 0)</f>
        <v>0</v>
      </c>
      <c r="AK163" s="1041">
        <f>IFERROR(AK161 + AK162, 0)</f>
        <v>0</v>
      </c>
      <c r="AL163" s="1041">
        <f>IFERROR(AL161 + AL162, 0)</f>
        <v>0</v>
      </c>
      <c r="AM163" s="1041">
        <f>IFERROR(AM161 + AM162, 0)</f>
        <v>0</v>
      </c>
      <c r="AN163" s="1041">
        <f>IFERROR(SUM(AI163:AM163), 0)</f>
        <v>0</v>
      </c>
      <c r="AO163" s="1041">
        <f>IFERROR(AO161 + AO162, 0)</f>
        <v>0</v>
      </c>
      <c r="AP163" s="1041">
        <f>IFERROR(AP161 + AP162, 0)</f>
        <v>0</v>
      </c>
      <c r="AQ163" s="1041">
        <f>IFERROR(AQ161 + AQ162, 0)</f>
        <v>0</v>
      </c>
      <c r="AR163" s="1041">
        <f>IFERROR(AR161 + AR162, 0)</f>
        <v>0</v>
      </c>
      <c r="AS163" s="1041">
        <f>IFERROR(AS161 + AS162, 0)</f>
        <v>0</v>
      </c>
      <c r="AT163" s="1047">
        <f>IFERROR(SUM(AO163:AS163), 0)</f>
        <v>0</v>
      </c>
      <c r="AU163" s="9"/>
      <c r="AV163" s="314" t="s">
        <v>2327</v>
      </c>
      <c r="AW163" s="9"/>
      <c r="AX163" s="1331" t="s">
        <v>1236</v>
      </c>
      <c r="AY163" s="9"/>
      <c r="AZ163" s="9"/>
      <c r="BA163" s="295" t="s">
        <v>2326</v>
      </c>
      <c r="BB163" s="296" t="s">
        <v>167</v>
      </c>
      <c r="BC163" s="296">
        <v>3</v>
      </c>
      <c r="BD163" s="312" t="s">
        <v>2328</v>
      </c>
      <c r="BE163" s="312" t="s">
        <v>2329</v>
      </c>
      <c r="BF163" s="312" t="s">
        <v>2330</v>
      </c>
      <c r="BG163" s="312" t="s">
        <v>2331</v>
      </c>
      <c r="BH163" s="312" t="s">
        <v>2332</v>
      </c>
      <c r="BI163" s="312" t="s">
        <v>2333</v>
      </c>
      <c r="BJ163" s="312" t="s">
        <v>2328</v>
      </c>
      <c r="BK163" s="312" t="s">
        <v>2329</v>
      </c>
      <c r="BL163" s="312" t="s">
        <v>2330</v>
      </c>
      <c r="BM163" s="312" t="s">
        <v>2331</v>
      </c>
      <c r="BN163" s="312" t="s">
        <v>2332</v>
      </c>
      <c r="BO163" s="312" t="s">
        <v>2333</v>
      </c>
      <c r="BP163" s="312" t="s">
        <v>2328</v>
      </c>
      <c r="BQ163" s="312" t="s">
        <v>2329</v>
      </c>
      <c r="BR163" s="312" t="s">
        <v>2330</v>
      </c>
      <c r="BS163" s="312" t="s">
        <v>2331</v>
      </c>
      <c r="BT163" s="312" t="s">
        <v>2332</v>
      </c>
      <c r="BU163" s="312" t="s">
        <v>2333</v>
      </c>
      <c r="BV163" s="312" t="s">
        <v>2328</v>
      </c>
      <c r="BW163" s="312" t="s">
        <v>2329</v>
      </c>
      <c r="BX163" s="312" t="s">
        <v>2330</v>
      </c>
      <c r="BY163" s="312" t="s">
        <v>2331</v>
      </c>
      <c r="BZ163" s="312" t="s">
        <v>2332</v>
      </c>
      <c r="CA163" s="312" t="s">
        <v>2333</v>
      </c>
      <c r="CB163" s="312" t="s">
        <v>2328</v>
      </c>
      <c r="CC163" s="312" t="s">
        <v>2329</v>
      </c>
      <c r="CD163" s="312" t="s">
        <v>2330</v>
      </c>
      <c r="CE163" s="312" t="s">
        <v>2331</v>
      </c>
      <c r="CF163" s="312" t="s">
        <v>2332</v>
      </c>
      <c r="CG163" s="312" t="s">
        <v>2333</v>
      </c>
      <c r="CH163" s="312" t="s">
        <v>2328</v>
      </c>
      <c r="CI163" s="312" t="s">
        <v>2329</v>
      </c>
      <c r="CJ163" s="312" t="s">
        <v>2330</v>
      </c>
      <c r="CK163" s="312" t="s">
        <v>2331</v>
      </c>
      <c r="CL163" s="312" t="s">
        <v>2332</v>
      </c>
      <c r="CM163" s="312" t="s">
        <v>2333</v>
      </c>
      <c r="CN163" s="312" t="s">
        <v>2328</v>
      </c>
      <c r="CO163" s="312" t="s">
        <v>2329</v>
      </c>
      <c r="CP163" s="312" t="s">
        <v>2330</v>
      </c>
      <c r="CQ163" s="312" t="s">
        <v>2331</v>
      </c>
      <c r="CR163" s="315" t="s">
        <v>2332</v>
      </c>
      <c r="CS163" s="313" t="s">
        <v>2333</v>
      </c>
      <c r="CT163" s="9"/>
      <c r="CU163" s="314" t="s">
        <v>2327</v>
      </c>
      <c r="CV163" s="9"/>
      <c r="CW163" s="314"/>
      <c r="CX163" s="9"/>
    </row>
    <row r="164" spans="1:102" s="55" customFormat="1" ht="20.25" customHeight="1" thickTop="1" x14ac:dyDescent="0.2">
      <c r="K164" s="317"/>
      <c r="L164" s="317"/>
      <c r="M164" s="317"/>
      <c r="N164" s="317"/>
      <c r="O164" s="317"/>
      <c r="P164" s="317"/>
    </row>
  </sheetData>
  <mergeCells count="71">
    <mergeCell ref="B2:AX2"/>
    <mergeCell ref="X5:AA5"/>
    <mergeCell ref="K5:K6"/>
    <mergeCell ref="CM5:CM6"/>
    <mergeCell ref="BA3:CX3"/>
    <mergeCell ref="C5:C7"/>
    <mergeCell ref="B3:AX3"/>
    <mergeCell ref="F5:I5"/>
    <mergeCell ref="Q7:V7"/>
    <mergeCell ref="L5:O5"/>
    <mergeCell ref="P5:P6"/>
    <mergeCell ref="J5:J6"/>
    <mergeCell ref="Q5:Q6"/>
    <mergeCell ref="CU5:CU7"/>
    <mergeCell ref="CW5:CW7"/>
    <mergeCell ref="CH7:CM7"/>
    <mergeCell ref="BP7:BU7"/>
    <mergeCell ref="BV5:BV6"/>
    <mergeCell ref="BE5:BH5"/>
    <mergeCell ref="BQ5:BT5"/>
    <mergeCell ref="BU5:BU6"/>
    <mergeCell ref="BI5:BI6"/>
    <mergeCell ref="BK5:BN5"/>
    <mergeCell ref="CN5:CN6"/>
    <mergeCell ref="BO5:BO6"/>
    <mergeCell ref="CS5:CS6"/>
    <mergeCell ref="CB5:CB6"/>
    <mergeCell ref="E7:J7"/>
    <mergeCell ref="K7:P7"/>
    <mergeCell ref="AD5:AG5"/>
    <mergeCell ref="BV7:CA7"/>
    <mergeCell ref="AP5:AS5"/>
    <mergeCell ref="CI5:CL5"/>
    <mergeCell ref="AO5:AO6"/>
    <mergeCell ref="R5:U5"/>
    <mergeCell ref="V5:V6"/>
    <mergeCell ref="CO5:CR5"/>
    <mergeCell ref="CN7:CS7"/>
    <mergeCell ref="AN5:AN6"/>
    <mergeCell ref="B1:AX1"/>
    <mergeCell ref="D5:D7"/>
    <mergeCell ref="BW5:BZ5"/>
    <mergeCell ref="BA1:CX1"/>
    <mergeCell ref="BA5:BA7"/>
    <mergeCell ref="AB5:AB6"/>
    <mergeCell ref="BC5:BC7"/>
    <mergeCell ref="B5:B7"/>
    <mergeCell ref="CH5:CH6"/>
    <mergeCell ref="AT5:AT6"/>
    <mergeCell ref="AI7:AN7"/>
    <mergeCell ref="W7:AB7"/>
    <mergeCell ref="AV5:AV7"/>
    <mergeCell ref="AX5:AX7"/>
    <mergeCell ref="E5:E6"/>
    <mergeCell ref="AH5:AH6"/>
    <mergeCell ref="W5:W6"/>
    <mergeCell ref="CB7:CG7"/>
    <mergeCell ref="AJ5:AM5"/>
    <mergeCell ref="AC5:AC6"/>
    <mergeCell ref="BD5:BD6"/>
    <mergeCell ref="BJ7:BO7"/>
    <mergeCell ref="BP5:BP6"/>
    <mergeCell ref="CC5:CF5"/>
    <mergeCell ref="CG5:CG6"/>
    <mergeCell ref="BD7:BI7"/>
    <mergeCell ref="AC7:AH7"/>
    <mergeCell ref="AO7:AT7"/>
    <mergeCell ref="CA5:CA6"/>
    <mergeCell ref="BB5:BB7"/>
    <mergeCell ref="AI5:AI6"/>
    <mergeCell ref="BJ5:BJ6"/>
  </mergeCells>
  <pageMargins left="0.7" right="0.7" top="0.75" bottom="0.75" header="0.3" footer="0.3"/>
  <pageSetup paperSize="8" scale="10" fitToHeight="2" orientation="portrait" r:id="rId1"/>
  <headerFooter>
    <oddHeader>&amp;L&amp;F&amp;CSheet: &amp;A&amp;ROFFICIAL</oddHeader>
    <oddFooter>&amp;LPrinted on: &amp;D at &amp;T&amp;CPage &amp;P of &amp;N&amp;ROfwat</oddFooter>
  </headerFooter>
  <ignoredErrors>
    <ignoredError sqref="P163"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6CA1FEDC0F04146B2629EDF721CF670" ma:contentTypeVersion="23" ma:contentTypeDescription="Create a new document." ma:contentTypeScope="" ma:versionID="b51955f97c6b3ad64a0833e6f2d332df">
  <xsd:schema xmlns:xsd="http://www.w3.org/2001/XMLSchema" xmlns:xs="http://www.w3.org/2001/XMLSchema" xmlns:p="http://schemas.microsoft.com/office/2006/metadata/properties" xmlns:ns1="http://schemas.microsoft.com/sharepoint/v3" xmlns:ns2="2e9523b9-9c37-4c05-b1eb-7b6f416249bb" xmlns:ns3="05c3d349-d7b5-4b99-a759-edf8a89fca83" xmlns:ns4="75e05205-f2e1-4168-9176-3cea1311c638" targetNamespace="http://schemas.microsoft.com/office/2006/metadata/properties" ma:root="true" ma:fieldsID="006d2c111d91b55fc432c3d8d736f2e7" ns1:_="" ns2:_="" ns3:_="" ns4:_="">
    <xsd:import namespace="http://schemas.microsoft.com/sharepoint/v3"/>
    <xsd:import namespace="2e9523b9-9c37-4c05-b1eb-7b6f416249bb"/>
    <xsd:import namespace="05c3d349-d7b5-4b99-a759-edf8a89fca83"/>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TEST" minOccurs="0"/>
                <xsd:element ref="ns2:MediaLengthInSeconds" minOccurs="0"/>
                <xsd:element ref="ns2:lcf76f155ced4ddcb4097134ff3c332f" minOccurs="0"/>
                <xsd:element ref="ns4:TaxCatchAll" minOccurs="0"/>
                <xsd:element ref="ns2:MediaServiceLocation" minOccurs="0"/>
                <xsd:element ref="ns1:_ip_UnifiedCompliancePolicyProperties" minOccurs="0"/>
                <xsd:element ref="ns1:_ip_UnifiedCompliancePolicyUIAction" minOccurs="0"/>
                <xsd:element ref="ns2:Batch"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9523b9-9c37-4c05-b1eb-7b6f416249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TEST" ma:index="19" nillable="true" ma:displayName="TEST" ma:format="Dropdown" ma:internalName="TEST">
      <xsd:simpleType>
        <xsd:restriction base="dms:Text">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internalName="MediaServiceLocation" ma:readOnly="true">
      <xsd:simpleType>
        <xsd:restriction base="dms:Text"/>
      </xsd:simpleType>
    </xsd:element>
    <xsd:element name="Batch" ma:index="27" nillable="true" ma:displayName="Batch" ma:description="name of adhoc portfolio used to generate the report" ma:format="Dropdown" ma:internalName="Batch">
      <xsd:simpleType>
        <xsd:restriction base="dms:Text">
          <xsd:maxLength value="255"/>
        </xsd:restriction>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c3d349-d7b5-4b99-a759-edf8a89fca8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eebdce34-1607-4299-9c29-45a1573d8ca5}" ma:internalName="TaxCatchAll" ma:showField="CatchAllData" ma:web="05c3d349-d7b5-4b99-a759-edf8a89fca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e9523b9-9c37-4c05-b1eb-7b6f416249bb">
      <Terms xmlns="http://schemas.microsoft.com/office/infopath/2007/PartnerControls"/>
    </lcf76f155ced4ddcb4097134ff3c332f>
    <TaxCatchAll xmlns="75e05205-f2e1-4168-9176-3cea1311c638" xsi:nil="true"/>
    <_ip_UnifiedCompliancePolicyUIAction xmlns="http://schemas.microsoft.com/sharepoint/v3" xsi:nil="true"/>
    <_ip_UnifiedCompliancePolicyProperties xmlns="http://schemas.microsoft.com/sharepoint/v3" xsi:nil="true"/>
    <Batch xmlns="2e9523b9-9c37-4c05-b1eb-7b6f416249bb" xsi:nil="true"/>
    <TEST xmlns="2e9523b9-9c37-4c05-b1eb-7b6f416249bb" xsi:nil="true"/>
    <SharedWithUsers xmlns="05c3d349-d7b5-4b99-a759-edf8a89fca83">
      <UserInfo>
        <DisplayName>Rebecca Paterson</DisplayName>
        <AccountId>2350</AccountId>
        <AccountType/>
      </UserInfo>
      <UserInfo>
        <DisplayName>Katherine Bevan</DisplayName>
        <AccountId>23018</AccountId>
        <AccountType/>
      </UserInfo>
      <UserInfo>
        <DisplayName>Jack Kingham</DisplayName>
        <AccountId>16375</AccountId>
        <AccountType/>
      </UserInfo>
      <UserInfo>
        <DisplayName>Daniel Mitchell</DisplayName>
        <AccountId>8442</AccountId>
        <AccountType/>
      </UserInfo>
    </SharedWithUsers>
  </documentManagement>
</p:properties>
</file>

<file path=customXml/itemProps1.xml><?xml version="1.0" encoding="utf-8"?>
<ds:datastoreItem xmlns:ds="http://schemas.openxmlformats.org/officeDocument/2006/customXml" ds:itemID="{7CEBB357-711A-4F1B-B2F5-7A4902C79D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e9523b9-9c37-4c05-b1eb-7b6f416249bb"/>
    <ds:schemaRef ds:uri="05c3d349-d7b5-4b99-a759-edf8a89fca83"/>
    <ds:schemaRef ds:uri="75e05205-f2e1-4168-9176-3cea1311c6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94C55E-1B55-43D5-A8E7-37D748B10332}">
  <ds:schemaRefs>
    <ds:schemaRef ds:uri="http://schemas.microsoft.com/sharepoint/v3/contenttype/forms"/>
  </ds:schemaRefs>
</ds:datastoreItem>
</file>

<file path=customXml/itemProps3.xml><?xml version="1.0" encoding="utf-8"?>
<ds:datastoreItem xmlns:ds="http://schemas.openxmlformats.org/officeDocument/2006/customXml" ds:itemID="{F606FED3-F3F5-4AE8-9105-26E437B9912C}">
  <ds:schemaRefs>
    <ds:schemaRef ds:uri="05c3d349-d7b5-4b99-a759-edf8a89fca83"/>
    <ds:schemaRef ds:uri="75e05205-f2e1-4168-9176-3cea1311c638"/>
    <ds:schemaRef ds:uri="http://purl.org/dc/dcmitype/"/>
    <ds:schemaRef ds:uri="http://schemas.openxmlformats.org/package/2006/metadata/core-properties"/>
    <ds:schemaRef ds:uri="http://purl.org/dc/terms/"/>
    <ds:schemaRef ds:uri="http://schemas.microsoft.com/office/2006/documentManagement/types"/>
    <ds:schemaRef ds:uri="http://purl.org/dc/elements/1.1/"/>
    <ds:schemaRef ds:uri="http://www.w3.org/XML/1998/namespace"/>
    <ds:schemaRef ds:uri="http://schemas.microsoft.com/office/infopath/2007/PartnerControls"/>
    <ds:schemaRef ds:uri="2e9523b9-9c37-4c05-b1eb-7b6f416249bb"/>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Worksheets</vt:lpstr>
      </vt:variant>
      <vt:variant>
        <vt:i4>37</vt:i4>
      </vt:variant>
    </vt:vector>
  </HeadingPairs>
  <TitlesOfParts>
    <vt:vector size="37" baseType="lpstr">
      <vt:lpstr>Change Log</vt:lpstr>
      <vt:lpstr>Introduction </vt:lpstr>
      <vt:lpstr>Validation</vt:lpstr>
      <vt:lpstr>Lists</vt:lpstr>
      <vt:lpstr>RR &gt;&gt;</vt:lpstr>
      <vt:lpstr>RR27</vt:lpstr>
      <vt:lpstr>CW &gt;&gt;</vt:lpstr>
      <vt:lpstr>CW12</vt:lpstr>
      <vt:lpstr>CW17</vt:lpstr>
      <vt:lpstr>CWW &gt;&gt;</vt:lpstr>
      <vt:lpstr>CWW12</vt:lpstr>
      <vt:lpstr>CWW17</vt:lpstr>
      <vt:lpstr>BIO &gt;&gt;</vt:lpstr>
      <vt:lpstr>BIO1</vt:lpstr>
      <vt:lpstr>RET &gt;&gt;</vt:lpstr>
      <vt:lpstr>RET2</vt:lpstr>
      <vt:lpstr>DS &gt;&gt;</vt:lpstr>
      <vt:lpstr>DS4</vt:lpstr>
      <vt:lpstr>SUP &gt;&gt;</vt:lpstr>
      <vt:lpstr>SUP4</vt:lpstr>
      <vt:lpstr>SUP5</vt:lpstr>
      <vt:lpstr>SUP10</vt:lpstr>
      <vt:lpstr>PD &gt;&gt;</vt:lpstr>
      <vt:lpstr>PD1</vt:lpstr>
      <vt:lpstr>PD2</vt:lpstr>
      <vt:lpstr>PD3</vt:lpstr>
      <vt:lpstr>PD4</vt:lpstr>
      <vt:lpstr>PD5</vt:lpstr>
      <vt:lpstr>PD6</vt:lpstr>
      <vt:lpstr>PD7</vt:lpstr>
      <vt:lpstr>PD7a</vt:lpstr>
      <vt:lpstr>PD8</vt:lpstr>
      <vt:lpstr>PD9</vt:lpstr>
      <vt:lpstr>PD10</vt:lpstr>
      <vt:lpstr>PD11</vt:lpstr>
      <vt:lpstr>PD12</vt:lpstr>
      <vt:lpstr>F_Outputs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2025-05-21T11:03:14Z</dcterms:created>
  <dcterms:modified xsi:type="dcterms:W3CDTF">2025-07-16T12:18:57Z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xd_ProgID">
    <vt:lpwstr/>
  </property>
  <property fmtid="{D5CDD505-2E9C-101B-9397-08002B2CF9AE}" pid="4" name="MediaServiceImageTags">
    <vt:lpwstr/>
  </property>
  <property fmtid="{D5CDD505-2E9C-101B-9397-08002B2CF9AE}" pid="5" name="Stakeholder 2">
    <vt:lpwstr/>
  </property>
  <property fmtid="{D5CDD505-2E9C-101B-9397-08002B2CF9AE}" pid="6" name="ContentTypeId">
    <vt:lpwstr>0x01010056CA1FEDC0F04146B2629EDF721CF670</vt:lpwstr>
  </property>
  <property fmtid="{D5CDD505-2E9C-101B-9397-08002B2CF9AE}" pid="7" name="Hierarchy">
    <vt:lpwstr/>
  </property>
  <property fmtid="{D5CDD505-2E9C-101B-9397-08002B2CF9AE}" pid="8" name="ComplianceAssetId">
    <vt:lpwstr/>
  </property>
  <property fmtid="{D5CDD505-2E9C-101B-9397-08002B2CF9AE}" pid="9" name="Collection">
    <vt:lpwstr/>
  </property>
  <property fmtid="{D5CDD505-2E9C-101B-9397-08002B2CF9AE}" pid="10" name="TemplateUrl">
    <vt:lpwstr/>
  </property>
  <property fmtid="{D5CDD505-2E9C-101B-9397-08002B2CF9AE}" pid="11" name="Project Code">
    <vt:lpwstr/>
  </property>
  <property fmtid="{D5CDD505-2E9C-101B-9397-08002B2CF9AE}" pid="12" name="Stakeholder 3">
    <vt:lpwstr/>
  </property>
  <property fmtid="{D5CDD505-2E9C-101B-9397-08002B2CF9AE}" pid="13" name="_ExtendedDescription">
    <vt:lpwstr/>
  </property>
  <property fmtid="{D5CDD505-2E9C-101B-9397-08002B2CF9AE}" pid="14" name="TriggerFlowInfo">
    <vt:lpwstr/>
  </property>
  <property fmtid="{D5CDD505-2E9C-101B-9397-08002B2CF9AE}" pid="15" name="Stakeholder">
    <vt:lpwstr/>
  </property>
  <property fmtid="{D5CDD505-2E9C-101B-9397-08002B2CF9AE}" pid="16" name="Security Classification">
    <vt:lpwstr>21;#OFFICIAL|c2540f30-f875-494b-a43f-ebfb5017a6ad</vt:lpwstr>
  </property>
  <property fmtid="{D5CDD505-2E9C-101B-9397-08002B2CF9AE}" pid="17" name="Stakeholder 4">
    <vt:lpwstr/>
  </property>
  <property fmtid="{D5CDD505-2E9C-101B-9397-08002B2CF9AE}" pid="18" name="xd_Signature">
    <vt:bool>false</vt:bool>
  </property>
  <property fmtid="{D5CDD505-2E9C-101B-9397-08002B2CF9AE}" pid="19" name="GUID">
    <vt:lpwstr>963c553c-f999-4fb8-8456-6d7ea557b623</vt:lpwstr>
  </property>
  <property fmtid="{D5CDD505-2E9C-101B-9397-08002B2CF9AE}" pid="20" name="SharedWithUsers">
    <vt:lpwstr>2350;#Rebecca Paterson;#23018;#Katherine Bevan;#16375;#Jack Kingham;#8442;#Daniel Mitchell</vt:lpwstr>
  </property>
  <property fmtid="{D5CDD505-2E9C-101B-9397-08002B2CF9AE}" pid="21" name="Stakeholder 5">
    <vt:lpwstr/>
  </property>
</Properties>
</file>